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5080" yWindow="-120" windowWidth="20730" windowHeight="11760" tabRatio="700" firstSheet="1" activeTab="4"/>
  </bookViews>
  <sheets>
    <sheet name="RESUMO" sheetId="2" state="hidden" r:id="rId1"/>
    <sheet name="GLOBAL" sheetId="3" r:id="rId2"/>
    <sheet name="CURVA ABC_" sheetId="45" r:id="rId3"/>
    <sheet name="MEM-LEVANT" sheetId="5" r:id="rId4"/>
    <sheet name="CRONOGRAMA" sheetId="1" r:id="rId5"/>
    <sheet name="SINAPI-SERVIÇOS" sheetId="32" state="hidden" r:id="rId6"/>
    <sheet name="LABOR-INSUMOS" sheetId="29" state="hidden" r:id="rId7"/>
    <sheet name="SAPATAS-ANEXOI" sheetId="42" state="hidden" r:id="rId8"/>
    <sheet name="CINTAS E VIGAS-ANEXOII" sheetId="43" state="hidden" r:id="rId9"/>
    <sheet name="PILARES E PILARETES-ANEXOIII" sheetId="44" state="hidden" r:id="rId10"/>
    <sheet name="SINAPI-INSUMOS" sheetId="31" state="hidden" r:id="rId11"/>
    <sheet name="LABOR-SERVIÇOS" sheetId="30" state="hidden" r:id="rId12"/>
    <sheet name="ARQ-COMP" sheetId="8" state="hidden" r:id="rId13"/>
    <sheet name="ADM-COMP" sheetId="19" state="hidden" r:id="rId14"/>
    <sheet name="CURVA ABC" sheetId="37" state="hidden" r:id="rId15"/>
    <sheet name="LS-COMP" sheetId="28" state="hidden" r:id="rId16"/>
    <sheet name="DER-ES JAN-18" sheetId="38" state="hidden" r:id="rId17"/>
    <sheet name="CLI-COMP" sheetId="23" state="hidden" r:id="rId18"/>
    <sheet name="EST-COMP" sheetId="17" state="hidden" r:id="rId19"/>
    <sheet name="GAS-COMP" sheetId="16" state="hidden" r:id="rId20"/>
    <sheet name="IMPER-COMP" sheetId="18" state="hidden" r:id="rId21"/>
    <sheet name="HID-COMP" sheetId="11" state="hidden" r:id="rId22"/>
    <sheet name="IMPL-COMP" sheetId="13" state="hidden" r:id="rId23"/>
    <sheet name="INC-COMP" sheetId="10" state="hidden" r:id="rId24"/>
    <sheet name="SCE-COMP" sheetId="9" state="hidden" r:id="rId25"/>
    <sheet name="SEG-COMP" sheetId="21" state="hidden" r:id="rId26"/>
    <sheet name="SPDA-COMP" sheetId="22" state="hidden" r:id="rId27"/>
    <sheet name="ORSE" sheetId="39" state="hidden" r:id="rId28"/>
    <sheet name="QUADRO RESUMO" sheetId="40" state="hidden" r:id="rId29"/>
  </sheets>
  <externalReferences>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s" localSheetId="13">'ADM-COMP'!#REF!</definedName>
    <definedName name="\s" localSheetId="17">'CLI-COMP'!#REF!</definedName>
    <definedName name="\s" localSheetId="18">'EST-COMP'!#REF!</definedName>
    <definedName name="\s" localSheetId="19">'GAS-COMP'!#REF!</definedName>
    <definedName name="\s" localSheetId="21">'HID-COMP'!#REF!</definedName>
    <definedName name="\s" localSheetId="20">'IMPER-COMP'!#REF!</definedName>
    <definedName name="\s" localSheetId="22">'IMPL-COMP'!#REF!</definedName>
    <definedName name="\s" localSheetId="23">'INC-COMP'!#REF!</definedName>
    <definedName name="\s" localSheetId="24">'SCE-COMP'!#REF!</definedName>
    <definedName name="\s" localSheetId="25">'SEG-COMP'!#REF!</definedName>
    <definedName name="\s" localSheetId="26">'SPDA-COMP'!#REF!</definedName>
    <definedName name="\s">#REF!</definedName>
    <definedName name="\t" localSheetId="13">'ADM-COMP'!#REF!</definedName>
    <definedName name="\t" localSheetId="17">'CLI-COMP'!#REF!</definedName>
    <definedName name="\t" localSheetId="18">'EST-COMP'!#REF!</definedName>
    <definedName name="\t" localSheetId="19">'GAS-COMP'!#REF!</definedName>
    <definedName name="\t" localSheetId="21">'HID-COMP'!#REF!</definedName>
    <definedName name="\t" localSheetId="20">'IMPER-COMP'!#REF!</definedName>
    <definedName name="\t" localSheetId="22">'IMPL-COMP'!#REF!</definedName>
    <definedName name="\t" localSheetId="23">'INC-COMP'!#REF!</definedName>
    <definedName name="\t" localSheetId="24">'SCE-COMP'!#REF!</definedName>
    <definedName name="\t" localSheetId="25">'SEG-COMP'!#REF!</definedName>
    <definedName name="\t" localSheetId="26">'SPDA-COMP'!#REF!</definedName>
    <definedName name="\t">#REF!</definedName>
    <definedName name="__6Excel_BuiltIn_Print_Area_3_1_1_1_1_1" localSheetId="13">'ADM-COMP'!#REF!</definedName>
    <definedName name="__6Excel_BuiltIn_Print_Area_3_1_1_1_1_1" localSheetId="17">'CLI-COMP'!#REF!</definedName>
    <definedName name="__6Excel_BuiltIn_Print_Area_3_1_1_1_1_1" localSheetId="18">'EST-COMP'!#REF!</definedName>
    <definedName name="__6Excel_BuiltIn_Print_Area_3_1_1_1_1_1" localSheetId="19">'GAS-COMP'!#REF!</definedName>
    <definedName name="__6Excel_BuiltIn_Print_Area_3_1_1_1_1_1" localSheetId="21">'HID-COMP'!#REF!</definedName>
    <definedName name="__6Excel_BuiltIn_Print_Area_3_1_1_1_1_1" localSheetId="20">'IMPER-COMP'!#REF!</definedName>
    <definedName name="__6Excel_BuiltIn_Print_Area_3_1_1_1_1_1" localSheetId="22">'IMPL-COMP'!#REF!</definedName>
    <definedName name="__6Excel_BuiltIn_Print_Area_3_1_1_1_1_1" localSheetId="23">'INC-COMP'!#REF!</definedName>
    <definedName name="__6Excel_BuiltIn_Print_Area_3_1_1_1_1_1" localSheetId="24">'SCE-COMP'!#REF!</definedName>
    <definedName name="__6Excel_BuiltIn_Print_Area_3_1_1_1_1_1" localSheetId="25">'SEG-COMP'!#REF!</definedName>
    <definedName name="__6Excel_BuiltIn_Print_Area_3_1_1_1_1_1" localSheetId="26">'SPDA-COMP'!#REF!</definedName>
    <definedName name="__6Excel_BuiltIn_Print_Area_3_1_1_1_1_1">#REF!</definedName>
    <definedName name="_10Excel_BuiltIn_Print_Area_5_1" localSheetId="13">'ADM-COMP'!#REF!</definedName>
    <definedName name="_10Excel_BuiltIn_Print_Area_5_1" localSheetId="17">'CLI-COMP'!#REF!</definedName>
    <definedName name="_10Excel_BuiltIn_Print_Area_5_1" localSheetId="18">'EST-COMP'!#REF!</definedName>
    <definedName name="_10Excel_BuiltIn_Print_Area_5_1" localSheetId="19">'GAS-COMP'!#REF!</definedName>
    <definedName name="_10Excel_BuiltIn_Print_Area_5_1" localSheetId="21">'HID-COMP'!#REF!</definedName>
    <definedName name="_10Excel_BuiltIn_Print_Area_5_1" localSheetId="20">'IMPER-COMP'!#REF!</definedName>
    <definedName name="_10Excel_BuiltIn_Print_Area_5_1" localSheetId="22">'IMPL-COMP'!#REF!</definedName>
    <definedName name="_10Excel_BuiltIn_Print_Area_5_1" localSheetId="23">'INC-COMP'!#REF!</definedName>
    <definedName name="_10Excel_BuiltIn_Print_Area_5_1" localSheetId="24">'SCE-COMP'!#REF!</definedName>
    <definedName name="_10Excel_BuiltIn_Print_Area_5_1" localSheetId="25">'SEG-COMP'!#REF!</definedName>
    <definedName name="_10Excel_BuiltIn_Print_Area_5_1" localSheetId="26">'SPDA-COMP'!#REF!</definedName>
    <definedName name="_10Excel_BuiltIn_Print_Area_5_1">#REF!</definedName>
    <definedName name="_10Excel_BuiltIn_Print_Area_7_1" localSheetId="13">'ADM-COMP'!#REF!</definedName>
    <definedName name="_10Excel_BuiltIn_Print_Area_7_1" localSheetId="17">'CLI-COMP'!#REF!</definedName>
    <definedName name="_10Excel_BuiltIn_Print_Area_7_1" localSheetId="18">'EST-COMP'!#REF!</definedName>
    <definedName name="_10Excel_BuiltIn_Print_Area_7_1" localSheetId="19">'GAS-COMP'!#REF!</definedName>
    <definedName name="_10Excel_BuiltIn_Print_Area_7_1" localSheetId="21">'HID-COMP'!#REF!</definedName>
    <definedName name="_10Excel_BuiltIn_Print_Area_7_1" localSheetId="20">'IMPER-COMP'!#REF!</definedName>
    <definedName name="_10Excel_BuiltIn_Print_Area_7_1" localSheetId="22">'IMPL-COMP'!#REF!</definedName>
    <definedName name="_10Excel_BuiltIn_Print_Area_7_1" localSheetId="23">'INC-COMP'!#REF!</definedName>
    <definedName name="_10Excel_BuiltIn_Print_Area_7_1" localSheetId="24">'SCE-COMP'!#REF!</definedName>
    <definedName name="_10Excel_BuiltIn_Print_Area_7_1" localSheetId="25">'SEG-COMP'!#REF!</definedName>
    <definedName name="_10Excel_BuiltIn_Print_Area_7_1" localSheetId="26">'SPDA-COMP'!#REF!</definedName>
    <definedName name="_10Excel_BuiltIn_Print_Area_7_1">#REF!</definedName>
    <definedName name="_11Excel_BuiltIn_Print_Area_8_1" localSheetId="15">([1]EMERGÊNCIA!$A$1:$N$213,[1]EMERGÊNCIA!$A$214:$N$290)</definedName>
    <definedName name="_11Excel_BuiltIn_Print_Area_8_1" localSheetId="3">([2]EMERGÊNCIA!$A$1:$N$213,[2]EMERGÊNCIA!$A$214:$N$290)</definedName>
    <definedName name="_11Excel_BuiltIn_Print_Area_8_1">([1]EMERGÊNCIA!$A$1:$N$213,[1]EMERGÊNCIA!$A$214:$N$290)</definedName>
    <definedName name="_12Excel_BuiltIn_Print_Area_6_1" localSheetId="13">'ADM-COMP'!#REF!</definedName>
    <definedName name="_12Excel_BuiltIn_Print_Area_6_1" localSheetId="17">'CLI-COMP'!#REF!</definedName>
    <definedName name="_12Excel_BuiltIn_Print_Area_6_1" localSheetId="18">'EST-COMP'!#REF!</definedName>
    <definedName name="_12Excel_BuiltIn_Print_Area_6_1" localSheetId="19">'GAS-COMP'!#REF!</definedName>
    <definedName name="_12Excel_BuiltIn_Print_Area_6_1" localSheetId="21">'HID-COMP'!#REF!</definedName>
    <definedName name="_12Excel_BuiltIn_Print_Area_6_1" localSheetId="20">'IMPER-COMP'!#REF!</definedName>
    <definedName name="_12Excel_BuiltIn_Print_Area_6_1" localSheetId="22">'IMPL-COMP'!#REF!</definedName>
    <definedName name="_12Excel_BuiltIn_Print_Area_6_1" localSheetId="23">'INC-COMP'!#REF!</definedName>
    <definedName name="_12Excel_BuiltIn_Print_Area_6_1" localSheetId="24">'SCE-COMP'!#REF!</definedName>
    <definedName name="_12Excel_BuiltIn_Print_Area_6_1" localSheetId="25">'SEG-COMP'!#REF!</definedName>
    <definedName name="_12Excel_BuiltIn_Print_Area_6_1" localSheetId="26">'SPDA-COMP'!#REF!</definedName>
    <definedName name="_12Excel_BuiltIn_Print_Area_6_1">#REF!</definedName>
    <definedName name="_12Excel_BuiltIn_Print_Area_9_1" localSheetId="13">'ADM-COMP'!#REF!</definedName>
    <definedName name="_12Excel_BuiltIn_Print_Area_9_1" localSheetId="17">'CLI-COMP'!#REF!</definedName>
    <definedName name="_12Excel_BuiltIn_Print_Area_9_1" localSheetId="18">'EST-COMP'!#REF!</definedName>
    <definedName name="_12Excel_BuiltIn_Print_Area_9_1" localSheetId="19">'GAS-COMP'!#REF!</definedName>
    <definedName name="_12Excel_BuiltIn_Print_Area_9_1" localSheetId="21">'HID-COMP'!#REF!</definedName>
    <definedName name="_12Excel_BuiltIn_Print_Area_9_1" localSheetId="20">'IMPER-COMP'!#REF!</definedName>
    <definedName name="_12Excel_BuiltIn_Print_Area_9_1" localSheetId="22">'IMPL-COMP'!#REF!</definedName>
    <definedName name="_12Excel_BuiltIn_Print_Area_9_1" localSheetId="23">'INC-COMP'!#REF!</definedName>
    <definedName name="_12Excel_BuiltIn_Print_Area_9_1" localSheetId="24">'SCE-COMP'!#REF!</definedName>
    <definedName name="_12Excel_BuiltIn_Print_Area_9_1" localSheetId="25">'SEG-COMP'!#REF!</definedName>
    <definedName name="_12Excel_BuiltIn_Print_Area_9_1" localSheetId="26">'SPDA-COMP'!#REF!</definedName>
    <definedName name="_12Excel_BuiltIn_Print_Area_9_1">#REF!</definedName>
    <definedName name="_13Excel_BuiltIn_Print_Titles_3_1" localSheetId="13">'ADM-COMP'!#REF!</definedName>
    <definedName name="_13Excel_BuiltIn_Print_Titles_3_1" localSheetId="17">'CLI-COMP'!#REF!</definedName>
    <definedName name="_13Excel_BuiltIn_Print_Titles_3_1" localSheetId="18">'EST-COMP'!#REF!</definedName>
    <definedName name="_13Excel_BuiltIn_Print_Titles_3_1" localSheetId="19">'GAS-COMP'!#REF!</definedName>
    <definedName name="_13Excel_BuiltIn_Print_Titles_3_1" localSheetId="21">'HID-COMP'!#REF!</definedName>
    <definedName name="_13Excel_BuiltIn_Print_Titles_3_1" localSheetId="20">'IMPER-COMP'!#REF!</definedName>
    <definedName name="_13Excel_BuiltIn_Print_Titles_3_1" localSheetId="22">'IMPL-COMP'!#REF!</definedName>
    <definedName name="_13Excel_BuiltIn_Print_Titles_3_1" localSheetId="23">'INC-COMP'!#REF!</definedName>
    <definedName name="_13Excel_BuiltIn_Print_Titles_3_1" localSheetId="24">'SCE-COMP'!#REF!</definedName>
    <definedName name="_13Excel_BuiltIn_Print_Titles_3_1" localSheetId="25">'SEG-COMP'!#REF!</definedName>
    <definedName name="_13Excel_BuiltIn_Print_Titles_3_1" localSheetId="26">'SPDA-COMP'!#REF!</definedName>
    <definedName name="_13Excel_BuiltIn_Print_Titles_3_1">#REF!</definedName>
    <definedName name="_14Excel_BuiltIn_Print_Area_7_1" localSheetId="13">'ADM-COMP'!#REF!</definedName>
    <definedName name="_14Excel_BuiltIn_Print_Area_7_1" localSheetId="17">'CLI-COMP'!#REF!</definedName>
    <definedName name="_14Excel_BuiltIn_Print_Area_7_1" localSheetId="18">'EST-COMP'!#REF!</definedName>
    <definedName name="_14Excel_BuiltIn_Print_Area_7_1" localSheetId="19">'GAS-COMP'!#REF!</definedName>
    <definedName name="_14Excel_BuiltIn_Print_Area_7_1" localSheetId="21">'HID-COMP'!#REF!</definedName>
    <definedName name="_14Excel_BuiltIn_Print_Area_7_1" localSheetId="20">'IMPER-COMP'!#REF!</definedName>
    <definedName name="_14Excel_BuiltIn_Print_Area_7_1" localSheetId="22">'IMPL-COMP'!#REF!</definedName>
    <definedName name="_14Excel_BuiltIn_Print_Area_7_1" localSheetId="23">'INC-COMP'!#REF!</definedName>
    <definedName name="_14Excel_BuiltIn_Print_Area_7_1" localSheetId="24">'SCE-COMP'!#REF!</definedName>
    <definedName name="_14Excel_BuiltIn_Print_Area_7_1" localSheetId="25">'SEG-COMP'!#REF!</definedName>
    <definedName name="_14Excel_BuiltIn_Print_Area_7_1" localSheetId="26">'SPDA-COMP'!#REF!</definedName>
    <definedName name="_14Excel_BuiltIn_Print_Area_7_1">#REF!</definedName>
    <definedName name="_14Excel_BuiltIn_Print_Titles_4_1" localSheetId="13">'ADM-COMP'!#REF!</definedName>
    <definedName name="_14Excel_BuiltIn_Print_Titles_4_1" localSheetId="17">'CLI-COMP'!#REF!</definedName>
    <definedName name="_14Excel_BuiltIn_Print_Titles_4_1" localSheetId="18">'EST-COMP'!#REF!</definedName>
    <definedName name="_14Excel_BuiltIn_Print_Titles_4_1" localSheetId="19">'GAS-COMP'!#REF!</definedName>
    <definedName name="_14Excel_BuiltIn_Print_Titles_4_1" localSheetId="21">'HID-COMP'!#REF!</definedName>
    <definedName name="_14Excel_BuiltIn_Print_Titles_4_1" localSheetId="20">'IMPER-COMP'!#REF!</definedName>
    <definedName name="_14Excel_BuiltIn_Print_Titles_4_1" localSheetId="22">'IMPL-COMP'!#REF!</definedName>
    <definedName name="_14Excel_BuiltIn_Print_Titles_4_1" localSheetId="23">'INC-COMP'!#REF!</definedName>
    <definedName name="_14Excel_BuiltIn_Print_Titles_4_1" localSheetId="24">'SCE-COMP'!#REF!</definedName>
    <definedName name="_14Excel_BuiltIn_Print_Titles_4_1" localSheetId="25">'SEG-COMP'!#REF!</definedName>
    <definedName name="_14Excel_BuiltIn_Print_Titles_4_1" localSheetId="26">'SPDA-COMP'!#REF!</definedName>
    <definedName name="_14Excel_BuiltIn_Print_Titles_4_1">#REF!</definedName>
    <definedName name="_15Excel_BuiltIn_Print_Area_8_1" localSheetId="15">([1]EMERGÊNCIA!$A$1:$N$213,[1]EMERGÊNCIA!$A$214:$N$290)</definedName>
    <definedName name="_15Excel_BuiltIn_Print_Area_8_1" localSheetId="3">([2]EMERGÊNCIA!$A$1:$N$213,[2]EMERGÊNCIA!$A$214:$N$290)</definedName>
    <definedName name="_15Excel_BuiltIn_Print_Area_8_1">([1]EMERGÊNCIA!$A$1:$N$213,[1]EMERGÊNCIA!$A$214:$N$290)</definedName>
    <definedName name="_15Excel_BuiltIn_Print_Titles_5_1" localSheetId="13">'ADM-COMP'!#REF!</definedName>
    <definedName name="_15Excel_BuiltIn_Print_Titles_5_1" localSheetId="17">'CLI-COMP'!#REF!</definedName>
    <definedName name="_15Excel_BuiltIn_Print_Titles_5_1" localSheetId="18">'EST-COMP'!#REF!</definedName>
    <definedName name="_15Excel_BuiltIn_Print_Titles_5_1" localSheetId="19">'GAS-COMP'!#REF!</definedName>
    <definedName name="_15Excel_BuiltIn_Print_Titles_5_1" localSheetId="21">'HID-COMP'!#REF!</definedName>
    <definedName name="_15Excel_BuiltIn_Print_Titles_5_1" localSheetId="20">'IMPER-COMP'!#REF!</definedName>
    <definedName name="_15Excel_BuiltIn_Print_Titles_5_1" localSheetId="22">'IMPL-COMP'!#REF!</definedName>
    <definedName name="_15Excel_BuiltIn_Print_Titles_5_1" localSheetId="23">'INC-COMP'!#REF!</definedName>
    <definedName name="_15Excel_BuiltIn_Print_Titles_5_1" localSheetId="24">'SCE-COMP'!#REF!</definedName>
    <definedName name="_15Excel_BuiltIn_Print_Titles_5_1" localSheetId="25">'SEG-COMP'!#REF!</definedName>
    <definedName name="_15Excel_BuiltIn_Print_Titles_5_1" localSheetId="26">'SPDA-COMP'!#REF!</definedName>
    <definedName name="_15Excel_BuiltIn_Print_Titles_5_1">#REF!</definedName>
    <definedName name="_16Excel_BuiltIn_Print_Titles_6_1" localSheetId="13">'ADM-COMP'!#REF!</definedName>
    <definedName name="_16Excel_BuiltIn_Print_Titles_6_1" localSheetId="17">'CLI-COMP'!#REF!</definedName>
    <definedName name="_16Excel_BuiltIn_Print_Titles_6_1" localSheetId="18">'EST-COMP'!#REF!</definedName>
    <definedName name="_16Excel_BuiltIn_Print_Titles_6_1" localSheetId="19">'GAS-COMP'!#REF!</definedName>
    <definedName name="_16Excel_BuiltIn_Print_Titles_6_1" localSheetId="21">'HID-COMP'!#REF!</definedName>
    <definedName name="_16Excel_BuiltIn_Print_Titles_6_1" localSheetId="20">'IMPER-COMP'!#REF!</definedName>
    <definedName name="_16Excel_BuiltIn_Print_Titles_6_1" localSheetId="22">'IMPL-COMP'!#REF!</definedName>
    <definedName name="_16Excel_BuiltIn_Print_Titles_6_1" localSheetId="23">'INC-COMP'!#REF!</definedName>
    <definedName name="_16Excel_BuiltIn_Print_Titles_6_1" localSheetId="24">'SCE-COMP'!#REF!</definedName>
    <definedName name="_16Excel_BuiltIn_Print_Titles_6_1" localSheetId="25">'SEG-COMP'!#REF!</definedName>
    <definedName name="_16Excel_BuiltIn_Print_Titles_6_1" localSheetId="26">'SPDA-COMP'!#REF!</definedName>
    <definedName name="_16Excel_BuiltIn_Print_Titles_6_1">#REF!</definedName>
    <definedName name="_17Excel_BuiltIn_Print_Area_9_1" localSheetId="13">'ADM-COMP'!#REF!</definedName>
    <definedName name="_17Excel_BuiltIn_Print_Area_9_1" localSheetId="17">'CLI-COMP'!#REF!</definedName>
    <definedName name="_17Excel_BuiltIn_Print_Area_9_1" localSheetId="18">'EST-COMP'!#REF!</definedName>
    <definedName name="_17Excel_BuiltIn_Print_Area_9_1" localSheetId="19">'GAS-COMP'!#REF!</definedName>
    <definedName name="_17Excel_BuiltIn_Print_Area_9_1" localSheetId="21">'HID-COMP'!#REF!</definedName>
    <definedName name="_17Excel_BuiltIn_Print_Area_9_1" localSheetId="20">'IMPER-COMP'!#REF!</definedName>
    <definedName name="_17Excel_BuiltIn_Print_Area_9_1" localSheetId="22">'IMPL-COMP'!#REF!</definedName>
    <definedName name="_17Excel_BuiltIn_Print_Area_9_1" localSheetId="23">'INC-COMP'!#REF!</definedName>
    <definedName name="_17Excel_BuiltIn_Print_Area_9_1" localSheetId="24">'SCE-COMP'!#REF!</definedName>
    <definedName name="_17Excel_BuiltIn_Print_Area_9_1" localSheetId="25">'SEG-COMP'!#REF!</definedName>
    <definedName name="_17Excel_BuiltIn_Print_Area_9_1" localSheetId="26">'SPDA-COMP'!#REF!</definedName>
    <definedName name="_17Excel_BuiltIn_Print_Area_9_1">#REF!</definedName>
    <definedName name="_17Excel_BuiltIn_Print_Titles_7_1" localSheetId="13">'ADM-COMP'!#REF!</definedName>
    <definedName name="_17Excel_BuiltIn_Print_Titles_7_1" localSheetId="17">'CLI-COMP'!#REF!</definedName>
    <definedName name="_17Excel_BuiltIn_Print_Titles_7_1" localSheetId="18">'EST-COMP'!#REF!</definedName>
    <definedName name="_17Excel_BuiltIn_Print_Titles_7_1" localSheetId="19">'GAS-COMP'!#REF!</definedName>
    <definedName name="_17Excel_BuiltIn_Print_Titles_7_1" localSheetId="21">'HID-COMP'!#REF!</definedName>
    <definedName name="_17Excel_BuiltIn_Print_Titles_7_1" localSheetId="20">'IMPER-COMP'!#REF!</definedName>
    <definedName name="_17Excel_BuiltIn_Print_Titles_7_1" localSheetId="22">'IMPL-COMP'!#REF!</definedName>
    <definedName name="_17Excel_BuiltIn_Print_Titles_7_1" localSheetId="23">'INC-COMP'!#REF!</definedName>
    <definedName name="_17Excel_BuiltIn_Print_Titles_7_1" localSheetId="24">'SCE-COMP'!#REF!</definedName>
    <definedName name="_17Excel_BuiltIn_Print_Titles_7_1" localSheetId="25">'SEG-COMP'!#REF!</definedName>
    <definedName name="_17Excel_BuiltIn_Print_Titles_7_1" localSheetId="26">'SPDA-COMP'!#REF!</definedName>
    <definedName name="_17Excel_BuiltIn_Print_Titles_7_1">#REF!</definedName>
    <definedName name="_18Excel_BuiltIn_Print_Titles_9_1" localSheetId="13">'ADM-COMP'!#REF!</definedName>
    <definedName name="_18Excel_BuiltIn_Print_Titles_9_1" localSheetId="17">'CLI-COMP'!#REF!</definedName>
    <definedName name="_18Excel_BuiltIn_Print_Titles_9_1" localSheetId="18">'EST-COMP'!#REF!</definedName>
    <definedName name="_18Excel_BuiltIn_Print_Titles_9_1" localSheetId="19">'GAS-COMP'!#REF!</definedName>
    <definedName name="_18Excel_BuiltIn_Print_Titles_9_1" localSheetId="21">'HID-COMP'!#REF!</definedName>
    <definedName name="_18Excel_BuiltIn_Print_Titles_9_1" localSheetId="20">'IMPER-COMP'!#REF!</definedName>
    <definedName name="_18Excel_BuiltIn_Print_Titles_9_1" localSheetId="22">'IMPL-COMP'!#REF!</definedName>
    <definedName name="_18Excel_BuiltIn_Print_Titles_9_1" localSheetId="23">'INC-COMP'!#REF!</definedName>
    <definedName name="_18Excel_BuiltIn_Print_Titles_9_1" localSheetId="24">'SCE-COMP'!#REF!</definedName>
    <definedName name="_18Excel_BuiltIn_Print_Titles_9_1" localSheetId="25">'SEG-COMP'!#REF!</definedName>
    <definedName name="_18Excel_BuiltIn_Print_Titles_9_1" localSheetId="26">'SPDA-COMP'!#REF!</definedName>
    <definedName name="_18Excel_BuiltIn_Print_Titles_9_1">#REF!</definedName>
    <definedName name="_1Excel_BuiltIn__FilterDatabase_12_1" localSheetId="13">'ADM-COMP'!#REF!</definedName>
    <definedName name="_1Excel_BuiltIn__FilterDatabase_12_1" localSheetId="17">'CLI-COMP'!#REF!</definedName>
    <definedName name="_1Excel_BuiltIn__FilterDatabase_12_1" localSheetId="18">'EST-COMP'!#REF!</definedName>
    <definedName name="_1Excel_BuiltIn__FilterDatabase_12_1" localSheetId="19">'GAS-COMP'!#REF!</definedName>
    <definedName name="_1Excel_BuiltIn__FilterDatabase_12_1" localSheetId="21">'HID-COMP'!#REF!</definedName>
    <definedName name="_1Excel_BuiltIn__FilterDatabase_12_1" localSheetId="20">'IMPER-COMP'!#REF!</definedName>
    <definedName name="_1Excel_BuiltIn__FilterDatabase_12_1" localSheetId="22">'IMPL-COMP'!#REF!</definedName>
    <definedName name="_1Excel_BuiltIn__FilterDatabase_12_1" localSheetId="23">'INC-COMP'!#REF!</definedName>
    <definedName name="_1Excel_BuiltIn__FilterDatabase_12_1" localSheetId="24">'SCE-COMP'!#REF!</definedName>
    <definedName name="_1Excel_BuiltIn__FilterDatabase_12_1" localSheetId="25">'SEG-COMP'!#REF!</definedName>
    <definedName name="_1Excel_BuiltIn__FilterDatabase_12_1" localSheetId="26">'SPDA-COMP'!#REF!</definedName>
    <definedName name="_1Excel_BuiltIn__FilterDatabase_12_1">#REF!</definedName>
    <definedName name="_1Excel_BuiltIn_Print_Area_2_1" localSheetId="13">'ADM-COMP'!#REF!</definedName>
    <definedName name="_1Excel_BuiltIn_Print_Area_2_1" localSheetId="17">'CLI-COMP'!#REF!</definedName>
    <definedName name="_1Excel_BuiltIn_Print_Area_2_1" localSheetId="18">'EST-COMP'!#REF!</definedName>
    <definedName name="_1Excel_BuiltIn_Print_Area_2_1" localSheetId="19">'GAS-COMP'!#REF!</definedName>
    <definedName name="_1Excel_BuiltIn_Print_Area_2_1" localSheetId="21">'HID-COMP'!#REF!</definedName>
    <definedName name="_1Excel_BuiltIn_Print_Area_2_1" localSheetId="20">'IMPER-COMP'!#REF!</definedName>
    <definedName name="_1Excel_BuiltIn_Print_Area_2_1" localSheetId="22">'IMPL-COMP'!#REF!</definedName>
    <definedName name="_1Excel_BuiltIn_Print_Area_2_1" localSheetId="23">'INC-COMP'!#REF!</definedName>
    <definedName name="_1Excel_BuiltIn_Print_Area_2_1" localSheetId="24">'SCE-COMP'!#REF!</definedName>
    <definedName name="_1Excel_BuiltIn_Print_Area_2_1" localSheetId="25">'SEG-COMP'!#REF!</definedName>
    <definedName name="_1Excel_BuiltIn_Print_Area_2_1" localSheetId="26">'SPDA-COMP'!#REF!</definedName>
    <definedName name="_1Excel_BuiltIn_Print_Area_2_1">#REF!</definedName>
    <definedName name="_28Excel_BuiltIn_Print_Titles_3_1" localSheetId="13">'ADM-COMP'!#REF!</definedName>
    <definedName name="_28Excel_BuiltIn_Print_Titles_3_1" localSheetId="17">'CLI-COMP'!#REF!</definedName>
    <definedName name="_28Excel_BuiltIn_Print_Titles_3_1" localSheetId="18">'EST-COMP'!#REF!</definedName>
    <definedName name="_28Excel_BuiltIn_Print_Titles_3_1" localSheetId="19">'GAS-COMP'!#REF!</definedName>
    <definedName name="_28Excel_BuiltIn_Print_Titles_3_1" localSheetId="21">'HID-COMP'!#REF!</definedName>
    <definedName name="_28Excel_BuiltIn_Print_Titles_3_1" localSheetId="20">'IMPER-COMP'!#REF!</definedName>
    <definedName name="_28Excel_BuiltIn_Print_Titles_3_1" localSheetId="22">'IMPL-COMP'!#REF!</definedName>
    <definedName name="_28Excel_BuiltIn_Print_Titles_3_1" localSheetId="23">'INC-COMP'!#REF!</definedName>
    <definedName name="_28Excel_BuiltIn_Print_Titles_3_1" localSheetId="24">'SCE-COMP'!#REF!</definedName>
    <definedName name="_28Excel_BuiltIn_Print_Titles_3_1" localSheetId="25">'SEG-COMP'!#REF!</definedName>
    <definedName name="_28Excel_BuiltIn_Print_Titles_3_1" localSheetId="26">'SPDA-COMP'!#REF!</definedName>
    <definedName name="_28Excel_BuiltIn_Print_Titles_3_1">#REF!</definedName>
    <definedName name="_2Excel_BuiltIn__FilterDatabase_12_1" localSheetId="13">'ADM-COMP'!#REF!</definedName>
    <definedName name="_2Excel_BuiltIn__FilterDatabase_12_1" localSheetId="17">'CLI-COMP'!#REF!</definedName>
    <definedName name="_2Excel_BuiltIn__FilterDatabase_12_1" localSheetId="18">'EST-COMP'!#REF!</definedName>
    <definedName name="_2Excel_BuiltIn__FilterDatabase_12_1" localSheetId="19">'GAS-COMP'!#REF!</definedName>
    <definedName name="_2Excel_BuiltIn__FilterDatabase_12_1" localSheetId="21">'HID-COMP'!#REF!</definedName>
    <definedName name="_2Excel_BuiltIn__FilterDatabase_12_1" localSheetId="20">'IMPER-COMP'!#REF!</definedName>
    <definedName name="_2Excel_BuiltIn__FilterDatabase_12_1" localSheetId="22">'IMPL-COMP'!#REF!</definedName>
    <definedName name="_2Excel_BuiltIn__FilterDatabase_12_1" localSheetId="23">'INC-COMP'!#REF!</definedName>
    <definedName name="_2Excel_BuiltIn__FilterDatabase_12_1" localSheetId="24">'SCE-COMP'!#REF!</definedName>
    <definedName name="_2Excel_BuiltIn__FilterDatabase_12_1" localSheetId="25">'SEG-COMP'!#REF!</definedName>
    <definedName name="_2Excel_BuiltIn__FilterDatabase_12_1" localSheetId="26">'SPDA-COMP'!#REF!</definedName>
    <definedName name="_2Excel_BuiltIn__FilterDatabase_12_1">#REF!</definedName>
    <definedName name="_2Excel_BuiltIn_Print_Area_1_1_1_1_1_1_1" localSheetId="13">'ADM-COMP'!#REF!</definedName>
    <definedName name="_2Excel_BuiltIn_Print_Area_1_1_1_1_1_1_1" localSheetId="17">'CLI-COMP'!#REF!</definedName>
    <definedName name="_2Excel_BuiltIn_Print_Area_1_1_1_1_1_1_1" localSheetId="18">'EST-COMP'!#REF!</definedName>
    <definedName name="_2Excel_BuiltIn_Print_Area_1_1_1_1_1_1_1" localSheetId="19">'GAS-COMP'!#REF!</definedName>
    <definedName name="_2Excel_BuiltIn_Print_Area_1_1_1_1_1_1_1" localSheetId="21">'HID-COMP'!#REF!</definedName>
    <definedName name="_2Excel_BuiltIn_Print_Area_1_1_1_1_1_1_1" localSheetId="20">'IMPER-COMP'!#REF!</definedName>
    <definedName name="_2Excel_BuiltIn_Print_Area_1_1_1_1_1_1_1" localSheetId="22">'IMPL-COMP'!#REF!</definedName>
    <definedName name="_2Excel_BuiltIn_Print_Area_1_1_1_1_1_1_1" localSheetId="23">'INC-COMP'!#REF!</definedName>
    <definedName name="_2Excel_BuiltIn_Print_Area_1_1_1_1_1_1_1" localSheetId="24">'SCE-COMP'!#REF!</definedName>
    <definedName name="_2Excel_BuiltIn_Print_Area_1_1_1_1_1_1_1" localSheetId="25">'SEG-COMP'!#REF!</definedName>
    <definedName name="_2Excel_BuiltIn_Print_Area_1_1_1_1_1_1_1" localSheetId="26">'SPDA-COMP'!#REF!</definedName>
    <definedName name="_2Excel_BuiltIn_Print_Area_1_1_1_1_1_1_1">#REF!</definedName>
    <definedName name="_2Excel_BuiltIn_Print_Area_3_1_1" localSheetId="13">'ADM-COMP'!#REF!</definedName>
    <definedName name="_2Excel_BuiltIn_Print_Area_3_1_1" localSheetId="17">'CLI-COMP'!#REF!</definedName>
    <definedName name="_2Excel_BuiltIn_Print_Area_3_1_1" localSheetId="18">'EST-COMP'!#REF!</definedName>
    <definedName name="_2Excel_BuiltIn_Print_Area_3_1_1" localSheetId="19">'GAS-COMP'!#REF!</definedName>
    <definedName name="_2Excel_BuiltIn_Print_Area_3_1_1" localSheetId="21">'HID-COMP'!#REF!</definedName>
    <definedName name="_2Excel_BuiltIn_Print_Area_3_1_1" localSheetId="20">'IMPER-COMP'!#REF!</definedName>
    <definedName name="_2Excel_BuiltIn_Print_Area_3_1_1" localSheetId="22">'IMPL-COMP'!#REF!</definedName>
    <definedName name="_2Excel_BuiltIn_Print_Area_3_1_1" localSheetId="23">'INC-COMP'!#REF!</definedName>
    <definedName name="_2Excel_BuiltIn_Print_Area_3_1_1" localSheetId="24">'SCE-COMP'!#REF!</definedName>
    <definedName name="_2Excel_BuiltIn_Print_Area_3_1_1" localSheetId="25">'SEG-COMP'!#REF!</definedName>
    <definedName name="_2Excel_BuiltIn_Print_Area_3_1_1" localSheetId="26">'SPDA-COMP'!#REF!</definedName>
    <definedName name="_2Excel_BuiltIn_Print_Area_3_1_1">#REF!</definedName>
    <definedName name="_39Excel_BuiltIn_Print_Titles_4_1" localSheetId="13">'ADM-COMP'!#REF!</definedName>
    <definedName name="_39Excel_BuiltIn_Print_Titles_4_1" localSheetId="17">'CLI-COMP'!#REF!</definedName>
    <definedName name="_39Excel_BuiltIn_Print_Titles_4_1" localSheetId="18">'EST-COMP'!#REF!</definedName>
    <definedName name="_39Excel_BuiltIn_Print_Titles_4_1" localSheetId="19">'GAS-COMP'!#REF!</definedName>
    <definedName name="_39Excel_BuiltIn_Print_Titles_4_1" localSheetId="21">'HID-COMP'!#REF!</definedName>
    <definedName name="_39Excel_BuiltIn_Print_Titles_4_1" localSheetId="20">'IMPER-COMP'!#REF!</definedName>
    <definedName name="_39Excel_BuiltIn_Print_Titles_4_1" localSheetId="22">'IMPL-COMP'!#REF!</definedName>
    <definedName name="_39Excel_BuiltIn_Print_Titles_4_1" localSheetId="23">'INC-COMP'!#REF!</definedName>
    <definedName name="_39Excel_BuiltIn_Print_Titles_4_1" localSheetId="24">'SCE-COMP'!#REF!</definedName>
    <definedName name="_39Excel_BuiltIn_Print_Titles_4_1" localSheetId="25">'SEG-COMP'!#REF!</definedName>
    <definedName name="_39Excel_BuiltIn_Print_Titles_4_1" localSheetId="26">'SPDA-COMP'!#REF!</definedName>
    <definedName name="_39Excel_BuiltIn_Print_Titles_4_1">#REF!</definedName>
    <definedName name="_3Excel_BuiltIn_Print_Area_2_1" localSheetId="13">'ADM-COMP'!#REF!</definedName>
    <definedName name="_3Excel_BuiltIn_Print_Area_2_1" localSheetId="17">'CLI-COMP'!#REF!</definedName>
    <definedName name="_3Excel_BuiltIn_Print_Area_2_1" localSheetId="18">'EST-COMP'!#REF!</definedName>
    <definedName name="_3Excel_BuiltIn_Print_Area_2_1" localSheetId="19">'GAS-COMP'!#REF!</definedName>
    <definedName name="_3Excel_BuiltIn_Print_Area_2_1" localSheetId="21">'HID-COMP'!#REF!</definedName>
    <definedName name="_3Excel_BuiltIn_Print_Area_2_1" localSheetId="20">'IMPER-COMP'!#REF!</definedName>
    <definedName name="_3Excel_BuiltIn_Print_Area_2_1" localSheetId="22">'IMPL-COMP'!#REF!</definedName>
    <definedName name="_3Excel_BuiltIn_Print_Area_2_1" localSheetId="23">'INC-COMP'!#REF!</definedName>
    <definedName name="_3Excel_BuiltIn_Print_Area_2_1" localSheetId="24">'SCE-COMP'!#REF!</definedName>
    <definedName name="_3Excel_BuiltIn_Print_Area_2_1" localSheetId="25">'SEG-COMP'!#REF!</definedName>
    <definedName name="_3Excel_BuiltIn_Print_Area_2_1" localSheetId="26">'SPDA-COMP'!#REF!</definedName>
    <definedName name="_3Excel_BuiltIn_Print_Area_2_1">#REF!</definedName>
    <definedName name="_3Excel_BuiltIn_Print_Area_3_1_1_1_1_1" localSheetId="13">'ADM-COMP'!#REF!</definedName>
    <definedName name="_3Excel_BuiltIn_Print_Area_3_1_1_1_1_1" localSheetId="17">'CLI-COMP'!#REF!</definedName>
    <definedName name="_3Excel_BuiltIn_Print_Area_3_1_1_1_1_1" localSheetId="18">'EST-COMP'!#REF!</definedName>
    <definedName name="_3Excel_BuiltIn_Print_Area_3_1_1_1_1_1" localSheetId="19">'GAS-COMP'!#REF!</definedName>
    <definedName name="_3Excel_BuiltIn_Print_Area_3_1_1_1_1_1" localSheetId="21">'HID-COMP'!#REF!</definedName>
    <definedName name="_3Excel_BuiltIn_Print_Area_3_1_1_1_1_1" localSheetId="20">'IMPER-COMP'!#REF!</definedName>
    <definedName name="_3Excel_BuiltIn_Print_Area_3_1_1_1_1_1" localSheetId="22">'IMPL-COMP'!#REF!</definedName>
    <definedName name="_3Excel_BuiltIn_Print_Area_3_1_1_1_1_1" localSheetId="23">'INC-COMP'!#REF!</definedName>
    <definedName name="_3Excel_BuiltIn_Print_Area_3_1_1_1_1_1" localSheetId="24">'SCE-COMP'!#REF!</definedName>
    <definedName name="_3Excel_BuiltIn_Print_Area_3_1_1_1_1_1" localSheetId="25">'SEG-COMP'!#REF!</definedName>
    <definedName name="_3Excel_BuiltIn_Print_Area_3_1_1_1_1_1" localSheetId="26">'SPDA-COMP'!#REF!</definedName>
    <definedName name="_3Excel_BuiltIn_Print_Area_3_1_1_1_1_1">#REF!</definedName>
    <definedName name="_4Excel_BuiltIn_Print_Area_3_1" localSheetId="13">'ADM-COMP'!#REF!</definedName>
    <definedName name="_4Excel_BuiltIn_Print_Area_3_1" localSheetId="17">'CLI-COMP'!#REF!</definedName>
    <definedName name="_4Excel_BuiltIn_Print_Area_3_1" localSheetId="18">'EST-COMP'!#REF!</definedName>
    <definedName name="_4Excel_BuiltIn_Print_Area_3_1" localSheetId="19">'GAS-COMP'!#REF!</definedName>
    <definedName name="_4Excel_BuiltIn_Print_Area_3_1" localSheetId="21">'HID-COMP'!#REF!</definedName>
    <definedName name="_4Excel_BuiltIn_Print_Area_3_1" localSheetId="20">'IMPER-COMP'!#REF!</definedName>
    <definedName name="_4Excel_BuiltIn_Print_Area_3_1" localSheetId="22">'IMPL-COMP'!#REF!</definedName>
    <definedName name="_4Excel_BuiltIn_Print_Area_3_1" localSheetId="23">'INC-COMP'!#REF!</definedName>
    <definedName name="_4Excel_BuiltIn_Print_Area_3_1" localSheetId="24">'SCE-COMP'!#REF!</definedName>
    <definedName name="_4Excel_BuiltIn_Print_Area_3_1" localSheetId="25">'SEG-COMP'!#REF!</definedName>
    <definedName name="_4Excel_BuiltIn_Print_Area_3_1" localSheetId="26">'SPDA-COMP'!#REF!</definedName>
    <definedName name="_4Excel_BuiltIn_Print_Area_3_1">#REF!</definedName>
    <definedName name="_4Excel_BuiltIn_Print_Area_3_1_1_1_1_1" localSheetId="13">'ADM-COMP'!#REF!</definedName>
    <definedName name="_4Excel_BuiltIn_Print_Area_3_1_1_1_1_1" localSheetId="17">'CLI-COMP'!#REF!</definedName>
    <definedName name="_4Excel_BuiltIn_Print_Area_3_1_1_1_1_1" localSheetId="18">'EST-COMP'!#REF!</definedName>
    <definedName name="_4Excel_BuiltIn_Print_Area_3_1_1_1_1_1" localSheetId="19">'GAS-COMP'!#REF!</definedName>
    <definedName name="_4Excel_BuiltIn_Print_Area_3_1_1_1_1_1" localSheetId="21">'HID-COMP'!#REF!</definedName>
    <definedName name="_4Excel_BuiltIn_Print_Area_3_1_1_1_1_1" localSheetId="20">'IMPER-COMP'!#REF!</definedName>
    <definedName name="_4Excel_BuiltIn_Print_Area_3_1_1_1_1_1" localSheetId="22">'IMPL-COMP'!#REF!</definedName>
    <definedName name="_4Excel_BuiltIn_Print_Area_3_1_1_1_1_1" localSheetId="23">'INC-COMP'!#REF!</definedName>
    <definedName name="_4Excel_BuiltIn_Print_Area_3_1_1_1_1_1" localSheetId="24">'SCE-COMP'!#REF!</definedName>
    <definedName name="_4Excel_BuiltIn_Print_Area_3_1_1_1_1_1" localSheetId="25">'SEG-COMP'!#REF!</definedName>
    <definedName name="_4Excel_BuiltIn_Print_Area_3_1_1_1_1_1" localSheetId="26">'SPDA-COMP'!#REF!</definedName>
    <definedName name="_4Excel_BuiltIn_Print_Area_3_1_1_1_1_1">#REF!</definedName>
    <definedName name="_50Excel_BuiltIn_Print_Titles_5_1" localSheetId="13">'ADM-COMP'!#REF!</definedName>
    <definedName name="_50Excel_BuiltIn_Print_Titles_5_1" localSheetId="17">'CLI-COMP'!#REF!</definedName>
    <definedName name="_50Excel_BuiltIn_Print_Titles_5_1" localSheetId="18">'EST-COMP'!#REF!</definedName>
    <definedName name="_50Excel_BuiltIn_Print_Titles_5_1" localSheetId="19">'GAS-COMP'!#REF!</definedName>
    <definedName name="_50Excel_BuiltIn_Print_Titles_5_1" localSheetId="21">'HID-COMP'!#REF!</definedName>
    <definedName name="_50Excel_BuiltIn_Print_Titles_5_1" localSheetId="20">'IMPER-COMP'!#REF!</definedName>
    <definedName name="_50Excel_BuiltIn_Print_Titles_5_1" localSheetId="22">'IMPL-COMP'!#REF!</definedName>
    <definedName name="_50Excel_BuiltIn_Print_Titles_5_1" localSheetId="23">'INC-COMP'!#REF!</definedName>
    <definedName name="_50Excel_BuiltIn_Print_Titles_5_1" localSheetId="24">'SCE-COMP'!#REF!</definedName>
    <definedName name="_50Excel_BuiltIn_Print_Titles_5_1" localSheetId="25">'SEG-COMP'!#REF!</definedName>
    <definedName name="_50Excel_BuiltIn_Print_Titles_5_1" localSheetId="26">'SPDA-COMP'!#REF!</definedName>
    <definedName name="_50Excel_BuiltIn_Print_Titles_5_1">#REF!</definedName>
    <definedName name="_5Excel_BuiltIn_Print_Area_3_1" localSheetId="13">'ADM-COMP'!#REF!</definedName>
    <definedName name="_5Excel_BuiltIn_Print_Area_3_1" localSheetId="17">'CLI-COMP'!#REF!</definedName>
    <definedName name="_5Excel_BuiltIn_Print_Area_3_1" localSheetId="18">'EST-COMP'!#REF!</definedName>
    <definedName name="_5Excel_BuiltIn_Print_Area_3_1" localSheetId="19">'GAS-COMP'!#REF!</definedName>
    <definedName name="_5Excel_BuiltIn_Print_Area_3_1" localSheetId="21">'HID-COMP'!#REF!</definedName>
    <definedName name="_5Excel_BuiltIn_Print_Area_3_1" localSheetId="20">'IMPER-COMP'!#REF!</definedName>
    <definedName name="_5Excel_BuiltIn_Print_Area_3_1" localSheetId="22">'IMPL-COMP'!#REF!</definedName>
    <definedName name="_5Excel_BuiltIn_Print_Area_3_1" localSheetId="23">'INC-COMP'!#REF!</definedName>
    <definedName name="_5Excel_BuiltIn_Print_Area_3_1" localSheetId="24">'SCE-COMP'!#REF!</definedName>
    <definedName name="_5Excel_BuiltIn_Print_Area_3_1" localSheetId="25">'SEG-COMP'!#REF!</definedName>
    <definedName name="_5Excel_BuiltIn_Print_Area_3_1" localSheetId="26">'SPDA-COMP'!#REF!</definedName>
    <definedName name="_5Excel_BuiltIn_Print_Area_3_1">#REF!</definedName>
    <definedName name="_61Excel_BuiltIn_Print_Titles_6_1" localSheetId="13">'ADM-COMP'!#REF!</definedName>
    <definedName name="_61Excel_BuiltIn_Print_Titles_6_1" localSheetId="17">'CLI-COMP'!#REF!</definedName>
    <definedName name="_61Excel_BuiltIn_Print_Titles_6_1" localSheetId="18">'EST-COMP'!#REF!</definedName>
    <definedName name="_61Excel_BuiltIn_Print_Titles_6_1" localSheetId="19">'GAS-COMP'!#REF!</definedName>
    <definedName name="_61Excel_BuiltIn_Print_Titles_6_1" localSheetId="21">'HID-COMP'!#REF!</definedName>
    <definedName name="_61Excel_BuiltIn_Print_Titles_6_1" localSheetId="20">'IMPER-COMP'!#REF!</definedName>
    <definedName name="_61Excel_BuiltIn_Print_Titles_6_1" localSheetId="22">'IMPL-COMP'!#REF!</definedName>
    <definedName name="_61Excel_BuiltIn_Print_Titles_6_1" localSheetId="23">'INC-COMP'!#REF!</definedName>
    <definedName name="_61Excel_BuiltIn_Print_Titles_6_1" localSheetId="24">'SCE-COMP'!#REF!</definedName>
    <definedName name="_61Excel_BuiltIn_Print_Titles_6_1" localSheetId="25">'SEG-COMP'!#REF!</definedName>
    <definedName name="_61Excel_BuiltIn_Print_Titles_6_1" localSheetId="26">'SPDA-COMP'!#REF!</definedName>
    <definedName name="_61Excel_BuiltIn_Print_Titles_6_1">#REF!</definedName>
    <definedName name="_6Excel_BuiltIn_Print_Area_3_1_1_1_1_1" localSheetId="13">'ADM-COMP'!#REF!</definedName>
    <definedName name="_6Excel_BuiltIn_Print_Area_3_1_1_1_1_1" localSheetId="17">'CLI-COMP'!#REF!</definedName>
    <definedName name="_6Excel_BuiltIn_Print_Area_3_1_1_1_1_1" localSheetId="18">'EST-COMP'!#REF!</definedName>
    <definedName name="_6Excel_BuiltIn_Print_Area_3_1_1_1_1_1" localSheetId="19">'GAS-COMP'!#REF!</definedName>
    <definedName name="_6Excel_BuiltIn_Print_Area_3_1_1_1_1_1" localSheetId="21">'HID-COMP'!#REF!</definedName>
    <definedName name="_6Excel_BuiltIn_Print_Area_3_1_1_1_1_1" localSheetId="20">'IMPER-COMP'!#REF!</definedName>
    <definedName name="_6Excel_BuiltIn_Print_Area_3_1_1_1_1_1" localSheetId="22">'IMPL-COMP'!#REF!</definedName>
    <definedName name="_6Excel_BuiltIn_Print_Area_3_1_1_1_1_1" localSheetId="23">'INC-COMP'!#REF!</definedName>
    <definedName name="_6Excel_BuiltIn_Print_Area_3_1_1_1_1_1" localSheetId="24">'SCE-COMP'!#REF!</definedName>
    <definedName name="_6Excel_BuiltIn_Print_Area_3_1_1_1_1_1" localSheetId="25">'SEG-COMP'!#REF!</definedName>
    <definedName name="_6Excel_BuiltIn_Print_Area_3_1_1_1_1_1" localSheetId="26">'SPDA-COMP'!#REF!</definedName>
    <definedName name="_6Excel_BuiltIn_Print_Area_3_1_1_1_1_1">#REF!</definedName>
    <definedName name="_72Excel_BuiltIn_Print_Titles_7_1" localSheetId="13">'ADM-COMP'!#REF!</definedName>
    <definedName name="_72Excel_BuiltIn_Print_Titles_7_1" localSheetId="17">'CLI-COMP'!#REF!</definedName>
    <definedName name="_72Excel_BuiltIn_Print_Titles_7_1" localSheetId="18">'EST-COMP'!#REF!</definedName>
    <definedName name="_72Excel_BuiltIn_Print_Titles_7_1" localSheetId="19">'GAS-COMP'!#REF!</definedName>
    <definedName name="_72Excel_BuiltIn_Print_Titles_7_1" localSheetId="21">'HID-COMP'!#REF!</definedName>
    <definedName name="_72Excel_BuiltIn_Print_Titles_7_1" localSheetId="20">'IMPER-COMP'!#REF!</definedName>
    <definedName name="_72Excel_BuiltIn_Print_Titles_7_1" localSheetId="22">'IMPL-COMP'!#REF!</definedName>
    <definedName name="_72Excel_BuiltIn_Print_Titles_7_1" localSheetId="23">'INC-COMP'!#REF!</definedName>
    <definedName name="_72Excel_BuiltIn_Print_Titles_7_1" localSheetId="24">'SCE-COMP'!#REF!</definedName>
    <definedName name="_72Excel_BuiltIn_Print_Titles_7_1" localSheetId="25">'SEG-COMP'!#REF!</definedName>
    <definedName name="_72Excel_BuiltIn_Print_Titles_7_1" localSheetId="26">'SPDA-COMP'!#REF!</definedName>
    <definedName name="_72Excel_BuiltIn_Print_Titles_7_1">#REF!</definedName>
    <definedName name="_7Excel_BuiltIn_Print_Area_4_1" localSheetId="13">'ADM-COMP'!#REF!</definedName>
    <definedName name="_7Excel_BuiltIn_Print_Area_4_1" localSheetId="17">'CLI-COMP'!#REF!</definedName>
    <definedName name="_7Excel_BuiltIn_Print_Area_4_1" localSheetId="18">'EST-COMP'!#REF!</definedName>
    <definedName name="_7Excel_BuiltIn_Print_Area_4_1" localSheetId="19">'GAS-COMP'!#REF!</definedName>
    <definedName name="_7Excel_BuiltIn_Print_Area_4_1" localSheetId="21">'HID-COMP'!#REF!</definedName>
    <definedName name="_7Excel_BuiltIn_Print_Area_4_1" localSheetId="20">'IMPER-COMP'!#REF!</definedName>
    <definedName name="_7Excel_BuiltIn_Print_Area_4_1" localSheetId="22">'IMPL-COMP'!#REF!</definedName>
    <definedName name="_7Excel_BuiltIn_Print_Area_4_1" localSheetId="23">'INC-COMP'!#REF!</definedName>
    <definedName name="_7Excel_BuiltIn_Print_Area_4_1" localSheetId="24">'SCE-COMP'!#REF!</definedName>
    <definedName name="_7Excel_BuiltIn_Print_Area_4_1" localSheetId="25">'SEG-COMP'!#REF!</definedName>
    <definedName name="_7Excel_BuiltIn_Print_Area_4_1" localSheetId="26">'SPDA-COMP'!#REF!</definedName>
    <definedName name="_7Excel_BuiltIn_Print_Area_4_1">#REF!</definedName>
    <definedName name="_83Excel_BuiltIn_Print_Titles_9_1" localSheetId="13">'ADM-COMP'!#REF!</definedName>
    <definedName name="_83Excel_BuiltIn_Print_Titles_9_1" localSheetId="17">'CLI-COMP'!#REF!</definedName>
    <definedName name="_83Excel_BuiltIn_Print_Titles_9_1" localSheetId="18">'EST-COMP'!#REF!</definedName>
    <definedName name="_83Excel_BuiltIn_Print_Titles_9_1" localSheetId="19">'GAS-COMP'!#REF!</definedName>
    <definedName name="_83Excel_BuiltIn_Print_Titles_9_1" localSheetId="21">'HID-COMP'!#REF!</definedName>
    <definedName name="_83Excel_BuiltIn_Print_Titles_9_1" localSheetId="20">'IMPER-COMP'!#REF!</definedName>
    <definedName name="_83Excel_BuiltIn_Print_Titles_9_1" localSheetId="22">'IMPL-COMP'!#REF!</definedName>
    <definedName name="_83Excel_BuiltIn_Print_Titles_9_1" localSheetId="23">'INC-COMP'!#REF!</definedName>
    <definedName name="_83Excel_BuiltIn_Print_Titles_9_1" localSheetId="24">'SCE-COMP'!#REF!</definedName>
    <definedName name="_83Excel_BuiltIn_Print_Titles_9_1" localSheetId="25">'SEG-COMP'!#REF!</definedName>
    <definedName name="_83Excel_BuiltIn_Print_Titles_9_1" localSheetId="26">'SPDA-COMP'!#REF!</definedName>
    <definedName name="_83Excel_BuiltIn_Print_Titles_9_1">#REF!</definedName>
    <definedName name="_8Excel_BuiltIn_Print_Area_4_1" localSheetId="13">'ADM-COMP'!#REF!</definedName>
    <definedName name="_8Excel_BuiltIn_Print_Area_4_1" localSheetId="17">'CLI-COMP'!#REF!</definedName>
    <definedName name="_8Excel_BuiltIn_Print_Area_4_1" localSheetId="18">'EST-COMP'!#REF!</definedName>
    <definedName name="_8Excel_BuiltIn_Print_Area_4_1" localSheetId="19">'GAS-COMP'!#REF!</definedName>
    <definedName name="_8Excel_BuiltIn_Print_Area_4_1" localSheetId="21">'HID-COMP'!#REF!</definedName>
    <definedName name="_8Excel_BuiltIn_Print_Area_4_1" localSheetId="20">'IMPER-COMP'!#REF!</definedName>
    <definedName name="_8Excel_BuiltIn_Print_Area_4_1" localSheetId="22">'IMPL-COMP'!#REF!</definedName>
    <definedName name="_8Excel_BuiltIn_Print_Area_4_1" localSheetId="23">'INC-COMP'!#REF!</definedName>
    <definedName name="_8Excel_BuiltIn_Print_Area_4_1" localSheetId="24">'SCE-COMP'!#REF!</definedName>
    <definedName name="_8Excel_BuiltIn_Print_Area_4_1" localSheetId="25">'SEG-COMP'!#REF!</definedName>
    <definedName name="_8Excel_BuiltIn_Print_Area_4_1" localSheetId="26">'SPDA-COMP'!#REF!</definedName>
    <definedName name="_8Excel_BuiltIn_Print_Area_4_1">#REF!</definedName>
    <definedName name="_8Excel_BuiltIn_Print_Area_5_1" localSheetId="13">'ADM-COMP'!#REF!</definedName>
    <definedName name="_8Excel_BuiltIn_Print_Area_5_1" localSheetId="17">'CLI-COMP'!#REF!</definedName>
    <definedName name="_8Excel_BuiltIn_Print_Area_5_1" localSheetId="18">'EST-COMP'!#REF!</definedName>
    <definedName name="_8Excel_BuiltIn_Print_Area_5_1" localSheetId="19">'GAS-COMP'!#REF!</definedName>
    <definedName name="_8Excel_BuiltIn_Print_Area_5_1" localSheetId="21">'HID-COMP'!#REF!</definedName>
    <definedName name="_8Excel_BuiltIn_Print_Area_5_1" localSheetId="20">'IMPER-COMP'!#REF!</definedName>
    <definedName name="_8Excel_BuiltIn_Print_Area_5_1" localSheetId="22">'IMPL-COMP'!#REF!</definedName>
    <definedName name="_8Excel_BuiltIn_Print_Area_5_1" localSheetId="23">'INC-COMP'!#REF!</definedName>
    <definedName name="_8Excel_BuiltIn_Print_Area_5_1" localSheetId="24">'SCE-COMP'!#REF!</definedName>
    <definedName name="_8Excel_BuiltIn_Print_Area_5_1" localSheetId="25">'SEG-COMP'!#REF!</definedName>
    <definedName name="_8Excel_BuiltIn_Print_Area_5_1" localSheetId="26">'SPDA-COMP'!#REF!</definedName>
    <definedName name="_8Excel_BuiltIn_Print_Area_5_1">#REF!</definedName>
    <definedName name="_9Excel_BuiltIn_Print_Area_6_1" localSheetId="13">'ADM-COMP'!#REF!</definedName>
    <definedName name="_9Excel_BuiltIn_Print_Area_6_1" localSheetId="17">'CLI-COMP'!#REF!</definedName>
    <definedName name="_9Excel_BuiltIn_Print_Area_6_1" localSheetId="18">'EST-COMP'!#REF!</definedName>
    <definedName name="_9Excel_BuiltIn_Print_Area_6_1" localSheetId="19">'GAS-COMP'!#REF!</definedName>
    <definedName name="_9Excel_BuiltIn_Print_Area_6_1" localSheetId="21">'HID-COMP'!#REF!</definedName>
    <definedName name="_9Excel_BuiltIn_Print_Area_6_1" localSheetId="20">'IMPER-COMP'!#REF!</definedName>
    <definedName name="_9Excel_BuiltIn_Print_Area_6_1" localSheetId="22">'IMPL-COMP'!#REF!</definedName>
    <definedName name="_9Excel_BuiltIn_Print_Area_6_1" localSheetId="23">'INC-COMP'!#REF!</definedName>
    <definedName name="_9Excel_BuiltIn_Print_Area_6_1" localSheetId="24">'SCE-COMP'!#REF!</definedName>
    <definedName name="_9Excel_BuiltIn_Print_Area_6_1" localSheetId="25">'SEG-COMP'!#REF!</definedName>
    <definedName name="_9Excel_BuiltIn_Print_Area_6_1" localSheetId="26">'SPDA-COMP'!#REF!</definedName>
    <definedName name="_9Excel_BuiltIn_Print_Area_6_1">#REF!</definedName>
    <definedName name="_aaa1" localSheetId="13">'ADM-COMP'!#REF!</definedName>
    <definedName name="_aaa1" localSheetId="17">'CLI-COMP'!#REF!</definedName>
    <definedName name="_aaa1" localSheetId="18">'EST-COMP'!#REF!</definedName>
    <definedName name="_aaa1" localSheetId="19">'GAS-COMP'!#REF!</definedName>
    <definedName name="_aaa1" localSheetId="21">'HID-COMP'!#REF!</definedName>
    <definedName name="_aaa1" localSheetId="20">'IMPER-COMP'!#REF!</definedName>
    <definedName name="_aaa1" localSheetId="22">'IMPL-COMP'!#REF!</definedName>
    <definedName name="_aaa1" localSheetId="23">'INC-COMP'!#REF!</definedName>
    <definedName name="_aaa1" localSheetId="24">'SCE-COMP'!#REF!</definedName>
    <definedName name="_aaa1" localSheetId="25">'SEG-COMP'!#REF!</definedName>
    <definedName name="_aaa1" localSheetId="26">'SPDA-COMP'!#REF!</definedName>
    <definedName name="_aaa1">#REF!</definedName>
    <definedName name="_aaa2" localSheetId="13">'ADM-COMP'!#REF!</definedName>
    <definedName name="_aaa2" localSheetId="17">'CLI-COMP'!#REF!</definedName>
    <definedName name="_aaa2" localSheetId="18">'EST-COMP'!#REF!</definedName>
    <definedName name="_aaa2" localSheetId="19">'GAS-COMP'!#REF!</definedName>
    <definedName name="_aaa2" localSheetId="21">'HID-COMP'!#REF!</definedName>
    <definedName name="_aaa2" localSheetId="20">'IMPER-COMP'!#REF!</definedName>
    <definedName name="_aaa2" localSheetId="22">'IMPL-COMP'!#REF!</definedName>
    <definedName name="_aaa2" localSheetId="23">'INC-COMP'!#REF!</definedName>
    <definedName name="_aaa2" localSheetId="24">'SCE-COMP'!#REF!</definedName>
    <definedName name="_aaa2" localSheetId="25">'SEG-COMP'!#REF!</definedName>
    <definedName name="_aaa2" localSheetId="26">'SPDA-COMP'!#REF!</definedName>
    <definedName name="_aaa2">#REF!</definedName>
    <definedName name="_Fill" hidden="1">#REF!</definedName>
    <definedName name="_xlnm._FilterDatabase" localSheetId="1" hidden="1">GLOBAL!$A$6:$I$215</definedName>
    <definedName name="_For01" localSheetId="13">'ADM-COMP'!#REF!</definedName>
    <definedName name="_For01" localSheetId="17">'CLI-COMP'!#REF!</definedName>
    <definedName name="_For01" localSheetId="18">'EST-COMP'!#REF!</definedName>
    <definedName name="_For01" localSheetId="19">'GAS-COMP'!#REF!</definedName>
    <definedName name="_For01" localSheetId="21">'HID-COMP'!#REF!</definedName>
    <definedName name="_For01" localSheetId="20">'IMPER-COMP'!#REF!</definedName>
    <definedName name="_For01" localSheetId="22">'IMPL-COMP'!#REF!</definedName>
    <definedName name="_For01" localSheetId="23">'INC-COMP'!#REF!</definedName>
    <definedName name="_For01" localSheetId="24">'SCE-COMP'!#REF!</definedName>
    <definedName name="_For01" localSheetId="25">'SEG-COMP'!#REF!</definedName>
    <definedName name="_For01" localSheetId="26">'SPDA-COMP'!#REF!</definedName>
    <definedName name="_For01">#REF!</definedName>
    <definedName name="_int01" localSheetId="13">'ADM-COMP'!#REF!</definedName>
    <definedName name="_int01" localSheetId="17">'CLI-COMP'!#REF!</definedName>
    <definedName name="_int01" localSheetId="18">'EST-COMP'!#REF!</definedName>
    <definedName name="_int01" localSheetId="19">'GAS-COMP'!#REF!</definedName>
    <definedName name="_int01" localSheetId="21">'HID-COMP'!#REF!</definedName>
    <definedName name="_int01" localSheetId="20">'IMPER-COMP'!#REF!</definedName>
    <definedName name="_int01" localSheetId="22">'IMPL-COMP'!#REF!</definedName>
    <definedName name="_int01" localSheetId="23">'INC-COMP'!#REF!</definedName>
    <definedName name="_int01" localSheetId="24">'SCE-COMP'!#REF!</definedName>
    <definedName name="_int01" localSheetId="25">'SEG-COMP'!#REF!</definedName>
    <definedName name="_int01" localSheetId="26">'SPDA-COMP'!#REF!</definedName>
    <definedName name="_int01">#REF!</definedName>
    <definedName name="_int02" localSheetId="13">'ADM-COMP'!#REF!</definedName>
    <definedName name="_int02" localSheetId="17">'CLI-COMP'!#REF!</definedName>
    <definedName name="_int02" localSheetId="18">'EST-COMP'!#REF!</definedName>
    <definedName name="_int02" localSheetId="19">'GAS-COMP'!#REF!</definedName>
    <definedName name="_int02" localSheetId="21">'HID-COMP'!#REF!</definedName>
    <definedName name="_int02" localSheetId="20">'IMPER-COMP'!#REF!</definedName>
    <definedName name="_int02" localSheetId="22">'IMPL-COMP'!#REF!</definedName>
    <definedName name="_int02" localSheetId="23">'INC-COMP'!#REF!</definedName>
    <definedName name="_int02" localSheetId="24">'SCE-COMP'!#REF!</definedName>
    <definedName name="_int02" localSheetId="25">'SEG-COMP'!#REF!</definedName>
    <definedName name="_int02" localSheetId="26">'SPDA-COMP'!#REF!</definedName>
    <definedName name="_int02">#REF!</definedName>
    <definedName name="_int03" localSheetId="13">'ADM-COMP'!#REF!</definedName>
    <definedName name="_int03" localSheetId="17">'CLI-COMP'!#REF!</definedName>
    <definedName name="_int03" localSheetId="18">'EST-COMP'!#REF!</definedName>
    <definedName name="_int03" localSheetId="19">'GAS-COMP'!#REF!</definedName>
    <definedName name="_int03" localSheetId="21">'HID-COMP'!#REF!</definedName>
    <definedName name="_int03" localSheetId="20">'IMPER-COMP'!#REF!</definedName>
    <definedName name="_int03" localSheetId="22">'IMPL-COMP'!#REF!</definedName>
    <definedName name="_int03" localSheetId="23">'INC-COMP'!#REF!</definedName>
    <definedName name="_int03" localSheetId="24">'SCE-COMP'!#REF!</definedName>
    <definedName name="_int03" localSheetId="25">'SEG-COMP'!#REF!</definedName>
    <definedName name="_int03" localSheetId="26">'SPDA-COMP'!#REF!</definedName>
    <definedName name="_int03">#REF!</definedName>
    <definedName name="_int04" localSheetId="13">'ADM-COMP'!#REF!</definedName>
    <definedName name="_int04" localSheetId="17">'CLI-COMP'!#REF!</definedName>
    <definedName name="_int04" localSheetId="18">'EST-COMP'!#REF!</definedName>
    <definedName name="_int04" localSheetId="19">'GAS-COMP'!#REF!</definedName>
    <definedName name="_int04" localSheetId="21">'HID-COMP'!#REF!</definedName>
    <definedName name="_int04" localSheetId="20">'IMPER-COMP'!#REF!</definedName>
    <definedName name="_int04" localSheetId="22">'IMPL-COMP'!#REF!</definedName>
    <definedName name="_int04" localSheetId="23">'INC-COMP'!#REF!</definedName>
    <definedName name="_int04" localSheetId="24">'SCE-COMP'!#REF!</definedName>
    <definedName name="_int04" localSheetId="25">'SEG-COMP'!#REF!</definedName>
    <definedName name="_int04" localSheetId="26">'SPDA-COMP'!#REF!</definedName>
    <definedName name="_int04">#REF!</definedName>
    <definedName name="_int05" localSheetId="13">'ADM-COMP'!#REF!</definedName>
    <definedName name="_int05" localSheetId="17">'CLI-COMP'!#REF!</definedName>
    <definedName name="_int05" localSheetId="18">'EST-COMP'!#REF!</definedName>
    <definedName name="_int05" localSheetId="19">'GAS-COMP'!#REF!</definedName>
    <definedName name="_int05" localSheetId="21">'HID-COMP'!#REF!</definedName>
    <definedName name="_int05" localSheetId="20">'IMPER-COMP'!#REF!</definedName>
    <definedName name="_int05" localSheetId="22">'IMPL-COMP'!#REF!</definedName>
    <definedName name="_int05" localSheetId="23">'INC-COMP'!#REF!</definedName>
    <definedName name="_int05" localSheetId="24">'SCE-COMP'!#REF!</definedName>
    <definedName name="_int05" localSheetId="25">'SEG-COMP'!#REF!</definedName>
    <definedName name="_int05" localSheetId="26">'SPDA-COMP'!#REF!</definedName>
    <definedName name="_int05">#REF!</definedName>
    <definedName name="_Key1" hidden="1">#REF!</definedName>
    <definedName name="_Key2" hidden="1">#REF!</definedName>
    <definedName name="_lim01" localSheetId="13">'ADM-COMP'!#REF!</definedName>
    <definedName name="_lim01" localSheetId="17">'CLI-COMP'!#REF!</definedName>
    <definedName name="_lim01" localSheetId="18">'EST-COMP'!#REF!</definedName>
    <definedName name="_lim01" localSheetId="19">'GAS-COMP'!#REF!</definedName>
    <definedName name="_lim01" localSheetId="21">'HID-COMP'!#REF!</definedName>
    <definedName name="_lim01" localSheetId="20">'IMPER-COMP'!#REF!</definedName>
    <definedName name="_lim01" localSheetId="22">'IMPL-COMP'!#REF!</definedName>
    <definedName name="_lim01" localSheetId="23">'INC-COMP'!#REF!</definedName>
    <definedName name="_lim01" localSheetId="24">'SCE-COMP'!#REF!</definedName>
    <definedName name="_lim01" localSheetId="25">'SEG-COMP'!#REF!</definedName>
    <definedName name="_lim01" localSheetId="26">'SPDA-COMP'!#REF!</definedName>
    <definedName name="_lim01">#REF!</definedName>
    <definedName name="_Order1" hidden="1">255</definedName>
    <definedName name="_Order2" hidden="1">255</definedName>
    <definedName name="_POS21" localSheetId="13">'ADM-COMP'!#REF!</definedName>
    <definedName name="_POS21" localSheetId="17">'CLI-COMP'!#REF!</definedName>
    <definedName name="_POS21" localSheetId="18">'EST-COMP'!#REF!</definedName>
    <definedName name="_POS21" localSheetId="19">'GAS-COMP'!#REF!</definedName>
    <definedName name="_POS21" localSheetId="21">'HID-COMP'!#REF!</definedName>
    <definedName name="_POS21" localSheetId="20">'IMPER-COMP'!#REF!</definedName>
    <definedName name="_POS21" localSheetId="22">'IMPL-COMP'!#REF!</definedName>
    <definedName name="_POS21" localSheetId="23">'INC-COMP'!#REF!</definedName>
    <definedName name="_POS21" localSheetId="24">'SCE-COMP'!#REF!</definedName>
    <definedName name="_POS21" localSheetId="25">'SEG-COMP'!#REF!</definedName>
    <definedName name="_POS21" localSheetId="26">'SPDA-COMP'!#REF!</definedName>
    <definedName name="_POS21">#REF!</definedName>
    <definedName name="_s" localSheetId="13">'ADM-COMP'!#REF!</definedName>
    <definedName name="_s" localSheetId="17">'CLI-COMP'!#REF!</definedName>
    <definedName name="_s" localSheetId="18">'EST-COMP'!#REF!</definedName>
    <definedName name="_s" localSheetId="19">'GAS-COMP'!#REF!</definedName>
    <definedName name="_s" localSheetId="21">'HID-COMP'!#REF!</definedName>
    <definedName name="_s" localSheetId="20">'IMPER-COMP'!#REF!</definedName>
    <definedName name="_s" localSheetId="22">'IMPL-COMP'!#REF!</definedName>
    <definedName name="_s" localSheetId="23">'INC-COMP'!#REF!</definedName>
    <definedName name="_s" localSheetId="24">'SCE-COMP'!#REF!</definedName>
    <definedName name="_s" localSheetId="25">'SEG-COMP'!#REF!</definedName>
    <definedName name="_s" localSheetId="26">'SPDA-COMP'!#REF!</definedName>
    <definedName name="_s">#REF!</definedName>
    <definedName name="_Sort" hidden="1">#REF!</definedName>
    <definedName name="_z" localSheetId="13">'ADM-COMP'!#REF!</definedName>
    <definedName name="_z" localSheetId="17">'CLI-COMP'!#REF!</definedName>
    <definedName name="_z" localSheetId="18">'EST-COMP'!#REF!</definedName>
    <definedName name="_z" localSheetId="19">'GAS-COMP'!#REF!</definedName>
    <definedName name="_z" localSheetId="21">'HID-COMP'!#REF!</definedName>
    <definedName name="_z" localSheetId="20">'IMPER-COMP'!#REF!</definedName>
    <definedName name="_z" localSheetId="22">'IMPL-COMP'!#REF!</definedName>
    <definedName name="_z" localSheetId="23">'INC-COMP'!#REF!</definedName>
    <definedName name="_z" localSheetId="24">'SCE-COMP'!#REF!</definedName>
    <definedName name="_z" localSheetId="25">'SEG-COMP'!#REF!</definedName>
    <definedName name="_z" localSheetId="26">'SPDA-COMP'!#REF!</definedName>
    <definedName name="_z">#REF!</definedName>
    <definedName name="AA" localSheetId="13">'ADM-COMP'!#REF!</definedName>
    <definedName name="AA" localSheetId="17">'CLI-COMP'!#REF!</definedName>
    <definedName name="AA" localSheetId="18">'EST-COMP'!#REF!</definedName>
    <definedName name="AA" localSheetId="19">'GAS-COMP'!#REF!</definedName>
    <definedName name="AA" localSheetId="21">'HID-COMP'!#REF!</definedName>
    <definedName name="AA" localSheetId="20">'IMPER-COMP'!#REF!</definedName>
    <definedName name="AA" localSheetId="22">'IMPL-COMP'!#REF!</definedName>
    <definedName name="AA" localSheetId="23">'INC-COMP'!#REF!</definedName>
    <definedName name="AA" localSheetId="24">'SCE-COMP'!#REF!</definedName>
    <definedName name="AA" localSheetId="25">'SEG-COMP'!#REF!</definedName>
    <definedName name="AA" localSheetId="26">'SPDA-COMP'!#REF!</definedName>
    <definedName name="AA">#REF!</definedName>
    <definedName name="AAA" localSheetId="13">'ADM-COMP'!#REF!</definedName>
    <definedName name="AAA" localSheetId="17">'CLI-COMP'!#REF!</definedName>
    <definedName name="AAA" localSheetId="18">'EST-COMP'!#REF!</definedName>
    <definedName name="AAA" localSheetId="19">'GAS-COMP'!#REF!</definedName>
    <definedName name="AAA" localSheetId="21">'HID-COMP'!#REF!</definedName>
    <definedName name="AAA" localSheetId="20">'IMPER-COMP'!#REF!</definedName>
    <definedName name="AAA" localSheetId="22">'IMPL-COMP'!#REF!</definedName>
    <definedName name="AAA" localSheetId="23">'INC-COMP'!#REF!</definedName>
    <definedName name="AAA" localSheetId="24">'SCE-COMP'!#REF!</definedName>
    <definedName name="AAA" localSheetId="25">'SEG-COMP'!#REF!</definedName>
    <definedName name="AAA" localSheetId="26">'SPDA-COMP'!#REF!</definedName>
    <definedName name="AAA">#REF!</definedName>
    <definedName name="aaaa" localSheetId="13">'ADM-COMP'!#REF!</definedName>
    <definedName name="aaaa" localSheetId="17">'CLI-COMP'!#REF!</definedName>
    <definedName name="aaaa" localSheetId="18">'EST-COMP'!#REF!</definedName>
    <definedName name="aaaa" localSheetId="19">'GAS-COMP'!#REF!</definedName>
    <definedName name="aaaa" localSheetId="21">'HID-COMP'!#REF!</definedName>
    <definedName name="aaaa" localSheetId="20">'IMPER-COMP'!#REF!</definedName>
    <definedName name="aaaa" localSheetId="22">'IMPL-COMP'!#REF!</definedName>
    <definedName name="aaaa" localSheetId="23">'INC-COMP'!#REF!</definedName>
    <definedName name="aaaa" localSheetId="24">'SCE-COMP'!#REF!</definedName>
    <definedName name="aaaa" localSheetId="25">'SEG-COMP'!#REF!</definedName>
    <definedName name="aaaa" localSheetId="26">'SPDA-COMP'!#REF!</definedName>
    <definedName name="aaaa">#REF!</definedName>
    <definedName name="ACRE" hidden="1">#REF!</definedName>
    <definedName name="ademir" hidden="1">{#N/A,#N/A,FALSE,"Cronograma";#N/A,#N/A,FALSE,"Cronogr. 2"}</definedName>
    <definedName name="ancora2" localSheetId="13">'ADM-COMP'!#REF!</definedName>
    <definedName name="ancora2" localSheetId="17">'CLI-COMP'!#REF!</definedName>
    <definedName name="ancora2" localSheetId="18">'EST-COMP'!#REF!</definedName>
    <definedName name="ancora2" localSheetId="19">'GAS-COMP'!#REF!</definedName>
    <definedName name="ancora2" localSheetId="21">'HID-COMP'!#REF!</definedName>
    <definedName name="ancora2" localSheetId="20">'IMPER-COMP'!#REF!</definedName>
    <definedName name="ancora2" localSheetId="22">'IMPL-COMP'!#REF!</definedName>
    <definedName name="ancora2" localSheetId="23">'INC-COMP'!#REF!</definedName>
    <definedName name="ancora2" localSheetId="24">'SCE-COMP'!#REF!</definedName>
    <definedName name="ancora2" localSheetId="25">'SEG-COMP'!#REF!</definedName>
    <definedName name="ancora2" localSheetId="26">'SPDA-COMP'!#REF!</definedName>
    <definedName name="ancora2">#REF!</definedName>
    <definedName name="_xlnm.Extract" localSheetId="13">[3]Anexos!#REF!</definedName>
    <definedName name="_xlnm.Extract" localSheetId="17">[3]Anexos!#REF!</definedName>
    <definedName name="_xlnm.Extract" localSheetId="18">[3]Anexos!#REF!</definedName>
    <definedName name="_xlnm.Extract" localSheetId="19">[3]Anexos!#REF!</definedName>
    <definedName name="_xlnm.Extract" localSheetId="21">[3]Anexos!#REF!</definedName>
    <definedName name="_xlnm.Extract" localSheetId="20">[3]Anexos!#REF!</definedName>
    <definedName name="_xlnm.Extract" localSheetId="22">[3]Anexos!#REF!</definedName>
    <definedName name="_xlnm.Extract" localSheetId="23">[3]Anexos!#REF!</definedName>
    <definedName name="_xlnm.Extract" localSheetId="24">[3]Anexos!#REF!</definedName>
    <definedName name="_xlnm.Extract" localSheetId="25">[3]Anexos!#REF!</definedName>
    <definedName name="_xlnm.Extract" localSheetId="26">[3]Anexos!#REF!</definedName>
    <definedName name="_xlnm.Extract">[3]Anexos!#REF!</definedName>
    <definedName name="_xlnm.Print_Area" localSheetId="13">'ADM-COMP'!$A$1:$J$29</definedName>
    <definedName name="_xlnm.Print_Area" localSheetId="12">'ARQ-COMP'!$A$1:$J$42</definedName>
    <definedName name="_xlnm.Print_Area" localSheetId="8">'CINTAS E VIGAS-ANEXOII'!$B$1:$V$62</definedName>
    <definedName name="_xlnm.Print_Area" localSheetId="17">'CLI-COMP'!$A:$J</definedName>
    <definedName name="_xlnm.Print_Area" localSheetId="4">CRONOGRAMA!$A$1:$H$49</definedName>
    <definedName name="_xlnm.Print_Area" localSheetId="14">'CURVA ABC'!$A$1:$H$107</definedName>
    <definedName name="_xlnm.Print_Area" localSheetId="18">'EST-COMP'!$A:$J</definedName>
    <definedName name="_xlnm.Print_Area" localSheetId="1">GLOBAL!$A$1:$I$214</definedName>
    <definedName name="_xlnm.Print_Area" localSheetId="22">'IMPL-COMP'!$A:$J</definedName>
    <definedName name="_xlnm.Print_Area" localSheetId="15">'LS-COMP'!$A$1:$C$54</definedName>
    <definedName name="_xlnm.Print_Area" localSheetId="3">'MEM-LEVANT'!$A$1:$I$705</definedName>
    <definedName name="_xlnm.Print_Area" localSheetId="9">'PILARES E PILARETES-ANEXOIII'!$C$1:$R$84</definedName>
    <definedName name="_xlnm.Print_Area" localSheetId="28">'QUADRO RESUMO'!$A$1:$C$10</definedName>
    <definedName name="_xlnm.Print_Area" localSheetId="0">RESUMO!$B$1:$E$11</definedName>
    <definedName name="_xlnm.Print_Area" localSheetId="7">'SAPATAS-ANEXOI'!$B$1:$T$75</definedName>
    <definedName name="_xlnm.Print_Area" localSheetId="25">'SEG-COMP'!$A:$J</definedName>
    <definedName name="_xlnm.Print_Area" localSheetId="26">'SPDA-COMP'!$A:$J</definedName>
    <definedName name="Área_de_impressão1" localSheetId="13">'ADM-COMP'!#REF!</definedName>
    <definedName name="Área_de_impressão1" localSheetId="17">'CLI-COMP'!#REF!</definedName>
    <definedName name="Área_de_impressão1" localSheetId="18">'EST-COMP'!#REF!</definedName>
    <definedName name="Área_de_impressão1" localSheetId="19">'GAS-COMP'!#REF!</definedName>
    <definedName name="Área_de_impressão1" localSheetId="21">'HID-COMP'!#REF!</definedName>
    <definedName name="Área_de_impressão1" localSheetId="20">'IMPER-COMP'!#REF!</definedName>
    <definedName name="Área_de_impressão1" localSheetId="22">'IMPL-COMP'!#REF!</definedName>
    <definedName name="Área_de_impressão1" localSheetId="23">'INC-COMP'!#REF!</definedName>
    <definedName name="Área_de_impressão1" localSheetId="24">'SCE-COMP'!#REF!</definedName>
    <definedName name="Área_de_impressão1" localSheetId="25">'SEG-COMP'!#REF!</definedName>
    <definedName name="Área_de_impressão1" localSheetId="26">'SPDA-COMP'!#REF!</definedName>
    <definedName name="Área_de_impressão1">#REF!</definedName>
    <definedName name="Área_de_impressão2" localSheetId="13">'ADM-COMP'!#REF!</definedName>
    <definedName name="Área_de_impressão2" localSheetId="17">'CLI-COMP'!#REF!</definedName>
    <definedName name="Área_de_impressão2" localSheetId="18">'EST-COMP'!#REF!</definedName>
    <definedName name="Área_de_impressão2" localSheetId="19">'GAS-COMP'!#REF!</definedName>
    <definedName name="Área_de_impressão2" localSheetId="21">'HID-COMP'!#REF!</definedName>
    <definedName name="Área_de_impressão2" localSheetId="20">'IMPER-COMP'!#REF!</definedName>
    <definedName name="Área_de_impressão2" localSheetId="22">'IMPL-COMP'!#REF!</definedName>
    <definedName name="Área_de_impressão2" localSheetId="23">'INC-COMP'!#REF!</definedName>
    <definedName name="Área_de_impressão2" localSheetId="24">'SCE-COMP'!#REF!</definedName>
    <definedName name="Área_de_impressão2" localSheetId="25">'SEG-COMP'!#REF!</definedName>
    <definedName name="Área_de_impressão2" localSheetId="26">'SPDA-COMP'!#REF!</definedName>
    <definedName name="Área_de_impressão2">#REF!</definedName>
    <definedName name="ASD" localSheetId="13">'ADM-COMP'!#REF!</definedName>
    <definedName name="ASD" localSheetId="17">'CLI-COMP'!#REF!</definedName>
    <definedName name="ASD" localSheetId="18">'EST-COMP'!#REF!</definedName>
    <definedName name="ASD" localSheetId="19">'GAS-COMP'!#REF!</definedName>
    <definedName name="ASD" localSheetId="21">'HID-COMP'!#REF!</definedName>
    <definedName name="ASD" localSheetId="20">'IMPER-COMP'!#REF!</definedName>
    <definedName name="ASD" localSheetId="22">'IMPL-COMP'!#REF!</definedName>
    <definedName name="ASD" localSheetId="23">'INC-COMP'!#REF!</definedName>
    <definedName name="ASD" localSheetId="24">'SCE-COMP'!#REF!</definedName>
    <definedName name="ASD" localSheetId="25">'SEG-COMP'!#REF!</definedName>
    <definedName name="ASD" localSheetId="26">'SPDA-COMP'!#REF!</definedName>
    <definedName name="ASD">#REF!</definedName>
    <definedName name="asSDas" localSheetId="13">'ADM-COMP'!#REF!</definedName>
    <definedName name="asSDas" localSheetId="17">'CLI-COMP'!#REF!</definedName>
    <definedName name="asSDas" localSheetId="18">'EST-COMP'!#REF!</definedName>
    <definedName name="asSDas" localSheetId="19">'GAS-COMP'!#REF!</definedName>
    <definedName name="asSDas" localSheetId="21">'HID-COMP'!#REF!</definedName>
    <definedName name="asSDas" localSheetId="20">'IMPER-COMP'!#REF!</definedName>
    <definedName name="asSDas" localSheetId="22">'IMPL-COMP'!#REF!</definedName>
    <definedName name="asSDas" localSheetId="23">'INC-COMP'!#REF!</definedName>
    <definedName name="asSDas" localSheetId="24">'SCE-COMP'!#REF!</definedName>
    <definedName name="asSDas" localSheetId="25">'SEG-COMP'!#REF!</definedName>
    <definedName name="asSDas" localSheetId="26">'SPDA-COMP'!#REF!</definedName>
    <definedName name="asSDas">#REF!</definedName>
    <definedName name="ATUAL" localSheetId="13">'ADM-COMP'!#REF!</definedName>
    <definedName name="ATUAL" localSheetId="17">'CLI-COMP'!#REF!</definedName>
    <definedName name="ATUAL" localSheetId="18">'EST-COMP'!#REF!</definedName>
    <definedName name="ATUAL" localSheetId="19">'GAS-COMP'!#REF!</definedName>
    <definedName name="ATUAL" localSheetId="21">'HID-COMP'!#REF!</definedName>
    <definedName name="ATUAL" localSheetId="20">'IMPER-COMP'!#REF!</definedName>
    <definedName name="ATUAL" localSheetId="22">'IMPL-COMP'!#REF!</definedName>
    <definedName name="ATUAL" localSheetId="23">'INC-COMP'!#REF!</definedName>
    <definedName name="ATUAL" localSheetId="24">'SCE-COMP'!#REF!</definedName>
    <definedName name="ATUAL" localSheetId="25">'SEG-COMP'!#REF!</definedName>
    <definedName name="ATUAL" localSheetId="26">'SPDA-COMP'!#REF!</definedName>
    <definedName name="ATUAL">#REF!</definedName>
    <definedName name="_xlnm.Database" localSheetId="13">'ADM-COMP'!#REF!</definedName>
    <definedName name="_xlnm.Database" localSheetId="17">'CLI-COMP'!#REF!</definedName>
    <definedName name="_xlnm.Database" localSheetId="18">'EST-COMP'!#REF!</definedName>
    <definedName name="_xlnm.Database" localSheetId="19">'GAS-COMP'!#REF!</definedName>
    <definedName name="_xlnm.Database" localSheetId="21">'HID-COMP'!#REF!</definedName>
    <definedName name="_xlnm.Database" localSheetId="20">'IMPER-COMP'!#REF!</definedName>
    <definedName name="_xlnm.Database" localSheetId="22">'IMPL-COMP'!#REF!</definedName>
    <definedName name="_xlnm.Database" localSheetId="23">'INC-COMP'!#REF!</definedName>
    <definedName name="_xlnm.Database" localSheetId="24">'SCE-COMP'!#REF!</definedName>
    <definedName name="_xlnm.Database" localSheetId="25">'SEG-COMP'!#REF!</definedName>
    <definedName name="_xlnm.Database" localSheetId="26">'SPDA-COMP'!#REF!</definedName>
    <definedName name="_xlnm.Database">#REF!</definedName>
    <definedName name="BDI" localSheetId="13">'ADM-COMP'!#REF!</definedName>
    <definedName name="BDI" localSheetId="17">'CLI-COMP'!#REF!</definedName>
    <definedName name="BDI" localSheetId="18">'EST-COMP'!#REF!</definedName>
    <definedName name="BDI" localSheetId="19">'GAS-COMP'!#REF!</definedName>
    <definedName name="BDI" localSheetId="21">'HID-COMP'!#REF!</definedName>
    <definedName name="BDI" localSheetId="20">'IMPER-COMP'!#REF!</definedName>
    <definedName name="BDI" localSheetId="22">'IMPL-COMP'!#REF!</definedName>
    <definedName name="BDI" localSheetId="23">'INC-COMP'!#REF!</definedName>
    <definedName name="BDI" localSheetId="24">'SCE-COMP'!#REF!</definedName>
    <definedName name="BDI" localSheetId="25">'SEG-COMP'!#REF!</definedName>
    <definedName name="BDI" localSheetId="26">'SPDA-COMP'!#REF!</definedName>
    <definedName name="BDI">#REF!</definedName>
    <definedName name="bitmin" localSheetId="13">'ADM-COMP'!#REF!</definedName>
    <definedName name="bitmin" localSheetId="17">'CLI-COMP'!#REF!</definedName>
    <definedName name="bitmin" localSheetId="18">'EST-COMP'!#REF!</definedName>
    <definedName name="bitmin" localSheetId="19">'GAS-COMP'!#REF!</definedName>
    <definedName name="bitmin" localSheetId="21">'HID-COMP'!#REF!</definedName>
    <definedName name="bitmin" localSheetId="20">'IMPER-COMP'!#REF!</definedName>
    <definedName name="bitmin" localSheetId="22">'IMPL-COMP'!#REF!</definedName>
    <definedName name="bitmin" localSheetId="23">'INC-COMP'!#REF!</definedName>
    <definedName name="bitmin" localSheetId="24">'SCE-COMP'!#REF!</definedName>
    <definedName name="bitmin" localSheetId="25">'SEG-COMP'!#REF!</definedName>
    <definedName name="bitmin" localSheetId="26">'SPDA-COMP'!#REF!</definedName>
    <definedName name="bitmin">#REF!</definedName>
    <definedName name="BLO" localSheetId="13">'ADM-COMP'!#REF!</definedName>
    <definedName name="BLO" localSheetId="17">'CLI-COMP'!#REF!</definedName>
    <definedName name="BLO" localSheetId="18">'EST-COMP'!#REF!</definedName>
    <definedName name="BLO" localSheetId="19">'GAS-COMP'!#REF!</definedName>
    <definedName name="BLO" localSheetId="21">'HID-COMP'!#REF!</definedName>
    <definedName name="BLO" localSheetId="20">'IMPER-COMP'!#REF!</definedName>
    <definedName name="BLO" localSheetId="22">'IMPL-COMP'!#REF!</definedName>
    <definedName name="BLO" localSheetId="23">'INC-COMP'!#REF!</definedName>
    <definedName name="BLO" localSheetId="24">'SCE-COMP'!#REF!</definedName>
    <definedName name="BLO" localSheetId="25">'SEG-COMP'!#REF!</definedName>
    <definedName name="BLO" localSheetId="26">'SPDA-COMP'!#REF!</definedName>
    <definedName name="BLO">#REF!</definedName>
    <definedName name="BLOCO_B" localSheetId="13">'[4]CAPA -1'!#REF!</definedName>
    <definedName name="BLOCO_B" localSheetId="17">'[4]CAPA -1'!#REF!</definedName>
    <definedName name="BLOCO_B" localSheetId="18">'[4]CAPA -1'!#REF!</definedName>
    <definedName name="BLOCO_B" localSheetId="19">'[4]CAPA -1'!#REF!</definedName>
    <definedName name="BLOCO_B" localSheetId="21">'[4]CAPA -1'!#REF!</definedName>
    <definedName name="BLOCO_B" localSheetId="20">'[4]CAPA -1'!#REF!</definedName>
    <definedName name="BLOCO_B" localSheetId="22">'[4]CAPA -1'!#REF!</definedName>
    <definedName name="BLOCO_B" localSheetId="23">'[4]CAPA -1'!#REF!</definedName>
    <definedName name="BLOCO_B" localSheetId="15">'[4]CAPA -1'!#REF!</definedName>
    <definedName name="BLOCO_B" localSheetId="24">'[4]CAPA -1'!#REF!</definedName>
    <definedName name="BLOCO_B" localSheetId="25">'[4]CAPA -1'!#REF!</definedName>
    <definedName name="BLOCO_B" localSheetId="26">'[4]CAPA -1'!#REF!</definedName>
    <definedName name="BLOCO_B">'[4]CAPA -1'!#REF!</definedName>
    <definedName name="BLOCO_BB" localSheetId="13">'ADM-COMP'!#REF!</definedName>
    <definedName name="BLOCO_BB" localSheetId="17">'CLI-COMP'!#REF!</definedName>
    <definedName name="BLOCO_BB" localSheetId="18">'EST-COMP'!#REF!</definedName>
    <definedName name="BLOCO_BB" localSheetId="19">'GAS-COMP'!#REF!</definedName>
    <definedName name="BLOCO_BB" localSheetId="21">'HID-COMP'!#REF!</definedName>
    <definedName name="BLOCO_BB" localSheetId="20">'IMPER-COMP'!#REF!</definedName>
    <definedName name="BLOCO_BB" localSheetId="22">'IMPL-COMP'!#REF!</definedName>
    <definedName name="BLOCO_BB" localSheetId="23">'INC-COMP'!#REF!</definedName>
    <definedName name="BLOCO_BB" localSheetId="24">'SCE-COMP'!#REF!</definedName>
    <definedName name="BLOCO_BB" localSheetId="25">'SEG-COMP'!#REF!</definedName>
    <definedName name="BLOCO_BB" localSheetId="26">'SPDA-COMP'!#REF!</definedName>
    <definedName name="BLOCO_BB">#REF!</definedName>
    <definedName name="BLOCO_BBB" localSheetId="13">'ADM-COMP'!#REF!</definedName>
    <definedName name="BLOCO_BBB" localSheetId="17">'CLI-COMP'!#REF!</definedName>
    <definedName name="BLOCO_BBB" localSheetId="18">'EST-COMP'!#REF!</definedName>
    <definedName name="BLOCO_BBB" localSheetId="19">'GAS-COMP'!#REF!</definedName>
    <definedName name="BLOCO_BBB" localSheetId="21">'HID-COMP'!#REF!</definedName>
    <definedName name="BLOCO_BBB" localSheetId="20">'IMPER-COMP'!#REF!</definedName>
    <definedName name="BLOCO_BBB" localSheetId="22">'IMPL-COMP'!#REF!</definedName>
    <definedName name="BLOCO_BBB" localSheetId="23">'INC-COMP'!#REF!</definedName>
    <definedName name="BLOCO_BBB" localSheetId="24">'SCE-COMP'!#REF!</definedName>
    <definedName name="BLOCO_BBB" localSheetId="25">'SEG-COMP'!#REF!</definedName>
    <definedName name="BLOCO_BBB" localSheetId="26">'SPDA-COMP'!#REF!</definedName>
    <definedName name="BLOCO_BBB">#REF!</definedName>
    <definedName name="BLOCO_C" localSheetId="13">'ADM-COMP'!#REF!</definedName>
    <definedName name="BLOCO_C" localSheetId="17">'CLI-COMP'!#REF!</definedName>
    <definedName name="BLOCO_C" localSheetId="18">'EST-COMP'!#REF!</definedName>
    <definedName name="BLOCO_C" localSheetId="19">'GAS-COMP'!#REF!</definedName>
    <definedName name="BLOCO_C" localSheetId="21">'HID-COMP'!#REF!</definedName>
    <definedName name="BLOCO_C" localSheetId="20">'IMPER-COMP'!#REF!</definedName>
    <definedName name="BLOCO_C" localSheetId="22">'IMPL-COMP'!#REF!</definedName>
    <definedName name="BLOCO_C" localSheetId="23">'INC-COMP'!#REF!</definedName>
    <definedName name="BLOCO_C" localSheetId="24">'SCE-COMP'!#REF!</definedName>
    <definedName name="BLOCO_C" localSheetId="25">'SEG-COMP'!#REF!</definedName>
    <definedName name="BLOCO_C" localSheetId="26">'SPDA-COMP'!#REF!</definedName>
    <definedName name="BLOCO_C">#REF!</definedName>
    <definedName name="BLOCO_CC" localSheetId="13">'ADM-COMP'!#REF!</definedName>
    <definedName name="BLOCO_CC" localSheetId="17">'CLI-COMP'!#REF!</definedName>
    <definedName name="BLOCO_CC" localSheetId="18">'EST-COMP'!#REF!</definedName>
    <definedName name="BLOCO_CC" localSheetId="19">'GAS-COMP'!#REF!</definedName>
    <definedName name="BLOCO_CC" localSheetId="21">'HID-COMP'!#REF!</definedName>
    <definedName name="BLOCO_CC" localSheetId="20">'IMPER-COMP'!#REF!</definedName>
    <definedName name="BLOCO_CC" localSheetId="22">'IMPL-COMP'!#REF!</definedName>
    <definedName name="BLOCO_CC" localSheetId="23">'INC-COMP'!#REF!</definedName>
    <definedName name="BLOCO_CC" localSheetId="24">'SCE-COMP'!#REF!</definedName>
    <definedName name="BLOCO_CC" localSheetId="25">'SEG-COMP'!#REF!</definedName>
    <definedName name="BLOCO_CC" localSheetId="26">'SPDA-COMP'!#REF!</definedName>
    <definedName name="BLOCO_CC">#REF!</definedName>
    <definedName name="BLOCO_CCC" localSheetId="13">'ADM-COMP'!#REF!</definedName>
    <definedName name="BLOCO_CCC" localSheetId="17">'CLI-COMP'!#REF!</definedName>
    <definedName name="BLOCO_CCC" localSheetId="18">'EST-COMP'!#REF!</definedName>
    <definedName name="BLOCO_CCC" localSheetId="19">'GAS-COMP'!#REF!</definedName>
    <definedName name="BLOCO_CCC" localSheetId="21">'HID-COMP'!#REF!</definedName>
    <definedName name="BLOCO_CCC" localSheetId="20">'IMPER-COMP'!#REF!</definedName>
    <definedName name="BLOCO_CCC" localSheetId="22">'IMPL-COMP'!#REF!</definedName>
    <definedName name="BLOCO_CCC" localSheetId="23">'INC-COMP'!#REF!</definedName>
    <definedName name="BLOCO_CCC" localSheetId="24">'SCE-COMP'!#REF!</definedName>
    <definedName name="BLOCO_CCC" localSheetId="25">'SEG-COMP'!#REF!</definedName>
    <definedName name="BLOCO_CCC" localSheetId="26">'SPDA-COMP'!#REF!</definedName>
    <definedName name="BLOCO_CCC">#REF!</definedName>
    <definedName name="BLOCO_CCCC" localSheetId="13">'ADM-COMP'!#REF!</definedName>
    <definedName name="BLOCO_CCCC" localSheetId="17">'CLI-COMP'!#REF!</definedName>
    <definedName name="BLOCO_CCCC" localSheetId="18">'EST-COMP'!#REF!</definedName>
    <definedName name="BLOCO_CCCC" localSheetId="19">'GAS-COMP'!#REF!</definedName>
    <definedName name="BLOCO_CCCC" localSheetId="21">'HID-COMP'!#REF!</definedName>
    <definedName name="BLOCO_CCCC" localSheetId="20">'IMPER-COMP'!#REF!</definedName>
    <definedName name="BLOCO_CCCC" localSheetId="22">'IMPL-COMP'!#REF!</definedName>
    <definedName name="BLOCO_CCCC" localSheetId="23">'INC-COMP'!#REF!</definedName>
    <definedName name="BLOCO_CCCC" localSheetId="24">'SCE-COMP'!#REF!</definedName>
    <definedName name="BLOCO_CCCC" localSheetId="25">'SEG-COMP'!#REF!</definedName>
    <definedName name="BLOCO_CCCC" localSheetId="26">'SPDA-COMP'!#REF!</definedName>
    <definedName name="BLOCO_CCCC">#REF!</definedName>
    <definedName name="bosta" hidden="1">{#N/A,#N/A,FALSE,"Cronograma";#N/A,#N/A,FALSE,"Cronogr. 2"}</definedName>
    <definedName name="BuiltIn_AutoFilter___7" localSheetId="13">'ADM-COMP'!#REF!</definedName>
    <definedName name="BuiltIn_AutoFilter___7" localSheetId="17">'CLI-COMP'!#REF!</definedName>
    <definedName name="BuiltIn_AutoFilter___7" localSheetId="18">'EST-COMP'!#REF!</definedName>
    <definedName name="BuiltIn_AutoFilter___7" localSheetId="19">'GAS-COMP'!#REF!</definedName>
    <definedName name="BuiltIn_AutoFilter___7" localSheetId="21">'HID-COMP'!#REF!</definedName>
    <definedName name="BuiltIn_AutoFilter___7" localSheetId="20">'IMPER-COMP'!#REF!</definedName>
    <definedName name="BuiltIn_AutoFilter___7" localSheetId="22">'IMPL-COMP'!#REF!</definedName>
    <definedName name="BuiltIn_AutoFilter___7" localSheetId="23">'INC-COMP'!#REF!</definedName>
    <definedName name="BuiltIn_AutoFilter___7" localSheetId="24">'SCE-COMP'!#REF!</definedName>
    <definedName name="BuiltIn_AutoFilter___7" localSheetId="25">'SEG-COMP'!#REF!</definedName>
    <definedName name="BuiltIn_AutoFilter___7" localSheetId="26">'SPDA-COMP'!#REF!</definedName>
    <definedName name="BuiltIn_AutoFilter___7">#REF!</definedName>
    <definedName name="BuiltIn_AutoFilter___7_1" localSheetId="13">'ADM-COMP'!#REF!</definedName>
    <definedName name="BuiltIn_AutoFilter___7_1" localSheetId="17">'CLI-COMP'!#REF!</definedName>
    <definedName name="BuiltIn_AutoFilter___7_1" localSheetId="18">'EST-COMP'!#REF!</definedName>
    <definedName name="BuiltIn_AutoFilter___7_1" localSheetId="19">'GAS-COMP'!#REF!</definedName>
    <definedName name="BuiltIn_AutoFilter___7_1" localSheetId="21">'HID-COMP'!#REF!</definedName>
    <definedName name="BuiltIn_AutoFilter___7_1" localSheetId="20">'IMPER-COMP'!#REF!</definedName>
    <definedName name="BuiltIn_AutoFilter___7_1" localSheetId="22">'IMPL-COMP'!#REF!</definedName>
    <definedName name="BuiltIn_AutoFilter___7_1" localSheetId="23">'INC-COMP'!#REF!</definedName>
    <definedName name="BuiltIn_AutoFilter___7_1" localSheetId="24">'SCE-COMP'!#REF!</definedName>
    <definedName name="BuiltIn_AutoFilter___7_1" localSheetId="25">'SEG-COMP'!#REF!</definedName>
    <definedName name="BuiltIn_AutoFilter___7_1" localSheetId="26">'SPDA-COMP'!#REF!</definedName>
    <definedName name="BuiltIn_AutoFilter___7_1">#REF!</definedName>
    <definedName name="BuiltIn_AutoFilter___7_10" localSheetId="13">'ADM-COMP'!#REF!</definedName>
    <definedName name="BuiltIn_AutoFilter___7_10" localSheetId="17">'CLI-COMP'!#REF!</definedName>
    <definedName name="BuiltIn_AutoFilter___7_10" localSheetId="18">'EST-COMP'!#REF!</definedName>
    <definedName name="BuiltIn_AutoFilter___7_10" localSheetId="19">'GAS-COMP'!#REF!</definedName>
    <definedName name="BuiltIn_AutoFilter___7_10" localSheetId="21">'HID-COMP'!#REF!</definedName>
    <definedName name="BuiltIn_AutoFilter___7_10" localSheetId="20">'IMPER-COMP'!#REF!</definedName>
    <definedName name="BuiltIn_AutoFilter___7_10" localSheetId="22">'IMPL-COMP'!#REF!</definedName>
    <definedName name="BuiltIn_AutoFilter___7_10" localSheetId="23">'INC-COMP'!#REF!</definedName>
    <definedName name="BuiltIn_AutoFilter___7_10" localSheetId="24">'SCE-COMP'!#REF!</definedName>
    <definedName name="BuiltIn_AutoFilter___7_10" localSheetId="25">'SEG-COMP'!#REF!</definedName>
    <definedName name="BuiltIn_AutoFilter___7_10" localSheetId="26">'SPDA-COMP'!#REF!</definedName>
    <definedName name="BuiltIn_AutoFilter___7_10">#REF!</definedName>
    <definedName name="BuiltIn_AutoFilter___7_11" localSheetId="13">'ADM-COMP'!#REF!</definedName>
    <definedName name="BuiltIn_AutoFilter___7_11" localSheetId="17">'CLI-COMP'!#REF!</definedName>
    <definedName name="BuiltIn_AutoFilter___7_11" localSheetId="18">'EST-COMP'!#REF!</definedName>
    <definedName name="BuiltIn_AutoFilter___7_11" localSheetId="19">'GAS-COMP'!#REF!</definedName>
    <definedName name="BuiltIn_AutoFilter___7_11" localSheetId="21">'HID-COMP'!#REF!</definedName>
    <definedName name="BuiltIn_AutoFilter___7_11" localSheetId="20">'IMPER-COMP'!#REF!</definedName>
    <definedName name="BuiltIn_AutoFilter___7_11" localSheetId="22">'IMPL-COMP'!#REF!</definedName>
    <definedName name="BuiltIn_AutoFilter___7_11" localSheetId="23">'INC-COMP'!#REF!</definedName>
    <definedName name="BuiltIn_AutoFilter___7_11" localSheetId="24">'SCE-COMP'!#REF!</definedName>
    <definedName name="BuiltIn_AutoFilter___7_11" localSheetId="25">'SEG-COMP'!#REF!</definedName>
    <definedName name="BuiltIn_AutoFilter___7_11" localSheetId="26">'SPDA-COMP'!#REF!</definedName>
    <definedName name="BuiltIn_AutoFilter___7_11">#REF!</definedName>
    <definedName name="BuiltIn_AutoFilter___7_12" localSheetId="13">'ADM-COMP'!#REF!</definedName>
    <definedName name="BuiltIn_AutoFilter___7_12" localSheetId="17">'CLI-COMP'!#REF!</definedName>
    <definedName name="BuiltIn_AutoFilter___7_12" localSheetId="18">'EST-COMP'!#REF!</definedName>
    <definedName name="BuiltIn_AutoFilter___7_12" localSheetId="19">'GAS-COMP'!#REF!</definedName>
    <definedName name="BuiltIn_AutoFilter___7_12" localSheetId="21">'HID-COMP'!#REF!</definedName>
    <definedName name="BuiltIn_AutoFilter___7_12" localSheetId="20">'IMPER-COMP'!#REF!</definedName>
    <definedName name="BuiltIn_AutoFilter___7_12" localSheetId="22">'IMPL-COMP'!#REF!</definedName>
    <definedName name="BuiltIn_AutoFilter___7_12" localSheetId="23">'INC-COMP'!#REF!</definedName>
    <definedName name="BuiltIn_AutoFilter___7_12" localSheetId="24">'SCE-COMP'!#REF!</definedName>
    <definedName name="BuiltIn_AutoFilter___7_12" localSheetId="25">'SEG-COMP'!#REF!</definedName>
    <definedName name="BuiltIn_AutoFilter___7_12" localSheetId="26">'SPDA-COMP'!#REF!</definedName>
    <definedName name="BuiltIn_AutoFilter___7_12">#REF!</definedName>
    <definedName name="BuiltIn_AutoFilter___7_2" localSheetId="13">'ADM-COMP'!#REF!</definedName>
    <definedName name="BuiltIn_AutoFilter___7_2" localSheetId="17">'CLI-COMP'!#REF!</definedName>
    <definedName name="BuiltIn_AutoFilter___7_2" localSheetId="18">'EST-COMP'!#REF!</definedName>
    <definedName name="BuiltIn_AutoFilter___7_2" localSheetId="19">'GAS-COMP'!#REF!</definedName>
    <definedName name="BuiltIn_AutoFilter___7_2" localSheetId="21">'HID-COMP'!#REF!</definedName>
    <definedName name="BuiltIn_AutoFilter___7_2" localSheetId="20">'IMPER-COMP'!#REF!</definedName>
    <definedName name="BuiltIn_AutoFilter___7_2" localSheetId="22">'IMPL-COMP'!#REF!</definedName>
    <definedName name="BuiltIn_AutoFilter___7_2" localSheetId="23">'INC-COMP'!#REF!</definedName>
    <definedName name="BuiltIn_AutoFilter___7_2" localSheetId="24">'SCE-COMP'!#REF!</definedName>
    <definedName name="BuiltIn_AutoFilter___7_2" localSheetId="25">'SEG-COMP'!#REF!</definedName>
    <definedName name="BuiltIn_AutoFilter___7_2" localSheetId="26">'SPDA-COMP'!#REF!</definedName>
    <definedName name="BuiltIn_AutoFilter___7_2">#REF!</definedName>
    <definedName name="BuiltIn_AutoFilter___7_3" localSheetId="13">'ADM-COMP'!#REF!</definedName>
    <definedName name="BuiltIn_AutoFilter___7_3" localSheetId="17">'CLI-COMP'!#REF!</definedName>
    <definedName name="BuiltIn_AutoFilter___7_3" localSheetId="18">'EST-COMP'!#REF!</definedName>
    <definedName name="BuiltIn_AutoFilter___7_3" localSheetId="19">'GAS-COMP'!#REF!</definedName>
    <definedName name="BuiltIn_AutoFilter___7_3" localSheetId="21">'HID-COMP'!#REF!</definedName>
    <definedName name="BuiltIn_AutoFilter___7_3" localSheetId="20">'IMPER-COMP'!#REF!</definedName>
    <definedName name="BuiltIn_AutoFilter___7_3" localSheetId="22">'IMPL-COMP'!#REF!</definedName>
    <definedName name="BuiltIn_AutoFilter___7_3" localSheetId="23">'INC-COMP'!#REF!</definedName>
    <definedName name="BuiltIn_AutoFilter___7_3" localSheetId="24">'SCE-COMP'!#REF!</definedName>
    <definedName name="BuiltIn_AutoFilter___7_3" localSheetId="25">'SEG-COMP'!#REF!</definedName>
    <definedName name="BuiltIn_AutoFilter___7_3" localSheetId="26">'SPDA-COMP'!#REF!</definedName>
    <definedName name="BuiltIn_AutoFilter___7_3">#REF!</definedName>
    <definedName name="BuiltIn_AutoFilter___7_4" localSheetId="13">'ADM-COMP'!#REF!</definedName>
    <definedName name="BuiltIn_AutoFilter___7_4" localSheetId="17">'CLI-COMP'!#REF!</definedName>
    <definedName name="BuiltIn_AutoFilter___7_4" localSheetId="18">'EST-COMP'!#REF!</definedName>
    <definedName name="BuiltIn_AutoFilter___7_4" localSheetId="19">'GAS-COMP'!#REF!</definedName>
    <definedName name="BuiltIn_AutoFilter___7_4" localSheetId="21">'HID-COMP'!#REF!</definedName>
    <definedName name="BuiltIn_AutoFilter___7_4" localSheetId="20">'IMPER-COMP'!#REF!</definedName>
    <definedName name="BuiltIn_AutoFilter___7_4" localSheetId="22">'IMPL-COMP'!#REF!</definedName>
    <definedName name="BuiltIn_AutoFilter___7_4" localSheetId="23">'INC-COMP'!#REF!</definedName>
    <definedName name="BuiltIn_AutoFilter___7_4" localSheetId="24">'SCE-COMP'!#REF!</definedName>
    <definedName name="BuiltIn_AutoFilter___7_4" localSheetId="25">'SEG-COMP'!#REF!</definedName>
    <definedName name="BuiltIn_AutoFilter___7_4" localSheetId="26">'SPDA-COMP'!#REF!</definedName>
    <definedName name="BuiltIn_AutoFilter___7_4">#REF!</definedName>
    <definedName name="BuiltIn_AutoFilter___7_5" localSheetId="13">'ADM-COMP'!#REF!</definedName>
    <definedName name="BuiltIn_AutoFilter___7_5" localSheetId="17">'CLI-COMP'!#REF!</definedName>
    <definedName name="BuiltIn_AutoFilter___7_5" localSheetId="18">'EST-COMP'!#REF!</definedName>
    <definedName name="BuiltIn_AutoFilter___7_5" localSheetId="19">'GAS-COMP'!#REF!</definedName>
    <definedName name="BuiltIn_AutoFilter___7_5" localSheetId="21">'HID-COMP'!#REF!</definedName>
    <definedName name="BuiltIn_AutoFilter___7_5" localSheetId="20">'IMPER-COMP'!#REF!</definedName>
    <definedName name="BuiltIn_AutoFilter___7_5" localSheetId="22">'IMPL-COMP'!#REF!</definedName>
    <definedName name="BuiltIn_AutoFilter___7_5" localSheetId="23">'INC-COMP'!#REF!</definedName>
    <definedName name="BuiltIn_AutoFilter___7_5" localSheetId="24">'SCE-COMP'!#REF!</definedName>
    <definedName name="BuiltIn_AutoFilter___7_5" localSheetId="25">'SEG-COMP'!#REF!</definedName>
    <definedName name="BuiltIn_AutoFilter___7_5" localSheetId="26">'SPDA-COMP'!#REF!</definedName>
    <definedName name="BuiltIn_AutoFilter___7_5">#REF!</definedName>
    <definedName name="BuiltIn_AutoFilter___7_6" localSheetId="13">'ADM-COMP'!#REF!</definedName>
    <definedName name="BuiltIn_AutoFilter___7_6" localSheetId="17">'CLI-COMP'!#REF!</definedName>
    <definedName name="BuiltIn_AutoFilter___7_6" localSheetId="18">'EST-COMP'!#REF!</definedName>
    <definedName name="BuiltIn_AutoFilter___7_6" localSheetId="19">'GAS-COMP'!#REF!</definedName>
    <definedName name="BuiltIn_AutoFilter___7_6" localSheetId="21">'HID-COMP'!#REF!</definedName>
    <definedName name="BuiltIn_AutoFilter___7_6" localSheetId="20">'IMPER-COMP'!#REF!</definedName>
    <definedName name="BuiltIn_AutoFilter___7_6" localSheetId="22">'IMPL-COMP'!#REF!</definedName>
    <definedName name="BuiltIn_AutoFilter___7_6" localSheetId="23">'INC-COMP'!#REF!</definedName>
    <definedName name="BuiltIn_AutoFilter___7_6" localSheetId="24">'SCE-COMP'!#REF!</definedName>
    <definedName name="BuiltIn_AutoFilter___7_6" localSheetId="25">'SEG-COMP'!#REF!</definedName>
    <definedName name="BuiltIn_AutoFilter___7_6" localSheetId="26">'SPDA-COMP'!#REF!</definedName>
    <definedName name="BuiltIn_AutoFilter___7_6">#REF!</definedName>
    <definedName name="BuiltIn_AutoFilter___7_7" localSheetId="13">'ADM-COMP'!#REF!</definedName>
    <definedName name="BuiltIn_AutoFilter___7_7" localSheetId="17">'CLI-COMP'!#REF!</definedName>
    <definedName name="BuiltIn_AutoFilter___7_7" localSheetId="18">'EST-COMP'!#REF!</definedName>
    <definedName name="BuiltIn_AutoFilter___7_7" localSheetId="19">'GAS-COMP'!#REF!</definedName>
    <definedName name="BuiltIn_AutoFilter___7_7" localSheetId="21">'HID-COMP'!#REF!</definedName>
    <definedName name="BuiltIn_AutoFilter___7_7" localSheetId="20">'IMPER-COMP'!#REF!</definedName>
    <definedName name="BuiltIn_AutoFilter___7_7" localSheetId="22">'IMPL-COMP'!#REF!</definedName>
    <definedName name="BuiltIn_AutoFilter___7_7" localSheetId="23">'INC-COMP'!#REF!</definedName>
    <definedName name="BuiltIn_AutoFilter___7_7" localSheetId="24">'SCE-COMP'!#REF!</definedName>
    <definedName name="BuiltIn_AutoFilter___7_7" localSheetId="25">'SEG-COMP'!#REF!</definedName>
    <definedName name="BuiltIn_AutoFilter___7_7" localSheetId="26">'SPDA-COMP'!#REF!</definedName>
    <definedName name="BuiltIn_AutoFilter___7_7">#REF!</definedName>
    <definedName name="BuiltIn_AutoFilter___7_8" localSheetId="13">'ADM-COMP'!#REF!</definedName>
    <definedName name="BuiltIn_AutoFilter___7_8" localSheetId="17">'CLI-COMP'!#REF!</definedName>
    <definedName name="BuiltIn_AutoFilter___7_8" localSheetId="18">'EST-COMP'!#REF!</definedName>
    <definedName name="BuiltIn_AutoFilter___7_8" localSheetId="19">'GAS-COMP'!#REF!</definedName>
    <definedName name="BuiltIn_AutoFilter___7_8" localSheetId="21">'HID-COMP'!#REF!</definedName>
    <definedName name="BuiltIn_AutoFilter___7_8" localSheetId="20">'IMPER-COMP'!#REF!</definedName>
    <definedName name="BuiltIn_AutoFilter___7_8" localSheetId="22">'IMPL-COMP'!#REF!</definedName>
    <definedName name="BuiltIn_AutoFilter___7_8" localSheetId="23">'INC-COMP'!#REF!</definedName>
    <definedName name="BuiltIn_AutoFilter___7_8" localSheetId="24">'SCE-COMP'!#REF!</definedName>
    <definedName name="BuiltIn_AutoFilter___7_8" localSheetId="25">'SEG-COMP'!#REF!</definedName>
    <definedName name="BuiltIn_AutoFilter___7_8" localSheetId="26">'SPDA-COMP'!#REF!</definedName>
    <definedName name="BuiltIn_AutoFilter___7_8">#REF!</definedName>
    <definedName name="BuiltIn_AutoFilter___7_9" localSheetId="13">'ADM-COMP'!#REF!</definedName>
    <definedName name="BuiltIn_AutoFilter___7_9" localSheetId="17">'CLI-COMP'!#REF!</definedName>
    <definedName name="BuiltIn_AutoFilter___7_9" localSheetId="18">'EST-COMP'!#REF!</definedName>
    <definedName name="BuiltIn_AutoFilter___7_9" localSheetId="19">'GAS-COMP'!#REF!</definedName>
    <definedName name="BuiltIn_AutoFilter___7_9" localSheetId="21">'HID-COMP'!#REF!</definedName>
    <definedName name="BuiltIn_AutoFilter___7_9" localSheetId="20">'IMPER-COMP'!#REF!</definedName>
    <definedName name="BuiltIn_AutoFilter___7_9" localSheetId="22">'IMPL-COMP'!#REF!</definedName>
    <definedName name="BuiltIn_AutoFilter___7_9" localSheetId="23">'INC-COMP'!#REF!</definedName>
    <definedName name="BuiltIn_AutoFilter___7_9" localSheetId="24">'SCE-COMP'!#REF!</definedName>
    <definedName name="BuiltIn_AutoFilter___7_9" localSheetId="25">'SEG-COMP'!#REF!</definedName>
    <definedName name="BuiltIn_AutoFilter___7_9" localSheetId="26">'SPDA-COMP'!#REF!</definedName>
    <definedName name="BuiltIn_AutoFilter___7_9">#REF!</definedName>
    <definedName name="BuiltIn_AutoFilter___8" localSheetId="13">'ADM-COMP'!#REF!</definedName>
    <definedName name="BuiltIn_AutoFilter___8" localSheetId="17">'CLI-COMP'!#REF!</definedName>
    <definedName name="BuiltIn_AutoFilter___8" localSheetId="18">'EST-COMP'!#REF!</definedName>
    <definedName name="BuiltIn_AutoFilter___8" localSheetId="19">'GAS-COMP'!#REF!</definedName>
    <definedName name="BuiltIn_AutoFilter___8" localSheetId="21">'HID-COMP'!#REF!</definedName>
    <definedName name="BuiltIn_AutoFilter___8" localSheetId="20">'IMPER-COMP'!#REF!</definedName>
    <definedName name="BuiltIn_AutoFilter___8" localSheetId="22">'IMPL-COMP'!#REF!</definedName>
    <definedName name="BuiltIn_AutoFilter___8" localSheetId="23">'INC-COMP'!#REF!</definedName>
    <definedName name="BuiltIn_AutoFilter___8" localSheetId="24">'SCE-COMP'!#REF!</definedName>
    <definedName name="BuiltIn_AutoFilter___8" localSheetId="25">'SEG-COMP'!#REF!</definedName>
    <definedName name="BuiltIn_AutoFilter___8" localSheetId="26">'SPDA-COMP'!#REF!</definedName>
    <definedName name="BuiltIn_AutoFilter___8">#REF!</definedName>
    <definedName name="BuiltIn_AutoFilter___8_1" localSheetId="13">'ADM-COMP'!#REF!</definedName>
    <definedName name="BuiltIn_AutoFilter___8_1" localSheetId="17">'CLI-COMP'!#REF!</definedName>
    <definedName name="BuiltIn_AutoFilter___8_1" localSheetId="18">'EST-COMP'!#REF!</definedName>
    <definedName name="BuiltIn_AutoFilter___8_1" localSheetId="19">'GAS-COMP'!#REF!</definedName>
    <definedName name="BuiltIn_AutoFilter___8_1" localSheetId="21">'HID-COMP'!#REF!</definedName>
    <definedName name="BuiltIn_AutoFilter___8_1" localSheetId="20">'IMPER-COMP'!#REF!</definedName>
    <definedName name="BuiltIn_AutoFilter___8_1" localSheetId="22">'IMPL-COMP'!#REF!</definedName>
    <definedName name="BuiltIn_AutoFilter___8_1" localSheetId="23">'INC-COMP'!#REF!</definedName>
    <definedName name="BuiltIn_AutoFilter___8_1" localSheetId="24">'SCE-COMP'!#REF!</definedName>
    <definedName name="BuiltIn_AutoFilter___8_1" localSheetId="25">'SEG-COMP'!#REF!</definedName>
    <definedName name="BuiltIn_AutoFilter___8_1" localSheetId="26">'SPDA-COMP'!#REF!</definedName>
    <definedName name="BuiltIn_AutoFilter___8_1">#REF!</definedName>
    <definedName name="BuiltIn_AutoFilter___8_10" localSheetId="13">'ADM-COMP'!#REF!</definedName>
    <definedName name="BuiltIn_AutoFilter___8_10" localSheetId="17">'CLI-COMP'!#REF!</definedName>
    <definedName name="BuiltIn_AutoFilter___8_10" localSheetId="18">'EST-COMP'!#REF!</definedName>
    <definedName name="BuiltIn_AutoFilter___8_10" localSheetId="19">'GAS-COMP'!#REF!</definedName>
    <definedName name="BuiltIn_AutoFilter___8_10" localSheetId="21">'HID-COMP'!#REF!</definedName>
    <definedName name="BuiltIn_AutoFilter___8_10" localSheetId="20">'IMPER-COMP'!#REF!</definedName>
    <definedName name="BuiltIn_AutoFilter___8_10" localSheetId="22">'IMPL-COMP'!#REF!</definedName>
    <definedName name="BuiltIn_AutoFilter___8_10" localSheetId="23">'INC-COMP'!#REF!</definedName>
    <definedName name="BuiltIn_AutoFilter___8_10" localSheetId="24">'SCE-COMP'!#REF!</definedName>
    <definedName name="BuiltIn_AutoFilter___8_10" localSheetId="25">'SEG-COMP'!#REF!</definedName>
    <definedName name="BuiltIn_AutoFilter___8_10" localSheetId="26">'SPDA-COMP'!#REF!</definedName>
    <definedName name="BuiltIn_AutoFilter___8_10">#REF!</definedName>
    <definedName name="BuiltIn_AutoFilter___8_11" localSheetId="13">'ADM-COMP'!#REF!</definedName>
    <definedName name="BuiltIn_AutoFilter___8_11" localSheetId="17">'CLI-COMP'!#REF!</definedName>
    <definedName name="BuiltIn_AutoFilter___8_11" localSheetId="18">'EST-COMP'!#REF!</definedName>
    <definedName name="BuiltIn_AutoFilter___8_11" localSheetId="19">'GAS-COMP'!#REF!</definedName>
    <definedName name="BuiltIn_AutoFilter___8_11" localSheetId="21">'HID-COMP'!#REF!</definedName>
    <definedName name="BuiltIn_AutoFilter___8_11" localSheetId="20">'IMPER-COMP'!#REF!</definedName>
    <definedName name="BuiltIn_AutoFilter___8_11" localSheetId="22">'IMPL-COMP'!#REF!</definedName>
    <definedName name="BuiltIn_AutoFilter___8_11" localSheetId="23">'INC-COMP'!#REF!</definedName>
    <definedName name="BuiltIn_AutoFilter___8_11" localSheetId="24">'SCE-COMP'!#REF!</definedName>
    <definedName name="BuiltIn_AutoFilter___8_11" localSheetId="25">'SEG-COMP'!#REF!</definedName>
    <definedName name="BuiltIn_AutoFilter___8_11" localSheetId="26">'SPDA-COMP'!#REF!</definedName>
    <definedName name="BuiltIn_AutoFilter___8_11">#REF!</definedName>
    <definedName name="BuiltIn_AutoFilter___8_12" localSheetId="13">'ADM-COMP'!#REF!</definedName>
    <definedName name="BuiltIn_AutoFilter___8_12" localSheetId="17">'CLI-COMP'!#REF!</definedName>
    <definedName name="BuiltIn_AutoFilter___8_12" localSheetId="18">'EST-COMP'!#REF!</definedName>
    <definedName name="BuiltIn_AutoFilter___8_12" localSheetId="19">'GAS-COMP'!#REF!</definedName>
    <definedName name="BuiltIn_AutoFilter___8_12" localSheetId="21">'HID-COMP'!#REF!</definedName>
    <definedName name="BuiltIn_AutoFilter___8_12" localSheetId="20">'IMPER-COMP'!#REF!</definedName>
    <definedName name="BuiltIn_AutoFilter___8_12" localSheetId="22">'IMPL-COMP'!#REF!</definedName>
    <definedName name="BuiltIn_AutoFilter___8_12" localSheetId="23">'INC-COMP'!#REF!</definedName>
    <definedName name="BuiltIn_AutoFilter___8_12" localSheetId="24">'SCE-COMP'!#REF!</definedName>
    <definedName name="BuiltIn_AutoFilter___8_12" localSheetId="25">'SEG-COMP'!#REF!</definedName>
    <definedName name="BuiltIn_AutoFilter___8_12" localSheetId="26">'SPDA-COMP'!#REF!</definedName>
    <definedName name="BuiltIn_AutoFilter___8_12">#REF!</definedName>
    <definedName name="BuiltIn_AutoFilter___8_13" localSheetId="13">'ADM-COMP'!#REF!</definedName>
    <definedName name="BuiltIn_AutoFilter___8_13" localSheetId="17">'CLI-COMP'!#REF!</definedName>
    <definedName name="BuiltIn_AutoFilter___8_13" localSheetId="18">'EST-COMP'!#REF!</definedName>
    <definedName name="BuiltIn_AutoFilter___8_13" localSheetId="19">'GAS-COMP'!#REF!</definedName>
    <definedName name="BuiltIn_AutoFilter___8_13" localSheetId="21">'HID-COMP'!#REF!</definedName>
    <definedName name="BuiltIn_AutoFilter___8_13" localSheetId="20">'IMPER-COMP'!#REF!</definedName>
    <definedName name="BuiltIn_AutoFilter___8_13" localSheetId="22">'IMPL-COMP'!#REF!</definedName>
    <definedName name="BuiltIn_AutoFilter___8_13" localSheetId="23">'INC-COMP'!#REF!</definedName>
    <definedName name="BuiltIn_AutoFilter___8_13" localSheetId="24">'SCE-COMP'!#REF!</definedName>
    <definedName name="BuiltIn_AutoFilter___8_13" localSheetId="25">'SEG-COMP'!#REF!</definedName>
    <definedName name="BuiltIn_AutoFilter___8_13" localSheetId="26">'SPDA-COMP'!#REF!</definedName>
    <definedName name="BuiltIn_AutoFilter___8_13">#REF!</definedName>
    <definedName name="BuiltIn_AutoFilter___8_14" localSheetId="13">'ADM-COMP'!#REF!</definedName>
    <definedName name="BuiltIn_AutoFilter___8_14" localSheetId="17">'CLI-COMP'!#REF!</definedName>
    <definedName name="BuiltIn_AutoFilter___8_14" localSheetId="18">'EST-COMP'!#REF!</definedName>
    <definedName name="BuiltIn_AutoFilter___8_14" localSheetId="19">'GAS-COMP'!#REF!</definedName>
    <definedName name="BuiltIn_AutoFilter___8_14" localSheetId="21">'HID-COMP'!#REF!</definedName>
    <definedName name="BuiltIn_AutoFilter___8_14" localSheetId="20">'IMPER-COMP'!#REF!</definedName>
    <definedName name="BuiltIn_AutoFilter___8_14" localSheetId="22">'IMPL-COMP'!#REF!</definedName>
    <definedName name="BuiltIn_AutoFilter___8_14" localSheetId="23">'INC-COMP'!#REF!</definedName>
    <definedName name="BuiltIn_AutoFilter___8_14" localSheetId="24">'SCE-COMP'!#REF!</definedName>
    <definedName name="BuiltIn_AutoFilter___8_14" localSheetId="25">'SEG-COMP'!#REF!</definedName>
    <definedName name="BuiltIn_AutoFilter___8_14" localSheetId="26">'SPDA-COMP'!#REF!</definedName>
    <definedName name="BuiltIn_AutoFilter___8_14">#REF!</definedName>
    <definedName name="BuiltIn_AutoFilter___8_15" localSheetId="13">'ADM-COMP'!#REF!</definedName>
    <definedName name="BuiltIn_AutoFilter___8_15" localSheetId="17">'CLI-COMP'!#REF!</definedName>
    <definedName name="BuiltIn_AutoFilter___8_15" localSheetId="18">'EST-COMP'!#REF!</definedName>
    <definedName name="BuiltIn_AutoFilter___8_15" localSheetId="19">'GAS-COMP'!#REF!</definedName>
    <definedName name="BuiltIn_AutoFilter___8_15" localSheetId="21">'HID-COMP'!#REF!</definedName>
    <definedName name="BuiltIn_AutoFilter___8_15" localSheetId="20">'IMPER-COMP'!#REF!</definedName>
    <definedName name="BuiltIn_AutoFilter___8_15" localSheetId="22">'IMPL-COMP'!#REF!</definedName>
    <definedName name="BuiltIn_AutoFilter___8_15" localSheetId="23">'INC-COMP'!#REF!</definedName>
    <definedName name="BuiltIn_AutoFilter___8_15" localSheetId="24">'SCE-COMP'!#REF!</definedName>
    <definedName name="BuiltIn_AutoFilter___8_15" localSheetId="25">'SEG-COMP'!#REF!</definedName>
    <definedName name="BuiltIn_AutoFilter___8_15" localSheetId="26">'SPDA-COMP'!#REF!</definedName>
    <definedName name="BuiltIn_AutoFilter___8_15">#REF!</definedName>
    <definedName name="BuiltIn_AutoFilter___8_16" localSheetId="13">'ADM-COMP'!#REF!</definedName>
    <definedName name="BuiltIn_AutoFilter___8_16" localSheetId="17">'CLI-COMP'!#REF!</definedName>
    <definedName name="BuiltIn_AutoFilter___8_16" localSheetId="18">'EST-COMP'!#REF!</definedName>
    <definedName name="BuiltIn_AutoFilter___8_16" localSheetId="19">'GAS-COMP'!#REF!</definedName>
    <definedName name="BuiltIn_AutoFilter___8_16" localSheetId="21">'HID-COMP'!#REF!</definedName>
    <definedName name="BuiltIn_AutoFilter___8_16" localSheetId="20">'IMPER-COMP'!#REF!</definedName>
    <definedName name="BuiltIn_AutoFilter___8_16" localSheetId="22">'IMPL-COMP'!#REF!</definedName>
    <definedName name="BuiltIn_AutoFilter___8_16" localSheetId="23">'INC-COMP'!#REF!</definedName>
    <definedName name="BuiltIn_AutoFilter___8_16" localSheetId="24">'SCE-COMP'!#REF!</definedName>
    <definedName name="BuiltIn_AutoFilter___8_16" localSheetId="25">'SEG-COMP'!#REF!</definedName>
    <definedName name="BuiltIn_AutoFilter___8_16" localSheetId="26">'SPDA-COMP'!#REF!</definedName>
    <definedName name="BuiltIn_AutoFilter___8_16">#REF!</definedName>
    <definedName name="BuiltIn_AutoFilter___8_17" localSheetId="13">'ADM-COMP'!#REF!</definedName>
    <definedName name="BuiltIn_AutoFilter___8_17" localSheetId="17">'CLI-COMP'!#REF!</definedName>
    <definedName name="BuiltIn_AutoFilter___8_17" localSheetId="18">'EST-COMP'!#REF!</definedName>
    <definedName name="BuiltIn_AutoFilter___8_17" localSheetId="19">'GAS-COMP'!#REF!</definedName>
    <definedName name="BuiltIn_AutoFilter___8_17" localSheetId="21">'HID-COMP'!#REF!</definedName>
    <definedName name="BuiltIn_AutoFilter___8_17" localSheetId="20">'IMPER-COMP'!#REF!</definedName>
    <definedName name="BuiltIn_AutoFilter___8_17" localSheetId="22">'IMPL-COMP'!#REF!</definedName>
    <definedName name="BuiltIn_AutoFilter___8_17" localSheetId="23">'INC-COMP'!#REF!</definedName>
    <definedName name="BuiltIn_AutoFilter___8_17" localSheetId="24">'SCE-COMP'!#REF!</definedName>
    <definedName name="BuiltIn_AutoFilter___8_17" localSheetId="25">'SEG-COMP'!#REF!</definedName>
    <definedName name="BuiltIn_AutoFilter___8_17" localSheetId="26">'SPDA-COMP'!#REF!</definedName>
    <definedName name="BuiltIn_AutoFilter___8_17">#REF!</definedName>
    <definedName name="BuiltIn_AutoFilter___8_18" localSheetId="13">'ADM-COMP'!#REF!</definedName>
    <definedName name="BuiltIn_AutoFilter___8_18" localSheetId="17">'CLI-COMP'!#REF!</definedName>
    <definedName name="BuiltIn_AutoFilter___8_18" localSheetId="18">'EST-COMP'!#REF!</definedName>
    <definedName name="BuiltIn_AutoFilter___8_18" localSheetId="19">'GAS-COMP'!#REF!</definedName>
    <definedName name="BuiltIn_AutoFilter___8_18" localSheetId="21">'HID-COMP'!#REF!</definedName>
    <definedName name="BuiltIn_AutoFilter___8_18" localSheetId="20">'IMPER-COMP'!#REF!</definedName>
    <definedName name="BuiltIn_AutoFilter___8_18" localSheetId="22">'IMPL-COMP'!#REF!</definedName>
    <definedName name="BuiltIn_AutoFilter___8_18" localSheetId="23">'INC-COMP'!#REF!</definedName>
    <definedName name="BuiltIn_AutoFilter___8_18" localSheetId="24">'SCE-COMP'!#REF!</definedName>
    <definedName name="BuiltIn_AutoFilter___8_18" localSheetId="25">'SEG-COMP'!#REF!</definedName>
    <definedName name="BuiltIn_AutoFilter___8_18" localSheetId="26">'SPDA-COMP'!#REF!</definedName>
    <definedName name="BuiltIn_AutoFilter___8_18">#REF!</definedName>
    <definedName name="BuiltIn_AutoFilter___8_19" localSheetId="13">'ADM-COMP'!#REF!</definedName>
    <definedName name="BuiltIn_AutoFilter___8_19" localSheetId="17">'CLI-COMP'!#REF!</definedName>
    <definedName name="BuiltIn_AutoFilter___8_19" localSheetId="18">'EST-COMP'!#REF!</definedName>
    <definedName name="BuiltIn_AutoFilter___8_19" localSheetId="19">'GAS-COMP'!#REF!</definedName>
    <definedName name="BuiltIn_AutoFilter___8_19" localSheetId="21">'HID-COMP'!#REF!</definedName>
    <definedName name="BuiltIn_AutoFilter___8_19" localSheetId="20">'IMPER-COMP'!#REF!</definedName>
    <definedName name="BuiltIn_AutoFilter___8_19" localSheetId="22">'IMPL-COMP'!#REF!</definedName>
    <definedName name="BuiltIn_AutoFilter___8_19" localSheetId="23">'INC-COMP'!#REF!</definedName>
    <definedName name="BuiltIn_AutoFilter___8_19" localSheetId="24">'SCE-COMP'!#REF!</definedName>
    <definedName name="BuiltIn_AutoFilter___8_19" localSheetId="25">'SEG-COMP'!#REF!</definedName>
    <definedName name="BuiltIn_AutoFilter___8_19" localSheetId="26">'SPDA-COMP'!#REF!</definedName>
    <definedName name="BuiltIn_AutoFilter___8_19">#REF!</definedName>
    <definedName name="BuiltIn_AutoFilter___8_2" localSheetId="13">'ADM-COMP'!#REF!</definedName>
    <definedName name="BuiltIn_AutoFilter___8_2" localSheetId="17">'CLI-COMP'!#REF!</definedName>
    <definedName name="BuiltIn_AutoFilter___8_2" localSheetId="18">'EST-COMP'!#REF!</definedName>
    <definedName name="BuiltIn_AutoFilter___8_2" localSheetId="19">'GAS-COMP'!#REF!</definedName>
    <definedName name="BuiltIn_AutoFilter___8_2" localSheetId="21">'HID-COMP'!#REF!</definedName>
    <definedName name="BuiltIn_AutoFilter___8_2" localSheetId="20">'IMPER-COMP'!#REF!</definedName>
    <definedName name="BuiltIn_AutoFilter___8_2" localSheetId="22">'IMPL-COMP'!#REF!</definedName>
    <definedName name="BuiltIn_AutoFilter___8_2" localSheetId="23">'INC-COMP'!#REF!</definedName>
    <definedName name="BuiltIn_AutoFilter___8_2" localSheetId="24">'SCE-COMP'!#REF!</definedName>
    <definedName name="BuiltIn_AutoFilter___8_2" localSheetId="25">'SEG-COMP'!#REF!</definedName>
    <definedName name="BuiltIn_AutoFilter___8_2" localSheetId="26">'SPDA-COMP'!#REF!</definedName>
    <definedName name="BuiltIn_AutoFilter___8_2">#REF!</definedName>
    <definedName name="BuiltIn_AutoFilter___8_20" localSheetId="13">'ADM-COMP'!#REF!</definedName>
    <definedName name="BuiltIn_AutoFilter___8_20" localSheetId="17">'CLI-COMP'!#REF!</definedName>
    <definedName name="BuiltIn_AutoFilter___8_20" localSheetId="18">'EST-COMP'!#REF!</definedName>
    <definedName name="BuiltIn_AutoFilter___8_20" localSheetId="19">'GAS-COMP'!#REF!</definedName>
    <definedName name="BuiltIn_AutoFilter___8_20" localSheetId="21">'HID-COMP'!#REF!</definedName>
    <definedName name="BuiltIn_AutoFilter___8_20" localSheetId="20">'IMPER-COMP'!#REF!</definedName>
    <definedName name="BuiltIn_AutoFilter___8_20" localSheetId="22">'IMPL-COMP'!#REF!</definedName>
    <definedName name="BuiltIn_AutoFilter___8_20" localSheetId="23">'INC-COMP'!#REF!</definedName>
    <definedName name="BuiltIn_AutoFilter___8_20" localSheetId="24">'SCE-COMP'!#REF!</definedName>
    <definedName name="BuiltIn_AutoFilter___8_20" localSheetId="25">'SEG-COMP'!#REF!</definedName>
    <definedName name="BuiltIn_AutoFilter___8_20" localSheetId="26">'SPDA-COMP'!#REF!</definedName>
    <definedName name="BuiltIn_AutoFilter___8_20">#REF!</definedName>
    <definedName name="BuiltIn_AutoFilter___8_21" localSheetId="13">'ADM-COMP'!#REF!</definedName>
    <definedName name="BuiltIn_AutoFilter___8_21" localSheetId="17">'CLI-COMP'!#REF!</definedName>
    <definedName name="BuiltIn_AutoFilter___8_21" localSheetId="18">'EST-COMP'!#REF!</definedName>
    <definedName name="BuiltIn_AutoFilter___8_21" localSheetId="19">'GAS-COMP'!#REF!</definedName>
    <definedName name="BuiltIn_AutoFilter___8_21" localSheetId="21">'HID-COMP'!#REF!</definedName>
    <definedName name="BuiltIn_AutoFilter___8_21" localSheetId="20">'IMPER-COMP'!#REF!</definedName>
    <definedName name="BuiltIn_AutoFilter___8_21" localSheetId="22">'IMPL-COMP'!#REF!</definedName>
    <definedName name="BuiltIn_AutoFilter___8_21" localSheetId="23">'INC-COMP'!#REF!</definedName>
    <definedName name="BuiltIn_AutoFilter___8_21" localSheetId="24">'SCE-COMP'!#REF!</definedName>
    <definedName name="BuiltIn_AutoFilter___8_21" localSheetId="25">'SEG-COMP'!#REF!</definedName>
    <definedName name="BuiltIn_AutoFilter___8_21" localSheetId="26">'SPDA-COMP'!#REF!</definedName>
    <definedName name="BuiltIn_AutoFilter___8_21">#REF!</definedName>
    <definedName name="BuiltIn_AutoFilter___8_22" localSheetId="13">'ADM-COMP'!#REF!</definedName>
    <definedName name="BuiltIn_AutoFilter___8_22" localSheetId="17">'CLI-COMP'!#REF!</definedName>
    <definedName name="BuiltIn_AutoFilter___8_22" localSheetId="18">'EST-COMP'!#REF!</definedName>
    <definedName name="BuiltIn_AutoFilter___8_22" localSheetId="19">'GAS-COMP'!#REF!</definedName>
    <definedName name="BuiltIn_AutoFilter___8_22" localSheetId="21">'HID-COMP'!#REF!</definedName>
    <definedName name="BuiltIn_AutoFilter___8_22" localSheetId="20">'IMPER-COMP'!#REF!</definedName>
    <definedName name="BuiltIn_AutoFilter___8_22" localSheetId="22">'IMPL-COMP'!#REF!</definedName>
    <definedName name="BuiltIn_AutoFilter___8_22" localSheetId="23">'INC-COMP'!#REF!</definedName>
    <definedName name="BuiltIn_AutoFilter___8_22" localSheetId="24">'SCE-COMP'!#REF!</definedName>
    <definedName name="BuiltIn_AutoFilter___8_22" localSheetId="25">'SEG-COMP'!#REF!</definedName>
    <definedName name="BuiltIn_AutoFilter___8_22" localSheetId="26">'SPDA-COMP'!#REF!</definedName>
    <definedName name="BuiltIn_AutoFilter___8_22">#REF!</definedName>
    <definedName name="BuiltIn_AutoFilter___8_23" localSheetId="13">'ADM-COMP'!#REF!</definedName>
    <definedName name="BuiltIn_AutoFilter___8_23" localSheetId="17">'CLI-COMP'!#REF!</definedName>
    <definedName name="BuiltIn_AutoFilter___8_23" localSheetId="18">'EST-COMP'!#REF!</definedName>
    <definedName name="BuiltIn_AutoFilter___8_23" localSheetId="19">'GAS-COMP'!#REF!</definedName>
    <definedName name="BuiltIn_AutoFilter___8_23" localSheetId="21">'HID-COMP'!#REF!</definedName>
    <definedName name="BuiltIn_AutoFilter___8_23" localSheetId="20">'IMPER-COMP'!#REF!</definedName>
    <definedName name="BuiltIn_AutoFilter___8_23" localSheetId="22">'IMPL-COMP'!#REF!</definedName>
    <definedName name="BuiltIn_AutoFilter___8_23" localSheetId="23">'INC-COMP'!#REF!</definedName>
    <definedName name="BuiltIn_AutoFilter___8_23" localSheetId="24">'SCE-COMP'!#REF!</definedName>
    <definedName name="BuiltIn_AutoFilter___8_23" localSheetId="25">'SEG-COMP'!#REF!</definedName>
    <definedName name="BuiltIn_AutoFilter___8_23" localSheetId="26">'SPDA-COMP'!#REF!</definedName>
    <definedName name="BuiltIn_AutoFilter___8_23">#REF!</definedName>
    <definedName name="BuiltIn_AutoFilter___8_24" localSheetId="13">'ADM-COMP'!#REF!</definedName>
    <definedName name="BuiltIn_AutoFilter___8_24" localSheetId="17">'CLI-COMP'!#REF!</definedName>
    <definedName name="BuiltIn_AutoFilter___8_24" localSheetId="18">'EST-COMP'!#REF!</definedName>
    <definedName name="BuiltIn_AutoFilter___8_24" localSheetId="19">'GAS-COMP'!#REF!</definedName>
    <definedName name="BuiltIn_AutoFilter___8_24" localSheetId="21">'HID-COMP'!#REF!</definedName>
    <definedName name="BuiltIn_AutoFilter___8_24" localSheetId="20">'IMPER-COMP'!#REF!</definedName>
    <definedName name="BuiltIn_AutoFilter___8_24" localSheetId="22">'IMPL-COMP'!#REF!</definedName>
    <definedName name="BuiltIn_AutoFilter___8_24" localSheetId="23">'INC-COMP'!#REF!</definedName>
    <definedName name="BuiltIn_AutoFilter___8_24" localSheetId="24">'SCE-COMP'!#REF!</definedName>
    <definedName name="BuiltIn_AutoFilter___8_24" localSheetId="25">'SEG-COMP'!#REF!</definedName>
    <definedName name="BuiltIn_AutoFilter___8_24" localSheetId="26">'SPDA-COMP'!#REF!</definedName>
    <definedName name="BuiltIn_AutoFilter___8_24">#REF!</definedName>
    <definedName name="BuiltIn_AutoFilter___8_25" localSheetId="13">'ADM-COMP'!#REF!</definedName>
    <definedName name="BuiltIn_AutoFilter___8_25" localSheetId="17">'CLI-COMP'!#REF!</definedName>
    <definedName name="BuiltIn_AutoFilter___8_25" localSheetId="18">'EST-COMP'!#REF!</definedName>
    <definedName name="BuiltIn_AutoFilter___8_25" localSheetId="19">'GAS-COMP'!#REF!</definedName>
    <definedName name="BuiltIn_AutoFilter___8_25" localSheetId="21">'HID-COMP'!#REF!</definedName>
    <definedName name="BuiltIn_AutoFilter___8_25" localSheetId="20">'IMPER-COMP'!#REF!</definedName>
    <definedName name="BuiltIn_AutoFilter___8_25" localSheetId="22">'IMPL-COMP'!#REF!</definedName>
    <definedName name="BuiltIn_AutoFilter___8_25" localSheetId="23">'INC-COMP'!#REF!</definedName>
    <definedName name="BuiltIn_AutoFilter___8_25" localSheetId="24">'SCE-COMP'!#REF!</definedName>
    <definedName name="BuiltIn_AutoFilter___8_25" localSheetId="25">'SEG-COMP'!#REF!</definedName>
    <definedName name="BuiltIn_AutoFilter___8_25" localSheetId="26">'SPDA-COMP'!#REF!</definedName>
    <definedName name="BuiltIn_AutoFilter___8_25">#REF!</definedName>
    <definedName name="BuiltIn_AutoFilter___8_26" localSheetId="13">'ADM-COMP'!#REF!</definedName>
    <definedName name="BuiltIn_AutoFilter___8_26" localSheetId="17">'CLI-COMP'!#REF!</definedName>
    <definedName name="BuiltIn_AutoFilter___8_26" localSheetId="18">'EST-COMP'!#REF!</definedName>
    <definedName name="BuiltIn_AutoFilter___8_26" localSheetId="19">'GAS-COMP'!#REF!</definedName>
    <definedName name="BuiltIn_AutoFilter___8_26" localSheetId="21">'HID-COMP'!#REF!</definedName>
    <definedName name="BuiltIn_AutoFilter___8_26" localSheetId="20">'IMPER-COMP'!#REF!</definedName>
    <definedName name="BuiltIn_AutoFilter___8_26" localSheetId="22">'IMPL-COMP'!#REF!</definedName>
    <definedName name="BuiltIn_AutoFilter___8_26" localSheetId="23">'INC-COMP'!#REF!</definedName>
    <definedName name="BuiltIn_AutoFilter___8_26" localSheetId="24">'SCE-COMP'!#REF!</definedName>
    <definedName name="BuiltIn_AutoFilter___8_26" localSheetId="25">'SEG-COMP'!#REF!</definedName>
    <definedName name="BuiltIn_AutoFilter___8_26" localSheetId="26">'SPDA-COMP'!#REF!</definedName>
    <definedName name="BuiltIn_AutoFilter___8_26">#REF!</definedName>
    <definedName name="BuiltIn_AutoFilter___8_27" localSheetId="13">'ADM-COMP'!#REF!</definedName>
    <definedName name="BuiltIn_AutoFilter___8_27" localSheetId="17">'CLI-COMP'!#REF!</definedName>
    <definedName name="BuiltIn_AutoFilter___8_27" localSheetId="18">'EST-COMP'!#REF!</definedName>
    <definedName name="BuiltIn_AutoFilter___8_27" localSheetId="19">'GAS-COMP'!#REF!</definedName>
    <definedName name="BuiltIn_AutoFilter___8_27" localSheetId="21">'HID-COMP'!#REF!</definedName>
    <definedName name="BuiltIn_AutoFilter___8_27" localSheetId="20">'IMPER-COMP'!#REF!</definedName>
    <definedName name="BuiltIn_AutoFilter___8_27" localSheetId="22">'IMPL-COMP'!#REF!</definedName>
    <definedName name="BuiltIn_AutoFilter___8_27" localSheetId="23">'INC-COMP'!#REF!</definedName>
    <definedName name="BuiltIn_AutoFilter___8_27" localSheetId="24">'SCE-COMP'!#REF!</definedName>
    <definedName name="BuiltIn_AutoFilter___8_27" localSheetId="25">'SEG-COMP'!#REF!</definedName>
    <definedName name="BuiltIn_AutoFilter___8_27" localSheetId="26">'SPDA-COMP'!#REF!</definedName>
    <definedName name="BuiltIn_AutoFilter___8_27">#REF!</definedName>
    <definedName name="BuiltIn_AutoFilter___8_28" localSheetId="13">'ADM-COMP'!#REF!</definedName>
    <definedName name="BuiltIn_AutoFilter___8_28" localSheetId="17">'CLI-COMP'!#REF!</definedName>
    <definedName name="BuiltIn_AutoFilter___8_28" localSheetId="18">'EST-COMP'!#REF!</definedName>
    <definedName name="BuiltIn_AutoFilter___8_28" localSheetId="19">'GAS-COMP'!#REF!</definedName>
    <definedName name="BuiltIn_AutoFilter___8_28" localSheetId="21">'HID-COMP'!#REF!</definedName>
    <definedName name="BuiltIn_AutoFilter___8_28" localSheetId="20">'IMPER-COMP'!#REF!</definedName>
    <definedName name="BuiltIn_AutoFilter___8_28" localSheetId="22">'IMPL-COMP'!#REF!</definedName>
    <definedName name="BuiltIn_AutoFilter___8_28" localSheetId="23">'INC-COMP'!#REF!</definedName>
    <definedName name="BuiltIn_AutoFilter___8_28" localSheetId="24">'SCE-COMP'!#REF!</definedName>
    <definedName name="BuiltIn_AutoFilter___8_28" localSheetId="25">'SEG-COMP'!#REF!</definedName>
    <definedName name="BuiltIn_AutoFilter___8_28" localSheetId="26">'SPDA-COMP'!#REF!</definedName>
    <definedName name="BuiltIn_AutoFilter___8_28">#REF!</definedName>
    <definedName name="BuiltIn_AutoFilter___8_29" localSheetId="13">'ADM-COMP'!#REF!</definedName>
    <definedName name="BuiltIn_AutoFilter___8_29" localSheetId="17">'CLI-COMP'!#REF!</definedName>
    <definedName name="BuiltIn_AutoFilter___8_29" localSheetId="18">'EST-COMP'!#REF!</definedName>
    <definedName name="BuiltIn_AutoFilter___8_29" localSheetId="19">'GAS-COMP'!#REF!</definedName>
    <definedName name="BuiltIn_AutoFilter___8_29" localSheetId="21">'HID-COMP'!#REF!</definedName>
    <definedName name="BuiltIn_AutoFilter___8_29" localSheetId="20">'IMPER-COMP'!#REF!</definedName>
    <definedName name="BuiltIn_AutoFilter___8_29" localSheetId="22">'IMPL-COMP'!#REF!</definedName>
    <definedName name="BuiltIn_AutoFilter___8_29" localSheetId="23">'INC-COMP'!#REF!</definedName>
    <definedName name="BuiltIn_AutoFilter___8_29" localSheetId="24">'SCE-COMP'!#REF!</definedName>
    <definedName name="BuiltIn_AutoFilter___8_29" localSheetId="25">'SEG-COMP'!#REF!</definedName>
    <definedName name="BuiltIn_AutoFilter___8_29" localSheetId="26">'SPDA-COMP'!#REF!</definedName>
    <definedName name="BuiltIn_AutoFilter___8_29">#REF!</definedName>
    <definedName name="BuiltIn_AutoFilter___8_3" localSheetId="13">'ADM-COMP'!#REF!</definedName>
    <definedName name="BuiltIn_AutoFilter___8_3" localSheetId="17">'CLI-COMP'!#REF!</definedName>
    <definedName name="BuiltIn_AutoFilter___8_3" localSheetId="18">'EST-COMP'!#REF!</definedName>
    <definedName name="BuiltIn_AutoFilter___8_3" localSheetId="19">'GAS-COMP'!#REF!</definedName>
    <definedName name="BuiltIn_AutoFilter___8_3" localSheetId="21">'HID-COMP'!#REF!</definedName>
    <definedName name="BuiltIn_AutoFilter___8_3" localSheetId="20">'IMPER-COMP'!#REF!</definedName>
    <definedName name="BuiltIn_AutoFilter___8_3" localSheetId="22">'IMPL-COMP'!#REF!</definedName>
    <definedName name="BuiltIn_AutoFilter___8_3" localSheetId="23">'INC-COMP'!#REF!</definedName>
    <definedName name="BuiltIn_AutoFilter___8_3" localSheetId="24">'SCE-COMP'!#REF!</definedName>
    <definedName name="BuiltIn_AutoFilter___8_3" localSheetId="25">'SEG-COMP'!#REF!</definedName>
    <definedName name="BuiltIn_AutoFilter___8_3" localSheetId="26">'SPDA-COMP'!#REF!</definedName>
    <definedName name="BuiltIn_AutoFilter___8_3">#REF!</definedName>
    <definedName name="BuiltIn_AutoFilter___8_30" localSheetId="13">'ADM-COMP'!#REF!</definedName>
    <definedName name="BuiltIn_AutoFilter___8_30" localSheetId="17">'CLI-COMP'!#REF!</definedName>
    <definedName name="BuiltIn_AutoFilter___8_30" localSheetId="18">'EST-COMP'!#REF!</definedName>
    <definedName name="BuiltIn_AutoFilter___8_30" localSheetId="19">'GAS-COMP'!#REF!</definedName>
    <definedName name="BuiltIn_AutoFilter___8_30" localSheetId="21">'HID-COMP'!#REF!</definedName>
    <definedName name="BuiltIn_AutoFilter___8_30" localSheetId="20">'IMPER-COMP'!#REF!</definedName>
    <definedName name="BuiltIn_AutoFilter___8_30" localSheetId="22">'IMPL-COMP'!#REF!</definedName>
    <definedName name="BuiltIn_AutoFilter___8_30" localSheetId="23">'INC-COMP'!#REF!</definedName>
    <definedName name="BuiltIn_AutoFilter___8_30" localSheetId="24">'SCE-COMP'!#REF!</definedName>
    <definedName name="BuiltIn_AutoFilter___8_30" localSheetId="25">'SEG-COMP'!#REF!</definedName>
    <definedName name="BuiltIn_AutoFilter___8_30" localSheetId="26">'SPDA-COMP'!#REF!</definedName>
    <definedName name="BuiltIn_AutoFilter___8_30">#REF!</definedName>
    <definedName name="BuiltIn_AutoFilter___8_31" localSheetId="13">'ADM-COMP'!#REF!</definedName>
    <definedName name="BuiltIn_AutoFilter___8_31" localSheetId="17">'CLI-COMP'!#REF!</definedName>
    <definedName name="BuiltIn_AutoFilter___8_31" localSheetId="18">'EST-COMP'!#REF!</definedName>
    <definedName name="BuiltIn_AutoFilter___8_31" localSheetId="19">'GAS-COMP'!#REF!</definedName>
    <definedName name="BuiltIn_AutoFilter___8_31" localSheetId="21">'HID-COMP'!#REF!</definedName>
    <definedName name="BuiltIn_AutoFilter___8_31" localSheetId="20">'IMPER-COMP'!#REF!</definedName>
    <definedName name="BuiltIn_AutoFilter___8_31" localSheetId="22">'IMPL-COMP'!#REF!</definedName>
    <definedName name="BuiltIn_AutoFilter___8_31" localSheetId="23">'INC-COMP'!#REF!</definedName>
    <definedName name="BuiltIn_AutoFilter___8_31" localSheetId="24">'SCE-COMP'!#REF!</definedName>
    <definedName name="BuiltIn_AutoFilter___8_31" localSheetId="25">'SEG-COMP'!#REF!</definedName>
    <definedName name="BuiltIn_AutoFilter___8_31" localSheetId="26">'SPDA-COMP'!#REF!</definedName>
    <definedName name="BuiltIn_AutoFilter___8_31">#REF!</definedName>
    <definedName name="BuiltIn_AutoFilter___8_32" localSheetId="13">'ADM-COMP'!#REF!</definedName>
    <definedName name="BuiltIn_AutoFilter___8_32" localSheetId="17">'CLI-COMP'!#REF!</definedName>
    <definedName name="BuiltIn_AutoFilter___8_32" localSheetId="18">'EST-COMP'!#REF!</definedName>
    <definedName name="BuiltIn_AutoFilter___8_32" localSheetId="19">'GAS-COMP'!#REF!</definedName>
    <definedName name="BuiltIn_AutoFilter___8_32" localSheetId="21">'HID-COMP'!#REF!</definedName>
    <definedName name="BuiltIn_AutoFilter___8_32" localSheetId="20">'IMPER-COMP'!#REF!</definedName>
    <definedName name="BuiltIn_AutoFilter___8_32" localSheetId="22">'IMPL-COMP'!#REF!</definedName>
    <definedName name="BuiltIn_AutoFilter___8_32" localSheetId="23">'INC-COMP'!#REF!</definedName>
    <definedName name="BuiltIn_AutoFilter___8_32" localSheetId="24">'SCE-COMP'!#REF!</definedName>
    <definedName name="BuiltIn_AutoFilter___8_32" localSheetId="25">'SEG-COMP'!#REF!</definedName>
    <definedName name="BuiltIn_AutoFilter___8_32" localSheetId="26">'SPDA-COMP'!#REF!</definedName>
    <definedName name="BuiltIn_AutoFilter___8_32">#REF!</definedName>
    <definedName name="BuiltIn_AutoFilter___8_4" localSheetId="13">'ADM-COMP'!#REF!</definedName>
    <definedName name="BuiltIn_AutoFilter___8_4" localSheetId="17">'CLI-COMP'!#REF!</definedName>
    <definedName name="BuiltIn_AutoFilter___8_4" localSheetId="18">'EST-COMP'!#REF!</definedName>
    <definedName name="BuiltIn_AutoFilter___8_4" localSheetId="19">'GAS-COMP'!#REF!</definedName>
    <definedName name="BuiltIn_AutoFilter___8_4" localSheetId="21">'HID-COMP'!#REF!</definedName>
    <definedName name="BuiltIn_AutoFilter___8_4" localSheetId="20">'IMPER-COMP'!#REF!</definedName>
    <definedName name="BuiltIn_AutoFilter___8_4" localSheetId="22">'IMPL-COMP'!#REF!</definedName>
    <definedName name="BuiltIn_AutoFilter___8_4" localSheetId="23">'INC-COMP'!#REF!</definedName>
    <definedName name="BuiltIn_AutoFilter___8_4" localSheetId="24">'SCE-COMP'!#REF!</definedName>
    <definedName name="BuiltIn_AutoFilter___8_4" localSheetId="25">'SEG-COMP'!#REF!</definedName>
    <definedName name="BuiltIn_AutoFilter___8_4" localSheetId="26">'SPDA-COMP'!#REF!</definedName>
    <definedName name="BuiltIn_AutoFilter___8_4">#REF!</definedName>
    <definedName name="BuiltIn_AutoFilter___8_5" localSheetId="13">'ADM-COMP'!#REF!</definedName>
    <definedName name="BuiltIn_AutoFilter___8_5" localSheetId="17">'CLI-COMP'!#REF!</definedName>
    <definedName name="BuiltIn_AutoFilter___8_5" localSheetId="18">'EST-COMP'!#REF!</definedName>
    <definedName name="BuiltIn_AutoFilter___8_5" localSheetId="19">'GAS-COMP'!#REF!</definedName>
    <definedName name="BuiltIn_AutoFilter___8_5" localSheetId="21">'HID-COMP'!#REF!</definedName>
    <definedName name="BuiltIn_AutoFilter___8_5" localSheetId="20">'IMPER-COMP'!#REF!</definedName>
    <definedName name="BuiltIn_AutoFilter___8_5" localSheetId="22">'IMPL-COMP'!#REF!</definedName>
    <definedName name="BuiltIn_AutoFilter___8_5" localSheetId="23">'INC-COMP'!#REF!</definedName>
    <definedName name="BuiltIn_AutoFilter___8_5" localSheetId="24">'SCE-COMP'!#REF!</definedName>
    <definedName name="BuiltIn_AutoFilter___8_5" localSheetId="25">'SEG-COMP'!#REF!</definedName>
    <definedName name="BuiltIn_AutoFilter___8_5" localSheetId="26">'SPDA-COMP'!#REF!</definedName>
    <definedName name="BuiltIn_AutoFilter___8_5">#REF!</definedName>
    <definedName name="BuiltIn_AutoFilter___8_6" localSheetId="13">'ADM-COMP'!#REF!</definedName>
    <definedName name="BuiltIn_AutoFilter___8_6" localSheetId="17">'CLI-COMP'!#REF!</definedName>
    <definedName name="BuiltIn_AutoFilter___8_6" localSheetId="18">'EST-COMP'!#REF!</definedName>
    <definedName name="BuiltIn_AutoFilter___8_6" localSheetId="19">'GAS-COMP'!#REF!</definedName>
    <definedName name="BuiltIn_AutoFilter___8_6" localSheetId="21">'HID-COMP'!#REF!</definedName>
    <definedName name="BuiltIn_AutoFilter___8_6" localSheetId="20">'IMPER-COMP'!#REF!</definedName>
    <definedName name="BuiltIn_AutoFilter___8_6" localSheetId="22">'IMPL-COMP'!#REF!</definedName>
    <definedName name="BuiltIn_AutoFilter___8_6" localSheetId="23">'INC-COMP'!#REF!</definedName>
    <definedName name="BuiltIn_AutoFilter___8_6" localSheetId="24">'SCE-COMP'!#REF!</definedName>
    <definedName name="BuiltIn_AutoFilter___8_6" localSheetId="25">'SEG-COMP'!#REF!</definedName>
    <definedName name="BuiltIn_AutoFilter___8_6" localSheetId="26">'SPDA-COMP'!#REF!</definedName>
    <definedName name="BuiltIn_AutoFilter___8_6">#REF!</definedName>
    <definedName name="BuiltIn_AutoFilter___8_7" localSheetId="13">'ADM-COMP'!#REF!</definedName>
    <definedName name="BuiltIn_AutoFilter___8_7" localSheetId="17">'CLI-COMP'!#REF!</definedName>
    <definedName name="BuiltIn_AutoFilter___8_7" localSheetId="18">'EST-COMP'!#REF!</definedName>
    <definedName name="BuiltIn_AutoFilter___8_7" localSheetId="19">'GAS-COMP'!#REF!</definedName>
    <definedName name="BuiltIn_AutoFilter___8_7" localSheetId="21">'HID-COMP'!#REF!</definedName>
    <definedName name="BuiltIn_AutoFilter___8_7" localSheetId="20">'IMPER-COMP'!#REF!</definedName>
    <definedName name="BuiltIn_AutoFilter___8_7" localSheetId="22">'IMPL-COMP'!#REF!</definedName>
    <definedName name="BuiltIn_AutoFilter___8_7" localSheetId="23">'INC-COMP'!#REF!</definedName>
    <definedName name="BuiltIn_AutoFilter___8_7" localSheetId="24">'SCE-COMP'!#REF!</definedName>
    <definedName name="BuiltIn_AutoFilter___8_7" localSheetId="25">'SEG-COMP'!#REF!</definedName>
    <definedName name="BuiltIn_AutoFilter___8_7" localSheetId="26">'SPDA-COMP'!#REF!</definedName>
    <definedName name="BuiltIn_AutoFilter___8_7">#REF!</definedName>
    <definedName name="BuiltIn_AutoFilter___8_8" localSheetId="13">'ADM-COMP'!#REF!</definedName>
    <definedName name="BuiltIn_AutoFilter___8_8" localSheetId="17">'CLI-COMP'!#REF!</definedName>
    <definedName name="BuiltIn_AutoFilter___8_8" localSheetId="18">'EST-COMP'!#REF!</definedName>
    <definedName name="BuiltIn_AutoFilter___8_8" localSheetId="19">'GAS-COMP'!#REF!</definedName>
    <definedName name="BuiltIn_AutoFilter___8_8" localSheetId="21">'HID-COMP'!#REF!</definedName>
    <definedName name="BuiltIn_AutoFilter___8_8" localSheetId="20">'IMPER-COMP'!#REF!</definedName>
    <definedName name="BuiltIn_AutoFilter___8_8" localSheetId="22">'IMPL-COMP'!#REF!</definedName>
    <definedName name="BuiltIn_AutoFilter___8_8" localSheetId="23">'INC-COMP'!#REF!</definedName>
    <definedName name="BuiltIn_AutoFilter___8_8" localSheetId="24">'SCE-COMP'!#REF!</definedName>
    <definedName name="BuiltIn_AutoFilter___8_8" localSheetId="25">'SEG-COMP'!#REF!</definedName>
    <definedName name="BuiltIn_AutoFilter___8_8" localSheetId="26">'SPDA-COMP'!#REF!</definedName>
    <definedName name="BuiltIn_AutoFilter___8_8">#REF!</definedName>
    <definedName name="BuiltIn_AutoFilter___8_9" localSheetId="13">'ADM-COMP'!#REF!</definedName>
    <definedName name="BuiltIn_AutoFilter___8_9" localSheetId="17">'CLI-COMP'!#REF!</definedName>
    <definedName name="BuiltIn_AutoFilter___8_9" localSheetId="18">'EST-COMP'!#REF!</definedName>
    <definedName name="BuiltIn_AutoFilter___8_9" localSheetId="19">'GAS-COMP'!#REF!</definedName>
    <definedName name="BuiltIn_AutoFilter___8_9" localSheetId="21">'HID-COMP'!#REF!</definedName>
    <definedName name="BuiltIn_AutoFilter___8_9" localSheetId="20">'IMPER-COMP'!#REF!</definedName>
    <definedName name="BuiltIn_AutoFilter___8_9" localSheetId="22">'IMPL-COMP'!#REF!</definedName>
    <definedName name="BuiltIn_AutoFilter___8_9" localSheetId="23">'INC-COMP'!#REF!</definedName>
    <definedName name="BuiltIn_AutoFilter___8_9" localSheetId="24">'SCE-COMP'!#REF!</definedName>
    <definedName name="BuiltIn_AutoFilter___8_9" localSheetId="25">'SEG-COMP'!#REF!</definedName>
    <definedName name="BuiltIn_AutoFilter___8_9" localSheetId="26">'SPDA-COMP'!#REF!</definedName>
    <definedName name="BuiltIn_AutoFilter___8_9">#REF!</definedName>
    <definedName name="BuiltIn_Print_Area" localSheetId="13">'ADM-COMP'!#REF!</definedName>
    <definedName name="BuiltIn_Print_Area" localSheetId="17">'CLI-COMP'!#REF!</definedName>
    <definedName name="BuiltIn_Print_Area" localSheetId="18">'EST-COMP'!#REF!</definedName>
    <definedName name="BuiltIn_Print_Area" localSheetId="19">'GAS-COMP'!#REF!</definedName>
    <definedName name="BuiltIn_Print_Area" localSheetId="21">'HID-COMP'!#REF!</definedName>
    <definedName name="BuiltIn_Print_Area" localSheetId="20">'IMPER-COMP'!#REF!</definedName>
    <definedName name="BuiltIn_Print_Area" localSheetId="22">'IMPL-COMP'!#REF!</definedName>
    <definedName name="BuiltIn_Print_Area" localSheetId="23">'INC-COMP'!#REF!</definedName>
    <definedName name="BuiltIn_Print_Area" localSheetId="24">'SCE-COMP'!#REF!</definedName>
    <definedName name="BuiltIn_Print_Area" localSheetId="25">'SEG-COMP'!#REF!</definedName>
    <definedName name="BuiltIn_Print_Area" localSheetId="26">'SPDA-COMP'!#REF!</definedName>
    <definedName name="BuiltIn_Print_Area">#REF!</definedName>
    <definedName name="BuiltIn_Print_Area___0" localSheetId="13">'ADM-COMP'!#REF!</definedName>
    <definedName name="BuiltIn_Print_Area___0" localSheetId="17">'CLI-COMP'!#REF!</definedName>
    <definedName name="BuiltIn_Print_Area___0" localSheetId="18">'EST-COMP'!#REF!</definedName>
    <definedName name="BuiltIn_Print_Area___0" localSheetId="19">'GAS-COMP'!#REF!</definedName>
    <definedName name="BuiltIn_Print_Area___0" localSheetId="21">'HID-COMP'!#REF!</definedName>
    <definedName name="BuiltIn_Print_Area___0" localSheetId="20">'IMPER-COMP'!#REF!</definedName>
    <definedName name="BuiltIn_Print_Area___0" localSheetId="22">'IMPL-COMP'!#REF!</definedName>
    <definedName name="BuiltIn_Print_Area___0" localSheetId="23">'INC-COMP'!#REF!</definedName>
    <definedName name="BuiltIn_Print_Area___0" localSheetId="24">'SCE-COMP'!#REF!</definedName>
    <definedName name="BuiltIn_Print_Area___0" localSheetId="25">'SEG-COMP'!#REF!</definedName>
    <definedName name="BuiltIn_Print_Area___0" localSheetId="26">'SPDA-COMP'!#REF!</definedName>
    <definedName name="BuiltIn_Print_Area___0">#REF!</definedName>
    <definedName name="BuiltIn_Print_Area___0___0" localSheetId="13">'ADM-COMP'!#REF!</definedName>
    <definedName name="BuiltIn_Print_Area___0___0" localSheetId="17">'CLI-COMP'!#REF!</definedName>
    <definedName name="BuiltIn_Print_Area___0___0" localSheetId="18">'EST-COMP'!#REF!</definedName>
    <definedName name="BuiltIn_Print_Area___0___0" localSheetId="19">'GAS-COMP'!#REF!</definedName>
    <definedName name="BuiltIn_Print_Area___0___0" localSheetId="21">'HID-COMP'!#REF!</definedName>
    <definedName name="BuiltIn_Print_Area___0___0" localSheetId="20">'IMPER-COMP'!#REF!</definedName>
    <definedName name="BuiltIn_Print_Area___0___0" localSheetId="22">'IMPL-COMP'!#REF!</definedName>
    <definedName name="BuiltIn_Print_Area___0___0" localSheetId="23">'INC-COMP'!#REF!</definedName>
    <definedName name="BuiltIn_Print_Area___0___0" localSheetId="24">'SCE-COMP'!#REF!</definedName>
    <definedName name="BuiltIn_Print_Area___0___0" localSheetId="25">'SEG-COMP'!#REF!</definedName>
    <definedName name="BuiltIn_Print_Area___0___0" localSheetId="26">'SPDA-COMP'!#REF!</definedName>
    <definedName name="BuiltIn_Print_Area___0___0">#REF!</definedName>
    <definedName name="BuiltIn_Print_Area___0___0___0" localSheetId="13">'ADM-COMP'!#REF!</definedName>
    <definedName name="BuiltIn_Print_Area___0___0___0" localSheetId="17">'CLI-COMP'!#REF!</definedName>
    <definedName name="BuiltIn_Print_Area___0___0___0" localSheetId="18">'EST-COMP'!#REF!</definedName>
    <definedName name="BuiltIn_Print_Area___0___0___0" localSheetId="19">'GAS-COMP'!#REF!</definedName>
    <definedName name="BuiltIn_Print_Area___0___0___0" localSheetId="21">'HID-COMP'!#REF!</definedName>
    <definedName name="BuiltIn_Print_Area___0___0___0" localSheetId="20">'IMPER-COMP'!#REF!</definedName>
    <definedName name="BuiltIn_Print_Area___0___0___0" localSheetId="22">'IMPL-COMP'!#REF!</definedName>
    <definedName name="BuiltIn_Print_Area___0___0___0" localSheetId="23">'INC-COMP'!#REF!</definedName>
    <definedName name="BuiltIn_Print_Area___0___0___0" localSheetId="24">'SCE-COMP'!#REF!</definedName>
    <definedName name="BuiltIn_Print_Area___0___0___0" localSheetId="25">'SEG-COMP'!#REF!</definedName>
    <definedName name="BuiltIn_Print_Area___0___0___0" localSheetId="26">'SPDA-COMP'!#REF!</definedName>
    <definedName name="BuiltIn_Print_Area___0___0___0">#REF!</definedName>
    <definedName name="BuiltIn_Print_Area___0___0___0___0" localSheetId="13">'ADM-COMP'!#REF!</definedName>
    <definedName name="BuiltIn_Print_Area___0___0___0___0" localSheetId="17">'CLI-COMP'!#REF!</definedName>
    <definedName name="BuiltIn_Print_Area___0___0___0___0" localSheetId="18">'EST-COMP'!#REF!</definedName>
    <definedName name="BuiltIn_Print_Area___0___0___0___0" localSheetId="19">'GAS-COMP'!#REF!</definedName>
    <definedName name="BuiltIn_Print_Area___0___0___0___0" localSheetId="21">'HID-COMP'!#REF!</definedName>
    <definedName name="BuiltIn_Print_Area___0___0___0___0" localSheetId="20">'IMPER-COMP'!#REF!</definedName>
    <definedName name="BuiltIn_Print_Area___0___0___0___0" localSheetId="22">'IMPL-COMP'!#REF!</definedName>
    <definedName name="BuiltIn_Print_Area___0___0___0___0" localSheetId="23">'INC-COMP'!#REF!</definedName>
    <definedName name="BuiltIn_Print_Area___0___0___0___0" localSheetId="24">'SCE-COMP'!#REF!</definedName>
    <definedName name="BuiltIn_Print_Area___0___0___0___0" localSheetId="25">'SEG-COMP'!#REF!</definedName>
    <definedName name="BuiltIn_Print_Area___0___0___0___0" localSheetId="26">'SPDA-COMP'!#REF!</definedName>
    <definedName name="BuiltIn_Print_Area___0___0___0___0">#REF!</definedName>
    <definedName name="BuiltIn_Print_Area___0___0___0___0___0" localSheetId="13">'ADM-COMP'!#REF!</definedName>
    <definedName name="BuiltIn_Print_Area___0___0___0___0___0" localSheetId="17">'CLI-COMP'!#REF!</definedName>
    <definedName name="BuiltIn_Print_Area___0___0___0___0___0" localSheetId="18">'EST-COMP'!#REF!</definedName>
    <definedName name="BuiltIn_Print_Area___0___0___0___0___0" localSheetId="19">'GAS-COMP'!#REF!</definedName>
    <definedName name="BuiltIn_Print_Area___0___0___0___0___0" localSheetId="21">'HID-COMP'!#REF!</definedName>
    <definedName name="BuiltIn_Print_Area___0___0___0___0___0" localSheetId="20">'IMPER-COMP'!#REF!</definedName>
    <definedName name="BuiltIn_Print_Area___0___0___0___0___0" localSheetId="22">'IMPL-COMP'!#REF!</definedName>
    <definedName name="BuiltIn_Print_Area___0___0___0___0___0" localSheetId="23">'INC-COMP'!#REF!</definedName>
    <definedName name="BuiltIn_Print_Area___0___0___0___0___0" localSheetId="24">'SCE-COMP'!#REF!</definedName>
    <definedName name="BuiltIn_Print_Area___0___0___0___0___0" localSheetId="25">'SEG-COMP'!#REF!</definedName>
    <definedName name="BuiltIn_Print_Area___0___0___0___0___0" localSheetId="26">'SPDA-COMP'!#REF!</definedName>
    <definedName name="BuiltIn_Print_Area___0___0___0___0___0">#REF!</definedName>
    <definedName name="BuiltIn_Print_Area___0___0___0___0___0___0" localSheetId="13">'ADM-COMP'!#REF!</definedName>
    <definedName name="BuiltIn_Print_Area___0___0___0___0___0___0" localSheetId="17">'CLI-COMP'!#REF!</definedName>
    <definedName name="BuiltIn_Print_Area___0___0___0___0___0___0" localSheetId="18">'EST-COMP'!#REF!</definedName>
    <definedName name="BuiltIn_Print_Area___0___0___0___0___0___0" localSheetId="19">'GAS-COMP'!#REF!</definedName>
    <definedName name="BuiltIn_Print_Area___0___0___0___0___0___0" localSheetId="21">'HID-COMP'!#REF!</definedName>
    <definedName name="BuiltIn_Print_Area___0___0___0___0___0___0" localSheetId="20">'IMPER-COMP'!#REF!</definedName>
    <definedName name="BuiltIn_Print_Area___0___0___0___0___0___0" localSheetId="22">'IMPL-COMP'!#REF!</definedName>
    <definedName name="BuiltIn_Print_Area___0___0___0___0___0___0" localSheetId="23">'INC-COMP'!#REF!</definedName>
    <definedName name="BuiltIn_Print_Area___0___0___0___0___0___0" localSheetId="24">'SCE-COMP'!#REF!</definedName>
    <definedName name="BuiltIn_Print_Area___0___0___0___0___0___0" localSheetId="25">'SEG-COMP'!#REF!</definedName>
    <definedName name="BuiltIn_Print_Area___0___0___0___0___0___0" localSheetId="26">'SPDA-COMP'!#REF!</definedName>
    <definedName name="BuiltIn_Print_Area___0___0___0___0___0___0">#REF!</definedName>
    <definedName name="BuiltIn_Print_Area___0___0___0___0___0___0___0" localSheetId="13">'ADM-COMP'!#REF!</definedName>
    <definedName name="BuiltIn_Print_Area___0___0___0___0___0___0___0" localSheetId="17">'CLI-COMP'!#REF!</definedName>
    <definedName name="BuiltIn_Print_Area___0___0___0___0___0___0___0" localSheetId="18">'EST-COMP'!#REF!</definedName>
    <definedName name="BuiltIn_Print_Area___0___0___0___0___0___0___0" localSheetId="19">'GAS-COMP'!#REF!</definedName>
    <definedName name="BuiltIn_Print_Area___0___0___0___0___0___0___0" localSheetId="21">'HID-COMP'!#REF!</definedName>
    <definedName name="BuiltIn_Print_Area___0___0___0___0___0___0___0" localSheetId="20">'IMPER-COMP'!#REF!</definedName>
    <definedName name="BuiltIn_Print_Area___0___0___0___0___0___0___0" localSheetId="22">'IMPL-COMP'!#REF!</definedName>
    <definedName name="BuiltIn_Print_Area___0___0___0___0___0___0___0" localSheetId="23">'INC-COMP'!#REF!</definedName>
    <definedName name="BuiltIn_Print_Area___0___0___0___0___0___0___0" localSheetId="24">'SCE-COMP'!#REF!</definedName>
    <definedName name="BuiltIn_Print_Area___0___0___0___0___0___0___0" localSheetId="25">'SEG-COMP'!#REF!</definedName>
    <definedName name="BuiltIn_Print_Area___0___0___0___0___0___0___0" localSheetId="26">'SPDA-COMP'!#REF!</definedName>
    <definedName name="BuiltIn_Print_Area___0___0___0___0___0___0___0">#REF!</definedName>
    <definedName name="BuiltIn_Print_Area___0___0___0___0___0___0___0___0___0" localSheetId="13">'ADM-COMP'!#REF!</definedName>
    <definedName name="BuiltIn_Print_Area___0___0___0___0___0___0___0___0___0" localSheetId="17">'CLI-COMP'!#REF!</definedName>
    <definedName name="BuiltIn_Print_Area___0___0___0___0___0___0___0___0___0" localSheetId="18">'EST-COMP'!#REF!</definedName>
    <definedName name="BuiltIn_Print_Area___0___0___0___0___0___0___0___0___0" localSheetId="19">'GAS-COMP'!#REF!</definedName>
    <definedName name="BuiltIn_Print_Area___0___0___0___0___0___0___0___0___0" localSheetId="21">'HID-COMP'!#REF!</definedName>
    <definedName name="BuiltIn_Print_Area___0___0___0___0___0___0___0___0___0" localSheetId="20">'IMPER-COMP'!#REF!</definedName>
    <definedName name="BuiltIn_Print_Area___0___0___0___0___0___0___0___0___0" localSheetId="22">'IMPL-COMP'!#REF!</definedName>
    <definedName name="BuiltIn_Print_Area___0___0___0___0___0___0___0___0___0" localSheetId="23">'INC-COMP'!#REF!</definedName>
    <definedName name="BuiltIn_Print_Area___0___0___0___0___0___0___0___0___0" localSheetId="24">'SCE-COMP'!#REF!</definedName>
    <definedName name="BuiltIn_Print_Area___0___0___0___0___0___0___0___0___0" localSheetId="25">'SEG-COMP'!#REF!</definedName>
    <definedName name="BuiltIn_Print_Area___0___0___0___0___0___0___0___0___0" localSheetId="26">'SPDA-COMP'!#REF!</definedName>
    <definedName name="BuiltIn_Print_Area___0___0___0___0___0___0___0___0___0">#REF!</definedName>
    <definedName name="BuiltIn_Print_Area___0___0___10" localSheetId="13">'ADM-COMP'!#REF!</definedName>
    <definedName name="BuiltIn_Print_Area___0___0___10" localSheetId="17">'CLI-COMP'!#REF!</definedName>
    <definedName name="BuiltIn_Print_Area___0___0___10" localSheetId="18">'EST-COMP'!#REF!</definedName>
    <definedName name="BuiltIn_Print_Area___0___0___10" localSheetId="19">'GAS-COMP'!#REF!</definedName>
    <definedName name="BuiltIn_Print_Area___0___0___10" localSheetId="21">'HID-COMP'!#REF!</definedName>
    <definedName name="BuiltIn_Print_Area___0___0___10" localSheetId="20">'IMPER-COMP'!#REF!</definedName>
    <definedName name="BuiltIn_Print_Area___0___0___10" localSheetId="22">'IMPL-COMP'!#REF!</definedName>
    <definedName name="BuiltIn_Print_Area___0___0___10" localSheetId="23">'INC-COMP'!#REF!</definedName>
    <definedName name="BuiltIn_Print_Area___0___0___10" localSheetId="24">'SCE-COMP'!#REF!</definedName>
    <definedName name="BuiltIn_Print_Area___0___0___10" localSheetId="25">'SEG-COMP'!#REF!</definedName>
    <definedName name="BuiltIn_Print_Area___0___0___10" localSheetId="26">'SPDA-COMP'!#REF!</definedName>
    <definedName name="BuiltIn_Print_Area___0___0___10">#REF!</definedName>
    <definedName name="BuiltIn_Print_Area___0___1" localSheetId="13">'ADM-COMP'!#REF!</definedName>
    <definedName name="BuiltIn_Print_Area___0___1" localSheetId="17">'CLI-COMP'!#REF!</definedName>
    <definedName name="BuiltIn_Print_Area___0___1" localSheetId="18">'EST-COMP'!#REF!</definedName>
    <definedName name="BuiltIn_Print_Area___0___1" localSheetId="19">'GAS-COMP'!#REF!</definedName>
    <definedName name="BuiltIn_Print_Area___0___1" localSheetId="21">'HID-COMP'!#REF!</definedName>
    <definedName name="BuiltIn_Print_Area___0___1" localSheetId="20">'IMPER-COMP'!#REF!</definedName>
    <definedName name="BuiltIn_Print_Area___0___1" localSheetId="22">'IMPL-COMP'!#REF!</definedName>
    <definedName name="BuiltIn_Print_Area___0___1" localSheetId="23">'INC-COMP'!#REF!</definedName>
    <definedName name="BuiltIn_Print_Area___0___1" localSheetId="24">'SCE-COMP'!#REF!</definedName>
    <definedName name="BuiltIn_Print_Area___0___1" localSheetId="25">'SEG-COMP'!#REF!</definedName>
    <definedName name="BuiltIn_Print_Area___0___1" localSheetId="26">'SPDA-COMP'!#REF!</definedName>
    <definedName name="BuiltIn_Print_Area___0___1">#REF!</definedName>
    <definedName name="BuiltIn_Print_Area___0___1___0" localSheetId="13">'ADM-COMP'!#REF!</definedName>
    <definedName name="BuiltIn_Print_Area___0___1___0" localSheetId="17">'CLI-COMP'!#REF!</definedName>
    <definedName name="BuiltIn_Print_Area___0___1___0" localSheetId="18">'EST-COMP'!#REF!</definedName>
    <definedName name="BuiltIn_Print_Area___0___1___0" localSheetId="19">'GAS-COMP'!#REF!</definedName>
    <definedName name="BuiltIn_Print_Area___0___1___0" localSheetId="21">'HID-COMP'!#REF!</definedName>
    <definedName name="BuiltIn_Print_Area___0___1___0" localSheetId="20">'IMPER-COMP'!#REF!</definedName>
    <definedName name="BuiltIn_Print_Area___0___1___0" localSheetId="22">'IMPL-COMP'!#REF!</definedName>
    <definedName name="BuiltIn_Print_Area___0___1___0" localSheetId="23">'INC-COMP'!#REF!</definedName>
    <definedName name="BuiltIn_Print_Area___0___1___0" localSheetId="24">'SCE-COMP'!#REF!</definedName>
    <definedName name="BuiltIn_Print_Area___0___1___0" localSheetId="25">'SEG-COMP'!#REF!</definedName>
    <definedName name="BuiltIn_Print_Area___0___1___0" localSheetId="26">'SPDA-COMP'!#REF!</definedName>
    <definedName name="BuiltIn_Print_Area___0___1___0">#REF!</definedName>
    <definedName name="BuiltIn_Print_Area___0___1___0___0" localSheetId="13">'ADM-COMP'!#REF!</definedName>
    <definedName name="BuiltIn_Print_Area___0___1___0___0" localSheetId="17">'CLI-COMP'!#REF!</definedName>
    <definedName name="BuiltIn_Print_Area___0___1___0___0" localSheetId="18">'EST-COMP'!#REF!</definedName>
    <definedName name="BuiltIn_Print_Area___0___1___0___0" localSheetId="19">'GAS-COMP'!#REF!</definedName>
    <definedName name="BuiltIn_Print_Area___0___1___0___0" localSheetId="21">'HID-COMP'!#REF!</definedName>
    <definedName name="BuiltIn_Print_Area___0___1___0___0" localSheetId="20">'IMPER-COMP'!#REF!</definedName>
    <definedName name="BuiltIn_Print_Area___0___1___0___0" localSheetId="22">'IMPL-COMP'!#REF!</definedName>
    <definedName name="BuiltIn_Print_Area___0___1___0___0" localSheetId="23">'INC-COMP'!#REF!</definedName>
    <definedName name="BuiltIn_Print_Area___0___1___0___0" localSheetId="24">'SCE-COMP'!#REF!</definedName>
    <definedName name="BuiltIn_Print_Area___0___1___0___0" localSheetId="25">'SEG-COMP'!#REF!</definedName>
    <definedName name="BuiltIn_Print_Area___0___1___0___0" localSheetId="26">'SPDA-COMP'!#REF!</definedName>
    <definedName name="BuiltIn_Print_Area___0___1___0___0">#REF!</definedName>
    <definedName name="BuiltIn_Print_Area___0___1___0___0___0" localSheetId="13">'ADM-COMP'!#REF!</definedName>
    <definedName name="BuiltIn_Print_Area___0___1___0___0___0" localSheetId="17">'CLI-COMP'!#REF!</definedName>
    <definedName name="BuiltIn_Print_Area___0___1___0___0___0" localSheetId="18">'EST-COMP'!#REF!</definedName>
    <definedName name="BuiltIn_Print_Area___0___1___0___0___0" localSheetId="19">'GAS-COMP'!#REF!</definedName>
    <definedName name="BuiltIn_Print_Area___0___1___0___0___0" localSheetId="21">'HID-COMP'!#REF!</definedName>
    <definedName name="BuiltIn_Print_Area___0___1___0___0___0" localSheetId="20">'IMPER-COMP'!#REF!</definedName>
    <definedName name="BuiltIn_Print_Area___0___1___0___0___0" localSheetId="22">'IMPL-COMP'!#REF!</definedName>
    <definedName name="BuiltIn_Print_Area___0___1___0___0___0" localSheetId="23">'INC-COMP'!#REF!</definedName>
    <definedName name="BuiltIn_Print_Area___0___1___0___0___0" localSheetId="24">'SCE-COMP'!#REF!</definedName>
    <definedName name="BuiltIn_Print_Area___0___1___0___0___0" localSheetId="25">'SEG-COMP'!#REF!</definedName>
    <definedName name="BuiltIn_Print_Area___0___1___0___0___0" localSheetId="26">'SPDA-COMP'!#REF!</definedName>
    <definedName name="BuiltIn_Print_Area___0___1___0___0___0">#REF!</definedName>
    <definedName name="BuiltIn_Print_Area___0___1___0___0___0___0" localSheetId="13">'ADM-COMP'!#REF!</definedName>
    <definedName name="BuiltIn_Print_Area___0___1___0___0___0___0" localSheetId="17">'CLI-COMP'!#REF!</definedName>
    <definedName name="BuiltIn_Print_Area___0___1___0___0___0___0" localSheetId="18">'EST-COMP'!#REF!</definedName>
    <definedName name="BuiltIn_Print_Area___0___1___0___0___0___0" localSheetId="19">'GAS-COMP'!#REF!</definedName>
    <definedName name="BuiltIn_Print_Area___0___1___0___0___0___0" localSheetId="21">'HID-COMP'!#REF!</definedName>
    <definedName name="BuiltIn_Print_Area___0___1___0___0___0___0" localSheetId="20">'IMPER-COMP'!#REF!</definedName>
    <definedName name="BuiltIn_Print_Area___0___1___0___0___0___0" localSheetId="22">'IMPL-COMP'!#REF!</definedName>
    <definedName name="BuiltIn_Print_Area___0___1___0___0___0___0" localSheetId="23">'INC-COMP'!#REF!</definedName>
    <definedName name="BuiltIn_Print_Area___0___1___0___0___0___0" localSheetId="24">'SCE-COMP'!#REF!</definedName>
    <definedName name="BuiltIn_Print_Area___0___1___0___0___0___0" localSheetId="25">'SEG-COMP'!#REF!</definedName>
    <definedName name="BuiltIn_Print_Area___0___1___0___0___0___0" localSheetId="26">'SPDA-COMP'!#REF!</definedName>
    <definedName name="BuiltIn_Print_Area___0___1___0___0___0___0">#REF!</definedName>
    <definedName name="BuiltIn_Print_Area___0___1___0___0___0___0___0" localSheetId="13">'ADM-COMP'!#REF!</definedName>
    <definedName name="BuiltIn_Print_Area___0___1___0___0___0___0___0" localSheetId="17">'CLI-COMP'!#REF!</definedName>
    <definedName name="BuiltIn_Print_Area___0___1___0___0___0___0___0" localSheetId="18">'EST-COMP'!#REF!</definedName>
    <definedName name="BuiltIn_Print_Area___0___1___0___0___0___0___0" localSheetId="19">'GAS-COMP'!#REF!</definedName>
    <definedName name="BuiltIn_Print_Area___0___1___0___0___0___0___0" localSheetId="21">'HID-COMP'!#REF!</definedName>
    <definedName name="BuiltIn_Print_Area___0___1___0___0___0___0___0" localSheetId="20">'IMPER-COMP'!#REF!</definedName>
    <definedName name="BuiltIn_Print_Area___0___1___0___0___0___0___0" localSheetId="22">'IMPL-COMP'!#REF!</definedName>
    <definedName name="BuiltIn_Print_Area___0___1___0___0___0___0___0" localSheetId="23">'INC-COMP'!#REF!</definedName>
    <definedName name="BuiltIn_Print_Area___0___1___0___0___0___0___0" localSheetId="24">'SCE-COMP'!#REF!</definedName>
    <definedName name="BuiltIn_Print_Area___0___1___0___0___0___0___0" localSheetId="25">'SEG-COMP'!#REF!</definedName>
    <definedName name="BuiltIn_Print_Area___0___1___0___0___0___0___0" localSheetId="26">'SPDA-COMP'!#REF!</definedName>
    <definedName name="BuiltIn_Print_Area___0___1___0___0___0___0___0">#REF!</definedName>
    <definedName name="BuiltIn_Print_Area___0___1___0___0___0___0___0___0" localSheetId="13">'ADM-COMP'!#REF!</definedName>
    <definedName name="BuiltIn_Print_Area___0___1___0___0___0___0___0___0" localSheetId="17">'CLI-COMP'!#REF!</definedName>
    <definedName name="BuiltIn_Print_Area___0___1___0___0___0___0___0___0" localSheetId="18">'EST-COMP'!#REF!</definedName>
    <definedName name="BuiltIn_Print_Area___0___1___0___0___0___0___0___0" localSheetId="19">'GAS-COMP'!#REF!</definedName>
    <definedName name="BuiltIn_Print_Area___0___1___0___0___0___0___0___0" localSheetId="21">'HID-COMP'!#REF!</definedName>
    <definedName name="BuiltIn_Print_Area___0___1___0___0___0___0___0___0" localSheetId="20">'IMPER-COMP'!#REF!</definedName>
    <definedName name="BuiltIn_Print_Area___0___1___0___0___0___0___0___0" localSheetId="22">'IMPL-COMP'!#REF!</definedName>
    <definedName name="BuiltIn_Print_Area___0___1___0___0___0___0___0___0" localSheetId="23">'INC-COMP'!#REF!</definedName>
    <definedName name="BuiltIn_Print_Area___0___1___0___0___0___0___0___0" localSheetId="24">'SCE-COMP'!#REF!</definedName>
    <definedName name="BuiltIn_Print_Area___0___1___0___0___0___0___0___0" localSheetId="25">'SEG-COMP'!#REF!</definedName>
    <definedName name="BuiltIn_Print_Area___0___1___0___0___0___0___0___0" localSheetId="26">'SPDA-COMP'!#REF!</definedName>
    <definedName name="BuiltIn_Print_Area___0___1___0___0___0___0___0___0">#REF!</definedName>
    <definedName name="BuiltIn_Print_Area___0___1___0___0___0___0___0___0___0" localSheetId="13">'ADM-COMP'!#REF!</definedName>
    <definedName name="BuiltIn_Print_Area___0___1___0___0___0___0___0___0___0" localSheetId="17">'CLI-COMP'!#REF!</definedName>
    <definedName name="BuiltIn_Print_Area___0___1___0___0___0___0___0___0___0" localSheetId="18">'EST-COMP'!#REF!</definedName>
    <definedName name="BuiltIn_Print_Area___0___1___0___0___0___0___0___0___0" localSheetId="19">'GAS-COMP'!#REF!</definedName>
    <definedName name="BuiltIn_Print_Area___0___1___0___0___0___0___0___0___0" localSheetId="21">'HID-COMP'!#REF!</definedName>
    <definedName name="BuiltIn_Print_Area___0___1___0___0___0___0___0___0___0" localSheetId="20">'IMPER-COMP'!#REF!</definedName>
    <definedName name="BuiltIn_Print_Area___0___1___0___0___0___0___0___0___0" localSheetId="22">'IMPL-COMP'!#REF!</definedName>
    <definedName name="BuiltIn_Print_Area___0___1___0___0___0___0___0___0___0" localSheetId="23">'INC-COMP'!#REF!</definedName>
    <definedName name="BuiltIn_Print_Area___0___1___0___0___0___0___0___0___0" localSheetId="24">'SCE-COMP'!#REF!</definedName>
    <definedName name="BuiltIn_Print_Area___0___1___0___0___0___0___0___0___0" localSheetId="25">'SEG-COMP'!#REF!</definedName>
    <definedName name="BuiltIn_Print_Area___0___1___0___0___0___0___0___0___0" localSheetId="26">'SPDA-COMP'!#REF!</definedName>
    <definedName name="BuiltIn_Print_Area___0___1___0___0___0___0___0___0___0">#REF!</definedName>
    <definedName name="BuiltIn_Print_Area___0___1___0___0___0___0___0___0___0___0" localSheetId="13">'ADM-COMP'!#REF!</definedName>
    <definedName name="BuiltIn_Print_Area___0___1___0___0___0___0___0___0___0___0" localSheetId="17">'CLI-COMP'!#REF!</definedName>
    <definedName name="BuiltIn_Print_Area___0___1___0___0___0___0___0___0___0___0" localSheetId="18">'EST-COMP'!#REF!</definedName>
    <definedName name="BuiltIn_Print_Area___0___1___0___0___0___0___0___0___0___0" localSheetId="19">'GAS-COMP'!#REF!</definedName>
    <definedName name="BuiltIn_Print_Area___0___1___0___0___0___0___0___0___0___0" localSheetId="21">'HID-COMP'!#REF!</definedName>
    <definedName name="BuiltIn_Print_Area___0___1___0___0___0___0___0___0___0___0" localSheetId="20">'IMPER-COMP'!#REF!</definedName>
    <definedName name="BuiltIn_Print_Area___0___1___0___0___0___0___0___0___0___0" localSheetId="22">'IMPL-COMP'!#REF!</definedName>
    <definedName name="BuiltIn_Print_Area___0___1___0___0___0___0___0___0___0___0" localSheetId="23">'INC-COMP'!#REF!</definedName>
    <definedName name="BuiltIn_Print_Area___0___1___0___0___0___0___0___0___0___0" localSheetId="24">'SCE-COMP'!#REF!</definedName>
    <definedName name="BuiltIn_Print_Area___0___1___0___0___0___0___0___0___0___0" localSheetId="25">'SEG-COMP'!#REF!</definedName>
    <definedName name="BuiltIn_Print_Area___0___1___0___0___0___0___0___0___0___0" localSheetId="26">'SPDA-COMP'!#REF!</definedName>
    <definedName name="BuiltIn_Print_Area___0___1___0___0___0___0___0___0___0___0">#REF!</definedName>
    <definedName name="BuiltIn_Print_Area___0___1___0___0___0___0___0___0___0___0_1" localSheetId="13">'ADM-COMP'!#REF!</definedName>
    <definedName name="BuiltIn_Print_Area___0___1___0___0___0___0___0___0___0___0_1" localSheetId="17">'CLI-COMP'!#REF!</definedName>
    <definedName name="BuiltIn_Print_Area___0___1___0___0___0___0___0___0___0___0_1" localSheetId="18">'EST-COMP'!#REF!</definedName>
    <definedName name="BuiltIn_Print_Area___0___1___0___0___0___0___0___0___0___0_1" localSheetId="19">'GAS-COMP'!#REF!</definedName>
    <definedName name="BuiltIn_Print_Area___0___1___0___0___0___0___0___0___0___0_1" localSheetId="21">'HID-COMP'!#REF!</definedName>
    <definedName name="BuiltIn_Print_Area___0___1___0___0___0___0___0___0___0___0_1" localSheetId="20">'IMPER-COMP'!#REF!</definedName>
    <definedName name="BuiltIn_Print_Area___0___1___0___0___0___0___0___0___0___0_1" localSheetId="22">'IMPL-COMP'!#REF!</definedName>
    <definedName name="BuiltIn_Print_Area___0___1___0___0___0___0___0___0___0___0_1" localSheetId="23">'INC-COMP'!#REF!</definedName>
    <definedName name="BuiltIn_Print_Area___0___1___0___0___0___0___0___0___0___0_1" localSheetId="24">'SCE-COMP'!#REF!</definedName>
    <definedName name="BuiltIn_Print_Area___0___1___0___0___0___0___0___0___0___0_1" localSheetId="25">'SEG-COMP'!#REF!</definedName>
    <definedName name="BuiltIn_Print_Area___0___1___0___0___0___0___0___0___0___0_1" localSheetId="26">'SPDA-COMP'!#REF!</definedName>
    <definedName name="BuiltIn_Print_Area___0___1___0___0___0___0___0___0___0___0_1">#REF!</definedName>
    <definedName name="BuiltIn_Print_Area___0___1___0___0___0___0___0___0___0___0_1_1" localSheetId="13">'ADM-COMP'!#REF!</definedName>
    <definedName name="BuiltIn_Print_Area___0___1___0___0___0___0___0___0___0___0_1_1" localSheetId="17">'CLI-COMP'!#REF!</definedName>
    <definedName name="BuiltIn_Print_Area___0___1___0___0___0___0___0___0___0___0_1_1" localSheetId="18">'EST-COMP'!#REF!</definedName>
    <definedName name="BuiltIn_Print_Area___0___1___0___0___0___0___0___0___0___0_1_1" localSheetId="19">'GAS-COMP'!#REF!</definedName>
    <definedName name="BuiltIn_Print_Area___0___1___0___0___0___0___0___0___0___0_1_1" localSheetId="21">'HID-COMP'!#REF!</definedName>
    <definedName name="BuiltIn_Print_Area___0___1___0___0___0___0___0___0___0___0_1_1" localSheetId="20">'IMPER-COMP'!#REF!</definedName>
    <definedName name="BuiltIn_Print_Area___0___1___0___0___0___0___0___0___0___0_1_1" localSheetId="22">'IMPL-COMP'!#REF!</definedName>
    <definedName name="BuiltIn_Print_Area___0___1___0___0___0___0___0___0___0___0_1_1" localSheetId="23">'INC-COMP'!#REF!</definedName>
    <definedName name="BuiltIn_Print_Area___0___1___0___0___0___0___0___0___0___0_1_1" localSheetId="24">'SCE-COMP'!#REF!</definedName>
    <definedName name="BuiltIn_Print_Area___0___1___0___0___0___0___0___0___0___0_1_1" localSheetId="25">'SEG-COMP'!#REF!</definedName>
    <definedName name="BuiltIn_Print_Area___0___1___0___0___0___0___0___0___0___0_1_1" localSheetId="26">'SPDA-COMP'!#REF!</definedName>
    <definedName name="BuiltIn_Print_Area___0___1___0___0___0___0___0___0___0___0_1_1">#REF!</definedName>
    <definedName name="BuiltIn_Print_Area___0___1___0___0___0___0___0___0___0_1" localSheetId="13">'ADM-COMP'!#REF!</definedName>
    <definedName name="BuiltIn_Print_Area___0___1___0___0___0___0___0___0___0_1" localSheetId="17">'CLI-COMP'!#REF!</definedName>
    <definedName name="BuiltIn_Print_Area___0___1___0___0___0___0___0___0___0_1" localSheetId="18">'EST-COMP'!#REF!</definedName>
    <definedName name="BuiltIn_Print_Area___0___1___0___0___0___0___0___0___0_1" localSheetId="19">'GAS-COMP'!#REF!</definedName>
    <definedName name="BuiltIn_Print_Area___0___1___0___0___0___0___0___0___0_1" localSheetId="21">'HID-COMP'!#REF!</definedName>
    <definedName name="BuiltIn_Print_Area___0___1___0___0___0___0___0___0___0_1" localSheetId="20">'IMPER-COMP'!#REF!</definedName>
    <definedName name="BuiltIn_Print_Area___0___1___0___0___0___0___0___0___0_1" localSheetId="22">'IMPL-COMP'!#REF!</definedName>
    <definedName name="BuiltIn_Print_Area___0___1___0___0___0___0___0___0___0_1" localSheetId="23">'INC-COMP'!#REF!</definedName>
    <definedName name="BuiltIn_Print_Area___0___1___0___0___0___0___0___0___0_1" localSheetId="24">'SCE-COMP'!#REF!</definedName>
    <definedName name="BuiltIn_Print_Area___0___1___0___0___0___0___0___0___0_1" localSheetId="25">'SEG-COMP'!#REF!</definedName>
    <definedName name="BuiltIn_Print_Area___0___1___0___0___0___0___0___0___0_1" localSheetId="26">'SPDA-COMP'!#REF!</definedName>
    <definedName name="BuiltIn_Print_Area___0___1___0___0___0___0___0___0___0_1">#REF!</definedName>
    <definedName name="BuiltIn_Print_Area___0___1___0___0___0___0___0___0___0_1_1" localSheetId="13">'ADM-COMP'!#REF!</definedName>
    <definedName name="BuiltIn_Print_Area___0___1___0___0___0___0___0___0___0_1_1" localSheetId="17">'CLI-COMP'!#REF!</definedName>
    <definedName name="BuiltIn_Print_Area___0___1___0___0___0___0___0___0___0_1_1" localSheetId="18">'EST-COMP'!#REF!</definedName>
    <definedName name="BuiltIn_Print_Area___0___1___0___0___0___0___0___0___0_1_1" localSheetId="19">'GAS-COMP'!#REF!</definedName>
    <definedName name="BuiltIn_Print_Area___0___1___0___0___0___0___0___0___0_1_1" localSheetId="21">'HID-COMP'!#REF!</definedName>
    <definedName name="BuiltIn_Print_Area___0___1___0___0___0___0___0___0___0_1_1" localSheetId="20">'IMPER-COMP'!#REF!</definedName>
    <definedName name="BuiltIn_Print_Area___0___1___0___0___0___0___0___0___0_1_1" localSheetId="22">'IMPL-COMP'!#REF!</definedName>
    <definedName name="BuiltIn_Print_Area___0___1___0___0___0___0___0___0___0_1_1" localSheetId="23">'INC-COMP'!#REF!</definedName>
    <definedName name="BuiltIn_Print_Area___0___1___0___0___0___0___0___0___0_1_1" localSheetId="24">'SCE-COMP'!#REF!</definedName>
    <definedName name="BuiltIn_Print_Area___0___1___0___0___0___0___0___0___0_1_1" localSheetId="25">'SEG-COMP'!#REF!</definedName>
    <definedName name="BuiltIn_Print_Area___0___1___0___0___0___0___0___0___0_1_1" localSheetId="26">'SPDA-COMP'!#REF!</definedName>
    <definedName name="BuiltIn_Print_Area___0___1___0___0___0___0___0___0___0_1_1">#REF!</definedName>
    <definedName name="BuiltIn_Print_Area___0___1___0___0___0___0___0___0_1" localSheetId="13">'ADM-COMP'!#REF!</definedName>
    <definedName name="BuiltIn_Print_Area___0___1___0___0___0___0___0___0_1" localSheetId="17">'CLI-COMP'!#REF!</definedName>
    <definedName name="BuiltIn_Print_Area___0___1___0___0___0___0___0___0_1" localSheetId="18">'EST-COMP'!#REF!</definedName>
    <definedName name="BuiltIn_Print_Area___0___1___0___0___0___0___0___0_1" localSheetId="19">'GAS-COMP'!#REF!</definedName>
    <definedName name="BuiltIn_Print_Area___0___1___0___0___0___0___0___0_1" localSheetId="21">'HID-COMP'!#REF!</definedName>
    <definedName name="BuiltIn_Print_Area___0___1___0___0___0___0___0___0_1" localSheetId="20">'IMPER-COMP'!#REF!</definedName>
    <definedName name="BuiltIn_Print_Area___0___1___0___0___0___0___0___0_1" localSheetId="22">'IMPL-COMP'!#REF!</definedName>
    <definedName name="BuiltIn_Print_Area___0___1___0___0___0___0___0___0_1" localSheetId="23">'INC-COMP'!#REF!</definedName>
    <definedName name="BuiltIn_Print_Area___0___1___0___0___0___0___0___0_1" localSheetId="24">'SCE-COMP'!#REF!</definedName>
    <definedName name="BuiltIn_Print_Area___0___1___0___0___0___0___0___0_1" localSheetId="25">'SEG-COMP'!#REF!</definedName>
    <definedName name="BuiltIn_Print_Area___0___1___0___0___0___0___0___0_1" localSheetId="26">'SPDA-COMP'!#REF!</definedName>
    <definedName name="BuiltIn_Print_Area___0___1___0___0___0___0___0___0_1">#REF!</definedName>
    <definedName name="BuiltIn_Print_Area___0___1___0___0___0___0___0___0_1_1" localSheetId="13">'ADM-COMP'!#REF!</definedName>
    <definedName name="BuiltIn_Print_Area___0___1___0___0___0___0___0___0_1_1" localSheetId="17">'CLI-COMP'!#REF!</definedName>
    <definedName name="BuiltIn_Print_Area___0___1___0___0___0___0___0___0_1_1" localSheetId="18">'EST-COMP'!#REF!</definedName>
    <definedName name="BuiltIn_Print_Area___0___1___0___0___0___0___0___0_1_1" localSheetId="19">'GAS-COMP'!#REF!</definedName>
    <definedName name="BuiltIn_Print_Area___0___1___0___0___0___0___0___0_1_1" localSheetId="21">'HID-COMP'!#REF!</definedName>
    <definedName name="BuiltIn_Print_Area___0___1___0___0___0___0___0___0_1_1" localSheetId="20">'IMPER-COMP'!#REF!</definedName>
    <definedName name="BuiltIn_Print_Area___0___1___0___0___0___0___0___0_1_1" localSheetId="22">'IMPL-COMP'!#REF!</definedName>
    <definedName name="BuiltIn_Print_Area___0___1___0___0___0___0___0___0_1_1" localSheetId="23">'INC-COMP'!#REF!</definedName>
    <definedName name="BuiltIn_Print_Area___0___1___0___0___0___0___0___0_1_1" localSheetId="24">'SCE-COMP'!#REF!</definedName>
    <definedName name="BuiltIn_Print_Area___0___1___0___0___0___0___0___0_1_1" localSheetId="25">'SEG-COMP'!#REF!</definedName>
    <definedName name="BuiltIn_Print_Area___0___1___0___0___0___0___0___0_1_1" localSheetId="26">'SPDA-COMP'!#REF!</definedName>
    <definedName name="BuiltIn_Print_Area___0___1___0___0___0___0___0___0_1_1">#REF!</definedName>
    <definedName name="BuiltIn_Print_Area___0___1___0___0___0___0___0_1" localSheetId="13">'ADM-COMP'!#REF!</definedName>
    <definedName name="BuiltIn_Print_Area___0___1___0___0___0___0___0_1" localSheetId="17">'CLI-COMP'!#REF!</definedName>
    <definedName name="BuiltIn_Print_Area___0___1___0___0___0___0___0_1" localSheetId="18">'EST-COMP'!#REF!</definedName>
    <definedName name="BuiltIn_Print_Area___0___1___0___0___0___0___0_1" localSheetId="19">'GAS-COMP'!#REF!</definedName>
    <definedName name="BuiltIn_Print_Area___0___1___0___0___0___0___0_1" localSheetId="21">'HID-COMP'!#REF!</definedName>
    <definedName name="BuiltIn_Print_Area___0___1___0___0___0___0___0_1" localSheetId="20">'IMPER-COMP'!#REF!</definedName>
    <definedName name="BuiltIn_Print_Area___0___1___0___0___0___0___0_1" localSheetId="22">'IMPL-COMP'!#REF!</definedName>
    <definedName name="BuiltIn_Print_Area___0___1___0___0___0___0___0_1" localSheetId="23">'INC-COMP'!#REF!</definedName>
    <definedName name="BuiltIn_Print_Area___0___1___0___0___0___0___0_1" localSheetId="24">'SCE-COMP'!#REF!</definedName>
    <definedName name="BuiltIn_Print_Area___0___1___0___0___0___0___0_1" localSheetId="25">'SEG-COMP'!#REF!</definedName>
    <definedName name="BuiltIn_Print_Area___0___1___0___0___0___0___0_1" localSheetId="26">'SPDA-COMP'!#REF!</definedName>
    <definedName name="BuiltIn_Print_Area___0___1___0___0___0___0___0_1">#REF!</definedName>
    <definedName name="BuiltIn_Print_Area___0___1___0___0___0___0___0_1_1" localSheetId="13">'ADM-COMP'!#REF!</definedName>
    <definedName name="BuiltIn_Print_Area___0___1___0___0___0___0___0_1_1" localSheetId="17">'CLI-COMP'!#REF!</definedName>
    <definedName name="BuiltIn_Print_Area___0___1___0___0___0___0___0_1_1" localSheetId="18">'EST-COMP'!#REF!</definedName>
    <definedName name="BuiltIn_Print_Area___0___1___0___0___0___0___0_1_1" localSheetId="19">'GAS-COMP'!#REF!</definedName>
    <definedName name="BuiltIn_Print_Area___0___1___0___0___0___0___0_1_1" localSheetId="21">'HID-COMP'!#REF!</definedName>
    <definedName name="BuiltIn_Print_Area___0___1___0___0___0___0___0_1_1" localSheetId="20">'IMPER-COMP'!#REF!</definedName>
    <definedName name="BuiltIn_Print_Area___0___1___0___0___0___0___0_1_1" localSheetId="22">'IMPL-COMP'!#REF!</definedName>
    <definedName name="BuiltIn_Print_Area___0___1___0___0___0___0___0_1_1" localSheetId="23">'INC-COMP'!#REF!</definedName>
    <definedName name="BuiltIn_Print_Area___0___1___0___0___0___0___0_1_1" localSheetId="24">'SCE-COMP'!#REF!</definedName>
    <definedName name="BuiltIn_Print_Area___0___1___0___0___0___0___0_1_1" localSheetId="25">'SEG-COMP'!#REF!</definedName>
    <definedName name="BuiltIn_Print_Area___0___1___0___0___0___0___0_1_1" localSheetId="26">'SPDA-COMP'!#REF!</definedName>
    <definedName name="BuiltIn_Print_Area___0___1___0___0___0___0___0_1_1">#REF!</definedName>
    <definedName name="BuiltIn_Print_Area___0___1___0___0___0___0_1" localSheetId="13">'ADM-COMP'!#REF!</definedName>
    <definedName name="BuiltIn_Print_Area___0___1___0___0___0___0_1" localSheetId="17">'CLI-COMP'!#REF!</definedName>
    <definedName name="BuiltIn_Print_Area___0___1___0___0___0___0_1" localSheetId="18">'EST-COMP'!#REF!</definedName>
    <definedName name="BuiltIn_Print_Area___0___1___0___0___0___0_1" localSheetId="19">'GAS-COMP'!#REF!</definedName>
    <definedName name="BuiltIn_Print_Area___0___1___0___0___0___0_1" localSheetId="21">'HID-COMP'!#REF!</definedName>
    <definedName name="BuiltIn_Print_Area___0___1___0___0___0___0_1" localSheetId="20">'IMPER-COMP'!#REF!</definedName>
    <definedName name="BuiltIn_Print_Area___0___1___0___0___0___0_1" localSheetId="22">'IMPL-COMP'!#REF!</definedName>
    <definedName name="BuiltIn_Print_Area___0___1___0___0___0___0_1" localSheetId="23">'INC-COMP'!#REF!</definedName>
    <definedName name="BuiltIn_Print_Area___0___1___0___0___0___0_1" localSheetId="24">'SCE-COMP'!#REF!</definedName>
    <definedName name="BuiltIn_Print_Area___0___1___0___0___0___0_1" localSheetId="25">'SEG-COMP'!#REF!</definedName>
    <definedName name="BuiltIn_Print_Area___0___1___0___0___0___0_1" localSheetId="26">'SPDA-COMP'!#REF!</definedName>
    <definedName name="BuiltIn_Print_Area___0___1___0___0___0___0_1">#REF!</definedName>
    <definedName name="BuiltIn_Print_Area___0___1___0___0___0___0_1_1" localSheetId="13">'ADM-COMP'!#REF!</definedName>
    <definedName name="BuiltIn_Print_Area___0___1___0___0___0___0_1_1" localSheetId="17">'CLI-COMP'!#REF!</definedName>
    <definedName name="BuiltIn_Print_Area___0___1___0___0___0___0_1_1" localSheetId="18">'EST-COMP'!#REF!</definedName>
    <definedName name="BuiltIn_Print_Area___0___1___0___0___0___0_1_1" localSheetId="19">'GAS-COMP'!#REF!</definedName>
    <definedName name="BuiltIn_Print_Area___0___1___0___0___0___0_1_1" localSheetId="21">'HID-COMP'!#REF!</definedName>
    <definedName name="BuiltIn_Print_Area___0___1___0___0___0___0_1_1" localSheetId="20">'IMPER-COMP'!#REF!</definedName>
    <definedName name="BuiltIn_Print_Area___0___1___0___0___0___0_1_1" localSheetId="22">'IMPL-COMP'!#REF!</definedName>
    <definedName name="BuiltIn_Print_Area___0___1___0___0___0___0_1_1" localSheetId="23">'INC-COMP'!#REF!</definedName>
    <definedName name="BuiltIn_Print_Area___0___1___0___0___0___0_1_1" localSheetId="24">'SCE-COMP'!#REF!</definedName>
    <definedName name="BuiltIn_Print_Area___0___1___0___0___0___0_1_1" localSheetId="25">'SEG-COMP'!#REF!</definedName>
    <definedName name="BuiltIn_Print_Area___0___1___0___0___0___0_1_1" localSheetId="26">'SPDA-COMP'!#REF!</definedName>
    <definedName name="BuiltIn_Print_Area___0___1___0___0___0___0_1_1">#REF!</definedName>
    <definedName name="BuiltIn_Print_Area___0___1___0___0___0_1" localSheetId="13">'ADM-COMP'!#REF!</definedName>
    <definedName name="BuiltIn_Print_Area___0___1___0___0___0_1" localSheetId="17">'CLI-COMP'!#REF!</definedName>
    <definedName name="BuiltIn_Print_Area___0___1___0___0___0_1" localSheetId="18">'EST-COMP'!#REF!</definedName>
    <definedName name="BuiltIn_Print_Area___0___1___0___0___0_1" localSheetId="19">'GAS-COMP'!#REF!</definedName>
    <definedName name="BuiltIn_Print_Area___0___1___0___0___0_1" localSheetId="21">'HID-COMP'!#REF!</definedName>
    <definedName name="BuiltIn_Print_Area___0___1___0___0___0_1" localSheetId="20">'IMPER-COMP'!#REF!</definedName>
    <definedName name="BuiltIn_Print_Area___0___1___0___0___0_1" localSheetId="22">'IMPL-COMP'!#REF!</definedName>
    <definedName name="BuiltIn_Print_Area___0___1___0___0___0_1" localSheetId="23">'INC-COMP'!#REF!</definedName>
    <definedName name="BuiltIn_Print_Area___0___1___0___0___0_1" localSheetId="24">'SCE-COMP'!#REF!</definedName>
    <definedName name="BuiltIn_Print_Area___0___1___0___0___0_1" localSheetId="25">'SEG-COMP'!#REF!</definedName>
    <definedName name="BuiltIn_Print_Area___0___1___0___0___0_1" localSheetId="26">'SPDA-COMP'!#REF!</definedName>
    <definedName name="BuiltIn_Print_Area___0___1___0___0___0_1">#REF!</definedName>
    <definedName name="BuiltIn_Print_Area___0___1___0___0___0_1_1" localSheetId="13">'ADM-COMP'!#REF!</definedName>
    <definedName name="BuiltIn_Print_Area___0___1___0___0___0_1_1" localSheetId="17">'CLI-COMP'!#REF!</definedName>
    <definedName name="BuiltIn_Print_Area___0___1___0___0___0_1_1" localSheetId="18">'EST-COMP'!#REF!</definedName>
    <definedName name="BuiltIn_Print_Area___0___1___0___0___0_1_1" localSheetId="19">'GAS-COMP'!#REF!</definedName>
    <definedName name="BuiltIn_Print_Area___0___1___0___0___0_1_1" localSheetId="21">'HID-COMP'!#REF!</definedName>
    <definedName name="BuiltIn_Print_Area___0___1___0___0___0_1_1" localSheetId="20">'IMPER-COMP'!#REF!</definedName>
    <definedName name="BuiltIn_Print_Area___0___1___0___0___0_1_1" localSheetId="22">'IMPL-COMP'!#REF!</definedName>
    <definedName name="BuiltIn_Print_Area___0___1___0___0___0_1_1" localSheetId="23">'INC-COMP'!#REF!</definedName>
    <definedName name="BuiltIn_Print_Area___0___1___0___0___0_1_1" localSheetId="24">'SCE-COMP'!#REF!</definedName>
    <definedName name="BuiltIn_Print_Area___0___1___0___0___0_1_1" localSheetId="25">'SEG-COMP'!#REF!</definedName>
    <definedName name="BuiltIn_Print_Area___0___1___0___0___0_1_1" localSheetId="26">'SPDA-COMP'!#REF!</definedName>
    <definedName name="BuiltIn_Print_Area___0___1___0___0___0_1_1">#REF!</definedName>
    <definedName name="BuiltIn_Print_Area___0___1___0___0_1" localSheetId="13">'ADM-COMP'!#REF!</definedName>
    <definedName name="BuiltIn_Print_Area___0___1___0___0_1" localSheetId="17">'CLI-COMP'!#REF!</definedName>
    <definedName name="BuiltIn_Print_Area___0___1___0___0_1" localSheetId="18">'EST-COMP'!#REF!</definedName>
    <definedName name="BuiltIn_Print_Area___0___1___0___0_1" localSheetId="19">'GAS-COMP'!#REF!</definedName>
    <definedName name="BuiltIn_Print_Area___0___1___0___0_1" localSheetId="21">'HID-COMP'!#REF!</definedName>
    <definedName name="BuiltIn_Print_Area___0___1___0___0_1" localSheetId="20">'IMPER-COMP'!#REF!</definedName>
    <definedName name="BuiltIn_Print_Area___0___1___0___0_1" localSheetId="22">'IMPL-COMP'!#REF!</definedName>
    <definedName name="BuiltIn_Print_Area___0___1___0___0_1" localSheetId="23">'INC-COMP'!#REF!</definedName>
    <definedName name="BuiltIn_Print_Area___0___1___0___0_1" localSheetId="24">'SCE-COMP'!#REF!</definedName>
    <definedName name="BuiltIn_Print_Area___0___1___0___0_1" localSheetId="25">'SEG-COMP'!#REF!</definedName>
    <definedName name="BuiltIn_Print_Area___0___1___0___0_1" localSheetId="26">'SPDA-COMP'!#REF!</definedName>
    <definedName name="BuiltIn_Print_Area___0___1___0___0_1">#REF!</definedName>
    <definedName name="BuiltIn_Print_Area___0___1___0___0_1_1" localSheetId="13">'ADM-COMP'!#REF!</definedName>
    <definedName name="BuiltIn_Print_Area___0___1___0___0_1_1" localSheetId="17">'CLI-COMP'!#REF!</definedName>
    <definedName name="BuiltIn_Print_Area___0___1___0___0_1_1" localSheetId="18">'EST-COMP'!#REF!</definedName>
    <definedName name="BuiltIn_Print_Area___0___1___0___0_1_1" localSheetId="19">'GAS-COMP'!#REF!</definedName>
    <definedName name="BuiltIn_Print_Area___0___1___0___0_1_1" localSheetId="21">'HID-COMP'!#REF!</definedName>
    <definedName name="BuiltIn_Print_Area___0___1___0___0_1_1" localSheetId="20">'IMPER-COMP'!#REF!</definedName>
    <definedName name="BuiltIn_Print_Area___0___1___0___0_1_1" localSheetId="22">'IMPL-COMP'!#REF!</definedName>
    <definedName name="BuiltIn_Print_Area___0___1___0___0_1_1" localSheetId="23">'INC-COMP'!#REF!</definedName>
    <definedName name="BuiltIn_Print_Area___0___1___0___0_1_1" localSheetId="24">'SCE-COMP'!#REF!</definedName>
    <definedName name="BuiltIn_Print_Area___0___1___0___0_1_1" localSheetId="25">'SEG-COMP'!#REF!</definedName>
    <definedName name="BuiltIn_Print_Area___0___1___0___0_1_1" localSheetId="26">'SPDA-COMP'!#REF!</definedName>
    <definedName name="BuiltIn_Print_Area___0___1___0___0_1_1">#REF!</definedName>
    <definedName name="BuiltIn_Print_Area___0___1___0_1" localSheetId="13">'ADM-COMP'!#REF!</definedName>
    <definedName name="BuiltIn_Print_Area___0___1___0_1" localSheetId="17">'CLI-COMP'!#REF!</definedName>
    <definedName name="BuiltIn_Print_Area___0___1___0_1" localSheetId="18">'EST-COMP'!#REF!</definedName>
    <definedName name="BuiltIn_Print_Area___0___1___0_1" localSheetId="19">'GAS-COMP'!#REF!</definedName>
    <definedName name="BuiltIn_Print_Area___0___1___0_1" localSheetId="21">'HID-COMP'!#REF!</definedName>
    <definedName name="BuiltIn_Print_Area___0___1___0_1" localSheetId="20">'IMPER-COMP'!#REF!</definedName>
    <definedName name="BuiltIn_Print_Area___0___1___0_1" localSheetId="22">'IMPL-COMP'!#REF!</definedName>
    <definedName name="BuiltIn_Print_Area___0___1___0_1" localSheetId="23">'INC-COMP'!#REF!</definedName>
    <definedName name="BuiltIn_Print_Area___0___1___0_1" localSheetId="24">'SCE-COMP'!#REF!</definedName>
    <definedName name="BuiltIn_Print_Area___0___1___0_1" localSheetId="25">'SEG-COMP'!#REF!</definedName>
    <definedName name="BuiltIn_Print_Area___0___1___0_1" localSheetId="26">'SPDA-COMP'!#REF!</definedName>
    <definedName name="BuiltIn_Print_Area___0___1___0_1">#REF!</definedName>
    <definedName name="BuiltIn_Print_Area___0___1___0_1_1" localSheetId="13">'ADM-COMP'!#REF!</definedName>
    <definedName name="BuiltIn_Print_Area___0___1___0_1_1" localSheetId="17">'CLI-COMP'!#REF!</definedName>
    <definedName name="BuiltIn_Print_Area___0___1___0_1_1" localSheetId="18">'EST-COMP'!#REF!</definedName>
    <definedName name="BuiltIn_Print_Area___0___1___0_1_1" localSheetId="19">'GAS-COMP'!#REF!</definedName>
    <definedName name="BuiltIn_Print_Area___0___1___0_1_1" localSheetId="21">'HID-COMP'!#REF!</definedName>
    <definedName name="BuiltIn_Print_Area___0___1___0_1_1" localSheetId="20">'IMPER-COMP'!#REF!</definedName>
    <definedName name="BuiltIn_Print_Area___0___1___0_1_1" localSheetId="22">'IMPL-COMP'!#REF!</definedName>
    <definedName name="BuiltIn_Print_Area___0___1___0_1_1" localSheetId="23">'INC-COMP'!#REF!</definedName>
    <definedName name="BuiltIn_Print_Area___0___1___0_1_1" localSheetId="24">'SCE-COMP'!#REF!</definedName>
    <definedName name="BuiltIn_Print_Area___0___1___0_1_1" localSheetId="25">'SEG-COMP'!#REF!</definedName>
    <definedName name="BuiltIn_Print_Area___0___1___0_1_1" localSheetId="26">'SPDA-COMP'!#REF!</definedName>
    <definedName name="BuiltIn_Print_Area___0___1___0_1_1">#REF!</definedName>
    <definedName name="BuiltIn_Print_Area___0___1_1" localSheetId="13">'ADM-COMP'!#REF!</definedName>
    <definedName name="BuiltIn_Print_Area___0___1_1" localSheetId="17">'CLI-COMP'!#REF!</definedName>
    <definedName name="BuiltIn_Print_Area___0___1_1" localSheetId="18">'EST-COMP'!#REF!</definedName>
    <definedName name="BuiltIn_Print_Area___0___1_1" localSheetId="19">'GAS-COMP'!#REF!</definedName>
    <definedName name="BuiltIn_Print_Area___0___1_1" localSheetId="21">'HID-COMP'!#REF!</definedName>
    <definedName name="BuiltIn_Print_Area___0___1_1" localSheetId="20">'IMPER-COMP'!#REF!</definedName>
    <definedName name="BuiltIn_Print_Area___0___1_1" localSheetId="22">'IMPL-COMP'!#REF!</definedName>
    <definedName name="BuiltIn_Print_Area___0___1_1" localSheetId="23">'INC-COMP'!#REF!</definedName>
    <definedName name="BuiltIn_Print_Area___0___1_1" localSheetId="24">'SCE-COMP'!#REF!</definedName>
    <definedName name="BuiltIn_Print_Area___0___1_1" localSheetId="25">'SEG-COMP'!#REF!</definedName>
    <definedName name="BuiltIn_Print_Area___0___1_1" localSheetId="26">'SPDA-COMP'!#REF!</definedName>
    <definedName name="BuiltIn_Print_Area___0___1_1">#REF!</definedName>
    <definedName name="BuiltIn_Print_Area___0___1_1_1" localSheetId="13">'ADM-COMP'!#REF!</definedName>
    <definedName name="BuiltIn_Print_Area___0___1_1_1" localSheetId="17">'CLI-COMP'!#REF!</definedName>
    <definedName name="BuiltIn_Print_Area___0___1_1_1" localSheetId="18">'EST-COMP'!#REF!</definedName>
    <definedName name="BuiltIn_Print_Area___0___1_1_1" localSheetId="19">'GAS-COMP'!#REF!</definedName>
    <definedName name="BuiltIn_Print_Area___0___1_1_1" localSheetId="21">'HID-COMP'!#REF!</definedName>
    <definedName name="BuiltIn_Print_Area___0___1_1_1" localSheetId="20">'IMPER-COMP'!#REF!</definedName>
    <definedName name="BuiltIn_Print_Area___0___1_1_1" localSheetId="22">'IMPL-COMP'!#REF!</definedName>
    <definedName name="BuiltIn_Print_Area___0___1_1_1" localSheetId="23">'INC-COMP'!#REF!</definedName>
    <definedName name="BuiltIn_Print_Area___0___1_1_1" localSheetId="24">'SCE-COMP'!#REF!</definedName>
    <definedName name="BuiltIn_Print_Area___0___1_1_1" localSheetId="25">'SEG-COMP'!#REF!</definedName>
    <definedName name="BuiltIn_Print_Area___0___1_1_1" localSheetId="26">'SPDA-COMP'!#REF!</definedName>
    <definedName name="BuiltIn_Print_Area___0___1_1_1">#REF!</definedName>
    <definedName name="BuiltIn_Print_Area___0___16" localSheetId="13">'ADM-COMP'!#REF!</definedName>
    <definedName name="BuiltIn_Print_Area___0___16" localSheetId="17">'CLI-COMP'!#REF!</definedName>
    <definedName name="BuiltIn_Print_Area___0___16" localSheetId="18">'EST-COMP'!#REF!</definedName>
    <definedName name="BuiltIn_Print_Area___0___16" localSheetId="19">'GAS-COMP'!#REF!</definedName>
    <definedName name="BuiltIn_Print_Area___0___16" localSheetId="21">'HID-COMP'!#REF!</definedName>
    <definedName name="BuiltIn_Print_Area___0___16" localSheetId="20">'IMPER-COMP'!#REF!</definedName>
    <definedName name="BuiltIn_Print_Area___0___16" localSheetId="22">'IMPL-COMP'!#REF!</definedName>
    <definedName name="BuiltIn_Print_Area___0___16" localSheetId="23">'INC-COMP'!#REF!</definedName>
    <definedName name="BuiltIn_Print_Area___0___16" localSheetId="24">'SCE-COMP'!#REF!</definedName>
    <definedName name="BuiltIn_Print_Area___0___16" localSheetId="25">'SEG-COMP'!#REF!</definedName>
    <definedName name="BuiltIn_Print_Area___0___16" localSheetId="26">'SPDA-COMP'!#REF!</definedName>
    <definedName name="BuiltIn_Print_Area___0___16">#REF!</definedName>
    <definedName name="BuiltIn_Print_Area___0___16___0" localSheetId="13">'ADM-COMP'!#REF!</definedName>
    <definedName name="BuiltIn_Print_Area___0___16___0" localSheetId="17">'CLI-COMP'!#REF!</definedName>
    <definedName name="BuiltIn_Print_Area___0___16___0" localSheetId="18">'EST-COMP'!#REF!</definedName>
    <definedName name="BuiltIn_Print_Area___0___16___0" localSheetId="19">'GAS-COMP'!#REF!</definedName>
    <definedName name="BuiltIn_Print_Area___0___16___0" localSheetId="21">'HID-COMP'!#REF!</definedName>
    <definedName name="BuiltIn_Print_Area___0___16___0" localSheetId="20">'IMPER-COMP'!#REF!</definedName>
    <definedName name="BuiltIn_Print_Area___0___16___0" localSheetId="22">'IMPL-COMP'!#REF!</definedName>
    <definedName name="BuiltIn_Print_Area___0___16___0" localSheetId="23">'INC-COMP'!#REF!</definedName>
    <definedName name="BuiltIn_Print_Area___0___16___0" localSheetId="24">'SCE-COMP'!#REF!</definedName>
    <definedName name="BuiltIn_Print_Area___0___16___0" localSheetId="25">'SEG-COMP'!#REF!</definedName>
    <definedName name="BuiltIn_Print_Area___0___16___0" localSheetId="26">'SPDA-COMP'!#REF!</definedName>
    <definedName name="BuiltIn_Print_Area___0___16___0">#REF!</definedName>
    <definedName name="BuiltIn_Print_Area___0___16___0___0" localSheetId="13">'ADM-COMP'!#REF!</definedName>
    <definedName name="BuiltIn_Print_Area___0___16___0___0" localSheetId="17">'CLI-COMP'!#REF!</definedName>
    <definedName name="BuiltIn_Print_Area___0___16___0___0" localSheetId="18">'EST-COMP'!#REF!</definedName>
    <definedName name="BuiltIn_Print_Area___0___16___0___0" localSheetId="19">'GAS-COMP'!#REF!</definedName>
    <definedName name="BuiltIn_Print_Area___0___16___0___0" localSheetId="21">'HID-COMP'!#REF!</definedName>
    <definedName name="BuiltIn_Print_Area___0___16___0___0" localSheetId="20">'IMPER-COMP'!#REF!</definedName>
    <definedName name="BuiltIn_Print_Area___0___16___0___0" localSheetId="22">'IMPL-COMP'!#REF!</definedName>
    <definedName name="BuiltIn_Print_Area___0___16___0___0" localSheetId="23">'INC-COMP'!#REF!</definedName>
    <definedName name="BuiltIn_Print_Area___0___16___0___0" localSheetId="24">'SCE-COMP'!#REF!</definedName>
    <definedName name="BuiltIn_Print_Area___0___16___0___0" localSheetId="25">'SEG-COMP'!#REF!</definedName>
    <definedName name="BuiltIn_Print_Area___0___16___0___0" localSheetId="26">'SPDA-COMP'!#REF!</definedName>
    <definedName name="BuiltIn_Print_Area___0___16___0___0">#REF!</definedName>
    <definedName name="BuiltIn_Print_Area___0___16___0___0___0" localSheetId="13">'ADM-COMP'!#REF!</definedName>
    <definedName name="BuiltIn_Print_Area___0___16___0___0___0" localSheetId="17">'CLI-COMP'!#REF!</definedName>
    <definedName name="BuiltIn_Print_Area___0___16___0___0___0" localSheetId="18">'EST-COMP'!#REF!</definedName>
    <definedName name="BuiltIn_Print_Area___0___16___0___0___0" localSheetId="19">'GAS-COMP'!#REF!</definedName>
    <definedName name="BuiltIn_Print_Area___0___16___0___0___0" localSheetId="21">'HID-COMP'!#REF!</definedName>
    <definedName name="BuiltIn_Print_Area___0___16___0___0___0" localSheetId="20">'IMPER-COMP'!#REF!</definedName>
    <definedName name="BuiltIn_Print_Area___0___16___0___0___0" localSheetId="22">'IMPL-COMP'!#REF!</definedName>
    <definedName name="BuiltIn_Print_Area___0___16___0___0___0" localSheetId="23">'INC-COMP'!#REF!</definedName>
    <definedName name="BuiltIn_Print_Area___0___16___0___0___0" localSheetId="24">'SCE-COMP'!#REF!</definedName>
    <definedName name="BuiltIn_Print_Area___0___16___0___0___0" localSheetId="25">'SEG-COMP'!#REF!</definedName>
    <definedName name="BuiltIn_Print_Area___0___16___0___0___0" localSheetId="26">'SPDA-COMP'!#REF!</definedName>
    <definedName name="BuiltIn_Print_Area___0___16___0___0___0">#REF!</definedName>
    <definedName name="BuiltIn_Print_Area___0___16___0___0___0___0" localSheetId="13">'ADM-COMP'!#REF!</definedName>
    <definedName name="BuiltIn_Print_Area___0___16___0___0___0___0" localSheetId="17">'CLI-COMP'!#REF!</definedName>
    <definedName name="BuiltIn_Print_Area___0___16___0___0___0___0" localSheetId="18">'EST-COMP'!#REF!</definedName>
    <definedName name="BuiltIn_Print_Area___0___16___0___0___0___0" localSheetId="19">'GAS-COMP'!#REF!</definedName>
    <definedName name="BuiltIn_Print_Area___0___16___0___0___0___0" localSheetId="21">'HID-COMP'!#REF!</definedName>
    <definedName name="BuiltIn_Print_Area___0___16___0___0___0___0" localSheetId="20">'IMPER-COMP'!#REF!</definedName>
    <definedName name="BuiltIn_Print_Area___0___16___0___0___0___0" localSheetId="22">'IMPL-COMP'!#REF!</definedName>
    <definedName name="BuiltIn_Print_Area___0___16___0___0___0___0" localSheetId="23">'INC-COMP'!#REF!</definedName>
    <definedName name="BuiltIn_Print_Area___0___16___0___0___0___0" localSheetId="24">'SCE-COMP'!#REF!</definedName>
    <definedName name="BuiltIn_Print_Area___0___16___0___0___0___0" localSheetId="25">'SEG-COMP'!#REF!</definedName>
    <definedName name="BuiltIn_Print_Area___0___16___0___0___0___0" localSheetId="26">'SPDA-COMP'!#REF!</definedName>
    <definedName name="BuiltIn_Print_Area___0___16___0___0___0___0">#REF!</definedName>
    <definedName name="BuiltIn_Print_Area___0___16___0___0___0___0___0" localSheetId="13">'ADM-COMP'!#REF!</definedName>
    <definedName name="BuiltIn_Print_Area___0___16___0___0___0___0___0" localSheetId="17">'CLI-COMP'!#REF!</definedName>
    <definedName name="BuiltIn_Print_Area___0___16___0___0___0___0___0" localSheetId="18">'EST-COMP'!#REF!</definedName>
    <definedName name="BuiltIn_Print_Area___0___16___0___0___0___0___0" localSheetId="19">'GAS-COMP'!#REF!</definedName>
    <definedName name="BuiltIn_Print_Area___0___16___0___0___0___0___0" localSheetId="21">'HID-COMP'!#REF!</definedName>
    <definedName name="BuiltIn_Print_Area___0___16___0___0___0___0___0" localSheetId="20">'IMPER-COMP'!#REF!</definedName>
    <definedName name="BuiltIn_Print_Area___0___16___0___0___0___0___0" localSheetId="22">'IMPL-COMP'!#REF!</definedName>
    <definedName name="BuiltIn_Print_Area___0___16___0___0___0___0___0" localSheetId="23">'INC-COMP'!#REF!</definedName>
    <definedName name="BuiltIn_Print_Area___0___16___0___0___0___0___0" localSheetId="24">'SCE-COMP'!#REF!</definedName>
    <definedName name="BuiltIn_Print_Area___0___16___0___0___0___0___0" localSheetId="25">'SEG-COMP'!#REF!</definedName>
    <definedName name="BuiltIn_Print_Area___0___16___0___0___0___0___0" localSheetId="26">'SPDA-COMP'!#REF!</definedName>
    <definedName name="BuiltIn_Print_Area___0___16___0___0___0___0___0">#REF!</definedName>
    <definedName name="BuiltIn_Print_Area___0___16___0___0___0___0___0___0" localSheetId="13">'ADM-COMP'!#REF!</definedName>
    <definedName name="BuiltIn_Print_Area___0___16___0___0___0___0___0___0" localSheetId="17">'CLI-COMP'!#REF!</definedName>
    <definedName name="BuiltIn_Print_Area___0___16___0___0___0___0___0___0" localSheetId="18">'EST-COMP'!#REF!</definedName>
    <definedName name="BuiltIn_Print_Area___0___16___0___0___0___0___0___0" localSheetId="19">'GAS-COMP'!#REF!</definedName>
    <definedName name="BuiltIn_Print_Area___0___16___0___0___0___0___0___0" localSheetId="21">'HID-COMP'!#REF!</definedName>
    <definedName name="BuiltIn_Print_Area___0___16___0___0___0___0___0___0" localSheetId="20">'IMPER-COMP'!#REF!</definedName>
    <definedName name="BuiltIn_Print_Area___0___16___0___0___0___0___0___0" localSheetId="22">'IMPL-COMP'!#REF!</definedName>
    <definedName name="BuiltIn_Print_Area___0___16___0___0___0___0___0___0" localSheetId="23">'INC-COMP'!#REF!</definedName>
    <definedName name="BuiltIn_Print_Area___0___16___0___0___0___0___0___0" localSheetId="24">'SCE-COMP'!#REF!</definedName>
    <definedName name="BuiltIn_Print_Area___0___16___0___0___0___0___0___0" localSheetId="25">'SEG-COMP'!#REF!</definedName>
    <definedName name="BuiltIn_Print_Area___0___16___0___0___0___0___0___0" localSheetId="26">'SPDA-COMP'!#REF!</definedName>
    <definedName name="BuiltIn_Print_Area___0___16___0___0___0___0___0___0">#REF!</definedName>
    <definedName name="BuiltIn_Print_Area___0___16___0___0___0___0___0___0___0" localSheetId="13">'ADM-COMP'!#REF!</definedName>
    <definedName name="BuiltIn_Print_Area___0___16___0___0___0___0___0___0___0" localSheetId="17">'CLI-COMP'!#REF!</definedName>
    <definedName name="BuiltIn_Print_Area___0___16___0___0___0___0___0___0___0" localSheetId="18">'EST-COMP'!#REF!</definedName>
    <definedName name="BuiltIn_Print_Area___0___16___0___0___0___0___0___0___0" localSheetId="19">'GAS-COMP'!#REF!</definedName>
    <definedName name="BuiltIn_Print_Area___0___16___0___0___0___0___0___0___0" localSheetId="21">'HID-COMP'!#REF!</definedName>
    <definedName name="BuiltIn_Print_Area___0___16___0___0___0___0___0___0___0" localSheetId="20">'IMPER-COMP'!#REF!</definedName>
    <definedName name="BuiltIn_Print_Area___0___16___0___0___0___0___0___0___0" localSheetId="22">'IMPL-COMP'!#REF!</definedName>
    <definedName name="BuiltIn_Print_Area___0___16___0___0___0___0___0___0___0" localSheetId="23">'INC-COMP'!#REF!</definedName>
    <definedName name="BuiltIn_Print_Area___0___16___0___0___0___0___0___0___0" localSheetId="24">'SCE-COMP'!#REF!</definedName>
    <definedName name="BuiltIn_Print_Area___0___16___0___0___0___0___0___0___0" localSheetId="25">'SEG-COMP'!#REF!</definedName>
    <definedName name="BuiltIn_Print_Area___0___16___0___0___0___0___0___0___0" localSheetId="26">'SPDA-COMP'!#REF!</definedName>
    <definedName name="BuiltIn_Print_Area___0___16___0___0___0___0___0___0___0">#REF!</definedName>
    <definedName name="BuiltIn_Print_Area___0___4" localSheetId="13">'ADM-COMP'!#REF!</definedName>
    <definedName name="BuiltIn_Print_Area___0___4" localSheetId="17">'CLI-COMP'!#REF!</definedName>
    <definedName name="BuiltIn_Print_Area___0___4" localSheetId="18">'EST-COMP'!#REF!</definedName>
    <definedName name="BuiltIn_Print_Area___0___4" localSheetId="19">'GAS-COMP'!#REF!</definedName>
    <definedName name="BuiltIn_Print_Area___0___4" localSheetId="21">'HID-COMP'!#REF!</definedName>
    <definedName name="BuiltIn_Print_Area___0___4" localSheetId="20">'IMPER-COMP'!#REF!</definedName>
    <definedName name="BuiltIn_Print_Area___0___4" localSheetId="22">'IMPL-COMP'!#REF!</definedName>
    <definedName name="BuiltIn_Print_Area___0___4" localSheetId="23">'INC-COMP'!#REF!</definedName>
    <definedName name="BuiltIn_Print_Area___0___4" localSheetId="24">'SCE-COMP'!#REF!</definedName>
    <definedName name="BuiltIn_Print_Area___0___4" localSheetId="25">'SEG-COMP'!#REF!</definedName>
    <definedName name="BuiltIn_Print_Area___0___4" localSheetId="26">'SPDA-COMP'!#REF!</definedName>
    <definedName name="BuiltIn_Print_Area___0___4">#REF!</definedName>
    <definedName name="BuiltIn_Print_Area___0___5" localSheetId="13">'ADM-COMP'!#REF!</definedName>
    <definedName name="BuiltIn_Print_Area___0___5" localSheetId="17">'CLI-COMP'!#REF!</definedName>
    <definedName name="BuiltIn_Print_Area___0___5" localSheetId="18">'EST-COMP'!#REF!</definedName>
    <definedName name="BuiltIn_Print_Area___0___5" localSheetId="19">'GAS-COMP'!#REF!</definedName>
    <definedName name="BuiltIn_Print_Area___0___5" localSheetId="21">'HID-COMP'!#REF!</definedName>
    <definedName name="BuiltIn_Print_Area___0___5" localSheetId="20">'IMPER-COMP'!#REF!</definedName>
    <definedName name="BuiltIn_Print_Area___0___5" localSheetId="22">'IMPL-COMP'!#REF!</definedName>
    <definedName name="BuiltIn_Print_Area___0___5" localSheetId="23">'INC-COMP'!#REF!</definedName>
    <definedName name="BuiltIn_Print_Area___0___5" localSheetId="24">'SCE-COMP'!#REF!</definedName>
    <definedName name="BuiltIn_Print_Area___0___5" localSheetId="25">'SEG-COMP'!#REF!</definedName>
    <definedName name="BuiltIn_Print_Area___0___5" localSheetId="26">'SPDA-COMP'!#REF!</definedName>
    <definedName name="BuiltIn_Print_Area___0___5">#REF!</definedName>
    <definedName name="BuiltIn_Print_Area___0___5___0" localSheetId="13">'ADM-COMP'!#REF!</definedName>
    <definedName name="BuiltIn_Print_Area___0___5___0" localSheetId="17">'CLI-COMP'!#REF!</definedName>
    <definedName name="BuiltIn_Print_Area___0___5___0" localSheetId="18">'EST-COMP'!#REF!</definedName>
    <definedName name="BuiltIn_Print_Area___0___5___0" localSheetId="19">'GAS-COMP'!#REF!</definedName>
    <definedName name="BuiltIn_Print_Area___0___5___0" localSheetId="21">'HID-COMP'!#REF!</definedName>
    <definedName name="BuiltIn_Print_Area___0___5___0" localSheetId="20">'IMPER-COMP'!#REF!</definedName>
    <definedName name="BuiltIn_Print_Area___0___5___0" localSheetId="22">'IMPL-COMP'!#REF!</definedName>
    <definedName name="BuiltIn_Print_Area___0___5___0" localSheetId="23">'INC-COMP'!#REF!</definedName>
    <definedName name="BuiltIn_Print_Area___0___5___0" localSheetId="24">'SCE-COMP'!#REF!</definedName>
    <definedName name="BuiltIn_Print_Area___0___5___0" localSheetId="25">'SEG-COMP'!#REF!</definedName>
    <definedName name="BuiltIn_Print_Area___0___5___0" localSheetId="26">'SPDA-COMP'!#REF!</definedName>
    <definedName name="BuiltIn_Print_Area___0___5___0">#REF!</definedName>
    <definedName name="BuiltIn_Print_Area___0___6" localSheetId="13">'ADM-COMP'!#REF!</definedName>
    <definedName name="BuiltIn_Print_Area___0___6" localSheetId="17">'CLI-COMP'!#REF!</definedName>
    <definedName name="BuiltIn_Print_Area___0___6" localSheetId="18">'EST-COMP'!#REF!</definedName>
    <definedName name="BuiltIn_Print_Area___0___6" localSheetId="19">'GAS-COMP'!#REF!</definedName>
    <definedName name="BuiltIn_Print_Area___0___6" localSheetId="21">'HID-COMP'!#REF!</definedName>
    <definedName name="BuiltIn_Print_Area___0___6" localSheetId="20">'IMPER-COMP'!#REF!</definedName>
    <definedName name="BuiltIn_Print_Area___0___6" localSheetId="22">'IMPL-COMP'!#REF!</definedName>
    <definedName name="BuiltIn_Print_Area___0___6" localSheetId="23">'INC-COMP'!#REF!</definedName>
    <definedName name="BuiltIn_Print_Area___0___6" localSheetId="24">'SCE-COMP'!#REF!</definedName>
    <definedName name="BuiltIn_Print_Area___0___6" localSheetId="25">'SEG-COMP'!#REF!</definedName>
    <definedName name="BuiltIn_Print_Area___0___6" localSheetId="26">'SPDA-COMP'!#REF!</definedName>
    <definedName name="BuiltIn_Print_Area___0___6">#REF!</definedName>
    <definedName name="BuiltIn_Print_Area___0___6___0" localSheetId="13">'ADM-COMP'!#REF!</definedName>
    <definedName name="BuiltIn_Print_Area___0___6___0" localSheetId="17">'CLI-COMP'!#REF!</definedName>
    <definedName name="BuiltIn_Print_Area___0___6___0" localSheetId="18">'EST-COMP'!#REF!</definedName>
    <definedName name="BuiltIn_Print_Area___0___6___0" localSheetId="19">'GAS-COMP'!#REF!</definedName>
    <definedName name="BuiltIn_Print_Area___0___6___0" localSheetId="21">'HID-COMP'!#REF!</definedName>
    <definedName name="BuiltIn_Print_Area___0___6___0" localSheetId="20">'IMPER-COMP'!#REF!</definedName>
    <definedName name="BuiltIn_Print_Area___0___6___0" localSheetId="22">'IMPL-COMP'!#REF!</definedName>
    <definedName name="BuiltIn_Print_Area___0___6___0" localSheetId="23">'INC-COMP'!#REF!</definedName>
    <definedName name="BuiltIn_Print_Area___0___6___0" localSheetId="24">'SCE-COMP'!#REF!</definedName>
    <definedName name="BuiltIn_Print_Area___0___6___0" localSheetId="25">'SEG-COMP'!#REF!</definedName>
    <definedName name="BuiltIn_Print_Area___0___6___0" localSheetId="26">'SPDA-COMP'!#REF!</definedName>
    <definedName name="BuiltIn_Print_Area___0___6___0">#REF!</definedName>
    <definedName name="BuiltIn_Print_Area___0___7" localSheetId="13">'ADM-COMP'!#REF!</definedName>
    <definedName name="BuiltIn_Print_Area___0___7" localSheetId="17">'CLI-COMP'!#REF!</definedName>
    <definedName name="BuiltIn_Print_Area___0___7" localSheetId="18">'EST-COMP'!#REF!</definedName>
    <definedName name="BuiltIn_Print_Area___0___7" localSheetId="19">'GAS-COMP'!#REF!</definedName>
    <definedName name="BuiltIn_Print_Area___0___7" localSheetId="21">'HID-COMP'!#REF!</definedName>
    <definedName name="BuiltIn_Print_Area___0___7" localSheetId="20">'IMPER-COMP'!#REF!</definedName>
    <definedName name="BuiltIn_Print_Area___0___7" localSheetId="22">'IMPL-COMP'!#REF!</definedName>
    <definedName name="BuiltIn_Print_Area___0___7" localSheetId="23">'INC-COMP'!#REF!</definedName>
    <definedName name="BuiltIn_Print_Area___0___7" localSheetId="24">'SCE-COMP'!#REF!</definedName>
    <definedName name="BuiltIn_Print_Area___0___7" localSheetId="25">'SEG-COMP'!#REF!</definedName>
    <definedName name="BuiltIn_Print_Area___0___7" localSheetId="26">'SPDA-COMP'!#REF!</definedName>
    <definedName name="BuiltIn_Print_Area___0___7">#REF!</definedName>
    <definedName name="BuiltIn_Print_Area___0___7___0" localSheetId="13">'ADM-COMP'!#REF!</definedName>
    <definedName name="BuiltIn_Print_Area___0___7___0" localSheetId="17">'CLI-COMP'!#REF!</definedName>
    <definedName name="BuiltIn_Print_Area___0___7___0" localSheetId="18">'EST-COMP'!#REF!</definedName>
    <definedName name="BuiltIn_Print_Area___0___7___0" localSheetId="19">'GAS-COMP'!#REF!</definedName>
    <definedName name="BuiltIn_Print_Area___0___7___0" localSheetId="21">'HID-COMP'!#REF!</definedName>
    <definedName name="BuiltIn_Print_Area___0___7___0" localSheetId="20">'IMPER-COMP'!#REF!</definedName>
    <definedName name="BuiltIn_Print_Area___0___7___0" localSheetId="22">'IMPL-COMP'!#REF!</definedName>
    <definedName name="BuiltIn_Print_Area___0___7___0" localSheetId="23">'INC-COMP'!#REF!</definedName>
    <definedName name="BuiltIn_Print_Area___0___7___0" localSheetId="24">'SCE-COMP'!#REF!</definedName>
    <definedName name="BuiltIn_Print_Area___0___7___0" localSheetId="25">'SEG-COMP'!#REF!</definedName>
    <definedName name="BuiltIn_Print_Area___0___7___0" localSheetId="26">'SPDA-COMP'!#REF!</definedName>
    <definedName name="BuiltIn_Print_Area___0___7___0">#REF!</definedName>
    <definedName name="BuiltIn_Print_Area___0___8" localSheetId="13">'ADM-COMP'!#REF!</definedName>
    <definedName name="BuiltIn_Print_Area___0___8" localSheetId="17">'CLI-COMP'!#REF!</definedName>
    <definedName name="BuiltIn_Print_Area___0___8" localSheetId="18">'EST-COMP'!#REF!</definedName>
    <definedName name="BuiltIn_Print_Area___0___8" localSheetId="19">'GAS-COMP'!#REF!</definedName>
    <definedName name="BuiltIn_Print_Area___0___8" localSheetId="21">'HID-COMP'!#REF!</definedName>
    <definedName name="BuiltIn_Print_Area___0___8" localSheetId="20">'IMPER-COMP'!#REF!</definedName>
    <definedName name="BuiltIn_Print_Area___0___8" localSheetId="22">'IMPL-COMP'!#REF!</definedName>
    <definedName name="BuiltIn_Print_Area___0___8" localSheetId="23">'INC-COMP'!#REF!</definedName>
    <definedName name="BuiltIn_Print_Area___0___8" localSheetId="24">'SCE-COMP'!#REF!</definedName>
    <definedName name="BuiltIn_Print_Area___0___8" localSheetId="25">'SEG-COMP'!#REF!</definedName>
    <definedName name="BuiltIn_Print_Area___0___8" localSheetId="26">'SPDA-COMP'!#REF!</definedName>
    <definedName name="BuiltIn_Print_Area___0___8">#REF!</definedName>
    <definedName name="BuiltIn_Print_Area___0_1" localSheetId="13">'ADM-COMP'!#REF!</definedName>
    <definedName name="BuiltIn_Print_Area___0_1" localSheetId="17">'CLI-COMP'!#REF!</definedName>
    <definedName name="BuiltIn_Print_Area___0_1" localSheetId="18">'EST-COMP'!#REF!</definedName>
    <definedName name="BuiltIn_Print_Area___0_1" localSheetId="19">'GAS-COMP'!#REF!</definedName>
    <definedName name="BuiltIn_Print_Area___0_1" localSheetId="21">'HID-COMP'!#REF!</definedName>
    <definedName name="BuiltIn_Print_Area___0_1" localSheetId="20">'IMPER-COMP'!#REF!</definedName>
    <definedName name="BuiltIn_Print_Area___0_1" localSheetId="22">'IMPL-COMP'!#REF!</definedName>
    <definedName name="BuiltIn_Print_Area___0_1" localSheetId="23">'INC-COMP'!#REF!</definedName>
    <definedName name="BuiltIn_Print_Area___0_1" localSheetId="24">'SCE-COMP'!#REF!</definedName>
    <definedName name="BuiltIn_Print_Area___0_1" localSheetId="25">'SEG-COMP'!#REF!</definedName>
    <definedName name="BuiltIn_Print_Area___0_1" localSheetId="26">'SPDA-COMP'!#REF!</definedName>
    <definedName name="BuiltIn_Print_Area___0_1">#REF!</definedName>
    <definedName name="BuiltIn_Print_Area___0_1_1" localSheetId="13">'ADM-COMP'!#REF!</definedName>
    <definedName name="BuiltIn_Print_Area___0_1_1" localSheetId="17">'CLI-COMP'!#REF!</definedName>
    <definedName name="BuiltIn_Print_Area___0_1_1" localSheetId="18">'EST-COMP'!#REF!</definedName>
    <definedName name="BuiltIn_Print_Area___0_1_1" localSheetId="19">'GAS-COMP'!#REF!</definedName>
    <definedName name="BuiltIn_Print_Area___0_1_1" localSheetId="21">'HID-COMP'!#REF!</definedName>
    <definedName name="BuiltIn_Print_Area___0_1_1" localSheetId="20">'IMPER-COMP'!#REF!</definedName>
    <definedName name="BuiltIn_Print_Area___0_1_1" localSheetId="22">'IMPL-COMP'!#REF!</definedName>
    <definedName name="BuiltIn_Print_Area___0_1_1" localSheetId="23">'INC-COMP'!#REF!</definedName>
    <definedName name="BuiltIn_Print_Area___0_1_1" localSheetId="24">'SCE-COMP'!#REF!</definedName>
    <definedName name="BuiltIn_Print_Area___0_1_1" localSheetId="25">'SEG-COMP'!#REF!</definedName>
    <definedName name="BuiltIn_Print_Area___0_1_1" localSheetId="26">'SPDA-COMP'!#REF!</definedName>
    <definedName name="BuiltIn_Print_Area___0_1_1">#REF!</definedName>
    <definedName name="BuiltIn_Print_Area_1" localSheetId="13">'ADM-COMP'!#REF!</definedName>
    <definedName name="BuiltIn_Print_Area_1" localSheetId="17">'CLI-COMP'!#REF!</definedName>
    <definedName name="BuiltIn_Print_Area_1" localSheetId="18">'EST-COMP'!#REF!</definedName>
    <definedName name="BuiltIn_Print_Area_1" localSheetId="19">'GAS-COMP'!#REF!</definedName>
    <definedName name="BuiltIn_Print_Area_1" localSheetId="21">'HID-COMP'!#REF!</definedName>
    <definedName name="BuiltIn_Print_Area_1" localSheetId="20">'IMPER-COMP'!#REF!</definedName>
    <definedName name="BuiltIn_Print_Area_1" localSheetId="22">'IMPL-COMP'!#REF!</definedName>
    <definedName name="BuiltIn_Print_Area_1" localSheetId="23">'INC-COMP'!#REF!</definedName>
    <definedName name="BuiltIn_Print_Area_1" localSheetId="24">'SCE-COMP'!#REF!</definedName>
    <definedName name="BuiltIn_Print_Area_1" localSheetId="25">'SEG-COMP'!#REF!</definedName>
    <definedName name="BuiltIn_Print_Area_1" localSheetId="26">'SPDA-COMP'!#REF!</definedName>
    <definedName name="BuiltIn_Print_Area_1">#REF!</definedName>
    <definedName name="BuiltIn_Print_Area_1_1" localSheetId="13">'ADM-COMP'!#REF!</definedName>
    <definedName name="BuiltIn_Print_Area_1_1" localSheetId="17">'CLI-COMP'!#REF!</definedName>
    <definedName name="BuiltIn_Print_Area_1_1" localSheetId="18">'EST-COMP'!#REF!</definedName>
    <definedName name="BuiltIn_Print_Area_1_1" localSheetId="19">'GAS-COMP'!#REF!</definedName>
    <definedName name="BuiltIn_Print_Area_1_1" localSheetId="21">'HID-COMP'!#REF!</definedName>
    <definedName name="BuiltIn_Print_Area_1_1" localSheetId="20">'IMPER-COMP'!#REF!</definedName>
    <definedName name="BuiltIn_Print_Area_1_1" localSheetId="22">'IMPL-COMP'!#REF!</definedName>
    <definedName name="BuiltIn_Print_Area_1_1" localSheetId="23">'INC-COMP'!#REF!</definedName>
    <definedName name="BuiltIn_Print_Area_1_1" localSheetId="24">'SCE-COMP'!#REF!</definedName>
    <definedName name="BuiltIn_Print_Area_1_1" localSheetId="25">'SEG-COMP'!#REF!</definedName>
    <definedName name="BuiltIn_Print_Area_1_1" localSheetId="26">'SPDA-COMP'!#REF!</definedName>
    <definedName name="BuiltIn_Print_Area_1_1">#REF!</definedName>
    <definedName name="BuiltIn_Print_Titles" localSheetId="13">'ADM-COMP'!#REF!</definedName>
    <definedName name="BuiltIn_Print_Titles" localSheetId="17">'CLI-COMP'!#REF!</definedName>
    <definedName name="BuiltIn_Print_Titles" localSheetId="18">'EST-COMP'!#REF!</definedName>
    <definedName name="BuiltIn_Print_Titles" localSheetId="19">'GAS-COMP'!#REF!</definedName>
    <definedName name="BuiltIn_Print_Titles" localSheetId="21">'HID-COMP'!#REF!</definedName>
    <definedName name="BuiltIn_Print_Titles" localSheetId="20">'IMPER-COMP'!#REF!</definedName>
    <definedName name="BuiltIn_Print_Titles" localSheetId="22">'IMPL-COMP'!#REF!</definedName>
    <definedName name="BuiltIn_Print_Titles" localSheetId="23">'INC-COMP'!#REF!</definedName>
    <definedName name="BuiltIn_Print_Titles" localSheetId="24">'SCE-COMP'!#REF!</definedName>
    <definedName name="BuiltIn_Print_Titles" localSheetId="25">'SEG-COMP'!#REF!</definedName>
    <definedName name="BuiltIn_Print_Titles" localSheetId="26">'SPDA-COMP'!#REF!</definedName>
    <definedName name="BuiltIn_Print_Titles">#REF!</definedName>
    <definedName name="BuiltIn_Print_Titles___0" localSheetId="13">'ADM-COMP'!#REF!</definedName>
    <definedName name="BuiltIn_Print_Titles___0" localSheetId="17">'CLI-COMP'!#REF!</definedName>
    <definedName name="BuiltIn_Print_Titles___0" localSheetId="18">'EST-COMP'!#REF!</definedName>
    <definedName name="BuiltIn_Print_Titles___0" localSheetId="19">'GAS-COMP'!#REF!</definedName>
    <definedName name="BuiltIn_Print_Titles___0" localSheetId="21">'HID-COMP'!#REF!</definedName>
    <definedName name="BuiltIn_Print_Titles___0" localSheetId="20">'IMPER-COMP'!#REF!</definedName>
    <definedName name="BuiltIn_Print_Titles___0" localSheetId="22">'IMPL-COMP'!#REF!</definedName>
    <definedName name="BuiltIn_Print_Titles___0" localSheetId="23">'INC-COMP'!#REF!</definedName>
    <definedName name="BuiltIn_Print_Titles___0" localSheetId="24">'SCE-COMP'!#REF!</definedName>
    <definedName name="BuiltIn_Print_Titles___0" localSheetId="25">'SEG-COMP'!#REF!</definedName>
    <definedName name="BuiltIn_Print_Titles___0" localSheetId="26">'SPDA-COMP'!#REF!</definedName>
    <definedName name="BuiltIn_Print_Titles___0">#REF!</definedName>
    <definedName name="BuiltIn_Print_Titles___0___0" localSheetId="13">'ADM-COMP'!#REF!</definedName>
    <definedName name="BuiltIn_Print_Titles___0___0" localSheetId="17">'CLI-COMP'!#REF!</definedName>
    <definedName name="BuiltIn_Print_Titles___0___0" localSheetId="18">'EST-COMP'!#REF!</definedName>
    <definedName name="BuiltIn_Print_Titles___0___0" localSheetId="19">'GAS-COMP'!#REF!</definedName>
    <definedName name="BuiltIn_Print_Titles___0___0" localSheetId="21">'HID-COMP'!#REF!</definedName>
    <definedName name="BuiltIn_Print_Titles___0___0" localSheetId="20">'IMPER-COMP'!#REF!</definedName>
    <definedName name="BuiltIn_Print_Titles___0___0" localSheetId="22">'IMPL-COMP'!#REF!</definedName>
    <definedName name="BuiltIn_Print_Titles___0___0" localSheetId="23">'INC-COMP'!#REF!</definedName>
    <definedName name="BuiltIn_Print_Titles___0___0" localSheetId="24">'SCE-COMP'!#REF!</definedName>
    <definedName name="BuiltIn_Print_Titles___0___0" localSheetId="25">'SEG-COMP'!#REF!</definedName>
    <definedName name="BuiltIn_Print_Titles___0___0" localSheetId="26">'SPDA-COMP'!#REF!</definedName>
    <definedName name="BuiltIn_Print_Titles___0___0">#REF!</definedName>
    <definedName name="BuiltIn_Print_Titles___0___0___0" localSheetId="13">'ADM-COMP'!#REF!</definedName>
    <definedName name="BuiltIn_Print_Titles___0___0___0" localSheetId="17">'CLI-COMP'!#REF!</definedName>
    <definedName name="BuiltIn_Print_Titles___0___0___0" localSheetId="18">'EST-COMP'!#REF!</definedName>
    <definedName name="BuiltIn_Print_Titles___0___0___0" localSheetId="19">'GAS-COMP'!#REF!</definedName>
    <definedName name="BuiltIn_Print_Titles___0___0___0" localSheetId="21">'HID-COMP'!#REF!</definedName>
    <definedName name="BuiltIn_Print_Titles___0___0___0" localSheetId="20">'IMPER-COMP'!#REF!</definedName>
    <definedName name="BuiltIn_Print_Titles___0___0___0" localSheetId="22">'IMPL-COMP'!#REF!</definedName>
    <definedName name="BuiltIn_Print_Titles___0___0___0" localSheetId="23">'INC-COMP'!#REF!</definedName>
    <definedName name="BuiltIn_Print_Titles___0___0___0" localSheetId="24">'SCE-COMP'!#REF!</definedName>
    <definedName name="BuiltIn_Print_Titles___0___0___0" localSheetId="25">'SEG-COMP'!#REF!</definedName>
    <definedName name="BuiltIn_Print_Titles___0___0___0" localSheetId="26">'SPDA-COMP'!#REF!</definedName>
    <definedName name="BuiltIn_Print_Titles___0___0___0">#REF!</definedName>
    <definedName name="BuiltIn_Print_Titles___0___0___0___0" localSheetId="13">'ADM-COMP'!#REF!</definedName>
    <definedName name="BuiltIn_Print_Titles___0___0___0___0" localSheetId="17">'CLI-COMP'!#REF!</definedName>
    <definedName name="BuiltIn_Print_Titles___0___0___0___0" localSheetId="18">'EST-COMP'!#REF!</definedName>
    <definedName name="BuiltIn_Print_Titles___0___0___0___0" localSheetId="19">'GAS-COMP'!#REF!</definedName>
    <definedName name="BuiltIn_Print_Titles___0___0___0___0" localSheetId="21">'HID-COMP'!#REF!</definedName>
    <definedName name="BuiltIn_Print_Titles___0___0___0___0" localSheetId="20">'IMPER-COMP'!#REF!</definedName>
    <definedName name="BuiltIn_Print_Titles___0___0___0___0" localSheetId="22">'IMPL-COMP'!#REF!</definedName>
    <definedName name="BuiltIn_Print_Titles___0___0___0___0" localSheetId="23">'INC-COMP'!#REF!</definedName>
    <definedName name="BuiltIn_Print_Titles___0___0___0___0" localSheetId="24">'SCE-COMP'!#REF!</definedName>
    <definedName name="BuiltIn_Print_Titles___0___0___0___0" localSheetId="25">'SEG-COMP'!#REF!</definedName>
    <definedName name="BuiltIn_Print_Titles___0___0___0___0" localSheetId="26">'SPDA-COMP'!#REF!</definedName>
    <definedName name="BuiltIn_Print_Titles___0___0___0___0">#REF!</definedName>
    <definedName name="BuiltIn_Print_Titles___0___0___0___0___0" localSheetId="13">'ADM-COMP'!#REF!</definedName>
    <definedName name="BuiltIn_Print_Titles___0___0___0___0___0" localSheetId="17">'CLI-COMP'!#REF!</definedName>
    <definedName name="BuiltIn_Print_Titles___0___0___0___0___0" localSheetId="18">'EST-COMP'!#REF!</definedName>
    <definedName name="BuiltIn_Print_Titles___0___0___0___0___0" localSheetId="19">'GAS-COMP'!#REF!</definedName>
    <definedName name="BuiltIn_Print_Titles___0___0___0___0___0" localSheetId="21">'HID-COMP'!#REF!</definedName>
    <definedName name="BuiltIn_Print_Titles___0___0___0___0___0" localSheetId="20">'IMPER-COMP'!#REF!</definedName>
    <definedName name="BuiltIn_Print_Titles___0___0___0___0___0" localSheetId="22">'IMPL-COMP'!#REF!</definedName>
    <definedName name="BuiltIn_Print_Titles___0___0___0___0___0" localSheetId="23">'INC-COMP'!#REF!</definedName>
    <definedName name="BuiltIn_Print_Titles___0___0___0___0___0" localSheetId="24">'SCE-COMP'!#REF!</definedName>
    <definedName name="BuiltIn_Print_Titles___0___0___0___0___0" localSheetId="25">'SEG-COMP'!#REF!</definedName>
    <definedName name="BuiltIn_Print_Titles___0___0___0___0___0" localSheetId="26">'SPDA-COMP'!#REF!</definedName>
    <definedName name="BuiltIn_Print_Titles___0___0___0___0___0">#REF!</definedName>
    <definedName name="BuiltIn_Print_Titles___0___0___0___0___0___0" localSheetId="13">'ADM-COMP'!#REF!</definedName>
    <definedName name="BuiltIn_Print_Titles___0___0___0___0___0___0" localSheetId="17">'CLI-COMP'!#REF!</definedName>
    <definedName name="BuiltIn_Print_Titles___0___0___0___0___0___0" localSheetId="18">'EST-COMP'!#REF!</definedName>
    <definedName name="BuiltIn_Print_Titles___0___0___0___0___0___0" localSheetId="19">'GAS-COMP'!#REF!</definedName>
    <definedName name="BuiltIn_Print_Titles___0___0___0___0___0___0" localSheetId="21">'HID-COMP'!#REF!</definedName>
    <definedName name="BuiltIn_Print_Titles___0___0___0___0___0___0" localSheetId="20">'IMPER-COMP'!#REF!</definedName>
    <definedName name="BuiltIn_Print_Titles___0___0___0___0___0___0" localSheetId="22">'IMPL-COMP'!#REF!</definedName>
    <definedName name="BuiltIn_Print_Titles___0___0___0___0___0___0" localSheetId="23">'INC-COMP'!#REF!</definedName>
    <definedName name="BuiltIn_Print_Titles___0___0___0___0___0___0" localSheetId="24">'SCE-COMP'!#REF!</definedName>
    <definedName name="BuiltIn_Print_Titles___0___0___0___0___0___0" localSheetId="25">'SEG-COMP'!#REF!</definedName>
    <definedName name="BuiltIn_Print_Titles___0___0___0___0___0___0" localSheetId="26">'SPDA-COMP'!#REF!</definedName>
    <definedName name="BuiltIn_Print_Titles___0___0___0___0___0___0">#REF!</definedName>
    <definedName name="BuiltIn_Print_Titles___0___0___0___0___0___0___0" localSheetId="13">'ADM-COMP'!#REF!</definedName>
    <definedName name="BuiltIn_Print_Titles___0___0___0___0___0___0___0" localSheetId="17">'CLI-COMP'!#REF!</definedName>
    <definedName name="BuiltIn_Print_Titles___0___0___0___0___0___0___0" localSheetId="18">'EST-COMP'!#REF!</definedName>
    <definedName name="BuiltIn_Print_Titles___0___0___0___0___0___0___0" localSheetId="19">'GAS-COMP'!#REF!</definedName>
    <definedName name="BuiltIn_Print_Titles___0___0___0___0___0___0___0" localSheetId="21">'HID-COMP'!#REF!</definedName>
    <definedName name="BuiltIn_Print_Titles___0___0___0___0___0___0___0" localSheetId="20">'IMPER-COMP'!#REF!</definedName>
    <definedName name="BuiltIn_Print_Titles___0___0___0___0___0___0___0" localSheetId="22">'IMPL-COMP'!#REF!</definedName>
    <definedName name="BuiltIn_Print_Titles___0___0___0___0___0___0___0" localSheetId="23">'INC-COMP'!#REF!</definedName>
    <definedName name="BuiltIn_Print_Titles___0___0___0___0___0___0___0" localSheetId="24">'SCE-COMP'!#REF!</definedName>
    <definedName name="BuiltIn_Print_Titles___0___0___0___0___0___0___0" localSheetId="25">'SEG-COMP'!#REF!</definedName>
    <definedName name="BuiltIn_Print_Titles___0___0___0___0___0___0___0" localSheetId="26">'SPDA-COMP'!#REF!</definedName>
    <definedName name="BuiltIn_Print_Titles___0___0___0___0___0___0___0">#REF!</definedName>
    <definedName name="BuiltIn_Print_Titles___0___0___0___0___0___0___0___0___0" localSheetId="13">'ADM-COMP'!#REF!</definedName>
    <definedName name="BuiltIn_Print_Titles___0___0___0___0___0___0___0___0___0" localSheetId="17">'CLI-COMP'!#REF!</definedName>
    <definedName name="BuiltIn_Print_Titles___0___0___0___0___0___0___0___0___0" localSheetId="18">'EST-COMP'!#REF!</definedName>
    <definedName name="BuiltIn_Print_Titles___0___0___0___0___0___0___0___0___0" localSheetId="19">'GAS-COMP'!#REF!</definedName>
    <definedName name="BuiltIn_Print_Titles___0___0___0___0___0___0___0___0___0" localSheetId="21">'HID-COMP'!#REF!</definedName>
    <definedName name="BuiltIn_Print_Titles___0___0___0___0___0___0___0___0___0" localSheetId="20">'IMPER-COMP'!#REF!</definedName>
    <definedName name="BuiltIn_Print_Titles___0___0___0___0___0___0___0___0___0" localSheetId="22">'IMPL-COMP'!#REF!</definedName>
    <definedName name="BuiltIn_Print_Titles___0___0___0___0___0___0___0___0___0" localSheetId="23">'INC-COMP'!#REF!</definedName>
    <definedName name="BuiltIn_Print_Titles___0___0___0___0___0___0___0___0___0" localSheetId="24">'SCE-COMP'!#REF!</definedName>
    <definedName name="BuiltIn_Print_Titles___0___0___0___0___0___0___0___0___0" localSheetId="25">'SEG-COMP'!#REF!</definedName>
    <definedName name="BuiltIn_Print_Titles___0___0___0___0___0___0___0___0___0" localSheetId="26">'SPDA-COMP'!#REF!</definedName>
    <definedName name="BuiltIn_Print_Titles___0___0___0___0___0___0___0___0___0">#REF!</definedName>
    <definedName name="BuiltIn_Print_Titles___0___0___10" localSheetId="13">'ADM-COMP'!#REF!</definedName>
    <definedName name="BuiltIn_Print_Titles___0___0___10" localSheetId="17">'CLI-COMP'!#REF!</definedName>
    <definedName name="BuiltIn_Print_Titles___0___0___10" localSheetId="18">'EST-COMP'!#REF!</definedName>
    <definedName name="BuiltIn_Print_Titles___0___0___10" localSheetId="19">'GAS-COMP'!#REF!</definedName>
    <definedName name="BuiltIn_Print_Titles___0___0___10" localSheetId="21">'HID-COMP'!#REF!</definedName>
    <definedName name="BuiltIn_Print_Titles___0___0___10" localSheetId="20">'IMPER-COMP'!#REF!</definedName>
    <definedName name="BuiltIn_Print_Titles___0___0___10" localSheetId="22">'IMPL-COMP'!#REF!</definedName>
    <definedName name="BuiltIn_Print_Titles___0___0___10" localSheetId="23">'INC-COMP'!#REF!</definedName>
    <definedName name="BuiltIn_Print_Titles___0___0___10" localSheetId="24">'SCE-COMP'!#REF!</definedName>
    <definedName name="BuiltIn_Print_Titles___0___0___10" localSheetId="25">'SEG-COMP'!#REF!</definedName>
    <definedName name="BuiltIn_Print_Titles___0___0___10" localSheetId="26">'SPDA-COMP'!#REF!</definedName>
    <definedName name="BuiltIn_Print_Titles___0___0___10">#REF!</definedName>
    <definedName name="BuiltIn_Print_Titles___0___1" localSheetId="13">'ADM-COMP'!#REF!</definedName>
    <definedName name="BuiltIn_Print_Titles___0___1" localSheetId="17">'CLI-COMP'!#REF!</definedName>
    <definedName name="BuiltIn_Print_Titles___0___1" localSheetId="18">'EST-COMP'!#REF!</definedName>
    <definedName name="BuiltIn_Print_Titles___0___1" localSheetId="19">'GAS-COMP'!#REF!</definedName>
    <definedName name="BuiltIn_Print_Titles___0___1" localSheetId="21">'HID-COMP'!#REF!</definedName>
    <definedName name="BuiltIn_Print_Titles___0___1" localSheetId="20">'IMPER-COMP'!#REF!</definedName>
    <definedName name="BuiltIn_Print_Titles___0___1" localSheetId="22">'IMPL-COMP'!#REF!</definedName>
    <definedName name="BuiltIn_Print_Titles___0___1" localSheetId="23">'INC-COMP'!#REF!</definedName>
    <definedName name="BuiltIn_Print_Titles___0___1" localSheetId="24">'SCE-COMP'!#REF!</definedName>
    <definedName name="BuiltIn_Print_Titles___0___1" localSheetId="25">'SEG-COMP'!#REF!</definedName>
    <definedName name="BuiltIn_Print_Titles___0___1" localSheetId="26">'SPDA-COMP'!#REF!</definedName>
    <definedName name="BuiltIn_Print_Titles___0___1">#REF!</definedName>
    <definedName name="BuiltIn_Print_Titles___0___16" localSheetId="13">'ADM-COMP'!#REF!</definedName>
    <definedName name="BuiltIn_Print_Titles___0___16" localSheetId="17">'CLI-COMP'!#REF!</definedName>
    <definedName name="BuiltIn_Print_Titles___0___16" localSheetId="18">'EST-COMP'!#REF!</definedName>
    <definedName name="BuiltIn_Print_Titles___0___16" localSheetId="19">'GAS-COMP'!#REF!</definedName>
    <definedName name="BuiltIn_Print_Titles___0___16" localSheetId="21">'HID-COMP'!#REF!</definedName>
    <definedName name="BuiltIn_Print_Titles___0___16" localSheetId="20">'IMPER-COMP'!#REF!</definedName>
    <definedName name="BuiltIn_Print_Titles___0___16" localSheetId="22">'IMPL-COMP'!#REF!</definedName>
    <definedName name="BuiltIn_Print_Titles___0___16" localSheetId="23">'INC-COMP'!#REF!</definedName>
    <definedName name="BuiltIn_Print_Titles___0___16" localSheetId="24">'SCE-COMP'!#REF!</definedName>
    <definedName name="BuiltIn_Print_Titles___0___16" localSheetId="25">'SEG-COMP'!#REF!</definedName>
    <definedName name="BuiltIn_Print_Titles___0___16" localSheetId="26">'SPDA-COMP'!#REF!</definedName>
    <definedName name="BuiltIn_Print_Titles___0___16">#REF!</definedName>
    <definedName name="BuiltIn_Print_Titles___0___16___0" localSheetId="13">'ADM-COMP'!#REF!</definedName>
    <definedName name="BuiltIn_Print_Titles___0___16___0" localSheetId="17">'CLI-COMP'!#REF!</definedName>
    <definedName name="BuiltIn_Print_Titles___0___16___0" localSheetId="18">'EST-COMP'!#REF!</definedName>
    <definedName name="BuiltIn_Print_Titles___0___16___0" localSheetId="19">'GAS-COMP'!#REF!</definedName>
    <definedName name="BuiltIn_Print_Titles___0___16___0" localSheetId="21">'HID-COMP'!#REF!</definedName>
    <definedName name="BuiltIn_Print_Titles___0___16___0" localSheetId="20">'IMPER-COMP'!#REF!</definedName>
    <definedName name="BuiltIn_Print_Titles___0___16___0" localSheetId="22">'IMPL-COMP'!#REF!</definedName>
    <definedName name="BuiltIn_Print_Titles___0___16___0" localSheetId="23">'INC-COMP'!#REF!</definedName>
    <definedName name="BuiltIn_Print_Titles___0___16___0" localSheetId="24">'SCE-COMP'!#REF!</definedName>
    <definedName name="BuiltIn_Print_Titles___0___16___0" localSheetId="25">'SEG-COMP'!#REF!</definedName>
    <definedName name="BuiltIn_Print_Titles___0___16___0" localSheetId="26">'SPDA-COMP'!#REF!</definedName>
    <definedName name="BuiltIn_Print_Titles___0___16___0">#REF!</definedName>
    <definedName name="BuiltIn_Print_Titles___0___16___0___0" localSheetId="13">'ADM-COMP'!#REF!</definedName>
    <definedName name="BuiltIn_Print_Titles___0___16___0___0" localSheetId="17">'CLI-COMP'!#REF!</definedName>
    <definedName name="BuiltIn_Print_Titles___0___16___0___0" localSheetId="18">'EST-COMP'!#REF!</definedName>
    <definedName name="BuiltIn_Print_Titles___0___16___0___0" localSheetId="19">'GAS-COMP'!#REF!</definedName>
    <definedName name="BuiltIn_Print_Titles___0___16___0___0" localSheetId="21">'HID-COMP'!#REF!</definedName>
    <definedName name="BuiltIn_Print_Titles___0___16___0___0" localSheetId="20">'IMPER-COMP'!#REF!</definedName>
    <definedName name="BuiltIn_Print_Titles___0___16___0___0" localSheetId="22">'IMPL-COMP'!#REF!</definedName>
    <definedName name="BuiltIn_Print_Titles___0___16___0___0" localSheetId="23">'INC-COMP'!#REF!</definedName>
    <definedName name="BuiltIn_Print_Titles___0___16___0___0" localSheetId="24">'SCE-COMP'!#REF!</definedName>
    <definedName name="BuiltIn_Print_Titles___0___16___0___0" localSheetId="25">'SEG-COMP'!#REF!</definedName>
    <definedName name="BuiltIn_Print_Titles___0___16___0___0" localSheetId="26">'SPDA-COMP'!#REF!</definedName>
    <definedName name="BuiltIn_Print_Titles___0___16___0___0">#REF!</definedName>
    <definedName name="BuiltIn_Print_Titles___0___16___0___0___0" localSheetId="13">'ADM-COMP'!#REF!</definedName>
    <definedName name="BuiltIn_Print_Titles___0___16___0___0___0" localSheetId="17">'CLI-COMP'!#REF!</definedName>
    <definedName name="BuiltIn_Print_Titles___0___16___0___0___0" localSheetId="18">'EST-COMP'!#REF!</definedName>
    <definedName name="BuiltIn_Print_Titles___0___16___0___0___0" localSheetId="19">'GAS-COMP'!#REF!</definedName>
    <definedName name="BuiltIn_Print_Titles___0___16___0___0___0" localSheetId="21">'HID-COMP'!#REF!</definedName>
    <definedName name="BuiltIn_Print_Titles___0___16___0___0___0" localSheetId="20">'IMPER-COMP'!#REF!</definedName>
    <definedName name="BuiltIn_Print_Titles___0___16___0___0___0" localSheetId="22">'IMPL-COMP'!#REF!</definedName>
    <definedName name="BuiltIn_Print_Titles___0___16___0___0___0" localSheetId="23">'INC-COMP'!#REF!</definedName>
    <definedName name="BuiltIn_Print_Titles___0___16___0___0___0" localSheetId="24">'SCE-COMP'!#REF!</definedName>
    <definedName name="BuiltIn_Print_Titles___0___16___0___0___0" localSheetId="25">'SEG-COMP'!#REF!</definedName>
    <definedName name="BuiltIn_Print_Titles___0___16___0___0___0" localSheetId="26">'SPDA-COMP'!#REF!</definedName>
    <definedName name="BuiltIn_Print_Titles___0___16___0___0___0">#REF!</definedName>
    <definedName name="BuiltIn_Print_Titles___0___16___0___0___0___0" localSheetId="13">'ADM-COMP'!#REF!</definedName>
    <definedName name="BuiltIn_Print_Titles___0___16___0___0___0___0" localSheetId="17">'CLI-COMP'!#REF!</definedName>
    <definedName name="BuiltIn_Print_Titles___0___16___0___0___0___0" localSheetId="18">'EST-COMP'!#REF!</definedName>
    <definedName name="BuiltIn_Print_Titles___0___16___0___0___0___0" localSheetId="19">'GAS-COMP'!#REF!</definedName>
    <definedName name="BuiltIn_Print_Titles___0___16___0___0___0___0" localSheetId="21">'HID-COMP'!#REF!</definedName>
    <definedName name="BuiltIn_Print_Titles___0___16___0___0___0___0" localSheetId="20">'IMPER-COMP'!#REF!</definedName>
    <definedName name="BuiltIn_Print_Titles___0___16___0___0___0___0" localSheetId="22">'IMPL-COMP'!#REF!</definedName>
    <definedName name="BuiltIn_Print_Titles___0___16___0___0___0___0" localSheetId="23">'INC-COMP'!#REF!</definedName>
    <definedName name="BuiltIn_Print_Titles___0___16___0___0___0___0" localSheetId="24">'SCE-COMP'!#REF!</definedName>
    <definedName name="BuiltIn_Print_Titles___0___16___0___0___0___0" localSheetId="25">'SEG-COMP'!#REF!</definedName>
    <definedName name="BuiltIn_Print_Titles___0___16___0___0___0___0" localSheetId="26">'SPDA-COMP'!#REF!</definedName>
    <definedName name="BuiltIn_Print_Titles___0___16___0___0___0___0">#REF!</definedName>
    <definedName name="BuiltIn_Print_Titles___0___16___0___0___0___0___0" localSheetId="13">'ADM-COMP'!#REF!</definedName>
    <definedName name="BuiltIn_Print_Titles___0___16___0___0___0___0___0" localSheetId="17">'CLI-COMP'!#REF!</definedName>
    <definedName name="BuiltIn_Print_Titles___0___16___0___0___0___0___0" localSheetId="18">'EST-COMP'!#REF!</definedName>
    <definedName name="BuiltIn_Print_Titles___0___16___0___0___0___0___0" localSheetId="19">'GAS-COMP'!#REF!</definedName>
    <definedName name="BuiltIn_Print_Titles___0___16___0___0___0___0___0" localSheetId="21">'HID-COMP'!#REF!</definedName>
    <definedName name="BuiltIn_Print_Titles___0___16___0___0___0___0___0" localSheetId="20">'IMPER-COMP'!#REF!</definedName>
    <definedName name="BuiltIn_Print_Titles___0___16___0___0___0___0___0" localSheetId="22">'IMPL-COMP'!#REF!</definedName>
    <definedName name="BuiltIn_Print_Titles___0___16___0___0___0___0___0" localSheetId="23">'INC-COMP'!#REF!</definedName>
    <definedName name="BuiltIn_Print_Titles___0___16___0___0___0___0___0" localSheetId="24">'SCE-COMP'!#REF!</definedName>
    <definedName name="BuiltIn_Print_Titles___0___16___0___0___0___0___0" localSheetId="25">'SEG-COMP'!#REF!</definedName>
    <definedName name="BuiltIn_Print_Titles___0___16___0___0___0___0___0" localSheetId="26">'SPDA-COMP'!#REF!</definedName>
    <definedName name="BuiltIn_Print_Titles___0___16___0___0___0___0___0">#REF!</definedName>
    <definedName name="BuiltIn_Print_Titles___0___5" localSheetId="13">'ADM-COMP'!#REF!</definedName>
    <definedName name="BuiltIn_Print_Titles___0___5" localSheetId="17">'CLI-COMP'!#REF!</definedName>
    <definedName name="BuiltIn_Print_Titles___0___5" localSheetId="18">'EST-COMP'!#REF!</definedName>
    <definedName name="BuiltIn_Print_Titles___0___5" localSheetId="19">'GAS-COMP'!#REF!</definedName>
    <definedName name="BuiltIn_Print_Titles___0___5" localSheetId="21">'HID-COMP'!#REF!</definedName>
    <definedName name="BuiltIn_Print_Titles___0___5" localSheetId="20">'IMPER-COMP'!#REF!</definedName>
    <definedName name="BuiltIn_Print_Titles___0___5" localSheetId="22">'IMPL-COMP'!#REF!</definedName>
    <definedName name="BuiltIn_Print_Titles___0___5" localSheetId="23">'INC-COMP'!#REF!</definedName>
    <definedName name="BuiltIn_Print_Titles___0___5" localSheetId="24">'SCE-COMP'!#REF!</definedName>
    <definedName name="BuiltIn_Print_Titles___0___5" localSheetId="25">'SEG-COMP'!#REF!</definedName>
    <definedName name="BuiltIn_Print_Titles___0___5" localSheetId="26">'SPDA-COMP'!#REF!</definedName>
    <definedName name="BuiltIn_Print_Titles___0___5">#REF!</definedName>
    <definedName name="BuiltIn_Print_Titles___0___6" localSheetId="13">'ADM-COMP'!#REF!</definedName>
    <definedName name="BuiltIn_Print_Titles___0___6" localSheetId="17">'CLI-COMP'!#REF!</definedName>
    <definedName name="BuiltIn_Print_Titles___0___6" localSheetId="18">'EST-COMP'!#REF!</definedName>
    <definedName name="BuiltIn_Print_Titles___0___6" localSheetId="19">'GAS-COMP'!#REF!</definedName>
    <definedName name="BuiltIn_Print_Titles___0___6" localSheetId="21">'HID-COMP'!#REF!</definedName>
    <definedName name="BuiltIn_Print_Titles___0___6" localSheetId="20">'IMPER-COMP'!#REF!</definedName>
    <definedName name="BuiltIn_Print_Titles___0___6" localSheetId="22">'IMPL-COMP'!#REF!</definedName>
    <definedName name="BuiltIn_Print_Titles___0___6" localSheetId="23">'INC-COMP'!#REF!</definedName>
    <definedName name="BuiltIn_Print_Titles___0___6" localSheetId="24">'SCE-COMP'!#REF!</definedName>
    <definedName name="BuiltIn_Print_Titles___0___6" localSheetId="25">'SEG-COMP'!#REF!</definedName>
    <definedName name="BuiltIn_Print_Titles___0___6" localSheetId="26">'SPDA-COMP'!#REF!</definedName>
    <definedName name="BuiltIn_Print_Titles___0___6">#REF!</definedName>
    <definedName name="BuiltIn_Print_Titles___0___7" localSheetId="13">'ADM-COMP'!#REF!</definedName>
    <definedName name="BuiltIn_Print_Titles___0___7" localSheetId="17">'CLI-COMP'!#REF!</definedName>
    <definedName name="BuiltIn_Print_Titles___0___7" localSheetId="18">'EST-COMP'!#REF!</definedName>
    <definedName name="BuiltIn_Print_Titles___0___7" localSheetId="19">'GAS-COMP'!#REF!</definedName>
    <definedName name="BuiltIn_Print_Titles___0___7" localSheetId="21">'HID-COMP'!#REF!</definedName>
    <definedName name="BuiltIn_Print_Titles___0___7" localSheetId="20">'IMPER-COMP'!#REF!</definedName>
    <definedName name="BuiltIn_Print_Titles___0___7" localSheetId="22">'IMPL-COMP'!#REF!</definedName>
    <definedName name="BuiltIn_Print_Titles___0___7" localSheetId="23">'INC-COMP'!#REF!</definedName>
    <definedName name="BuiltIn_Print_Titles___0___7" localSheetId="24">'SCE-COMP'!#REF!</definedName>
    <definedName name="BuiltIn_Print_Titles___0___7" localSheetId="25">'SEG-COMP'!#REF!</definedName>
    <definedName name="BuiltIn_Print_Titles___0___7" localSheetId="26">'SPDA-COMP'!#REF!</definedName>
    <definedName name="BuiltIn_Print_Titles___0___7">#REF!</definedName>
    <definedName name="BuiltIn_Print_Titles___0___8" localSheetId="13">'ADM-COMP'!#REF!</definedName>
    <definedName name="BuiltIn_Print_Titles___0___8" localSheetId="17">'CLI-COMP'!#REF!</definedName>
    <definedName name="BuiltIn_Print_Titles___0___8" localSheetId="18">'EST-COMP'!#REF!</definedName>
    <definedName name="BuiltIn_Print_Titles___0___8" localSheetId="19">'GAS-COMP'!#REF!</definedName>
    <definedName name="BuiltIn_Print_Titles___0___8" localSheetId="21">'HID-COMP'!#REF!</definedName>
    <definedName name="BuiltIn_Print_Titles___0___8" localSheetId="20">'IMPER-COMP'!#REF!</definedName>
    <definedName name="BuiltIn_Print_Titles___0___8" localSheetId="22">'IMPL-COMP'!#REF!</definedName>
    <definedName name="BuiltIn_Print_Titles___0___8" localSheetId="23">'INC-COMP'!#REF!</definedName>
    <definedName name="BuiltIn_Print_Titles___0___8" localSheetId="24">'SCE-COMP'!#REF!</definedName>
    <definedName name="BuiltIn_Print_Titles___0___8" localSheetId="25">'SEG-COMP'!#REF!</definedName>
    <definedName name="BuiltIn_Print_Titles___0___8" localSheetId="26">'SPDA-COMP'!#REF!</definedName>
    <definedName name="BuiltIn_Print_Titles___0___8">#REF!</definedName>
    <definedName name="BuiltIn_Print_Titles___0_1" localSheetId="13">'ADM-COMP'!#REF!</definedName>
    <definedName name="BuiltIn_Print_Titles___0_1" localSheetId="17">'CLI-COMP'!#REF!</definedName>
    <definedName name="BuiltIn_Print_Titles___0_1" localSheetId="18">'EST-COMP'!#REF!</definedName>
    <definedName name="BuiltIn_Print_Titles___0_1" localSheetId="19">'GAS-COMP'!#REF!</definedName>
    <definedName name="BuiltIn_Print_Titles___0_1" localSheetId="21">'HID-COMP'!#REF!</definedName>
    <definedName name="BuiltIn_Print_Titles___0_1" localSheetId="20">'IMPER-COMP'!#REF!</definedName>
    <definedName name="BuiltIn_Print_Titles___0_1" localSheetId="22">'IMPL-COMP'!#REF!</definedName>
    <definedName name="BuiltIn_Print_Titles___0_1" localSheetId="23">'INC-COMP'!#REF!</definedName>
    <definedName name="BuiltIn_Print_Titles___0_1" localSheetId="24">'SCE-COMP'!#REF!</definedName>
    <definedName name="BuiltIn_Print_Titles___0_1" localSheetId="25">'SEG-COMP'!#REF!</definedName>
    <definedName name="BuiltIn_Print_Titles___0_1" localSheetId="26">'SPDA-COMP'!#REF!</definedName>
    <definedName name="BuiltIn_Print_Titles___0_1">#REF!</definedName>
    <definedName name="BuiltIn_Print_Titles___0_1_1" localSheetId="13">'ADM-COMP'!#REF!</definedName>
    <definedName name="BuiltIn_Print_Titles___0_1_1" localSheetId="17">'CLI-COMP'!#REF!</definedName>
    <definedName name="BuiltIn_Print_Titles___0_1_1" localSheetId="18">'EST-COMP'!#REF!</definedName>
    <definedName name="BuiltIn_Print_Titles___0_1_1" localSheetId="19">'GAS-COMP'!#REF!</definedName>
    <definedName name="BuiltIn_Print_Titles___0_1_1" localSheetId="21">'HID-COMP'!#REF!</definedName>
    <definedName name="BuiltIn_Print_Titles___0_1_1" localSheetId="20">'IMPER-COMP'!#REF!</definedName>
    <definedName name="BuiltIn_Print_Titles___0_1_1" localSheetId="22">'IMPL-COMP'!#REF!</definedName>
    <definedName name="BuiltIn_Print_Titles___0_1_1" localSheetId="23">'INC-COMP'!#REF!</definedName>
    <definedName name="BuiltIn_Print_Titles___0_1_1" localSheetId="24">'SCE-COMP'!#REF!</definedName>
    <definedName name="BuiltIn_Print_Titles___0_1_1" localSheetId="25">'SEG-COMP'!#REF!</definedName>
    <definedName name="BuiltIn_Print_Titles___0_1_1" localSheetId="26">'SPDA-COMP'!#REF!</definedName>
    <definedName name="BuiltIn_Print_Titles___0_1_1">#REF!</definedName>
    <definedName name="BuiltIn_Print_Titles___4___4" localSheetId="13">'ADM-COMP'!#REF!</definedName>
    <definedName name="BuiltIn_Print_Titles___4___4" localSheetId="17">'CLI-COMP'!#REF!</definedName>
    <definedName name="BuiltIn_Print_Titles___4___4" localSheetId="18">'EST-COMP'!#REF!</definedName>
    <definedName name="BuiltIn_Print_Titles___4___4" localSheetId="19">'GAS-COMP'!#REF!</definedName>
    <definedName name="BuiltIn_Print_Titles___4___4" localSheetId="21">'HID-COMP'!#REF!</definedName>
    <definedName name="BuiltIn_Print_Titles___4___4" localSheetId="20">'IMPER-COMP'!#REF!</definedName>
    <definedName name="BuiltIn_Print_Titles___4___4" localSheetId="22">'IMPL-COMP'!#REF!</definedName>
    <definedName name="BuiltIn_Print_Titles___4___4" localSheetId="23">'INC-COMP'!#REF!</definedName>
    <definedName name="BuiltIn_Print_Titles___4___4" localSheetId="24">'SCE-COMP'!#REF!</definedName>
    <definedName name="BuiltIn_Print_Titles___4___4" localSheetId="25">'SEG-COMP'!#REF!</definedName>
    <definedName name="BuiltIn_Print_Titles___4___4" localSheetId="26">'SPDA-COMP'!#REF!</definedName>
    <definedName name="BuiltIn_Print_Titles___4___4">#REF!</definedName>
    <definedName name="BuiltIn_Print_Titles___5___5" localSheetId="13">'ADM-COMP'!#REF!</definedName>
    <definedName name="BuiltIn_Print_Titles___5___5" localSheetId="17">'CLI-COMP'!#REF!</definedName>
    <definedName name="BuiltIn_Print_Titles___5___5" localSheetId="18">'EST-COMP'!#REF!</definedName>
    <definedName name="BuiltIn_Print_Titles___5___5" localSheetId="19">'GAS-COMP'!#REF!</definedName>
    <definedName name="BuiltIn_Print_Titles___5___5" localSheetId="21">'HID-COMP'!#REF!</definedName>
    <definedName name="BuiltIn_Print_Titles___5___5" localSheetId="20">'IMPER-COMP'!#REF!</definedName>
    <definedName name="BuiltIn_Print_Titles___5___5" localSheetId="22">'IMPL-COMP'!#REF!</definedName>
    <definedName name="BuiltIn_Print_Titles___5___5" localSheetId="23">'INC-COMP'!#REF!</definedName>
    <definedName name="BuiltIn_Print_Titles___5___5" localSheetId="24">'SCE-COMP'!#REF!</definedName>
    <definedName name="BuiltIn_Print_Titles___5___5" localSheetId="25">'SEG-COMP'!#REF!</definedName>
    <definedName name="BuiltIn_Print_Titles___5___5" localSheetId="26">'SPDA-COMP'!#REF!</definedName>
    <definedName name="BuiltIn_Print_Titles___5___5">#REF!</definedName>
    <definedName name="BuiltIn_Print_Titles___5___5___0" localSheetId="13">'ADM-COMP'!#REF!</definedName>
    <definedName name="BuiltIn_Print_Titles___5___5___0" localSheetId="17">'CLI-COMP'!#REF!</definedName>
    <definedName name="BuiltIn_Print_Titles___5___5___0" localSheetId="18">'EST-COMP'!#REF!</definedName>
    <definedName name="BuiltIn_Print_Titles___5___5___0" localSheetId="19">'GAS-COMP'!#REF!</definedName>
    <definedName name="BuiltIn_Print_Titles___5___5___0" localSheetId="21">'HID-COMP'!#REF!</definedName>
    <definedName name="BuiltIn_Print_Titles___5___5___0" localSheetId="20">'IMPER-COMP'!#REF!</definedName>
    <definedName name="BuiltIn_Print_Titles___5___5___0" localSheetId="22">'IMPL-COMP'!#REF!</definedName>
    <definedName name="BuiltIn_Print_Titles___5___5___0" localSheetId="23">'INC-COMP'!#REF!</definedName>
    <definedName name="BuiltIn_Print_Titles___5___5___0" localSheetId="24">'SCE-COMP'!#REF!</definedName>
    <definedName name="BuiltIn_Print_Titles___5___5___0" localSheetId="25">'SEG-COMP'!#REF!</definedName>
    <definedName name="BuiltIn_Print_Titles___5___5___0" localSheetId="26">'SPDA-COMP'!#REF!</definedName>
    <definedName name="BuiltIn_Print_Titles___5___5___0">#REF!</definedName>
    <definedName name="BuiltIn_Print_Titles___6___6" localSheetId="13">'ADM-COMP'!#REF!</definedName>
    <definedName name="BuiltIn_Print_Titles___6___6" localSheetId="17">'CLI-COMP'!#REF!</definedName>
    <definedName name="BuiltIn_Print_Titles___6___6" localSheetId="18">'EST-COMP'!#REF!</definedName>
    <definedName name="BuiltIn_Print_Titles___6___6" localSheetId="19">'GAS-COMP'!#REF!</definedName>
    <definedName name="BuiltIn_Print_Titles___6___6" localSheetId="21">'HID-COMP'!#REF!</definedName>
    <definedName name="BuiltIn_Print_Titles___6___6" localSheetId="20">'IMPER-COMP'!#REF!</definedName>
    <definedName name="BuiltIn_Print_Titles___6___6" localSheetId="22">'IMPL-COMP'!#REF!</definedName>
    <definedName name="BuiltIn_Print_Titles___6___6" localSheetId="23">'INC-COMP'!#REF!</definedName>
    <definedName name="BuiltIn_Print_Titles___6___6" localSheetId="24">'SCE-COMP'!#REF!</definedName>
    <definedName name="BuiltIn_Print_Titles___6___6" localSheetId="25">'SEG-COMP'!#REF!</definedName>
    <definedName name="BuiltIn_Print_Titles___6___6" localSheetId="26">'SPDA-COMP'!#REF!</definedName>
    <definedName name="BuiltIn_Print_Titles___6___6">#REF!</definedName>
    <definedName name="BuiltIn_Print_Titles___6___6___0" localSheetId="13">'ADM-COMP'!#REF!</definedName>
    <definedName name="BuiltIn_Print_Titles___6___6___0" localSheetId="17">'CLI-COMP'!#REF!</definedName>
    <definedName name="BuiltIn_Print_Titles___6___6___0" localSheetId="18">'EST-COMP'!#REF!</definedName>
    <definedName name="BuiltIn_Print_Titles___6___6___0" localSheetId="19">'GAS-COMP'!#REF!</definedName>
    <definedName name="BuiltIn_Print_Titles___6___6___0" localSheetId="21">'HID-COMP'!#REF!</definedName>
    <definedName name="BuiltIn_Print_Titles___6___6___0" localSheetId="20">'IMPER-COMP'!#REF!</definedName>
    <definedName name="BuiltIn_Print_Titles___6___6___0" localSheetId="22">'IMPL-COMP'!#REF!</definedName>
    <definedName name="BuiltIn_Print_Titles___6___6___0" localSheetId="23">'INC-COMP'!#REF!</definedName>
    <definedName name="BuiltIn_Print_Titles___6___6___0" localSheetId="24">'SCE-COMP'!#REF!</definedName>
    <definedName name="BuiltIn_Print_Titles___6___6___0" localSheetId="25">'SEG-COMP'!#REF!</definedName>
    <definedName name="BuiltIn_Print_Titles___6___6___0" localSheetId="26">'SPDA-COMP'!#REF!</definedName>
    <definedName name="BuiltIn_Print_Titles___6___6___0">#REF!</definedName>
    <definedName name="BuiltIn_Print_Titles___7___7" localSheetId="13">'ADM-COMP'!#REF!</definedName>
    <definedName name="BuiltIn_Print_Titles___7___7" localSheetId="17">'CLI-COMP'!#REF!</definedName>
    <definedName name="BuiltIn_Print_Titles___7___7" localSheetId="18">'EST-COMP'!#REF!</definedName>
    <definedName name="BuiltIn_Print_Titles___7___7" localSheetId="19">'GAS-COMP'!#REF!</definedName>
    <definedName name="BuiltIn_Print_Titles___7___7" localSheetId="21">'HID-COMP'!#REF!</definedName>
    <definedName name="BuiltIn_Print_Titles___7___7" localSheetId="20">'IMPER-COMP'!#REF!</definedName>
    <definedName name="BuiltIn_Print_Titles___7___7" localSheetId="22">'IMPL-COMP'!#REF!</definedName>
    <definedName name="BuiltIn_Print_Titles___7___7" localSheetId="23">'INC-COMP'!#REF!</definedName>
    <definedName name="BuiltIn_Print_Titles___7___7" localSheetId="24">'SCE-COMP'!#REF!</definedName>
    <definedName name="BuiltIn_Print_Titles___7___7" localSheetId="25">'SEG-COMP'!#REF!</definedName>
    <definedName name="BuiltIn_Print_Titles___7___7" localSheetId="26">'SPDA-COMP'!#REF!</definedName>
    <definedName name="BuiltIn_Print_Titles___7___7">#REF!</definedName>
    <definedName name="BuiltIn_Print_Titles_1" localSheetId="13">'ADM-COMP'!#REF!</definedName>
    <definedName name="BuiltIn_Print_Titles_1" localSheetId="17">'CLI-COMP'!#REF!</definedName>
    <definedName name="BuiltIn_Print_Titles_1" localSheetId="18">'EST-COMP'!#REF!</definedName>
    <definedName name="BuiltIn_Print_Titles_1" localSheetId="19">'GAS-COMP'!#REF!</definedName>
    <definedName name="BuiltIn_Print_Titles_1" localSheetId="21">'HID-COMP'!#REF!</definedName>
    <definedName name="BuiltIn_Print_Titles_1" localSheetId="20">'IMPER-COMP'!#REF!</definedName>
    <definedName name="BuiltIn_Print_Titles_1" localSheetId="22">'IMPL-COMP'!#REF!</definedName>
    <definedName name="BuiltIn_Print_Titles_1" localSheetId="23">'INC-COMP'!#REF!</definedName>
    <definedName name="BuiltIn_Print_Titles_1" localSheetId="24">'SCE-COMP'!#REF!</definedName>
    <definedName name="BuiltIn_Print_Titles_1" localSheetId="25">'SEG-COMP'!#REF!</definedName>
    <definedName name="BuiltIn_Print_Titles_1" localSheetId="26">'SPDA-COMP'!#REF!</definedName>
    <definedName name="BuiltIn_Print_Titles_1">#REF!</definedName>
    <definedName name="BuiltIn_Print_Titles_1_1" localSheetId="13">'ADM-COMP'!#REF!</definedName>
    <definedName name="BuiltIn_Print_Titles_1_1" localSheetId="17">'CLI-COMP'!#REF!</definedName>
    <definedName name="BuiltIn_Print_Titles_1_1" localSheetId="18">'EST-COMP'!#REF!</definedName>
    <definedName name="BuiltIn_Print_Titles_1_1" localSheetId="19">'GAS-COMP'!#REF!</definedName>
    <definedName name="BuiltIn_Print_Titles_1_1" localSheetId="21">'HID-COMP'!#REF!</definedName>
    <definedName name="BuiltIn_Print_Titles_1_1" localSheetId="20">'IMPER-COMP'!#REF!</definedName>
    <definedName name="BuiltIn_Print_Titles_1_1" localSheetId="22">'IMPL-COMP'!#REF!</definedName>
    <definedName name="BuiltIn_Print_Titles_1_1" localSheetId="23">'INC-COMP'!#REF!</definedName>
    <definedName name="BuiltIn_Print_Titles_1_1" localSheetId="24">'SCE-COMP'!#REF!</definedName>
    <definedName name="BuiltIn_Print_Titles_1_1" localSheetId="25">'SEG-COMP'!#REF!</definedName>
    <definedName name="BuiltIn_Print_Titles_1_1" localSheetId="26">'SPDA-COMP'!#REF!</definedName>
    <definedName name="BuiltIn_Print_Titles_1_1">#REF!</definedName>
    <definedName name="CA´L" hidden="1">{#N/A,#N/A,FALSE,"Cronograma";#N/A,#N/A,FALSE,"Cronogr. 2"}</definedName>
    <definedName name="capa1" localSheetId="13">'ADM-COMP'!#REF!</definedName>
    <definedName name="capa1" localSheetId="17">'CLI-COMP'!#REF!</definedName>
    <definedName name="capa1" localSheetId="18">'EST-COMP'!#REF!</definedName>
    <definedName name="capa1" localSheetId="19">'GAS-COMP'!#REF!</definedName>
    <definedName name="capa1" localSheetId="21">'HID-COMP'!#REF!</definedName>
    <definedName name="capa1" localSheetId="20">'IMPER-COMP'!#REF!</definedName>
    <definedName name="capa1" localSheetId="22">'IMPL-COMP'!#REF!</definedName>
    <definedName name="capa1" localSheetId="23">'INC-COMP'!#REF!</definedName>
    <definedName name="capa1" localSheetId="24">'SCE-COMP'!#REF!</definedName>
    <definedName name="capa1" localSheetId="25">'SEG-COMP'!#REF!</definedName>
    <definedName name="capa1" localSheetId="26">'SPDA-COMP'!#REF!</definedName>
    <definedName name="capa1">#REF!</definedName>
    <definedName name="Carimbo" localSheetId="13">'ADM-COMP'!#REF!</definedName>
    <definedName name="Carimbo" localSheetId="17">'CLI-COMP'!#REF!</definedName>
    <definedName name="Carimbo" localSheetId="18">'EST-COMP'!#REF!</definedName>
    <definedName name="Carimbo" localSheetId="19">'GAS-COMP'!#REF!</definedName>
    <definedName name="Carimbo" localSheetId="21">'HID-COMP'!#REF!</definedName>
    <definedName name="Carimbo" localSheetId="20">'IMPER-COMP'!#REF!</definedName>
    <definedName name="Carimbo" localSheetId="22">'IMPL-COMP'!#REF!</definedName>
    <definedName name="Carimbo" localSheetId="23">'INC-COMP'!#REF!</definedName>
    <definedName name="Carimbo" localSheetId="24">'SCE-COMP'!#REF!</definedName>
    <definedName name="Carimbo" localSheetId="25">'SEG-COMP'!#REF!</definedName>
    <definedName name="Carimbo" localSheetId="26">'SPDA-COMP'!#REF!</definedName>
    <definedName name="Carimbo">#REF!</definedName>
    <definedName name="CODIGO" localSheetId="13">'ADM-COMP'!#REF!</definedName>
    <definedName name="CODIGO" localSheetId="17">'CLI-COMP'!#REF!</definedName>
    <definedName name="CODIGO" localSheetId="18">'EST-COMP'!#REF!</definedName>
    <definedName name="CODIGO" localSheetId="19">'GAS-COMP'!#REF!</definedName>
    <definedName name="CODIGO" localSheetId="21">'HID-COMP'!#REF!</definedName>
    <definedName name="CODIGO" localSheetId="20">'IMPER-COMP'!#REF!</definedName>
    <definedName name="CODIGO" localSheetId="22">'IMPL-COMP'!#REF!</definedName>
    <definedName name="CODIGO" localSheetId="23">'INC-COMP'!#REF!</definedName>
    <definedName name="CODIGO" localSheetId="24">'SCE-COMP'!#REF!</definedName>
    <definedName name="CODIGO" localSheetId="25">'SEG-COMP'!#REF!</definedName>
    <definedName name="CODIGO" localSheetId="26">'SPDA-COMP'!#REF!</definedName>
    <definedName name="CODIGO">#REF!</definedName>
    <definedName name="COMEÇO" localSheetId="13">'[4]CAPA -1'!#REF!</definedName>
    <definedName name="COMEÇO" localSheetId="17">'[4]CAPA -1'!#REF!</definedName>
    <definedName name="COMEÇO" localSheetId="18">'[4]CAPA -1'!#REF!</definedName>
    <definedName name="COMEÇO" localSheetId="19">'[4]CAPA -1'!#REF!</definedName>
    <definedName name="COMEÇO" localSheetId="21">'[4]CAPA -1'!#REF!</definedName>
    <definedName name="COMEÇO" localSheetId="20">'[4]CAPA -1'!#REF!</definedName>
    <definedName name="COMEÇO" localSheetId="22">'[4]CAPA -1'!#REF!</definedName>
    <definedName name="COMEÇO" localSheetId="23">'[4]CAPA -1'!#REF!</definedName>
    <definedName name="COMEÇO" localSheetId="24">'[4]CAPA -1'!#REF!</definedName>
    <definedName name="COMEÇO" localSheetId="25">'[4]CAPA -1'!#REF!</definedName>
    <definedName name="COMEÇO" localSheetId="26">'[4]CAPA -1'!#REF!</definedName>
    <definedName name="COMEÇO">'[4]CAPA -1'!#REF!</definedName>
    <definedName name="concorrentes" hidden="1">{#N/A,#N/A,FALSE,"Cronograma";#N/A,#N/A,FALSE,"Cronogr. 2"}</definedName>
    <definedName name="DAF" localSheetId="13">'ADM-COMP'!#REF!</definedName>
    <definedName name="DAF" localSheetId="17">'CLI-COMP'!#REF!</definedName>
    <definedName name="DAF" localSheetId="18">'EST-COMP'!#REF!</definedName>
    <definedName name="DAF" localSheetId="19">'GAS-COMP'!#REF!</definedName>
    <definedName name="DAF" localSheetId="21">'HID-COMP'!#REF!</definedName>
    <definedName name="DAF" localSheetId="20">'IMPER-COMP'!#REF!</definedName>
    <definedName name="DAF" localSheetId="22">'IMPL-COMP'!#REF!</definedName>
    <definedName name="DAF" localSheetId="23">'INC-COMP'!#REF!</definedName>
    <definedName name="DAF" localSheetId="24">'SCE-COMP'!#REF!</definedName>
    <definedName name="DAF" localSheetId="25">'SEG-COMP'!#REF!</definedName>
    <definedName name="DAF" localSheetId="26">'SPDA-COMP'!#REF!</definedName>
    <definedName name="DAF">#REF!</definedName>
    <definedName name="daniel" localSheetId="13">'ADM-COMP'!#REF!</definedName>
    <definedName name="daniel" localSheetId="17">'CLI-COMP'!#REF!</definedName>
    <definedName name="daniel" localSheetId="18">'EST-COMP'!#REF!</definedName>
    <definedName name="daniel" localSheetId="19">'GAS-COMP'!#REF!</definedName>
    <definedName name="daniel" localSheetId="21">'HID-COMP'!#REF!</definedName>
    <definedName name="daniel" localSheetId="20">'IMPER-COMP'!#REF!</definedName>
    <definedName name="daniel" localSheetId="22">'IMPL-COMP'!#REF!</definedName>
    <definedName name="daniel" localSheetId="23">'INC-COMP'!#REF!</definedName>
    <definedName name="daniel" localSheetId="24">'SCE-COMP'!#REF!</definedName>
    <definedName name="daniel" localSheetId="25">'SEG-COMP'!#REF!</definedName>
    <definedName name="daniel" localSheetId="26">'SPDA-COMP'!#REF!</definedName>
    <definedName name="daniel">#REF!</definedName>
    <definedName name="DD" localSheetId="13">'ADM-COMP'!#REF!</definedName>
    <definedName name="DD" localSheetId="17">'CLI-COMP'!#REF!</definedName>
    <definedName name="DD" localSheetId="18">'EST-COMP'!#REF!</definedName>
    <definedName name="DD" localSheetId="19">'GAS-COMP'!#REF!</definedName>
    <definedName name="DD" localSheetId="21">'HID-COMP'!#REF!</definedName>
    <definedName name="DD" localSheetId="20">'IMPER-COMP'!#REF!</definedName>
    <definedName name="DD" localSheetId="22">'IMPL-COMP'!#REF!</definedName>
    <definedName name="DD" localSheetId="23">'INC-COMP'!#REF!</definedName>
    <definedName name="DD" localSheetId="24">'SCE-COMP'!#REF!</definedName>
    <definedName name="DD" localSheetId="25">'SEG-COMP'!#REF!</definedName>
    <definedName name="DD" localSheetId="26">'SPDA-COMP'!#REF!</definedName>
    <definedName name="DD">#REF!</definedName>
    <definedName name="DDD" localSheetId="13">'ADM-COMP'!#REF!</definedName>
    <definedName name="DDD" localSheetId="17">'CLI-COMP'!#REF!</definedName>
    <definedName name="DDD" localSheetId="18">'EST-COMP'!#REF!</definedName>
    <definedName name="DDD" localSheetId="19">'GAS-COMP'!#REF!</definedName>
    <definedName name="DDD" localSheetId="21">'HID-COMP'!#REF!</definedName>
    <definedName name="DDD" localSheetId="20">'IMPER-COMP'!#REF!</definedName>
    <definedName name="DDD" localSheetId="22">'IMPL-COMP'!#REF!</definedName>
    <definedName name="DDD" localSheetId="23">'INC-COMP'!#REF!</definedName>
    <definedName name="DDD" localSheetId="24">'SCE-COMP'!#REF!</definedName>
    <definedName name="DDD" localSheetId="25">'SEG-COMP'!#REF!</definedName>
    <definedName name="DDD" localSheetId="26">'SPDA-COMP'!#REF!</definedName>
    <definedName name="DDD">#REF!</definedName>
    <definedName name="DF" localSheetId="13">'ADM-COMP'!#REF!</definedName>
    <definedName name="DF" localSheetId="17">'CLI-COMP'!#REF!</definedName>
    <definedName name="DF" localSheetId="18">'EST-COMP'!#REF!</definedName>
    <definedName name="DF" localSheetId="19">'GAS-COMP'!#REF!</definedName>
    <definedName name="DF" localSheetId="21">'HID-COMP'!#REF!</definedName>
    <definedName name="DF" localSheetId="20">'IMPER-COMP'!#REF!</definedName>
    <definedName name="DF" localSheetId="22">'IMPL-COMP'!#REF!</definedName>
    <definedName name="DF" localSheetId="23">'INC-COMP'!#REF!</definedName>
    <definedName name="DF" localSheetId="24">'SCE-COMP'!#REF!</definedName>
    <definedName name="DF" localSheetId="25">'SEG-COMP'!#REF!</definedName>
    <definedName name="DF" localSheetId="26">'SPDA-COMP'!#REF!</definedName>
    <definedName name="DF">#REF!</definedName>
    <definedName name="DFADFA" localSheetId="13">'ADM-COMP'!#REF!</definedName>
    <definedName name="DFADFA" localSheetId="17">'CLI-COMP'!#REF!</definedName>
    <definedName name="DFADFA" localSheetId="18">'EST-COMP'!#REF!</definedName>
    <definedName name="DFADFA" localSheetId="19">'GAS-COMP'!#REF!</definedName>
    <definedName name="DFADFA" localSheetId="21">'HID-COMP'!#REF!</definedName>
    <definedName name="DFADFA" localSheetId="20">'IMPER-COMP'!#REF!</definedName>
    <definedName name="DFADFA" localSheetId="22">'IMPL-COMP'!#REF!</definedName>
    <definedName name="DFADFA" localSheetId="23">'INC-COMP'!#REF!</definedName>
    <definedName name="DFADFA" localSheetId="24">'SCE-COMP'!#REF!</definedName>
    <definedName name="DFADFA" localSheetId="25">'SEG-COMP'!#REF!</definedName>
    <definedName name="DFADFA" localSheetId="26">'SPDA-COMP'!#REF!</definedName>
    <definedName name="DFADFA">#REF!</definedName>
    <definedName name="DFAFAF" localSheetId="13">'ADM-COMP'!#REF!</definedName>
    <definedName name="DFAFAF" localSheetId="17">'CLI-COMP'!#REF!</definedName>
    <definedName name="DFAFAF" localSheetId="18">'EST-COMP'!#REF!</definedName>
    <definedName name="DFAFAF" localSheetId="19">'GAS-COMP'!#REF!</definedName>
    <definedName name="DFAFAF" localSheetId="21">'HID-COMP'!#REF!</definedName>
    <definedName name="DFAFAF" localSheetId="20">'IMPER-COMP'!#REF!</definedName>
    <definedName name="DFAFAF" localSheetId="22">'IMPL-COMP'!#REF!</definedName>
    <definedName name="DFAFAF" localSheetId="23">'INC-COMP'!#REF!</definedName>
    <definedName name="DFAFAF" localSheetId="24">'SCE-COMP'!#REF!</definedName>
    <definedName name="DFAFAF" localSheetId="25">'SEG-COMP'!#REF!</definedName>
    <definedName name="DFAFAF" localSheetId="26">'SPDA-COMP'!#REF!</definedName>
    <definedName name="DFAFAF">#REF!</definedName>
    <definedName name="Excel_BuiltIn__FilterDatabase_1" localSheetId="13">'ADM-COMP'!#REF!</definedName>
    <definedName name="Excel_BuiltIn__FilterDatabase_1" localSheetId="17">'CLI-COMP'!#REF!</definedName>
    <definedName name="Excel_BuiltIn__FilterDatabase_1" localSheetId="18">'EST-COMP'!#REF!</definedName>
    <definedName name="Excel_BuiltIn__FilterDatabase_1" localSheetId="19">'GAS-COMP'!#REF!</definedName>
    <definedName name="Excel_BuiltIn__FilterDatabase_1" localSheetId="21">'HID-COMP'!#REF!</definedName>
    <definedName name="Excel_BuiltIn__FilterDatabase_1" localSheetId="20">'IMPER-COMP'!#REF!</definedName>
    <definedName name="Excel_BuiltIn__FilterDatabase_1" localSheetId="22">'IMPL-COMP'!#REF!</definedName>
    <definedName name="Excel_BuiltIn__FilterDatabase_1" localSheetId="23">'INC-COMP'!#REF!</definedName>
    <definedName name="Excel_BuiltIn__FilterDatabase_1" localSheetId="24">'SCE-COMP'!#REF!</definedName>
    <definedName name="Excel_BuiltIn__FilterDatabase_1" localSheetId="25">'SEG-COMP'!#REF!</definedName>
    <definedName name="Excel_BuiltIn__FilterDatabase_1" localSheetId="26">'SPDA-COMP'!#REF!</definedName>
    <definedName name="Excel_BuiltIn__FilterDatabase_1">#REF!</definedName>
    <definedName name="Excel_BuiltIn__FilterDatabase_10" localSheetId="13">'ADM-COMP'!#REF!</definedName>
    <definedName name="Excel_BuiltIn__FilterDatabase_10" localSheetId="17">'CLI-COMP'!#REF!</definedName>
    <definedName name="Excel_BuiltIn__FilterDatabase_10" localSheetId="18">'EST-COMP'!#REF!</definedName>
    <definedName name="Excel_BuiltIn__FilterDatabase_10" localSheetId="19">'GAS-COMP'!#REF!</definedName>
    <definedName name="Excel_BuiltIn__FilterDatabase_10" localSheetId="21">'HID-COMP'!#REF!</definedName>
    <definedName name="Excel_BuiltIn__FilterDatabase_10" localSheetId="20">'IMPER-COMP'!#REF!</definedName>
    <definedName name="Excel_BuiltIn__FilterDatabase_10" localSheetId="22">'IMPL-COMP'!#REF!</definedName>
    <definedName name="Excel_BuiltIn__FilterDatabase_10" localSheetId="23">'INC-COMP'!#REF!</definedName>
    <definedName name="Excel_BuiltIn__FilterDatabase_10" localSheetId="24">'SCE-COMP'!#REF!</definedName>
    <definedName name="Excel_BuiltIn__FilterDatabase_10" localSheetId="25">'SEG-COMP'!#REF!</definedName>
    <definedName name="Excel_BuiltIn__FilterDatabase_10" localSheetId="26">'SPDA-COMP'!#REF!</definedName>
    <definedName name="Excel_BuiltIn__FilterDatabase_10">#REF!</definedName>
    <definedName name="Excel_BuiltIn__FilterDatabase_10_1" localSheetId="13">'ADM-COMP'!#REF!</definedName>
    <definedName name="Excel_BuiltIn__FilterDatabase_10_1" localSheetId="17">'CLI-COMP'!#REF!</definedName>
    <definedName name="Excel_BuiltIn__FilterDatabase_10_1" localSheetId="18">'EST-COMP'!#REF!</definedName>
    <definedName name="Excel_BuiltIn__FilterDatabase_10_1" localSheetId="19">'GAS-COMP'!#REF!</definedName>
    <definedName name="Excel_BuiltIn__FilterDatabase_10_1" localSheetId="21">'HID-COMP'!#REF!</definedName>
    <definedName name="Excel_BuiltIn__FilterDatabase_10_1" localSheetId="20">'IMPER-COMP'!#REF!</definedName>
    <definedName name="Excel_BuiltIn__FilterDatabase_10_1" localSheetId="22">'IMPL-COMP'!#REF!</definedName>
    <definedName name="Excel_BuiltIn__FilterDatabase_10_1" localSheetId="23">'INC-COMP'!#REF!</definedName>
    <definedName name="Excel_BuiltIn__FilterDatabase_10_1" localSheetId="24">'SCE-COMP'!#REF!</definedName>
    <definedName name="Excel_BuiltIn__FilterDatabase_10_1" localSheetId="25">'SEG-COMP'!#REF!</definedName>
    <definedName name="Excel_BuiltIn__FilterDatabase_10_1" localSheetId="26">'SPDA-COMP'!#REF!</definedName>
    <definedName name="Excel_BuiltIn__FilterDatabase_10_1">#REF!</definedName>
    <definedName name="Excel_BuiltIn__FilterDatabase_11" localSheetId="13">'ADM-COMP'!#REF!</definedName>
    <definedName name="Excel_BuiltIn__FilterDatabase_11" localSheetId="17">'CLI-COMP'!#REF!</definedName>
    <definedName name="Excel_BuiltIn__FilterDatabase_11" localSheetId="18">'EST-COMP'!#REF!</definedName>
    <definedName name="Excel_BuiltIn__FilterDatabase_11" localSheetId="19">'GAS-COMP'!#REF!</definedName>
    <definedName name="Excel_BuiltIn__FilterDatabase_11" localSheetId="21">'HID-COMP'!#REF!</definedName>
    <definedName name="Excel_BuiltIn__FilterDatabase_11" localSheetId="20">'IMPER-COMP'!#REF!</definedName>
    <definedName name="Excel_BuiltIn__FilterDatabase_11" localSheetId="22">'IMPL-COMP'!#REF!</definedName>
    <definedName name="Excel_BuiltIn__FilterDatabase_11" localSheetId="23">'INC-COMP'!#REF!</definedName>
    <definedName name="Excel_BuiltIn__FilterDatabase_11" localSheetId="24">'SCE-COMP'!#REF!</definedName>
    <definedName name="Excel_BuiltIn__FilterDatabase_11" localSheetId="25">'SEG-COMP'!#REF!</definedName>
    <definedName name="Excel_BuiltIn__FilterDatabase_11" localSheetId="26">'SPDA-COMP'!#REF!</definedName>
    <definedName name="Excel_BuiltIn__FilterDatabase_11">#REF!</definedName>
    <definedName name="Excel_BuiltIn__FilterDatabase_12" localSheetId="13">'ADM-COMP'!#REF!</definedName>
    <definedName name="Excel_BuiltIn__FilterDatabase_12" localSheetId="17">'CLI-COMP'!#REF!</definedName>
    <definedName name="Excel_BuiltIn__FilterDatabase_12" localSheetId="18">'EST-COMP'!#REF!</definedName>
    <definedName name="Excel_BuiltIn__FilterDatabase_12" localSheetId="19">'GAS-COMP'!#REF!</definedName>
    <definedName name="Excel_BuiltIn__FilterDatabase_12" localSheetId="21">'HID-COMP'!#REF!</definedName>
    <definedName name="Excel_BuiltIn__FilterDatabase_12" localSheetId="20">'IMPER-COMP'!#REF!</definedName>
    <definedName name="Excel_BuiltIn__FilterDatabase_12" localSheetId="22">'IMPL-COMP'!#REF!</definedName>
    <definedName name="Excel_BuiltIn__FilterDatabase_12" localSheetId="23">'INC-COMP'!#REF!</definedName>
    <definedName name="Excel_BuiltIn__FilterDatabase_12" localSheetId="24">'SCE-COMP'!#REF!</definedName>
    <definedName name="Excel_BuiltIn__FilterDatabase_12" localSheetId="25">'SEG-COMP'!#REF!</definedName>
    <definedName name="Excel_BuiltIn__FilterDatabase_12" localSheetId="26">'SPDA-COMP'!#REF!</definedName>
    <definedName name="Excel_BuiltIn__FilterDatabase_12">#REF!</definedName>
    <definedName name="Excel_BuiltIn__FilterDatabase_13" localSheetId="13">'ADM-COMP'!#REF!</definedName>
    <definedName name="Excel_BuiltIn__FilterDatabase_13" localSheetId="17">'CLI-COMP'!#REF!</definedName>
    <definedName name="Excel_BuiltIn__FilterDatabase_13" localSheetId="18">'EST-COMP'!#REF!</definedName>
    <definedName name="Excel_BuiltIn__FilterDatabase_13" localSheetId="19">'GAS-COMP'!#REF!</definedName>
    <definedName name="Excel_BuiltIn__FilterDatabase_13" localSheetId="21">'HID-COMP'!#REF!</definedName>
    <definedName name="Excel_BuiltIn__FilterDatabase_13" localSheetId="20">'IMPER-COMP'!#REF!</definedName>
    <definedName name="Excel_BuiltIn__FilterDatabase_13" localSheetId="22">'IMPL-COMP'!#REF!</definedName>
    <definedName name="Excel_BuiltIn__FilterDatabase_13" localSheetId="23">'INC-COMP'!#REF!</definedName>
    <definedName name="Excel_BuiltIn__FilterDatabase_13" localSheetId="24">'SCE-COMP'!#REF!</definedName>
    <definedName name="Excel_BuiltIn__FilterDatabase_13" localSheetId="25">'SEG-COMP'!#REF!</definedName>
    <definedName name="Excel_BuiltIn__FilterDatabase_13" localSheetId="26">'SPDA-COMP'!#REF!</definedName>
    <definedName name="Excel_BuiltIn__FilterDatabase_13">#REF!</definedName>
    <definedName name="Excel_BuiltIn__FilterDatabase_14" localSheetId="13">'ADM-COMP'!#REF!</definedName>
    <definedName name="Excel_BuiltIn__FilterDatabase_14" localSheetId="17">'CLI-COMP'!#REF!</definedName>
    <definedName name="Excel_BuiltIn__FilterDatabase_14" localSheetId="18">'EST-COMP'!#REF!</definedName>
    <definedName name="Excel_BuiltIn__FilterDatabase_14" localSheetId="19">'GAS-COMP'!#REF!</definedName>
    <definedName name="Excel_BuiltIn__FilterDatabase_14" localSheetId="21">'HID-COMP'!#REF!</definedName>
    <definedName name="Excel_BuiltIn__FilterDatabase_14" localSheetId="20">'IMPER-COMP'!#REF!</definedName>
    <definedName name="Excel_BuiltIn__FilterDatabase_14" localSheetId="22">'IMPL-COMP'!#REF!</definedName>
    <definedName name="Excel_BuiltIn__FilterDatabase_14" localSheetId="23">'INC-COMP'!#REF!</definedName>
    <definedName name="Excel_BuiltIn__FilterDatabase_14" localSheetId="24">'SCE-COMP'!#REF!</definedName>
    <definedName name="Excel_BuiltIn__FilterDatabase_14" localSheetId="25">'SEG-COMP'!#REF!</definedName>
    <definedName name="Excel_BuiltIn__FilterDatabase_14" localSheetId="26">'SPDA-COMP'!#REF!</definedName>
    <definedName name="Excel_BuiltIn__FilterDatabase_14">#REF!</definedName>
    <definedName name="Excel_BuiltIn__FilterDatabase_15" localSheetId="13">'ADM-COMP'!#REF!</definedName>
    <definedName name="Excel_BuiltIn__FilterDatabase_15" localSheetId="17">'CLI-COMP'!#REF!</definedName>
    <definedName name="Excel_BuiltIn__FilterDatabase_15" localSheetId="18">'EST-COMP'!#REF!</definedName>
    <definedName name="Excel_BuiltIn__FilterDatabase_15" localSheetId="19">'GAS-COMP'!#REF!</definedName>
    <definedName name="Excel_BuiltIn__FilterDatabase_15" localSheetId="21">'HID-COMP'!#REF!</definedName>
    <definedName name="Excel_BuiltIn__FilterDatabase_15" localSheetId="20">'IMPER-COMP'!#REF!</definedName>
    <definedName name="Excel_BuiltIn__FilterDatabase_15" localSheetId="22">'IMPL-COMP'!#REF!</definedName>
    <definedName name="Excel_BuiltIn__FilterDatabase_15" localSheetId="23">'INC-COMP'!#REF!</definedName>
    <definedName name="Excel_BuiltIn__FilterDatabase_15" localSheetId="24">'SCE-COMP'!#REF!</definedName>
    <definedName name="Excel_BuiltIn__FilterDatabase_15" localSheetId="25">'SEG-COMP'!#REF!</definedName>
    <definedName name="Excel_BuiltIn__FilterDatabase_15" localSheetId="26">'SPDA-COMP'!#REF!</definedName>
    <definedName name="Excel_BuiltIn__FilterDatabase_15">#REF!</definedName>
    <definedName name="Excel_BuiltIn__FilterDatabase_16" localSheetId="13">'ADM-COMP'!#REF!</definedName>
    <definedName name="Excel_BuiltIn__FilterDatabase_16" localSheetId="17">'CLI-COMP'!#REF!</definedName>
    <definedName name="Excel_BuiltIn__FilterDatabase_16" localSheetId="18">'EST-COMP'!#REF!</definedName>
    <definedName name="Excel_BuiltIn__FilterDatabase_16" localSheetId="19">'GAS-COMP'!#REF!</definedName>
    <definedName name="Excel_BuiltIn__FilterDatabase_16" localSheetId="21">'HID-COMP'!#REF!</definedName>
    <definedName name="Excel_BuiltIn__FilterDatabase_16" localSheetId="20">'IMPER-COMP'!#REF!</definedName>
    <definedName name="Excel_BuiltIn__FilterDatabase_16" localSheetId="22">'IMPL-COMP'!#REF!</definedName>
    <definedName name="Excel_BuiltIn__FilterDatabase_16" localSheetId="23">'INC-COMP'!#REF!</definedName>
    <definedName name="Excel_BuiltIn__FilterDatabase_16" localSheetId="24">'SCE-COMP'!#REF!</definedName>
    <definedName name="Excel_BuiltIn__FilterDatabase_16" localSheetId="25">'SEG-COMP'!#REF!</definedName>
    <definedName name="Excel_BuiltIn__FilterDatabase_16" localSheetId="26">'SPDA-COMP'!#REF!</definedName>
    <definedName name="Excel_BuiltIn__FilterDatabase_16">#REF!</definedName>
    <definedName name="Excel_BuiltIn__FilterDatabase_17" localSheetId="13">'ADM-COMP'!#REF!</definedName>
    <definedName name="Excel_BuiltIn__FilterDatabase_17" localSheetId="17">'CLI-COMP'!#REF!</definedName>
    <definedName name="Excel_BuiltIn__FilterDatabase_17" localSheetId="18">'EST-COMP'!#REF!</definedName>
    <definedName name="Excel_BuiltIn__FilterDatabase_17" localSheetId="19">'GAS-COMP'!#REF!</definedName>
    <definedName name="Excel_BuiltIn__FilterDatabase_17" localSheetId="21">'HID-COMP'!#REF!</definedName>
    <definedName name="Excel_BuiltIn__FilterDatabase_17" localSheetId="20">'IMPER-COMP'!#REF!</definedName>
    <definedName name="Excel_BuiltIn__FilterDatabase_17" localSheetId="22">'IMPL-COMP'!#REF!</definedName>
    <definedName name="Excel_BuiltIn__FilterDatabase_17" localSheetId="23">'INC-COMP'!#REF!</definedName>
    <definedName name="Excel_BuiltIn__FilterDatabase_17" localSheetId="24">'SCE-COMP'!#REF!</definedName>
    <definedName name="Excel_BuiltIn__FilterDatabase_17" localSheetId="25">'SEG-COMP'!#REF!</definedName>
    <definedName name="Excel_BuiltIn__FilterDatabase_17" localSheetId="26">'SPDA-COMP'!#REF!</definedName>
    <definedName name="Excel_BuiltIn__FilterDatabase_17">#REF!</definedName>
    <definedName name="Excel_BuiltIn__FilterDatabase_18" localSheetId="13">'ADM-COMP'!#REF!</definedName>
    <definedName name="Excel_BuiltIn__FilterDatabase_18" localSheetId="17">'CLI-COMP'!#REF!</definedName>
    <definedName name="Excel_BuiltIn__FilterDatabase_18" localSheetId="18">'EST-COMP'!#REF!</definedName>
    <definedName name="Excel_BuiltIn__FilterDatabase_18" localSheetId="19">'GAS-COMP'!#REF!</definedName>
    <definedName name="Excel_BuiltIn__FilterDatabase_18" localSheetId="21">'HID-COMP'!#REF!</definedName>
    <definedName name="Excel_BuiltIn__FilterDatabase_18" localSheetId="20">'IMPER-COMP'!#REF!</definedName>
    <definedName name="Excel_BuiltIn__FilterDatabase_18" localSheetId="22">'IMPL-COMP'!#REF!</definedName>
    <definedName name="Excel_BuiltIn__FilterDatabase_18" localSheetId="23">'INC-COMP'!#REF!</definedName>
    <definedName name="Excel_BuiltIn__FilterDatabase_18" localSheetId="24">'SCE-COMP'!#REF!</definedName>
    <definedName name="Excel_BuiltIn__FilterDatabase_18" localSheetId="25">'SEG-COMP'!#REF!</definedName>
    <definedName name="Excel_BuiltIn__FilterDatabase_18" localSheetId="26">'SPDA-COMP'!#REF!</definedName>
    <definedName name="Excel_BuiltIn__FilterDatabase_18">#REF!</definedName>
    <definedName name="Excel_BuiltIn__FilterDatabase_2" localSheetId="13">'ADM-COMP'!#REF!</definedName>
    <definedName name="Excel_BuiltIn__FilterDatabase_2" localSheetId="17">'CLI-COMP'!#REF!</definedName>
    <definedName name="Excel_BuiltIn__FilterDatabase_2" localSheetId="18">'EST-COMP'!#REF!</definedName>
    <definedName name="Excel_BuiltIn__FilterDatabase_2" localSheetId="19">'GAS-COMP'!#REF!</definedName>
    <definedName name="Excel_BuiltIn__FilterDatabase_2" localSheetId="21">'HID-COMP'!#REF!</definedName>
    <definedName name="Excel_BuiltIn__FilterDatabase_2" localSheetId="20">'IMPER-COMP'!#REF!</definedName>
    <definedName name="Excel_BuiltIn__FilterDatabase_2" localSheetId="22">'IMPL-COMP'!#REF!</definedName>
    <definedName name="Excel_BuiltIn__FilterDatabase_2" localSheetId="23">'INC-COMP'!#REF!</definedName>
    <definedName name="Excel_BuiltIn__FilterDatabase_2" localSheetId="24">'SCE-COMP'!#REF!</definedName>
    <definedName name="Excel_BuiltIn__FilterDatabase_2" localSheetId="25">'SEG-COMP'!#REF!</definedName>
    <definedName name="Excel_BuiltIn__FilterDatabase_2" localSheetId="26">'SPDA-COMP'!#REF!</definedName>
    <definedName name="Excel_BuiltIn__FilterDatabase_2">#REF!</definedName>
    <definedName name="Excel_BuiltIn__FilterDatabase_3" localSheetId="13">'ADM-COMP'!#REF!</definedName>
    <definedName name="Excel_BuiltIn__FilterDatabase_3" localSheetId="17">'CLI-COMP'!#REF!</definedName>
    <definedName name="Excel_BuiltIn__FilterDatabase_3" localSheetId="18">'EST-COMP'!#REF!</definedName>
    <definedName name="Excel_BuiltIn__FilterDatabase_3" localSheetId="19">'GAS-COMP'!#REF!</definedName>
    <definedName name="Excel_BuiltIn__FilterDatabase_3" localSheetId="21">'HID-COMP'!#REF!</definedName>
    <definedName name="Excel_BuiltIn__FilterDatabase_3" localSheetId="20">'IMPER-COMP'!#REF!</definedName>
    <definedName name="Excel_BuiltIn__FilterDatabase_3" localSheetId="22">'IMPL-COMP'!#REF!</definedName>
    <definedName name="Excel_BuiltIn__FilterDatabase_3" localSheetId="23">'INC-COMP'!#REF!</definedName>
    <definedName name="Excel_BuiltIn__FilterDatabase_3" localSheetId="24">'SCE-COMP'!#REF!</definedName>
    <definedName name="Excel_BuiltIn__FilterDatabase_3" localSheetId="25">'SEG-COMP'!#REF!</definedName>
    <definedName name="Excel_BuiltIn__FilterDatabase_3" localSheetId="26">'SPDA-COMP'!#REF!</definedName>
    <definedName name="Excel_BuiltIn__FilterDatabase_3">#REF!</definedName>
    <definedName name="Excel_BuiltIn__FilterDatabase_3_1" localSheetId="13">'ADM-COMP'!#REF!</definedName>
    <definedName name="Excel_BuiltIn__FilterDatabase_3_1" localSheetId="17">'CLI-COMP'!#REF!</definedName>
    <definedName name="Excel_BuiltIn__FilterDatabase_3_1" localSheetId="18">'EST-COMP'!#REF!</definedName>
    <definedName name="Excel_BuiltIn__FilterDatabase_3_1" localSheetId="19">'GAS-COMP'!#REF!</definedName>
    <definedName name="Excel_BuiltIn__FilterDatabase_3_1" localSheetId="21">'HID-COMP'!#REF!</definedName>
    <definedName name="Excel_BuiltIn__FilterDatabase_3_1" localSheetId="20">'IMPER-COMP'!#REF!</definedName>
    <definedName name="Excel_BuiltIn__FilterDatabase_3_1" localSheetId="22">'IMPL-COMP'!#REF!</definedName>
    <definedName name="Excel_BuiltIn__FilterDatabase_3_1" localSheetId="23">'INC-COMP'!#REF!</definedName>
    <definedName name="Excel_BuiltIn__FilterDatabase_3_1" localSheetId="24">'SCE-COMP'!#REF!</definedName>
    <definedName name="Excel_BuiltIn__FilterDatabase_3_1" localSheetId="25">'SEG-COMP'!#REF!</definedName>
    <definedName name="Excel_BuiltIn__FilterDatabase_3_1" localSheetId="26">'SPDA-COMP'!#REF!</definedName>
    <definedName name="Excel_BuiltIn__FilterDatabase_3_1">#REF!</definedName>
    <definedName name="Excel_BuiltIn__FilterDatabase_3_1_1" localSheetId="13">'ADM-COMP'!#REF!</definedName>
    <definedName name="Excel_BuiltIn__FilterDatabase_3_1_1" localSheetId="17">'CLI-COMP'!#REF!</definedName>
    <definedName name="Excel_BuiltIn__FilterDatabase_3_1_1" localSheetId="18">'EST-COMP'!#REF!</definedName>
    <definedName name="Excel_BuiltIn__FilterDatabase_3_1_1" localSheetId="19">'GAS-COMP'!#REF!</definedName>
    <definedName name="Excel_BuiltIn__FilterDatabase_3_1_1" localSheetId="21">'HID-COMP'!#REF!</definedName>
    <definedName name="Excel_BuiltIn__FilterDatabase_3_1_1" localSheetId="20">'IMPER-COMP'!#REF!</definedName>
    <definedName name="Excel_BuiltIn__FilterDatabase_3_1_1" localSheetId="22">'IMPL-COMP'!#REF!</definedName>
    <definedName name="Excel_BuiltIn__FilterDatabase_3_1_1" localSheetId="23">'INC-COMP'!#REF!</definedName>
    <definedName name="Excel_BuiltIn__FilterDatabase_3_1_1" localSheetId="24">'SCE-COMP'!#REF!</definedName>
    <definedName name="Excel_BuiltIn__FilterDatabase_3_1_1" localSheetId="25">'SEG-COMP'!#REF!</definedName>
    <definedName name="Excel_BuiltIn__FilterDatabase_3_1_1" localSheetId="26">'SPDA-COMP'!#REF!</definedName>
    <definedName name="Excel_BuiltIn__FilterDatabase_3_1_1">#REF!</definedName>
    <definedName name="Excel_BuiltIn__FilterDatabase_3_4" localSheetId="13">'ADM-COMP'!#REF!</definedName>
    <definedName name="Excel_BuiltIn__FilterDatabase_3_4" localSheetId="17">'CLI-COMP'!#REF!</definedName>
    <definedName name="Excel_BuiltIn__FilterDatabase_3_4" localSheetId="18">'EST-COMP'!#REF!</definedName>
    <definedName name="Excel_BuiltIn__FilterDatabase_3_4" localSheetId="19">'GAS-COMP'!#REF!</definedName>
    <definedName name="Excel_BuiltIn__FilterDatabase_3_4" localSheetId="21">'HID-COMP'!#REF!</definedName>
    <definedName name="Excel_BuiltIn__FilterDatabase_3_4" localSheetId="20">'IMPER-COMP'!#REF!</definedName>
    <definedName name="Excel_BuiltIn__FilterDatabase_3_4" localSheetId="22">'IMPL-COMP'!#REF!</definedName>
    <definedName name="Excel_BuiltIn__FilterDatabase_3_4" localSheetId="23">'INC-COMP'!#REF!</definedName>
    <definedName name="Excel_BuiltIn__FilterDatabase_3_4" localSheetId="24">'SCE-COMP'!#REF!</definedName>
    <definedName name="Excel_BuiltIn__FilterDatabase_3_4" localSheetId="25">'SEG-COMP'!#REF!</definedName>
    <definedName name="Excel_BuiltIn__FilterDatabase_3_4" localSheetId="26">'SPDA-COMP'!#REF!</definedName>
    <definedName name="Excel_BuiltIn__FilterDatabase_3_4">#REF!</definedName>
    <definedName name="Excel_BuiltIn__FilterDatabase_3_5" localSheetId="13">'ADM-COMP'!#REF!</definedName>
    <definedName name="Excel_BuiltIn__FilterDatabase_3_5" localSheetId="17">'CLI-COMP'!#REF!</definedName>
    <definedName name="Excel_BuiltIn__FilterDatabase_3_5" localSheetId="18">'EST-COMP'!#REF!</definedName>
    <definedName name="Excel_BuiltIn__FilterDatabase_3_5" localSheetId="19">'GAS-COMP'!#REF!</definedName>
    <definedName name="Excel_BuiltIn__FilterDatabase_3_5" localSheetId="21">'HID-COMP'!#REF!</definedName>
    <definedName name="Excel_BuiltIn__FilterDatabase_3_5" localSheetId="20">'IMPER-COMP'!#REF!</definedName>
    <definedName name="Excel_BuiltIn__FilterDatabase_3_5" localSheetId="22">'IMPL-COMP'!#REF!</definedName>
    <definedName name="Excel_BuiltIn__FilterDatabase_3_5" localSheetId="23">'INC-COMP'!#REF!</definedName>
    <definedName name="Excel_BuiltIn__FilterDatabase_3_5" localSheetId="24">'SCE-COMP'!#REF!</definedName>
    <definedName name="Excel_BuiltIn__FilterDatabase_3_5" localSheetId="25">'SEG-COMP'!#REF!</definedName>
    <definedName name="Excel_BuiltIn__FilterDatabase_3_5" localSheetId="26">'SPDA-COMP'!#REF!</definedName>
    <definedName name="Excel_BuiltIn__FilterDatabase_3_5">#REF!</definedName>
    <definedName name="Excel_BuiltIn__FilterDatabase_3_6" localSheetId="13">'ADM-COMP'!#REF!</definedName>
    <definedName name="Excel_BuiltIn__FilterDatabase_3_6" localSheetId="17">'CLI-COMP'!#REF!</definedName>
    <definedName name="Excel_BuiltIn__FilterDatabase_3_6" localSheetId="18">'EST-COMP'!#REF!</definedName>
    <definedName name="Excel_BuiltIn__FilterDatabase_3_6" localSheetId="19">'GAS-COMP'!#REF!</definedName>
    <definedName name="Excel_BuiltIn__FilterDatabase_3_6" localSheetId="21">'HID-COMP'!#REF!</definedName>
    <definedName name="Excel_BuiltIn__FilterDatabase_3_6" localSheetId="20">'IMPER-COMP'!#REF!</definedName>
    <definedName name="Excel_BuiltIn__FilterDatabase_3_6" localSheetId="22">'IMPL-COMP'!#REF!</definedName>
    <definedName name="Excel_BuiltIn__FilterDatabase_3_6" localSheetId="23">'INC-COMP'!#REF!</definedName>
    <definedName name="Excel_BuiltIn__FilterDatabase_3_6" localSheetId="24">'SCE-COMP'!#REF!</definedName>
    <definedName name="Excel_BuiltIn__FilterDatabase_3_6" localSheetId="25">'SEG-COMP'!#REF!</definedName>
    <definedName name="Excel_BuiltIn__FilterDatabase_3_6" localSheetId="26">'SPDA-COMP'!#REF!</definedName>
    <definedName name="Excel_BuiltIn__FilterDatabase_3_6">#REF!</definedName>
    <definedName name="Excel_BuiltIn__FilterDatabase_3_7" localSheetId="13">'ADM-COMP'!#REF!</definedName>
    <definedName name="Excel_BuiltIn__FilterDatabase_3_7" localSheetId="17">'CLI-COMP'!#REF!</definedName>
    <definedName name="Excel_BuiltIn__FilterDatabase_3_7" localSheetId="18">'EST-COMP'!#REF!</definedName>
    <definedName name="Excel_BuiltIn__FilterDatabase_3_7" localSheetId="19">'GAS-COMP'!#REF!</definedName>
    <definedName name="Excel_BuiltIn__FilterDatabase_3_7" localSheetId="21">'HID-COMP'!#REF!</definedName>
    <definedName name="Excel_BuiltIn__FilterDatabase_3_7" localSheetId="20">'IMPER-COMP'!#REF!</definedName>
    <definedName name="Excel_BuiltIn__FilterDatabase_3_7" localSheetId="22">'IMPL-COMP'!#REF!</definedName>
    <definedName name="Excel_BuiltIn__FilterDatabase_3_7" localSheetId="23">'INC-COMP'!#REF!</definedName>
    <definedName name="Excel_BuiltIn__FilterDatabase_3_7" localSheetId="24">'SCE-COMP'!#REF!</definedName>
    <definedName name="Excel_BuiltIn__FilterDatabase_3_7" localSheetId="25">'SEG-COMP'!#REF!</definedName>
    <definedName name="Excel_BuiltIn__FilterDatabase_3_7" localSheetId="26">'SPDA-COMP'!#REF!</definedName>
    <definedName name="Excel_BuiltIn__FilterDatabase_3_7">#REF!</definedName>
    <definedName name="Excel_BuiltIn__FilterDatabase_3_8" localSheetId="13">'ADM-COMP'!#REF!</definedName>
    <definedName name="Excel_BuiltIn__FilterDatabase_3_8" localSheetId="17">'CLI-COMP'!#REF!</definedName>
    <definedName name="Excel_BuiltIn__FilterDatabase_3_8" localSheetId="18">'EST-COMP'!#REF!</definedName>
    <definedName name="Excel_BuiltIn__FilterDatabase_3_8" localSheetId="19">'GAS-COMP'!#REF!</definedName>
    <definedName name="Excel_BuiltIn__FilterDatabase_3_8" localSheetId="21">'HID-COMP'!#REF!</definedName>
    <definedName name="Excel_BuiltIn__FilterDatabase_3_8" localSheetId="20">'IMPER-COMP'!#REF!</definedName>
    <definedName name="Excel_BuiltIn__FilterDatabase_3_8" localSheetId="22">'IMPL-COMP'!#REF!</definedName>
    <definedName name="Excel_BuiltIn__FilterDatabase_3_8" localSheetId="23">'INC-COMP'!#REF!</definedName>
    <definedName name="Excel_BuiltIn__FilterDatabase_3_8" localSheetId="24">'SCE-COMP'!#REF!</definedName>
    <definedName name="Excel_BuiltIn__FilterDatabase_3_8" localSheetId="25">'SEG-COMP'!#REF!</definedName>
    <definedName name="Excel_BuiltIn__FilterDatabase_3_8" localSheetId="26">'SPDA-COMP'!#REF!</definedName>
    <definedName name="Excel_BuiltIn__FilterDatabase_3_8">#REF!</definedName>
    <definedName name="Excel_BuiltIn__FilterDatabase_3_9" localSheetId="13">'ADM-COMP'!#REF!</definedName>
    <definedName name="Excel_BuiltIn__FilterDatabase_3_9" localSheetId="17">'CLI-COMP'!#REF!</definedName>
    <definedName name="Excel_BuiltIn__FilterDatabase_3_9" localSheetId="18">'EST-COMP'!#REF!</definedName>
    <definedName name="Excel_BuiltIn__FilterDatabase_3_9" localSheetId="19">'GAS-COMP'!#REF!</definedName>
    <definedName name="Excel_BuiltIn__FilterDatabase_3_9" localSheetId="21">'HID-COMP'!#REF!</definedName>
    <definedName name="Excel_BuiltIn__FilterDatabase_3_9" localSheetId="20">'IMPER-COMP'!#REF!</definedName>
    <definedName name="Excel_BuiltIn__FilterDatabase_3_9" localSheetId="22">'IMPL-COMP'!#REF!</definedName>
    <definedName name="Excel_BuiltIn__FilterDatabase_3_9" localSheetId="23">'INC-COMP'!#REF!</definedName>
    <definedName name="Excel_BuiltIn__FilterDatabase_3_9" localSheetId="24">'SCE-COMP'!#REF!</definedName>
    <definedName name="Excel_BuiltIn__FilterDatabase_3_9" localSheetId="25">'SEG-COMP'!#REF!</definedName>
    <definedName name="Excel_BuiltIn__FilterDatabase_3_9" localSheetId="26">'SPDA-COMP'!#REF!</definedName>
    <definedName name="Excel_BuiltIn__FilterDatabase_3_9">#REF!</definedName>
    <definedName name="Excel_BuiltIn__FilterDatabase_4" localSheetId="13">'ADM-COMP'!#REF!</definedName>
    <definedName name="Excel_BuiltIn__FilterDatabase_4" localSheetId="17">'CLI-COMP'!#REF!</definedName>
    <definedName name="Excel_BuiltIn__FilterDatabase_4" localSheetId="18">'EST-COMP'!#REF!</definedName>
    <definedName name="Excel_BuiltIn__FilterDatabase_4" localSheetId="19">'GAS-COMP'!#REF!</definedName>
    <definedName name="Excel_BuiltIn__FilterDatabase_4" localSheetId="21">'HID-COMP'!#REF!</definedName>
    <definedName name="Excel_BuiltIn__FilterDatabase_4" localSheetId="20">'IMPER-COMP'!#REF!</definedName>
    <definedName name="Excel_BuiltIn__FilterDatabase_4" localSheetId="22">'IMPL-COMP'!#REF!</definedName>
    <definedName name="Excel_BuiltIn__FilterDatabase_4" localSheetId="23">'INC-COMP'!#REF!</definedName>
    <definedName name="Excel_BuiltIn__FilterDatabase_4" localSheetId="24">'SCE-COMP'!#REF!</definedName>
    <definedName name="Excel_BuiltIn__FilterDatabase_4" localSheetId="25">'SEG-COMP'!#REF!</definedName>
    <definedName name="Excel_BuiltIn__FilterDatabase_4" localSheetId="26">'SPDA-COMP'!#REF!</definedName>
    <definedName name="Excel_BuiltIn__FilterDatabase_4">#REF!</definedName>
    <definedName name="Excel_BuiltIn__FilterDatabase_4_1" localSheetId="13">'ADM-COMP'!#REF!</definedName>
    <definedName name="Excel_BuiltIn__FilterDatabase_4_1" localSheetId="17">'CLI-COMP'!#REF!</definedName>
    <definedName name="Excel_BuiltIn__FilterDatabase_4_1" localSheetId="18">'EST-COMP'!#REF!</definedName>
    <definedName name="Excel_BuiltIn__FilterDatabase_4_1" localSheetId="19">'GAS-COMP'!#REF!</definedName>
    <definedName name="Excel_BuiltIn__FilterDatabase_4_1" localSheetId="21">'HID-COMP'!#REF!</definedName>
    <definedName name="Excel_BuiltIn__FilterDatabase_4_1" localSheetId="20">'IMPER-COMP'!#REF!</definedName>
    <definedName name="Excel_BuiltIn__FilterDatabase_4_1" localSheetId="22">'IMPL-COMP'!#REF!</definedName>
    <definedName name="Excel_BuiltIn__FilterDatabase_4_1" localSheetId="23">'INC-COMP'!#REF!</definedName>
    <definedName name="Excel_BuiltIn__FilterDatabase_4_1" localSheetId="24">'SCE-COMP'!#REF!</definedName>
    <definedName name="Excel_BuiltIn__FilterDatabase_4_1" localSheetId="25">'SEG-COMP'!#REF!</definedName>
    <definedName name="Excel_BuiltIn__FilterDatabase_4_1" localSheetId="26">'SPDA-COMP'!#REF!</definedName>
    <definedName name="Excel_BuiltIn__FilterDatabase_4_1">#REF!</definedName>
    <definedName name="Excel_BuiltIn__FilterDatabase_5" localSheetId="13">'ADM-COMP'!#REF!</definedName>
    <definedName name="Excel_BuiltIn__FilterDatabase_5" localSheetId="17">'CLI-COMP'!#REF!</definedName>
    <definedName name="Excel_BuiltIn__FilterDatabase_5" localSheetId="18">'EST-COMP'!#REF!</definedName>
    <definedName name="Excel_BuiltIn__FilterDatabase_5" localSheetId="19">'GAS-COMP'!#REF!</definedName>
    <definedName name="Excel_BuiltIn__FilterDatabase_5" localSheetId="21">'HID-COMP'!#REF!</definedName>
    <definedName name="Excel_BuiltIn__FilterDatabase_5" localSheetId="20">'IMPER-COMP'!#REF!</definedName>
    <definedName name="Excel_BuiltIn__FilterDatabase_5" localSheetId="22">'IMPL-COMP'!#REF!</definedName>
    <definedName name="Excel_BuiltIn__FilterDatabase_5" localSheetId="23">'INC-COMP'!#REF!</definedName>
    <definedName name="Excel_BuiltIn__FilterDatabase_5" localSheetId="24">'SCE-COMP'!#REF!</definedName>
    <definedName name="Excel_BuiltIn__FilterDatabase_5" localSheetId="25">'SEG-COMP'!#REF!</definedName>
    <definedName name="Excel_BuiltIn__FilterDatabase_5" localSheetId="26">'SPDA-COMP'!#REF!</definedName>
    <definedName name="Excel_BuiltIn__FilterDatabase_5">#REF!</definedName>
    <definedName name="Excel_BuiltIn__FilterDatabase_5_1" localSheetId="13">'ADM-COMP'!#REF!</definedName>
    <definedName name="Excel_BuiltIn__FilterDatabase_5_1" localSheetId="17">'CLI-COMP'!#REF!</definedName>
    <definedName name="Excel_BuiltIn__FilterDatabase_5_1" localSheetId="18">'EST-COMP'!#REF!</definedName>
    <definedName name="Excel_BuiltIn__FilterDatabase_5_1" localSheetId="19">'GAS-COMP'!#REF!</definedName>
    <definedName name="Excel_BuiltIn__FilterDatabase_5_1" localSheetId="21">'HID-COMP'!#REF!</definedName>
    <definedName name="Excel_BuiltIn__FilterDatabase_5_1" localSheetId="20">'IMPER-COMP'!#REF!</definedName>
    <definedName name="Excel_BuiltIn__FilterDatabase_5_1" localSheetId="22">'IMPL-COMP'!#REF!</definedName>
    <definedName name="Excel_BuiltIn__FilterDatabase_5_1" localSheetId="23">'INC-COMP'!#REF!</definedName>
    <definedName name="Excel_BuiltIn__FilterDatabase_5_1" localSheetId="24">'SCE-COMP'!#REF!</definedName>
    <definedName name="Excel_BuiltIn__FilterDatabase_5_1" localSheetId="25">'SEG-COMP'!#REF!</definedName>
    <definedName name="Excel_BuiltIn__FilterDatabase_5_1" localSheetId="26">'SPDA-COMP'!#REF!</definedName>
    <definedName name="Excel_BuiltIn__FilterDatabase_5_1">#REF!</definedName>
    <definedName name="Excel_BuiltIn__FilterDatabase_5_1_1" localSheetId="13">'ADM-COMP'!#REF!</definedName>
    <definedName name="Excel_BuiltIn__FilterDatabase_5_1_1" localSheetId="17">'CLI-COMP'!#REF!</definedName>
    <definedName name="Excel_BuiltIn__FilterDatabase_5_1_1" localSheetId="18">'EST-COMP'!#REF!</definedName>
    <definedName name="Excel_BuiltIn__FilterDatabase_5_1_1" localSheetId="19">'GAS-COMP'!#REF!</definedName>
    <definedName name="Excel_BuiltIn__FilterDatabase_5_1_1" localSheetId="21">'HID-COMP'!#REF!</definedName>
    <definedName name="Excel_BuiltIn__FilterDatabase_5_1_1" localSheetId="20">'IMPER-COMP'!#REF!</definedName>
    <definedName name="Excel_BuiltIn__FilterDatabase_5_1_1" localSheetId="22">'IMPL-COMP'!#REF!</definedName>
    <definedName name="Excel_BuiltIn__FilterDatabase_5_1_1" localSheetId="23">'INC-COMP'!#REF!</definedName>
    <definedName name="Excel_BuiltIn__FilterDatabase_5_1_1" localSheetId="24">'SCE-COMP'!#REF!</definedName>
    <definedName name="Excel_BuiltIn__FilterDatabase_5_1_1" localSheetId="25">'SEG-COMP'!#REF!</definedName>
    <definedName name="Excel_BuiltIn__FilterDatabase_5_1_1" localSheetId="26">'SPDA-COMP'!#REF!</definedName>
    <definedName name="Excel_BuiltIn__FilterDatabase_5_1_1">#REF!</definedName>
    <definedName name="Excel_BuiltIn__FilterDatabase_6" localSheetId="13">'ADM-COMP'!#REF!</definedName>
    <definedName name="Excel_BuiltIn__FilterDatabase_6" localSheetId="17">'CLI-COMP'!#REF!</definedName>
    <definedName name="Excel_BuiltIn__FilterDatabase_6" localSheetId="18">'EST-COMP'!#REF!</definedName>
    <definedName name="Excel_BuiltIn__FilterDatabase_6" localSheetId="19">'GAS-COMP'!#REF!</definedName>
    <definedName name="Excel_BuiltIn__FilterDatabase_6" localSheetId="21">'HID-COMP'!#REF!</definedName>
    <definedName name="Excel_BuiltIn__FilterDatabase_6" localSheetId="20">'IMPER-COMP'!#REF!</definedName>
    <definedName name="Excel_BuiltIn__FilterDatabase_6" localSheetId="22">'IMPL-COMP'!#REF!</definedName>
    <definedName name="Excel_BuiltIn__FilterDatabase_6" localSheetId="23">'INC-COMP'!#REF!</definedName>
    <definedName name="Excel_BuiltIn__FilterDatabase_6" localSheetId="24">'SCE-COMP'!#REF!</definedName>
    <definedName name="Excel_BuiltIn__FilterDatabase_6" localSheetId="25">'SEG-COMP'!#REF!</definedName>
    <definedName name="Excel_BuiltIn__FilterDatabase_6" localSheetId="26">'SPDA-COMP'!#REF!</definedName>
    <definedName name="Excel_BuiltIn__FilterDatabase_6">#REF!</definedName>
    <definedName name="Excel_BuiltIn__FilterDatabase_6_1" localSheetId="13">'ADM-COMP'!#REF!</definedName>
    <definedName name="Excel_BuiltIn__FilterDatabase_6_1" localSheetId="17">'CLI-COMP'!#REF!</definedName>
    <definedName name="Excel_BuiltIn__FilterDatabase_6_1" localSheetId="18">'EST-COMP'!#REF!</definedName>
    <definedName name="Excel_BuiltIn__FilterDatabase_6_1" localSheetId="19">'GAS-COMP'!#REF!</definedName>
    <definedName name="Excel_BuiltIn__FilterDatabase_6_1" localSheetId="21">'HID-COMP'!#REF!</definedName>
    <definedName name="Excel_BuiltIn__FilterDatabase_6_1" localSheetId="20">'IMPER-COMP'!#REF!</definedName>
    <definedName name="Excel_BuiltIn__FilterDatabase_6_1" localSheetId="22">'IMPL-COMP'!#REF!</definedName>
    <definedName name="Excel_BuiltIn__FilterDatabase_6_1" localSheetId="23">'INC-COMP'!#REF!</definedName>
    <definedName name="Excel_BuiltIn__FilterDatabase_6_1" localSheetId="24">'SCE-COMP'!#REF!</definedName>
    <definedName name="Excel_BuiltIn__FilterDatabase_6_1" localSheetId="25">'SEG-COMP'!#REF!</definedName>
    <definedName name="Excel_BuiltIn__FilterDatabase_6_1" localSheetId="26">'SPDA-COMP'!#REF!</definedName>
    <definedName name="Excel_BuiltIn__FilterDatabase_6_1">#REF!</definedName>
    <definedName name="Excel_BuiltIn__FilterDatabase_7" localSheetId="13">'ADM-COMP'!#REF!</definedName>
    <definedName name="Excel_BuiltIn__FilterDatabase_7" localSheetId="17">'CLI-COMP'!#REF!</definedName>
    <definedName name="Excel_BuiltIn__FilterDatabase_7" localSheetId="18">'EST-COMP'!#REF!</definedName>
    <definedName name="Excel_BuiltIn__FilterDatabase_7" localSheetId="19">'GAS-COMP'!#REF!</definedName>
    <definedName name="Excel_BuiltIn__FilterDatabase_7" localSheetId="21">'HID-COMP'!#REF!</definedName>
    <definedName name="Excel_BuiltIn__FilterDatabase_7" localSheetId="20">'IMPER-COMP'!#REF!</definedName>
    <definedName name="Excel_BuiltIn__FilterDatabase_7" localSheetId="22">'IMPL-COMP'!#REF!</definedName>
    <definedName name="Excel_BuiltIn__FilterDatabase_7" localSheetId="23">'INC-COMP'!#REF!</definedName>
    <definedName name="Excel_BuiltIn__FilterDatabase_7" localSheetId="24">'SCE-COMP'!#REF!</definedName>
    <definedName name="Excel_BuiltIn__FilterDatabase_7" localSheetId="25">'SEG-COMP'!#REF!</definedName>
    <definedName name="Excel_BuiltIn__FilterDatabase_7" localSheetId="26">'SPDA-COMP'!#REF!</definedName>
    <definedName name="Excel_BuiltIn__FilterDatabase_7">#REF!</definedName>
    <definedName name="Excel_BuiltIn__FilterDatabase_7_1" localSheetId="13">'ADM-COMP'!#REF!</definedName>
    <definedName name="Excel_BuiltIn__FilterDatabase_7_1" localSheetId="17">'CLI-COMP'!#REF!</definedName>
    <definedName name="Excel_BuiltIn__FilterDatabase_7_1" localSheetId="18">'EST-COMP'!#REF!</definedName>
    <definedName name="Excel_BuiltIn__FilterDatabase_7_1" localSheetId="19">'GAS-COMP'!#REF!</definedName>
    <definedName name="Excel_BuiltIn__FilterDatabase_7_1" localSheetId="21">'HID-COMP'!#REF!</definedName>
    <definedName name="Excel_BuiltIn__FilterDatabase_7_1" localSheetId="20">'IMPER-COMP'!#REF!</definedName>
    <definedName name="Excel_BuiltIn__FilterDatabase_7_1" localSheetId="22">'IMPL-COMP'!#REF!</definedName>
    <definedName name="Excel_BuiltIn__FilterDatabase_7_1" localSheetId="23">'INC-COMP'!#REF!</definedName>
    <definedName name="Excel_BuiltIn__FilterDatabase_7_1" localSheetId="24">'SCE-COMP'!#REF!</definedName>
    <definedName name="Excel_BuiltIn__FilterDatabase_7_1" localSheetId="25">'SEG-COMP'!#REF!</definedName>
    <definedName name="Excel_BuiltIn__FilterDatabase_7_1" localSheetId="26">'SPDA-COMP'!#REF!</definedName>
    <definedName name="Excel_BuiltIn__FilterDatabase_7_1">#REF!</definedName>
    <definedName name="Excel_BuiltIn__FilterDatabase_8" localSheetId="13">'ADM-COMP'!#REF!</definedName>
    <definedName name="Excel_BuiltIn__FilterDatabase_8" localSheetId="17">'CLI-COMP'!#REF!</definedName>
    <definedName name="Excel_BuiltIn__FilterDatabase_8" localSheetId="18">'EST-COMP'!#REF!</definedName>
    <definedName name="Excel_BuiltIn__FilterDatabase_8" localSheetId="19">'GAS-COMP'!#REF!</definedName>
    <definedName name="Excel_BuiltIn__FilterDatabase_8" localSheetId="21">'HID-COMP'!#REF!</definedName>
    <definedName name="Excel_BuiltIn__FilterDatabase_8" localSheetId="20">'IMPER-COMP'!#REF!</definedName>
    <definedName name="Excel_BuiltIn__FilterDatabase_8" localSheetId="22">'IMPL-COMP'!#REF!</definedName>
    <definedName name="Excel_BuiltIn__FilterDatabase_8" localSheetId="23">'INC-COMP'!#REF!</definedName>
    <definedName name="Excel_BuiltIn__FilterDatabase_8" localSheetId="24">'SCE-COMP'!#REF!</definedName>
    <definedName name="Excel_BuiltIn__FilterDatabase_8" localSheetId="25">'SEG-COMP'!#REF!</definedName>
    <definedName name="Excel_BuiltIn__FilterDatabase_8" localSheetId="26">'SPDA-COMP'!#REF!</definedName>
    <definedName name="Excel_BuiltIn__FilterDatabase_8">#REF!</definedName>
    <definedName name="Excel_BuiltIn__FilterDatabase_8_1" localSheetId="13">'ADM-COMP'!#REF!</definedName>
    <definedName name="Excel_BuiltIn__FilterDatabase_8_1" localSheetId="17">'CLI-COMP'!#REF!</definedName>
    <definedName name="Excel_BuiltIn__FilterDatabase_8_1" localSheetId="18">'EST-COMP'!#REF!</definedName>
    <definedName name="Excel_BuiltIn__FilterDatabase_8_1" localSheetId="19">'GAS-COMP'!#REF!</definedName>
    <definedName name="Excel_BuiltIn__FilterDatabase_8_1" localSheetId="21">'HID-COMP'!#REF!</definedName>
    <definedName name="Excel_BuiltIn__FilterDatabase_8_1" localSheetId="20">'IMPER-COMP'!#REF!</definedName>
    <definedName name="Excel_BuiltIn__FilterDatabase_8_1" localSheetId="22">'IMPL-COMP'!#REF!</definedName>
    <definedName name="Excel_BuiltIn__FilterDatabase_8_1" localSheetId="23">'INC-COMP'!#REF!</definedName>
    <definedName name="Excel_BuiltIn__FilterDatabase_8_1" localSheetId="24">'SCE-COMP'!#REF!</definedName>
    <definedName name="Excel_BuiltIn__FilterDatabase_8_1" localSheetId="25">'SEG-COMP'!#REF!</definedName>
    <definedName name="Excel_BuiltIn__FilterDatabase_8_1" localSheetId="26">'SPDA-COMP'!#REF!</definedName>
    <definedName name="Excel_BuiltIn__FilterDatabase_8_1">#REF!</definedName>
    <definedName name="Excel_BuiltIn__FilterDatabase_9" localSheetId="13">'ADM-COMP'!#REF!</definedName>
    <definedName name="Excel_BuiltIn__FilterDatabase_9" localSheetId="17">'CLI-COMP'!#REF!</definedName>
    <definedName name="Excel_BuiltIn__FilterDatabase_9" localSheetId="18">'EST-COMP'!#REF!</definedName>
    <definedName name="Excel_BuiltIn__FilterDatabase_9" localSheetId="19">'GAS-COMP'!#REF!</definedName>
    <definedName name="Excel_BuiltIn__FilterDatabase_9" localSheetId="21">'HID-COMP'!#REF!</definedName>
    <definedName name="Excel_BuiltIn__FilterDatabase_9" localSheetId="20">'IMPER-COMP'!#REF!</definedName>
    <definedName name="Excel_BuiltIn__FilterDatabase_9" localSheetId="22">'IMPL-COMP'!#REF!</definedName>
    <definedName name="Excel_BuiltIn__FilterDatabase_9" localSheetId="23">'INC-COMP'!#REF!</definedName>
    <definedName name="Excel_BuiltIn__FilterDatabase_9" localSheetId="24">'SCE-COMP'!#REF!</definedName>
    <definedName name="Excel_BuiltIn__FilterDatabase_9" localSheetId="25">'SEG-COMP'!#REF!</definedName>
    <definedName name="Excel_BuiltIn__FilterDatabase_9" localSheetId="26">'SPDA-COMP'!#REF!</definedName>
    <definedName name="Excel_BuiltIn__FilterDatabase_9">#REF!</definedName>
    <definedName name="Excel_BuiltIn__FilterDatabase_9_1" localSheetId="13">'ADM-COMP'!#REF!</definedName>
    <definedName name="Excel_BuiltIn__FilterDatabase_9_1" localSheetId="17">'CLI-COMP'!#REF!</definedName>
    <definedName name="Excel_BuiltIn__FilterDatabase_9_1" localSheetId="18">'EST-COMP'!#REF!</definedName>
    <definedName name="Excel_BuiltIn__FilterDatabase_9_1" localSheetId="19">'GAS-COMP'!#REF!</definedName>
    <definedName name="Excel_BuiltIn__FilterDatabase_9_1" localSheetId="21">'HID-COMP'!#REF!</definedName>
    <definedName name="Excel_BuiltIn__FilterDatabase_9_1" localSheetId="20">'IMPER-COMP'!#REF!</definedName>
    <definedName name="Excel_BuiltIn__FilterDatabase_9_1" localSheetId="22">'IMPL-COMP'!#REF!</definedName>
    <definedName name="Excel_BuiltIn__FilterDatabase_9_1" localSheetId="23">'INC-COMP'!#REF!</definedName>
    <definedName name="Excel_BuiltIn__FilterDatabase_9_1" localSheetId="24">'SCE-COMP'!#REF!</definedName>
    <definedName name="Excel_BuiltIn__FilterDatabase_9_1" localSheetId="25">'SEG-COMP'!#REF!</definedName>
    <definedName name="Excel_BuiltIn__FilterDatabase_9_1" localSheetId="26">'SPDA-COMP'!#REF!</definedName>
    <definedName name="Excel_BuiltIn__FilterDatabase_9_1">#REF!</definedName>
    <definedName name="Excel_BuiltIn_Print_Area_1" localSheetId="13">'ADM-COMP'!#REF!</definedName>
    <definedName name="Excel_BuiltIn_Print_Area_1" localSheetId="17">'CLI-COMP'!#REF!</definedName>
    <definedName name="Excel_BuiltIn_Print_Area_1" localSheetId="18">'EST-COMP'!#REF!</definedName>
    <definedName name="Excel_BuiltIn_Print_Area_1" localSheetId="19">'GAS-COMP'!#REF!</definedName>
    <definedName name="Excel_BuiltIn_Print_Area_1" localSheetId="21">'HID-COMP'!#REF!</definedName>
    <definedName name="Excel_BuiltIn_Print_Area_1" localSheetId="20">'IMPER-COMP'!#REF!</definedName>
    <definedName name="Excel_BuiltIn_Print_Area_1" localSheetId="22">'IMPL-COMP'!#REF!</definedName>
    <definedName name="Excel_BuiltIn_Print_Area_1" localSheetId="23">'INC-COMP'!#REF!</definedName>
    <definedName name="Excel_BuiltIn_Print_Area_1" localSheetId="24">'SCE-COMP'!#REF!</definedName>
    <definedName name="Excel_BuiltIn_Print_Area_1" localSheetId="25">'SEG-COMP'!#REF!</definedName>
    <definedName name="Excel_BuiltIn_Print_Area_1" localSheetId="26">'SPDA-COMP'!#REF!</definedName>
    <definedName name="Excel_BuiltIn_Print_Area_1">#REF!</definedName>
    <definedName name="Excel_BuiltIn_Print_Area_1_1" localSheetId="13">'ADM-COMP'!#REF!</definedName>
    <definedName name="Excel_BuiltIn_Print_Area_1_1" localSheetId="17">'CLI-COMP'!#REF!</definedName>
    <definedName name="Excel_BuiltIn_Print_Area_1_1" localSheetId="18">'EST-COMP'!#REF!</definedName>
    <definedName name="Excel_BuiltIn_Print_Area_1_1" localSheetId="19">'GAS-COMP'!#REF!</definedName>
    <definedName name="Excel_BuiltIn_Print_Area_1_1" localSheetId="21">'HID-COMP'!#REF!</definedName>
    <definedName name="Excel_BuiltIn_Print_Area_1_1" localSheetId="20">'IMPER-COMP'!#REF!</definedName>
    <definedName name="Excel_BuiltIn_Print_Area_1_1" localSheetId="22">'IMPL-COMP'!#REF!</definedName>
    <definedName name="Excel_BuiltIn_Print_Area_1_1" localSheetId="23">'INC-COMP'!#REF!</definedName>
    <definedName name="Excel_BuiltIn_Print_Area_1_1" localSheetId="24">'SCE-COMP'!#REF!</definedName>
    <definedName name="Excel_BuiltIn_Print_Area_1_1" localSheetId="25">'SEG-COMP'!#REF!</definedName>
    <definedName name="Excel_BuiltIn_Print_Area_1_1" localSheetId="26">'SPDA-COMP'!#REF!</definedName>
    <definedName name="Excel_BuiltIn_Print_Area_1_1">#REF!</definedName>
    <definedName name="Excel_BuiltIn_Print_Area_1_1_1" localSheetId="13">'ADM-COMP'!#REF!</definedName>
    <definedName name="Excel_BuiltIn_Print_Area_1_1_1" localSheetId="17">'CLI-COMP'!#REF!</definedName>
    <definedName name="Excel_BuiltIn_Print_Area_1_1_1" localSheetId="18">'EST-COMP'!#REF!</definedName>
    <definedName name="Excel_BuiltIn_Print_Area_1_1_1" localSheetId="19">'GAS-COMP'!#REF!</definedName>
    <definedName name="Excel_BuiltIn_Print_Area_1_1_1" localSheetId="21">'HID-COMP'!#REF!</definedName>
    <definedName name="Excel_BuiltIn_Print_Area_1_1_1" localSheetId="20">'IMPER-COMP'!#REF!</definedName>
    <definedName name="Excel_BuiltIn_Print_Area_1_1_1" localSheetId="22">'IMPL-COMP'!#REF!</definedName>
    <definedName name="Excel_BuiltIn_Print_Area_1_1_1" localSheetId="23">'INC-COMP'!#REF!</definedName>
    <definedName name="Excel_BuiltIn_Print_Area_1_1_1" localSheetId="24">'SCE-COMP'!#REF!</definedName>
    <definedName name="Excel_BuiltIn_Print_Area_1_1_1" localSheetId="25">'SEG-COMP'!#REF!</definedName>
    <definedName name="Excel_BuiltIn_Print_Area_1_1_1" localSheetId="26">'SPDA-COMP'!#REF!</definedName>
    <definedName name="Excel_BuiltIn_Print_Area_1_1_1">#REF!</definedName>
    <definedName name="Excel_BuiltIn_Print_Area_1_1_1_1" localSheetId="13">'ADM-COMP'!#REF!</definedName>
    <definedName name="Excel_BuiltIn_Print_Area_1_1_1_1" localSheetId="17">'CLI-COMP'!#REF!</definedName>
    <definedName name="Excel_BuiltIn_Print_Area_1_1_1_1" localSheetId="18">'EST-COMP'!#REF!</definedName>
    <definedName name="Excel_BuiltIn_Print_Area_1_1_1_1" localSheetId="19">'GAS-COMP'!#REF!</definedName>
    <definedName name="Excel_BuiltIn_Print_Area_1_1_1_1" localSheetId="21">'HID-COMP'!#REF!</definedName>
    <definedName name="Excel_BuiltIn_Print_Area_1_1_1_1" localSheetId="20">'IMPER-COMP'!#REF!</definedName>
    <definedName name="Excel_BuiltIn_Print_Area_1_1_1_1" localSheetId="22">'IMPL-COMP'!#REF!</definedName>
    <definedName name="Excel_BuiltIn_Print_Area_1_1_1_1" localSheetId="23">'INC-COMP'!#REF!</definedName>
    <definedName name="Excel_BuiltIn_Print_Area_1_1_1_1" localSheetId="24">'SCE-COMP'!#REF!</definedName>
    <definedName name="Excel_BuiltIn_Print_Area_1_1_1_1" localSheetId="25">'SEG-COMP'!#REF!</definedName>
    <definedName name="Excel_BuiltIn_Print_Area_1_1_1_1" localSheetId="26">'SPDA-COMP'!#REF!</definedName>
    <definedName name="Excel_BuiltIn_Print_Area_1_1_1_1">#REF!</definedName>
    <definedName name="Excel_BuiltIn_Print_Area_1_1_1_1_1" localSheetId="13">'ADM-COMP'!#REF!</definedName>
    <definedName name="Excel_BuiltIn_Print_Area_1_1_1_1_1" localSheetId="17">'CLI-COMP'!#REF!</definedName>
    <definedName name="Excel_BuiltIn_Print_Area_1_1_1_1_1" localSheetId="18">'EST-COMP'!#REF!</definedName>
    <definedName name="Excel_BuiltIn_Print_Area_1_1_1_1_1" localSheetId="19">'GAS-COMP'!#REF!</definedName>
    <definedName name="Excel_BuiltIn_Print_Area_1_1_1_1_1" localSheetId="21">'HID-COMP'!#REF!</definedName>
    <definedName name="Excel_BuiltIn_Print_Area_1_1_1_1_1" localSheetId="20">'IMPER-COMP'!#REF!</definedName>
    <definedName name="Excel_BuiltIn_Print_Area_1_1_1_1_1" localSheetId="22">'IMPL-COMP'!#REF!</definedName>
    <definedName name="Excel_BuiltIn_Print_Area_1_1_1_1_1" localSheetId="23">'INC-COMP'!#REF!</definedName>
    <definedName name="Excel_BuiltIn_Print_Area_1_1_1_1_1" localSheetId="24">'SCE-COMP'!#REF!</definedName>
    <definedName name="Excel_BuiltIn_Print_Area_1_1_1_1_1" localSheetId="25">'SEG-COMP'!#REF!</definedName>
    <definedName name="Excel_BuiltIn_Print_Area_1_1_1_1_1" localSheetId="26">'SPDA-COMP'!#REF!</definedName>
    <definedName name="Excel_BuiltIn_Print_Area_1_1_1_1_1">#REF!</definedName>
    <definedName name="Excel_BuiltIn_Print_Area_1_1_1_1_1_1" localSheetId="13">'ADM-COMP'!#REF!</definedName>
    <definedName name="Excel_BuiltIn_Print_Area_1_1_1_1_1_1" localSheetId="17">'CLI-COMP'!#REF!</definedName>
    <definedName name="Excel_BuiltIn_Print_Area_1_1_1_1_1_1" localSheetId="18">'EST-COMP'!#REF!</definedName>
    <definedName name="Excel_BuiltIn_Print_Area_1_1_1_1_1_1" localSheetId="19">'GAS-COMP'!#REF!</definedName>
    <definedName name="Excel_BuiltIn_Print_Area_1_1_1_1_1_1" localSheetId="21">'HID-COMP'!#REF!</definedName>
    <definedName name="Excel_BuiltIn_Print_Area_1_1_1_1_1_1" localSheetId="20">'IMPER-COMP'!#REF!</definedName>
    <definedName name="Excel_BuiltIn_Print_Area_1_1_1_1_1_1" localSheetId="22">'IMPL-COMP'!#REF!</definedName>
    <definedName name="Excel_BuiltIn_Print_Area_1_1_1_1_1_1" localSheetId="23">'INC-COMP'!#REF!</definedName>
    <definedName name="Excel_BuiltIn_Print_Area_1_1_1_1_1_1" localSheetId="24">'SCE-COMP'!#REF!</definedName>
    <definedName name="Excel_BuiltIn_Print_Area_1_1_1_1_1_1" localSheetId="25">'SEG-COMP'!#REF!</definedName>
    <definedName name="Excel_BuiltIn_Print_Area_1_1_1_1_1_1" localSheetId="26">'SPDA-COMP'!#REF!</definedName>
    <definedName name="Excel_BuiltIn_Print_Area_1_1_1_1_1_1">#REF!</definedName>
    <definedName name="Excel_BuiltIn_Print_Area_1_1_1_1_1_1_1" localSheetId="13">'ADM-COMP'!#REF!</definedName>
    <definedName name="Excel_BuiltIn_Print_Area_1_1_1_1_1_1_1" localSheetId="17">'CLI-COMP'!#REF!</definedName>
    <definedName name="Excel_BuiltIn_Print_Area_1_1_1_1_1_1_1" localSheetId="18">'EST-COMP'!#REF!</definedName>
    <definedName name="Excel_BuiltIn_Print_Area_1_1_1_1_1_1_1" localSheetId="19">'GAS-COMP'!#REF!</definedName>
    <definedName name="Excel_BuiltIn_Print_Area_1_1_1_1_1_1_1" localSheetId="21">'HID-COMP'!#REF!</definedName>
    <definedName name="Excel_BuiltIn_Print_Area_1_1_1_1_1_1_1" localSheetId="20">'IMPER-COMP'!#REF!</definedName>
    <definedName name="Excel_BuiltIn_Print_Area_1_1_1_1_1_1_1" localSheetId="22">'IMPL-COMP'!#REF!</definedName>
    <definedName name="Excel_BuiltIn_Print_Area_1_1_1_1_1_1_1" localSheetId="23">'INC-COMP'!#REF!</definedName>
    <definedName name="Excel_BuiltIn_Print_Area_1_1_1_1_1_1_1" localSheetId="24">'SCE-COMP'!#REF!</definedName>
    <definedName name="Excel_BuiltIn_Print_Area_1_1_1_1_1_1_1" localSheetId="25">'SEG-COMP'!#REF!</definedName>
    <definedName name="Excel_BuiltIn_Print_Area_1_1_1_1_1_1_1" localSheetId="26">'SPDA-COMP'!#REF!</definedName>
    <definedName name="Excel_BuiltIn_Print_Area_1_1_1_1_1_1_1">#REF!</definedName>
    <definedName name="Excel_BuiltIn_Print_Area_1_1_1_1_1_1_1_1" localSheetId="13">'ADM-COMP'!#REF!</definedName>
    <definedName name="Excel_BuiltIn_Print_Area_1_1_1_1_1_1_1_1" localSheetId="17">'CLI-COMP'!#REF!</definedName>
    <definedName name="Excel_BuiltIn_Print_Area_1_1_1_1_1_1_1_1" localSheetId="18">'EST-COMP'!#REF!</definedName>
    <definedName name="Excel_BuiltIn_Print_Area_1_1_1_1_1_1_1_1" localSheetId="19">'GAS-COMP'!#REF!</definedName>
    <definedName name="Excel_BuiltIn_Print_Area_1_1_1_1_1_1_1_1" localSheetId="21">'HID-COMP'!#REF!</definedName>
    <definedName name="Excel_BuiltIn_Print_Area_1_1_1_1_1_1_1_1" localSheetId="20">'IMPER-COMP'!#REF!</definedName>
    <definedName name="Excel_BuiltIn_Print_Area_1_1_1_1_1_1_1_1" localSheetId="22">'IMPL-COMP'!#REF!</definedName>
    <definedName name="Excel_BuiltIn_Print_Area_1_1_1_1_1_1_1_1" localSheetId="23">'INC-COMP'!#REF!</definedName>
    <definedName name="Excel_BuiltIn_Print_Area_1_1_1_1_1_1_1_1" localSheetId="24">'SCE-COMP'!#REF!</definedName>
    <definedName name="Excel_BuiltIn_Print_Area_1_1_1_1_1_1_1_1" localSheetId="25">'SEG-COMP'!#REF!</definedName>
    <definedName name="Excel_BuiltIn_Print_Area_1_1_1_1_1_1_1_1" localSheetId="26">'SPDA-COMP'!#REF!</definedName>
    <definedName name="Excel_BuiltIn_Print_Area_1_1_1_1_1_1_1_1">#REF!</definedName>
    <definedName name="Excel_BuiltIn_Print_Area_1_1_1_1_1_1_1_1_1" localSheetId="13">'ADM-COMP'!#REF!</definedName>
    <definedName name="Excel_BuiltIn_Print_Area_1_1_1_1_1_1_1_1_1" localSheetId="17">'CLI-COMP'!#REF!</definedName>
    <definedName name="Excel_BuiltIn_Print_Area_1_1_1_1_1_1_1_1_1" localSheetId="18">'EST-COMP'!#REF!</definedName>
    <definedName name="Excel_BuiltIn_Print_Area_1_1_1_1_1_1_1_1_1" localSheetId="19">'GAS-COMP'!#REF!</definedName>
    <definedName name="Excel_BuiltIn_Print_Area_1_1_1_1_1_1_1_1_1" localSheetId="21">'HID-COMP'!#REF!</definedName>
    <definedName name="Excel_BuiltIn_Print_Area_1_1_1_1_1_1_1_1_1" localSheetId="20">'IMPER-COMP'!#REF!</definedName>
    <definedName name="Excel_BuiltIn_Print_Area_1_1_1_1_1_1_1_1_1" localSheetId="22">'IMPL-COMP'!#REF!</definedName>
    <definedName name="Excel_BuiltIn_Print_Area_1_1_1_1_1_1_1_1_1" localSheetId="23">'INC-COMP'!#REF!</definedName>
    <definedName name="Excel_BuiltIn_Print_Area_1_1_1_1_1_1_1_1_1" localSheetId="24">'SCE-COMP'!#REF!</definedName>
    <definedName name="Excel_BuiltIn_Print_Area_1_1_1_1_1_1_1_1_1" localSheetId="25">'SEG-COMP'!#REF!</definedName>
    <definedName name="Excel_BuiltIn_Print_Area_1_1_1_1_1_1_1_1_1" localSheetId="26">'SPDA-COMP'!#REF!</definedName>
    <definedName name="Excel_BuiltIn_Print_Area_1_1_1_1_1_1_1_1_1">#REF!</definedName>
    <definedName name="Excel_BuiltIn_Print_Area_10" localSheetId="13">'ADM-COMP'!#REF!</definedName>
    <definedName name="Excel_BuiltIn_Print_Area_10" localSheetId="17">'CLI-COMP'!#REF!</definedName>
    <definedName name="Excel_BuiltIn_Print_Area_10" localSheetId="18">'EST-COMP'!#REF!</definedName>
    <definedName name="Excel_BuiltIn_Print_Area_10" localSheetId="19">'GAS-COMP'!#REF!</definedName>
    <definedName name="Excel_BuiltIn_Print_Area_10" localSheetId="21">'HID-COMP'!#REF!</definedName>
    <definedName name="Excel_BuiltIn_Print_Area_10" localSheetId="20">'IMPER-COMP'!#REF!</definedName>
    <definedName name="Excel_BuiltIn_Print_Area_10" localSheetId="22">'IMPL-COMP'!#REF!</definedName>
    <definedName name="Excel_BuiltIn_Print_Area_10" localSheetId="23">'INC-COMP'!#REF!</definedName>
    <definedName name="Excel_BuiltIn_Print_Area_10" localSheetId="24">'SCE-COMP'!#REF!</definedName>
    <definedName name="Excel_BuiltIn_Print_Area_10" localSheetId="25">'SEG-COMP'!#REF!</definedName>
    <definedName name="Excel_BuiltIn_Print_Area_10" localSheetId="26">'SPDA-COMP'!#REF!</definedName>
    <definedName name="Excel_BuiltIn_Print_Area_10">#REF!</definedName>
    <definedName name="Excel_BuiltIn_Print_Area_10_1" localSheetId="13">'ADM-COMP'!#REF!</definedName>
    <definedName name="Excel_BuiltIn_Print_Area_10_1" localSheetId="17">'CLI-COMP'!#REF!</definedName>
    <definedName name="Excel_BuiltIn_Print_Area_10_1" localSheetId="18">'EST-COMP'!#REF!</definedName>
    <definedName name="Excel_BuiltIn_Print_Area_10_1" localSheetId="19">'GAS-COMP'!#REF!</definedName>
    <definedName name="Excel_BuiltIn_Print_Area_10_1" localSheetId="21">'HID-COMP'!#REF!</definedName>
    <definedName name="Excel_BuiltIn_Print_Area_10_1" localSheetId="20">'IMPER-COMP'!#REF!</definedName>
    <definedName name="Excel_BuiltIn_Print_Area_10_1" localSheetId="22">'IMPL-COMP'!#REF!</definedName>
    <definedName name="Excel_BuiltIn_Print_Area_10_1" localSheetId="23">'INC-COMP'!#REF!</definedName>
    <definedName name="Excel_BuiltIn_Print_Area_10_1" localSheetId="24">'SCE-COMP'!#REF!</definedName>
    <definedName name="Excel_BuiltIn_Print_Area_10_1" localSheetId="25">'SEG-COMP'!#REF!</definedName>
    <definedName name="Excel_BuiltIn_Print_Area_10_1" localSheetId="26">'SPDA-COMP'!#REF!</definedName>
    <definedName name="Excel_BuiltIn_Print_Area_10_1">#REF!</definedName>
    <definedName name="Excel_BuiltIn_Print_Area_11" localSheetId="13">'ADM-COMP'!#REF!</definedName>
    <definedName name="Excel_BuiltIn_Print_Area_11" localSheetId="17">'CLI-COMP'!#REF!</definedName>
    <definedName name="Excel_BuiltIn_Print_Area_11" localSheetId="18">'EST-COMP'!#REF!</definedName>
    <definedName name="Excel_BuiltIn_Print_Area_11" localSheetId="19">'GAS-COMP'!#REF!</definedName>
    <definedName name="Excel_BuiltIn_Print_Area_11" localSheetId="21">'HID-COMP'!#REF!</definedName>
    <definedName name="Excel_BuiltIn_Print_Area_11" localSheetId="20">'IMPER-COMP'!#REF!</definedName>
    <definedName name="Excel_BuiltIn_Print_Area_11" localSheetId="22">'IMPL-COMP'!#REF!</definedName>
    <definedName name="Excel_BuiltIn_Print_Area_11" localSheetId="23">'INC-COMP'!#REF!</definedName>
    <definedName name="Excel_BuiltIn_Print_Area_11" localSheetId="24">'SCE-COMP'!#REF!</definedName>
    <definedName name="Excel_BuiltIn_Print_Area_11" localSheetId="25">'SEG-COMP'!#REF!</definedName>
    <definedName name="Excel_BuiltIn_Print_Area_11" localSheetId="26">'SPDA-COMP'!#REF!</definedName>
    <definedName name="Excel_BuiltIn_Print_Area_11">#REF!</definedName>
    <definedName name="Excel_BuiltIn_Print_Area_11_1" localSheetId="13">'ADM-COMP'!#REF!</definedName>
    <definedName name="Excel_BuiltIn_Print_Area_11_1" localSheetId="17">'CLI-COMP'!#REF!</definedName>
    <definedName name="Excel_BuiltIn_Print_Area_11_1" localSheetId="18">'EST-COMP'!#REF!</definedName>
    <definedName name="Excel_BuiltIn_Print_Area_11_1" localSheetId="19">'GAS-COMP'!#REF!</definedName>
    <definedName name="Excel_BuiltIn_Print_Area_11_1" localSheetId="21">'HID-COMP'!#REF!</definedName>
    <definedName name="Excel_BuiltIn_Print_Area_11_1" localSheetId="20">'IMPER-COMP'!#REF!</definedName>
    <definedName name="Excel_BuiltIn_Print_Area_11_1" localSheetId="22">'IMPL-COMP'!#REF!</definedName>
    <definedName name="Excel_BuiltIn_Print_Area_11_1" localSheetId="23">'INC-COMP'!#REF!</definedName>
    <definedName name="Excel_BuiltIn_Print_Area_11_1" localSheetId="24">'SCE-COMP'!#REF!</definedName>
    <definedName name="Excel_BuiltIn_Print_Area_11_1" localSheetId="25">'SEG-COMP'!#REF!</definedName>
    <definedName name="Excel_BuiltIn_Print_Area_11_1" localSheetId="26">'SPDA-COMP'!#REF!</definedName>
    <definedName name="Excel_BuiltIn_Print_Area_11_1">#REF!</definedName>
    <definedName name="Excel_BuiltIn_Print_Area_12">#REF!</definedName>
    <definedName name="Excel_BuiltIn_Print_Area_13" localSheetId="13">'ADM-COMP'!#REF!</definedName>
    <definedName name="Excel_BuiltIn_Print_Area_13" localSheetId="17">'CLI-COMP'!#REF!</definedName>
    <definedName name="Excel_BuiltIn_Print_Area_13" localSheetId="18">'EST-COMP'!#REF!</definedName>
    <definedName name="Excel_BuiltIn_Print_Area_13" localSheetId="19">'GAS-COMP'!#REF!</definedName>
    <definedName name="Excel_BuiltIn_Print_Area_13" localSheetId="21">'HID-COMP'!#REF!</definedName>
    <definedName name="Excel_BuiltIn_Print_Area_13" localSheetId="20">'IMPER-COMP'!#REF!</definedName>
    <definedName name="Excel_BuiltIn_Print_Area_13" localSheetId="22">'IMPL-COMP'!#REF!</definedName>
    <definedName name="Excel_BuiltIn_Print_Area_13" localSheetId="23">'INC-COMP'!#REF!</definedName>
    <definedName name="Excel_BuiltIn_Print_Area_13" localSheetId="24">'SCE-COMP'!#REF!</definedName>
    <definedName name="Excel_BuiltIn_Print_Area_13" localSheetId="25">'SEG-COMP'!#REF!</definedName>
    <definedName name="Excel_BuiltIn_Print_Area_13" localSheetId="26">'SPDA-COMP'!#REF!</definedName>
    <definedName name="Excel_BuiltIn_Print_Area_13">#REF!</definedName>
    <definedName name="Excel_BuiltIn_Print_Area_14" localSheetId="13">'ADM-COMP'!#REF!</definedName>
    <definedName name="Excel_BuiltIn_Print_Area_14" localSheetId="17">'CLI-COMP'!#REF!</definedName>
    <definedName name="Excel_BuiltIn_Print_Area_14" localSheetId="18">'EST-COMP'!#REF!</definedName>
    <definedName name="Excel_BuiltIn_Print_Area_14" localSheetId="19">'GAS-COMP'!#REF!</definedName>
    <definedName name="Excel_BuiltIn_Print_Area_14" localSheetId="21">'HID-COMP'!#REF!</definedName>
    <definedName name="Excel_BuiltIn_Print_Area_14" localSheetId="20">'IMPER-COMP'!#REF!</definedName>
    <definedName name="Excel_BuiltIn_Print_Area_14" localSheetId="22">'IMPL-COMP'!#REF!</definedName>
    <definedName name="Excel_BuiltIn_Print_Area_14" localSheetId="23">'INC-COMP'!#REF!</definedName>
    <definedName name="Excel_BuiltIn_Print_Area_14" localSheetId="24">'SCE-COMP'!#REF!</definedName>
    <definedName name="Excel_BuiltIn_Print_Area_14" localSheetId="25">'SEG-COMP'!#REF!</definedName>
    <definedName name="Excel_BuiltIn_Print_Area_14" localSheetId="26">'SPDA-COMP'!#REF!</definedName>
    <definedName name="Excel_BuiltIn_Print_Area_14">#REF!</definedName>
    <definedName name="Excel_BuiltIn_Print_Area_15" localSheetId="13">'ADM-COMP'!#REF!</definedName>
    <definedName name="Excel_BuiltIn_Print_Area_15" localSheetId="17">'CLI-COMP'!#REF!</definedName>
    <definedName name="Excel_BuiltIn_Print_Area_15" localSheetId="18">'EST-COMP'!#REF!</definedName>
    <definedName name="Excel_BuiltIn_Print_Area_15" localSheetId="19">'GAS-COMP'!#REF!</definedName>
    <definedName name="Excel_BuiltIn_Print_Area_15" localSheetId="21">'HID-COMP'!#REF!</definedName>
    <definedName name="Excel_BuiltIn_Print_Area_15" localSheetId="20">'IMPER-COMP'!#REF!</definedName>
    <definedName name="Excel_BuiltIn_Print_Area_15" localSheetId="22">'IMPL-COMP'!#REF!</definedName>
    <definedName name="Excel_BuiltIn_Print_Area_15" localSheetId="23">'INC-COMP'!#REF!</definedName>
    <definedName name="Excel_BuiltIn_Print_Area_15" localSheetId="24">'SCE-COMP'!#REF!</definedName>
    <definedName name="Excel_BuiltIn_Print_Area_15" localSheetId="25">'SEG-COMP'!#REF!</definedName>
    <definedName name="Excel_BuiltIn_Print_Area_15" localSheetId="26">'SPDA-COMP'!#REF!</definedName>
    <definedName name="Excel_BuiltIn_Print_Area_15">#REF!</definedName>
    <definedName name="Excel_BuiltIn_Print_Area_16" localSheetId="13">'ADM-COMP'!#REF!</definedName>
    <definedName name="Excel_BuiltIn_Print_Area_16" localSheetId="17">'CLI-COMP'!#REF!</definedName>
    <definedName name="Excel_BuiltIn_Print_Area_16" localSheetId="18">'EST-COMP'!#REF!</definedName>
    <definedName name="Excel_BuiltIn_Print_Area_16" localSheetId="19">'GAS-COMP'!#REF!</definedName>
    <definedName name="Excel_BuiltIn_Print_Area_16" localSheetId="21">'HID-COMP'!#REF!</definedName>
    <definedName name="Excel_BuiltIn_Print_Area_16" localSheetId="20">'IMPER-COMP'!#REF!</definedName>
    <definedName name="Excel_BuiltIn_Print_Area_16" localSheetId="22">'IMPL-COMP'!#REF!</definedName>
    <definedName name="Excel_BuiltIn_Print_Area_16" localSheetId="23">'INC-COMP'!#REF!</definedName>
    <definedName name="Excel_BuiltIn_Print_Area_16" localSheetId="24">'SCE-COMP'!#REF!</definedName>
    <definedName name="Excel_BuiltIn_Print_Area_16" localSheetId="25">'SEG-COMP'!#REF!</definedName>
    <definedName name="Excel_BuiltIn_Print_Area_16" localSheetId="26">'SPDA-COMP'!#REF!</definedName>
    <definedName name="Excel_BuiltIn_Print_Area_16">#REF!</definedName>
    <definedName name="Excel_BuiltIn_Print_Area_17" localSheetId="13">'ADM-COMP'!#REF!</definedName>
    <definedName name="Excel_BuiltIn_Print_Area_17" localSheetId="17">'CLI-COMP'!#REF!</definedName>
    <definedName name="Excel_BuiltIn_Print_Area_17" localSheetId="18">'EST-COMP'!#REF!</definedName>
    <definedName name="Excel_BuiltIn_Print_Area_17" localSheetId="19">'GAS-COMP'!#REF!</definedName>
    <definedName name="Excel_BuiltIn_Print_Area_17" localSheetId="21">'HID-COMP'!#REF!</definedName>
    <definedName name="Excel_BuiltIn_Print_Area_17" localSheetId="20">'IMPER-COMP'!#REF!</definedName>
    <definedName name="Excel_BuiltIn_Print_Area_17" localSheetId="22">'IMPL-COMP'!#REF!</definedName>
    <definedName name="Excel_BuiltIn_Print_Area_17" localSheetId="23">'INC-COMP'!#REF!</definedName>
    <definedName name="Excel_BuiltIn_Print_Area_17" localSheetId="24">'SCE-COMP'!#REF!</definedName>
    <definedName name="Excel_BuiltIn_Print_Area_17" localSheetId="25">'SEG-COMP'!#REF!</definedName>
    <definedName name="Excel_BuiltIn_Print_Area_17" localSheetId="26">'SPDA-COMP'!#REF!</definedName>
    <definedName name="Excel_BuiltIn_Print_Area_17">#REF!</definedName>
    <definedName name="Excel_BuiltIn_Print_Area_18" localSheetId="13">'ADM-COMP'!#REF!</definedName>
    <definedName name="Excel_BuiltIn_Print_Area_18" localSheetId="17">'CLI-COMP'!#REF!</definedName>
    <definedName name="Excel_BuiltIn_Print_Area_18" localSheetId="18">'EST-COMP'!#REF!</definedName>
    <definedName name="Excel_BuiltIn_Print_Area_18" localSheetId="19">'GAS-COMP'!#REF!</definedName>
    <definedName name="Excel_BuiltIn_Print_Area_18" localSheetId="21">'HID-COMP'!#REF!</definedName>
    <definedName name="Excel_BuiltIn_Print_Area_18" localSheetId="20">'IMPER-COMP'!#REF!</definedName>
    <definedName name="Excel_BuiltIn_Print_Area_18" localSheetId="22">'IMPL-COMP'!#REF!</definedName>
    <definedName name="Excel_BuiltIn_Print_Area_18" localSheetId="23">'INC-COMP'!#REF!</definedName>
    <definedName name="Excel_BuiltIn_Print_Area_18" localSheetId="24">'SCE-COMP'!#REF!</definedName>
    <definedName name="Excel_BuiltIn_Print_Area_18" localSheetId="25">'SEG-COMP'!#REF!</definedName>
    <definedName name="Excel_BuiltIn_Print_Area_18" localSheetId="26">'SPDA-COMP'!#REF!</definedName>
    <definedName name="Excel_BuiltIn_Print_Area_18">#REF!</definedName>
    <definedName name="Excel_BuiltIn_Print_Area_2" localSheetId="13">'ADM-COMP'!#REF!</definedName>
    <definedName name="Excel_BuiltIn_Print_Area_2" localSheetId="17">'CLI-COMP'!#REF!</definedName>
    <definedName name="Excel_BuiltIn_Print_Area_2" localSheetId="18">'EST-COMP'!#REF!</definedName>
    <definedName name="Excel_BuiltIn_Print_Area_2" localSheetId="19">'GAS-COMP'!#REF!</definedName>
    <definedName name="Excel_BuiltIn_Print_Area_2" localSheetId="21">'HID-COMP'!#REF!</definedName>
    <definedName name="Excel_BuiltIn_Print_Area_2" localSheetId="20">'IMPER-COMP'!#REF!</definedName>
    <definedName name="Excel_BuiltIn_Print_Area_2" localSheetId="22">'IMPL-COMP'!#REF!</definedName>
    <definedName name="Excel_BuiltIn_Print_Area_2" localSheetId="23">'INC-COMP'!#REF!</definedName>
    <definedName name="Excel_BuiltIn_Print_Area_2" localSheetId="24">'SCE-COMP'!#REF!</definedName>
    <definedName name="Excel_BuiltIn_Print_Area_2" localSheetId="25">'SEG-COMP'!#REF!</definedName>
    <definedName name="Excel_BuiltIn_Print_Area_2" localSheetId="26">'SPDA-COMP'!#REF!</definedName>
    <definedName name="Excel_BuiltIn_Print_Area_2">#REF!</definedName>
    <definedName name="Excel_BuiltIn_Print_Area_2_1" localSheetId="13">'ADM-COMP'!#REF!</definedName>
    <definedName name="Excel_BuiltIn_Print_Area_2_1" localSheetId="8">"$#REF!.$A$1:$J$410"</definedName>
    <definedName name="Excel_BuiltIn_Print_Area_2_1" localSheetId="17">'CLI-COMP'!#REF!</definedName>
    <definedName name="Excel_BuiltIn_Print_Area_2_1" localSheetId="18">'EST-COMP'!#REF!</definedName>
    <definedName name="Excel_BuiltIn_Print_Area_2_1" localSheetId="19">'GAS-COMP'!#REF!</definedName>
    <definedName name="Excel_BuiltIn_Print_Area_2_1" localSheetId="21">'HID-COMP'!#REF!</definedName>
    <definedName name="Excel_BuiltIn_Print_Area_2_1" localSheetId="20">'IMPER-COMP'!#REF!</definedName>
    <definedName name="Excel_BuiltIn_Print_Area_2_1" localSheetId="22">'IMPL-COMP'!#REF!</definedName>
    <definedName name="Excel_BuiltIn_Print_Area_2_1" localSheetId="23">'INC-COMP'!#REF!</definedName>
    <definedName name="Excel_BuiltIn_Print_Area_2_1" localSheetId="9">"$#REF!.$A$1:$J$410"</definedName>
    <definedName name="Excel_BuiltIn_Print_Area_2_1" localSheetId="7">"$#REF!.$A$1:$J$410"</definedName>
    <definedName name="Excel_BuiltIn_Print_Area_2_1" localSheetId="24">'SCE-COMP'!#REF!</definedName>
    <definedName name="Excel_BuiltIn_Print_Area_2_1" localSheetId="25">'SEG-COMP'!#REF!</definedName>
    <definedName name="Excel_BuiltIn_Print_Area_2_1" localSheetId="26">'SPDA-COMP'!#REF!</definedName>
    <definedName name="Excel_BuiltIn_Print_Area_2_1">#REF!</definedName>
    <definedName name="Excel_BuiltIn_Print_Area_3" localSheetId="13">'ADM-COMP'!#REF!</definedName>
    <definedName name="Excel_BuiltIn_Print_Area_3" localSheetId="17">'CLI-COMP'!#REF!</definedName>
    <definedName name="Excel_BuiltIn_Print_Area_3" localSheetId="18">'EST-COMP'!#REF!</definedName>
    <definedName name="Excel_BuiltIn_Print_Area_3" localSheetId="19">'GAS-COMP'!#REF!</definedName>
    <definedName name="Excel_BuiltIn_Print_Area_3" localSheetId="21">'HID-COMP'!#REF!</definedName>
    <definedName name="Excel_BuiltIn_Print_Area_3" localSheetId="20">'IMPER-COMP'!#REF!</definedName>
    <definedName name="Excel_BuiltIn_Print_Area_3" localSheetId="22">'IMPL-COMP'!#REF!</definedName>
    <definedName name="Excel_BuiltIn_Print_Area_3" localSheetId="23">'INC-COMP'!#REF!</definedName>
    <definedName name="Excel_BuiltIn_Print_Area_3" localSheetId="24">'SCE-COMP'!#REF!</definedName>
    <definedName name="Excel_BuiltIn_Print_Area_3" localSheetId="25">'SEG-COMP'!#REF!</definedName>
    <definedName name="Excel_BuiltIn_Print_Area_3" localSheetId="26">'SPDA-COMP'!#REF!</definedName>
    <definedName name="Excel_BuiltIn_Print_Area_3">#REF!</definedName>
    <definedName name="Excel_BuiltIn_Print_Area_3_1" localSheetId="13">'ADM-COMP'!#REF!</definedName>
    <definedName name="Excel_BuiltIn_Print_Area_3_1" localSheetId="8">#REF!</definedName>
    <definedName name="Excel_BuiltIn_Print_Area_3_1" localSheetId="17">'CLI-COMP'!#REF!</definedName>
    <definedName name="Excel_BuiltIn_Print_Area_3_1" localSheetId="18">'EST-COMP'!#REF!</definedName>
    <definedName name="Excel_BuiltIn_Print_Area_3_1" localSheetId="19">'GAS-COMP'!#REF!</definedName>
    <definedName name="Excel_BuiltIn_Print_Area_3_1" localSheetId="21">'HID-COMP'!#REF!</definedName>
    <definedName name="Excel_BuiltIn_Print_Area_3_1" localSheetId="20">'IMPER-COMP'!#REF!</definedName>
    <definedName name="Excel_BuiltIn_Print_Area_3_1" localSheetId="22">'IMPL-COMP'!#REF!</definedName>
    <definedName name="Excel_BuiltIn_Print_Area_3_1" localSheetId="23">'INC-COMP'!#REF!</definedName>
    <definedName name="Excel_BuiltIn_Print_Area_3_1" localSheetId="9">#REF!</definedName>
    <definedName name="Excel_BuiltIn_Print_Area_3_1" localSheetId="7">#REF!</definedName>
    <definedName name="Excel_BuiltIn_Print_Area_3_1" localSheetId="24">'SCE-COMP'!#REF!</definedName>
    <definedName name="Excel_BuiltIn_Print_Area_3_1" localSheetId="25">'SEG-COMP'!#REF!</definedName>
    <definedName name="Excel_BuiltIn_Print_Area_3_1" localSheetId="26">'SPDA-COMP'!#REF!</definedName>
    <definedName name="Excel_BuiltIn_Print_Area_3_1">#REF!</definedName>
    <definedName name="Excel_BuiltIn_Print_Area_3_1_1" localSheetId="13">'ADM-COMP'!#REF!</definedName>
    <definedName name="Excel_BuiltIn_Print_Area_3_1_1" localSheetId="8">#REF!</definedName>
    <definedName name="Excel_BuiltIn_Print_Area_3_1_1" localSheetId="17">'CLI-COMP'!#REF!</definedName>
    <definedName name="Excel_BuiltIn_Print_Area_3_1_1" localSheetId="18">'EST-COMP'!#REF!</definedName>
    <definedName name="Excel_BuiltIn_Print_Area_3_1_1" localSheetId="19">'GAS-COMP'!#REF!</definedName>
    <definedName name="Excel_BuiltIn_Print_Area_3_1_1" localSheetId="21">'HID-COMP'!#REF!</definedName>
    <definedName name="Excel_BuiltIn_Print_Area_3_1_1" localSheetId="20">'IMPER-COMP'!#REF!</definedName>
    <definedName name="Excel_BuiltIn_Print_Area_3_1_1" localSheetId="22">'IMPL-COMP'!#REF!</definedName>
    <definedName name="Excel_BuiltIn_Print_Area_3_1_1" localSheetId="23">'INC-COMP'!#REF!</definedName>
    <definedName name="Excel_BuiltIn_Print_Area_3_1_1" localSheetId="9">#REF!</definedName>
    <definedName name="Excel_BuiltIn_Print_Area_3_1_1" localSheetId="7">#REF!</definedName>
    <definedName name="Excel_BuiltIn_Print_Area_3_1_1" localSheetId="24">'SCE-COMP'!#REF!</definedName>
    <definedName name="Excel_BuiltIn_Print_Area_3_1_1" localSheetId="25">'SEG-COMP'!#REF!</definedName>
    <definedName name="Excel_BuiltIn_Print_Area_3_1_1" localSheetId="26">'SPDA-COMP'!#REF!</definedName>
    <definedName name="Excel_BuiltIn_Print_Area_3_1_1">#REF!</definedName>
    <definedName name="Excel_BuiltIn_Print_Area_3_1_1_1" localSheetId="13">'ADM-COMP'!#REF!</definedName>
    <definedName name="Excel_BuiltIn_Print_Area_3_1_1_1" localSheetId="17">'CLI-COMP'!#REF!</definedName>
    <definedName name="Excel_BuiltIn_Print_Area_3_1_1_1" localSheetId="18">'EST-COMP'!#REF!</definedName>
    <definedName name="Excel_BuiltIn_Print_Area_3_1_1_1" localSheetId="19">'GAS-COMP'!#REF!</definedName>
    <definedName name="Excel_BuiltIn_Print_Area_3_1_1_1" localSheetId="21">'HID-COMP'!#REF!</definedName>
    <definedName name="Excel_BuiltIn_Print_Area_3_1_1_1" localSheetId="20">'IMPER-COMP'!#REF!</definedName>
    <definedName name="Excel_BuiltIn_Print_Area_3_1_1_1" localSheetId="22">'IMPL-COMP'!#REF!</definedName>
    <definedName name="Excel_BuiltIn_Print_Area_3_1_1_1" localSheetId="23">'INC-COMP'!#REF!</definedName>
    <definedName name="Excel_BuiltIn_Print_Area_3_1_1_1" localSheetId="24">'SCE-COMP'!#REF!</definedName>
    <definedName name="Excel_BuiltIn_Print_Area_3_1_1_1" localSheetId="25">'SEG-COMP'!#REF!</definedName>
    <definedName name="Excel_BuiltIn_Print_Area_3_1_1_1" localSheetId="26">'SPDA-COMP'!#REF!</definedName>
    <definedName name="Excel_BuiltIn_Print_Area_3_1_1_1">#REF!</definedName>
    <definedName name="Excel_BuiltIn_Print_Area_3_1_1_1_1" localSheetId="13">'ADM-COMP'!#REF!</definedName>
    <definedName name="Excel_BuiltIn_Print_Area_3_1_1_1_1" localSheetId="17">'CLI-COMP'!#REF!</definedName>
    <definedName name="Excel_BuiltIn_Print_Area_3_1_1_1_1" localSheetId="18">'EST-COMP'!#REF!</definedName>
    <definedName name="Excel_BuiltIn_Print_Area_3_1_1_1_1" localSheetId="19">'GAS-COMP'!#REF!</definedName>
    <definedName name="Excel_BuiltIn_Print_Area_3_1_1_1_1" localSheetId="21">'HID-COMP'!#REF!</definedName>
    <definedName name="Excel_BuiltIn_Print_Area_3_1_1_1_1" localSheetId="20">'IMPER-COMP'!#REF!</definedName>
    <definedName name="Excel_BuiltIn_Print_Area_3_1_1_1_1" localSheetId="22">'IMPL-COMP'!#REF!</definedName>
    <definedName name="Excel_BuiltIn_Print_Area_3_1_1_1_1" localSheetId="23">'INC-COMP'!#REF!</definedName>
    <definedName name="Excel_BuiltIn_Print_Area_3_1_1_1_1" localSheetId="24">'SCE-COMP'!#REF!</definedName>
    <definedName name="Excel_BuiltIn_Print_Area_3_1_1_1_1" localSheetId="25">'SEG-COMP'!#REF!</definedName>
    <definedName name="Excel_BuiltIn_Print_Area_3_1_1_1_1" localSheetId="26">'SPDA-COMP'!#REF!</definedName>
    <definedName name="Excel_BuiltIn_Print_Area_3_1_1_1_1">#REF!</definedName>
    <definedName name="Excel_BuiltIn_Print_Area_4" localSheetId="13">'ADM-COMP'!#REF!</definedName>
    <definedName name="Excel_BuiltIn_Print_Area_4" localSheetId="8">#REF!</definedName>
    <definedName name="Excel_BuiltIn_Print_Area_4" localSheetId="17">'CLI-COMP'!#REF!</definedName>
    <definedName name="Excel_BuiltIn_Print_Area_4" localSheetId="18">'EST-COMP'!#REF!</definedName>
    <definedName name="Excel_BuiltIn_Print_Area_4" localSheetId="19">'GAS-COMP'!#REF!</definedName>
    <definedName name="Excel_BuiltIn_Print_Area_4" localSheetId="21">'HID-COMP'!#REF!</definedName>
    <definedName name="Excel_BuiltIn_Print_Area_4" localSheetId="20">'IMPER-COMP'!#REF!</definedName>
    <definedName name="Excel_BuiltIn_Print_Area_4" localSheetId="22">'IMPL-COMP'!#REF!</definedName>
    <definedName name="Excel_BuiltIn_Print_Area_4" localSheetId="23">'INC-COMP'!#REF!</definedName>
    <definedName name="Excel_BuiltIn_Print_Area_4" localSheetId="9">#REF!</definedName>
    <definedName name="Excel_BuiltIn_Print_Area_4" localSheetId="7">#REF!</definedName>
    <definedName name="Excel_BuiltIn_Print_Area_4" localSheetId="24">'SCE-COMP'!#REF!</definedName>
    <definedName name="Excel_BuiltIn_Print_Area_4" localSheetId="25">'SEG-COMP'!#REF!</definedName>
    <definedName name="Excel_BuiltIn_Print_Area_4" localSheetId="26">'SPDA-COMP'!#REF!</definedName>
    <definedName name="Excel_BuiltIn_Print_Area_4">#REF!</definedName>
    <definedName name="Excel_BuiltIn_Print_Area_4_1" localSheetId="13">'ADM-COMP'!#REF!</definedName>
    <definedName name="Excel_BuiltIn_Print_Area_4_1" localSheetId="17">'CLI-COMP'!#REF!</definedName>
    <definedName name="Excel_BuiltIn_Print_Area_4_1" localSheetId="18">'EST-COMP'!#REF!</definedName>
    <definedName name="Excel_BuiltIn_Print_Area_4_1" localSheetId="19">'GAS-COMP'!#REF!</definedName>
    <definedName name="Excel_BuiltIn_Print_Area_4_1" localSheetId="21">'HID-COMP'!#REF!</definedName>
    <definedName name="Excel_BuiltIn_Print_Area_4_1" localSheetId="20">'IMPER-COMP'!#REF!</definedName>
    <definedName name="Excel_BuiltIn_Print_Area_4_1" localSheetId="22">'IMPL-COMP'!#REF!</definedName>
    <definedName name="Excel_BuiltIn_Print_Area_4_1" localSheetId="23">'INC-COMP'!#REF!</definedName>
    <definedName name="Excel_BuiltIn_Print_Area_4_1" localSheetId="24">'SCE-COMP'!#REF!</definedName>
    <definedName name="Excel_BuiltIn_Print_Area_4_1" localSheetId="25">'SEG-COMP'!#REF!</definedName>
    <definedName name="Excel_BuiltIn_Print_Area_4_1" localSheetId="26">'SPDA-COMP'!#REF!</definedName>
    <definedName name="Excel_BuiltIn_Print_Area_4_1">#REF!</definedName>
    <definedName name="Excel_BuiltIn_Print_Area_4_1_1" localSheetId="13">'ADM-COMP'!#REF!</definedName>
    <definedName name="Excel_BuiltIn_Print_Area_4_1_1" localSheetId="17">'CLI-COMP'!#REF!</definedName>
    <definedName name="Excel_BuiltIn_Print_Area_4_1_1" localSheetId="18">'EST-COMP'!#REF!</definedName>
    <definedName name="Excel_BuiltIn_Print_Area_4_1_1" localSheetId="19">'GAS-COMP'!#REF!</definedName>
    <definedName name="Excel_BuiltIn_Print_Area_4_1_1" localSheetId="21">'HID-COMP'!#REF!</definedName>
    <definedName name="Excel_BuiltIn_Print_Area_4_1_1" localSheetId="20">'IMPER-COMP'!#REF!</definedName>
    <definedName name="Excel_BuiltIn_Print_Area_4_1_1" localSheetId="22">'IMPL-COMP'!#REF!</definedName>
    <definedName name="Excel_BuiltIn_Print_Area_4_1_1" localSheetId="23">'INC-COMP'!#REF!</definedName>
    <definedName name="Excel_BuiltIn_Print_Area_4_1_1" localSheetId="24">'SCE-COMP'!#REF!</definedName>
    <definedName name="Excel_BuiltIn_Print_Area_4_1_1" localSheetId="25">'SEG-COMP'!#REF!</definedName>
    <definedName name="Excel_BuiltIn_Print_Area_4_1_1" localSheetId="26">'SPDA-COMP'!#REF!</definedName>
    <definedName name="Excel_BuiltIn_Print_Area_4_1_1">#REF!</definedName>
    <definedName name="Excel_BuiltIn_Print_Area_5" localSheetId="13">'ADM-COMP'!#REF!</definedName>
    <definedName name="Excel_BuiltIn_Print_Area_5" localSheetId="17">'CLI-COMP'!#REF!</definedName>
    <definedName name="Excel_BuiltIn_Print_Area_5" localSheetId="18">'EST-COMP'!#REF!</definedName>
    <definedName name="Excel_BuiltIn_Print_Area_5" localSheetId="19">'GAS-COMP'!#REF!</definedName>
    <definedName name="Excel_BuiltIn_Print_Area_5" localSheetId="21">'HID-COMP'!#REF!</definedName>
    <definedName name="Excel_BuiltIn_Print_Area_5" localSheetId="20">'IMPER-COMP'!#REF!</definedName>
    <definedName name="Excel_BuiltIn_Print_Area_5" localSheetId="22">'IMPL-COMP'!#REF!</definedName>
    <definedName name="Excel_BuiltIn_Print_Area_5" localSheetId="23">'INC-COMP'!#REF!</definedName>
    <definedName name="Excel_BuiltIn_Print_Area_5" localSheetId="24">'SCE-COMP'!#REF!</definedName>
    <definedName name="Excel_BuiltIn_Print_Area_5" localSheetId="25">'SEG-COMP'!#REF!</definedName>
    <definedName name="Excel_BuiltIn_Print_Area_5" localSheetId="26">'SPDA-COMP'!#REF!</definedName>
    <definedName name="Excel_BuiltIn_Print_Area_5">#REF!</definedName>
    <definedName name="Excel_BuiltIn_Print_Area_5_1" localSheetId="13">'ADM-COMP'!#REF!</definedName>
    <definedName name="Excel_BuiltIn_Print_Area_5_1" localSheetId="17">'CLI-COMP'!#REF!</definedName>
    <definedName name="Excel_BuiltIn_Print_Area_5_1" localSheetId="18">'EST-COMP'!#REF!</definedName>
    <definedName name="Excel_BuiltIn_Print_Area_5_1" localSheetId="19">'GAS-COMP'!#REF!</definedName>
    <definedName name="Excel_BuiltIn_Print_Area_5_1" localSheetId="21">'HID-COMP'!#REF!</definedName>
    <definedName name="Excel_BuiltIn_Print_Area_5_1" localSheetId="20">'IMPER-COMP'!#REF!</definedName>
    <definedName name="Excel_BuiltIn_Print_Area_5_1" localSheetId="22">'IMPL-COMP'!#REF!</definedName>
    <definedName name="Excel_BuiltIn_Print_Area_5_1" localSheetId="23">'INC-COMP'!#REF!</definedName>
    <definedName name="Excel_BuiltIn_Print_Area_5_1" localSheetId="24">'SCE-COMP'!#REF!</definedName>
    <definedName name="Excel_BuiltIn_Print_Area_5_1" localSheetId="25">'SEG-COMP'!#REF!</definedName>
    <definedName name="Excel_BuiltIn_Print_Area_5_1" localSheetId="26">'SPDA-COMP'!#REF!</definedName>
    <definedName name="Excel_BuiltIn_Print_Area_5_1">#REF!</definedName>
    <definedName name="Excel_BuiltIn_Print_Area_5_1_1" localSheetId="13">'ADM-COMP'!#REF!</definedName>
    <definedName name="Excel_BuiltIn_Print_Area_5_1_1" localSheetId="17">'CLI-COMP'!#REF!</definedName>
    <definedName name="Excel_BuiltIn_Print_Area_5_1_1" localSheetId="18">'EST-COMP'!#REF!</definedName>
    <definedName name="Excel_BuiltIn_Print_Area_5_1_1" localSheetId="19">'GAS-COMP'!#REF!</definedName>
    <definedName name="Excel_BuiltIn_Print_Area_5_1_1" localSheetId="21">'HID-COMP'!#REF!</definedName>
    <definedName name="Excel_BuiltIn_Print_Area_5_1_1" localSheetId="20">'IMPER-COMP'!#REF!</definedName>
    <definedName name="Excel_BuiltIn_Print_Area_5_1_1" localSheetId="22">'IMPL-COMP'!#REF!</definedName>
    <definedName name="Excel_BuiltIn_Print_Area_5_1_1" localSheetId="23">'INC-COMP'!#REF!</definedName>
    <definedName name="Excel_BuiltIn_Print_Area_5_1_1" localSheetId="24">'SCE-COMP'!#REF!</definedName>
    <definedName name="Excel_BuiltIn_Print_Area_5_1_1" localSheetId="25">'SEG-COMP'!#REF!</definedName>
    <definedName name="Excel_BuiltIn_Print_Area_5_1_1" localSheetId="26">'SPDA-COMP'!#REF!</definedName>
    <definedName name="Excel_BuiltIn_Print_Area_5_1_1">#REF!</definedName>
    <definedName name="Excel_BuiltIn_Print_Area_5_1_1_1" localSheetId="13">'ADM-COMP'!#REF!</definedName>
    <definedName name="Excel_BuiltIn_Print_Area_5_1_1_1" localSheetId="17">'CLI-COMP'!#REF!</definedName>
    <definedName name="Excel_BuiltIn_Print_Area_5_1_1_1" localSheetId="18">'EST-COMP'!#REF!</definedName>
    <definedName name="Excel_BuiltIn_Print_Area_5_1_1_1" localSheetId="19">'GAS-COMP'!#REF!</definedName>
    <definedName name="Excel_BuiltIn_Print_Area_5_1_1_1" localSheetId="21">'HID-COMP'!#REF!</definedName>
    <definedName name="Excel_BuiltIn_Print_Area_5_1_1_1" localSheetId="20">'IMPER-COMP'!#REF!</definedName>
    <definedName name="Excel_BuiltIn_Print_Area_5_1_1_1" localSheetId="22">'IMPL-COMP'!#REF!</definedName>
    <definedName name="Excel_BuiltIn_Print_Area_5_1_1_1" localSheetId="23">'INC-COMP'!#REF!</definedName>
    <definedName name="Excel_BuiltIn_Print_Area_5_1_1_1" localSheetId="24">'SCE-COMP'!#REF!</definedName>
    <definedName name="Excel_BuiltIn_Print_Area_5_1_1_1" localSheetId="25">'SEG-COMP'!#REF!</definedName>
    <definedName name="Excel_BuiltIn_Print_Area_5_1_1_1" localSheetId="26">'SPDA-COMP'!#REF!</definedName>
    <definedName name="Excel_BuiltIn_Print_Area_5_1_1_1">#REF!</definedName>
    <definedName name="Excel_BuiltIn_Print_Area_5_6" localSheetId="13">'ADM-COMP'!#REF!</definedName>
    <definedName name="Excel_BuiltIn_Print_Area_5_6" localSheetId="17">'CLI-COMP'!#REF!</definedName>
    <definedName name="Excel_BuiltIn_Print_Area_5_6" localSheetId="18">'EST-COMP'!#REF!</definedName>
    <definedName name="Excel_BuiltIn_Print_Area_5_6" localSheetId="19">'GAS-COMP'!#REF!</definedName>
    <definedName name="Excel_BuiltIn_Print_Area_5_6" localSheetId="21">'HID-COMP'!#REF!</definedName>
    <definedName name="Excel_BuiltIn_Print_Area_5_6" localSheetId="20">'IMPER-COMP'!#REF!</definedName>
    <definedName name="Excel_BuiltIn_Print_Area_5_6" localSheetId="22">'IMPL-COMP'!#REF!</definedName>
    <definedName name="Excel_BuiltIn_Print_Area_5_6" localSheetId="23">'INC-COMP'!#REF!</definedName>
    <definedName name="Excel_BuiltIn_Print_Area_5_6" localSheetId="24">'SCE-COMP'!#REF!</definedName>
    <definedName name="Excel_BuiltIn_Print_Area_5_6" localSheetId="25">'SEG-COMP'!#REF!</definedName>
    <definedName name="Excel_BuiltIn_Print_Area_5_6" localSheetId="26">'SPDA-COMP'!#REF!</definedName>
    <definedName name="Excel_BuiltIn_Print_Area_5_6">#REF!</definedName>
    <definedName name="Excel_BuiltIn_Print_Area_5_7" localSheetId="13">'ADM-COMP'!#REF!</definedName>
    <definedName name="Excel_BuiltIn_Print_Area_5_7" localSheetId="17">'CLI-COMP'!#REF!</definedName>
    <definedName name="Excel_BuiltIn_Print_Area_5_7" localSheetId="18">'EST-COMP'!#REF!</definedName>
    <definedName name="Excel_BuiltIn_Print_Area_5_7" localSheetId="19">'GAS-COMP'!#REF!</definedName>
    <definedName name="Excel_BuiltIn_Print_Area_5_7" localSheetId="21">'HID-COMP'!#REF!</definedName>
    <definedName name="Excel_BuiltIn_Print_Area_5_7" localSheetId="20">'IMPER-COMP'!#REF!</definedName>
    <definedName name="Excel_BuiltIn_Print_Area_5_7" localSheetId="22">'IMPL-COMP'!#REF!</definedName>
    <definedName name="Excel_BuiltIn_Print_Area_5_7" localSheetId="23">'INC-COMP'!#REF!</definedName>
    <definedName name="Excel_BuiltIn_Print_Area_5_7" localSheetId="24">'SCE-COMP'!#REF!</definedName>
    <definedName name="Excel_BuiltIn_Print_Area_5_7" localSheetId="25">'SEG-COMP'!#REF!</definedName>
    <definedName name="Excel_BuiltIn_Print_Area_5_7" localSheetId="26">'SPDA-COMP'!#REF!</definedName>
    <definedName name="Excel_BuiltIn_Print_Area_5_7">#REF!</definedName>
    <definedName name="Excel_BuiltIn_Print_Area_6" localSheetId="13">'ADM-COMP'!#REF!</definedName>
    <definedName name="Excel_BuiltIn_Print_Area_6" localSheetId="17">'CLI-COMP'!#REF!</definedName>
    <definedName name="Excel_BuiltIn_Print_Area_6" localSheetId="18">'EST-COMP'!#REF!</definedName>
    <definedName name="Excel_BuiltIn_Print_Area_6" localSheetId="19">'GAS-COMP'!#REF!</definedName>
    <definedName name="Excel_BuiltIn_Print_Area_6" localSheetId="21">'HID-COMP'!#REF!</definedName>
    <definedName name="Excel_BuiltIn_Print_Area_6" localSheetId="20">'IMPER-COMP'!#REF!</definedName>
    <definedName name="Excel_BuiltIn_Print_Area_6" localSheetId="22">'IMPL-COMP'!#REF!</definedName>
    <definedName name="Excel_BuiltIn_Print_Area_6" localSheetId="23">'INC-COMP'!#REF!</definedName>
    <definedName name="Excel_BuiltIn_Print_Area_6" localSheetId="24">'SCE-COMP'!#REF!</definedName>
    <definedName name="Excel_BuiltIn_Print_Area_6" localSheetId="25">'SEG-COMP'!#REF!</definedName>
    <definedName name="Excel_BuiltIn_Print_Area_6" localSheetId="26">'SPDA-COMP'!#REF!</definedName>
    <definedName name="Excel_BuiltIn_Print_Area_6">#REF!</definedName>
    <definedName name="Excel_BuiltIn_Print_Area_6_1" localSheetId="13">'ADM-COMP'!#REF!</definedName>
    <definedName name="Excel_BuiltIn_Print_Area_6_1" localSheetId="17">'CLI-COMP'!#REF!</definedName>
    <definedName name="Excel_BuiltIn_Print_Area_6_1" localSheetId="18">'EST-COMP'!#REF!</definedName>
    <definedName name="Excel_BuiltIn_Print_Area_6_1" localSheetId="19">'GAS-COMP'!#REF!</definedName>
    <definedName name="Excel_BuiltIn_Print_Area_6_1" localSheetId="21">'HID-COMP'!#REF!</definedName>
    <definedName name="Excel_BuiltIn_Print_Area_6_1" localSheetId="20">'IMPER-COMP'!#REF!</definedName>
    <definedName name="Excel_BuiltIn_Print_Area_6_1" localSheetId="22">'IMPL-COMP'!#REF!</definedName>
    <definedName name="Excel_BuiltIn_Print_Area_6_1" localSheetId="23">'INC-COMP'!#REF!</definedName>
    <definedName name="Excel_BuiltIn_Print_Area_6_1" localSheetId="24">'SCE-COMP'!#REF!</definedName>
    <definedName name="Excel_BuiltIn_Print_Area_6_1" localSheetId="25">'SEG-COMP'!#REF!</definedName>
    <definedName name="Excel_BuiltIn_Print_Area_6_1" localSheetId="26">'SPDA-COMP'!#REF!</definedName>
    <definedName name="Excel_BuiltIn_Print_Area_6_1">#REF!</definedName>
    <definedName name="Excel_BuiltIn_Print_Area_6_1_1" localSheetId="13">'ADM-COMP'!#REF!</definedName>
    <definedName name="Excel_BuiltIn_Print_Area_6_1_1" localSheetId="17">'CLI-COMP'!#REF!</definedName>
    <definedName name="Excel_BuiltIn_Print_Area_6_1_1" localSheetId="18">'EST-COMP'!#REF!</definedName>
    <definedName name="Excel_BuiltIn_Print_Area_6_1_1" localSheetId="19">'GAS-COMP'!#REF!</definedName>
    <definedName name="Excel_BuiltIn_Print_Area_6_1_1" localSheetId="21">'HID-COMP'!#REF!</definedName>
    <definedName name="Excel_BuiltIn_Print_Area_6_1_1" localSheetId="20">'IMPER-COMP'!#REF!</definedName>
    <definedName name="Excel_BuiltIn_Print_Area_6_1_1" localSheetId="22">'IMPL-COMP'!#REF!</definedName>
    <definedName name="Excel_BuiltIn_Print_Area_6_1_1" localSheetId="23">'INC-COMP'!#REF!</definedName>
    <definedName name="Excel_BuiltIn_Print_Area_6_1_1" localSheetId="24">'SCE-COMP'!#REF!</definedName>
    <definedName name="Excel_BuiltIn_Print_Area_6_1_1" localSheetId="25">'SEG-COMP'!#REF!</definedName>
    <definedName name="Excel_BuiltIn_Print_Area_6_1_1" localSheetId="26">'SPDA-COMP'!#REF!</definedName>
    <definedName name="Excel_BuiltIn_Print_Area_6_1_1">#REF!</definedName>
    <definedName name="Excel_BuiltIn_Print_Area_6_1_1_1" localSheetId="13">'ADM-COMP'!#REF!</definedName>
    <definedName name="Excel_BuiltIn_Print_Area_6_1_1_1" localSheetId="17">'CLI-COMP'!#REF!</definedName>
    <definedName name="Excel_BuiltIn_Print_Area_6_1_1_1" localSheetId="18">'EST-COMP'!#REF!</definedName>
    <definedName name="Excel_BuiltIn_Print_Area_6_1_1_1" localSheetId="19">'GAS-COMP'!#REF!</definedName>
    <definedName name="Excel_BuiltIn_Print_Area_6_1_1_1" localSheetId="21">'HID-COMP'!#REF!</definedName>
    <definedName name="Excel_BuiltIn_Print_Area_6_1_1_1" localSheetId="20">'IMPER-COMP'!#REF!</definedName>
    <definedName name="Excel_BuiltIn_Print_Area_6_1_1_1" localSheetId="22">'IMPL-COMP'!#REF!</definedName>
    <definedName name="Excel_BuiltIn_Print_Area_6_1_1_1" localSheetId="23">'INC-COMP'!#REF!</definedName>
    <definedName name="Excel_BuiltIn_Print_Area_6_1_1_1" localSheetId="24">'SCE-COMP'!#REF!</definedName>
    <definedName name="Excel_BuiltIn_Print_Area_6_1_1_1" localSheetId="25">'SEG-COMP'!#REF!</definedName>
    <definedName name="Excel_BuiltIn_Print_Area_6_1_1_1" localSheetId="26">'SPDA-COMP'!#REF!</definedName>
    <definedName name="Excel_BuiltIn_Print_Area_6_1_1_1">#REF!</definedName>
    <definedName name="Excel_BuiltIn_Print_Area_7" localSheetId="13">'ADM-COMP'!#REF!</definedName>
    <definedName name="Excel_BuiltIn_Print_Area_7" localSheetId="17">'CLI-COMP'!#REF!</definedName>
    <definedName name="Excel_BuiltIn_Print_Area_7" localSheetId="18">'EST-COMP'!#REF!</definedName>
    <definedName name="Excel_BuiltIn_Print_Area_7" localSheetId="19">'GAS-COMP'!#REF!</definedName>
    <definedName name="Excel_BuiltIn_Print_Area_7" localSheetId="21">'HID-COMP'!#REF!</definedName>
    <definedName name="Excel_BuiltIn_Print_Area_7" localSheetId="20">'IMPER-COMP'!#REF!</definedName>
    <definedName name="Excel_BuiltIn_Print_Area_7" localSheetId="22">'IMPL-COMP'!#REF!</definedName>
    <definedName name="Excel_BuiltIn_Print_Area_7" localSheetId="23">'INC-COMP'!#REF!</definedName>
    <definedName name="Excel_BuiltIn_Print_Area_7" localSheetId="24">'SCE-COMP'!#REF!</definedName>
    <definedName name="Excel_BuiltIn_Print_Area_7" localSheetId="25">'SEG-COMP'!#REF!</definedName>
    <definedName name="Excel_BuiltIn_Print_Area_7" localSheetId="26">'SPDA-COMP'!#REF!</definedName>
    <definedName name="Excel_BuiltIn_Print_Area_7">#REF!</definedName>
    <definedName name="Excel_BuiltIn_Print_Area_7_1" localSheetId="13">'ADM-COMP'!#REF!</definedName>
    <definedName name="Excel_BuiltIn_Print_Area_7_1" localSheetId="17">'CLI-COMP'!#REF!</definedName>
    <definedName name="Excel_BuiltIn_Print_Area_7_1" localSheetId="18">'EST-COMP'!#REF!</definedName>
    <definedName name="Excel_BuiltIn_Print_Area_7_1" localSheetId="19">'GAS-COMP'!#REF!</definedName>
    <definedName name="Excel_BuiltIn_Print_Area_7_1" localSheetId="21">'HID-COMP'!#REF!</definedName>
    <definedName name="Excel_BuiltIn_Print_Area_7_1" localSheetId="20">'IMPER-COMP'!#REF!</definedName>
    <definedName name="Excel_BuiltIn_Print_Area_7_1" localSheetId="22">'IMPL-COMP'!#REF!</definedName>
    <definedName name="Excel_BuiltIn_Print_Area_7_1" localSheetId="23">'INC-COMP'!#REF!</definedName>
    <definedName name="Excel_BuiltIn_Print_Area_7_1" localSheetId="24">'SCE-COMP'!#REF!</definedName>
    <definedName name="Excel_BuiltIn_Print_Area_7_1" localSheetId="25">'SEG-COMP'!#REF!</definedName>
    <definedName name="Excel_BuiltIn_Print_Area_7_1" localSheetId="26">'SPDA-COMP'!#REF!</definedName>
    <definedName name="Excel_BuiltIn_Print_Area_7_1">#REF!</definedName>
    <definedName name="Excel_BuiltIn_Print_Area_7_1_1" localSheetId="13">'ADM-COMP'!#REF!</definedName>
    <definedName name="Excel_BuiltIn_Print_Area_7_1_1" localSheetId="17">'CLI-COMP'!#REF!</definedName>
    <definedName name="Excel_BuiltIn_Print_Area_7_1_1" localSheetId="18">'EST-COMP'!#REF!</definedName>
    <definedName name="Excel_BuiltIn_Print_Area_7_1_1" localSheetId="19">'GAS-COMP'!#REF!</definedName>
    <definedName name="Excel_BuiltIn_Print_Area_7_1_1" localSheetId="21">'HID-COMP'!#REF!</definedName>
    <definedName name="Excel_BuiltIn_Print_Area_7_1_1" localSheetId="20">'IMPER-COMP'!#REF!</definedName>
    <definedName name="Excel_BuiltIn_Print_Area_7_1_1" localSheetId="22">'IMPL-COMP'!#REF!</definedName>
    <definedName name="Excel_BuiltIn_Print_Area_7_1_1" localSheetId="23">'INC-COMP'!#REF!</definedName>
    <definedName name="Excel_BuiltIn_Print_Area_7_1_1" localSheetId="24">'SCE-COMP'!#REF!</definedName>
    <definedName name="Excel_BuiltIn_Print_Area_7_1_1" localSheetId="25">'SEG-COMP'!#REF!</definedName>
    <definedName name="Excel_BuiltIn_Print_Area_7_1_1" localSheetId="26">'SPDA-COMP'!#REF!</definedName>
    <definedName name="Excel_BuiltIn_Print_Area_7_1_1">#REF!</definedName>
    <definedName name="Excel_BuiltIn_Print_Area_8" localSheetId="13">'ADM-COMP'!#REF!</definedName>
    <definedName name="Excel_BuiltIn_Print_Area_8" localSheetId="17">'CLI-COMP'!#REF!</definedName>
    <definedName name="Excel_BuiltIn_Print_Area_8" localSheetId="18">'EST-COMP'!#REF!</definedName>
    <definedName name="Excel_BuiltIn_Print_Area_8" localSheetId="19">'GAS-COMP'!#REF!</definedName>
    <definedName name="Excel_BuiltIn_Print_Area_8" localSheetId="21">'HID-COMP'!#REF!</definedName>
    <definedName name="Excel_BuiltIn_Print_Area_8" localSheetId="20">'IMPER-COMP'!#REF!</definedName>
    <definedName name="Excel_BuiltIn_Print_Area_8" localSheetId="22">'IMPL-COMP'!#REF!</definedName>
    <definedName name="Excel_BuiltIn_Print_Area_8" localSheetId="23">'INC-COMP'!#REF!</definedName>
    <definedName name="Excel_BuiltIn_Print_Area_8" localSheetId="24">'SCE-COMP'!#REF!</definedName>
    <definedName name="Excel_BuiltIn_Print_Area_8" localSheetId="25">'SEG-COMP'!#REF!</definedName>
    <definedName name="Excel_BuiltIn_Print_Area_8" localSheetId="26">'SPDA-COMP'!#REF!</definedName>
    <definedName name="Excel_BuiltIn_Print_Area_8">#REF!</definedName>
    <definedName name="Excel_BuiltIn_Print_Area_8_1" localSheetId="13">'ADM-COMP'!#REF!</definedName>
    <definedName name="Excel_BuiltIn_Print_Area_8_1" localSheetId="17">'CLI-COMP'!#REF!</definedName>
    <definedName name="Excel_BuiltIn_Print_Area_8_1" localSheetId="18">'EST-COMP'!#REF!</definedName>
    <definedName name="Excel_BuiltIn_Print_Area_8_1" localSheetId="19">'GAS-COMP'!#REF!</definedName>
    <definedName name="Excel_BuiltIn_Print_Area_8_1" localSheetId="21">'HID-COMP'!#REF!</definedName>
    <definedName name="Excel_BuiltIn_Print_Area_8_1" localSheetId="20">'IMPER-COMP'!#REF!</definedName>
    <definedName name="Excel_BuiltIn_Print_Area_8_1" localSheetId="22">'IMPL-COMP'!#REF!</definedName>
    <definedName name="Excel_BuiltIn_Print_Area_8_1" localSheetId="23">'INC-COMP'!#REF!</definedName>
    <definedName name="Excel_BuiltIn_Print_Area_8_1" localSheetId="24">'SCE-COMP'!#REF!</definedName>
    <definedName name="Excel_BuiltIn_Print_Area_8_1" localSheetId="25">'SEG-COMP'!#REF!</definedName>
    <definedName name="Excel_BuiltIn_Print_Area_8_1" localSheetId="26">'SPDA-COMP'!#REF!</definedName>
    <definedName name="Excel_BuiltIn_Print_Area_8_1">#REF!</definedName>
    <definedName name="Excel_BuiltIn_Print_Area_8_1_1" localSheetId="15">([1]EMERGÊNCIA!$A$1:$N$213,[1]EMERGÊNCIA!$A$214:$N$290)</definedName>
    <definedName name="Excel_BuiltIn_Print_Area_8_1_1" localSheetId="3">([2]EMERGÊNCIA!$A$1:$N$213,[2]EMERGÊNCIA!$A$214:$N$290)</definedName>
    <definedName name="Excel_BuiltIn_Print_Area_8_1_1">([1]EMERGÊNCIA!$A$1:$N$213,[1]EMERGÊNCIA!$A$214:$N$290)</definedName>
    <definedName name="Excel_BuiltIn_Print_Area_8_1_1_1" localSheetId="15">([1]EMERGÊNCIA!$A$1:$N$213,[1]EMERGÊNCIA!$A$214:$N$290)</definedName>
    <definedName name="Excel_BuiltIn_Print_Area_8_1_1_1" localSheetId="3">([2]EMERGÊNCIA!$A$1:$N$213,[2]EMERGÊNCIA!$A$214:$N$290)</definedName>
    <definedName name="Excel_BuiltIn_Print_Area_8_1_1_1">([1]EMERGÊNCIA!$A$1:$N$213,[1]EMERGÊNCIA!$A$214:$N$290)</definedName>
    <definedName name="Excel_BuiltIn_Print_Area_9" localSheetId="13">'ADM-COMP'!#REF!</definedName>
    <definedName name="Excel_BuiltIn_Print_Area_9" localSheetId="17">'CLI-COMP'!#REF!</definedName>
    <definedName name="Excel_BuiltIn_Print_Area_9" localSheetId="18">'EST-COMP'!#REF!</definedName>
    <definedName name="Excel_BuiltIn_Print_Area_9" localSheetId="19">'GAS-COMP'!#REF!</definedName>
    <definedName name="Excel_BuiltIn_Print_Area_9" localSheetId="21">'HID-COMP'!#REF!</definedName>
    <definedName name="Excel_BuiltIn_Print_Area_9" localSheetId="20">'IMPER-COMP'!#REF!</definedName>
    <definedName name="Excel_BuiltIn_Print_Area_9" localSheetId="22">'IMPL-COMP'!#REF!</definedName>
    <definedName name="Excel_BuiltIn_Print_Area_9" localSheetId="23">'INC-COMP'!#REF!</definedName>
    <definedName name="Excel_BuiltIn_Print_Area_9" localSheetId="24">'SCE-COMP'!#REF!</definedName>
    <definedName name="Excel_BuiltIn_Print_Area_9" localSheetId="25">'SEG-COMP'!#REF!</definedName>
    <definedName name="Excel_BuiltIn_Print_Area_9" localSheetId="26">'SPDA-COMP'!#REF!</definedName>
    <definedName name="Excel_BuiltIn_Print_Area_9">#REF!</definedName>
    <definedName name="Excel_BuiltIn_Print_Area_9_1" localSheetId="13">'ADM-COMP'!#REF!</definedName>
    <definedName name="Excel_BuiltIn_Print_Area_9_1" localSheetId="17">'CLI-COMP'!#REF!</definedName>
    <definedName name="Excel_BuiltIn_Print_Area_9_1" localSheetId="18">'EST-COMP'!#REF!</definedName>
    <definedName name="Excel_BuiltIn_Print_Area_9_1" localSheetId="19">'GAS-COMP'!#REF!</definedName>
    <definedName name="Excel_BuiltIn_Print_Area_9_1" localSheetId="21">'HID-COMP'!#REF!</definedName>
    <definedName name="Excel_BuiltIn_Print_Area_9_1" localSheetId="20">'IMPER-COMP'!#REF!</definedName>
    <definedName name="Excel_BuiltIn_Print_Area_9_1" localSheetId="22">'IMPL-COMP'!#REF!</definedName>
    <definedName name="Excel_BuiltIn_Print_Area_9_1" localSheetId="23">'INC-COMP'!#REF!</definedName>
    <definedName name="Excel_BuiltIn_Print_Area_9_1" localSheetId="24">'SCE-COMP'!#REF!</definedName>
    <definedName name="Excel_BuiltIn_Print_Area_9_1" localSheetId="25">'SEG-COMP'!#REF!</definedName>
    <definedName name="Excel_BuiltIn_Print_Area_9_1" localSheetId="26">'SPDA-COMP'!#REF!</definedName>
    <definedName name="Excel_BuiltIn_Print_Area_9_1">#REF!</definedName>
    <definedName name="Excel_BuiltIn_Print_Area_9_1_1" localSheetId="13">'ADM-COMP'!#REF!</definedName>
    <definedName name="Excel_BuiltIn_Print_Area_9_1_1" localSheetId="17">'CLI-COMP'!#REF!</definedName>
    <definedName name="Excel_BuiltIn_Print_Area_9_1_1" localSheetId="18">'EST-COMP'!#REF!</definedName>
    <definedName name="Excel_BuiltIn_Print_Area_9_1_1" localSheetId="19">'GAS-COMP'!#REF!</definedName>
    <definedName name="Excel_BuiltIn_Print_Area_9_1_1" localSheetId="21">'HID-COMP'!#REF!</definedName>
    <definedName name="Excel_BuiltIn_Print_Area_9_1_1" localSheetId="20">'IMPER-COMP'!#REF!</definedName>
    <definedName name="Excel_BuiltIn_Print_Area_9_1_1" localSheetId="22">'IMPL-COMP'!#REF!</definedName>
    <definedName name="Excel_BuiltIn_Print_Area_9_1_1" localSheetId="23">'INC-COMP'!#REF!</definedName>
    <definedName name="Excel_BuiltIn_Print_Area_9_1_1" localSheetId="24">'SCE-COMP'!#REF!</definedName>
    <definedName name="Excel_BuiltIn_Print_Area_9_1_1" localSheetId="25">'SEG-COMP'!#REF!</definedName>
    <definedName name="Excel_BuiltIn_Print_Area_9_1_1" localSheetId="26">'SPDA-COMP'!#REF!</definedName>
    <definedName name="Excel_BuiltIn_Print_Area_9_1_1">#REF!</definedName>
    <definedName name="Excel_BuiltIn_Print_Area_9_1_1_1" localSheetId="13">'ADM-COMP'!#REF!</definedName>
    <definedName name="Excel_BuiltIn_Print_Area_9_1_1_1" localSheetId="17">'CLI-COMP'!#REF!</definedName>
    <definedName name="Excel_BuiltIn_Print_Area_9_1_1_1" localSheetId="18">'EST-COMP'!#REF!</definedName>
    <definedName name="Excel_BuiltIn_Print_Area_9_1_1_1" localSheetId="19">'GAS-COMP'!#REF!</definedName>
    <definedName name="Excel_BuiltIn_Print_Area_9_1_1_1" localSheetId="21">'HID-COMP'!#REF!</definedName>
    <definedName name="Excel_BuiltIn_Print_Area_9_1_1_1" localSheetId="20">'IMPER-COMP'!#REF!</definedName>
    <definedName name="Excel_BuiltIn_Print_Area_9_1_1_1" localSheetId="22">'IMPL-COMP'!#REF!</definedName>
    <definedName name="Excel_BuiltIn_Print_Area_9_1_1_1" localSheetId="23">'INC-COMP'!#REF!</definedName>
    <definedName name="Excel_BuiltIn_Print_Area_9_1_1_1" localSheetId="24">'SCE-COMP'!#REF!</definedName>
    <definedName name="Excel_BuiltIn_Print_Area_9_1_1_1" localSheetId="25">'SEG-COMP'!#REF!</definedName>
    <definedName name="Excel_BuiltIn_Print_Area_9_1_1_1" localSheetId="26">'SPDA-COMP'!#REF!</definedName>
    <definedName name="Excel_BuiltIn_Print_Area_9_1_1_1">#REF!</definedName>
    <definedName name="Excel_BuiltIn_Print_Titles_1">#REF!</definedName>
    <definedName name="Excel_BuiltIn_Print_Titles_1_1" localSheetId="13">'ADM-COMP'!#REF!</definedName>
    <definedName name="Excel_BuiltIn_Print_Titles_1_1" localSheetId="8">"$#REF!.$A$1:$AMJ$3"</definedName>
    <definedName name="Excel_BuiltIn_Print_Titles_1_1" localSheetId="17">'CLI-COMP'!#REF!</definedName>
    <definedName name="Excel_BuiltIn_Print_Titles_1_1" localSheetId="18">'EST-COMP'!#REF!</definedName>
    <definedName name="Excel_BuiltIn_Print_Titles_1_1" localSheetId="19">'GAS-COMP'!#REF!</definedName>
    <definedName name="Excel_BuiltIn_Print_Titles_1_1" localSheetId="21">'HID-COMP'!#REF!</definedName>
    <definedName name="Excel_BuiltIn_Print_Titles_1_1" localSheetId="20">'IMPER-COMP'!#REF!</definedName>
    <definedName name="Excel_BuiltIn_Print_Titles_1_1" localSheetId="22">'IMPL-COMP'!#REF!</definedName>
    <definedName name="Excel_BuiltIn_Print_Titles_1_1" localSheetId="23">'INC-COMP'!#REF!</definedName>
    <definedName name="Excel_BuiltIn_Print_Titles_1_1" localSheetId="9">"$#REF!.$A$1:$AMJ$3"</definedName>
    <definedName name="Excel_BuiltIn_Print_Titles_1_1" localSheetId="7">"$#REF!.$A$1:$AMJ$3"</definedName>
    <definedName name="Excel_BuiltIn_Print_Titles_1_1" localSheetId="24">'SCE-COMP'!#REF!</definedName>
    <definedName name="Excel_BuiltIn_Print_Titles_1_1" localSheetId="25">'SEG-COMP'!#REF!</definedName>
    <definedName name="Excel_BuiltIn_Print_Titles_1_1" localSheetId="26">'SPDA-COMP'!#REF!</definedName>
    <definedName name="Excel_BuiltIn_Print_Titles_1_1">#REF!</definedName>
    <definedName name="Excel_BuiltIn_Print_Titles_1_1_1" localSheetId="13">'ADM-COMP'!#REF!</definedName>
    <definedName name="Excel_BuiltIn_Print_Titles_1_1_1" localSheetId="17">'CLI-COMP'!#REF!</definedName>
    <definedName name="Excel_BuiltIn_Print_Titles_1_1_1" localSheetId="18">'EST-COMP'!#REF!</definedName>
    <definedName name="Excel_BuiltIn_Print_Titles_1_1_1" localSheetId="19">'GAS-COMP'!#REF!</definedName>
    <definedName name="Excel_BuiltIn_Print_Titles_1_1_1" localSheetId="21">'HID-COMP'!#REF!</definedName>
    <definedName name="Excel_BuiltIn_Print_Titles_1_1_1" localSheetId="20">'IMPER-COMP'!#REF!</definedName>
    <definedName name="Excel_BuiltIn_Print_Titles_1_1_1" localSheetId="22">'IMPL-COMP'!#REF!</definedName>
    <definedName name="Excel_BuiltIn_Print_Titles_1_1_1" localSheetId="23">'INC-COMP'!#REF!</definedName>
    <definedName name="Excel_BuiltIn_Print_Titles_1_1_1" localSheetId="24">'SCE-COMP'!#REF!</definedName>
    <definedName name="Excel_BuiltIn_Print_Titles_1_1_1" localSheetId="25">'SEG-COMP'!#REF!</definedName>
    <definedName name="Excel_BuiltIn_Print_Titles_1_1_1" localSheetId="26">'SPDA-COMP'!#REF!</definedName>
    <definedName name="Excel_BuiltIn_Print_Titles_1_1_1">#REF!</definedName>
    <definedName name="Excel_BuiltIn_Print_Titles_10">#REF!</definedName>
    <definedName name="Excel_BuiltIn_Print_Titles_11" localSheetId="13">'ADM-COMP'!#REF!</definedName>
    <definedName name="Excel_BuiltIn_Print_Titles_11" localSheetId="17">'CLI-COMP'!#REF!</definedName>
    <definedName name="Excel_BuiltIn_Print_Titles_11" localSheetId="18">'EST-COMP'!#REF!</definedName>
    <definedName name="Excel_BuiltIn_Print_Titles_11" localSheetId="19">'GAS-COMP'!#REF!</definedName>
    <definedName name="Excel_BuiltIn_Print_Titles_11" localSheetId="21">'HID-COMP'!#REF!</definedName>
    <definedName name="Excel_BuiltIn_Print_Titles_11" localSheetId="20">'IMPER-COMP'!#REF!</definedName>
    <definedName name="Excel_BuiltIn_Print_Titles_11" localSheetId="22">'IMPL-COMP'!#REF!</definedName>
    <definedName name="Excel_BuiltIn_Print_Titles_11" localSheetId="23">'INC-COMP'!#REF!</definedName>
    <definedName name="Excel_BuiltIn_Print_Titles_11" localSheetId="24">'SCE-COMP'!#REF!</definedName>
    <definedName name="Excel_BuiltIn_Print_Titles_11" localSheetId="25">'SEG-COMP'!#REF!</definedName>
    <definedName name="Excel_BuiltIn_Print_Titles_11" localSheetId="26">'SPDA-COMP'!#REF!</definedName>
    <definedName name="Excel_BuiltIn_Print_Titles_11">#REF!</definedName>
    <definedName name="Excel_BuiltIn_Print_Titles_12">#REF!</definedName>
    <definedName name="Excel_BuiltIn_Print_Titles_13" localSheetId="13">'ADM-COMP'!#REF!</definedName>
    <definedName name="Excel_BuiltIn_Print_Titles_13" localSheetId="17">'CLI-COMP'!#REF!</definedName>
    <definedName name="Excel_BuiltIn_Print_Titles_13" localSheetId="18">'EST-COMP'!#REF!</definedName>
    <definedName name="Excel_BuiltIn_Print_Titles_13" localSheetId="19">'GAS-COMP'!#REF!</definedName>
    <definedName name="Excel_BuiltIn_Print_Titles_13" localSheetId="21">'HID-COMP'!#REF!</definedName>
    <definedName name="Excel_BuiltIn_Print_Titles_13" localSheetId="20">'IMPER-COMP'!#REF!</definedName>
    <definedName name="Excel_BuiltIn_Print_Titles_13" localSheetId="22">'IMPL-COMP'!#REF!</definedName>
    <definedName name="Excel_BuiltIn_Print_Titles_13" localSheetId="23">'INC-COMP'!#REF!</definedName>
    <definedName name="Excel_BuiltIn_Print_Titles_13" localSheetId="24">'SCE-COMP'!#REF!</definedName>
    <definedName name="Excel_BuiltIn_Print_Titles_13" localSheetId="25">'SEG-COMP'!#REF!</definedName>
    <definedName name="Excel_BuiltIn_Print_Titles_13" localSheetId="26">'SPDA-COMP'!#REF!</definedName>
    <definedName name="Excel_BuiltIn_Print_Titles_13">#REF!</definedName>
    <definedName name="Excel_BuiltIn_Print_Titles_14" localSheetId="13">'ADM-COMP'!#REF!</definedName>
    <definedName name="Excel_BuiltIn_Print_Titles_14" localSheetId="17">'CLI-COMP'!#REF!</definedName>
    <definedName name="Excel_BuiltIn_Print_Titles_14" localSheetId="18">'EST-COMP'!#REF!</definedName>
    <definedName name="Excel_BuiltIn_Print_Titles_14" localSheetId="19">'GAS-COMP'!#REF!</definedName>
    <definedName name="Excel_BuiltIn_Print_Titles_14" localSheetId="21">'HID-COMP'!#REF!</definedName>
    <definedName name="Excel_BuiltIn_Print_Titles_14" localSheetId="20">'IMPER-COMP'!#REF!</definedName>
    <definedName name="Excel_BuiltIn_Print_Titles_14" localSheetId="22">'IMPL-COMP'!#REF!</definedName>
    <definedName name="Excel_BuiltIn_Print_Titles_14" localSheetId="23">'INC-COMP'!#REF!</definedName>
    <definedName name="Excel_BuiltIn_Print_Titles_14" localSheetId="24">'SCE-COMP'!#REF!</definedName>
    <definedName name="Excel_BuiltIn_Print_Titles_14" localSheetId="25">'SEG-COMP'!#REF!</definedName>
    <definedName name="Excel_BuiltIn_Print_Titles_14" localSheetId="26">'SPDA-COMP'!#REF!</definedName>
    <definedName name="Excel_BuiltIn_Print_Titles_14">#REF!</definedName>
    <definedName name="Excel_BuiltIn_Print_Titles_15" localSheetId="13">'ADM-COMP'!#REF!</definedName>
    <definedName name="Excel_BuiltIn_Print_Titles_15" localSheetId="17">'CLI-COMP'!#REF!</definedName>
    <definedName name="Excel_BuiltIn_Print_Titles_15" localSheetId="18">'EST-COMP'!#REF!</definedName>
    <definedName name="Excel_BuiltIn_Print_Titles_15" localSheetId="19">'GAS-COMP'!#REF!</definedName>
    <definedName name="Excel_BuiltIn_Print_Titles_15" localSheetId="21">'HID-COMP'!#REF!</definedName>
    <definedName name="Excel_BuiltIn_Print_Titles_15" localSheetId="20">'IMPER-COMP'!#REF!</definedName>
    <definedName name="Excel_BuiltIn_Print_Titles_15" localSheetId="22">'IMPL-COMP'!#REF!</definedName>
    <definedName name="Excel_BuiltIn_Print_Titles_15" localSheetId="23">'INC-COMP'!#REF!</definedName>
    <definedName name="Excel_BuiltIn_Print_Titles_15" localSheetId="24">'SCE-COMP'!#REF!</definedName>
    <definedName name="Excel_BuiltIn_Print_Titles_15" localSheetId="25">'SEG-COMP'!#REF!</definedName>
    <definedName name="Excel_BuiltIn_Print_Titles_15" localSheetId="26">'SPDA-COMP'!#REF!</definedName>
    <definedName name="Excel_BuiltIn_Print_Titles_15">#REF!</definedName>
    <definedName name="Excel_BuiltIn_Print_Titles_16" localSheetId="13">'ADM-COMP'!#REF!</definedName>
    <definedName name="Excel_BuiltIn_Print_Titles_16" localSheetId="17">'CLI-COMP'!#REF!</definedName>
    <definedName name="Excel_BuiltIn_Print_Titles_16" localSheetId="18">'EST-COMP'!#REF!</definedName>
    <definedName name="Excel_BuiltIn_Print_Titles_16" localSheetId="19">'GAS-COMP'!#REF!</definedName>
    <definedName name="Excel_BuiltIn_Print_Titles_16" localSheetId="21">'HID-COMP'!#REF!</definedName>
    <definedName name="Excel_BuiltIn_Print_Titles_16" localSheetId="20">'IMPER-COMP'!#REF!</definedName>
    <definedName name="Excel_BuiltIn_Print_Titles_16" localSheetId="22">'IMPL-COMP'!#REF!</definedName>
    <definedName name="Excel_BuiltIn_Print_Titles_16" localSheetId="23">'INC-COMP'!#REF!</definedName>
    <definedName name="Excel_BuiltIn_Print_Titles_16" localSheetId="24">'SCE-COMP'!#REF!</definedName>
    <definedName name="Excel_BuiltIn_Print_Titles_16" localSheetId="25">'SEG-COMP'!#REF!</definedName>
    <definedName name="Excel_BuiltIn_Print_Titles_16" localSheetId="26">'SPDA-COMP'!#REF!</definedName>
    <definedName name="Excel_BuiltIn_Print_Titles_16">#REF!</definedName>
    <definedName name="Excel_BuiltIn_Print_Titles_17" localSheetId="13">'ADM-COMP'!#REF!</definedName>
    <definedName name="Excel_BuiltIn_Print_Titles_17" localSheetId="17">'CLI-COMP'!#REF!</definedName>
    <definedName name="Excel_BuiltIn_Print_Titles_17" localSheetId="18">'EST-COMP'!#REF!</definedName>
    <definedName name="Excel_BuiltIn_Print_Titles_17" localSheetId="19">'GAS-COMP'!#REF!</definedName>
    <definedName name="Excel_BuiltIn_Print_Titles_17" localSheetId="21">'HID-COMP'!#REF!</definedName>
    <definedName name="Excel_BuiltIn_Print_Titles_17" localSheetId="20">'IMPER-COMP'!#REF!</definedName>
    <definedName name="Excel_BuiltIn_Print_Titles_17" localSheetId="22">'IMPL-COMP'!#REF!</definedName>
    <definedName name="Excel_BuiltIn_Print_Titles_17" localSheetId="23">'INC-COMP'!#REF!</definedName>
    <definedName name="Excel_BuiltIn_Print_Titles_17" localSheetId="24">'SCE-COMP'!#REF!</definedName>
    <definedName name="Excel_BuiltIn_Print_Titles_17" localSheetId="25">'SEG-COMP'!#REF!</definedName>
    <definedName name="Excel_BuiltIn_Print_Titles_17" localSheetId="26">'SPDA-COMP'!#REF!</definedName>
    <definedName name="Excel_BuiltIn_Print_Titles_17">#REF!</definedName>
    <definedName name="Excel_BuiltIn_Print_Titles_18" localSheetId="13">'ADM-COMP'!#REF!</definedName>
    <definedName name="Excel_BuiltIn_Print_Titles_18" localSheetId="17">'CLI-COMP'!#REF!</definedName>
    <definedName name="Excel_BuiltIn_Print_Titles_18" localSheetId="18">'EST-COMP'!#REF!</definedName>
    <definedName name="Excel_BuiltIn_Print_Titles_18" localSheetId="19">'GAS-COMP'!#REF!</definedName>
    <definedName name="Excel_BuiltIn_Print_Titles_18" localSheetId="21">'HID-COMP'!#REF!</definedName>
    <definedName name="Excel_BuiltIn_Print_Titles_18" localSheetId="20">'IMPER-COMP'!#REF!</definedName>
    <definedName name="Excel_BuiltIn_Print_Titles_18" localSheetId="22">'IMPL-COMP'!#REF!</definedName>
    <definedName name="Excel_BuiltIn_Print_Titles_18" localSheetId="23">'INC-COMP'!#REF!</definedName>
    <definedName name="Excel_BuiltIn_Print_Titles_18" localSheetId="24">'SCE-COMP'!#REF!</definedName>
    <definedName name="Excel_BuiltIn_Print_Titles_18" localSheetId="25">'SEG-COMP'!#REF!</definedName>
    <definedName name="Excel_BuiltIn_Print_Titles_18" localSheetId="26">'SPDA-COMP'!#REF!</definedName>
    <definedName name="Excel_BuiltIn_Print_Titles_18">#REF!</definedName>
    <definedName name="Excel_BuiltIn_Print_Titles_2" localSheetId="13">'ADM-COMP'!#REF!</definedName>
    <definedName name="Excel_BuiltIn_Print_Titles_2" localSheetId="8">"$#REF!.$A$1:$AMJ$2"</definedName>
    <definedName name="Excel_BuiltIn_Print_Titles_2" localSheetId="17">'CLI-COMP'!#REF!</definedName>
    <definedName name="Excel_BuiltIn_Print_Titles_2" localSheetId="18">'EST-COMP'!#REF!</definedName>
    <definedName name="Excel_BuiltIn_Print_Titles_2" localSheetId="19">'GAS-COMP'!#REF!</definedName>
    <definedName name="Excel_BuiltIn_Print_Titles_2" localSheetId="21">'HID-COMP'!#REF!</definedName>
    <definedName name="Excel_BuiltIn_Print_Titles_2" localSheetId="20">'IMPER-COMP'!#REF!</definedName>
    <definedName name="Excel_BuiltIn_Print_Titles_2" localSheetId="22">'IMPL-COMP'!#REF!</definedName>
    <definedName name="Excel_BuiltIn_Print_Titles_2" localSheetId="23">'INC-COMP'!#REF!</definedName>
    <definedName name="Excel_BuiltIn_Print_Titles_2" localSheetId="9">"$#REF!.$A$1:$AMJ$2"</definedName>
    <definedName name="Excel_BuiltIn_Print_Titles_2" localSheetId="7">"$#REF!.$A$1:$AMJ$2"</definedName>
    <definedName name="Excel_BuiltIn_Print_Titles_2" localSheetId="24">'SCE-COMP'!#REF!</definedName>
    <definedName name="Excel_BuiltIn_Print_Titles_2" localSheetId="25">'SEG-COMP'!#REF!</definedName>
    <definedName name="Excel_BuiltIn_Print_Titles_2" localSheetId="26">'SPDA-COMP'!#REF!</definedName>
    <definedName name="Excel_BuiltIn_Print_Titles_2">#REF!</definedName>
    <definedName name="Excel_BuiltIn_Print_Titles_3" localSheetId="13">'ADM-COMP'!#REF!</definedName>
    <definedName name="Excel_BuiltIn_Print_Titles_3" localSheetId="17">'CLI-COMP'!#REF!</definedName>
    <definedName name="Excel_BuiltIn_Print_Titles_3" localSheetId="18">'EST-COMP'!#REF!</definedName>
    <definedName name="Excel_BuiltIn_Print_Titles_3" localSheetId="19">'GAS-COMP'!#REF!</definedName>
    <definedName name="Excel_BuiltIn_Print_Titles_3" localSheetId="21">'HID-COMP'!#REF!</definedName>
    <definedName name="Excel_BuiltIn_Print_Titles_3" localSheetId="20">'IMPER-COMP'!#REF!</definedName>
    <definedName name="Excel_BuiltIn_Print_Titles_3" localSheetId="22">'IMPL-COMP'!#REF!</definedName>
    <definedName name="Excel_BuiltIn_Print_Titles_3" localSheetId="23">'INC-COMP'!#REF!</definedName>
    <definedName name="Excel_BuiltIn_Print_Titles_3" localSheetId="24">'SCE-COMP'!#REF!</definedName>
    <definedName name="Excel_BuiltIn_Print_Titles_3" localSheetId="25">'SEG-COMP'!#REF!</definedName>
    <definedName name="Excel_BuiltIn_Print_Titles_3" localSheetId="26">'SPDA-COMP'!#REF!</definedName>
    <definedName name="Excel_BuiltIn_Print_Titles_3">#REF!</definedName>
    <definedName name="Excel_BuiltIn_Print_Titles_3_1" localSheetId="13">'ADM-COMP'!#REF!</definedName>
    <definedName name="Excel_BuiltIn_Print_Titles_3_1" localSheetId="17">'CLI-COMP'!#REF!</definedName>
    <definedName name="Excel_BuiltIn_Print_Titles_3_1" localSheetId="18">'EST-COMP'!#REF!</definedName>
    <definedName name="Excel_BuiltIn_Print_Titles_3_1" localSheetId="19">'GAS-COMP'!#REF!</definedName>
    <definedName name="Excel_BuiltIn_Print_Titles_3_1" localSheetId="21">'HID-COMP'!#REF!</definedName>
    <definedName name="Excel_BuiltIn_Print_Titles_3_1" localSheetId="20">'IMPER-COMP'!#REF!</definedName>
    <definedName name="Excel_BuiltIn_Print_Titles_3_1" localSheetId="22">'IMPL-COMP'!#REF!</definedName>
    <definedName name="Excel_BuiltIn_Print_Titles_3_1" localSheetId="23">'INC-COMP'!#REF!</definedName>
    <definedName name="Excel_BuiltIn_Print_Titles_3_1" localSheetId="24">'SCE-COMP'!#REF!</definedName>
    <definedName name="Excel_BuiltIn_Print_Titles_3_1" localSheetId="25">'SEG-COMP'!#REF!</definedName>
    <definedName name="Excel_BuiltIn_Print_Titles_3_1" localSheetId="26">'SPDA-COMP'!#REF!</definedName>
    <definedName name="Excel_BuiltIn_Print_Titles_3_1">#REF!</definedName>
    <definedName name="Excel_BuiltIn_Print_Titles_3_1_1" localSheetId="13">'ADM-COMP'!#REF!</definedName>
    <definedName name="Excel_BuiltIn_Print_Titles_3_1_1" localSheetId="17">'CLI-COMP'!#REF!</definedName>
    <definedName name="Excel_BuiltIn_Print_Titles_3_1_1" localSheetId="18">'EST-COMP'!#REF!</definedName>
    <definedName name="Excel_BuiltIn_Print_Titles_3_1_1" localSheetId="19">'GAS-COMP'!#REF!</definedName>
    <definedName name="Excel_BuiltIn_Print_Titles_3_1_1" localSheetId="21">'HID-COMP'!#REF!</definedName>
    <definedName name="Excel_BuiltIn_Print_Titles_3_1_1" localSheetId="20">'IMPER-COMP'!#REF!</definedName>
    <definedName name="Excel_BuiltIn_Print_Titles_3_1_1" localSheetId="22">'IMPL-COMP'!#REF!</definedName>
    <definedName name="Excel_BuiltIn_Print_Titles_3_1_1" localSheetId="23">'INC-COMP'!#REF!</definedName>
    <definedName name="Excel_BuiltIn_Print_Titles_3_1_1" localSheetId="24">'SCE-COMP'!#REF!</definedName>
    <definedName name="Excel_BuiltIn_Print_Titles_3_1_1" localSheetId="25">'SEG-COMP'!#REF!</definedName>
    <definedName name="Excel_BuiltIn_Print_Titles_3_1_1" localSheetId="26">'SPDA-COMP'!#REF!</definedName>
    <definedName name="Excel_BuiltIn_Print_Titles_3_1_1">#REF!</definedName>
    <definedName name="Excel_BuiltIn_Print_Titles_3_1_1_1" localSheetId="13">'ADM-COMP'!#REF!</definedName>
    <definedName name="Excel_BuiltIn_Print_Titles_3_1_1_1" localSheetId="17">'CLI-COMP'!#REF!</definedName>
    <definedName name="Excel_BuiltIn_Print_Titles_3_1_1_1" localSheetId="18">'EST-COMP'!#REF!</definedName>
    <definedName name="Excel_BuiltIn_Print_Titles_3_1_1_1" localSheetId="19">'GAS-COMP'!#REF!</definedName>
    <definedName name="Excel_BuiltIn_Print_Titles_3_1_1_1" localSheetId="21">'HID-COMP'!#REF!</definedName>
    <definedName name="Excel_BuiltIn_Print_Titles_3_1_1_1" localSheetId="20">'IMPER-COMP'!#REF!</definedName>
    <definedName name="Excel_BuiltIn_Print_Titles_3_1_1_1" localSheetId="22">'IMPL-COMP'!#REF!</definedName>
    <definedName name="Excel_BuiltIn_Print_Titles_3_1_1_1" localSheetId="23">'INC-COMP'!#REF!</definedName>
    <definedName name="Excel_BuiltIn_Print_Titles_3_1_1_1" localSheetId="24">'SCE-COMP'!#REF!</definedName>
    <definedName name="Excel_BuiltIn_Print_Titles_3_1_1_1" localSheetId="25">'SEG-COMP'!#REF!</definedName>
    <definedName name="Excel_BuiltIn_Print_Titles_3_1_1_1" localSheetId="26">'SPDA-COMP'!#REF!</definedName>
    <definedName name="Excel_BuiltIn_Print_Titles_3_1_1_1">#REF!</definedName>
    <definedName name="Excel_BuiltIn_Print_Titles_3_4" localSheetId="13">'ADM-COMP'!#REF!</definedName>
    <definedName name="Excel_BuiltIn_Print_Titles_3_4" localSheetId="17">'CLI-COMP'!#REF!</definedName>
    <definedName name="Excel_BuiltIn_Print_Titles_3_4" localSheetId="18">'EST-COMP'!#REF!</definedName>
    <definedName name="Excel_BuiltIn_Print_Titles_3_4" localSheetId="19">'GAS-COMP'!#REF!</definedName>
    <definedName name="Excel_BuiltIn_Print_Titles_3_4" localSheetId="21">'HID-COMP'!#REF!</definedName>
    <definedName name="Excel_BuiltIn_Print_Titles_3_4" localSheetId="20">'IMPER-COMP'!#REF!</definedName>
    <definedName name="Excel_BuiltIn_Print_Titles_3_4" localSheetId="22">'IMPL-COMP'!#REF!</definedName>
    <definedName name="Excel_BuiltIn_Print_Titles_3_4" localSheetId="23">'INC-COMP'!#REF!</definedName>
    <definedName name="Excel_BuiltIn_Print_Titles_3_4" localSheetId="24">'SCE-COMP'!#REF!</definedName>
    <definedName name="Excel_BuiltIn_Print_Titles_3_4" localSheetId="25">'SEG-COMP'!#REF!</definedName>
    <definedName name="Excel_BuiltIn_Print_Titles_3_4" localSheetId="26">'SPDA-COMP'!#REF!</definedName>
    <definedName name="Excel_BuiltIn_Print_Titles_3_4">#REF!</definedName>
    <definedName name="Excel_BuiltIn_Print_Titles_3_5" localSheetId="13">'ADM-COMP'!#REF!</definedName>
    <definedName name="Excel_BuiltIn_Print_Titles_3_5" localSheetId="17">'CLI-COMP'!#REF!</definedName>
    <definedName name="Excel_BuiltIn_Print_Titles_3_5" localSheetId="18">'EST-COMP'!#REF!</definedName>
    <definedName name="Excel_BuiltIn_Print_Titles_3_5" localSheetId="19">'GAS-COMP'!#REF!</definedName>
    <definedName name="Excel_BuiltIn_Print_Titles_3_5" localSheetId="21">'HID-COMP'!#REF!</definedName>
    <definedName name="Excel_BuiltIn_Print_Titles_3_5" localSheetId="20">'IMPER-COMP'!#REF!</definedName>
    <definedName name="Excel_BuiltIn_Print_Titles_3_5" localSheetId="22">'IMPL-COMP'!#REF!</definedName>
    <definedName name="Excel_BuiltIn_Print_Titles_3_5" localSheetId="23">'INC-COMP'!#REF!</definedName>
    <definedName name="Excel_BuiltIn_Print_Titles_3_5" localSheetId="24">'SCE-COMP'!#REF!</definedName>
    <definedName name="Excel_BuiltIn_Print_Titles_3_5" localSheetId="25">'SEG-COMP'!#REF!</definedName>
    <definedName name="Excel_BuiltIn_Print_Titles_3_5" localSheetId="26">'SPDA-COMP'!#REF!</definedName>
    <definedName name="Excel_BuiltIn_Print_Titles_3_5">#REF!</definedName>
    <definedName name="Excel_BuiltIn_Print_Titles_3_6" localSheetId="13">'ADM-COMP'!#REF!</definedName>
    <definedName name="Excel_BuiltIn_Print_Titles_3_6" localSheetId="17">'CLI-COMP'!#REF!</definedName>
    <definedName name="Excel_BuiltIn_Print_Titles_3_6" localSheetId="18">'EST-COMP'!#REF!</definedName>
    <definedName name="Excel_BuiltIn_Print_Titles_3_6" localSheetId="19">'GAS-COMP'!#REF!</definedName>
    <definedName name="Excel_BuiltIn_Print_Titles_3_6" localSheetId="21">'HID-COMP'!#REF!</definedName>
    <definedName name="Excel_BuiltIn_Print_Titles_3_6" localSheetId="20">'IMPER-COMP'!#REF!</definedName>
    <definedName name="Excel_BuiltIn_Print_Titles_3_6" localSheetId="22">'IMPL-COMP'!#REF!</definedName>
    <definedName name="Excel_BuiltIn_Print_Titles_3_6" localSheetId="23">'INC-COMP'!#REF!</definedName>
    <definedName name="Excel_BuiltIn_Print_Titles_3_6" localSheetId="24">'SCE-COMP'!#REF!</definedName>
    <definedName name="Excel_BuiltIn_Print_Titles_3_6" localSheetId="25">'SEG-COMP'!#REF!</definedName>
    <definedName name="Excel_BuiltIn_Print_Titles_3_6" localSheetId="26">'SPDA-COMP'!#REF!</definedName>
    <definedName name="Excel_BuiltIn_Print_Titles_3_6">#REF!</definedName>
    <definedName name="Excel_BuiltIn_Print_Titles_3_7" localSheetId="13">'ADM-COMP'!#REF!</definedName>
    <definedName name="Excel_BuiltIn_Print_Titles_3_7" localSheetId="17">'CLI-COMP'!#REF!</definedName>
    <definedName name="Excel_BuiltIn_Print_Titles_3_7" localSheetId="18">'EST-COMP'!#REF!</definedName>
    <definedName name="Excel_BuiltIn_Print_Titles_3_7" localSheetId="19">'GAS-COMP'!#REF!</definedName>
    <definedName name="Excel_BuiltIn_Print_Titles_3_7" localSheetId="21">'HID-COMP'!#REF!</definedName>
    <definedName name="Excel_BuiltIn_Print_Titles_3_7" localSheetId="20">'IMPER-COMP'!#REF!</definedName>
    <definedName name="Excel_BuiltIn_Print_Titles_3_7" localSheetId="22">'IMPL-COMP'!#REF!</definedName>
    <definedName name="Excel_BuiltIn_Print_Titles_3_7" localSheetId="23">'INC-COMP'!#REF!</definedName>
    <definedName name="Excel_BuiltIn_Print_Titles_3_7" localSheetId="24">'SCE-COMP'!#REF!</definedName>
    <definedName name="Excel_BuiltIn_Print_Titles_3_7" localSheetId="25">'SEG-COMP'!#REF!</definedName>
    <definedName name="Excel_BuiltIn_Print_Titles_3_7" localSheetId="26">'SPDA-COMP'!#REF!</definedName>
    <definedName name="Excel_BuiltIn_Print_Titles_3_7">#REF!</definedName>
    <definedName name="Excel_BuiltIn_Print_Titles_3_8" localSheetId="13">'ADM-COMP'!#REF!</definedName>
    <definedName name="Excel_BuiltIn_Print_Titles_3_8" localSheetId="17">'CLI-COMP'!#REF!</definedName>
    <definedName name="Excel_BuiltIn_Print_Titles_3_8" localSheetId="18">'EST-COMP'!#REF!</definedName>
    <definedName name="Excel_BuiltIn_Print_Titles_3_8" localSheetId="19">'GAS-COMP'!#REF!</definedName>
    <definedName name="Excel_BuiltIn_Print_Titles_3_8" localSheetId="21">'HID-COMP'!#REF!</definedName>
    <definedName name="Excel_BuiltIn_Print_Titles_3_8" localSheetId="20">'IMPER-COMP'!#REF!</definedName>
    <definedName name="Excel_BuiltIn_Print_Titles_3_8" localSheetId="22">'IMPL-COMP'!#REF!</definedName>
    <definedName name="Excel_BuiltIn_Print_Titles_3_8" localSheetId="23">'INC-COMP'!#REF!</definedName>
    <definedName name="Excel_BuiltIn_Print_Titles_3_8" localSheetId="24">'SCE-COMP'!#REF!</definedName>
    <definedName name="Excel_BuiltIn_Print_Titles_3_8" localSheetId="25">'SEG-COMP'!#REF!</definedName>
    <definedName name="Excel_BuiltIn_Print_Titles_3_8" localSheetId="26">'SPDA-COMP'!#REF!</definedName>
    <definedName name="Excel_BuiltIn_Print_Titles_3_8">#REF!</definedName>
    <definedName name="Excel_BuiltIn_Print_Titles_3_9" localSheetId="13">'ADM-COMP'!#REF!</definedName>
    <definedName name="Excel_BuiltIn_Print_Titles_3_9" localSheetId="17">'CLI-COMP'!#REF!</definedName>
    <definedName name="Excel_BuiltIn_Print_Titles_3_9" localSheetId="18">'EST-COMP'!#REF!</definedName>
    <definedName name="Excel_BuiltIn_Print_Titles_3_9" localSheetId="19">'GAS-COMP'!#REF!</definedName>
    <definedName name="Excel_BuiltIn_Print_Titles_3_9" localSheetId="21">'HID-COMP'!#REF!</definedName>
    <definedName name="Excel_BuiltIn_Print_Titles_3_9" localSheetId="20">'IMPER-COMP'!#REF!</definedName>
    <definedName name="Excel_BuiltIn_Print_Titles_3_9" localSheetId="22">'IMPL-COMP'!#REF!</definedName>
    <definedName name="Excel_BuiltIn_Print_Titles_3_9" localSheetId="23">'INC-COMP'!#REF!</definedName>
    <definedName name="Excel_BuiltIn_Print_Titles_3_9" localSheetId="24">'SCE-COMP'!#REF!</definedName>
    <definedName name="Excel_BuiltIn_Print_Titles_3_9" localSheetId="25">'SEG-COMP'!#REF!</definedName>
    <definedName name="Excel_BuiltIn_Print_Titles_3_9" localSheetId="26">'SPDA-COMP'!#REF!</definedName>
    <definedName name="Excel_BuiltIn_Print_Titles_3_9">#REF!</definedName>
    <definedName name="Excel_BuiltIn_Print_Titles_4" localSheetId="13">'ADM-COMP'!#REF!</definedName>
    <definedName name="Excel_BuiltIn_Print_Titles_4" localSheetId="17">'CLI-COMP'!#REF!</definedName>
    <definedName name="Excel_BuiltIn_Print_Titles_4" localSheetId="18">'EST-COMP'!#REF!</definedName>
    <definedName name="Excel_BuiltIn_Print_Titles_4" localSheetId="19">'GAS-COMP'!#REF!</definedName>
    <definedName name="Excel_BuiltIn_Print_Titles_4" localSheetId="21">'HID-COMP'!#REF!</definedName>
    <definedName name="Excel_BuiltIn_Print_Titles_4" localSheetId="20">'IMPER-COMP'!#REF!</definedName>
    <definedName name="Excel_BuiltIn_Print_Titles_4" localSheetId="22">'IMPL-COMP'!#REF!</definedName>
    <definedName name="Excel_BuiltIn_Print_Titles_4" localSheetId="23">'INC-COMP'!#REF!</definedName>
    <definedName name="Excel_BuiltIn_Print_Titles_4" localSheetId="24">'SCE-COMP'!#REF!</definedName>
    <definedName name="Excel_BuiltIn_Print_Titles_4" localSheetId="25">'SEG-COMP'!#REF!</definedName>
    <definedName name="Excel_BuiltIn_Print_Titles_4" localSheetId="26">'SPDA-COMP'!#REF!</definedName>
    <definedName name="Excel_BuiltIn_Print_Titles_4">#REF!</definedName>
    <definedName name="Excel_BuiltIn_Print_Titles_4_1" localSheetId="13">'ADM-COMP'!#REF!</definedName>
    <definedName name="Excel_BuiltIn_Print_Titles_4_1" localSheetId="17">'CLI-COMP'!#REF!</definedName>
    <definedName name="Excel_BuiltIn_Print_Titles_4_1" localSheetId="18">'EST-COMP'!#REF!</definedName>
    <definedName name="Excel_BuiltIn_Print_Titles_4_1" localSheetId="19">'GAS-COMP'!#REF!</definedName>
    <definedName name="Excel_BuiltIn_Print_Titles_4_1" localSheetId="21">'HID-COMP'!#REF!</definedName>
    <definedName name="Excel_BuiltIn_Print_Titles_4_1" localSheetId="20">'IMPER-COMP'!#REF!</definedName>
    <definedName name="Excel_BuiltIn_Print_Titles_4_1" localSheetId="22">'IMPL-COMP'!#REF!</definedName>
    <definedName name="Excel_BuiltIn_Print_Titles_4_1" localSheetId="23">'INC-COMP'!#REF!</definedName>
    <definedName name="Excel_BuiltIn_Print_Titles_4_1" localSheetId="24">'SCE-COMP'!#REF!</definedName>
    <definedName name="Excel_BuiltIn_Print_Titles_4_1" localSheetId="25">'SEG-COMP'!#REF!</definedName>
    <definedName name="Excel_BuiltIn_Print_Titles_4_1" localSheetId="26">'SPDA-COMP'!#REF!</definedName>
    <definedName name="Excel_BuiltIn_Print_Titles_4_1">#REF!</definedName>
    <definedName name="Excel_BuiltIn_Print_Titles_4_1_1" localSheetId="13">'ADM-COMP'!#REF!</definedName>
    <definedName name="Excel_BuiltIn_Print_Titles_4_1_1" localSheetId="17">'CLI-COMP'!#REF!</definedName>
    <definedName name="Excel_BuiltIn_Print_Titles_4_1_1" localSheetId="18">'EST-COMP'!#REF!</definedName>
    <definedName name="Excel_BuiltIn_Print_Titles_4_1_1" localSheetId="19">'GAS-COMP'!#REF!</definedName>
    <definedName name="Excel_BuiltIn_Print_Titles_4_1_1" localSheetId="21">'HID-COMP'!#REF!</definedName>
    <definedName name="Excel_BuiltIn_Print_Titles_4_1_1" localSheetId="20">'IMPER-COMP'!#REF!</definedName>
    <definedName name="Excel_BuiltIn_Print_Titles_4_1_1" localSheetId="22">'IMPL-COMP'!#REF!</definedName>
    <definedName name="Excel_BuiltIn_Print_Titles_4_1_1" localSheetId="23">'INC-COMP'!#REF!</definedName>
    <definedName name="Excel_BuiltIn_Print_Titles_4_1_1" localSheetId="24">'SCE-COMP'!#REF!</definedName>
    <definedName name="Excel_BuiltIn_Print_Titles_4_1_1" localSheetId="25">'SEG-COMP'!#REF!</definedName>
    <definedName name="Excel_BuiltIn_Print_Titles_4_1_1" localSheetId="26">'SPDA-COMP'!#REF!</definedName>
    <definedName name="Excel_BuiltIn_Print_Titles_4_1_1">#REF!</definedName>
    <definedName name="Excel_BuiltIn_Print_Titles_5" localSheetId="13">'ADM-COMP'!#REF!</definedName>
    <definedName name="Excel_BuiltIn_Print_Titles_5" localSheetId="17">'CLI-COMP'!#REF!</definedName>
    <definedName name="Excel_BuiltIn_Print_Titles_5" localSheetId="18">'EST-COMP'!#REF!</definedName>
    <definedName name="Excel_BuiltIn_Print_Titles_5" localSheetId="19">'GAS-COMP'!#REF!</definedName>
    <definedName name="Excel_BuiltIn_Print_Titles_5" localSheetId="21">'HID-COMP'!#REF!</definedName>
    <definedName name="Excel_BuiltIn_Print_Titles_5" localSheetId="20">'IMPER-COMP'!#REF!</definedName>
    <definedName name="Excel_BuiltIn_Print_Titles_5" localSheetId="22">'IMPL-COMP'!#REF!</definedName>
    <definedName name="Excel_BuiltIn_Print_Titles_5" localSheetId="23">'INC-COMP'!#REF!</definedName>
    <definedName name="Excel_BuiltIn_Print_Titles_5" localSheetId="24">'SCE-COMP'!#REF!</definedName>
    <definedName name="Excel_BuiltIn_Print_Titles_5" localSheetId="25">'SEG-COMP'!#REF!</definedName>
    <definedName name="Excel_BuiltIn_Print_Titles_5" localSheetId="26">'SPDA-COMP'!#REF!</definedName>
    <definedName name="Excel_BuiltIn_Print_Titles_5">#REF!</definedName>
    <definedName name="Excel_BuiltIn_Print_Titles_5_1" localSheetId="13">'ADM-COMP'!#REF!</definedName>
    <definedName name="Excel_BuiltIn_Print_Titles_5_1" localSheetId="17">'CLI-COMP'!#REF!</definedName>
    <definedName name="Excel_BuiltIn_Print_Titles_5_1" localSheetId="18">'EST-COMP'!#REF!</definedName>
    <definedName name="Excel_BuiltIn_Print_Titles_5_1" localSheetId="19">'GAS-COMP'!#REF!</definedName>
    <definedName name="Excel_BuiltIn_Print_Titles_5_1" localSheetId="21">'HID-COMP'!#REF!</definedName>
    <definedName name="Excel_BuiltIn_Print_Titles_5_1" localSheetId="20">'IMPER-COMP'!#REF!</definedName>
    <definedName name="Excel_BuiltIn_Print_Titles_5_1" localSheetId="22">'IMPL-COMP'!#REF!</definedName>
    <definedName name="Excel_BuiltIn_Print_Titles_5_1" localSheetId="23">'INC-COMP'!#REF!</definedName>
    <definedName name="Excel_BuiltIn_Print_Titles_5_1" localSheetId="24">'SCE-COMP'!#REF!</definedName>
    <definedName name="Excel_BuiltIn_Print_Titles_5_1" localSheetId="25">'SEG-COMP'!#REF!</definedName>
    <definedName name="Excel_BuiltIn_Print_Titles_5_1" localSheetId="26">'SPDA-COMP'!#REF!</definedName>
    <definedName name="Excel_BuiltIn_Print_Titles_5_1">#REF!</definedName>
    <definedName name="Excel_BuiltIn_Print_Titles_5_1_1" localSheetId="13">'ADM-COMP'!#REF!</definedName>
    <definedName name="Excel_BuiltIn_Print_Titles_5_1_1" localSheetId="17">'CLI-COMP'!#REF!</definedName>
    <definedName name="Excel_BuiltIn_Print_Titles_5_1_1" localSheetId="18">'EST-COMP'!#REF!</definedName>
    <definedName name="Excel_BuiltIn_Print_Titles_5_1_1" localSheetId="19">'GAS-COMP'!#REF!</definedName>
    <definedName name="Excel_BuiltIn_Print_Titles_5_1_1" localSheetId="21">'HID-COMP'!#REF!</definedName>
    <definedName name="Excel_BuiltIn_Print_Titles_5_1_1" localSheetId="20">'IMPER-COMP'!#REF!</definedName>
    <definedName name="Excel_BuiltIn_Print_Titles_5_1_1" localSheetId="22">'IMPL-COMP'!#REF!</definedName>
    <definedName name="Excel_BuiltIn_Print_Titles_5_1_1" localSheetId="23">'INC-COMP'!#REF!</definedName>
    <definedName name="Excel_BuiltIn_Print_Titles_5_1_1" localSheetId="24">'SCE-COMP'!#REF!</definedName>
    <definedName name="Excel_BuiltIn_Print_Titles_5_1_1" localSheetId="25">'SEG-COMP'!#REF!</definedName>
    <definedName name="Excel_BuiltIn_Print_Titles_5_1_1" localSheetId="26">'SPDA-COMP'!#REF!</definedName>
    <definedName name="Excel_BuiltIn_Print_Titles_5_1_1">#REF!</definedName>
    <definedName name="Excel_BuiltIn_Print_Titles_5_1_1_1" localSheetId="13">'ADM-COMP'!#REF!</definedName>
    <definedName name="Excel_BuiltIn_Print_Titles_5_1_1_1" localSheetId="17">'CLI-COMP'!#REF!</definedName>
    <definedName name="Excel_BuiltIn_Print_Titles_5_1_1_1" localSheetId="18">'EST-COMP'!#REF!</definedName>
    <definedName name="Excel_BuiltIn_Print_Titles_5_1_1_1" localSheetId="19">'GAS-COMP'!#REF!</definedName>
    <definedName name="Excel_BuiltIn_Print_Titles_5_1_1_1" localSheetId="21">'HID-COMP'!#REF!</definedName>
    <definedName name="Excel_BuiltIn_Print_Titles_5_1_1_1" localSheetId="20">'IMPER-COMP'!#REF!</definedName>
    <definedName name="Excel_BuiltIn_Print_Titles_5_1_1_1" localSheetId="22">'IMPL-COMP'!#REF!</definedName>
    <definedName name="Excel_BuiltIn_Print_Titles_5_1_1_1" localSheetId="23">'INC-COMP'!#REF!</definedName>
    <definedName name="Excel_BuiltIn_Print_Titles_5_1_1_1" localSheetId="24">'SCE-COMP'!#REF!</definedName>
    <definedName name="Excel_BuiltIn_Print_Titles_5_1_1_1" localSheetId="25">'SEG-COMP'!#REF!</definedName>
    <definedName name="Excel_BuiltIn_Print_Titles_5_1_1_1" localSheetId="26">'SPDA-COMP'!#REF!</definedName>
    <definedName name="Excel_BuiltIn_Print_Titles_5_1_1_1">#REF!</definedName>
    <definedName name="Excel_BuiltIn_Print_Titles_6" localSheetId="13">'ADM-COMP'!#REF!</definedName>
    <definedName name="Excel_BuiltIn_Print_Titles_6" localSheetId="17">'CLI-COMP'!#REF!</definedName>
    <definedName name="Excel_BuiltIn_Print_Titles_6" localSheetId="18">'EST-COMP'!#REF!</definedName>
    <definedName name="Excel_BuiltIn_Print_Titles_6" localSheetId="19">'GAS-COMP'!#REF!</definedName>
    <definedName name="Excel_BuiltIn_Print_Titles_6" localSheetId="21">'HID-COMP'!#REF!</definedName>
    <definedName name="Excel_BuiltIn_Print_Titles_6" localSheetId="20">'IMPER-COMP'!#REF!</definedName>
    <definedName name="Excel_BuiltIn_Print_Titles_6" localSheetId="22">'IMPL-COMP'!#REF!</definedName>
    <definedName name="Excel_BuiltIn_Print_Titles_6" localSheetId="23">'INC-COMP'!#REF!</definedName>
    <definedName name="Excel_BuiltIn_Print_Titles_6" localSheetId="24">'SCE-COMP'!#REF!</definedName>
    <definedName name="Excel_BuiltIn_Print_Titles_6" localSheetId="25">'SEG-COMP'!#REF!</definedName>
    <definedName name="Excel_BuiltIn_Print_Titles_6" localSheetId="26">'SPDA-COMP'!#REF!</definedName>
    <definedName name="Excel_BuiltIn_Print_Titles_6">#REF!</definedName>
    <definedName name="Excel_BuiltIn_Print_Titles_6_1" localSheetId="13">'ADM-COMP'!#REF!</definedName>
    <definedName name="Excel_BuiltIn_Print_Titles_6_1" localSheetId="17">'CLI-COMP'!#REF!</definedName>
    <definedName name="Excel_BuiltIn_Print_Titles_6_1" localSheetId="18">'EST-COMP'!#REF!</definedName>
    <definedName name="Excel_BuiltIn_Print_Titles_6_1" localSheetId="19">'GAS-COMP'!#REF!</definedName>
    <definedName name="Excel_BuiltIn_Print_Titles_6_1" localSheetId="21">'HID-COMP'!#REF!</definedName>
    <definedName name="Excel_BuiltIn_Print_Titles_6_1" localSheetId="20">'IMPER-COMP'!#REF!</definedName>
    <definedName name="Excel_BuiltIn_Print_Titles_6_1" localSheetId="22">'IMPL-COMP'!#REF!</definedName>
    <definedName name="Excel_BuiltIn_Print_Titles_6_1" localSheetId="23">'INC-COMP'!#REF!</definedName>
    <definedName name="Excel_BuiltIn_Print_Titles_6_1" localSheetId="24">'SCE-COMP'!#REF!</definedName>
    <definedName name="Excel_BuiltIn_Print_Titles_6_1" localSheetId="25">'SEG-COMP'!#REF!</definedName>
    <definedName name="Excel_BuiltIn_Print_Titles_6_1" localSheetId="26">'SPDA-COMP'!#REF!</definedName>
    <definedName name="Excel_BuiltIn_Print_Titles_6_1">#REF!</definedName>
    <definedName name="Excel_BuiltIn_Print_Titles_6_1_1" localSheetId="13">'ADM-COMP'!#REF!</definedName>
    <definedName name="Excel_BuiltIn_Print_Titles_6_1_1" localSheetId="17">'CLI-COMP'!#REF!</definedName>
    <definedName name="Excel_BuiltIn_Print_Titles_6_1_1" localSheetId="18">'EST-COMP'!#REF!</definedName>
    <definedName name="Excel_BuiltIn_Print_Titles_6_1_1" localSheetId="19">'GAS-COMP'!#REF!</definedName>
    <definedName name="Excel_BuiltIn_Print_Titles_6_1_1" localSheetId="21">'HID-COMP'!#REF!</definedName>
    <definedName name="Excel_BuiltIn_Print_Titles_6_1_1" localSheetId="20">'IMPER-COMP'!#REF!</definedName>
    <definedName name="Excel_BuiltIn_Print_Titles_6_1_1" localSheetId="22">'IMPL-COMP'!#REF!</definedName>
    <definedName name="Excel_BuiltIn_Print_Titles_6_1_1" localSheetId="23">'INC-COMP'!#REF!</definedName>
    <definedName name="Excel_BuiltIn_Print_Titles_6_1_1" localSheetId="24">'SCE-COMP'!#REF!</definedName>
    <definedName name="Excel_BuiltIn_Print_Titles_6_1_1" localSheetId="25">'SEG-COMP'!#REF!</definedName>
    <definedName name="Excel_BuiltIn_Print_Titles_6_1_1" localSheetId="26">'SPDA-COMP'!#REF!</definedName>
    <definedName name="Excel_BuiltIn_Print_Titles_6_1_1">#REF!</definedName>
    <definedName name="Excel_BuiltIn_Print_Titles_7" localSheetId="13">'ADM-COMP'!#REF!</definedName>
    <definedName name="Excel_BuiltIn_Print_Titles_7" localSheetId="17">'CLI-COMP'!#REF!</definedName>
    <definedName name="Excel_BuiltIn_Print_Titles_7" localSheetId="18">'EST-COMP'!#REF!</definedName>
    <definedName name="Excel_BuiltIn_Print_Titles_7" localSheetId="19">'GAS-COMP'!#REF!</definedName>
    <definedName name="Excel_BuiltIn_Print_Titles_7" localSheetId="21">'HID-COMP'!#REF!</definedName>
    <definedName name="Excel_BuiltIn_Print_Titles_7" localSheetId="20">'IMPER-COMP'!#REF!</definedName>
    <definedName name="Excel_BuiltIn_Print_Titles_7" localSheetId="22">'IMPL-COMP'!#REF!</definedName>
    <definedName name="Excel_BuiltIn_Print_Titles_7" localSheetId="23">'INC-COMP'!#REF!</definedName>
    <definedName name="Excel_BuiltIn_Print_Titles_7" localSheetId="24">'SCE-COMP'!#REF!</definedName>
    <definedName name="Excel_BuiltIn_Print_Titles_7" localSheetId="25">'SEG-COMP'!#REF!</definedName>
    <definedName name="Excel_BuiltIn_Print_Titles_7" localSheetId="26">'SPDA-COMP'!#REF!</definedName>
    <definedName name="Excel_BuiltIn_Print_Titles_7">#REF!</definedName>
    <definedName name="Excel_BuiltIn_Print_Titles_7_1" localSheetId="13">'ADM-COMP'!#REF!</definedName>
    <definedName name="Excel_BuiltIn_Print_Titles_7_1" localSheetId="17">'CLI-COMP'!#REF!</definedName>
    <definedName name="Excel_BuiltIn_Print_Titles_7_1" localSheetId="18">'EST-COMP'!#REF!</definedName>
    <definedName name="Excel_BuiltIn_Print_Titles_7_1" localSheetId="19">'GAS-COMP'!#REF!</definedName>
    <definedName name="Excel_BuiltIn_Print_Titles_7_1" localSheetId="21">'HID-COMP'!#REF!</definedName>
    <definedName name="Excel_BuiltIn_Print_Titles_7_1" localSheetId="20">'IMPER-COMP'!#REF!</definedName>
    <definedName name="Excel_BuiltIn_Print_Titles_7_1" localSheetId="22">'IMPL-COMP'!#REF!</definedName>
    <definedName name="Excel_BuiltIn_Print_Titles_7_1" localSheetId="23">'INC-COMP'!#REF!</definedName>
    <definedName name="Excel_BuiltIn_Print_Titles_7_1" localSheetId="24">'SCE-COMP'!#REF!</definedName>
    <definedName name="Excel_BuiltIn_Print_Titles_7_1" localSheetId="25">'SEG-COMP'!#REF!</definedName>
    <definedName name="Excel_BuiltIn_Print_Titles_7_1" localSheetId="26">'SPDA-COMP'!#REF!</definedName>
    <definedName name="Excel_BuiltIn_Print_Titles_7_1">#REF!</definedName>
    <definedName name="Excel_BuiltIn_Print_Titles_8" localSheetId="13">'ADM-COMP'!#REF!</definedName>
    <definedName name="Excel_BuiltIn_Print_Titles_8" localSheetId="17">'CLI-COMP'!#REF!</definedName>
    <definedName name="Excel_BuiltIn_Print_Titles_8" localSheetId="18">'EST-COMP'!#REF!</definedName>
    <definedName name="Excel_BuiltIn_Print_Titles_8" localSheetId="19">'GAS-COMP'!#REF!</definedName>
    <definedName name="Excel_BuiltIn_Print_Titles_8" localSheetId="21">'HID-COMP'!#REF!</definedName>
    <definedName name="Excel_BuiltIn_Print_Titles_8" localSheetId="20">'IMPER-COMP'!#REF!</definedName>
    <definedName name="Excel_BuiltIn_Print_Titles_8" localSheetId="22">'IMPL-COMP'!#REF!</definedName>
    <definedName name="Excel_BuiltIn_Print_Titles_8" localSheetId="23">'INC-COMP'!#REF!</definedName>
    <definedName name="Excel_BuiltIn_Print_Titles_8" localSheetId="24">'SCE-COMP'!#REF!</definedName>
    <definedName name="Excel_BuiltIn_Print_Titles_8" localSheetId="25">'SEG-COMP'!#REF!</definedName>
    <definedName name="Excel_BuiltIn_Print_Titles_8" localSheetId="26">'SPDA-COMP'!#REF!</definedName>
    <definedName name="Excel_BuiltIn_Print_Titles_8">#REF!</definedName>
    <definedName name="Excel_BuiltIn_Print_Titles_9" localSheetId="13">'ADM-COMP'!#REF!</definedName>
    <definedName name="Excel_BuiltIn_Print_Titles_9" localSheetId="17">'CLI-COMP'!#REF!</definedName>
    <definedName name="Excel_BuiltIn_Print_Titles_9" localSheetId="18">'EST-COMP'!#REF!</definedName>
    <definedName name="Excel_BuiltIn_Print_Titles_9" localSheetId="19">'GAS-COMP'!#REF!</definedName>
    <definedName name="Excel_BuiltIn_Print_Titles_9" localSheetId="21">'HID-COMP'!#REF!</definedName>
    <definedName name="Excel_BuiltIn_Print_Titles_9" localSheetId="20">'IMPER-COMP'!#REF!</definedName>
    <definedName name="Excel_BuiltIn_Print_Titles_9" localSheetId="22">'IMPL-COMP'!#REF!</definedName>
    <definedName name="Excel_BuiltIn_Print_Titles_9" localSheetId="23">'INC-COMP'!#REF!</definedName>
    <definedName name="Excel_BuiltIn_Print_Titles_9" localSheetId="24">'SCE-COMP'!#REF!</definedName>
    <definedName name="Excel_BuiltIn_Print_Titles_9" localSheetId="25">'SEG-COMP'!#REF!</definedName>
    <definedName name="Excel_BuiltIn_Print_Titles_9" localSheetId="26">'SPDA-COMP'!#REF!</definedName>
    <definedName name="Excel_BuiltIn_Print_Titles_9">#REF!</definedName>
    <definedName name="Excel_BuiltIn_Print_Titles_9_1" localSheetId="13">'ADM-COMP'!#REF!</definedName>
    <definedName name="Excel_BuiltIn_Print_Titles_9_1" localSheetId="17">'CLI-COMP'!#REF!</definedName>
    <definedName name="Excel_BuiltIn_Print_Titles_9_1" localSheetId="18">'EST-COMP'!#REF!</definedName>
    <definedName name="Excel_BuiltIn_Print_Titles_9_1" localSheetId="19">'GAS-COMP'!#REF!</definedName>
    <definedName name="Excel_BuiltIn_Print_Titles_9_1" localSheetId="21">'HID-COMP'!#REF!</definedName>
    <definedName name="Excel_BuiltIn_Print_Titles_9_1" localSheetId="20">'IMPER-COMP'!#REF!</definedName>
    <definedName name="Excel_BuiltIn_Print_Titles_9_1" localSheetId="22">'IMPL-COMP'!#REF!</definedName>
    <definedName name="Excel_BuiltIn_Print_Titles_9_1" localSheetId="23">'INC-COMP'!#REF!</definedName>
    <definedName name="Excel_BuiltIn_Print_Titles_9_1" localSheetId="24">'SCE-COMP'!#REF!</definedName>
    <definedName name="Excel_BuiltIn_Print_Titles_9_1" localSheetId="25">'SEG-COMP'!#REF!</definedName>
    <definedName name="Excel_BuiltIn_Print_Titles_9_1" localSheetId="26">'SPDA-COMP'!#REF!</definedName>
    <definedName name="Excel_BuiltIn_Print_Titles_9_1">#REF!</definedName>
    <definedName name="FAF" localSheetId="13">'ADM-COMP'!#REF!</definedName>
    <definedName name="FAF" localSheetId="17">'CLI-COMP'!#REF!</definedName>
    <definedName name="FAF" localSheetId="18">'EST-COMP'!#REF!</definedName>
    <definedName name="FAF" localSheetId="19">'GAS-COMP'!#REF!</definedName>
    <definedName name="FAF" localSheetId="21">'HID-COMP'!#REF!</definedName>
    <definedName name="FAF" localSheetId="20">'IMPER-COMP'!#REF!</definedName>
    <definedName name="FAF" localSheetId="22">'IMPL-COMP'!#REF!</definedName>
    <definedName name="FAF" localSheetId="23">'INC-COMP'!#REF!</definedName>
    <definedName name="FAF" localSheetId="24">'SCE-COMP'!#REF!</definedName>
    <definedName name="FAF" localSheetId="25">'SEG-COMP'!#REF!</definedName>
    <definedName name="FAF" localSheetId="26">'SPDA-COMP'!#REF!</definedName>
    <definedName name="FAF">#REF!</definedName>
    <definedName name="FAMILIAS" localSheetId="13">'ADM-COMP'!#REF!</definedName>
    <definedName name="FAMILIAS" localSheetId="17">'CLI-COMP'!#REF!</definedName>
    <definedName name="FAMILIAS" localSheetId="18">'EST-COMP'!#REF!</definedName>
    <definedName name="FAMILIAS" localSheetId="19">'GAS-COMP'!#REF!</definedName>
    <definedName name="FAMILIAS" localSheetId="21">'HID-COMP'!#REF!</definedName>
    <definedName name="FAMILIAS" localSheetId="20">'IMPER-COMP'!#REF!</definedName>
    <definedName name="FAMILIAS" localSheetId="22">'IMPL-COMP'!#REF!</definedName>
    <definedName name="FAMILIAS" localSheetId="23">'INC-COMP'!#REF!</definedName>
    <definedName name="FAMILIAS" localSheetId="24">'SCE-COMP'!#REF!</definedName>
    <definedName name="FAMILIAS" localSheetId="25">'SEG-COMP'!#REF!</definedName>
    <definedName name="FAMILIAS" localSheetId="26">'SPDA-COMP'!#REF!</definedName>
    <definedName name="FAMILIAS">#REF!</definedName>
    <definedName name="FDDFASD" localSheetId="13">'ADM-COMP'!#REF!</definedName>
    <definedName name="FDDFASD" localSheetId="17">'CLI-COMP'!#REF!</definedName>
    <definedName name="FDDFASD" localSheetId="18">'EST-COMP'!#REF!</definedName>
    <definedName name="FDDFASD" localSheetId="19">'GAS-COMP'!#REF!</definedName>
    <definedName name="FDDFASD" localSheetId="21">'HID-COMP'!#REF!</definedName>
    <definedName name="FDDFASD" localSheetId="20">'IMPER-COMP'!#REF!</definedName>
    <definedName name="FDDFASD" localSheetId="22">'IMPL-COMP'!#REF!</definedName>
    <definedName name="FDDFASD" localSheetId="23">'INC-COMP'!#REF!</definedName>
    <definedName name="FDDFASD" localSheetId="24">'SCE-COMP'!#REF!</definedName>
    <definedName name="FDDFASD" localSheetId="25">'SEG-COMP'!#REF!</definedName>
    <definedName name="FDDFASD" localSheetId="26">'SPDA-COMP'!#REF!</definedName>
    <definedName name="FDDFASD">#REF!</definedName>
    <definedName name="folha" localSheetId="13">'ADM-COMP'!#REF!</definedName>
    <definedName name="folha" localSheetId="17">'CLI-COMP'!#REF!</definedName>
    <definedName name="folha" localSheetId="18">'EST-COMP'!#REF!</definedName>
    <definedName name="folha" localSheetId="19">'GAS-COMP'!#REF!</definedName>
    <definedName name="folha" localSheetId="21">'HID-COMP'!#REF!</definedName>
    <definedName name="folha" localSheetId="20">'IMPER-COMP'!#REF!</definedName>
    <definedName name="folha" localSheetId="22">'IMPL-COMP'!#REF!</definedName>
    <definedName name="folha" localSheetId="23">'INC-COMP'!#REF!</definedName>
    <definedName name="folha" localSheetId="24">'SCE-COMP'!#REF!</definedName>
    <definedName name="folha" localSheetId="25">'SEG-COMP'!#REF!</definedName>
    <definedName name="folha" localSheetId="26">'SPDA-COMP'!#REF!</definedName>
    <definedName name="folha">#REF!</definedName>
    <definedName name="folhas" localSheetId="13">'ADM-COMP'!#REF!</definedName>
    <definedName name="folhas" localSheetId="17">'CLI-COMP'!#REF!</definedName>
    <definedName name="folhas" localSheetId="18">'EST-COMP'!#REF!</definedName>
    <definedName name="folhas" localSheetId="19">'GAS-COMP'!#REF!</definedName>
    <definedName name="folhas" localSheetId="21">'HID-COMP'!#REF!</definedName>
    <definedName name="folhas" localSheetId="20">'IMPER-COMP'!#REF!</definedName>
    <definedName name="folhas" localSheetId="22">'IMPL-COMP'!#REF!</definedName>
    <definedName name="folhas" localSheetId="23">'INC-COMP'!#REF!</definedName>
    <definedName name="folhas" localSheetId="24">'SCE-COMP'!#REF!</definedName>
    <definedName name="folhas" localSheetId="25">'SEG-COMP'!#REF!</definedName>
    <definedName name="folhas" localSheetId="26">'SPDA-COMP'!#REF!</definedName>
    <definedName name="folhas">#REF!</definedName>
    <definedName name="form01a" localSheetId="13">'ADM-COMP'!#REF!</definedName>
    <definedName name="form01a" localSheetId="17">'CLI-COMP'!#REF!</definedName>
    <definedName name="form01a" localSheetId="18">'EST-COMP'!#REF!</definedName>
    <definedName name="form01a" localSheetId="19">'GAS-COMP'!#REF!</definedName>
    <definedName name="form01a" localSheetId="21">'HID-COMP'!#REF!</definedName>
    <definedName name="form01a" localSheetId="20">'IMPER-COMP'!#REF!</definedName>
    <definedName name="form01a" localSheetId="22">'IMPL-COMP'!#REF!</definedName>
    <definedName name="form01a" localSheetId="23">'INC-COMP'!#REF!</definedName>
    <definedName name="form01a" localSheetId="24">'SCE-COMP'!#REF!</definedName>
    <definedName name="form01a" localSheetId="25">'SEG-COMP'!#REF!</definedName>
    <definedName name="form01a" localSheetId="26">'SPDA-COMP'!#REF!</definedName>
    <definedName name="form01a">#REF!</definedName>
    <definedName name="form01b" localSheetId="13">'ADM-COMP'!#REF!</definedName>
    <definedName name="form01b" localSheetId="17">'CLI-COMP'!#REF!</definedName>
    <definedName name="form01b" localSheetId="18">'EST-COMP'!#REF!</definedName>
    <definedName name="form01b" localSheetId="19">'GAS-COMP'!#REF!</definedName>
    <definedName name="form01b" localSheetId="21">'HID-COMP'!#REF!</definedName>
    <definedName name="form01b" localSheetId="20">'IMPER-COMP'!#REF!</definedName>
    <definedName name="form01b" localSheetId="22">'IMPL-COMP'!#REF!</definedName>
    <definedName name="form01b" localSheetId="23">'INC-COMP'!#REF!</definedName>
    <definedName name="form01b" localSheetId="24">'SCE-COMP'!#REF!</definedName>
    <definedName name="form01b" localSheetId="25">'SEG-COMP'!#REF!</definedName>
    <definedName name="form01b" localSheetId="26">'SPDA-COMP'!#REF!</definedName>
    <definedName name="form01b">#REF!</definedName>
    <definedName name="gasdfsdfase" localSheetId="13">'ADM-COMP'!#REF!</definedName>
    <definedName name="gasdfsdfase" localSheetId="17">'CLI-COMP'!#REF!</definedName>
    <definedName name="gasdfsdfase" localSheetId="18">'EST-COMP'!#REF!</definedName>
    <definedName name="gasdfsdfase" localSheetId="19">'GAS-COMP'!#REF!</definedName>
    <definedName name="gasdfsdfase" localSheetId="21">'HID-COMP'!#REF!</definedName>
    <definedName name="gasdfsdfase" localSheetId="20">'IMPER-COMP'!#REF!</definedName>
    <definedName name="gasdfsdfase" localSheetId="22">'IMPL-COMP'!#REF!</definedName>
    <definedName name="gasdfsdfase" localSheetId="23">'INC-COMP'!#REF!</definedName>
    <definedName name="gasdfsdfase" localSheetId="24">'SCE-COMP'!#REF!</definedName>
    <definedName name="gasdfsdfase" localSheetId="25">'SEG-COMP'!#REF!</definedName>
    <definedName name="gasdfsdfase" localSheetId="26">'SPDA-COMP'!#REF!</definedName>
    <definedName name="gasdfsdfase">#REF!</definedName>
    <definedName name="gfhfgh" localSheetId="13">'ADM-COMP'!#REF!</definedName>
    <definedName name="gfhfgh" localSheetId="17">'CLI-COMP'!#REF!</definedName>
    <definedName name="gfhfgh" localSheetId="18">'EST-COMP'!#REF!</definedName>
    <definedName name="gfhfgh" localSheetId="19">'GAS-COMP'!#REF!</definedName>
    <definedName name="gfhfgh" localSheetId="21">'HID-COMP'!#REF!</definedName>
    <definedName name="gfhfgh" localSheetId="20">'IMPER-COMP'!#REF!</definedName>
    <definedName name="gfhfgh" localSheetId="22">'IMPL-COMP'!#REF!</definedName>
    <definedName name="gfhfgh" localSheetId="23">'INC-COMP'!#REF!</definedName>
    <definedName name="gfhfgh" localSheetId="24">'SCE-COMP'!#REF!</definedName>
    <definedName name="gfhfgh" localSheetId="25">'SEG-COMP'!#REF!</definedName>
    <definedName name="gfhfgh" localSheetId="26">'SPDA-COMP'!#REF!</definedName>
    <definedName name="gfhfgh">#REF!</definedName>
    <definedName name="gfhfgh___6" localSheetId="13">'ADM-COMP'!#REF!</definedName>
    <definedName name="gfhfgh___6" localSheetId="17">'CLI-COMP'!#REF!</definedName>
    <definedName name="gfhfgh___6" localSheetId="18">'EST-COMP'!#REF!</definedName>
    <definedName name="gfhfgh___6" localSheetId="19">'GAS-COMP'!#REF!</definedName>
    <definedName name="gfhfgh___6" localSheetId="21">'HID-COMP'!#REF!</definedName>
    <definedName name="gfhfgh___6" localSheetId="20">'IMPER-COMP'!#REF!</definedName>
    <definedName name="gfhfgh___6" localSheetId="22">'IMPL-COMP'!#REF!</definedName>
    <definedName name="gfhfgh___6" localSheetId="23">'INC-COMP'!#REF!</definedName>
    <definedName name="gfhfgh___6" localSheetId="24">'SCE-COMP'!#REF!</definedName>
    <definedName name="gfhfgh___6" localSheetId="25">'SEG-COMP'!#REF!</definedName>
    <definedName name="gfhfgh___6" localSheetId="26">'SPDA-COMP'!#REF!</definedName>
    <definedName name="gfhfgh___6">#REF!</definedName>
    <definedName name="gfhfgh___6_1" localSheetId="13">'ADM-COMP'!#REF!</definedName>
    <definedName name="gfhfgh___6_1" localSheetId="17">'CLI-COMP'!#REF!</definedName>
    <definedName name="gfhfgh___6_1" localSheetId="18">'EST-COMP'!#REF!</definedName>
    <definedName name="gfhfgh___6_1" localSheetId="19">'GAS-COMP'!#REF!</definedName>
    <definedName name="gfhfgh___6_1" localSheetId="21">'HID-COMP'!#REF!</definedName>
    <definedName name="gfhfgh___6_1" localSheetId="20">'IMPER-COMP'!#REF!</definedName>
    <definedName name="gfhfgh___6_1" localSheetId="22">'IMPL-COMP'!#REF!</definedName>
    <definedName name="gfhfgh___6_1" localSheetId="23">'INC-COMP'!#REF!</definedName>
    <definedName name="gfhfgh___6_1" localSheetId="24">'SCE-COMP'!#REF!</definedName>
    <definedName name="gfhfgh___6_1" localSheetId="25">'SEG-COMP'!#REF!</definedName>
    <definedName name="gfhfgh___6_1" localSheetId="26">'SPDA-COMP'!#REF!</definedName>
    <definedName name="gfhfgh___6_1">#REF!</definedName>
    <definedName name="gfhfgh___6_1_1" localSheetId="13">'ADM-COMP'!#REF!</definedName>
    <definedName name="gfhfgh___6_1_1" localSheetId="17">'CLI-COMP'!#REF!</definedName>
    <definedName name="gfhfgh___6_1_1" localSheetId="18">'EST-COMP'!#REF!</definedName>
    <definedName name="gfhfgh___6_1_1" localSheetId="19">'GAS-COMP'!#REF!</definedName>
    <definedName name="gfhfgh___6_1_1" localSheetId="21">'HID-COMP'!#REF!</definedName>
    <definedName name="gfhfgh___6_1_1" localSheetId="20">'IMPER-COMP'!#REF!</definedName>
    <definedName name="gfhfgh___6_1_1" localSheetId="22">'IMPL-COMP'!#REF!</definedName>
    <definedName name="gfhfgh___6_1_1" localSheetId="23">'INC-COMP'!#REF!</definedName>
    <definedName name="gfhfgh___6_1_1" localSheetId="24">'SCE-COMP'!#REF!</definedName>
    <definedName name="gfhfgh___6_1_1" localSheetId="25">'SEG-COMP'!#REF!</definedName>
    <definedName name="gfhfgh___6_1_1" localSheetId="26">'SPDA-COMP'!#REF!</definedName>
    <definedName name="gfhfgh___6_1_1">#REF!</definedName>
    <definedName name="gfhfgh_1" localSheetId="13">'ADM-COMP'!#REF!</definedName>
    <definedName name="gfhfgh_1" localSheetId="17">'CLI-COMP'!#REF!</definedName>
    <definedName name="gfhfgh_1" localSheetId="18">'EST-COMP'!#REF!</definedName>
    <definedName name="gfhfgh_1" localSheetId="19">'GAS-COMP'!#REF!</definedName>
    <definedName name="gfhfgh_1" localSheetId="21">'HID-COMP'!#REF!</definedName>
    <definedName name="gfhfgh_1" localSheetId="20">'IMPER-COMP'!#REF!</definedName>
    <definedName name="gfhfgh_1" localSheetId="22">'IMPL-COMP'!#REF!</definedName>
    <definedName name="gfhfgh_1" localSheetId="23">'INC-COMP'!#REF!</definedName>
    <definedName name="gfhfgh_1" localSheetId="24">'SCE-COMP'!#REF!</definedName>
    <definedName name="gfhfgh_1" localSheetId="25">'SEG-COMP'!#REF!</definedName>
    <definedName name="gfhfgh_1" localSheetId="26">'SPDA-COMP'!#REF!</definedName>
    <definedName name="gfhfgh_1">#REF!</definedName>
    <definedName name="gfhfgh_1_1" localSheetId="13">'ADM-COMP'!#REF!</definedName>
    <definedName name="gfhfgh_1_1" localSheetId="17">'CLI-COMP'!#REF!</definedName>
    <definedName name="gfhfgh_1_1" localSheetId="18">'EST-COMP'!#REF!</definedName>
    <definedName name="gfhfgh_1_1" localSheetId="19">'GAS-COMP'!#REF!</definedName>
    <definedName name="gfhfgh_1_1" localSheetId="21">'HID-COMP'!#REF!</definedName>
    <definedName name="gfhfgh_1_1" localSheetId="20">'IMPER-COMP'!#REF!</definedName>
    <definedName name="gfhfgh_1_1" localSheetId="22">'IMPL-COMP'!#REF!</definedName>
    <definedName name="gfhfgh_1_1" localSheetId="23">'INC-COMP'!#REF!</definedName>
    <definedName name="gfhfgh_1_1" localSheetId="24">'SCE-COMP'!#REF!</definedName>
    <definedName name="gfhfgh_1_1" localSheetId="25">'SEG-COMP'!#REF!</definedName>
    <definedName name="gfhfgh_1_1" localSheetId="26">'SPDA-COMP'!#REF!</definedName>
    <definedName name="gfhfgh_1_1">#REF!</definedName>
    <definedName name="GGGG" localSheetId="13">'ADM-COMP'!#REF!</definedName>
    <definedName name="GGGG" localSheetId="17">'CLI-COMP'!#REF!</definedName>
    <definedName name="GGGG" localSheetId="18">'EST-COMP'!#REF!</definedName>
    <definedName name="GGGG" localSheetId="19">'GAS-COMP'!#REF!</definedName>
    <definedName name="GGGG" localSheetId="21">'HID-COMP'!#REF!</definedName>
    <definedName name="GGGG" localSheetId="20">'IMPER-COMP'!#REF!</definedName>
    <definedName name="GGGG" localSheetId="22">'IMPL-COMP'!#REF!</definedName>
    <definedName name="GGGG" localSheetId="23">'INC-COMP'!#REF!</definedName>
    <definedName name="GGGG" localSheetId="24">'SCE-COMP'!#REF!</definedName>
    <definedName name="GGGG" localSheetId="25">'SEG-COMP'!#REF!</definedName>
    <definedName name="GGGG" localSheetId="26">'SPDA-COMP'!#REF!</definedName>
    <definedName name="GGGG">#REF!</definedName>
    <definedName name="hjjhj" localSheetId="13">'ADM-COMP'!#REF!</definedName>
    <definedName name="hjjhj" localSheetId="17">'CLI-COMP'!#REF!</definedName>
    <definedName name="hjjhj" localSheetId="18">'EST-COMP'!#REF!</definedName>
    <definedName name="hjjhj" localSheetId="19">'GAS-COMP'!#REF!</definedName>
    <definedName name="hjjhj" localSheetId="21">'HID-COMP'!#REF!</definedName>
    <definedName name="hjjhj" localSheetId="20">'IMPER-COMP'!#REF!</definedName>
    <definedName name="hjjhj" localSheetId="22">'IMPL-COMP'!#REF!</definedName>
    <definedName name="hjjhj" localSheetId="23">'INC-COMP'!#REF!</definedName>
    <definedName name="hjjhj" localSheetId="24">'SCE-COMP'!#REF!</definedName>
    <definedName name="hjjhj" localSheetId="25">'SEG-COMP'!#REF!</definedName>
    <definedName name="hjjhj" localSheetId="26">'SPDA-COMP'!#REF!</definedName>
    <definedName name="hjjhj">#REF!</definedName>
    <definedName name="hjjhj_1" localSheetId="13">'ADM-COMP'!#REF!</definedName>
    <definedName name="hjjhj_1" localSheetId="17">'CLI-COMP'!#REF!</definedName>
    <definedName name="hjjhj_1" localSheetId="18">'EST-COMP'!#REF!</definedName>
    <definedName name="hjjhj_1" localSheetId="19">'GAS-COMP'!#REF!</definedName>
    <definedName name="hjjhj_1" localSheetId="21">'HID-COMP'!#REF!</definedName>
    <definedName name="hjjhj_1" localSheetId="20">'IMPER-COMP'!#REF!</definedName>
    <definedName name="hjjhj_1" localSheetId="22">'IMPL-COMP'!#REF!</definedName>
    <definedName name="hjjhj_1" localSheetId="23">'INC-COMP'!#REF!</definedName>
    <definedName name="hjjhj_1" localSheetId="24">'SCE-COMP'!#REF!</definedName>
    <definedName name="hjjhj_1" localSheetId="25">'SEG-COMP'!#REF!</definedName>
    <definedName name="hjjhj_1" localSheetId="26">'SPDA-COMP'!#REF!</definedName>
    <definedName name="hjjhj_1">#REF!</definedName>
    <definedName name="hjjhj_1_1" localSheetId="13">'ADM-COMP'!#REF!</definedName>
    <definedName name="hjjhj_1_1" localSheetId="17">'CLI-COMP'!#REF!</definedName>
    <definedName name="hjjhj_1_1" localSheetId="18">'EST-COMP'!#REF!</definedName>
    <definedName name="hjjhj_1_1" localSheetId="19">'GAS-COMP'!#REF!</definedName>
    <definedName name="hjjhj_1_1" localSheetId="21">'HID-COMP'!#REF!</definedName>
    <definedName name="hjjhj_1_1" localSheetId="20">'IMPER-COMP'!#REF!</definedName>
    <definedName name="hjjhj_1_1" localSheetId="22">'IMPL-COMP'!#REF!</definedName>
    <definedName name="hjjhj_1_1" localSheetId="23">'INC-COMP'!#REF!</definedName>
    <definedName name="hjjhj_1_1" localSheetId="24">'SCE-COMP'!#REF!</definedName>
    <definedName name="hjjhj_1_1" localSheetId="25">'SEG-COMP'!#REF!</definedName>
    <definedName name="hjjhj_1_1" localSheetId="26">'SPDA-COMP'!#REF!</definedName>
    <definedName name="hjjhj_1_1">#REF!</definedName>
    <definedName name="Import.CR">[5]Dados!$G$8</definedName>
    <definedName name="Import.Município">[5]Dados!$G$7</definedName>
    <definedName name="Import.Proponente">[5]Dados!$G$6</definedName>
    <definedName name="IOPESJUN09">[6]Plan1!$A$2:$D$1193</definedName>
    <definedName name="ITEM" localSheetId="15">[7]Plan1!$E$3:$E$5</definedName>
    <definedName name="ITEM" localSheetId="3">[8]Plan1!$E$3:$E$5</definedName>
    <definedName name="ITEM">[7]Plan1!$E$3:$E$5</definedName>
    <definedName name="JOBINFO" localSheetId="13">'ADM-COMP'!#REF!</definedName>
    <definedName name="JOBINFO" localSheetId="17">'CLI-COMP'!#REF!</definedName>
    <definedName name="JOBINFO" localSheetId="18">'EST-COMP'!#REF!</definedName>
    <definedName name="JOBINFO" localSheetId="19">'GAS-COMP'!#REF!</definedName>
    <definedName name="JOBINFO" localSheetId="21">'HID-COMP'!#REF!</definedName>
    <definedName name="JOBINFO" localSheetId="20">'IMPER-COMP'!#REF!</definedName>
    <definedName name="JOBINFO" localSheetId="22">'IMPL-COMP'!#REF!</definedName>
    <definedName name="JOBINFO" localSheetId="23">'INC-COMP'!#REF!</definedName>
    <definedName name="JOBINFO" localSheetId="24">'SCE-COMP'!#REF!</definedName>
    <definedName name="JOBINFO" localSheetId="25">'SEG-COMP'!#REF!</definedName>
    <definedName name="JOBINFO" localSheetId="26">'SPDA-COMP'!#REF!</definedName>
    <definedName name="JOBINFO">#REF!</definedName>
    <definedName name="JUR" localSheetId="13">'ADM-COMP'!#REF!</definedName>
    <definedName name="JUR" localSheetId="17">'CLI-COMP'!#REF!</definedName>
    <definedName name="JUR" localSheetId="18">'EST-COMP'!#REF!</definedName>
    <definedName name="JUR" localSheetId="19">'GAS-COMP'!#REF!</definedName>
    <definedName name="JUR" localSheetId="21">'HID-COMP'!#REF!</definedName>
    <definedName name="JUR" localSheetId="20">'IMPER-COMP'!#REF!</definedName>
    <definedName name="JUR" localSheetId="22">'IMPL-COMP'!#REF!</definedName>
    <definedName name="JUR" localSheetId="23">'INC-COMP'!#REF!</definedName>
    <definedName name="JUR" localSheetId="24">'SCE-COMP'!#REF!</definedName>
    <definedName name="JUR" localSheetId="25">'SEG-COMP'!#REF!</definedName>
    <definedName name="JUR" localSheetId="26">'SPDA-COMP'!#REF!</definedName>
    <definedName name="JUR">#REF!</definedName>
    <definedName name="LL" localSheetId="13">'ADM-COMP'!#REF!</definedName>
    <definedName name="LL" localSheetId="17">'CLI-COMP'!#REF!</definedName>
    <definedName name="LL" localSheetId="18">'EST-COMP'!#REF!</definedName>
    <definedName name="LL" localSheetId="19">'GAS-COMP'!#REF!</definedName>
    <definedName name="LL" localSheetId="21">'HID-COMP'!#REF!</definedName>
    <definedName name="LL" localSheetId="20">'IMPER-COMP'!#REF!</definedName>
    <definedName name="LL" localSheetId="22">'IMPL-COMP'!#REF!</definedName>
    <definedName name="LL" localSheetId="23">'INC-COMP'!#REF!</definedName>
    <definedName name="LL" localSheetId="24">'SCE-COMP'!#REF!</definedName>
    <definedName name="LL" localSheetId="25">'SEG-COMP'!#REF!</definedName>
    <definedName name="LL" localSheetId="26">'SPDA-COMP'!#REF!</definedName>
    <definedName name="LL">#REF!</definedName>
    <definedName name="LL_1" localSheetId="13">'ADM-COMP'!#REF!</definedName>
    <definedName name="LL_1" localSheetId="17">'CLI-COMP'!#REF!</definedName>
    <definedName name="LL_1" localSheetId="18">'EST-COMP'!#REF!</definedName>
    <definedName name="LL_1" localSheetId="19">'GAS-COMP'!#REF!</definedName>
    <definedName name="LL_1" localSheetId="21">'HID-COMP'!#REF!</definedName>
    <definedName name="LL_1" localSheetId="20">'IMPER-COMP'!#REF!</definedName>
    <definedName name="LL_1" localSheetId="22">'IMPL-COMP'!#REF!</definedName>
    <definedName name="LL_1" localSheetId="23">'INC-COMP'!#REF!</definedName>
    <definedName name="LL_1" localSheetId="24">'SCE-COMP'!#REF!</definedName>
    <definedName name="LL_1" localSheetId="25">'SEG-COMP'!#REF!</definedName>
    <definedName name="LL_1" localSheetId="26">'SPDA-COMP'!#REF!</definedName>
    <definedName name="LL_1">#REF!</definedName>
    <definedName name="LL_1_1" localSheetId="13">'ADM-COMP'!#REF!</definedName>
    <definedName name="LL_1_1" localSheetId="17">'CLI-COMP'!#REF!</definedName>
    <definedName name="LL_1_1" localSheetId="18">'EST-COMP'!#REF!</definedName>
    <definedName name="LL_1_1" localSheetId="19">'GAS-COMP'!#REF!</definedName>
    <definedName name="LL_1_1" localSheetId="21">'HID-COMP'!#REF!</definedName>
    <definedName name="LL_1_1" localSheetId="20">'IMPER-COMP'!#REF!</definedName>
    <definedName name="LL_1_1" localSheetId="22">'IMPL-COMP'!#REF!</definedName>
    <definedName name="LL_1_1" localSheetId="23">'INC-COMP'!#REF!</definedName>
    <definedName name="LL_1_1" localSheetId="24">'SCE-COMP'!#REF!</definedName>
    <definedName name="LL_1_1" localSheetId="25">'SEG-COMP'!#REF!</definedName>
    <definedName name="LL_1_1" localSheetId="26">'SPDA-COMP'!#REF!</definedName>
    <definedName name="LL_1_1">#REF!</definedName>
    <definedName name="MmExcelLinker_CBF3F7D5_5F0E_4EA5_B59F_34028F0F12D2" localSheetId="15">[9]ADMI_25.01!$G$48:$G$48</definedName>
    <definedName name="MmExcelLinker_CBF3F7D5_5F0E_4EA5_B59F_34028F0F12D2" localSheetId="3">[10]ADMI_25.01!$G$48:$G$48</definedName>
    <definedName name="MmExcelLinker_CBF3F7D5_5F0E_4EA5_B59F_34028F0F12D2">[9]ADMI_25.01!$G$48:$G$48</definedName>
    <definedName name="mmmmmm" localSheetId="13">'ADM-COMP'!#REF!</definedName>
    <definedName name="mmmmmm" localSheetId="17">'CLI-COMP'!#REF!</definedName>
    <definedName name="mmmmmm" localSheetId="18">'EST-COMP'!#REF!</definedName>
    <definedName name="mmmmmm" localSheetId="19">'GAS-COMP'!#REF!</definedName>
    <definedName name="mmmmmm" localSheetId="21">'HID-COMP'!#REF!</definedName>
    <definedName name="mmmmmm" localSheetId="20">'IMPER-COMP'!#REF!</definedName>
    <definedName name="mmmmmm" localSheetId="22">'IMPL-COMP'!#REF!</definedName>
    <definedName name="mmmmmm" localSheetId="23">'INC-COMP'!#REF!</definedName>
    <definedName name="mmmmmm" localSheetId="24">'SCE-COMP'!#REF!</definedName>
    <definedName name="mmmmmm" localSheetId="25">'SEG-COMP'!#REF!</definedName>
    <definedName name="mmmmmm" localSheetId="26">'SPDA-COMP'!#REF!</definedName>
    <definedName name="mmmmmm">#REF!</definedName>
    <definedName name="numcond1" localSheetId="13">'ADM-COMP'!#REF!</definedName>
    <definedName name="numcond1" localSheetId="17">'CLI-COMP'!#REF!</definedName>
    <definedName name="numcond1" localSheetId="18">'EST-COMP'!#REF!</definedName>
    <definedName name="numcond1" localSheetId="19">'GAS-COMP'!#REF!</definedName>
    <definedName name="numcond1" localSheetId="21">'HID-COMP'!#REF!</definedName>
    <definedName name="numcond1" localSheetId="20">'IMPER-COMP'!#REF!</definedName>
    <definedName name="numcond1" localSheetId="22">'IMPL-COMP'!#REF!</definedName>
    <definedName name="numcond1" localSheetId="23">'INC-COMP'!#REF!</definedName>
    <definedName name="numcond1" localSheetId="24">'SCE-COMP'!#REF!</definedName>
    <definedName name="numcond1" localSheetId="25">'SEG-COMP'!#REF!</definedName>
    <definedName name="numcond1" localSheetId="26">'SPDA-COMP'!#REF!</definedName>
    <definedName name="numcond1">#REF!</definedName>
    <definedName name="numcond3" localSheetId="13">'ADM-COMP'!#REF!</definedName>
    <definedName name="numcond3" localSheetId="17">'CLI-COMP'!#REF!</definedName>
    <definedName name="numcond3" localSheetId="18">'EST-COMP'!#REF!</definedName>
    <definedName name="numcond3" localSheetId="19">'GAS-COMP'!#REF!</definedName>
    <definedName name="numcond3" localSheetId="21">'HID-COMP'!#REF!</definedName>
    <definedName name="numcond3" localSheetId="20">'IMPER-COMP'!#REF!</definedName>
    <definedName name="numcond3" localSheetId="22">'IMPL-COMP'!#REF!</definedName>
    <definedName name="numcond3" localSheetId="23">'INC-COMP'!#REF!</definedName>
    <definedName name="numcond3" localSheetId="24">'SCE-COMP'!#REF!</definedName>
    <definedName name="numcond3" localSheetId="25">'SEG-COMP'!#REF!</definedName>
    <definedName name="numcond3" localSheetId="26">'SPDA-COMP'!#REF!</definedName>
    <definedName name="numcond3">#REF!</definedName>
    <definedName name="Pfim0" localSheetId="13">'ADM-COMP'!#REF!</definedName>
    <definedName name="Pfim0" localSheetId="17">'CLI-COMP'!#REF!</definedName>
    <definedName name="Pfim0" localSheetId="18">'EST-COMP'!#REF!</definedName>
    <definedName name="Pfim0" localSheetId="19">'GAS-COMP'!#REF!</definedName>
    <definedName name="Pfim0" localSheetId="21">'HID-COMP'!#REF!</definedName>
    <definedName name="Pfim0" localSheetId="20">'IMPER-COMP'!#REF!</definedName>
    <definedName name="Pfim0" localSheetId="22">'IMPL-COMP'!#REF!</definedName>
    <definedName name="Pfim0" localSheetId="23">'INC-COMP'!#REF!</definedName>
    <definedName name="Pfim0" localSheetId="24">'SCE-COMP'!#REF!</definedName>
    <definedName name="Pfim0" localSheetId="25">'SEG-COMP'!#REF!</definedName>
    <definedName name="Pfim0" localSheetId="26">'SPDA-COMP'!#REF!</definedName>
    <definedName name="Pfim0">#REF!</definedName>
    <definedName name="Pfim0a" localSheetId="13">'ADM-COMP'!#REF!</definedName>
    <definedName name="Pfim0a" localSheetId="17">'CLI-COMP'!#REF!</definedName>
    <definedName name="Pfim0a" localSheetId="18">'EST-COMP'!#REF!</definedName>
    <definedName name="Pfim0a" localSheetId="19">'GAS-COMP'!#REF!</definedName>
    <definedName name="Pfim0a" localSheetId="21">'HID-COMP'!#REF!</definedName>
    <definedName name="Pfim0a" localSheetId="20">'IMPER-COMP'!#REF!</definedName>
    <definedName name="Pfim0a" localSheetId="22">'IMPL-COMP'!#REF!</definedName>
    <definedName name="Pfim0a" localSheetId="23">'INC-COMP'!#REF!</definedName>
    <definedName name="Pfim0a" localSheetId="24">'SCE-COMP'!#REF!</definedName>
    <definedName name="Pfim0a" localSheetId="25">'SEG-COMP'!#REF!</definedName>
    <definedName name="Pfim0a" localSheetId="26">'SPDA-COMP'!#REF!</definedName>
    <definedName name="Pfim0a">#REF!</definedName>
    <definedName name="Pfim1" localSheetId="13">'ADM-COMP'!#REF!</definedName>
    <definedName name="Pfim1" localSheetId="17">'CLI-COMP'!#REF!</definedName>
    <definedName name="Pfim1" localSheetId="18">'EST-COMP'!#REF!</definedName>
    <definedName name="Pfim1" localSheetId="19">'GAS-COMP'!#REF!</definedName>
    <definedName name="Pfim1" localSheetId="21">'HID-COMP'!#REF!</definedName>
    <definedName name="Pfim1" localSheetId="20">'IMPER-COMP'!#REF!</definedName>
    <definedName name="Pfim1" localSheetId="22">'IMPL-COMP'!#REF!</definedName>
    <definedName name="Pfim1" localSheetId="23">'INC-COMP'!#REF!</definedName>
    <definedName name="Pfim1" localSheetId="24">'SCE-COMP'!#REF!</definedName>
    <definedName name="Pfim1" localSheetId="25">'SEG-COMP'!#REF!</definedName>
    <definedName name="Pfim1" localSheetId="26">'SPDA-COMP'!#REF!</definedName>
    <definedName name="Pfim1">#REF!</definedName>
    <definedName name="Popular" hidden="1">{#N/A,#N/A,FALSE,"Cronograma";#N/A,#N/A,FALSE,"Cronogr. 2"}</definedName>
    <definedName name="Print_Area_MI" localSheetId="13">'ADM-COMP'!#REF!</definedName>
    <definedName name="Print_Area_MI" localSheetId="17">'CLI-COMP'!#REF!</definedName>
    <definedName name="Print_Area_MI" localSheetId="18">'EST-COMP'!#REF!</definedName>
    <definedName name="Print_Area_MI" localSheetId="19">'GAS-COMP'!#REF!</definedName>
    <definedName name="Print_Area_MI" localSheetId="21">'HID-COMP'!#REF!</definedName>
    <definedName name="Print_Area_MI" localSheetId="20">'IMPER-COMP'!#REF!</definedName>
    <definedName name="Print_Area_MI" localSheetId="22">'IMPL-COMP'!#REF!</definedName>
    <definedName name="Print_Area_MI" localSheetId="23">'INC-COMP'!#REF!</definedName>
    <definedName name="Print_Area_MI" localSheetId="24">'SCE-COMP'!#REF!</definedName>
    <definedName name="Print_Area_MI" localSheetId="25">'SEG-COMP'!#REF!</definedName>
    <definedName name="Print_Area_MI" localSheetId="26">'SPDA-COMP'!#REF!</definedName>
    <definedName name="Print_Area_MI">#REF!</definedName>
    <definedName name="Print_Titles_MI" localSheetId="13">'ADM-COMP'!#REF!</definedName>
    <definedName name="Print_Titles_MI" localSheetId="17">'CLI-COMP'!#REF!</definedName>
    <definedName name="Print_Titles_MI" localSheetId="18">'EST-COMP'!#REF!</definedName>
    <definedName name="Print_Titles_MI" localSheetId="19">'GAS-COMP'!#REF!</definedName>
    <definedName name="Print_Titles_MI" localSheetId="21">'HID-COMP'!#REF!</definedName>
    <definedName name="Print_Titles_MI" localSheetId="20">'IMPER-COMP'!#REF!</definedName>
    <definedName name="Print_Titles_MI" localSheetId="22">'IMPL-COMP'!#REF!</definedName>
    <definedName name="Print_Titles_MI" localSheetId="23">'INC-COMP'!#REF!</definedName>
    <definedName name="Print_Titles_MI" localSheetId="24">'SCE-COMP'!#REF!</definedName>
    <definedName name="Print_Titles_MI" localSheetId="25">'SEG-COMP'!#REF!</definedName>
    <definedName name="Print_Titles_MI" localSheetId="26">'SPDA-COMP'!#REF!</definedName>
    <definedName name="Print_Titles_MI">#REF!</definedName>
    <definedName name="Rev" localSheetId="13">'ADM-COMP'!#REF!</definedName>
    <definedName name="Rev" localSheetId="17">'CLI-COMP'!#REF!</definedName>
    <definedName name="Rev" localSheetId="18">'EST-COMP'!#REF!</definedName>
    <definedName name="Rev" localSheetId="19">'GAS-COMP'!#REF!</definedName>
    <definedName name="Rev" localSheetId="21">'HID-COMP'!#REF!</definedName>
    <definedName name="Rev" localSheetId="20">'IMPER-COMP'!#REF!</definedName>
    <definedName name="Rev" localSheetId="22">'IMPL-COMP'!#REF!</definedName>
    <definedName name="Rev" localSheetId="23">'INC-COMP'!#REF!</definedName>
    <definedName name="Rev" localSheetId="24">'SCE-COMP'!#REF!</definedName>
    <definedName name="Rev" localSheetId="25">'SEG-COMP'!#REF!</definedName>
    <definedName name="Rev" localSheetId="26">'SPDA-COMP'!#REF!</definedName>
    <definedName name="Rev">#REF!</definedName>
    <definedName name="rio" hidden="1">{#N/A,#N/A,FALSE,"Cronograma";#N/A,#N/A,FALSE,"Cronogr. 2"}</definedName>
    <definedName name="RRRR" localSheetId="13">'ADM-COMP'!#REF!</definedName>
    <definedName name="RRRR" localSheetId="17">'CLI-COMP'!#REF!</definedName>
    <definedName name="RRRR" localSheetId="18">'EST-COMP'!#REF!</definedName>
    <definedName name="RRRR" localSheetId="19">'GAS-COMP'!#REF!</definedName>
    <definedName name="RRRR" localSheetId="21">'HID-COMP'!#REF!</definedName>
    <definedName name="RRRR" localSheetId="20">'IMPER-COMP'!#REF!</definedName>
    <definedName name="RRRR" localSheetId="22">'IMPL-COMP'!#REF!</definedName>
    <definedName name="RRRR" localSheetId="23">'INC-COMP'!#REF!</definedName>
    <definedName name="RRRR" localSheetId="24">'SCE-COMP'!#REF!</definedName>
    <definedName name="RRRR" localSheetId="25">'SEG-COMP'!#REF!</definedName>
    <definedName name="RRRR" localSheetId="26">'SPDA-COMP'!#REF!</definedName>
    <definedName name="RRRR">#REF!</definedName>
    <definedName name="S" localSheetId="13">'ADM-COMP'!#REF!</definedName>
    <definedName name="S" localSheetId="17">'CLI-COMP'!#REF!</definedName>
    <definedName name="S" localSheetId="18">'EST-COMP'!#REF!</definedName>
    <definedName name="S" localSheetId="19">'GAS-COMP'!#REF!</definedName>
    <definedName name="S" localSheetId="21">'HID-COMP'!#REF!</definedName>
    <definedName name="S" localSheetId="20">'IMPER-COMP'!#REF!</definedName>
    <definedName name="S" localSheetId="22">'IMPL-COMP'!#REF!</definedName>
    <definedName name="S" localSheetId="23">'INC-COMP'!#REF!</definedName>
    <definedName name="S" localSheetId="24">'SCE-COMP'!#REF!</definedName>
    <definedName name="S" localSheetId="25">'SEG-COMP'!#REF!</definedName>
    <definedName name="S" localSheetId="26">'SPDA-COMP'!#REF!</definedName>
    <definedName name="S">#REF!</definedName>
    <definedName name="sd" localSheetId="13">'ADM-COMP'!#REF!</definedName>
    <definedName name="sd" localSheetId="17">'CLI-COMP'!#REF!</definedName>
    <definedName name="sd" localSheetId="18">'EST-COMP'!#REF!</definedName>
    <definedName name="sd" localSheetId="19">'GAS-COMP'!#REF!</definedName>
    <definedName name="sd" localSheetId="21">'HID-COMP'!#REF!</definedName>
    <definedName name="sd" localSheetId="20">'IMPER-COMP'!#REF!</definedName>
    <definedName name="sd" localSheetId="22">'IMPL-COMP'!#REF!</definedName>
    <definedName name="sd" localSheetId="23">'INC-COMP'!#REF!</definedName>
    <definedName name="sd" localSheetId="24">'SCE-COMP'!#REF!</definedName>
    <definedName name="sd" localSheetId="25">'SEG-COMP'!#REF!</definedName>
    <definedName name="sd" localSheetId="26">'SPDA-COMP'!#REF!</definedName>
    <definedName name="sd">#REF!</definedName>
    <definedName name="SDF" localSheetId="13">'ADM-COMP'!#REF!</definedName>
    <definedName name="SDF" localSheetId="17">'CLI-COMP'!#REF!</definedName>
    <definedName name="SDF" localSheetId="18">'EST-COMP'!#REF!</definedName>
    <definedName name="SDF" localSheetId="19">'GAS-COMP'!#REF!</definedName>
    <definedName name="SDF" localSheetId="21">'HID-COMP'!#REF!</definedName>
    <definedName name="SDF" localSheetId="20">'IMPER-COMP'!#REF!</definedName>
    <definedName name="SDF" localSheetId="22">'IMPL-COMP'!#REF!</definedName>
    <definedName name="SDF" localSheetId="23">'INC-COMP'!#REF!</definedName>
    <definedName name="SDF" localSheetId="24">'SCE-COMP'!#REF!</definedName>
    <definedName name="SDF" localSheetId="25">'SEG-COMP'!#REF!</definedName>
    <definedName name="SDF" localSheetId="26">'SPDA-COMP'!#REF!</definedName>
    <definedName name="SDF">#REF!</definedName>
    <definedName name="SDFDSF" localSheetId="13">'ADM-COMP'!#REF!</definedName>
    <definedName name="SDFDSF" localSheetId="17">'CLI-COMP'!#REF!</definedName>
    <definedName name="SDFDSF" localSheetId="18">'EST-COMP'!#REF!</definedName>
    <definedName name="SDFDSF" localSheetId="19">'GAS-COMP'!#REF!</definedName>
    <definedName name="SDFDSF" localSheetId="21">'HID-COMP'!#REF!</definedName>
    <definedName name="SDFDSF" localSheetId="20">'IMPER-COMP'!#REF!</definedName>
    <definedName name="SDFDSF" localSheetId="22">'IMPL-COMP'!#REF!</definedName>
    <definedName name="SDFDSF" localSheetId="23">'INC-COMP'!#REF!</definedName>
    <definedName name="SDFDSF" localSheetId="24">'SCE-COMP'!#REF!</definedName>
    <definedName name="SDFDSF" localSheetId="25">'SEG-COMP'!#REF!</definedName>
    <definedName name="SDFDSF" localSheetId="26">'SPDA-COMP'!#REF!</definedName>
    <definedName name="SDFDSF">#REF!</definedName>
    <definedName name="Semnome" localSheetId="13">'ADM-COMP'!#REF!</definedName>
    <definedName name="Semnome" localSheetId="17">'CLI-COMP'!#REF!</definedName>
    <definedName name="Semnome" localSheetId="18">'EST-COMP'!#REF!</definedName>
    <definedName name="Semnome" localSheetId="19">'GAS-COMP'!#REF!</definedName>
    <definedName name="Semnome" localSheetId="21">'HID-COMP'!#REF!</definedName>
    <definedName name="Semnome" localSheetId="20">'IMPER-COMP'!#REF!</definedName>
    <definedName name="Semnome" localSheetId="22">'IMPL-COMP'!#REF!</definedName>
    <definedName name="Semnome" localSheetId="23">'INC-COMP'!#REF!</definedName>
    <definedName name="Semnome" localSheetId="24">'SCE-COMP'!#REF!</definedName>
    <definedName name="Semnome" localSheetId="25">'SEG-COMP'!#REF!</definedName>
    <definedName name="Semnome" localSheetId="26">'SPDA-COMP'!#REF!</definedName>
    <definedName name="Semnome">#REF!</definedName>
    <definedName name="Semnome___0" localSheetId="13">'ADM-COMP'!#REF!</definedName>
    <definedName name="Semnome___0" localSheetId="17">'CLI-COMP'!#REF!</definedName>
    <definedName name="Semnome___0" localSheetId="18">'EST-COMP'!#REF!</definedName>
    <definedName name="Semnome___0" localSheetId="19">'GAS-COMP'!#REF!</definedName>
    <definedName name="Semnome___0" localSheetId="21">'HID-COMP'!#REF!</definedName>
    <definedName name="Semnome___0" localSheetId="20">'IMPER-COMP'!#REF!</definedName>
    <definedName name="Semnome___0" localSheetId="22">'IMPL-COMP'!#REF!</definedName>
    <definedName name="Semnome___0" localSheetId="23">'INC-COMP'!#REF!</definedName>
    <definedName name="Semnome___0" localSheetId="24">'SCE-COMP'!#REF!</definedName>
    <definedName name="Semnome___0" localSheetId="25">'SEG-COMP'!#REF!</definedName>
    <definedName name="Semnome___0" localSheetId="26">'SPDA-COMP'!#REF!</definedName>
    <definedName name="Semnome___0">#REF!</definedName>
    <definedName name="Semnome___0___0" localSheetId="13">'ADM-COMP'!#REF!</definedName>
    <definedName name="Semnome___0___0" localSheetId="17">'CLI-COMP'!#REF!</definedName>
    <definedName name="Semnome___0___0" localSheetId="18">'EST-COMP'!#REF!</definedName>
    <definedName name="Semnome___0___0" localSheetId="19">'GAS-COMP'!#REF!</definedName>
    <definedName name="Semnome___0___0" localSheetId="21">'HID-COMP'!#REF!</definedName>
    <definedName name="Semnome___0___0" localSheetId="20">'IMPER-COMP'!#REF!</definedName>
    <definedName name="Semnome___0___0" localSheetId="22">'IMPL-COMP'!#REF!</definedName>
    <definedName name="Semnome___0___0" localSheetId="23">'INC-COMP'!#REF!</definedName>
    <definedName name="Semnome___0___0" localSheetId="24">'SCE-COMP'!#REF!</definedName>
    <definedName name="Semnome___0___0" localSheetId="25">'SEG-COMP'!#REF!</definedName>
    <definedName name="Semnome___0___0" localSheetId="26">'SPDA-COMP'!#REF!</definedName>
    <definedName name="Semnome___0___0">#REF!</definedName>
    <definedName name="Semnome___0___0___0" localSheetId="13">'ADM-COMP'!#REF!</definedName>
    <definedName name="Semnome___0___0___0" localSheetId="17">'CLI-COMP'!#REF!</definedName>
    <definedName name="Semnome___0___0___0" localSheetId="18">'EST-COMP'!#REF!</definedName>
    <definedName name="Semnome___0___0___0" localSheetId="19">'GAS-COMP'!#REF!</definedName>
    <definedName name="Semnome___0___0___0" localSheetId="21">'HID-COMP'!#REF!</definedName>
    <definedName name="Semnome___0___0___0" localSheetId="20">'IMPER-COMP'!#REF!</definedName>
    <definedName name="Semnome___0___0___0" localSheetId="22">'IMPL-COMP'!#REF!</definedName>
    <definedName name="Semnome___0___0___0" localSheetId="23">'INC-COMP'!#REF!</definedName>
    <definedName name="Semnome___0___0___0" localSheetId="24">'SCE-COMP'!#REF!</definedName>
    <definedName name="Semnome___0___0___0" localSheetId="25">'SEG-COMP'!#REF!</definedName>
    <definedName name="Semnome___0___0___0" localSheetId="26">'SPDA-COMP'!#REF!</definedName>
    <definedName name="Semnome___0___0___0">#REF!</definedName>
    <definedName name="Semnome___0___0___0___0" localSheetId="13">'ADM-COMP'!#REF!</definedName>
    <definedName name="Semnome___0___0___0___0" localSheetId="17">'CLI-COMP'!#REF!</definedName>
    <definedName name="Semnome___0___0___0___0" localSheetId="18">'EST-COMP'!#REF!</definedName>
    <definedName name="Semnome___0___0___0___0" localSheetId="19">'GAS-COMP'!#REF!</definedName>
    <definedName name="Semnome___0___0___0___0" localSheetId="21">'HID-COMP'!#REF!</definedName>
    <definedName name="Semnome___0___0___0___0" localSheetId="20">'IMPER-COMP'!#REF!</definedName>
    <definedName name="Semnome___0___0___0___0" localSheetId="22">'IMPL-COMP'!#REF!</definedName>
    <definedName name="Semnome___0___0___0___0" localSheetId="23">'INC-COMP'!#REF!</definedName>
    <definedName name="Semnome___0___0___0___0" localSheetId="24">'SCE-COMP'!#REF!</definedName>
    <definedName name="Semnome___0___0___0___0" localSheetId="25">'SEG-COMP'!#REF!</definedName>
    <definedName name="Semnome___0___0___0___0" localSheetId="26">'SPDA-COMP'!#REF!</definedName>
    <definedName name="Semnome___0___0___0___0">#REF!</definedName>
    <definedName name="Semnome___0___0___0___0___0" localSheetId="13">'ADM-COMP'!#REF!</definedName>
    <definedName name="Semnome___0___0___0___0___0" localSheetId="17">'CLI-COMP'!#REF!</definedName>
    <definedName name="Semnome___0___0___0___0___0" localSheetId="18">'EST-COMP'!#REF!</definedName>
    <definedName name="Semnome___0___0___0___0___0" localSheetId="19">'GAS-COMP'!#REF!</definedName>
    <definedName name="Semnome___0___0___0___0___0" localSheetId="21">'HID-COMP'!#REF!</definedName>
    <definedName name="Semnome___0___0___0___0___0" localSheetId="20">'IMPER-COMP'!#REF!</definedName>
    <definedName name="Semnome___0___0___0___0___0" localSheetId="22">'IMPL-COMP'!#REF!</definedName>
    <definedName name="Semnome___0___0___0___0___0" localSheetId="23">'INC-COMP'!#REF!</definedName>
    <definedName name="Semnome___0___0___0___0___0" localSheetId="24">'SCE-COMP'!#REF!</definedName>
    <definedName name="Semnome___0___0___0___0___0" localSheetId="25">'SEG-COMP'!#REF!</definedName>
    <definedName name="Semnome___0___0___0___0___0" localSheetId="26">'SPDA-COMP'!#REF!</definedName>
    <definedName name="Semnome___0___0___0___0___0">#REF!</definedName>
    <definedName name="Semnome___0___0___0___0___0___0" localSheetId="13">'ADM-COMP'!#REF!</definedName>
    <definedName name="Semnome___0___0___0___0___0___0" localSheetId="17">'CLI-COMP'!#REF!</definedName>
    <definedName name="Semnome___0___0___0___0___0___0" localSheetId="18">'EST-COMP'!#REF!</definedName>
    <definedName name="Semnome___0___0___0___0___0___0" localSheetId="19">'GAS-COMP'!#REF!</definedName>
    <definedName name="Semnome___0___0___0___0___0___0" localSheetId="21">'HID-COMP'!#REF!</definedName>
    <definedName name="Semnome___0___0___0___0___0___0" localSheetId="20">'IMPER-COMP'!#REF!</definedName>
    <definedName name="Semnome___0___0___0___0___0___0" localSheetId="22">'IMPL-COMP'!#REF!</definedName>
    <definedName name="Semnome___0___0___0___0___0___0" localSheetId="23">'INC-COMP'!#REF!</definedName>
    <definedName name="Semnome___0___0___0___0___0___0" localSheetId="24">'SCE-COMP'!#REF!</definedName>
    <definedName name="Semnome___0___0___0___0___0___0" localSheetId="25">'SEG-COMP'!#REF!</definedName>
    <definedName name="Semnome___0___0___0___0___0___0" localSheetId="26">'SPDA-COMP'!#REF!</definedName>
    <definedName name="Semnome___0___0___0___0___0___0">#REF!</definedName>
    <definedName name="Semnome___0___0___0___0___0___0___0" localSheetId="13">'ADM-COMP'!#REF!</definedName>
    <definedName name="Semnome___0___0___0___0___0___0___0" localSheetId="17">'CLI-COMP'!#REF!</definedName>
    <definedName name="Semnome___0___0___0___0___0___0___0" localSheetId="18">'EST-COMP'!#REF!</definedName>
    <definedName name="Semnome___0___0___0___0___0___0___0" localSheetId="19">'GAS-COMP'!#REF!</definedName>
    <definedName name="Semnome___0___0___0___0___0___0___0" localSheetId="21">'HID-COMP'!#REF!</definedName>
    <definedName name="Semnome___0___0___0___0___0___0___0" localSheetId="20">'IMPER-COMP'!#REF!</definedName>
    <definedName name="Semnome___0___0___0___0___0___0___0" localSheetId="22">'IMPL-COMP'!#REF!</definedName>
    <definedName name="Semnome___0___0___0___0___0___0___0" localSheetId="23">'INC-COMP'!#REF!</definedName>
    <definedName name="Semnome___0___0___0___0___0___0___0" localSheetId="24">'SCE-COMP'!#REF!</definedName>
    <definedName name="Semnome___0___0___0___0___0___0___0" localSheetId="25">'SEG-COMP'!#REF!</definedName>
    <definedName name="Semnome___0___0___0___0___0___0___0" localSheetId="26">'SPDA-COMP'!#REF!</definedName>
    <definedName name="Semnome___0___0___0___0___0___0___0">#REF!</definedName>
    <definedName name="Semnome_1" localSheetId="13">'ADM-COMP'!#REF!</definedName>
    <definedName name="Semnome_1" localSheetId="17">'CLI-COMP'!#REF!</definedName>
    <definedName name="Semnome_1" localSheetId="18">'EST-COMP'!#REF!</definedName>
    <definedName name="Semnome_1" localSheetId="19">'GAS-COMP'!#REF!</definedName>
    <definedName name="Semnome_1" localSheetId="21">'HID-COMP'!#REF!</definedName>
    <definedName name="Semnome_1" localSheetId="20">'IMPER-COMP'!#REF!</definedName>
    <definedName name="Semnome_1" localSheetId="22">'IMPL-COMP'!#REF!</definedName>
    <definedName name="Semnome_1" localSheetId="23">'INC-COMP'!#REF!</definedName>
    <definedName name="Semnome_1" localSheetId="24">'SCE-COMP'!#REF!</definedName>
    <definedName name="Semnome_1" localSheetId="25">'SEG-COMP'!#REF!</definedName>
    <definedName name="Semnome_1" localSheetId="26">'SPDA-COMP'!#REF!</definedName>
    <definedName name="Semnome_1">#REF!</definedName>
    <definedName name="Semnome_1_1" localSheetId="13">'ADM-COMP'!#REF!</definedName>
    <definedName name="Semnome_1_1" localSheetId="17">'CLI-COMP'!#REF!</definedName>
    <definedName name="Semnome_1_1" localSheetId="18">'EST-COMP'!#REF!</definedName>
    <definedName name="Semnome_1_1" localSheetId="19">'GAS-COMP'!#REF!</definedName>
    <definedName name="Semnome_1_1" localSheetId="21">'HID-COMP'!#REF!</definedName>
    <definedName name="Semnome_1_1" localSheetId="20">'IMPER-COMP'!#REF!</definedName>
    <definedName name="Semnome_1_1" localSheetId="22">'IMPL-COMP'!#REF!</definedName>
    <definedName name="Semnome_1_1" localSheetId="23">'INC-COMP'!#REF!</definedName>
    <definedName name="Semnome_1_1" localSheetId="24">'SCE-COMP'!#REF!</definedName>
    <definedName name="Semnome_1_1" localSheetId="25">'SEG-COMP'!#REF!</definedName>
    <definedName name="Semnome_1_1" localSheetId="26">'SPDA-COMP'!#REF!</definedName>
    <definedName name="Semnome_1_1">#REF!</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08">#N/A</definedName>
    <definedName name="SHARED_FORMULA_109">#N/A</definedName>
    <definedName name="SHARED_FORMULA_11">#N/A</definedName>
    <definedName name="SHARED_FORMULA_110">#N/A</definedName>
    <definedName name="SHARED_FORMULA_111">#N/A</definedName>
    <definedName name="SHARED_FORMULA_112">#N/A</definedName>
    <definedName name="SHARED_FORMULA_113">#N/A</definedName>
    <definedName name="SHARED_FORMULA_114">#N/A</definedName>
    <definedName name="SHARED_FORMULA_115">#N/A</definedName>
    <definedName name="SHARED_FORMULA_116">#N/A</definedName>
    <definedName name="SHARED_FORMULA_117">#N/A</definedName>
    <definedName name="SHARED_FORMULA_118">#N/A</definedName>
    <definedName name="SHARED_FORMULA_119">#N/A</definedName>
    <definedName name="SHARED_FORMULA_12">#N/A</definedName>
    <definedName name="SHARED_FORMULA_120">#N/A</definedName>
    <definedName name="SHARED_FORMULA_121">#N/A</definedName>
    <definedName name="SHARED_FORMULA_122">#N/A</definedName>
    <definedName name="SHARED_FORMULA_123">#N/A</definedName>
    <definedName name="SHARED_FORMULA_124">#N/A</definedName>
    <definedName name="SHARED_FORMULA_125">#N/A</definedName>
    <definedName name="SHARED_FORMULA_126">#N/A</definedName>
    <definedName name="SHARED_FORMULA_127">#N/A</definedName>
    <definedName name="SHARED_FORMULA_128">#N/A</definedName>
    <definedName name="SHARED_FORMULA_129">#N/A</definedName>
    <definedName name="SHARED_FORMULA_13">#N/A</definedName>
    <definedName name="SHARED_FORMULA_130">#N/A</definedName>
    <definedName name="SHARED_FORMULA_131">#N/A</definedName>
    <definedName name="SHARED_FORMULA_132">#N/A</definedName>
    <definedName name="SHARED_FORMULA_133">#N/A</definedName>
    <definedName name="SHARED_FORMULA_134">#N/A</definedName>
    <definedName name="SHARED_FORMULA_135">#N/A</definedName>
    <definedName name="SHARED_FORMULA_136">#N/A</definedName>
    <definedName name="SHARED_FORMULA_137">#N/A</definedName>
    <definedName name="SHARED_FORMULA_138">#N/A</definedName>
    <definedName name="SHARED_FORMULA_139">#N/A</definedName>
    <definedName name="SHARED_FORMULA_14">#N/A</definedName>
    <definedName name="SHARED_FORMULA_140">#N/A</definedName>
    <definedName name="SHARED_FORMULA_141">#N/A</definedName>
    <definedName name="SHARED_FORMULA_142">#N/A</definedName>
    <definedName name="SHARED_FORMULA_143">#N/A</definedName>
    <definedName name="SHARED_FORMULA_144">#N/A</definedName>
    <definedName name="SHARED_FORMULA_145">#N/A</definedName>
    <definedName name="SHARED_FORMULA_146">#N/A</definedName>
    <definedName name="SHARED_FORMULA_147">#N/A</definedName>
    <definedName name="SHARED_FORMULA_148">#N/A</definedName>
    <definedName name="SHARED_FORMULA_149">#N/A</definedName>
    <definedName name="SHARED_FORMULA_15">#N/A</definedName>
    <definedName name="SHARED_FORMULA_150">#N/A</definedName>
    <definedName name="SHARED_FORMULA_151">#N/A</definedName>
    <definedName name="SHARED_FORMULA_152">#N/A</definedName>
    <definedName name="SHARED_FORMULA_153">#N/A</definedName>
    <definedName name="SHARED_FORMULA_154">#N/A</definedName>
    <definedName name="SHARED_FORMULA_155">#N/A</definedName>
    <definedName name="SHARED_FORMULA_156">#N/A</definedName>
    <definedName name="SHARED_FORMULA_157">#N/A</definedName>
    <definedName name="SHARED_FORMULA_158">#N/A</definedName>
    <definedName name="SHARED_FORMULA_159">#N/A</definedName>
    <definedName name="SHARED_FORMULA_16">#N/A</definedName>
    <definedName name="SHARED_FORMULA_160">#N/A</definedName>
    <definedName name="SHARED_FORMULA_161">#N/A</definedName>
    <definedName name="SHARED_FORMULA_162">#N/A</definedName>
    <definedName name="SHARED_FORMULA_163">#N/A</definedName>
    <definedName name="SHARED_FORMULA_164">#N/A</definedName>
    <definedName name="SHARED_FORMULA_165">#N/A</definedName>
    <definedName name="SHARED_FORMULA_166">#N/A</definedName>
    <definedName name="SHARED_FORMULA_167">#N/A</definedName>
    <definedName name="SHARED_FORMULA_168">#N/A</definedName>
    <definedName name="SHARED_FORMULA_169">#N/A</definedName>
    <definedName name="SHARED_FORMULA_17">#N/A</definedName>
    <definedName name="SHARED_FORMULA_170">#N/A</definedName>
    <definedName name="SHARED_FORMULA_171">#N/A</definedName>
    <definedName name="SHARED_FORMULA_172">#N/A</definedName>
    <definedName name="SHARED_FORMULA_173">#N/A</definedName>
    <definedName name="SHARED_FORMULA_174">#N/A</definedName>
    <definedName name="SHARED_FORMULA_175">#N/A</definedName>
    <definedName name="SHARED_FORMULA_176">#N/A</definedName>
    <definedName name="SHARED_FORMULA_177">#N/A</definedName>
    <definedName name="SHARED_FORMULA_178">#N/A</definedName>
    <definedName name="SHARED_FORMULA_179">#N/A</definedName>
    <definedName name="SHARED_FORMULA_18">#N/A</definedName>
    <definedName name="SHARED_FORMULA_180">#N/A</definedName>
    <definedName name="SHARED_FORMULA_181">#N/A</definedName>
    <definedName name="SHARED_FORMULA_182">#N/A</definedName>
    <definedName name="SHARED_FORMULA_183">#N/A</definedName>
    <definedName name="SHARED_FORMULA_184">#N/A</definedName>
    <definedName name="SHARED_FORMULA_185">#N/A</definedName>
    <definedName name="SHARED_FORMULA_186">#N/A</definedName>
    <definedName name="SHARED_FORMULA_187">#N/A</definedName>
    <definedName name="SHARED_FORMULA_188">#N/A</definedName>
    <definedName name="SHARED_FORMULA_189">#N/A</definedName>
    <definedName name="SHARED_FORMULA_19">#N/A</definedName>
    <definedName name="SHARED_FORMULA_190">#N/A</definedName>
    <definedName name="SHARED_FORMULA_191">#N/A</definedName>
    <definedName name="SHARED_FORMULA_192">#N/A</definedName>
    <definedName name="SHARED_FORMULA_193">#N/A</definedName>
    <definedName name="SHARED_FORMULA_194">#N/A</definedName>
    <definedName name="SHARED_FORMULA_195">#N/A</definedName>
    <definedName name="SHARED_FORMULA_196">#N/A</definedName>
    <definedName name="SHARED_FORMULA_197">#N/A</definedName>
    <definedName name="SHARED_FORMULA_198">#N/A</definedName>
    <definedName name="SHARED_FORMULA_199">#N/A</definedName>
    <definedName name="SHARED_FORMULA_2">#N/A</definedName>
    <definedName name="SHARED_FORMULA_20">#N/A</definedName>
    <definedName name="SHARED_FORMULA_200">#N/A</definedName>
    <definedName name="SHARED_FORMULA_201">#N/A</definedName>
    <definedName name="SHARED_FORMULA_202">#N/A</definedName>
    <definedName name="SHARED_FORMULA_203">#N/A</definedName>
    <definedName name="SHARED_FORMULA_204">#N/A</definedName>
    <definedName name="SHARED_FORMULA_205">#N/A</definedName>
    <definedName name="SHARED_FORMULA_206">#N/A</definedName>
    <definedName name="SHARED_FORMULA_207">#N/A</definedName>
    <definedName name="SHARED_FORMULA_208">#N/A</definedName>
    <definedName name="SHARED_FORMULA_209">#N/A</definedName>
    <definedName name="SHARED_FORMULA_21">#N/A</definedName>
    <definedName name="SHARED_FORMULA_210">#N/A</definedName>
    <definedName name="SHARED_FORMULA_211">#N/A</definedName>
    <definedName name="SHARED_FORMULA_212">#N/A</definedName>
    <definedName name="SHARED_FORMULA_213">#N/A</definedName>
    <definedName name="SHARED_FORMULA_214">#N/A</definedName>
    <definedName name="SHARED_FORMULA_215">#N/A</definedName>
    <definedName name="SHARED_FORMULA_216">#N/A</definedName>
    <definedName name="SHARED_FORMULA_217">#N/A</definedName>
    <definedName name="SHARED_FORMULA_218">#N/A</definedName>
    <definedName name="SHARED_FORMULA_219">#N/A</definedName>
    <definedName name="SHARED_FORMULA_22">#N/A</definedName>
    <definedName name="SHARED_FORMULA_220">#N/A</definedName>
    <definedName name="SHARED_FORMULA_221">#N/A</definedName>
    <definedName name="SHARED_FORMULA_222">#N/A</definedName>
    <definedName name="SHARED_FORMULA_223">#N/A</definedName>
    <definedName name="SHARED_FORMULA_224">#N/A</definedName>
    <definedName name="SHARED_FORMULA_225">#N/A</definedName>
    <definedName name="SHARED_FORMULA_226">#N/A</definedName>
    <definedName name="SHARED_FORMULA_227">#N/A</definedName>
    <definedName name="SHARED_FORMULA_228">#N/A</definedName>
    <definedName name="SHARED_FORMULA_229">#N/A</definedName>
    <definedName name="SHARED_FORMULA_23">#N/A</definedName>
    <definedName name="SHARED_FORMULA_230">#N/A</definedName>
    <definedName name="SHARED_FORMULA_231">#N/A</definedName>
    <definedName name="SHARED_FORMULA_232">#N/A</definedName>
    <definedName name="SHARED_FORMULA_233">#N/A</definedName>
    <definedName name="SHARED_FORMULA_234">#N/A</definedName>
    <definedName name="SHARED_FORMULA_235">#N/A</definedName>
    <definedName name="SHARED_FORMULA_236">#N/A</definedName>
    <definedName name="SHARED_FORMULA_237">#N/A</definedName>
    <definedName name="SHARED_FORMULA_238">#N/A</definedName>
    <definedName name="SHARED_FORMULA_239">#N/A</definedName>
    <definedName name="SHARED_FORMULA_24">#N/A</definedName>
    <definedName name="SHARED_FORMULA_240">#N/A</definedName>
    <definedName name="SHARED_FORMULA_241">#N/A</definedName>
    <definedName name="SHARED_FORMULA_242">#N/A</definedName>
    <definedName name="SHARED_FORMULA_243">#N/A</definedName>
    <definedName name="SHARED_FORMULA_244">#N/A</definedName>
    <definedName name="SHARED_FORMULA_245">#N/A</definedName>
    <definedName name="SHARED_FORMULA_246">#N/A</definedName>
    <definedName name="SHARED_FORMULA_247">#N/A</definedName>
    <definedName name="SHARED_FORMULA_248">#N/A</definedName>
    <definedName name="SHARED_FORMULA_249">#N/A</definedName>
    <definedName name="SHARED_FORMULA_25">#N/A</definedName>
    <definedName name="SHARED_FORMULA_250">#N/A</definedName>
    <definedName name="SHARED_FORMULA_251">#N/A</definedName>
    <definedName name="SHARED_FORMULA_252">#N/A</definedName>
    <definedName name="SHARED_FORMULA_253">#N/A</definedName>
    <definedName name="SHARED_FORMULA_254">#N/A</definedName>
    <definedName name="SHARED_FORMULA_255">#N/A</definedName>
    <definedName name="SHARED_FORMULA_256">#N/A</definedName>
    <definedName name="SHARED_FORMULA_257">#N/A</definedName>
    <definedName name="SHARED_FORMULA_258">#N/A</definedName>
    <definedName name="SHARED_FORMULA_259">#N/A</definedName>
    <definedName name="SHARED_FORMULA_26">#N/A</definedName>
    <definedName name="SHARED_FORMULA_260">#N/A</definedName>
    <definedName name="SHARED_FORMULA_261">#N/A</definedName>
    <definedName name="SHARED_FORMULA_262">#N/A</definedName>
    <definedName name="SHARED_FORMULA_263">#N/A</definedName>
    <definedName name="SHARED_FORMULA_264">#N/A</definedName>
    <definedName name="SHARED_FORMULA_265">#N/A</definedName>
    <definedName name="SHARED_FORMULA_266">#N/A</definedName>
    <definedName name="SHARED_FORMULA_267">#N/A</definedName>
    <definedName name="SHARED_FORMULA_268">#N/A</definedName>
    <definedName name="SHARED_FORMULA_269">#N/A</definedName>
    <definedName name="SHARED_FORMULA_27">#N/A</definedName>
    <definedName name="SHARED_FORMULA_270">#N/A</definedName>
    <definedName name="SHARED_FORMULA_271">#N/A</definedName>
    <definedName name="SHARED_FORMULA_272">#N/A</definedName>
    <definedName name="SHARED_FORMULA_273">#N/A</definedName>
    <definedName name="SHARED_FORMULA_274">#N/A</definedName>
    <definedName name="SHARED_FORMULA_275">#N/A</definedName>
    <definedName name="SHARED_FORMULA_276">#N/A</definedName>
    <definedName name="SHARED_FORMULA_277">#N/A</definedName>
    <definedName name="SHARED_FORMULA_278">#N/A</definedName>
    <definedName name="SHARED_FORMULA_279">#N/A</definedName>
    <definedName name="SHARED_FORMULA_28">#N/A</definedName>
    <definedName name="SHARED_FORMULA_280">#N/A</definedName>
    <definedName name="SHARED_FORMULA_281">#N/A</definedName>
    <definedName name="SHARED_FORMULA_282">#N/A</definedName>
    <definedName name="SHARED_FORMULA_283">#N/A</definedName>
    <definedName name="SHARED_FORMULA_284">#N/A</definedName>
    <definedName name="SHARED_FORMULA_285">#N/A</definedName>
    <definedName name="SHARED_FORMULA_286">#N/A</definedName>
    <definedName name="SHARED_FORMULA_287">#N/A</definedName>
    <definedName name="SHARED_FORMULA_288">#N/A</definedName>
    <definedName name="SHARED_FORMULA_289">#N/A</definedName>
    <definedName name="SHARED_FORMULA_29">#N/A</definedName>
    <definedName name="SHARED_FORMULA_290">#N/A</definedName>
    <definedName name="SHARED_FORMULA_291">#N/A</definedName>
    <definedName name="SHARED_FORMULA_292">#N/A</definedName>
    <definedName name="SHARED_FORMULA_293">#N/A</definedName>
    <definedName name="SHARED_FORMULA_294">#N/A</definedName>
    <definedName name="SHARED_FORMULA_295">#N/A</definedName>
    <definedName name="SHARED_FORMULA_296">#N/A</definedName>
    <definedName name="SHARED_FORMULA_297">#N/A</definedName>
    <definedName name="SHARED_FORMULA_298">#N/A</definedName>
    <definedName name="SHARED_FORMULA_299">#N/A</definedName>
    <definedName name="SHARED_FORMULA_3">#N/A</definedName>
    <definedName name="SHARED_FORMULA_30">#N/A</definedName>
    <definedName name="SHARED_FORMULA_300">#N/A</definedName>
    <definedName name="SHARED_FORMULA_301">#N/A</definedName>
    <definedName name="SHARED_FORMULA_302">#N/A</definedName>
    <definedName name="SHARED_FORMULA_303">#N/A</definedName>
    <definedName name="SHARED_FORMULA_304">#N/A</definedName>
    <definedName name="SHARED_FORMULA_305">#N/A</definedName>
    <definedName name="SHARED_FORMULA_306">#N/A</definedName>
    <definedName name="SHARED_FORMULA_307">#N/A</definedName>
    <definedName name="SHARED_FORMULA_308">#N/A</definedName>
    <definedName name="SHARED_FORMULA_309">#N/A</definedName>
    <definedName name="SHARED_FORMULA_31">#N/A</definedName>
    <definedName name="SHARED_FORMULA_310">#N/A</definedName>
    <definedName name="SHARED_FORMULA_311">#N/A</definedName>
    <definedName name="SHARED_FORMULA_312">#N/A</definedName>
    <definedName name="SHARED_FORMULA_313">#N/A</definedName>
    <definedName name="SHARED_FORMULA_314">#N/A</definedName>
    <definedName name="SHARED_FORMULA_315">#N/A</definedName>
    <definedName name="SHARED_FORMULA_316">#N/A</definedName>
    <definedName name="SHARED_FORMULA_317">#N/A</definedName>
    <definedName name="SHARED_FORMULA_318">#N/A</definedName>
    <definedName name="SHARED_FORMULA_319">#N/A</definedName>
    <definedName name="SHARED_FORMULA_32">#N/A</definedName>
    <definedName name="SHARED_FORMULA_320">#N/A</definedName>
    <definedName name="SHARED_FORMULA_321">#N/A</definedName>
    <definedName name="SHARED_FORMULA_322">#N/A</definedName>
    <definedName name="SHARED_FORMULA_323">#N/A</definedName>
    <definedName name="SHARED_FORMULA_324">#N/A</definedName>
    <definedName name="SHARED_FORMULA_325">#N/A</definedName>
    <definedName name="SHARED_FORMULA_326">#N/A</definedName>
    <definedName name="SHARED_FORMULA_327">#N/A</definedName>
    <definedName name="SHARED_FORMULA_328">#N/A</definedName>
    <definedName name="SHARED_FORMULA_329">#N/A</definedName>
    <definedName name="SHARED_FORMULA_33">#N/A</definedName>
    <definedName name="SHARED_FORMULA_330">#N/A</definedName>
    <definedName name="SHARED_FORMULA_331">#N/A</definedName>
    <definedName name="SHARED_FORMULA_332">#N/A</definedName>
    <definedName name="SHARED_FORMULA_333">#N/A</definedName>
    <definedName name="SHARED_FORMULA_334">#N/A</definedName>
    <definedName name="SHARED_FORMULA_335">#N/A</definedName>
    <definedName name="SHARED_FORMULA_336">#N/A</definedName>
    <definedName name="SHARED_FORMULA_337">#N/A</definedName>
    <definedName name="SHARED_FORMULA_338">#N/A</definedName>
    <definedName name="SHARED_FORMULA_339">#N/A</definedName>
    <definedName name="SHARED_FORMULA_34">#N/A</definedName>
    <definedName name="SHARED_FORMULA_340">#N/A</definedName>
    <definedName name="SHARED_FORMULA_341">#N/A</definedName>
    <definedName name="SHARED_FORMULA_342">#N/A</definedName>
    <definedName name="SHARED_FORMULA_343">#N/A</definedName>
    <definedName name="SHARED_FORMULA_344">#N/A</definedName>
    <definedName name="SHARED_FORMULA_345">#N/A</definedName>
    <definedName name="SHARED_FORMULA_346">#N/A</definedName>
    <definedName name="SHARED_FORMULA_347">#N/A</definedName>
    <definedName name="SHARED_FORMULA_348">#N/A</definedName>
    <definedName name="SHARED_FORMULA_349">#N/A</definedName>
    <definedName name="SHARED_FORMULA_35">#N/A</definedName>
    <definedName name="SHARED_FORMULA_350">#N/A</definedName>
    <definedName name="SHARED_FORMULA_351">#N/A</definedName>
    <definedName name="SHARED_FORMULA_352">#N/A</definedName>
    <definedName name="SHARED_FORMULA_353">#N/A</definedName>
    <definedName name="SHARED_FORMULA_354">#N/A</definedName>
    <definedName name="SHARED_FORMULA_355">#N/A</definedName>
    <definedName name="SHARED_FORMULA_356">#N/A</definedName>
    <definedName name="SHARED_FORMULA_357">#N/A</definedName>
    <definedName name="SHARED_FORMULA_358">#N/A</definedName>
    <definedName name="SHARED_FORMULA_359">#N/A</definedName>
    <definedName name="SHARED_FORMULA_36">#N/A</definedName>
    <definedName name="SHARED_FORMULA_360">#N/A</definedName>
    <definedName name="SHARED_FORMULA_361">#N/A</definedName>
    <definedName name="SHARED_FORMULA_362">#N/A</definedName>
    <definedName name="SHARED_FORMULA_363">#N/A</definedName>
    <definedName name="SHARED_FORMULA_364">#N/A</definedName>
    <definedName name="SHARED_FORMULA_365">#N/A</definedName>
    <definedName name="SHARED_FORMULA_366">#N/A</definedName>
    <definedName name="SHARED_FORMULA_367">#N/A</definedName>
    <definedName name="SHARED_FORMULA_368">#N/A</definedName>
    <definedName name="SHARED_FORMULA_369">#N/A</definedName>
    <definedName name="SHARED_FORMULA_37">#N/A</definedName>
    <definedName name="SHARED_FORMULA_370">#N/A</definedName>
    <definedName name="SHARED_FORMULA_371">#N/A</definedName>
    <definedName name="SHARED_FORMULA_372">#N/A</definedName>
    <definedName name="SHARED_FORMULA_373">#N/A</definedName>
    <definedName name="SHARED_FORMULA_374">#N/A</definedName>
    <definedName name="SHARED_FORMULA_375">#N/A</definedName>
    <definedName name="SHARED_FORMULA_376">#N/A</definedName>
    <definedName name="SHARED_FORMULA_377">#N/A</definedName>
    <definedName name="SHARED_FORMULA_378">#N/A</definedName>
    <definedName name="SHARED_FORMULA_379">#N/A</definedName>
    <definedName name="SHARED_FORMULA_38">#N/A</definedName>
    <definedName name="SHARED_FORMULA_380">#N/A</definedName>
    <definedName name="SHARED_FORMULA_381">#N/A</definedName>
    <definedName name="SHARED_FORMULA_382">#N/A</definedName>
    <definedName name="SHARED_FORMULA_383">#N/A</definedName>
    <definedName name="SHARED_FORMULA_384">#N/A</definedName>
    <definedName name="SHARED_FORMULA_385">#N/A</definedName>
    <definedName name="SHARED_FORMULA_386">#N/A</definedName>
    <definedName name="SHARED_FORMULA_387">#N/A</definedName>
    <definedName name="SHARED_FORMULA_388">#N/A</definedName>
    <definedName name="SHARED_FORMULA_389">#N/A</definedName>
    <definedName name="SHARED_FORMULA_39">#N/A</definedName>
    <definedName name="SHARED_FORMULA_390">#N/A</definedName>
    <definedName name="SHARED_FORMULA_391">#N/A</definedName>
    <definedName name="SHARED_FORMULA_392">#N/A</definedName>
    <definedName name="SHARED_FORMULA_393">#N/A</definedName>
    <definedName name="SHARED_FORMULA_394">#N/A</definedName>
    <definedName name="SHARED_FORMULA_395">#N/A</definedName>
    <definedName name="SHARED_FORMULA_396">#N/A</definedName>
    <definedName name="SHARED_FORMULA_397">#N/A</definedName>
    <definedName name="SHARED_FORMULA_398">#N/A</definedName>
    <definedName name="SHARED_FORMULA_399">#N/A</definedName>
    <definedName name="SHARED_FORMULA_4">#N/A</definedName>
    <definedName name="SHARED_FORMULA_40">#N/A</definedName>
    <definedName name="SHARED_FORMULA_400">#N/A</definedName>
    <definedName name="SHARED_FORMULA_401">#N/A</definedName>
    <definedName name="SHARED_FORMULA_402">#N/A</definedName>
    <definedName name="SHARED_FORMULA_403">#N/A</definedName>
    <definedName name="SHARED_FORMULA_404">#N/A</definedName>
    <definedName name="SHARED_FORMULA_405">#N/A</definedName>
    <definedName name="SHARED_FORMULA_406">#N/A</definedName>
    <definedName name="SHARED_FORMULA_407">#N/A</definedName>
    <definedName name="SHARED_FORMULA_408">#N/A</definedName>
    <definedName name="SHARED_FORMULA_409">#N/A</definedName>
    <definedName name="SHARED_FORMULA_41">#N/A</definedName>
    <definedName name="SHARED_FORMULA_410">#N/A</definedName>
    <definedName name="SHARED_FORMULA_411">#N/A</definedName>
    <definedName name="SHARED_FORMULA_412">#N/A</definedName>
    <definedName name="SHARED_FORMULA_413">#N/A</definedName>
    <definedName name="SHARED_FORMULA_414">#N/A</definedName>
    <definedName name="SHARED_FORMULA_415">#N/A</definedName>
    <definedName name="SHARED_FORMULA_416">#N/A</definedName>
    <definedName name="SHARED_FORMULA_417">#N/A</definedName>
    <definedName name="SHARED_FORMULA_418">#N/A</definedName>
    <definedName name="SHARED_FORMULA_419">#N/A</definedName>
    <definedName name="SHARED_FORMULA_42">#N/A</definedName>
    <definedName name="SHARED_FORMULA_420">#N/A</definedName>
    <definedName name="SHARED_FORMULA_421">#N/A</definedName>
    <definedName name="SHARED_FORMULA_422">#N/A</definedName>
    <definedName name="SHARED_FORMULA_423">#N/A</definedName>
    <definedName name="SHARED_FORMULA_424">#N/A</definedName>
    <definedName name="SHARED_FORMULA_425">#N/A</definedName>
    <definedName name="SHARED_FORMULA_426">#N/A</definedName>
    <definedName name="SHARED_FORMULA_427">#N/A</definedName>
    <definedName name="SHARED_FORMULA_428">#N/A</definedName>
    <definedName name="SHARED_FORMULA_429">#N/A</definedName>
    <definedName name="SHARED_FORMULA_43">#N/A</definedName>
    <definedName name="SHARED_FORMULA_430">#N/A</definedName>
    <definedName name="SHARED_FORMULA_431">#N/A</definedName>
    <definedName name="SHARED_FORMULA_432">#N/A</definedName>
    <definedName name="SHARED_FORMULA_433">#N/A</definedName>
    <definedName name="SHARED_FORMULA_434">#N/A</definedName>
    <definedName name="SHARED_FORMULA_435">#N/A</definedName>
    <definedName name="SHARED_FORMULA_436">#N/A</definedName>
    <definedName name="SHARED_FORMULA_437">#N/A</definedName>
    <definedName name="SHARED_FORMULA_438">#N/A</definedName>
    <definedName name="SHARED_FORMULA_439">#N/A</definedName>
    <definedName name="SHARED_FORMULA_44">#N/A</definedName>
    <definedName name="SHARED_FORMULA_440">#N/A</definedName>
    <definedName name="SHARED_FORMULA_441">#N/A</definedName>
    <definedName name="SHARED_FORMULA_442">#N/A</definedName>
    <definedName name="SHARED_FORMULA_443">#N/A</definedName>
    <definedName name="SHARED_FORMULA_444">#N/A</definedName>
    <definedName name="SHARED_FORMULA_445">#N/A</definedName>
    <definedName name="SHARED_FORMULA_446">#N/A</definedName>
    <definedName name="SHARED_FORMULA_447">#N/A</definedName>
    <definedName name="SHARED_FORMULA_448">#N/A</definedName>
    <definedName name="SHARED_FORMULA_449">#N/A</definedName>
    <definedName name="SHARED_FORMULA_45">#N/A</definedName>
    <definedName name="SHARED_FORMULA_450">#N/A</definedName>
    <definedName name="SHARED_FORMULA_451">#N/A</definedName>
    <definedName name="SHARED_FORMULA_452">#N/A</definedName>
    <definedName name="SHARED_FORMULA_453">#N/A</definedName>
    <definedName name="SHARED_FORMULA_454">#N/A</definedName>
    <definedName name="SHARED_FORMULA_455">#N/A</definedName>
    <definedName name="SHARED_FORMULA_456">#N/A</definedName>
    <definedName name="SHARED_FORMULA_457">#N/A</definedName>
    <definedName name="SHARED_FORMULA_458">#N/A</definedName>
    <definedName name="SHARED_FORMULA_459">#N/A</definedName>
    <definedName name="SHARED_FORMULA_46">#N/A</definedName>
    <definedName name="SHARED_FORMULA_460">#N/A</definedName>
    <definedName name="SHARED_FORMULA_461">#N/A</definedName>
    <definedName name="SHARED_FORMULA_462">#N/A</definedName>
    <definedName name="SHARED_FORMULA_463">#N/A</definedName>
    <definedName name="SHARED_FORMULA_464">#N/A</definedName>
    <definedName name="SHARED_FORMULA_465">#N/A</definedName>
    <definedName name="SHARED_FORMULA_466">#N/A</definedName>
    <definedName name="SHARED_FORMULA_467">#N/A</definedName>
    <definedName name="SHARED_FORMULA_468">#N/A</definedName>
    <definedName name="SHARED_FORMULA_469">#N/A</definedName>
    <definedName name="SHARED_FORMULA_47">#N/A</definedName>
    <definedName name="SHARED_FORMULA_470">#N/A</definedName>
    <definedName name="SHARED_FORMULA_471">#N/A</definedName>
    <definedName name="SHARED_FORMULA_472">#N/A</definedName>
    <definedName name="SHARED_FORMULA_473">#N/A</definedName>
    <definedName name="SHARED_FORMULA_474">#N/A</definedName>
    <definedName name="SHARED_FORMULA_475">#N/A</definedName>
    <definedName name="SHARED_FORMULA_476">#N/A</definedName>
    <definedName name="SHARED_FORMULA_477">#N/A</definedName>
    <definedName name="SHARED_FORMULA_478">#N/A</definedName>
    <definedName name="SHARED_FORMULA_479">#N/A</definedName>
    <definedName name="SHARED_FORMULA_48">#N/A</definedName>
    <definedName name="SHARED_FORMULA_480">#N/A</definedName>
    <definedName name="SHARED_FORMULA_481">#N/A</definedName>
    <definedName name="SHARED_FORMULA_482">#N/A</definedName>
    <definedName name="SHARED_FORMULA_483">#N/A</definedName>
    <definedName name="SHARED_FORMULA_484">#N/A</definedName>
    <definedName name="SHARED_FORMULA_485">#N/A</definedName>
    <definedName name="SHARED_FORMULA_486">#N/A</definedName>
    <definedName name="SHARED_FORMULA_487">#N/A</definedName>
    <definedName name="SHARED_FORMULA_488">#N/A</definedName>
    <definedName name="SHARED_FORMULA_489">#N/A</definedName>
    <definedName name="SHARED_FORMULA_49">#N/A</definedName>
    <definedName name="SHARED_FORMULA_490">#N/A</definedName>
    <definedName name="SHARED_FORMULA_491">#N/A</definedName>
    <definedName name="SHARED_FORMULA_492">#N/A</definedName>
    <definedName name="SHARED_FORMULA_493">#N/A</definedName>
    <definedName name="SHARED_FORMULA_494">#N/A</definedName>
    <definedName name="SHARED_FORMULA_495">#N/A</definedName>
    <definedName name="SHARED_FORMULA_496">#N/A</definedName>
    <definedName name="SHARED_FORMULA_497">#N/A</definedName>
    <definedName name="SHARED_FORMULA_498">#N/A</definedName>
    <definedName name="SHARED_FORMULA_499">#N/A</definedName>
    <definedName name="SHARED_FORMULA_5">#N/A</definedName>
    <definedName name="SHARED_FORMULA_50">#N/A</definedName>
    <definedName name="SHARED_FORMULA_500">#N/A</definedName>
    <definedName name="SHARED_FORMULA_501">#N/A</definedName>
    <definedName name="SHARED_FORMULA_502">#N/A</definedName>
    <definedName name="SHARED_FORMULA_503">#N/A</definedName>
    <definedName name="SHARED_FORMULA_504">#N/A</definedName>
    <definedName name="SHARED_FORMULA_505">#N/A</definedName>
    <definedName name="SHARED_FORMULA_506">#N/A</definedName>
    <definedName name="SHARED_FORMULA_507">#N/A</definedName>
    <definedName name="SHARED_FORMULA_508">#N/A</definedName>
    <definedName name="SHARED_FORMULA_509">#N/A</definedName>
    <definedName name="SHARED_FORMULA_51">#N/A</definedName>
    <definedName name="SHARED_FORMULA_510">#N/A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SINAPI_AC" hidden="1">#REF!</definedName>
    <definedName name="SS" localSheetId="13">'ADM-COMP'!#REF!</definedName>
    <definedName name="SS" localSheetId="17">'CLI-COMP'!#REF!</definedName>
    <definedName name="SS" localSheetId="18">'EST-COMP'!#REF!</definedName>
    <definedName name="SS" localSheetId="19">'GAS-COMP'!#REF!</definedName>
    <definedName name="SS" localSheetId="21">'HID-COMP'!#REF!</definedName>
    <definedName name="SS" localSheetId="20">'IMPER-COMP'!#REF!</definedName>
    <definedName name="SS" localSheetId="22">'IMPL-COMP'!#REF!</definedName>
    <definedName name="SS" localSheetId="23">'INC-COMP'!#REF!</definedName>
    <definedName name="SS" localSheetId="24">'SCE-COMP'!#REF!</definedName>
    <definedName name="SS" localSheetId="25">'SEG-COMP'!#REF!</definedName>
    <definedName name="SS" localSheetId="26">'SPDA-COMP'!#REF!</definedName>
    <definedName name="SS">#REF!</definedName>
    <definedName name="SSS" localSheetId="13">'ADM-COMP'!#REF!</definedName>
    <definedName name="SSS" localSheetId="17">'CLI-COMP'!#REF!</definedName>
    <definedName name="SSS" localSheetId="18">'EST-COMP'!#REF!</definedName>
    <definedName name="SSS" localSheetId="19">'GAS-COMP'!#REF!</definedName>
    <definedName name="SSS" localSheetId="21">'HID-COMP'!#REF!</definedName>
    <definedName name="SSS" localSheetId="20">'IMPER-COMP'!#REF!</definedName>
    <definedName name="SSS" localSheetId="22">'IMPL-COMP'!#REF!</definedName>
    <definedName name="SSS" localSheetId="23">'INC-COMP'!#REF!</definedName>
    <definedName name="SSS" localSheetId="24">'SCE-COMP'!#REF!</definedName>
    <definedName name="SSS" localSheetId="25">'SEG-COMP'!#REF!</definedName>
    <definedName name="SSS" localSheetId="26">'SPDA-COMP'!#REF!</definedName>
    <definedName name="SSS">#REF!</definedName>
    <definedName name="SSSSS" localSheetId="13">'ADM-COMP'!#REF!</definedName>
    <definedName name="SSSSS" localSheetId="17">'CLI-COMP'!#REF!</definedName>
    <definedName name="SSSSS" localSheetId="18">'EST-COMP'!#REF!</definedName>
    <definedName name="SSSSS" localSheetId="19">'GAS-COMP'!#REF!</definedName>
    <definedName name="SSSSS" localSheetId="21">'HID-COMP'!#REF!</definedName>
    <definedName name="SSSSS" localSheetId="20">'IMPER-COMP'!#REF!</definedName>
    <definedName name="SSSSS" localSheetId="22">'IMPL-COMP'!#REF!</definedName>
    <definedName name="SSSSS" localSheetId="23">'INC-COMP'!#REF!</definedName>
    <definedName name="SSSSS" localSheetId="24">'SCE-COMP'!#REF!</definedName>
    <definedName name="SSSSS" localSheetId="25">'SEG-COMP'!#REF!</definedName>
    <definedName name="SSSSS" localSheetId="26">'SPDA-COMP'!#REF!</definedName>
    <definedName name="SSSSS">#REF!</definedName>
    <definedName name="SSSSSSS" localSheetId="13">'ADM-COMP'!#REF!</definedName>
    <definedName name="SSSSSSS" localSheetId="17">'CLI-COMP'!#REF!</definedName>
    <definedName name="SSSSSSS" localSheetId="18">'EST-COMP'!#REF!</definedName>
    <definedName name="SSSSSSS" localSheetId="19">'GAS-COMP'!#REF!</definedName>
    <definedName name="SSSSSSS" localSheetId="21">'HID-COMP'!#REF!</definedName>
    <definedName name="SSSSSSS" localSheetId="20">'IMPER-COMP'!#REF!</definedName>
    <definedName name="SSSSSSS" localSheetId="22">'IMPL-COMP'!#REF!</definedName>
    <definedName name="SSSSSSS" localSheetId="23">'INC-COMP'!#REF!</definedName>
    <definedName name="SSSSSSS" localSheetId="24">'SCE-COMP'!#REF!</definedName>
    <definedName name="SSSSSSS" localSheetId="25">'SEG-COMP'!#REF!</definedName>
    <definedName name="SSSSSSS" localSheetId="26">'SPDA-COMP'!#REF!</definedName>
    <definedName name="SSSSSSS">#REF!</definedName>
    <definedName name="START" localSheetId="13">'ADM-COMP'!#REF!</definedName>
    <definedName name="START" localSheetId="17">'CLI-COMP'!#REF!</definedName>
    <definedName name="START" localSheetId="18">'EST-COMP'!#REF!</definedName>
    <definedName name="START" localSheetId="19">'GAS-COMP'!#REF!</definedName>
    <definedName name="START" localSheetId="21">'HID-COMP'!#REF!</definedName>
    <definedName name="START" localSheetId="20">'IMPER-COMP'!#REF!</definedName>
    <definedName name="START" localSheetId="22">'IMPL-COMP'!#REF!</definedName>
    <definedName name="START" localSheetId="23">'INC-COMP'!#REF!</definedName>
    <definedName name="START" localSheetId="24">'SCE-COMP'!#REF!</definedName>
    <definedName name="START" localSheetId="25">'SEG-COMP'!#REF!</definedName>
    <definedName name="START" localSheetId="26">'SPDA-COMP'!#REF!</definedName>
    <definedName name="START">#REF!</definedName>
    <definedName name="STATUS" localSheetId="13">'ADM-COMP'!#REF!</definedName>
    <definedName name="STATUS" localSheetId="17">'CLI-COMP'!#REF!</definedName>
    <definedName name="STATUS" localSheetId="18">'EST-COMP'!#REF!</definedName>
    <definedName name="STATUS" localSheetId="19">'GAS-COMP'!#REF!</definedName>
    <definedName name="STATUS" localSheetId="21">'HID-COMP'!#REF!</definedName>
    <definedName name="STATUS" localSheetId="20">'IMPER-COMP'!#REF!</definedName>
    <definedName name="STATUS" localSheetId="22">'IMPL-COMP'!#REF!</definedName>
    <definedName name="STATUS" localSheetId="23">'INC-COMP'!#REF!</definedName>
    <definedName name="STATUS" localSheetId="24">'SCE-COMP'!#REF!</definedName>
    <definedName name="STATUS" localSheetId="25">'SEG-COMP'!#REF!</definedName>
    <definedName name="STATUS" localSheetId="26">'SPDA-COMP'!#REF!</definedName>
    <definedName name="STATUS">#REF!</definedName>
    <definedName name="TABLE_1">[11]Planilha!#REF!</definedName>
    <definedName name="TABLE_1_1">NA()</definedName>
    <definedName name="TABLE_1_7">NA()</definedName>
    <definedName name="TABLE_2_1">[11]Planilha!#REF!</definedName>
    <definedName name="TABLE_2_1_1">NA()</definedName>
    <definedName name="TABLE_2_1_7">NA()</definedName>
    <definedName name="TECH" localSheetId="13">'ADM-COMP'!#REF!</definedName>
    <definedName name="TECH" localSheetId="17">'CLI-COMP'!#REF!</definedName>
    <definedName name="TECH" localSheetId="18">'EST-COMP'!#REF!</definedName>
    <definedName name="TECH" localSheetId="19">'GAS-COMP'!#REF!</definedName>
    <definedName name="TECH" localSheetId="21">'HID-COMP'!#REF!</definedName>
    <definedName name="TECH" localSheetId="20">'IMPER-COMP'!#REF!</definedName>
    <definedName name="TECH" localSheetId="22">'IMPL-COMP'!#REF!</definedName>
    <definedName name="TECH" localSheetId="23">'INC-COMP'!#REF!</definedName>
    <definedName name="TECH" localSheetId="24">'SCE-COMP'!#REF!</definedName>
    <definedName name="TECH" localSheetId="25">'SEG-COMP'!#REF!</definedName>
    <definedName name="TECH" localSheetId="26">'SPDA-COMP'!#REF!</definedName>
    <definedName name="TECH">#REF!</definedName>
    <definedName name="teste" localSheetId="13">'ADM-COMP'!#REF!</definedName>
    <definedName name="teste" localSheetId="17">'CLI-COMP'!#REF!</definedName>
    <definedName name="teste" localSheetId="18">'EST-COMP'!#REF!</definedName>
    <definedName name="teste" localSheetId="19">'GAS-COMP'!#REF!</definedName>
    <definedName name="teste" localSheetId="21">'HID-COMP'!#REF!</definedName>
    <definedName name="teste" localSheetId="20">'IMPER-COMP'!#REF!</definedName>
    <definedName name="teste" localSheetId="22">'IMPL-COMP'!#REF!</definedName>
    <definedName name="teste" localSheetId="23">'INC-COMP'!#REF!</definedName>
    <definedName name="teste" localSheetId="24">'SCE-COMP'!#REF!</definedName>
    <definedName name="teste" localSheetId="25">'SEG-COMP'!#REF!</definedName>
    <definedName name="teste" localSheetId="26">'SPDA-COMP'!#REF!</definedName>
    <definedName name="teste">#REF!</definedName>
    <definedName name="teste1" localSheetId="13">'ADM-COMP'!#REF!</definedName>
    <definedName name="teste1" localSheetId="17">'CLI-COMP'!#REF!</definedName>
    <definedName name="teste1" localSheetId="18">'EST-COMP'!#REF!</definedName>
    <definedName name="teste1" localSheetId="19">'GAS-COMP'!#REF!</definedName>
    <definedName name="teste1" localSheetId="21">'HID-COMP'!#REF!</definedName>
    <definedName name="teste1" localSheetId="20">'IMPER-COMP'!#REF!</definedName>
    <definedName name="teste1" localSheetId="22">'IMPL-COMP'!#REF!</definedName>
    <definedName name="teste1" localSheetId="23">'INC-COMP'!#REF!</definedName>
    <definedName name="teste1" localSheetId="24">'SCE-COMP'!#REF!</definedName>
    <definedName name="teste1" localSheetId="25">'SEG-COMP'!#REF!</definedName>
    <definedName name="teste1" localSheetId="26">'SPDA-COMP'!#REF!</definedName>
    <definedName name="teste1">#REF!</definedName>
    <definedName name="teste2" localSheetId="13">'[4]CAPA -1'!#REF!</definedName>
    <definedName name="teste2" localSheetId="17">'[4]CAPA -1'!#REF!</definedName>
    <definedName name="teste2" localSheetId="18">'[4]CAPA -1'!#REF!</definedName>
    <definedName name="teste2" localSheetId="19">'[4]CAPA -1'!#REF!</definedName>
    <definedName name="teste2" localSheetId="21">'[4]CAPA -1'!#REF!</definedName>
    <definedName name="teste2" localSheetId="20">'[4]CAPA -1'!#REF!</definedName>
    <definedName name="teste2" localSheetId="22">'[4]CAPA -1'!#REF!</definedName>
    <definedName name="teste2" localSheetId="23">'[4]CAPA -1'!#REF!</definedName>
    <definedName name="teste2" localSheetId="24">'[4]CAPA -1'!#REF!</definedName>
    <definedName name="teste2" localSheetId="25">'[4]CAPA -1'!#REF!</definedName>
    <definedName name="teste2" localSheetId="26">'[4]CAPA -1'!#REF!</definedName>
    <definedName name="teste2">'[4]CAPA -1'!#REF!</definedName>
    <definedName name="teste3" localSheetId="13">'ADM-COMP'!#REF!</definedName>
    <definedName name="teste3" localSheetId="17">'CLI-COMP'!#REF!</definedName>
    <definedName name="teste3" localSheetId="18">'EST-COMP'!#REF!</definedName>
    <definedName name="teste3" localSheetId="19">'GAS-COMP'!#REF!</definedName>
    <definedName name="teste3" localSheetId="21">'HID-COMP'!#REF!</definedName>
    <definedName name="teste3" localSheetId="20">'IMPER-COMP'!#REF!</definedName>
    <definedName name="teste3" localSheetId="22">'IMPL-COMP'!#REF!</definedName>
    <definedName name="teste3" localSheetId="23">'INC-COMP'!#REF!</definedName>
    <definedName name="teste3" localSheetId="24">'SCE-COMP'!#REF!</definedName>
    <definedName name="teste3" localSheetId="25">'SEG-COMP'!#REF!</definedName>
    <definedName name="teste3" localSheetId="26">'SPDA-COMP'!#REF!</definedName>
    <definedName name="teste3">#REF!</definedName>
    <definedName name="TESTE4" localSheetId="13">'ADM-COMP'!#REF!</definedName>
    <definedName name="TESTE4" localSheetId="17">'CLI-COMP'!#REF!</definedName>
    <definedName name="TESTE4" localSheetId="18">'EST-COMP'!#REF!</definedName>
    <definedName name="TESTE4" localSheetId="19">'GAS-COMP'!#REF!</definedName>
    <definedName name="TESTE4" localSheetId="21">'HID-COMP'!#REF!</definedName>
    <definedName name="TESTE4" localSheetId="20">'IMPER-COMP'!#REF!</definedName>
    <definedName name="TESTE4" localSheetId="22">'IMPL-COMP'!#REF!</definedName>
    <definedName name="TESTE4" localSheetId="23">'INC-COMP'!#REF!</definedName>
    <definedName name="TESTE4" localSheetId="24">'SCE-COMP'!#REF!</definedName>
    <definedName name="TESTE4" localSheetId="25">'SEG-COMP'!#REF!</definedName>
    <definedName name="TESTE4" localSheetId="26">'SPDA-COMP'!#REF!</definedName>
    <definedName name="TESTE4">#REF!</definedName>
    <definedName name="TESTE5" localSheetId="13">'ADM-COMP'!#REF!</definedName>
    <definedName name="TESTE5" localSheetId="17">'CLI-COMP'!#REF!</definedName>
    <definedName name="TESTE5" localSheetId="18">'EST-COMP'!#REF!</definedName>
    <definedName name="TESTE5" localSheetId="19">'GAS-COMP'!#REF!</definedName>
    <definedName name="TESTE5" localSheetId="21">'HID-COMP'!#REF!</definedName>
    <definedName name="TESTE5" localSheetId="20">'IMPER-COMP'!#REF!</definedName>
    <definedName name="TESTE5" localSheetId="22">'IMPL-COMP'!#REF!</definedName>
    <definedName name="TESTE5" localSheetId="23">'INC-COMP'!#REF!</definedName>
    <definedName name="TESTE5" localSheetId="24">'SCE-COMP'!#REF!</definedName>
    <definedName name="TESTE5" localSheetId="25">'SEG-COMP'!#REF!</definedName>
    <definedName name="TESTE5" localSheetId="26">'SPDA-COMP'!#REF!</definedName>
    <definedName name="TESTE5">#REF!</definedName>
    <definedName name="_xlnm.Print_Titles" localSheetId="13">'ADM-COMP'!$1:$4</definedName>
    <definedName name="_xlnm.Print_Titles" localSheetId="12">'ARQ-COMP'!$1:$4</definedName>
    <definedName name="_xlnm.Print_Titles" localSheetId="19">'GAS-COMP'!$1:$2</definedName>
    <definedName name="_xlnm.Print_Titles" localSheetId="1">GLOBAL!$1:$5</definedName>
    <definedName name="_xlnm.Print_Titles" localSheetId="15">'LS-COMP'!$1:$7</definedName>
    <definedName name="_xlnm.Print_Titles" localSheetId="3">'MEM-LEVANT'!$1:$6</definedName>
    <definedName name="vfvf">[12]Dados!$G$7</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 name="X" localSheetId="13">'ADM-COMP'!#REF!</definedName>
    <definedName name="X" localSheetId="17">'CLI-COMP'!#REF!</definedName>
    <definedName name="X" localSheetId="18">'EST-COMP'!#REF!</definedName>
    <definedName name="X" localSheetId="19">'GAS-COMP'!#REF!</definedName>
    <definedName name="X" localSheetId="21">'HID-COMP'!#REF!</definedName>
    <definedName name="X" localSheetId="20">'IMPER-COMP'!#REF!</definedName>
    <definedName name="X" localSheetId="22">'IMPL-COMP'!#REF!</definedName>
    <definedName name="X" localSheetId="23">'INC-COMP'!#REF!</definedName>
    <definedName name="X" localSheetId="24">'SCE-COMP'!#REF!</definedName>
    <definedName name="X" localSheetId="25">'SEG-COMP'!#REF!</definedName>
    <definedName name="X" localSheetId="26">'SPDA-COMP'!#REF!</definedName>
    <definedName name="X">#REF!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45" l="1"/>
  <c r="K4" i="45"/>
  <c r="K5" i="45"/>
  <c r="K2" i="45"/>
  <c r="B42" i="1"/>
  <c r="B40" i="1"/>
  <c r="B38" i="1"/>
  <c r="B36" i="1"/>
  <c r="B34" i="1"/>
  <c r="B32" i="1"/>
  <c r="B30" i="1"/>
  <c r="B28" i="1"/>
  <c r="B26" i="1"/>
  <c r="B24" i="1"/>
  <c r="B22" i="1"/>
  <c r="B20" i="1"/>
  <c r="B18" i="1"/>
  <c r="B16" i="1"/>
  <c r="B14" i="1"/>
  <c r="B12" i="1"/>
  <c r="B10" i="1"/>
  <c r="I697" i="5"/>
  <c r="I699" i="5"/>
  <c r="I698" i="5"/>
  <c r="G205" i="3"/>
  <c r="E205" i="3"/>
  <c r="C697" i="5" s="1"/>
  <c r="D205" i="3"/>
  <c r="B697" i="5" s="1"/>
  <c r="J31" i="8"/>
  <c r="J30" i="8"/>
  <c r="J29" i="8"/>
  <c r="J28" i="8"/>
  <c r="J27" i="8"/>
  <c r="F40" i="8"/>
  <c r="F35" i="8"/>
  <c r="H38" i="8"/>
  <c r="H34" i="8"/>
  <c r="B25" i="8"/>
  <c r="A25" i="8"/>
  <c r="H35" i="8" l="1"/>
  <c r="H36" i="8" s="1"/>
  <c r="I38" i="8"/>
  <c r="J38" i="8" s="1"/>
  <c r="I36" i="8" l="1"/>
  <c r="J36" i="8" s="1"/>
  <c r="J41" i="8" s="1"/>
  <c r="J25" i="8" s="1"/>
  <c r="H39" i="8"/>
  <c r="I694" i="5" l="1"/>
  <c r="I693" i="5" s="1"/>
  <c r="C204" i="3"/>
  <c r="G204" i="3" s="1"/>
  <c r="I685" i="5"/>
  <c r="I690" i="5"/>
  <c r="I689" i="5" s="1"/>
  <c r="C689" i="5"/>
  <c r="B689" i="5"/>
  <c r="G203" i="3"/>
  <c r="C685" i="5"/>
  <c r="B685" i="5"/>
  <c r="G202" i="3"/>
  <c r="I643" i="5"/>
  <c r="I636" i="5"/>
  <c r="I627" i="5"/>
  <c r="I625" i="5" s="1"/>
  <c r="C182" i="3"/>
  <c r="G182" i="3" s="1"/>
  <c r="C181" i="3"/>
  <c r="G181" i="3" s="1"/>
  <c r="I622" i="5"/>
  <c r="I620" i="5" s="1"/>
  <c r="I617" i="5"/>
  <c r="I615" i="5" s="1"/>
  <c r="I612" i="5"/>
  <c r="I610" i="5" s="1"/>
  <c r="I607" i="5"/>
  <c r="I605" i="5" s="1"/>
  <c r="I602" i="5"/>
  <c r="I600" i="5" s="1"/>
  <c r="I597" i="5"/>
  <c r="I595" i="5" s="1"/>
  <c r="I592" i="5"/>
  <c r="I590" i="5" s="1"/>
  <c r="I587" i="5"/>
  <c r="I585" i="5" s="1"/>
  <c r="I582" i="5"/>
  <c r="I580" i="5" s="1"/>
  <c r="I577" i="5"/>
  <c r="I575" i="5" s="1"/>
  <c r="I572" i="5"/>
  <c r="I570" i="5" s="1"/>
  <c r="I567" i="5"/>
  <c r="I565" i="5" s="1"/>
  <c r="C180" i="3"/>
  <c r="E180" i="3" s="1"/>
  <c r="C615" i="5" s="1"/>
  <c r="C179" i="3"/>
  <c r="G179" i="3" s="1"/>
  <c r="C178" i="3"/>
  <c r="G178" i="3" s="1"/>
  <c r="C177" i="3"/>
  <c r="G177" i="3" s="1"/>
  <c r="C176" i="3"/>
  <c r="E176" i="3" s="1"/>
  <c r="C595" i="5" s="1"/>
  <c r="C175" i="3"/>
  <c r="D175" i="3" s="1"/>
  <c r="B590" i="5" s="1"/>
  <c r="C174" i="3"/>
  <c r="G174" i="3" s="1"/>
  <c r="C173" i="3"/>
  <c r="G173" i="3" s="1"/>
  <c r="C172" i="3"/>
  <c r="G172" i="3" s="1"/>
  <c r="C171" i="3"/>
  <c r="G171" i="3" s="1"/>
  <c r="C170" i="3"/>
  <c r="G170" i="3" s="1"/>
  <c r="C169" i="3"/>
  <c r="G169" i="3" s="1"/>
  <c r="C168" i="3"/>
  <c r="G168" i="3" s="1"/>
  <c r="I550" i="5"/>
  <c r="I548" i="5" s="1"/>
  <c r="I545" i="5"/>
  <c r="I543" i="5" s="1"/>
  <c r="I540" i="5"/>
  <c r="I538" i="5" s="1"/>
  <c r="I535" i="5"/>
  <c r="I533" i="5" s="1"/>
  <c r="I530" i="5"/>
  <c r="I528" i="5" s="1"/>
  <c r="I525" i="5"/>
  <c r="I523" i="5" s="1"/>
  <c r="I520" i="5"/>
  <c r="I518" i="5" s="1"/>
  <c r="I515" i="5"/>
  <c r="I513" i="5" s="1"/>
  <c r="I510" i="5"/>
  <c r="I508" i="5" s="1"/>
  <c r="I505" i="5"/>
  <c r="I503" i="5" s="1"/>
  <c r="I500" i="5"/>
  <c r="I498" i="5" s="1"/>
  <c r="I495" i="5"/>
  <c r="I493" i="5" s="1"/>
  <c r="I490" i="5"/>
  <c r="I488" i="5" s="1"/>
  <c r="I485" i="5"/>
  <c r="I483" i="5" s="1"/>
  <c r="I480" i="5"/>
  <c r="I478" i="5" s="1"/>
  <c r="I475" i="5"/>
  <c r="I473" i="5" s="1"/>
  <c r="I470" i="5"/>
  <c r="I468" i="5" s="1"/>
  <c r="G465" i="5"/>
  <c r="I465" i="5" s="1"/>
  <c r="I463" i="5" s="1"/>
  <c r="G460" i="5"/>
  <c r="C163" i="3"/>
  <c r="G163" i="3" s="1"/>
  <c r="C162" i="3"/>
  <c r="G162" i="3" s="1"/>
  <c r="C161" i="3"/>
  <c r="G161" i="3" s="1"/>
  <c r="C160" i="3"/>
  <c r="G160" i="3" s="1"/>
  <c r="C159" i="3"/>
  <c r="G159" i="3" s="1"/>
  <c r="C158" i="3"/>
  <c r="G158" i="3" s="1"/>
  <c r="C157" i="3"/>
  <c r="G157" i="3" s="1"/>
  <c r="C156" i="3"/>
  <c r="G156" i="3" s="1"/>
  <c r="C155" i="3"/>
  <c r="G155" i="3" s="1"/>
  <c r="C154" i="3"/>
  <c r="E154" i="3" s="1"/>
  <c r="C503" i="5" s="1"/>
  <c r="C153" i="3"/>
  <c r="G153" i="3" s="1"/>
  <c r="C152" i="3"/>
  <c r="D152" i="3" s="1"/>
  <c r="B493" i="5" s="1"/>
  <c r="C151" i="3"/>
  <c r="G151" i="3" s="1"/>
  <c r="C150" i="3"/>
  <c r="G150" i="3" s="1"/>
  <c r="C149" i="3"/>
  <c r="G149" i="3" s="1"/>
  <c r="C148" i="3"/>
  <c r="G148" i="3" s="1"/>
  <c r="C147" i="3"/>
  <c r="G147" i="3" s="1"/>
  <c r="C146" i="3"/>
  <c r="G146" i="3" s="1"/>
  <c r="C145" i="3"/>
  <c r="G145" i="3" s="1"/>
  <c r="I454" i="5"/>
  <c r="I452" i="5" s="1"/>
  <c r="I449" i="5"/>
  <c r="I447" i="5" s="1"/>
  <c r="I444" i="5"/>
  <c r="I442" i="5" s="1"/>
  <c r="I439" i="5"/>
  <c r="I437" i="5" s="1"/>
  <c r="I434" i="5"/>
  <c r="I432" i="5" s="1"/>
  <c r="I429" i="5"/>
  <c r="I427" i="5" s="1"/>
  <c r="I424" i="5"/>
  <c r="I422" i="5" s="1"/>
  <c r="I419" i="5"/>
  <c r="I417" i="5" s="1"/>
  <c r="I414" i="5"/>
  <c r="I412" i="5" s="1"/>
  <c r="I409" i="5"/>
  <c r="I407" i="5" s="1"/>
  <c r="I404" i="5"/>
  <c r="I402" i="5" s="1"/>
  <c r="I399" i="5"/>
  <c r="I397" i="5" s="1"/>
  <c r="I394" i="5"/>
  <c r="I392" i="5" s="1"/>
  <c r="I389" i="5"/>
  <c r="I387" i="5" s="1"/>
  <c r="I384" i="5"/>
  <c r="I382" i="5" s="1"/>
  <c r="I379" i="5"/>
  <c r="B376" i="5"/>
  <c r="C141" i="3"/>
  <c r="G141" i="3" s="1"/>
  <c r="C140" i="3"/>
  <c r="E140" i="3" s="1"/>
  <c r="C442" i="5" s="1"/>
  <c r="C139" i="3"/>
  <c r="G139" i="3" s="1"/>
  <c r="C138" i="3"/>
  <c r="E138" i="3" s="1"/>
  <c r="C432" i="5" s="1"/>
  <c r="C137" i="3"/>
  <c r="G137" i="3" s="1"/>
  <c r="C136" i="3"/>
  <c r="G136" i="3" s="1"/>
  <c r="C135" i="3"/>
  <c r="D135" i="3" s="1"/>
  <c r="B417" i="5" s="1"/>
  <c r="C134" i="3"/>
  <c r="D134" i="3" s="1"/>
  <c r="B412" i="5" s="1"/>
  <c r="C133" i="3"/>
  <c r="G133" i="3" s="1"/>
  <c r="C132" i="3"/>
  <c r="G132" i="3" s="1"/>
  <c r="C131" i="3"/>
  <c r="G131" i="3" s="1"/>
  <c r="C130" i="3"/>
  <c r="E130" i="3" s="1"/>
  <c r="C392" i="5" s="1"/>
  <c r="C129" i="3"/>
  <c r="G129" i="3" s="1"/>
  <c r="C128" i="3"/>
  <c r="G128" i="3" s="1"/>
  <c r="C127" i="3"/>
  <c r="G127" i="3" s="1"/>
  <c r="D373" i="5"/>
  <c r="I373" i="5" s="1"/>
  <c r="I159" i="5"/>
  <c r="I332" i="5"/>
  <c r="I318" i="5"/>
  <c r="I304" i="5"/>
  <c r="I258" i="5"/>
  <c r="I222" i="5"/>
  <c r="I204" i="5"/>
  <c r="I198" i="5"/>
  <c r="I682" i="5"/>
  <c r="I681" i="5" s="1"/>
  <c r="C201" i="3"/>
  <c r="G201" i="3" s="1"/>
  <c r="I678" i="5"/>
  <c r="I677" i="5" s="1"/>
  <c r="C677" i="5"/>
  <c r="B677" i="5"/>
  <c r="G200" i="3"/>
  <c r="D243" i="5"/>
  <c r="I243" i="5" s="1"/>
  <c r="D671" i="5"/>
  <c r="I671" i="5" s="1"/>
  <c r="D674" i="5"/>
  <c r="I674" i="5" s="1"/>
  <c r="I673" i="5" s="1"/>
  <c r="C199" i="3"/>
  <c r="D199" i="3" s="1"/>
  <c r="B673" i="5" s="1"/>
  <c r="H341" i="5"/>
  <c r="I341" i="5" s="1"/>
  <c r="D215" i="5"/>
  <c r="I215" i="5" s="1"/>
  <c r="D214" i="5"/>
  <c r="I214" i="5" s="1"/>
  <c r="C212" i="5"/>
  <c r="G70" i="3"/>
  <c r="D70" i="3"/>
  <c r="B212" i="5" s="1"/>
  <c r="I242" i="5"/>
  <c r="I241" i="5"/>
  <c r="I240" i="5"/>
  <c r="I239" i="5"/>
  <c r="C79" i="3"/>
  <c r="G79" i="3" s="1"/>
  <c r="I221" i="5"/>
  <c r="C219" i="5"/>
  <c r="B219" i="5"/>
  <c r="B218" i="5"/>
  <c r="G72" i="3"/>
  <c r="G198" i="3"/>
  <c r="I667" i="5"/>
  <c r="I668" i="5"/>
  <c r="I669" i="5"/>
  <c r="I670" i="5"/>
  <c r="I666" i="5"/>
  <c r="C665" i="5"/>
  <c r="B665" i="5"/>
  <c r="D191" i="5"/>
  <c r="I191" i="5" s="1"/>
  <c r="D190" i="5"/>
  <c r="D185" i="5"/>
  <c r="I185" i="5" s="1"/>
  <c r="C65" i="3"/>
  <c r="C64" i="3"/>
  <c r="I656" i="5"/>
  <c r="C195" i="3"/>
  <c r="I662" i="5"/>
  <c r="C197" i="3"/>
  <c r="D649" i="5"/>
  <c r="I649" i="5" s="1"/>
  <c r="I642" i="5"/>
  <c r="I641" i="5"/>
  <c r="I635" i="5"/>
  <c r="I634" i="5"/>
  <c r="I372" i="5"/>
  <c r="I371" i="5"/>
  <c r="I366" i="5"/>
  <c r="I365" i="5"/>
  <c r="I360" i="5"/>
  <c r="I354" i="5"/>
  <c r="I353" i="5"/>
  <c r="I347" i="5"/>
  <c r="I346" i="5"/>
  <c r="I340" i="5"/>
  <c r="I339" i="5"/>
  <c r="I331" i="5"/>
  <c r="I330" i="5"/>
  <c r="I325" i="5"/>
  <c r="I324" i="5"/>
  <c r="I317" i="5"/>
  <c r="I316" i="5"/>
  <c r="I311" i="5"/>
  <c r="I310" i="5"/>
  <c r="I303" i="5"/>
  <c r="I302" i="5"/>
  <c r="D295" i="5"/>
  <c r="I295" i="5" s="1"/>
  <c r="D294" i="5"/>
  <c r="I278" i="5"/>
  <c r="I284" i="5"/>
  <c r="I285" i="5"/>
  <c r="I286" i="5"/>
  <c r="I287" i="5"/>
  <c r="I283" i="5"/>
  <c r="I265" i="5"/>
  <c r="I271" i="5"/>
  <c r="D264" i="5"/>
  <c r="I264" i="5" s="1"/>
  <c r="I251" i="5"/>
  <c r="I250" i="5"/>
  <c r="I197" i="5"/>
  <c r="D209" i="5"/>
  <c r="D203" i="5"/>
  <c r="I158" i="5"/>
  <c r="I157" i="5"/>
  <c r="I150" i="5"/>
  <c r="I141" i="5"/>
  <c r="I142" i="5"/>
  <c r="I143" i="5"/>
  <c r="I144" i="5"/>
  <c r="I140" i="5"/>
  <c r="I132" i="5"/>
  <c r="I133" i="5"/>
  <c r="I134" i="5"/>
  <c r="I135" i="5"/>
  <c r="I131" i="5"/>
  <c r="I111" i="5"/>
  <c r="I110" i="5"/>
  <c r="D126" i="5" s="1"/>
  <c r="I126" i="5" s="1"/>
  <c r="I109" i="5"/>
  <c r="I108" i="5"/>
  <c r="I107" i="5"/>
  <c r="I82" i="5"/>
  <c r="I81" i="5"/>
  <c r="I80" i="5"/>
  <c r="I79" i="5"/>
  <c r="I78" i="5"/>
  <c r="I91" i="5"/>
  <c r="I90" i="5"/>
  <c r="I89" i="5"/>
  <c r="I88" i="5"/>
  <c r="I87" i="5"/>
  <c r="I70" i="5"/>
  <c r="I71" i="5"/>
  <c r="I72" i="5"/>
  <c r="I73" i="5"/>
  <c r="I69" i="5"/>
  <c r="I96" i="5"/>
  <c r="D204" i="3" l="1"/>
  <c r="B693" i="5" s="1"/>
  <c r="D181" i="3"/>
  <c r="B620" i="5" s="1"/>
  <c r="E204" i="3"/>
  <c r="C693" i="5" s="1"/>
  <c r="E181" i="3"/>
  <c r="C620" i="5" s="1"/>
  <c r="E182" i="3"/>
  <c r="C625" i="5" s="1"/>
  <c r="D180" i="3"/>
  <c r="B615" i="5" s="1"/>
  <c r="G180" i="3"/>
  <c r="D182" i="3"/>
  <c r="B625" i="5" s="1"/>
  <c r="D179" i="3"/>
  <c r="B610" i="5" s="1"/>
  <c r="E179" i="3"/>
  <c r="C610" i="5" s="1"/>
  <c r="E178" i="3"/>
  <c r="C605" i="5" s="1"/>
  <c r="D178" i="3"/>
  <c r="B605" i="5" s="1"/>
  <c r="D177" i="3"/>
  <c r="B600" i="5" s="1"/>
  <c r="E177" i="3"/>
  <c r="C600" i="5" s="1"/>
  <c r="G176" i="3"/>
  <c r="D176" i="3"/>
  <c r="B595" i="5" s="1"/>
  <c r="E175" i="3"/>
  <c r="C590" i="5" s="1"/>
  <c r="G175" i="3"/>
  <c r="D174" i="3"/>
  <c r="B585" i="5" s="1"/>
  <c r="E174" i="3"/>
  <c r="C585" i="5" s="1"/>
  <c r="D173" i="3"/>
  <c r="B580" i="5" s="1"/>
  <c r="E173" i="3"/>
  <c r="C580" i="5" s="1"/>
  <c r="D172" i="3"/>
  <c r="B575" i="5" s="1"/>
  <c r="E172" i="3"/>
  <c r="C575" i="5" s="1"/>
  <c r="D171" i="3"/>
  <c r="B570" i="5" s="1"/>
  <c r="E171" i="3"/>
  <c r="C570" i="5" s="1"/>
  <c r="D170" i="3"/>
  <c r="B565" i="5" s="1"/>
  <c r="E170" i="3"/>
  <c r="C565" i="5" s="1"/>
  <c r="D169" i="3"/>
  <c r="E169" i="3"/>
  <c r="D168" i="3"/>
  <c r="E168" i="3"/>
  <c r="D163" i="3"/>
  <c r="B548" i="5" s="1"/>
  <c r="E163" i="3"/>
  <c r="C548" i="5" s="1"/>
  <c r="D162" i="3"/>
  <c r="B543" i="5" s="1"/>
  <c r="E162" i="3"/>
  <c r="C543" i="5" s="1"/>
  <c r="D161" i="3"/>
  <c r="B538" i="5" s="1"/>
  <c r="E161" i="3"/>
  <c r="C538" i="5" s="1"/>
  <c r="D160" i="3"/>
  <c r="B533" i="5" s="1"/>
  <c r="E160" i="3"/>
  <c r="C533" i="5" s="1"/>
  <c r="D159" i="3"/>
  <c r="B528" i="5" s="1"/>
  <c r="E159" i="3"/>
  <c r="C528" i="5" s="1"/>
  <c r="E158" i="3"/>
  <c r="C523" i="5" s="1"/>
  <c r="D158" i="3"/>
  <c r="B523" i="5" s="1"/>
  <c r="D157" i="3"/>
  <c r="B518" i="5" s="1"/>
  <c r="E157" i="3"/>
  <c r="C518" i="5" s="1"/>
  <c r="D156" i="3"/>
  <c r="B513" i="5" s="1"/>
  <c r="E156" i="3"/>
  <c r="C513" i="5" s="1"/>
  <c r="G154" i="3"/>
  <c r="D155" i="3"/>
  <c r="B508" i="5" s="1"/>
  <c r="E155" i="3"/>
  <c r="C508" i="5" s="1"/>
  <c r="D154" i="3"/>
  <c r="B503" i="5" s="1"/>
  <c r="D153" i="3"/>
  <c r="B498" i="5" s="1"/>
  <c r="E153" i="3"/>
  <c r="C498" i="5" s="1"/>
  <c r="E152" i="3"/>
  <c r="C493" i="5" s="1"/>
  <c r="G152" i="3"/>
  <c r="D151" i="3"/>
  <c r="B488" i="5" s="1"/>
  <c r="E151" i="3"/>
  <c r="C488" i="5" s="1"/>
  <c r="D150" i="3"/>
  <c r="B483" i="5" s="1"/>
  <c r="E150" i="3"/>
  <c r="C483" i="5" s="1"/>
  <c r="D149" i="3"/>
  <c r="B478" i="5" s="1"/>
  <c r="E149" i="3"/>
  <c r="C478" i="5" s="1"/>
  <c r="E148" i="3"/>
  <c r="C473" i="5" s="1"/>
  <c r="D148" i="3"/>
  <c r="B473" i="5" s="1"/>
  <c r="D147" i="3"/>
  <c r="B468" i="5" s="1"/>
  <c r="E147" i="3"/>
  <c r="C468" i="5" s="1"/>
  <c r="G140" i="3"/>
  <c r="C447" i="5"/>
  <c r="D146" i="3"/>
  <c r="B463" i="5" s="1"/>
  <c r="E146" i="3"/>
  <c r="C463" i="5" s="1"/>
  <c r="E145" i="3"/>
  <c r="D145" i="3"/>
  <c r="I377" i="5"/>
  <c r="D141" i="3"/>
  <c r="B452" i="5" s="1"/>
  <c r="E141" i="3"/>
  <c r="C452" i="5" s="1"/>
  <c r="D140" i="3"/>
  <c r="D138" i="3"/>
  <c r="B432" i="5" s="1"/>
  <c r="G138" i="3"/>
  <c r="D139" i="3"/>
  <c r="B437" i="5" s="1"/>
  <c r="E139" i="3"/>
  <c r="C437" i="5" s="1"/>
  <c r="D137" i="3"/>
  <c r="B427" i="5" s="1"/>
  <c r="E134" i="3"/>
  <c r="C412" i="5" s="1"/>
  <c r="E137" i="3"/>
  <c r="C427" i="5" s="1"/>
  <c r="D136" i="3"/>
  <c r="B422" i="5" s="1"/>
  <c r="E136" i="3"/>
  <c r="C422" i="5" s="1"/>
  <c r="G134" i="3"/>
  <c r="E135" i="3"/>
  <c r="C417" i="5" s="1"/>
  <c r="G135" i="3"/>
  <c r="D133" i="3"/>
  <c r="B407" i="5" s="1"/>
  <c r="E133" i="3"/>
  <c r="C407" i="5" s="1"/>
  <c r="D132" i="3"/>
  <c r="B402" i="5" s="1"/>
  <c r="E132" i="3"/>
  <c r="C402" i="5" s="1"/>
  <c r="D131" i="3"/>
  <c r="B397" i="5" s="1"/>
  <c r="G130" i="3"/>
  <c r="E131" i="3"/>
  <c r="C397" i="5" s="1"/>
  <c r="D130" i="3"/>
  <c r="B392" i="5" s="1"/>
  <c r="D129" i="3"/>
  <c r="B387" i="5" s="1"/>
  <c r="E129" i="3"/>
  <c r="C387" i="5" s="1"/>
  <c r="D128" i="3"/>
  <c r="B382" i="5" s="1"/>
  <c r="E128" i="3"/>
  <c r="C382" i="5" s="1"/>
  <c r="D127" i="3"/>
  <c r="B377" i="5" s="1"/>
  <c r="E127" i="3"/>
  <c r="C377" i="5" s="1"/>
  <c r="I328" i="5"/>
  <c r="I219" i="5"/>
  <c r="D201" i="3"/>
  <c r="B681" i="5" s="1"/>
  <c r="E201" i="3"/>
  <c r="C681" i="5" s="1"/>
  <c r="I237" i="5"/>
  <c r="I665" i="5"/>
  <c r="E199" i="3"/>
  <c r="C673" i="5" s="1"/>
  <c r="G199" i="3"/>
  <c r="I212" i="5"/>
  <c r="I639" i="5"/>
  <c r="B237" i="5"/>
  <c r="E79" i="3"/>
  <c r="C237" i="5" s="1"/>
  <c r="I281" i="5"/>
  <c r="I85" i="5"/>
  <c r="C34" i="3"/>
  <c r="I50" i="5"/>
  <c r="I49" i="5"/>
  <c r="I48" i="5"/>
  <c r="I47" i="5"/>
  <c r="I39" i="5"/>
  <c r="D11" i="5"/>
  <c r="I11" i="5" s="1"/>
  <c r="I138" i="5"/>
  <c r="G43" i="3"/>
  <c r="E43" i="3"/>
  <c r="C138" i="5" s="1"/>
  <c r="D43" i="3"/>
  <c r="C43" i="3"/>
  <c r="H7009" i="32"/>
  <c r="H7010" i="32"/>
  <c r="H7011" i="32"/>
  <c r="H7012" i="32"/>
  <c r="H7013" i="32"/>
  <c r="H7014" i="32"/>
  <c r="H7015" i="32"/>
  <c r="H7016" i="32"/>
  <c r="H7017" i="32"/>
  <c r="H7018" i="32"/>
  <c r="H7019" i="32"/>
  <c r="H7020" i="32"/>
  <c r="H7021" i="32"/>
  <c r="H7022" i="32"/>
  <c r="H7023" i="32"/>
  <c r="H7024" i="32"/>
  <c r="H7025" i="32"/>
  <c r="H7026" i="32"/>
  <c r="H7027" i="32"/>
  <c r="H7028" i="32"/>
  <c r="H7029" i="32"/>
  <c r="H7030" i="32"/>
  <c r="H7031" i="32"/>
  <c r="H7032" i="32"/>
  <c r="H7033" i="32"/>
  <c r="H7034" i="32"/>
  <c r="H7035" i="32"/>
  <c r="H7036" i="32"/>
  <c r="H7037" i="32"/>
  <c r="H7038" i="32"/>
  <c r="H7039" i="32"/>
  <c r="H7040" i="32"/>
  <c r="H7041" i="32"/>
  <c r="H7042" i="32"/>
  <c r="H7043" i="32"/>
  <c r="H7044" i="32"/>
  <c r="H7045" i="32"/>
  <c r="H7046" i="32"/>
  <c r="H7047" i="32"/>
  <c r="H7048" i="32"/>
  <c r="H7049" i="32"/>
  <c r="H7050" i="32"/>
  <c r="H7051" i="32"/>
  <c r="H7052" i="32"/>
  <c r="H7053" i="32"/>
  <c r="H7054" i="32"/>
  <c r="H7055" i="32"/>
  <c r="H7056" i="32"/>
  <c r="H7057" i="32"/>
  <c r="H7058" i="32"/>
  <c r="H7059" i="32"/>
  <c r="H7060" i="32"/>
  <c r="H7061" i="32"/>
  <c r="H7062" i="32"/>
  <c r="H7063" i="32"/>
  <c r="H7064" i="32"/>
  <c r="H7065" i="32"/>
  <c r="H7066" i="32"/>
  <c r="H7067" i="32"/>
  <c r="H7068" i="32"/>
  <c r="H7069" i="32"/>
  <c r="H7070" i="32"/>
  <c r="H7071" i="32"/>
  <c r="H7072" i="32"/>
  <c r="H7073" i="32"/>
  <c r="H7074" i="32"/>
  <c r="H7075" i="32"/>
  <c r="H7076" i="32"/>
  <c r="H7077" i="32"/>
  <c r="H7078" i="32"/>
  <c r="H7079" i="32"/>
  <c r="H7080" i="32"/>
  <c r="H7081" i="32"/>
  <c r="H7082" i="32"/>
  <c r="H7083" i="32"/>
  <c r="H7084" i="32"/>
  <c r="H7085" i="32"/>
  <c r="H7086" i="32"/>
  <c r="H7087" i="32"/>
  <c r="H7088" i="32"/>
  <c r="H7089" i="32"/>
  <c r="H7090" i="32"/>
  <c r="H7091" i="32"/>
  <c r="H7092" i="32"/>
  <c r="H7093" i="32"/>
  <c r="H7094" i="32"/>
  <c r="H7095" i="32"/>
  <c r="H7096" i="32"/>
  <c r="H7097" i="32"/>
  <c r="H7098" i="32"/>
  <c r="H7099" i="32"/>
  <c r="H7100" i="32"/>
  <c r="H7101" i="32"/>
  <c r="H7102" i="32"/>
  <c r="H7103" i="32"/>
  <c r="H7104" i="32"/>
  <c r="H7105" i="32"/>
  <c r="H7106" i="32"/>
  <c r="H7107" i="32"/>
  <c r="H7108" i="32"/>
  <c r="H7109" i="32"/>
  <c r="H7110" i="32"/>
  <c r="H7111" i="32"/>
  <c r="H7112" i="32"/>
  <c r="H7113" i="32"/>
  <c r="H7114" i="32"/>
  <c r="H7115" i="32"/>
  <c r="H7116" i="32"/>
  <c r="H7117" i="32"/>
  <c r="H7118" i="32"/>
  <c r="H7119" i="32"/>
  <c r="H7120" i="32"/>
  <c r="H7121" i="32"/>
  <c r="H7122" i="32"/>
  <c r="H7123" i="32"/>
  <c r="H7124" i="32"/>
  <c r="H7125" i="32"/>
  <c r="H7126" i="32"/>
  <c r="H7127" i="32"/>
  <c r="H7128" i="32"/>
  <c r="H7129" i="32"/>
  <c r="H7130" i="32"/>
  <c r="H7131" i="32"/>
  <c r="H7132" i="32"/>
  <c r="H7133" i="32"/>
  <c r="H7134" i="32"/>
  <c r="H7135" i="32"/>
  <c r="H7136" i="32"/>
  <c r="H7137" i="32"/>
  <c r="H7138" i="32"/>
  <c r="H7139" i="32"/>
  <c r="H7140" i="32"/>
  <c r="H7141" i="32"/>
  <c r="H7142" i="32"/>
  <c r="H7143" i="32"/>
  <c r="H7144" i="32"/>
  <c r="H7145" i="32"/>
  <c r="H7146" i="32"/>
  <c r="H7147" i="32"/>
  <c r="H7148" i="32"/>
  <c r="H7149" i="32"/>
  <c r="H7150" i="32"/>
  <c r="H7151" i="32"/>
  <c r="H7152" i="32"/>
  <c r="H7153" i="32"/>
  <c r="H7154" i="32"/>
  <c r="H7155" i="32"/>
  <c r="H7156" i="32"/>
  <c r="H7157" i="32"/>
  <c r="H7158" i="32"/>
  <c r="H7159" i="32"/>
  <c r="H7160" i="32"/>
  <c r="H7161" i="32"/>
  <c r="H7162" i="32"/>
  <c r="H7163" i="32"/>
  <c r="H7164" i="32"/>
  <c r="H7165" i="32"/>
  <c r="H7166" i="32"/>
  <c r="H7167" i="32"/>
  <c r="H7168" i="32"/>
  <c r="H7169" i="32"/>
  <c r="H7170" i="32"/>
  <c r="H7171" i="32"/>
  <c r="H7172" i="32"/>
  <c r="H7173" i="32"/>
  <c r="H7174" i="32"/>
  <c r="H7175" i="32"/>
  <c r="H7176" i="32"/>
  <c r="H7177" i="32"/>
  <c r="H7178" i="32"/>
  <c r="H7179" i="32"/>
  <c r="H7180" i="32"/>
  <c r="H7181" i="32"/>
  <c r="H7182" i="32"/>
  <c r="H7183" i="32"/>
  <c r="H7184" i="32"/>
  <c r="H7185" i="32"/>
  <c r="H7186" i="32"/>
  <c r="H7187" i="32"/>
  <c r="H7188" i="32"/>
  <c r="H7189" i="32"/>
  <c r="H7190" i="32"/>
  <c r="H7191" i="32"/>
  <c r="H7192" i="32"/>
  <c r="H7193" i="32"/>
  <c r="H7194" i="32"/>
  <c r="H7195" i="32"/>
  <c r="H7196" i="32"/>
  <c r="H7197" i="32"/>
  <c r="H7198" i="32"/>
  <c r="H7199" i="32"/>
  <c r="H7200" i="32"/>
  <c r="H7201" i="32"/>
  <c r="H7202" i="32"/>
  <c r="H7203" i="32"/>
  <c r="H7204" i="32"/>
  <c r="H7205" i="32"/>
  <c r="H7206" i="32"/>
  <c r="H7207" i="32"/>
  <c r="H7208" i="32"/>
  <c r="H7209" i="32"/>
  <c r="H7210" i="32"/>
  <c r="H7211" i="32"/>
  <c r="H7212" i="32"/>
  <c r="H7213" i="32"/>
  <c r="H7214" i="32"/>
  <c r="H7215" i="32"/>
  <c r="H7216" i="32"/>
  <c r="H7217" i="32"/>
  <c r="H7218" i="32"/>
  <c r="H7219" i="32"/>
  <c r="H7220" i="32"/>
  <c r="H7221" i="32"/>
  <c r="H7222" i="32"/>
  <c r="H7223" i="32"/>
  <c r="H7224" i="32"/>
  <c r="H7225" i="32"/>
  <c r="H7226" i="32"/>
  <c r="H7227" i="32"/>
  <c r="H7228" i="32"/>
  <c r="H7229" i="32"/>
  <c r="H7230" i="32"/>
  <c r="H7231" i="32"/>
  <c r="H7232" i="32"/>
  <c r="H7233" i="32"/>
  <c r="H7234" i="32"/>
  <c r="H7235" i="32"/>
  <c r="H7236" i="32"/>
  <c r="H7237" i="32"/>
  <c r="H7238" i="32"/>
  <c r="H7239" i="32"/>
  <c r="H7240" i="32"/>
  <c r="H7241" i="32"/>
  <c r="H7242" i="32"/>
  <c r="H7243" i="32"/>
  <c r="H7244" i="32"/>
  <c r="H7245" i="32"/>
  <c r="H7246" i="32"/>
  <c r="H7247" i="32"/>
  <c r="H7248" i="32"/>
  <c r="H7249" i="32"/>
  <c r="H7250" i="32"/>
  <c r="H7251" i="32"/>
  <c r="H7252" i="32"/>
  <c r="H7253" i="32"/>
  <c r="H7254" i="32"/>
  <c r="H7255" i="32"/>
  <c r="H7256" i="32"/>
  <c r="H7257" i="32"/>
  <c r="H7258" i="32"/>
  <c r="H7259" i="32"/>
  <c r="H7260" i="32"/>
  <c r="H7261" i="32"/>
  <c r="H7262" i="32"/>
  <c r="H7263" i="32"/>
  <c r="H7264" i="32"/>
  <c r="H7265" i="32"/>
  <c r="H7266" i="32"/>
  <c r="H7267" i="32"/>
  <c r="H7268" i="32"/>
  <c r="H7269" i="32"/>
  <c r="H7270" i="32"/>
  <c r="H7271" i="32"/>
  <c r="H7272" i="32"/>
  <c r="H7273" i="32"/>
  <c r="H7274" i="32"/>
  <c r="H7275" i="32"/>
  <c r="H7276" i="32"/>
  <c r="H7277" i="32"/>
  <c r="H7278" i="32"/>
  <c r="H7279" i="32"/>
  <c r="H7280" i="32"/>
  <c r="H7281" i="32"/>
  <c r="H7282" i="32"/>
  <c r="H7283" i="32"/>
  <c r="H7284" i="32"/>
  <c r="H7285" i="32"/>
  <c r="H7286" i="32"/>
  <c r="H7287" i="32"/>
  <c r="H7288" i="32"/>
  <c r="H7289" i="32"/>
  <c r="H7290" i="32"/>
  <c r="H7291" i="32"/>
  <c r="H7292" i="32"/>
  <c r="H7293" i="32"/>
  <c r="H7294" i="32"/>
  <c r="H7295" i="32"/>
  <c r="H7296" i="32"/>
  <c r="H7297" i="32"/>
  <c r="H7298" i="32"/>
  <c r="H7299" i="32"/>
  <c r="H7300" i="32"/>
  <c r="H7301" i="32"/>
  <c r="H7302" i="32"/>
  <c r="H7303" i="32"/>
  <c r="H7304" i="32"/>
  <c r="H7305" i="32"/>
  <c r="H7306" i="32"/>
  <c r="H7307" i="32"/>
  <c r="H7308" i="32"/>
  <c r="H7309" i="32"/>
  <c r="H7310" i="32"/>
  <c r="H7311" i="32"/>
  <c r="H7312" i="32"/>
  <c r="H7313" i="32"/>
  <c r="H7314" i="32"/>
  <c r="H7315" i="32"/>
  <c r="H7316" i="32"/>
  <c r="H7317" i="32"/>
  <c r="H7318" i="32"/>
  <c r="H7319" i="32"/>
  <c r="H7320" i="32"/>
  <c r="H7321" i="32"/>
  <c r="H7322" i="32"/>
  <c r="H7323" i="32"/>
  <c r="H7324" i="32"/>
  <c r="H7325" i="32"/>
  <c r="H7326" i="32"/>
  <c r="H7327" i="32"/>
  <c r="H7328" i="32"/>
  <c r="H7329" i="32"/>
  <c r="H7330" i="32"/>
  <c r="H7331" i="32"/>
  <c r="H7332" i="32"/>
  <c r="H7333" i="32"/>
  <c r="H7334" i="32"/>
  <c r="H7335" i="32"/>
  <c r="H7336" i="32"/>
  <c r="H7337" i="32"/>
  <c r="H7338" i="32"/>
  <c r="H7339" i="32"/>
  <c r="H7340" i="32"/>
  <c r="H7341" i="32"/>
  <c r="H7342" i="32"/>
  <c r="H7343" i="32"/>
  <c r="H7344" i="32"/>
  <c r="H7345" i="32"/>
  <c r="H7346" i="32"/>
  <c r="H7347" i="32"/>
  <c r="H7348" i="32"/>
  <c r="H7349" i="32"/>
  <c r="H7350" i="32"/>
  <c r="H7351" i="32"/>
  <c r="H7352" i="32"/>
  <c r="H7353" i="32"/>
  <c r="H7354" i="32"/>
  <c r="H7355" i="32"/>
  <c r="H7356" i="32"/>
  <c r="H7357" i="32"/>
  <c r="H7358" i="32"/>
  <c r="H7359" i="32"/>
  <c r="H7360" i="32"/>
  <c r="H7361" i="32"/>
  <c r="H7362" i="32"/>
  <c r="H7363" i="32"/>
  <c r="H7364" i="32"/>
  <c r="H7365" i="32"/>
  <c r="H7366" i="32"/>
  <c r="H7367" i="32"/>
  <c r="H7368" i="32"/>
  <c r="H7369" i="32"/>
  <c r="H7370" i="32"/>
  <c r="H7371" i="32"/>
  <c r="H7372" i="32"/>
  <c r="H7373" i="32"/>
  <c r="H7374" i="32"/>
  <c r="H7375" i="32"/>
  <c r="H7376" i="32"/>
  <c r="H7377" i="32"/>
  <c r="H7378" i="32"/>
  <c r="H7379" i="32"/>
  <c r="H7380" i="32"/>
  <c r="H7381" i="32"/>
  <c r="H7382" i="32"/>
  <c r="H7383" i="32"/>
  <c r="H7384" i="32"/>
  <c r="H7385" i="32"/>
  <c r="H7386" i="32"/>
  <c r="H7387" i="32"/>
  <c r="H7388" i="32"/>
  <c r="H7389" i="32"/>
  <c r="H7390" i="32"/>
  <c r="H7391" i="32"/>
  <c r="H7392" i="32"/>
  <c r="H7393" i="32"/>
  <c r="H7394" i="32"/>
  <c r="H7395" i="32"/>
  <c r="H7396" i="32"/>
  <c r="H7397" i="32"/>
  <c r="H7398" i="32"/>
  <c r="H7399" i="32"/>
  <c r="H7400" i="32"/>
  <c r="H7401" i="32"/>
  <c r="H7402" i="32"/>
  <c r="H7403" i="32"/>
  <c r="H7404" i="32"/>
  <c r="H7405" i="32"/>
  <c r="H7406" i="32"/>
  <c r="H7407" i="32"/>
  <c r="H7408" i="32"/>
  <c r="H7409" i="32"/>
  <c r="H7410" i="32"/>
  <c r="H7411" i="32"/>
  <c r="H7412" i="32"/>
  <c r="H7413" i="32"/>
  <c r="H7414" i="32"/>
  <c r="H7415" i="32"/>
  <c r="H7416" i="32"/>
  <c r="H7417" i="32"/>
  <c r="H7418" i="32"/>
  <c r="H7419" i="32"/>
  <c r="H7420" i="32"/>
  <c r="H7421" i="32"/>
  <c r="H7422" i="32"/>
  <c r="H7423" i="32"/>
  <c r="H7424" i="32"/>
  <c r="H7425" i="32"/>
  <c r="H7426" i="32"/>
  <c r="H7427" i="32"/>
  <c r="H7428" i="32"/>
  <c r="H7429" i="32"/>
  <c r="H7430" i="32"/>
  <c r="H7431" i="32"/>
  <c r="H7432" i="32"/>
  <c r="H7433" i="32"/>
  <c r="H7434" i="32"/>
  <c r="H7435" i="32"/>
  <c r="H7436" i="32"/>
  <c r="H7437" i="32"/>
  <c r="H7438" i="32"/>
  <c r="H7439" i="32"/>
  <c r="H7440" i="32"/>
  <c r="H7441" i="32"/>
  <c r="H7442" i="32"/>
  <c r="H7443" i="32"/>
  <c r="H7444" i="32"/>
  <c r="H7445" i="32"/>
  <c r="H7446" i="32"/>
  <c r="H7447" i="32"/>
  <c r="H7448" i="32"/>
  <c r="H7449" i="32"/>
  <c r="H7450" i="32"/>
  <c r="H7451" i="32"/>
  <c r="H7452" i="32"/>
  <c r="H7453" i="32"/>
  <c r="H7454" i="32"/>
  <c r="H7455" i="32"/>
  <c r="H7456" i="32"/>
  <c r="H7457" i="32"/>
  <c r="H7458" i="32"/>
  <c r="H7459" i="32"/>
  <c r="H7460" i="32"/>
  <c r="H7461" i="32"/>
  <c r="H7462" i="32"/>
  <c r="H7463" i="32"/>
  <c r="H7464" i="32"/>
  <c r="H7465" i="32"/>
  <c r="H7466" i="32"/>
  <c r="H7467" i="32"/>
  <c r="H7468" i="32"/>
  <c r="H7469" i="32"/>
  <c r="H7470" i="32"/>
  <c r="H7471" i="32"/>
  <c r="H7472" i="32"/>
  <c r="H7473" i="32"/>
  <c r="H7474" i="32"/>
  <c r="H7475" i="32"/>
  <c r="H7476" i="32"/>
  <c r="H7477" i="32"/>
  <c r="H7478" i="32"/>
  <c r="H7479" i="32"/>
  <c r="H7480" i="32"/>
  <c r="H7481" i="32"/>
  <c r="H7482" i="32"/>
  <c r="H7483" i="32"/>
  <c r="H7484" i="32"/>
  <c r="H7485" i="32"/>
  <c r="H7486" i="32"/>
  <c r="H7487" i="32"/>
  <c r="H7488" i="32"/>
  <c r="H7489" i="32"/>
  <c r="H7490" i="32"/>
  <c r="H7491" i="32"/>
  <c r="H7492" i="32"/>
  <c r="H7493" i="32"/>
  <c r="H7494" i="32"/>
  <c r="H7495" i="32"/>
  <c r="H7496" i="32"/>
  <c r="H7497" i="32"/>
  <c r="I34" i="5"/>
  <c r="I29" i="5"/>
  <c r="B442" i="5" l="1"/>
  <c r="B447" i="5"/>
  <c r="B138" i="5"/>
  <c r="I270" i="5"/>
  <c r="I268" i="5" s="1"/>
  <c r="I294" i="5"/>
  <c r="I203" i="5"/>
  <c r="I201" i="5" s="1"/>
  <c r="E234" i="5" s="1"/>
  <c r="I234" i="5" s="1"/>
  <c r="I209" i="5"/>
  <c r="I207" i="5" s="1"/>
  <c r="I190" i="5"/>
  <c r="B653" i="5"/>
  <c r="I660" i="5"/>
  <c r="B659" i="5"/>
  <c r="I654" i="5"/>
  <c r="B652" i="5"/>
  <c r="B646" i="5"/>
  <c r="B631" i="5"/>
  <c r="B630" i="5"/>
  <c r="B554" i="5"/>
  <c r="B553" i="5"/>
  <c r="B457" i="5"/>
  <c r="C122" i="3"/>
  <c r="C121" i="3"/>
  <c r="C119" i="3"/>
  <c r="C117" i="3"/>
  <c r="C116" i="3"/>
  <c r="B335" i="5"/>
  <c r="B321" i="5"/>
  <c r="C111" i="3"/>
  <c r="C110" i="3"/>
  <c r="C108" i="3"/>
  <c r="C107" i="3"/>
  <c r="C105" i="3"/>
  <c r="B299" i="5"/>
  <c r="B298" i="5"/>
  <c r="C100" i="3"/>
  <c r="B291" i="5"/>
  <c r="B290" i="5"/>
  <c r="C95" i="3"/>
  <c r="C94" i="3"/>
  <c r="B275" i="5"/>
  <c r="B274" i="5"/>
  <c r="B254" i="5"/>
  <c r="C89" i="3"/>
  <c r="C88" i="3"/>
  <c r="C86" i="3"/>
  <c r="C78" i="3"/>
  <c r="C77" i="3"/>
  <c r="C69" i="3"/>
  <c r="C68" i="3"/>
  <c r="C67" i="3"/>
  <c r="B194" i="5"/>
  <c r="B181" i="5"/>
  <c r="I178" i="5"/>
  <c r="C59" i="3"/>
  <c r="B175" i="5"/>
  <c r="I172" i="5"/>
  <c r="C57" i="3"/>
  <c r="I166" i="5"/>
  <c r="C55" i="3"/>
  <c r="C50" i="3"/>
  <c r="C48" i="3"/>
  <c r="A129" i="5"/>
  <c r="A124" i="5"/>
  <c r="A114" i="5"/>
  <c r="A105" i="5"/>
  <c r="C42" i="3"/>
  <c r="C41" i="3"/>
  <c r="C39" i="3"/>
  <c r="C38" i="3"/>
  <c r="C33" i="3"/>
  <c r="I101" i="5"/>
  <c r="B104" i="5"/>
  <c r="A99" i="5"/>
  <c r="A94" i="5"/>
  <c r="A85" i="5"/>
  <c r="A76" i="5"/>
  <c r="A67" i="5"/>
  <c r="C36" i="3"/>
  <c r="C35" i="3"/>
  <c r="C32" i="3"/>
  <c r="B66" i="5"/>
  <c r="B65" i="5"/>
  <c r="A60" i="5"/>
  <c r="B59" i="5"/>
  <c r="A54" i="5"/>
  <c r="C27" i="3"/>
  <c r="C25" i="3"/>
  <c r="B53" i="5"/>
  <c r="I46" i="5"/>
  <c r="A44" i="5"/>
  <c r="B43" i="5"/>
  <c r="B42" i="5"/>
  <c r="C23" i="3"/>
  <c r="A32" i="5"/>
  <c r="A27" i="5"/>
  <c r="A22" i="5"/>
  <c r="B20" i="5"/>
  <c r="B21" i="5"/>
  <c r="C15" i="3"/>
  <c r="B14" i="5"/>
  <c r="I17" i="5"/>
  <c r="H23" i="19"/>
  <c r="F205" i="3" l="1"/>
  <c r="H205" i="3" s="1"/>
  <c r="F204" i="3"/>
  <c r="H204" i="3" s="1"/>
  <c r="F203" i="3"/>
  <c r="H203" i="3" s="1"/>
  <c r="F202" i="3"/>
  <c r="H202" i="3" s="1"/>
  <c r="F181" i="3"/>
  <c r="H181" i="3" s="1"/>
  <c r="F180" i="3"/>
  <c r="H180" i="3" s="1"/>
  <c r="F182" i="3"/>
  <c r="H182" i="3" s="1"/>
  <c r="F179" i="3"/>
  <c r="H179" i="3" s="1"/>
  <c r="F178" i="3"/>
  <c r="H178" i="3" s="1"/>
  <c r="F176" i="3"/>
  <c r="H176" i="3" s="1"/>
  <c r="F177" i="3"/>
  <c r="H177" i="3" s="1"/>
  <c r="F174" i="3"/>
  <c r="H174" i="3" s="1"/>
  <c r="F175" i="3"/>
  <c r="H175" i="3" s="1"/>
  <c r="F173" i="3"/>
  <c r="H173" i="3" s="1"/>
  <c r="F172" i="3"/>
  <c r="H172" i="3" s="1"/>
  <c r="F170" i="3"/>
  <c r="H170" i="3" s="1"/>
  <c r="F171" i="3"/>
  <c r="H171" i="3" s="1"/>
  <c r="F163" i="3"/>
  <c r="H163" i="3" s="1"/>
  <c r="F161" i="3"/>
  <c r="H161" i="3" s="1"/>
  <c r="F162" i="3"/>
  <c r="H162" i="3" s="1"/>
  <c r="F160" i="3"/>
  <c r="H160" i="3" s="1"/>
  <c r="F158" i="3"/>
  <c r="H158" i="3" s="1"/>
  <c r="F159" i="3"/>
  <c r="H159" i="3" s="1"/>
  <c r="F157" i="3"/>
  <c r="H157" i="3" s="1"/>
  <c r="F156" i="3"/>
  <c r="H156" i="3" s="1"/>
  <c r="F155" i="3"/>
  <c r="H155" i="3" s="1"/>
  <c r="F154" i="3"/>
  <c r="H154" i="3" s="1"/>
  <c r="F153" i="3"/>
  <c r="H153" i="3" s="1"/>
  <c r="F151" i="3"/>
  <c r="H151" i="3" s="1"/>
  <c r="F152" i="3"/>
  <c r="H152" i="3" s="1"/>
  <c r="F149" i="3"/>
  <c r="H149" i="3" s="1"/>
  <c r="F150" i="3"/>
  <c r="H150" i="3" s="1"/>
  <c r="F148" i="3"/>
  <c r="H148" i="3" s="1"/>
  <c r="F147" i="3"/>
  <c r="H147" i="3" s="1"/>
  <c r="F146" i="3"/>
  <c r="H146" i="3" s="1"/>
  <c r="F141" i="3"/>
  <c r="H141" i="3" s="1"/>
  <c r="F140" i="3"/>
  <c r="H140" i="3" s="1"/>
  <c r="F138" i="3"/>
  <c r="H138" i="3" s="1"/>
  <c r="F139" i="3"/>
  <c r="H139" i="3" s="1"/>
  <c r="F137" i="3"/>
  <c r="H137" i="3" s="1"/>
  <c r="F136" i="3"/>
  <c r="H136" i="3" s="1"/>
  <c r="F134" i="3"/>
  <c r="H134" i="3" s="1"/>
  <c r="F135" i="3"/>
  <c r="H135" i="3" s="1"/>
  <c r="F133" i="3"/>
  <c r="H133" i="3" s="1"/>
  <c r="F132" i="3"/>
  <c r="H132" i="3" s="1"/>
  <c r="F130" i="3"/>
  <c r="H130" i="3" s="1"/>
  <c r="F131" i="3"/>
  <c r="H131" i="3" s="1"/>
  <c r="F129" i="3"/>
  <c r="H129" i="3" s="1"/>
  <c r="F127" i="3"/>
  <c r="H127" i="3" s="1"/>
  <c r="F128" i="3"/>
  <c r="H128" i="3" s="1"/>
  <c r="F201" i="3"/>
  <c r="H201" i="3" s="1"/>
  <c r="F200" i="3"/>
  <c r="H200" i="3" s="1"/>
  <c r="F199" i="3"/>
  <c r="H199" i="3" s="1"/>
  <c r="F70" i="3"/>
  <c r="H70" i="3" s="1"/>
  <c r="F79" i="3"/>
  <c r="H79" i="3" s="1"/>
  <c r="F198" i="3"/>
  <c r="H198" i="3" s="1"/>
  <c r="F43" i="3"/>
  <c r="H43" i="3" s="1"/>
  <c r="I188" i="5"/>
  <c r="I369" i="5"/>
  <c r="I15" i="5"/>
  <c r="H22" i="19"/>
  <c r="D9" i="19"/>
  <c r="I632" i="5"/>
  <c r="H142" i="3" l="1"/>
  <c r="C34" i="1" s="1"/>
  <c r="I344" i="5"/>
  <c r="I337" i="5"/>
  <c r="I232" i="5"/>
  <c r="I44" i="5"/>
  <c r="D56" i="5" s="1"/>
  <c r="I56" i="5" s="1"/>
  <c r="I54" i="5" s="1"/>
  <c r="H6416" i="32"/>
  <c r="H6417" i="32"/>
  <c r="H6418" i="32"/>
  <c r="H6419" i="32"/>
  <c r="H6420" i="32"/>
  <c r="H6421" i="32"/>
  <c r="H6422" i="32"/>
  <c r="H6423" i="32"/>
  <c r="H6424" i="32"/>
  <c r="H6425" i="32"/>
  <c r="H6426" i="32"/>
  <c r="H6427" i="32"/>
  <c r="H6428" i="32"/>
  <c r="H6429" i="32"/>
  <c r="H6430" i="32"/>
  <c r="H6431" i="32"/>
  <c r="H6432" i="32"/>
  <c r="H6433" i="32"/>
  <c r="H6434" i="32"/>
  <c r="H6435" i="32"/>
  <c r="H6436" i="32"/>
  <c r="H6437" i="32"/>
  <c r="H6438" i="32"/>
  <c r="H6439" i="32"/>
  <c r="H6440" i="32"/>
  <c r="H6441" i="32"/>
  <c r="H6442" i="32"/>
  <c r="H6443" i="32"/>
  <c r="H6444" i="32"/>
  <c r="H6445" i="32"/>
  <c r="H6446" i="32"/>
  <c r="H6447" i="32"/>
  <c r="H6448" i="32"/>
  <c r="H6449" i="32"/>
  <c r="H6450" i="32"/>
  <c r="H6451" i="32"/>
  <c r="H6452" i="32"/>
  <c r="H6453" i="32"/>
  <c r="H6454" i="32"/>
  <c r="H6455" i="32"/>
  <c r="H6456" i="32"/>
  <c r="H6457" i="32"/>
  <c r="H6458" i="32"/>
  <c r="H6459" i="32"/>
  <c r="H6460" i="32"/>
  <c r="H6461" i="32"/>
  <c r="H6462" i="32"/>
  <c r="H6463" i="32"/>
  <c r="H6464" i="32"/>
  <c r="H6465" i="32"/>
  <c r="H6466" i="32"/>
  <c r="H6467" i="32"/>
  <c r="H6468" i="32"/>
  <c r="H6469" i="32"/>
  <c r="H6470" i="32"/>
  <c r="H6471" i="32"/>
  <c r="H6472" i="32"/>
  <c r="H6473" i="32"/>
  <c r="H6474" i="32"/>
  <c r="H6475" i="32"/>
  <c r="H6476" i="32"/>
  <c r="H6477" i="32"/>
  <c r="H6478" i="32"/>
  <c r="H6479" i="32"/>
  <c r="H6480" i="32"/>
  <c r="H6481" i="32"/>
  <c r="H6482" i="32"/>
  <c r="H6483" i="32"/>
  <c r="H6484" i="32"/>
  <c r="H6485" i="32"/>
  <c r="H6486" i="32"/>
  <c r="H6487" i="32"/>
  <c r="H6488" i="32"/>
  <c r="H6489" i="32"/>
  <c r="H6490" i="32"/>
  <c r="H6491" i="32"/>
  <c r="H6492" i="32"/>
  <c r="H6493" i="32"/>
  <c r="H6494" i="32"/>
  <c r="H6495" i="32"/>
  <c r="H6496" i="32"/>
  <c r="H6497" i="32"/>
  <c r="H6498" i="32"/>
  <c r="H6499" i="32"/>
  <c r="H6500" i="32"/>
  <c r="H6501" i="32"/>
  <c r="H6502" i="32"/>
  <c r="H6503" i="32"/>
  <c r="H6504" i="32"/>
  <c r="H6505" i="32"/>
  <c r="H6506" i="32"/>
  <c r="H6507" i="32"/>
  <c r="H6508" i="32"/>
  <c r="H6509" i="32"/>
  <c r="H6510" i="32"/>
  <c r="H6511" i="32"/>
  <c r="H6512" i="32"/>
  <c r="H6513" i="32"/>
  <c r="H6514" i="32"/>
  <c r="H6515" i="32"/>
  <c r="H6516" i="32"/>
  <c r="H6517" i="32"/>
  <c r="H6518" i="32"/>
  <c r="H6519" i="32"/>
  <c r="H6520" i="32"/>
  <c r="H6521" i="32"/>
  <c r="H6522" i="32"/>
  <c r="H6523" i="32"/>
  <c r="H6524" i="32"/>
  <c r="H6525" i="32"/>
  <c r="H6526" i="32"/>
  <c r="H6527" i="32"/>
  <c r="H6528" i="32"/>
  <c r="H6529" i="32"/>
  <c r="H6530" i="32"/>
  <c r="H6531" i="32"/>
  <c r="H6532" i="32"/>
  <c r="H6533" i="32"/>
  <c r="H6534" i="32"/>
  <c r="H6535" i="32"/>
  <c r="H6536" i="32"/>
  <c r="H6537" i="32"/>
  <c r="H6538" i="32"/>
  <c r="H6539" i="32"/>
  <c r="H6540" i="32"/>
  <c r="H6541" i="32"/>
  <c r="H6542" i="32"/>
  <c r="H6543" i="32"/>
  <c r="H6544" i="32"/>
  <c r="H6545" i="32"/>
  <c r="H6546" i="32"/>
  <c r="H6547" i="32"/>
  <c r="H6548" i="32"/>
  <c r="H6549" i="32"/>
  <c r="H6550" i="32"/>
  <c r="H6551" i="32"/>
  <c r="H6552" i="32"/>
  <c r="H6553" i="32"/>
  <c r="H6554" i="32"/>
  <c r="H6555" i="32"/>
  <c r="H6556" i="32"/>
  <c r="H6557" i="32"/>
  <c r="H6558" i="32"/>
  <c r="H6559" i="32"/>
  <c r="H6560" i="32"/>
  <c r="H6561" i="32"/>
  <c r="H6562" i="32"/>
  <c r="H6563" i="32"/>
  <c r="H6564" i="32"/>
  <c r="H6565" i="32"/>
  <c r="H6566" i="32"/>
  <c r="H6567" i="32"/>
  <c r="H6568" i="32"/>
  <c r="H6569" i="32"/>
  <c r="H6570" i="32"/>
  <c r="H6571" i="32"/>
  <c r="H6572" i="32"/>
  <c r="H6573" i="32"/>
  <c r="H6574" i="32"/>
  <c r="H6575" i="32"/>
  <c r="H6576" i="32"/>
  <c r="H6577" i="32"/>
  <c r="H6578" i="32"/>
  <c r="H6579" i="32"/>
  <c r="H6580" i="32"/>
  <c r="H6581" i="32"/>
  <c r="H6582" i="32"/>
  <c r="H6583" i="32"/>
  <c r="H6584" i="32"/>
  <c r="H6585" i="32"/>
  <c r="H6586" i="32"/>
  <c r="H6587" i="32"/>
  <c r="H6588" i="32"/>
  <c r="H6589" i="32"/>
  <c r="H6590" i="32"/>
  <c r="H6591" i="32"/>
  <c r="H6592" i="32"/>
  <c r="H6593" i="32"/>
  <c r="H6594" i="32"/>
  <c r="H6595" i="32"/>
  <c r="H6596" i="32"/>
  <c r="H6597" i="32"/>
  <c r="H6598" i="32"/>
  <c r="H6599" i="32"/>
  <c r="H6600" i="32"/>
  <c r="H6601" i="32"/>
  <c r="H6602" i="32"/>
  <c r="H6603" i="32"/>
  <c r="H6604" i="32"/>
  <c r="H6605" i="32"/>
  <c r="H6606" i="32"/>
  <c r="H6607" i="32"/>
  <c r="H6608" i="32"/>
  <c r="H6609" i="32"/>
  <c r="H6610" i="32"/>
  <c r="H6611" i="32"/>
  <c r="H6612" i="32"/>
  <c r="H6613" i="32"/>
  <c r="H6614" i="32"/>
  <c r="H6615" i="32"/>
  <c r="H6616" i="32"/>
  <c r="H6617" i="32"/>
  <c r="H6618" i="32"/>
  <c r="H6619" i="32"/>
  <c r="H6620" i="32"/>
  <c r="H6621" i="32"/>
  <c r="H6622" i="32"/>
  <c r="H6623" i="32"/>
  <c r="H6624" i="32"/>
  <c r="H6625" i="32"/>
  <c r="H6626" i="32"/>
  <c r="H6627" i="32"/>
  <c r="H6628" i="32"/>
  <c r="H6629" i="32"/>
  <c r="H6630" i="32"/>
  <c r="H6631" i="32"/>
  <c r="H6632" i="32"/>
  <c r="H6633" i="32"/>
  <c r="H6634" i="32"/>
  <c r="H6635" i="32"/>
  <c r="H6636" i="32"/>
  <c r="H6637" i="32"/>
  <c r="H6638" i="32"/>
  <c r="H6639" i="32"/>
  <c r="H6640" i="32"/>
  <c r="H6641" i="32"/>
  <c r="H6642" i="32"/>
  <c r="H6643" i="32"/>
  <c r="H6644" i="32"/>
  <c r="H6645" i="32"/>
  <c r="H6646" i="32"/>
  <c r="H6647" i="32"/>
  <c r="H6648" i="32"/>
  <c r="H6649" i="32"/>
  <c r="H6650" i="32"/>
  <c r="H6651" i="32"/>
  <c r="H6652" i="32"/>
  <c r="H6653" i="32"/>
  <c r="H6654" i="32"/>
  <c r="H6655" i="32"/>
  <c r="H6656" i="32"/>
  <c r="H6657" i="32"/>
  <c r="H6658" i="32"/>
  <c r="H6659" i="32"/>
  <c r="H6660" i="32"/>
  <c r="H6661" i="32"/>
  <c r="H6662" i="32"/>
  <c r="H6663" i="32"/>
  <c r="H6664" i="32"/>
  <c r="H6665" i="32"/>
  <c r="H6666" i="32"/>
  <c r="H6667" i="32"/>
  <c r="H6668" i="32"/>
  <c r="H6669" i="32"/>
  <c r="H6670" i="32"/>
  <c r="H6671" i="32"/>
  <c r="H6672" i="32"/>
  <c r="H6673" i="32"/>
  <c r="H6674" i="32"/>
  <c r="H6675" i="32"/>
  <c r="H6676" i="32"/>
  <c r="H6677" i="32"/>
  <c r="H6678" i="32"/>
  <c r="H6679" i="32"/>
  <c r="H6680" i="32"/>
  <c r="H6681" i="32"/>
  <c r="H6682" i="32"/>
  <c r="H6683" i="32"/>
  <c r="H6684" i="32"/>
  <c r="H6685" i="32"/>
  <c r="H6686" i="32"/>
  <c r="H6687" i="32"/>
  <c r="H6688" i="32"/>
  <c r="H6689" i="32"/>
  <c r="H6690" i="32"/>
  <c r="H6691" i="32"/>
  <c r="H6692" i="32"/>
  <c r="H6693" i="32"/>
  <c r="H6694" i="32"/>
  <c r="H6695" i="32"/>
  <c r="H6696" i="32"/>
  <c r="H6697" i="32"/>
  <c r="H6698" i="32"/>
  <c r="H6699" i="32"/>
  <c r="H6700" i="32"/>
  <c r="H6701" i="32"/>
  <c r="H6702" i="32"/>
  <c r="H6703" i="32"/>
  <c r="H6704" i="32"/>
  <c r="H6705" i="32"/>
  <c r="H6706" i="32"/>
  <c r="H6707" i="32"/>
  <c r="H6708" i="32"/>
  <c r="H6709" i="32"/>
  <c r="H6710" i="32"/>
  <c r="H6711" i="32"/>
  <c r="H6712" i="32"/>
  <c r="H6713" i="32"/>
  <c r="H6714" i="32"/>
  <c r="H6715" i="32"/>
  <c r="H6716" i="32"/>
  <c r="H6717" i="32"/>
  <c r="H6718" i="32"/>
  <c r="H6719" i="32"/>
  <c r="H6720" i="32"/>
  <c r="H6721" i="32"/>
  <c r="H6722" i="32"/>
  <c r="H6723" i="32"/>
  <c r="H6724" i="32"/>
  <c r="H6725" i="32"/>
  <c r="H6726" i="32"/>
  <c r="H6727" i="32"/>
  <c r="H6728" i="32"/>
  <c r="H6729" i="32"/>
  <c r="H6730" i="32"/>
  <c r="H6731" i="32"/>
  <c r="H6732" i="32"/>
  <c r="H6733" i="32"/>
  <c r="H6734" i="32"/>
  <c r="H6735" i="32"/>
  <c r="H6736" i="32"/>
  <c r="H6737" i="32"/>
  <c r="H6738" i="32"/>
  <c r="H6739" i="32"/>
  <c r="H6740" i="32"/>
  <c r="H6741" i="32"/>
  <c r="H6742" i="32"/>
  <c r="H6743" i="32"/>
  <c r="H6744" i="32"/>
  <c r="H6745" i="32"/>
  <c r="H6746" i="32"/>
  <c r="H6747" i="32"/>
  <c r="H6748" i="32"/>
  <c r="H6749" i="32"/>
  <c r="H6750" i="32"/>
  <c r="H6751" i="32"/>
  <c r="H6752" i="32"/>
  <c r="H6753" i="32"/>
  <c r="H6754" i="32"/>
  <c r="H6755" i="32"/>
  <c r="H6756" i="32"/>
  <c r="H6757" i="32"/>
  <c r="H6758" i="32"/>
  <c r="H6759" i="32"/>
  <c r="H6760" i="32"/>
  <c r="H6761" i="32"/>
  <c r="H6762" i="32"/>
  <c r="H6763" i="32"/>
  <c r="H6764" i="32"/>
  <c r="H6765" i="32"/>
  <c r="H6766" i="32"/>
  <c r="H6767" i="32"/>
  <c r="H6768" i="32"/>
  <c r="H6769" i="32"/>
  <c r="H6770" i="32"/>
  <c r="H6771" i="32"/>
  <c r="H6772" i="32"/>
  <c r="H6773" i="32"/>
  <c r="H6774" i="32"/>
  <c r="H6775" i="32"/>
  <c r="H6776" i="32"/>
  <c r="H6777" i="32"/>
  <c r="H6778" i="32"/>
  <c r="H6779" i="32"/>
  <c r="H6780" i="32"/>
  <c r="H6781" i="32"/>
  <c r="H6782" i="32"/>
  <c r="H6783" i="32"/>
  <c r="H6784" i="32"/>
  <c r="H6785" i="32"/>
  <c r="H6786" i="32"/>
  <c r="H6787" i="32"/>
  <c r="H6788" i="32"/>
  <c r="H6789" i="32"/>
  <c r="H6790" i="32"/>
  <c r="H6791" i="32"/>
  <c r="H6792" i="32"/>
  <c r="H6793" i="32"/>
  <c r="H6794" i="32"/>
  <c r="H6795" i="32"/>
  <c r="H6796" i="32"/>
  <c r="H6797" i="32"/>
  <c r="H6798" i="32"/>
  <c r="H6799" i="32"/>
  <c r="H6800" i="32"/>
  <c r="H6801" i="32"/>
  <c r="H6802" i="32"/>
  <c r="H6803" i="32"/>
  <c r="H6804" i="32"/>
  <c r="H6805" i="32"/>
  <c r="H6806" i="32"/>
  <c r="H6807" i="32"/>
  <c r="H6808" i="32"/>
  <c r="H6809" i="32"/>
  <c r="H6810" i="32"/>
  <c r="H6811" i="32"/>
  <c r="H6812" i="32"/>
  <c r="H6813" i="32"/>
  <c r="H6814" i="32"/>
  <c r="H6815" i="32"/>
  <c r="H6816" i="32"/>
  <c r="H6817" i="32"/>
  <c r="H6818" i="32"/>
  <c r="H6819" i="32"/>
  <c r="H6820" i="32"/>
  <c r="H6821" i="32"/>
  <c r="H6822" i="32"/>
  <c r="H6823" i="32"/>
  <c r="H6824" i="32"/>
  <c r="H6825" i="32"/>
  <c r="H6826" i="32"/>
  <c r="H6827" i="32"/>
  <c r="H6828" i="32"/>
  <c r="H6829" i="32"/>
  <c r="H6830" i="32"/>
  <c r="H6831" i="32"/>
  <c r="H6832" i="32"/>
  <c r="H6833" i="32"/>
  <c r="H6834" i="32"/>
  <c r="H6835" i="32"/>
  <c r="H6836" i="32"/>
  <c r="H6837" i="32"/>
  <c r="H6838" i="32"/>
  <c r="H6839" i="32"/>
  <c r="H6840" i="32"/>
  <c r="H6841" i="32"/>
  <c r="H6842" i="32"/>
  <c r="H6843" i="32"/>
  <c r="H6844" i="32"/>
  <c r="H6845" i="32"/>
  <c r="H6846" i="32"/>
  <c r="H6847" i="32"/>
  <c r="H6848" i="32"/>
  <c r="H6849" i="32"/>
  <c r="H6850" i="32"/>
  <c r="H6851" i="32"/>
  <c r="H6852" i="32"/>
  <c r="H6853" i="32"/>
  <c r="H6854" i="32"/>
  <c r="H6855" i="32"/>
  <c r="H6856" i="32"/>
  <c r="H6857" i="32"/>
  <c r="H6858" i="32"/>
  <c r="H6859" i="32"/>
  <c r="H6860" i="32"/>
  <c r="H6861" i="32"/>
  <c r="H6862" i="32"/>
  <c r="H6863" i="32"/>
  <c r="H6864" i="32"/>
  <c r="H6865" i="32"/>
  <c r="H6866" i="32"/>
  <c r="H6867" i="32"/>
  <c r="H6868" i="32"/>
  <c r="H6869" i="32"/>
  <c r="H6870" i="32"/>
  <c r="H6871" i="32"/>
  <c r="H6872" i="32"/>
  <c r="H6873" i="32"/>
  <c r="H6874" i="32"/>
  <c r="H6875" i="32"/>
  <c r="H6876" i="32"/>
  <c r="H6877" i="32"/>
  <c r="H6878" i="32"/>
  <c r="H6879" i="32"/>
  <c r="H6880" i="32"/>
  <c r="H6881" i="32"/>
  <c r="H6882" i="32"/>
  <c r="H6883" i="32"/>
  <c r="H6884" i="32"/>
  <c r="H6885" i="32"/>
  <c r="H6886" i="32"/>
  <c r="H6887" i="32"/>
  <c r="H6888" i="32"/>
  <c r="H6889" i="32"/>
  <c r="H6890" i="32"/>
  <c r="H6891" i="32"/>
  <c r="H6892" i="32"/>
  <c r="H6893" i="32"/>
  <c r="H6894" i="32"/>
  <c r="H6895" i="32"/>
  <c r="H6896" i="32"/>
  <c r="H6897" i="32"/>
  <c r="H6898" i="32"/>
  <c r="H6899" i="32"/>
  <c r="H6900" i="32"/>
  <c r="H6901" i="32"/>
  <c r="H6902" i="32"/>
  <c r="H6903" i="32"/>
  <c r="H6904" i="32"/>
  <c r="H6905" i="32"/>
  <c r="H6906" i="32"/>
  <c r="H6907" i="32"/>
  <c r="H6908" i="32"/>
  <c r="H6909" i="32"/>
  <c r="H6910" i="32"/>
  <c r="H6911" i="32"/>
  <c r="H6912" i="32"/>
  <c r="H6913" i="32"/>
  <c r="H6914" i="32"/>
  <c r="H6915" i="32"/>
  <c r="H6916" i="32"/>
  <c r="H6917" i="32"/>
  <c r="H6918" i="32"/>
  <c r="H6919" i="32"/>
  <c r="H6920" i="32"/>
  <c r="H6921" i="32"/>
  <c r="H6922" i="32"/>
  <c r="H6923" i="32"/>
  <c r="H6924" i="32"/>
  <c r="H6925" i="32"/>
  <c r="H6926" i="32"/>
  <c r="H6927" i="32"/>
  <c r="H6928" i="32"/>
  <c r="H6929" i="32"/>
  <c r="H6930" i="32"/>
  <c r="H6931" i="32"/>
  <c r="H6932" i="32"/>
  <c r="H6933" i="32"/>
  <c r="H6934" i="32"/>
  <c r="H6935" i="32"/>
  <c r="H6936" i="32"/>
  <c r="H6937" i="32"/>
  <c r="H6938" i="32"/>
  <c r="H6939" i="32"/>
  <c r="H6940" i="32"/>
  <c r="H6941" i="32"/>
  <c r="H6942" i="32"/>
  <c r="H6943" i="32"/>
  <c r="H6944" i="32"/>
  <c r="H6945" i="32"/>
  <c r="H6946" i="32"/>
  <c r="H6947" i="32"/>
  <c r="H6948" i="32"/>
  <c r="H6949" i="32"/>
  <c r="H6950" i="32"/>
  <c r="H6951" i="32"/>
  <c r="H6952" i="32"/>
  <c r="H6953" i="32"/>
  <c r="H6954" i="32"/>
  <c r="H6955" i="32"/>
  <c r="H6956" i="32"/>
  <c r="H6957" i="32"/>
  <c r="H6958" i="32"/>
  <c r="H6959" i="32"/>
  <c r="H6960" i="32"/>
  <c r="H6961" i="32"/>
  <c r="H6962" i="32"/>
  <c r="H6963" i="32"/>
  <c r="H6964" i="32"/>
  <c r="H6965" i="32"/>
  <c r="H6966" i="32"/>
  <c r="H6967" i="32"/>
  <c r="H6968" i="32"/>
  <c r="H6969" i="32"/>
  <c r="H6970" i="32"/>
  <c r="H6971" i="32"/>
  <c r="H6972" i="32"/>
  <c r="H6973" i="32"/>
  <c r="H6974" i="32"/>
  <c r="H6975" i="32"/>
  <c r="H6976" i="32"/>
  <c r="H6977" i="32"/>
  <c r="H6978" i="32"/>
  <c r="H6979" i="32"/>
  <c r="H6980" i="32"/>
  <c r="H6981" i="32"/>
  <c r="H6982" i="32"/>
  <c r="H6983" i="32"/>
  <c r="H6984" i="32"/>
  <c r="H6985" i="32"/>
  <c r="H6986" i="32"/>
  <c r="H6987" i="32"/>
  <c r="H6988" i="32"/>
  <c r="H6989" i="32"/>
  <c r="H6990" i="32"/>
  <c r="H6991" i="32"/>
  <c r="H6992" i="32"/>
  <c r="H6993" i="32"/>
  <c r="H6994" i="32"/>
  <c r="H6995" i="32"/>
  <c r="H6996" i="32"/>
  <c r="H6997" i="32"/>
  <c r="H6998" i="32"/>
  <c r="H6999" i="32"/>
  <c r="H7000" i="32"/>
  <c r="H7001" i="32"/>
  <c r="H7002" i="32"/>
  <c r="H7003" i="32"/>
  <c r="H7004" i="32"/>
  <c r="H7005" i="32"/>
  <c r="H7006" i="32"/>
  <c r="H7007" i="32"/>
  <c r="H7008" i="32"/>
  <c r="E34" i="1" l="1"/>
  <c r="F34" i="1"/>
  <c r="D62" i="5"/>
  <c r="I62" i="5" s="1"/>
  <c r="I94" i="5"/>
  <c r="I99" i="5" s="1"/>
  <c r="I105" i="5" s="1"/>
  <c r="H4" i="32"/>
  <c r="I276" i="5"/>
  <c r="I248" i="5"/>
  <c r="D257" i="5" s="1"/>
  <c r="I257" i="5" s="1"/>
  <c r="D121" i="5" l="1"/>
  <c r="I121" i="5" s="1"/>
  <c r="I119" i="5" s="1"/>
  <c r="F40" i="3" s="1"/>
  <c r="D116" i="5"/>
  <c r="I116" i="5" s="1"/>
  <c r="I114" i="5" s="1"/>
  <c r="I124" i="5" s="1"/>
  <c r="I129" i="5" s="1"/>
  <c r="I358" i="5"/>
  <c r="H8" i="19"/>
  <c r="I460" i="5"/>
  <c r="I562" i="5"/>
  <c r="I560" i="5" s="1"/>
  <c r="F169" i="3" s="1"/>
  <c r="H169" i="3" s="1"/>
  <c r="I557" i="5"/>
  <c r="I7" i="30"/>
  <c r="H7" i="30" s="1"/>
  <c r="G7" i="30" s="1"/>
  <c r="I262" i="5"/>
  <c r="I308" i="5" l="1"/>
  <c r="I314" i="5"/>
  <c r="I351" i="5"/>
  <c r="I322" i="5"/>
  <c r="I195" i="5"/>
  <c r="I151" i="5"/>
  <c r="I76" i="5"/>
  <c r="D229" i="5" l="1"/>
  <c r="I229" i="5" s="1"/>
  <c r="I227" i="5" s="1"/>
  <c r="F72" i="3"/>
  <c r="H72" i="3" s="1"/>
  <c r="I170" i="5"/>
  <c r="I183" i="5"/>
  <c r="I555" i="5"/>
  <c r="F168" i="3" s="1"/>
  <c r="H168" i="3" s="1"/>
  <c r="H183" i="3" s="1"/>
  <c r="C38" i="1" s="1"/>
  <c r="I67" i="5"/>
  <c r="G38" i="1" l="1"/>
  <c r="F38" i="1"/>
  <c r="H38" i="1"/>
  <c r="I292" i="5"/>
  <c r="E24" i="5"/>
  <c r="D24" i="5"/>
  <c r="I24" i="5" l="1"/>
  <c r="I1238" i="30" l="1"/>
  <c r="H1238" i="30" s="1"/>
  <c r="G1238" i="30" s="1"/>
  <c r="I1239" i="30"/>
  <c r="H1239" i="30" s="1"/>
  <c r="G1239" i="30" s="1"/>
  <c r="I1240" i="30"/>
  <c r="H1240" i="30" s="1"/>
  <c r="G1240" i="30" s="1"/>
  <c r="I1241" i="30"/>
  <c r="H1241" i="30" s="1"/>
  <c r="G1241" i="30" s="1"/>
  <c r="I1242" i="30"/>
  <c r="H1242" i="30" s="1"/>
  <c r="G1242" i="30" s="1"/>
  <c r="I1243" i="30"/>
  <c r="H1243" i="30" s="1"/>
  <c r="G1243" i="30" s="1"/>
  <c r="I1244" i="30"/>
  <c r="H1244" i="30" s="1"/>
  <c r="G1244" i="30" s="1"/>
  <c r="I1245" i="30"/>
  <c r="H1245" i="30" s="1"/>
  <c r="G1245" i="30" s="1"/>
  <c r="I1246" i="30"/>
  <c r="H1246" i="30" s="1"/>
  <c r="G1246" i="30" s="1"/>
  <c r="H255" i="32"/>
  <c r="P59" i="42"/>
  <c r="Q70" i="42"/>
  <c r="P70" i="42"/>
  <c r="K70" i="42"/>
  <c r="L70" i="42" s="1"/>
  <c r="H70" i="42"/>
  <c r="Q69" i="42"/>
  <c r="P69" i="42"/>
  <c r="O69" i="42"/>
  <c r="K69" i="42"/>
  <c r="L69" i="42" s="1"/>
  <c r="H69" i="42"/>
  <c r="Q68" i="42"/>
  <c r="P68" i="42"/>
  <c r="K68" i="42"/>
  <c r="L68" i="42" s="1"/>
  <c r="H68" i="42"/>
  <c r="Q67" i="42"/>
  <c r="P67" i="42"/>
  <c r="K67" i="42"/>
  <c r="M67" i="42" s="1"/>
  <c r="H67" i="42"/>
  <c r="O67" i="42" s="1"/>
  <c r="Q66" i="42"/>
  <c r="P66" i="42"/>
  <c r="K66" i="42"/>
  <c r="L66" i="42" s="1"/>
  <c r="H66" i="42"/>
  <c r="Q65" i="42"/>
  <c r="P65" i="42"/>
  <c r="O65" i="42"/>
  <c r="K65" i="42"/>
  <c r="L65" i="42" s="1"/>
  <c r="H65" i="42"/>
  <c r="Q64" i="42"/>
  <c r="P64" i="42"/>
  <c r="K64" i="42"/>
  <c r="L64" i="42" s="1"/>
  <c r="H64" i="42"/>
  <c r="Q63" i="42"/>
  <c r="P63" i="42"/>
  <c r="K63" i="42"/>
  <c r="L63" i="42" s="1"/>
  <c r="H63" i="42"/>
  <c r="O63" i="42" s="1"/>
  <c r="Q62" i="42"/>
  <c r="P62" i="42"/>
  <c r="K62" i="42"/>
  <c r="L62" i="42" s="1"/>
  <c r="H62" i="42"/>
  <c r="O62" i="42" s="1"/>
  <c r="Q61" i="42"/>
  <c r="P61" i="42"/>
  <c r="O61" i="42"/>
  <c r="K61" i="42"/>
  <c r="L61" i="42" s="1"/>
  <c r="H61" i="42"/>
  <c r="Q60" i="42"/>
  <c r="P60" i="42"/>
  <c r="O60" i="42"/>
  <c r="K60" i="42"/>
  <c r="L60" i="42" s="1"/>
  <c r="H60" i="42"/>
  <c r="Q59" i="42"/>
  <c r="O59" i="42"/>
  <c r="K59" i="42"/>
  <c r="L59" i="42" s="1"/>
  <c r="H59" i="42"/>
  <c r="H3699" i="31"/>
  <c r="F65" i="3" l="1"/>
  <c r="F123" i="3"/>
  <c r="L67" i="42"/>
  <c r="M66" i="42"/>
  <c r="N67" i="42"/>
  <c r="S67" i="42" s="1"/>
  <c r="M69" i="42"/>
  <c r="N69" i="42" s="1"/>
  <c r="M70" i="42"/>
  <c r="N70" i="42" s="1"/>
  <c r="M68" i="42"/>
  <c r="N68" i="42" s="1"/>
  <c r="M61" i="42"/>
  <c r="N61" i="42" s="1"/>
  <c r="M62" i="42"/>
  <c r="N62" i="42" s="1"/>
  <c r="M63" i="42"/>
  <c r="N63" i="42" s="1"/>
  <c r="M64" i="42"/>
  <c r="N64" i="42" s="1"/>
  <c r="M65" i="42"/>
  <c r="N65" i="42" s="1"/>
  <c r="Q57" i="42"/>
  <c r="M60" i="42"/>
  <c r="N60" i="42" s="1"/>
  <c r="M59" i="42"/>
  <c r="N59" i="42" s="1"/>
  <c r="N66" i="42"/>
  <c r="R67" i="42"/>
  <c r="O64" i="42"/>
  <c r="O66" i="42"/>
  <c r="O68" i="42"/>
  <c r="O70" i="42"/>
  <c r="P57" i="42"/>
  <c r="E10" i="8"/>
  <c r="I300" i="5"/>
  <c r="P67" i="44"/>
  <c r="Q67" i="44" s="1"/>
  <c r="O67" i="44"/>
  <c r="F67" i="44"/>
  <c r="H67" i="44" s="1"/>
  <c r="I67" i="44" s="1"/>
  <c r="P66" i="44"/>
  <c r="Q66" i="44" s="1"/>
  <c r="O66" i="44"/>
  <c r="F66" i="44"/>
  <c r="H66" i="44" s="1"/>
  <c r="I66" i="44" s="1"/>
  <c r="P65" i="44"/>
  <c r="Q65" i="44" s="1"/>
  <c r="O65" i="44"/>
  <c r="H65" i="44"/>
  <c r="I65" i="44" s="1"/>
  <c r="G65" i="44"/>
  <c r="F65" i="44"/>
  <c r="Q64" i="44"/>
  <c r="P64" i="44"/>
  <c r="O64" i="44"/>
  <c r="F64" i="44"/>
  <c r="G64" i="44" s="1"/>
  <c r="P63" i="44"/>
  <c r="Q63" i="44" s="1"/>
  <c r="O63" i="44"/>
  <c r="F63" i="44"/>
  <c r="H63" i="44" s="1"/>
  <c r="I63" i="44" s="1"/>
  <c r="P62" i="44"/>
  <c r="Q62" i="44" s="1"/>
  <c r="O62" i="44"/>
  <c r="F62" i="44"/>
  <c r="H62" i="44" s="1"/>
  <c r="I62" i="44" s="1"/>
  <c r="P61" i="44"/>
  <c r="Q61" i="44" s="1"/>
  <c r="O61" i="44"/>
  <c r="F61" i="44"/>
  <c r="G61" i="44" s="1"/>
  <c r="P60" i="44"/>
  <c r="Q60" i="44" s="1"/>
  <c r="O60" i="44"/>
  <c r="F60" i="44"/>
  <c r="H60" i="44" s="1"/>
  <c r="I60" i="44" s="1"/>
  <c r="P59" i="44"/>
  <c r="Q59" i="44" s="1"/>
  <c r="O59" i="44"/>
  <c r="F59" i="44"/>
  <c r="H59" i="44" s="1"/>
  <c r="I59" i="44" s="1"/>
  <c r="P58" i="44"/>
  <c r="Q58" i="44" s="1"/>
  <c r="O58" i="44"/>
  <c r="F58" i="44"/>
  <c r="H58" i="44" s="1"/>
  <c r="I58" i="44" s="1"/>
  <c r="N57" i="44"/>
  <c r="P57" i="44" s="1"/>
  <c r="Q57" i="44" s="1"/>
  <c r="F57" i="44"/>
  <c r="H57" i="44" s="1"/>
  <c r="I57" i="44" s="1"/>
  <c r="N56" i="44"/>
  <c r="P56" i="44" s="1"/>
  <c r="Q56" i="44" s="1"/>
  <c r="F56" i="44"/>
  <c r="H56" i="44" s="1"/>
  <c r="I56" i="44" s="1"/>
  <c r="N55" i="44"/>
  <c r="P55" i="44" s="1"/>
  <c r="Q55" i="44" s="1"/>
  <c r="F55" i="44"/>
  <c r="H55" i="44" s="1"/>
  <c r="I55" i="44" s="1"/>
  <c r="N54" i="44"/>
  <c r="P54" i="44" s="1"/>
  <c r="Q54" i="44" s="1"/>
  <c r="F54" i="44"/>
  <c r="H54" i="44" s="1"/>
  <c r="I54" i="44" s="1"/>
  <c r="P53" i="44"/>
  <c r="Q53" i="44" s="1"/>
  <c r="O53" i="44"/>
  <c r="F53" i="44"/>
  <c r="H53" i="44" s="1"/>
  <c r="I53" i="44" s="1"/>
  <c r="P52" i="44"/>
  <c r="Q52" i="44" s="1"/>
  <c r="O52" i="44"/>
  <c r="F52" i="44"/>
  <c r="G52" i="44" s="1"/>
  <c r="P51" i="44"/>
  <c r="Q51" i="44" s="1"/>
  <c r="O51" i="44"/>
  <c r="F51" i="44"/>
  <c r="H51" i="44" s="1"/>
  <c r="I51" i="44" s="1"/>
  <c r="P50" i="44"/>
  <c r="Q50" i="44" s="1"/>
  <c r="O50" i="44"/>
  <c r="F50" i="44"/>
  <c r="H50" i="44" s="1"/>
  <c r="I50" i="44" s="1"/>
  <c r="P49" i="44"/>
  <c r="Q49" i="44" s="1"/>
  <c r="O49" i="44"/>
  <c r="G49" i="44"/>
  <c r="F49" i="44"/>
  <c r="H49" i="44" s="1"/>
  <c r="I49" i="44" s="1"/>
  <c r="P48" i="44"/>
  <c r="Q48" i="44" s="1"/>
  <c r="O48" i="44"/>
  <c r="F48" i="44"/>
  <c r="G48" i="44" s="1"/>
  <c r="P47" i="44"/>
  <c r="Q47" i="44" s="1"/>
  <c r="O47" i="44"/>
  <c r="G47" i="44"/>
  <c r="F47" i="44"/>
  <c r="H47" i="44" s="1"/>
  <c r="I47" i="44" s="1"/>
  <c r="P46" i="44"/>
  <c r="Q46" i="44" s="1"/>
  <c r="O46" i="44"/>
  <c r="F46" i="44"/>
  <c r="H46" i="44" s="1"/>
  <c r="I46" i="44" s="1"/>
  <c r="P45" i="44"/>
  <c r="Q45" i="44" s="1"/>
  <c r="O45" i="44"/>
  <c r="F45" i="44"/>
  <c r="G45" i="44" s="1"/>
  <c r="P44" i="44"/>
  <c r="Q44" i="44" s="1"/>
  <c r="O44" i="44"/>
  <c r="F44" i="44"/>
  <c r="H44" i="44" s="1"/>
  <c r="I44" i="44" s="1"/>
  <c r="P39" i="43"/>
  <c r="P38" i="43"/>
  <c r="P37" i="43"/>
  <c r="P36" i="43"/>
  <c r="P35" i="43"/>
  <c r="P34" i="43"/>
  <c r="P33" i="43"/>
  <c r="X33" i="43" s="1"/>
  <c r="E42" i="43"/>
  <c r="P43" i="43" s="1"/>
  <c r="E41" i="43"/>
  <c r="P42" i="43" s="1"/>
  <c r="E40" i="43"/>
  <c r="P40" i="43" s="1"/>
  <c r="N32" i="43"/>
  <c r="N20" i="43"/>
  <c r="S64" i="42" l="1"/>
  <c r="R64" i="42"/>
  <c r="H52" i="44"/>
  <c r="I52" i="44" s="1"/>
  <c r="G67" i="44"/>
  <c r="H48" i="44"/>
  <c r="I48" i="44" s="1"/>
  <c r="P41" i="43"/>
  <c r="G51" i="44"/>
  <c r="G53" i="44"/>
  <c r="R70" i="42"/>
  <c r="S70" i="42"/>
  <c r="R68" i="42"/>
  <c r="S68" i="42"/>
  <c r="G44" i="44"/>
  <c r="G59" i="44"/>
  <c r="G60" i="44"/>
  <c r="O57" i="42"/>
  <c r="R62" i="42"/>
  <c r="S62" i="42"/>
  <c r="S69" i="42"/>
  <c r="R69" i="42"/>
  <c r="S63" i="42"/>
  <c r="R63" i="42"/>
  <c r="S65" i="42"/>
  <c r="R65" i="42"/>
  <c r="S61" i="42"/>
  <c r="R61" i="42"/>
  <c r="R60" i="42"/>
  <c r="S60" i="42"/>
  <c r="N57" i="42"/>
  <c r="S59" i="42"/>
  <c r="R59" i="42"/>
  <c r="R66" i="42"/>
  <c r="S66" i="42"/>
  <c r="H45" i="44"/>
  <c r="I45" i="44" s="1"/>
  <c r="H61" i="44"/>
  <c r="I61" i="44" s="1"/>
  <c r="G63" i="44"/>
  <c r="H64" i="44"/>
  <c r="I64" i="44" s="1"/>
  <c r="I10" i="8"/>
  <c r="G10" i="8"/>
  <c r="G46" i="44"/>
  <c r="G50" i="44"/>
  <c r="G54" i="44"/>
  <c r="O54" i="44"/>
  <c r="G55" i="44"/>
  <c r="O55" i="44"/>
  <c r="G56" i="44"/>
  <c r="O56" i="44"/>
  <c r="G57" i="44"/>
  <c r="O57" i="44"/>
  <c r="G58" i="44"/>
  <c r="G62" i="44"/>
  <c r="G66" i="44"/>
  <c r="Q54" i="42"/>
  <c r="P54" i="42"/>
  <c r="K54" i="42"/>
  <c r="L54" i="42" s="1"/>
  <c r="H54" i="42"/>
  <c r="Q53" i="42"/>
  <c r="P53" i="42"/>
  <c r="K53" i="42"/>
  <c r="L53" i="42" s="1"/>
  <c r="H53" i="42"/>
  <c r="Q52" i="42"/>
  <c r="P52" i="42"/>
  <c r="K52" i="42"/>
  <c r="L52" i="42" s="1"/>
  <c r="H52" i="42"/>
  <c r="O52" i="42" s="1"/>
  <c r="Q51" i="42"/>
  <c r="P51" i="42"/>
  <c r="K51" i="42"/>
  <c r="L51" i="42" s="1"/>
  <c r="H51" i="42"/>
  <c r="Q50" i="42"/>
  <c r="P50" i="42"/>
  <c r="K50" i="42"/>
  <c r="L50" i="42" s="1"/>
  <c r="H50" i="42"/>
  <c r="O50" i="42" s="1"/>
  <c r="Q49" i="42"/>
  <c r="P49" i="42"/>
  <c r="K49" i="42"/>
  <c r="L49" i="42" s="1"/>
  <c r="H49" i="42"/>
  <c r="Q48" i="42"/>
  <c r="P48" i="42"/>
  <c r="K48" i="42"/>
  <c r="L48" i="42" s="1"/>
  <c r="H48" i="42"/>
  <c r="O48" i="42" s="1"/>
  <c r="M19" i="43"/>
  <c r="K19" i="44"/>
  <c r="P43" i="44"/>
  <c r="Q43" i="44" s="1"/>
  <c r="O43" i="44"/>
  <c r="F43" i="44"/>
  <c r="G43" i="44" s="1"/>
  <c r="P42" i="44"/>
  <c r="Q42" i="44" s="1"/>
  <c r="O42" i="44"/>
  <c r="F42" i="44"/>
  <c r="H42" i="44" s="1"/>
  <c r="I42" i="44" s="1"/>
  <c r="P41" i="44"/>
  <c r="Q41" i="44" s="1"/>
  <c r="O41" i="44"/>
  <c r="F41" i="44"/>
  <c r="H41" i="44" s="1"/>
  <c r="I41" i="44" s="1"/>
  <c r="P40" i="44"/>
  <c r="Q40" i="44" s="1"/>
  <c r="O40" i="44"/>
  <c r="G40" i="44"/>
  <c r="F40" i="44"/>
  <c r="H40" i="44" s="1"/>
  <c r="I40" i="44" s="1"/>
  <c r="P39" i="44"/>
  <c r="Q39" i="44" s="1"/>
  <c r="O39" i="44"/>
  <c r="F39" i="44"/>
  <c r="G39" i="44" s="1"/>
  <c r="P38" i="44"/>
  <c r="Q38" i="44" s="1"/>
  <c r="O38" i="44"/>
  <c r="F38" i="44"/>
  <c r="H38" i="44" s="1"/>
  <c r="I38" i="44" s="1"/>
  <c r="P37" i="44"/>
  <c r="Q37" i="44" s="1"/>
  <c r="O37" i="44"/>
  <c r="F37" i="44"/>
  <c r="H37" i="44" s="1"/>
  <c r="I37" i="44" s="1"/>
  <c r="P36" i="44"/>
  <c r="Q36" i="44" s="1"/>
  <c r="O36" i="44"/>
  <c r="F36" i="44"/>
  <c r="H36" i="44" s="1"/>
  <c r="I36" i="44" s="1"/>
  <c r="P35" i="44"/>
  <c r="Q35" i="44" s="1"/>
  <c r="O35" i="44"/>
  <c r="F35" i="44"/>
  <c r="G35" i="44" s="1"/>
  <c r="P34" i="44"/>
  <c r="Q34" i="44" s="1"/>
  <c r="O34" i="44"/>
  <c r="F34" i="44"/>
  <c r="H34" i="44" s="1"/>
  <c r="I34" i="44" s="1"/>
  <c r="N33" i="44"/>
  <c r="P33" i="44" s="1"/>
  <c r="Q33" i="44" s="1"/>
  <c r="F33" i="44"/>
  <c r="H33" i="44" s="1"/>
  <c r="I33" i="44" s="1"/>
  <c r="N32" i="44"/>
  <c r="P32" i="44" s="1"/>
  <c r="Q32" i="44" s="1"/>
  <c r="F32" i="44"/>
  <c r="H32" i="44" s="1"/>
  <c r="I32" i="44" s="1"/>
  <c r="N31" i="44"/>
  <c r="P31" i="44" s="1"/>
  <c r="F31" i="44"/>
  <c r="H31" i="44" s="1"/>
  <c r="I31" i="44" s="1"/>
  <c r="N30" i="44"/>
  <c r="O30" i="44" s="1"/>
  <c r="F30" i="44"/>
  <c r="G30" i="44" s="1"/>
  <c r="P29" i="44"/>
  <c r="Q29" i="44" s="1"/>
  <c r="O29" i="44"/>
  <c r="F29" i="44"/>
  <c r="G29" i="44" s="1"/>
  <c r="P28" i="44"/>
  <c r="Q28" i="44" s="1"/>
  <c r="O28" i="44"/>
  <c r="F28" i="44"/>
  <c r="G28" i="44" s="1"/>
  <c r="P27" i="44"/>
  <c r="Q27" i="44" s="1"/>
  <c r="O27" i="44"/>
  <c r="F27" i="44"/>
  <c r="G27" i="44" s="1"/>
  <c r="P26" i="44"/>
  <c r="Q26" i="44" s="1"/>
  <c r="O26" i="44"/>
  <c r="F26" i="44"/>
  <c r="G26" i="44" s="1"/>
  <c r="P25" i="44"/>
  <c r="Q25" i="44" s="1"/>
  <c r="O25" i="44"/>
  <c r="F25" i="44"/>
  <c r="G25" i="44" s="1"/>
  <c r="P24" i="44"/>
  <c r="Q24" i="44" s="1"/>
  <c r="O24" i="44"/>
  <c r="F24" i="44"/>
  <c r="G24" i="44" s="1"/>
  <c r="P23" i="44"/>
  <c r="Q23" i="44" s="1"/>
  <c r="O23" i="44"/>
  <c r="F23" i="44"/>
  <c r="G23" i="44" s="1"/>
  <c r="P22" i="44"/>
  <c r="Q22" i="44" s="1"/>
  <c r="O22" i="44"/>
  <c r="H22" i="44"/>
  <c r="I22" i="44" s="1"/>
  <c r="F22" i="44"/>
  <c r="G22" i="44" s="1"/>
  <c r="P21" i="44"/>
  <c r="Q21" i="44" s="1"/>
  <c r="O21" i="44"/>
  <c r="F21" i="44"/>
  <c r="G21" i="44" s="1"/>
  <c r="P20" i="44"/>
  <c r="Q20" i="44" s="1"/>
  <c r="O20" i="44"/>
  <c r="F20" i="44"/>
  <c r="G20" i="44" s="1"/>
  <c r="E4" i="44"/>
  <c r="R54" i="43"/>
  <c r="U54" i="43" s="1"/>
  <c r="Q54" i="43"/>
  <c r="S54" i="43" s="1"/>
  <c r="R53" i="43"/>
  <c r="U53" i="43" s="1"/>
  <c r="Q53" i="43"/>
  <c r="S53" i="43" s="1"/>
  <c r="R52" i="43"/>
  <c r="U52" i="43" s="1"/>
  <c r="Q52" i="43"/>
  <c r="T52" i="43" s="1"/>
  <c r="R51" i="43"/>
  <c r="U51" i="43" s="1"/>
  <c r="Q51" i="43"/>
  <c r="T51" i="43" s="1"/>
  <c r="R49" i="43"/>
  <c r="U49" i="43" s="1"/>
  <c r="Q49" i="43"/>
  <c r="S49" i="43" s="1"/>
  <c r="J49" i="43"/>
  <c r="I49" i="43"/>
  <c r="H49" i="43"/>
  <c r="G49" i="43"/>
  <c r="F49" i="43"/>
  <c r="K49" i="43" s="1"/>
  <c r="R48" i="43"/>
  <c r="U48" i="43" s="1"/>
  <c r="Q48" i="43"/>
  <c r="T48" i="43" s="1"/>
  <c r="J48" i="43"/>
  <c r="I48" i="43"/>
  <c r="H48" i="43"/>
  <c r="G48" i="43"/>
  <c r="F48" i="43"/>
  <c r="K48" i="43" s="1"/>
  <c r="R47" i="43"/>
  <c r="U47" i="43" s="1"/>
  <c r="Q47" i="43"/>
  <c r="T47" i="43" s="1"/>
  <c r="J47" i="43"/>
  <c r="I47" i="43"/>
  <c r="H47" i="43"/>
  <c r="G47" i="43"/>
  <c r="F47" i="43"/>
  <c r="K47" i="43" s="1"/>
  <c r="R46" i="43"/>
  <c r="U46" i="43" s="1"/>
  <c r="Q46" i="43"/>
  <c r="S46" i="43" s="1"/>
  <c r="J46" i="43"/>
  <c r="I46" i="43"/>
  <c r="H46" i="43"/>
  <c r="G46" i="43"/>
  <c r="F46" i="43"/>
  <c r="K46" i="43" s="1"/>
  <c r="R45" i="43"/>
  <c r="U45" i="43" s="1"/>
  <c r="Q45" i="43"/>
  <c r="S45" i="43" s="1"/>
  <c r="J45" i="43"/>
  <c r="I45" i="43"/>
  <c r="H45" i="43"/>
  <c r="G45" i="43"/>
  <c r="F45" i="43"/>
  <c r="K45" i="43" s="1"/>
  <c r="R44" i="43"/>
  <c r="U44" i="43" s="1"/>
  <c r="Q44" i="43"/>
  <c r="T44" i="43" s="1"/>
  <c r="J44" i="43"/>
  <c r="I44" i="43"/>
  <c r="H44" i="43"/>
  <c r="G44" i="43"/>
  <c r="F44" i="43"/>
  <c r="K44" i="43" s="1"/>
  <c r="R43" i="43"/>
  <c r="U43" i="43" s="1"/>
  <c r="Q43" i="43"/>
  <c r="T43" i="43" s="1"/>
  <c r="J43" i="43"/>
  <c r="I43" i="43"/>
  <c r="H43" i="43"/>
  <c r="G43" i="43"/>
  <c r="F43" i="43"/>
  <c r="K43" i="43" s="1"/>
  <c r="R42" i="43"/>
  <c r="U42" i="43" s="1"/>
  <c r="Q42" i="43"/>
  <c r="S42" i="43" s="1"/>
  <c r="J42" i="43"/>
  <c r="I42" i="43"/>
  <c r="H42" i="43"/>
  <c r="G42" i="43"/>
  <c r="F42" i="43"/>
  <c r="K42" i="43" s="1"/>
  <c r="S41" i="43"/>
  <c r="R41" i="43"/>
  <c r="U41" i="43" s="1"/>
  <c r="Q41" i="43"/>
  <c r="T41" i="43" s="1"/>
  <c r="J41" i="43"/>
  <c r="I41" i="43"/>
  <c r="H41" i="43"/>
  <c r="G41" i="43"/>
  <c r="F41" i="43"/>
  <c r="K41" i="43" s="1"/>
  <c r="S40" i="43"/>
  <c r="R40" i="43"/>
  <c r="U40" i="43" s="1"/>
  <c r="Q40" i="43"/>
  <c r="T40" i="43" s="1"/>
  <c r="J40" i="43"/>
  <c r="I40" i="43"/>
  <c r="H40" i="43"/>
  <c r="G40" i="43"/>
  <c r="F40" i="43"/>
  <c r="K40" i="43" s="1"/>
  <c r="R39" i="43"/>
  <c r="U39" i="43" s="1"/>
  <c r="Q39" i="43"/>
  <c r="T39" i="43" s="1"/>
  <c r="J39" i="43"/>
  <c r="I39" i="43"/>
  <c r="H39" i="43"/>
  <c r="G39" i="43"/>
  <c r="F39" i="43"/>
  <c r="K39" i="43" s="1"/>
  <c r="R38" i="43"/>
  <c r="U38" i="43" s="1"/>
  <c r="Q38" i="43"/>
  <c r="S38" i="43" s="1"/>
  <c r="J38" i="43"/>
  <c r="I38" i="43"/>
  <c r="H38" i="43"/>
  <c r="G38" i="43"/>
  <c r="F38" i="43"/>
  <c r="K38" i="43" s="1"/>
  <c r="R37" i="43"/>
  <c r="U37" i="43" s="1"/>
  <c r="Q37" i="43"/>
  <c r="T37" i="43" s="1"/>
  <c r="J37" i="43"/>
  <c r="I37" i="43"/>
  <c r="H37" i="43"/>
  <c r="G37" i="43"/>
  <c r="F37" i="43"/>
  <c r="K37" i="43" s="1"/>
  <c r="R36" i="43"/>
  <c r="U36" i="43" s="1"/>
  <c r="Q36" i="43"/>
  <c r="T36" i="43" s="1"/>
  <c r="J36" i="43"/>
  <c r="I36" i="43"/>
  <c r="H36" i="43"/>
  <c r="G36" i="43"/>
  <c r="F36" i="43"/>
  <c r="K36" i="43" s="1"/>
  <c r="R35" i="43"/>
  <c r="U35" i="43" s="1"/>
  <c r="Q35" i="43"/>
  <c r="T35" i="43" s="1"/>
  <c r="J35" i="43"/>
  <c r="I35" i="43"/>
  <c r="H35" i="43"/>
  <c r="G35" i="43"/>
  <c r="F35" i="43"/>
  <c r="K35" i="43" s="1"/>
  <c r="R34" i="43"/>
  <c r="U34" i="43" s="1"/>
  <c r="Q34" i="43"/>
  <c r="S34" i="43" s="1"/>
  <c r="J34" i="43"/>
  <c r="I34" i="43"/>
  <c r="H34" i="43"/>
  <c r="G34" i="43"/>
  <c r="F34" i="43"/>
  <c r="K34" i="43" s="1"/>
  <c r="R33" i="43"/>
  <c r="U33" i="43" s="1"/>
  <c r="Q33" i="43"/>
  <c r="S33" i="43" s="1"/>
  <c r="J33" i="43"/>
  <c r="I33" i="43"/>
  <c r="H33" i="43"/>
  <c r="G33" i="43"/>
  <c r="F33" i="43"/>
  <c r="K33" i="43" s="1"/>
  <c r="R31" i="43"/>
  <c r="U31" i="43" s="1"/>
  <c r="Q31" i="43"/>
  <c r="T31" i="43" s="1"/>
  <c r="J31" i="43"/>
  <c r="I31" i="43"/>
  <c r="H31" i="43"/>
  <c r="G31" i="43"/>
  <c r="F31" i="43"/>
  <c r="K31" i="43" s="1"/>
  <c r="R30" i="43"/>
  <c r="U30" i="43" s="1"/>
  <c r="Q30" i="43"/>
  <c r="T30" i="43" s="1"/>
  <c r="J30" i="43"/>
  <c r="I30" i="43"/>
  <c r="H30" i="43"/>
  <c r="G30" i="43"/>
  <c r="F30" i="43"/>
  <c r="K30" i="43" s="1"/>
  <c r="R29" i="43"/>
  <c r="U29" i="43" s="1"/>
  <c r="Q29" i="43"/>
  <c r="S29" i="43" s="1"/>
  <c r="J29" i="43"/>
  <c r="I29" i="43"/>
  <c r="H29" i="43"/>
  <c r="G29" i="43"/>
  <c r="F29" i="43"/>
  <c r="K29" i="43" s="1"/>
  <c r="T28" i="43"/>
  <c r="R28" i="43"/>
  <c r="U28" i="43" s="1"/>
  <c r="Q28" i="43"/>
  <c r="S28" i="43" s="1"/>
  <c r="J28" i="43"/>
  <c r="I28" i="43"/>
  <c r="H28" i="43"/>
  <c r="G28" i="43"/>
  <c r="F28" i="43"/>
  <c r="K28" i="43" s="1"/>
  <c r="R27" i="43"/>
  <c r="U27" i="43" s="1"/>
  <c r="Q27" i="43"/>
  <c r="T27" i="43" s="1"/>
  <c r="J27" i="43"/>
  <c r="I27" i="43"/>
  <c r="H27" i="43"/>
  <c r="G27" i="43"/>
  <c r="F27" i="43"/>
  <c r="K27" i="43" s="1"/>
  <c r="R26" i="43"/>
  <c r="U26" i="43" s="1"/>
  <c r="Q26" i="43"/>
  <c r="T26" i="43" s="1"/>
  <c r="J26" i="43"/>
  <c r="I26" i="43"/>
  <c r="H26" i="43"/>
  <c r="G26" i="43"/>
  <c r="F26" i="43"/>
  <c r="K26" i="43" s="1"/>
  <c r="R25" i="43"/>
  <c r="U25" i="43" s="1"/>
  <c r="Q25" i="43"/>
  <c r="S25" i="43" s="1"/>
  <c r="J25" i="43"/>
  <c r="I25" i="43"/>
  <c r="H25" i="43"/>
  <c r="G25" i="43"/>
  <c r="F25" i="43"/>
  <c r="K25" i="43" s="1"/>
  <c r="S24" i="43"/>
  <c r="R24" i="43"/>
  <c r="U24" i="43" s="1"/>
  <c r="Q24" i="43"/>
  <c r="T24" i="43" s="1"/>
  <c r="J24" i="43"/>
  <c r="I24" i="43"/>
  <c r="H24" i="43"/>
  <c r="G24" i="43"/>
  <c r="F24" i="43"/>
  <c r="K24" i="43" s="1"/>
  <c r="S23" i="43"/>
  <c r="R23" i="43"/>
  <c r="U23" i="43" s="1"/>
  <c r="Q23" i="43"/>
  <c r="T23" i="43" s="1"/>
  <c r="J23" i="43"/>
  <c r="I23" i="43"/>
  <c r="H23" i="43"/>
  <c r="G23" i="43"/>
  <c r="F23" i="43"/>
  <c r="K23" i="43" s="1"/>
  <c r="R22" i="43"/>
  <c r="U22" i="43" s="1"/>
  <c r="Q22" i="43"/>
  <c r="T22" i="43" s="1"/>
  <c r="J22" i="43"/>
  <c r="I22" i="43"/>
  <c r="H22" i="43"/>
  <c r="G22" i="43"/>
  <c r="F22" i="43"/>
  <c r="K22" i="43" s="1"/>
  <c r="R21" i="43"/>
  <c r="U21" i="43" s="1"/>
  <c r="Q21" i="43"/>
  <c r="S21" i="43" s="1"/>
  <c r="J21" i="43"/>
  <c r="I21" i="43"/>
  <c r="H21" i="43"/>
  <c r="G21" i="43"/>
  <c r="F21" i="43"/>
  <c r="K21" i="43" s="1"/>
  <c r="D4" i="43"/>
  <c r="Q47" i="42"/>
  <c r="P47" i="42"/>
  <c r="K47" i="42"/>
  <c r="L47" i="42" s="1"/>
  <c r="H47" i="42"/>
  <c r="Q46" i="42"/>
  <c r="P46" i="42"/>
  <c r="K46" i="42"/>
  <c r="L46" i="42" s="1"/>
  <c r="H46" i="42"/>
  <c r="Q45" i="42"/>
  <c r="P45" i="42"/>
  <c r="K45" i="42"/>
  <c r="L45" i="42" s="1"/>
  <c r="H45" i="42"/>
  <c r="O45" i="42" s="1"/>
  <c r="Q44" i="42"/>
  <c r="P44" i="42"/>
  <c r="K44" i="42"/>
  <c r="L44" i="42" s="1"/>
  <c r="H44" i="42"/>
  <c r="Q43" i="42"/>
  <c r="P43" i="42"/>
  <c r="K43" i="42"/>
  <c r="L43" i="42" s="1"/>
  <c r="H43" i="42"/>
  <c r="O43" i="42" s="1"/>
  <c r="Q42" i="42"/>
  <c r="P42" i="42"/>
  <c r="K42" i="42"/>
  <c r="L42" i="42" s="1"/>
  <c r="H42" i="42"/>
  <c r="Q41" i="42"/>
  <c r="P41" i="42"/>
  <c r="K41" i="42"/>
  <c r="L41" i="42" s="1"/>
  <c r="H41" i="42"/>
  <c r="O41" i="42" s="1"/>
  <c r="Q40" i="42"/>
  <c r="P40" i="42"/>
  <c r="K40" i="42"/>
  <c r="L40" i="42" s="1"/>
  <c r="H40" i="42"/>
  <c r="Q39" i="42"/>
  <c r="P39" i="42"/>
  <c r="K39" i="42"/>
  <c r="L39" i="42" s="1"/>
  <c r="H39" i="42"/>
  <c r="O39" i="42" s="1"/>
  <c r="Q38" i="42"/>
  <c r="P38" i="42"/>
  <c r="K38" i="42"/>
  <c r="L38" i="42" s="1"/>
  <c r="H38" i="42"/>
  <c r="Q37" i="42"/>
  <c r="P37" i="42"/>
  <c r="K37" i="42"/>
  <c r="L37" i="42" s="1"/>
  <c r="H37" i="42"/>
  <c r="O37" i="42" s="1"/>
  <c r="Q36" i="42"/>
  <c r="P36" i="42"/>
  <c r="K36" i="42"/>
  <c r="L36" i="42" s="1"/>
  <c r="H36" i="42"/>
  <c r="Q35" i="42"/>
  <c r="P35" i="42"/>
  <c r="K35" i="42"/>
  <c r="L35" i="42" s="1"/>
  <c r="H35" i="42"/>
  <c r="O35" i="42" s="1"/>
  <c r="Q34" i="42"/>
  <c r="P34" i="42"/>
  <c r="K34" i="42"/>
  <c r="L34" i="42" s="1"/>
  <c r="H34" i="42"/>
  <c r="Q33" i="42"/>
  <c r="P33" i="42"/>
  <c r="K33" i="42"/>
  <c r="L33" i="42" s="1"/>
  <c r="H33" i="42"/>
  <c r="O33" i="42" s="1"/>
  <c r="Q32" i="42"/>
  <c r="P32" i="42"/>
  <c r="K32" i="42"/>
  <c r="L32" i="42" s="1"/>
  <c r="H32" i="42"/>
  <c r="Q31" i="42"/>
  <c r="P31" i="42"/>
  <c r="K31" i="42"/>
  <c r="L31" i="42" s="1"/>
  <c r="H31" i="42"/>
  <c r="O31" i="42" s="1"/>
  <c r="Q30" i="42"/>
  <c r="P30" i="42"/>
  <c r="K30" i="42"/>
  <c r="L30" i="42" s="1"/>
  <c r="H30" i="42"/>
  <c r="Q29" i="42"/>
  <c r="P29" i="42"/>
  <c r="K29" i="42"/>
  <c r="L29" i="42" s="1"/>
  <c r="H29" i="42"/>
  <c r="O29" i="42" s="1"/>
  <c r="Q28" i="42"/>
  <c r="P28" i="42"/>
  <c r="K28" i="42"/>
  <c r="L28" i="42" s="1"/>
  <c r="H28" i="42"/>
  <c r="Q27" i="42"/>
  <c r="P27" i="42"/>
  <c r="K27" i="42"/>
  <c r="L27" i="42" s="1"/>
  <c r="H27" i="42"/>
  <c r="O27" i="42" s="1"/>
  <c r="Q26" i="42"/>
  <c r="P26" i="42"/>
  <c r="K26" i="42"/>
  <c r="L26" i="42" s="1"/>
  <c r="H26" i="42"/>
  <c r="Q25" i="42"/>
  <c r="P25" i="42"/>
  <c r="K25" i="42"/>
  <c r="L25" i="42" s="1"/>
  <c r="H25" i="42"/>
  <c r="O25" i="42" s="1"/>
  <c r="Q24" i="42"/>
  <c r="P24" i="42"/>
  <c r="K24" i="42"/>
  <c r="L24" i="42" s="1"/>
  <c r="H24" i="42"/>
  <c r="C4" i="42"/>
  <c r="G36" i="44" l="1"/>
  <c r="H30" i="44"/>
  <c r="I30" i="44" s="1"/>
  <c r="G41" i="44"/>
  <c r="H26" i="44"/>
  <c r="I26" i="44" s="1"/>
  <c r="G37" i="44"/>
  <c r="Q22" i="42"/>
  <c r="S27" i="43"/>
  <c r="T49" i="43"/>
  <c r="T54" i="43"/>
  <c r="R57" i="42"/>
  <c r="P22" i="42"/>
  <c r="S36" i="43"/>
  <c r="S37" i="43"/>
  <c r="S48" i="43"/>
  <c r="S51" i="43"/>
  <c r="H21" i="44"/>
  <c r="I21" i="44" s="1"/>
  <c r="H25" i="44"/>
  <c r="I25" i="44" s="1"/>
  <c r="H29" i="44"/>
  <c r="I29" i="44" s="1"/>
  <c r="S57" i="42"/>
  <c r="U18" i="43"/>
  <c r="S31" i="43"/>
  <c r="T33" i="43"/>
  <c r="T45" i="43"/>
  <c r="I18" i="43"/>
  <c r="S44" i="43"/>
  <c r="P30" i="44"/>
  <c r="Q30" i="44" s="1"/>
  <c r="G18" i="43"/>
  <c r="H18" i="43"/>
  <c r="K18" i="43"/>
  <c r="J18" i="43"/>
  <c r="R18" i="43"/>
  <c r="F18" i="43"/>
  <c r="M30" i="42"/>
  <c r="M38" i="42"/>
  <c r="N38" i="42" s="1"/>
  <c r="S38" i="42" s="1"/>
  <c r="M46" i="42"/>
  <c r="N46" i="42" s="1"/>
  <c r="S46" i="42" s="1"/>
  <c r="M49" i="42"/>
  <c r="N49" i="42" s="1"/>
  <c r="S49" i="42" s="1"/>
  <c r="M32" i="42"/>
  <c r="N32" i="42" s="1"/>
  <c r="S32" i="42" s="1"/>
  <c r="M40" i="42"/>
  <c r="N40" i="42" s="1"/>
  <c r="S40" i="42" s="1"/>
  <c r="M54" i="42"/>
  <c r="N54" i="42" s="1"/>
  <c r="S54" i="42" s="1"/>
  <c r="M28" i="42"/>
  <c r="N28" i="42" s="1"/>
  <c r="S28" i="42" s="1"/>
  <c r="M36" i="42"/>
  <c r="N36" i="42" s="1"/>
  <c r="S36" i="42" s="1"/>
  <c r="M44" i="42"/>
  <c r="N44" i="42" s="1"/>
  <c r="S44" i="42" s="1"/>
  <c r="M51" i="42"/>
  <c r="N51" i="42" s="1"/>
  <c r="S51" i="42" s="1"/>
  <c r="M52" i="42"/>
  <c r="N52" i="42" s="1"/>
  <c r="S52" i="42" s="1"/>
  <c r="M26" i="42"/>
  <c r="N26" i="42" s="1"/>
  <c r="S26" i="42" s="1"/>
  <c r="M34" i="42"/>
  <c r="N34" i="42" s="1"/>
  <c r="S34" i="42" s="1"/>
  <c r="M42" i="42"/>
  <c r="N42" i="42" s="1"/>
  <c r="S42" i="42" s="1"/>
  <c r="M24" i="42"/>
  <c r="N24" i="42" s="1"/>
  <c r="N30" i="42"/>
  <c r="S30" i="42" s="1"/>
  <c r="M50" i="42"/>
  <c r="O24" i="42"/>
  <c r="O26" i="42"/>
  <c r="O28" i="42"/>
  <c r="O30" i="42"/>
  <c r="O32" i="42"/>
  <c r="O34" i="42"/>
  <c r="O36" i="42"/>
  <c r="O38" i="42"/>
  <c r="O40" i="42"/>
  <c r="O42" i="42"/>
  <c r="O44" i="42"/>
  <c r="O46" i="42"/>
  <c r="N50" i="42"/>
  <c r="S50" i="42" s="1"/>
  <c r="M25" i="42"/>
  <c r="N25" i="42" s="1"/>
  <c r="S25" i="42" s="1"/>
  <c r="M27" i="42"/>
  <c r="N27" i="42" s="1"/>
  <c r="S27" i="42" s="1"/>
  <c r="M29" i="42"/>
  <c r="N29" i="42" s="1"/>
  <c r="S29" i="42" s="1"/>
  <c r="M31" i="42"/>
  <c r="N31" i="42" s="1"/>
  <c r="S31" i="42" s="1"/>
  <c r="M33" i="42"/>
  <c r="N33" i="42" s="1"/>
  <c r="S33" i="42" s="1"/>
  <c r="M35" i="42"/>
  <c r="N35" i="42" s="1"/>
  <c r="S35" i="42" s="1"/>
  <c r="M37" i="42"/>
  <c r="N37" i="42" s="1"/>
  <c r="S37" i="42" s="1"/>
  <c r="M39" i="42"/>
  <c r="N39" i="42" s="1"/>
  <c r="M41" i="42"/>
  <c r="N41" i="42" s="1"/>
  <c r="S41" i="42" s="1"/>
  <c r="M43" i="42"/>
  <c r="N43" i="42" s="1"/>
  <c r="S43" i="42" s="1"/>
  <c r="M45" i="42"/>
  <c r="N45" i="42" s="1"/>
  <c r="S45" i="42" s="1"/>
  <c r="M47" i="42"/>
  <c r="N47" i="42" s="1"/>
  <c r="S47" i="42" s="1"/>
  <c r="M48" i="42"/>
  <c r="N48" i="42" s="1"/>
  <c r="S48" i="42" s="1"/>
  <c r="M53" i="42"/>
  <c r="N53" i="42" s="1"/>
  <c r="O54" i="42"/>
  <c r="O49" i="42"/>
  <c r="O51" i="42"/>
  <c r="O53" i="42"/>
  <c r="Q31" i="44"/>
  <c r="Q18" i="44" s="1"/>
  <c r="P18" i="44"/>
  <c r="H23" i="44"/>
  <c r="I23" i="44" s="1"/>
  <c r="H27" i="44"/>
  <c r="I27" i="44" s="1"/>
  <c r="G31" i="44"/>
  <c r="O31" i="44"/>
  <c r="G32" i="44"/>
  <c r="O32" i="44"/>
  <c r="G33" i="44"/>
  <c r="O33" i="44"/>
  <c r="G34" i="44"/>
  <c r="H35" i="44"/>
  <c r="I35" i="44" s="1"/>
  <c r="G38" i="44"/>
  <c r="H39" i="44"/>
  <c r="I39" i="44" s="1"/>
  <c r="G42" i="44"/>
  <c r="H43" i="44"/>
  <c r="I43" i="44" s="1"/>
  <c r="H20" i="44"/>
  <c r="H24" i="44"/>
  <c r="I24" i="44" s="1"/>
  <c r="H28" i="44"/>
  <c r="I28" i="44" s="1"/>
  <c r="S22" i="43"/>
  <c r="S26" i="43"/>
  <c r="S30" i="43"/>
  <c r="S35" i="43"/>
  <c r="S39" i="43"/>
  <c r="S43" i="43"/>
  <c r="S47" i="43"/>
  <c r="S52" i="43"/>
  <c r="T21" i="43"/>
  <c r="T25" i="43"/>
  <c r="T29" i="43"/>
  <c r="T34" i="43"/>
  <c r="T38" i="43"/>
  <c r="T42" i="43"/>
  <c r="T46" i="43"/>
  <c r="T53" i="43"/>
  <c r="O47" i="42"/>
  <c r="R53" i="42" l="1"/>
  <c r="S53" i="42"/>
  <c r="R39" i="42"/>
  <c r="S39" i="42"/>
  <c r="O22" i="42"/>
  <c r="S24" i="42"/>
  <c r="S22" i="42" s="1"/>
  <c r="N22" i="42"/>
  <c r="S18" i="43"/>
  <c r="R49" i="42"/>
  <c r="T18" i="43"/>
  <c r="R46" i="42"/>
  <c r="R31" i="42"/>
  <c r="R24" i="42"/>
  <c r="R32" i="42"/>
  <c r="O18" i="44"/>
  <c r="G18" i="44"/>
  <c r="R36" i="42"/>
  <c r="R38" i="42"/>
  <c r="R42" i="42"/>
  <c r="R40" i="42"/>
  <c r="R26" i="42"/>
  <c r="R44" i="42"/>
  <c r="R51" i="42"/>
  <c r="R34" i="42"/>
  <c r="R30" i="42"/>
  <c r="R48" i="42"/>
  <c r="R41" i="42"/>
  <c r="R33" i="42"/>
  <c r="R43" i="42"/>
  <c r="R35" i="42"/>
  <c r="R27" i="42"/>
  <c r="R45" i="42"/>
  <c r="R37" i="42"/>
  <c r="R29" i="42"/>
  <c r="R54" i="42"/>
  <c r="R50" i="42"/>
  <c r="R28" i="42"/>
  <c r="R52" i="42"/>
  <c r="I20" i="44"/>
  <c r="I18" i="44" s="1"/>
  <c r="H18" i="44"/>
  <c r="R25" i="42"/>
  <c r="R47" i="42"/>
  <c r="R22" i="42" l="1"/>
  <c r="I164" i="5"/>
  <c r="B182" i="5" l="1"/>
  <c r="B357" i="5"/>
  <c r="B226" i="5" l="1"/>
  <c r="J12" i="8" l="1"/>
  <c r="L6" i="8" l="1"/>
  <c r="M6" i="8"/>
  <c r="B169" i="5" l="1"/>
  <c r="I37" i="5" l="1"/>
  <c r="F18" i="3" s="1"/>
  <c r="I60" i="5"/>
  <c r="H6386" i="32"/>
  <c r="H6387" i="32"/>
  <c r="H6388" i="32"/>
  <c r="H6389" i="32"/>
  <c r="H6390" i="32"/>
  <c r="H6391" i="32"/>
  <c r="H6392" i="32"/>
  <c r="H6393" i="32"/>
  <c r="H6394" i="32"/>
  <c r="H6395" i="32"/>
  <c r="H6396" i="32"/>
  <c r="H6397" i="32"/>
  <c r="H6398" i="32"/>
  <c r="H6399" i="32"/>
  <c r="H6400" i="32"/>
  <c r="H6401" i="32"/>
  <c r="H6402" i="32"/>
  <c r="H6403" i="32"/>
  <c r="H6404" i="32"/>
  <c r="H6405" i="32"/>
  <c r="H6406" i="32"/>
  <c r="H6407" i="32"/>
  <c r="H6408" i="32"/>
  <c r="H6409" i="32"/>
  <c r="H6410" i="32"/>
  <c r="H6411" i="32"/>
  <c r="H6412" i="32"/>
  <c r="H6413" i="32"/>
  <c r="H6414" i="32"/>
  <c r="H6415" i="32"/>
  <c r="I647" i="5" l="1"/>
  <c r="I458" i="5"/>
  <c r="F145" i="3" s="1"/>
  <c r="H145" i="3" s="1"/>
  <c r="H164" i="3" s="1"/>
  <c r="C36" i="1" s="1"/>
  <c r="B261" i="5"/>
  <c r="F36" i="1" l="1"/>
  <c r="G36" i="1"/>
  <c r="H36" i="1"/>
  <c r="E36" i="1"/>
  <c r="F195" i="3"/>
  <c r="F197" i="3"/>
  <c r="F190" i="3"/>
  <c r="F187" i="3"/>
  <c r="F188" i="3"/>
  <c r="F121" i="3"/>
  <c r="F119" i="3"/>
  <c r="F111" i="3"/>
  <c r="F110" i="3"/>
  <c r="F107" i="3"/>
  <c r="F108" i="3"/>
  <c r="F67" i="3"/>
  <c r="B246" i="5"/>
  <c r="B225" i="5"/>
  <c r="I32" i="5"/>
  <c r="F10" i="3" l="1"/>
  <c r="F17" i="3"/>
  <c r="H47" i="37"/>
  <c r="H37" i="37"/>
  <c r="H49" i="37"/>
  <c r="H71" i="37"/>
  <c r="H20" i="37"/>
  <c r="H46" i="37"/>
  <c r="H40" i="37"/>
  <c r="H24" i="37"/>
  <c r="H60" i="37"/>
  <c r="H64" i="37"/>
  <c r="H55" i="37"/>
  <c r="H36" i="37"/>
  <c r="H94" i="37"/>
  <c r="H35" i="37"/>
  <c r="H67" i="37"/>
  <c r="H17" i="37"/>
  <c r="H68" i="37"/>
  <c r="H34" i="37"/>
  <c r="H31" i="37"/>
  <c r="H14" i="37"/>
  <c r="H52" i="37"/>
  <c r="H92" i="37"/>
  <c r="H54" i="37"/>
  <c r="H73" i="37"/>
  <c r="H80" i="37"/>
  <c r="H28" i="37"/>
  <c r="H7" i="37"/>
  <c r="H9" i="37"/>
  <c r="H33" i="37"/>
  <c r="H86" i="37"/>
  <c r="H97" i="37"/>
  <c r="H10" i="37"/>
  <c r="H30" i="37"/>
  <c r="H11" i="37"/>
  <c r="H93" i="37"/>
  <c r="H18" i="37"/>
  <c r="H61" i="37"/>
  <c r="H26" i="37"/>
  <c r="H43" i="37"/>
  <c r="H88" i="37"/>
  <c r="H58" i="37"/>
  <c r="H53" i="37"/>
  <c r="H25" i="37"/>
  <c r="H22" i="37"/>
  <c r="H6" i="37"/>
  <c r="H63" i="37"/>
  <c r="H51" i="37"/>
  <c r="H56" i="37"/>
  <c r="H96" i="37"/>
  <c r="H91" i="37"/>
  <c r="H99" i="37"/>
  <c r="H100" i="37"/>
  <c r="H72" i="37"/>
  <c r="H79" i="37"/>
  <c r="H78" i="37"/>
  <c r="H65" i="37"/>
  <c r="H39" i="37"/>
  <c r="H77" i="37"/>
  <c r="H75" i="37"/>
  <c r="H32" i="37"/>
  <c r="H70" i="37"/>
  <c r="H50" i="37"/>
  <c r="H69" i="37"/>
  <c r="H95" i="37"/>
  <c r="H13" i="37"/>
  <c r="H66" i="37"/>
  <c r="H38" i="37"/>
  <c r="H74" i="37"/>
  <c r="H48" i="37"/>
  <c r="H90" i="37"/>
  <c r="H44" i="37"/>
  <c r="H83" i="37"/>
  <c r="H76" i="37"/>
  <c r="H98" i="37"/>
  <c r="H85" i="37"/>
  <c r="H82" i="37"/>
  <c r="H87" i="37"/>
  <c r="H41" i="37"/>
  <c r="H89" i="37"/>
  <c r="H29" i="37"/>
  <c r="H21" i="37"/>
  <c r="H12" i="37"/>
  <c r="H57" i="37"/>
  <c r="H8" i="37"/>
  <c r="H27" i="37"/>
  <c r="H42" i="37"/>
  <c r="H81" i="37"/>
  <c r="H84" i="37"/>
  <c r="H62" i="37"/>
  <c r="H59" i="37"/>
  <c r="H15" i="37"/>
  <c r="H23" i="37"/>
  <c r="H19" i="37"/>
  <c r="H16" i="37"/>
  <c r="H45" i="37"/>
  <c r="A1" i="40"/>
  <c r="C10" i="40"/>
  <c r="H102" i="37" l="1"/>
  <c r="L23" i="19" l="1"/>
  <c r="E8" i="8" l="1"/>
  <c r="H468" i="31"/>
  <c r="I2" i="39"/>
  <c r="F100" i="3" l="1"/>
  <c r="J10" i="8"/>
  <c r="J11" i="8"/>
  <c r="I8" i="8"/>
  <c r="J8" i="8" s="1"/>
  <c r="G8" i="8"/>
  <c r="H19" i="8" l="1"/>
  <c r="I176" i="5" l="1"/>
  <c r="F59" i="3" s="1"/>
  <c r="I148" i="5"/>
  <c r="H6055" i="32" l="1"/>
  <c r="H6056" i="32"/>
  <c r="H6057" i="32"/>
  <c r="H6058" i="32"/>
  <c r="H6059" i="32"/>
  <c r="H6060" i="32"/>
  <c r="H6061" i="32"/>
  <c r="H6062" i="32"/>
  <c r="H6063" i="32"/>
  <c r="H6064" i="32"/>
  <c r="H6065" i="32"/>
  <c r="H6066" i="32"/>
  <c r="H6067" i="32"/>
  <c r="H6068" i="32"/>
  <c r="H6069" i="32"/>
  <c r="H6070" i="32"/>
  <c r="H6071" i="32"/>
  <c r="H6072" i="32"/>
  <c r="H6073" i="32"/>
  <c r="H6074" i="32"/>
  <c r="H6075" i="32"/>
  <c r="H6076" i="32"/>
  <c r="H6077" i="32"/>
  <c r="H6078" i="32"/>
  <c r="H6079" i="32"/>
  <c r="H6080" i="32"/>
  <c r="H6081" i="32"/>
  <c r="H6082" i="32"/>
  <c r="H6083" i="32"/>
  <c r="H6084" i="32"/>
  <c r="H6085" i="32"/>
  <c r="H6086" i="32"/>
  <c r="H6087" i="32"/>
  <c r="H6088" i="32"/>
  <c r="H6089" i="32"/>
  <c r="H6090" i="32"/>
  <c r="H6091" i="32"/>
  <c r="H6092" i="32"/>
  <c r="H6093" i="32"/>
  <c r="H6094" i="32"/>
  <c r="H6095" i="32"/>
  <c r="H6096" i="32"/>
  <c r="H6097" i="32"/>
  <c r="H6098" i="32"/>
  <c r="H6099" i="32"/>
  <c r="H6100" i="32"/>
  <c r="H6101" i="32"/>
  <c r="H6102" i="32"/>
  <c r="H6103" i="32"/>
  <c r="H6104" i="32"/>
  <c r="H6105" i="32"/>
  <c r="H6106" i="32"/>
  <c r="H6107" i="32"/>
  <c r="H6108" i="32"/>
  <c r="H6109" i="32"/>
  <c r="H6110" i="32"/>
  <c r="H6111" i="32"/>
  <c r="H6112" i="32"/>
  <c r="H6113" i="32"/>
  <c r="H6114" i="32"/>
  <c r="H6115" i="32"/>
  <c r="H6116" i="32"/>
  <c r="H6117" i="32"/>
  <c r="H6118" i="32"/>
  <c r="H6119" i="32"/>
  <c r="H6120" i="32"/>
  <c r="H6121" i="32"/>
  <c r="H6122" i="32"/>
  <c r="H6123" i="32"/>
  <c r="H6124" i="32"/>
  <c r="H6125" i="32"/>
  <c r="H6126" i="32"/>
  <c r="H6127" i="32"/>
  <c r="H6128" i="32"/>
  <c r="H6129" i="32"/>
  <c r="H6130" i="32"/>
  <c r="H6131" i="32"/>
  <c r="H6132" i="32"/>
  <c r="H6133" i="32"/>
  <c r="H6134" i="32"/>
  <c r="H6135" i="32"/>
  <c r="H6136" i="32"/>
  <c r="H6137" i="32"/>
  <c r="H6138" i="32"/>
  <c r="H6139" i="32"/>
  <c r="H6140" i="32"/>
  <c r="H6141" i="32"/>
  <c r="H6142" i="32"/>
  <c r="H6143" i="32"/>
  <c r="H6144" i="32"/>
  <c r="H6145" i="32"/>
  <c r="H6146" i="32"/>
  <c r="H6147" i="32"/>
  <c r="H6148" i="32"/>
  <c r="H6149" i="32"/>
  <c r="H6150" i="32"/>
  <c r="H6151" i="32"/>
  <c r="H6152" i="32"/>
  <c r="H6153" i="32"/>
  <c r="H6154" i="32"/>
  <c r="H6155" i="32"/>
  <c r="H6156" i="32"/>
  <c r="H6157" i="32"/>
  <c r="H6158" i="32"/>
  <c r="H6159" i="32"/>
  <c r="H6160" i="32"/>
  <c r="H6161" i="32"/>
  <c r="H6162" i="32"/>
  <c r="H6163" i="32"/>
  <c r="H6164" i="32"/>
  <c r="H6165" i="32"/>
  <c r="H6166" i="32"/>
  <c r="H6167" i="32"/>
  <c r="H6168" i="32"/>
  <c r="H6169" i="32"/>
  <c r="H6170" i="32"/>
  <c r="H6171" i="32"/>
  <c r="H6172" i="32"/>
  <c r="H6173" i="32"/>
  <c r="H6174" i="32"/>
  <c r="H6175" i="32"/>
  <c r="H6176" i="32"/>
  <c r="H6177" i="32"/>
  <c r="H6178" i="32"/>
  <c r="H6179" i="32"/>
  <c r="H6180" i="32"/>
  <c r="H6181" i="32"/>
  <c r="H6182" i="32"/>
  <c r="H6183" i="32"/>
  <c r="H6184" i="32"/>
  <c r="H6185" i="32"/>
  <c r="H6186" i="32"/>
  <c r="H6187" i="32"/>
  <c r="H6188" i="32"/>
  <c r="H6189" i="32"/>
  <c r="H6190" i="32"/>
  <c r="H6191" i="32"/>
  <c r="H6192" i="32"/>
  <c r="H6193" i="32"/>
  <c r="H6194" i="32"/>
  <c r="H6195" i="32"/>
  <c r="H6196" i="32"/>
  <c r="H6197" i="32"/>
  <c r="H6198" i="32"/>
  <c r="H6199" i="32"/>
  <c r="H6200" i="32"/>
  <c r="H6201" i="32"/>
  <c r="H6202" i="32"/>
  <c r="H6203" i="32"/>
  <c r="H6204" i="32"/>
  <c r="H6205" i="32"/>
  <c r="H6206" i="32"/>
  <c r="H6207" i="32"/>
  <c r="H6208" i="32"/>
  <c r="H6209" i="32"/>
  <c r="H6210" i="32"/>
  <c r="H6211" i="32"/>
  <c r="H6212" i="32"/>
  <c r="H6213" i="32"/>
  <c r="H6214" i="32"/>
  <c r="H6215" i="32"/>
  <c r="H6216" i="32"/>
  <c r="H6217" i="32"/>
  <c r="H6218" i="32"/>
  <c r="H6219" i="32"/>
  <c r="H6220" i="32"/>
  <c r="H6221" i="32"/>
  <c r="H6222" i="32"/>
  <c r="H6223" i="32"/>
  <c r="H6224" i="32"/>
  <c r="H6225" i="32"/>
  <c r="H6226" i="32"/>
  <c r="H6227" i="32"/>
  <c r="H6228" i="32"/>
  <c r="H6229" i="32"/>
  <c r="H6230" i="32"/>
  <c r="H6231" i="32"/>
  <c r="H6232" i="32"/>
  <c r="H6233" i="32"/>
  <c r="H6234" i="32"/>
  <c r="H6235" i="32"/>
  <c r="H6236" i="32"/>
  <c r="H6237" i="32"/>
  <c r="H6238" i="32"/>
  <c r="H6239" i="32"/>
  <c r="H6240" i="32"/>
  <c r="H6241" i="32"/>
  <c r="H6242" i="32"/>
  <c r="H6243" i="32"/>
  <c r="H6244" i="32"/>
  <c r="H6245" i="32"/>
  <c r="H6246" i="32"/>
  <c r="H6247" i="32"/>
  <c r="H6248" i="32"/>
  <c r="H6249" i="32"/>
  <c r="H6250" i="32"/>
  <c r="H6251" i="32"/>
  <c r="H6252" i="32"/>
  <c r="H6253" i="32"/>
  <c r="H6254" i="32"/>
  <c r="H6255" i="32"/>
  <c r="H6256" i="32"/>
  <c r="H6257" i="32"/>
  <c r="H6258" i="32"/>
  <c r="H6259" i="32"/>
  <c r="H6260" i="32"/>
  <c r="H6261" i="32"/>
  <c r="H6262" i="32"/>
  <c r="H6263" i="32"/>
  <c r="H6264" i="32"/>
  <c r="H6265" i="32"/>
  <c r="H6266" i="32"/>
  <c r="H6267" i="32"/>
  <c r="H6268" i="32"/>
  <c r="H6269" i="32"/>
  <c r="H6270" i="32"/>
  <c r="H6271" i="32"/>
  <c r="H6272" i="32"/>
  <c r="H6273" i="32"/>
  <c r="H6274" i="32"/>
  <c r="H6275" i="32"/>
  <c r="H6276" i="32"/>
  <c r="H6277" i="32"/>
  <c r="H6278" i="32"/>
  <c r="H6279" i="32"/>
  <c r="H6280" i="32"/>
  <c r="H6281" i="32"/>
  <c r="H6282" i="32"/>
  <c r="H6283" i="32"/>
  <c r="H6284" i="32"/>
  <c r="H6285" i="32"/>
  <c r="H6286" i="32"/>
  <c r="H6287" i="32"/>
  <c r="H6288" i="32"/>
  <c r="H6289" i="32"/>
  <c r="H6290" i="32"/>
  <c r="H6291" i="32"/>
  <c r="H6292" i="32"/>
  <c r="H6293" i="32"/>
  <c r="H6294" i="32"/>
  <c r="H6295" i="32"/>
  <c r="H6296" i="32"/>
  <c r="H6297" i="32"/>
  <c r="H6298" i="32"/>
  <c r="H6299" i="32"/>
  <c r="H6300" i="32"/>
  <c r="H6301" i="32"/>
  <c r="H6302" i="32"/>
  <c r="H6303" i="32"/>
  <c r="H6304" i="32"/>
  <c r="H6305" i="32"/>
  <c r="H6306" i="32"/>
  <c r="H6307" i="32"/>
  <c r="H6308" i="32"/>
  <c r="H6309" i="32"/>
  <c r="H6310" i="32"/>
  <c r="H6311" i="32"/>
  <c r="H6312" i="32"/>
  <c r="H6313" i="32"/>
  <c r="H6314" i="32"/>
  <c r="H6315" i="32"/>
  <c r="H6316" i="32"/>
  <c r="H6317" i="32"/>
  <c r="H6318" i="32"/>
  <c r="H6319" i="32"/>
  <c r="H6320" i="32"/>
  <c r="H6321" i="32"/>
  <c r="H6322" i="32"/>
  <c r="H6323" i="32"/>
  <c r="H6324" i="32"/>
  <c r="H6325" i="32"/>
  <c r="H6326" i="32"/>
  <c r="H6327" i="32"/>
  <c r="H6328" i="32"/>
  <c r="H6329" i="32"/>
  <c r="H6330" i="32"/>
  <c r="H6331" i="32"/>
  <c r="H6332" i="32"/>
  <c r="H6333" i="32"/>
  <c r="H6334" i="32"/>
  <c r="H6335" i="32"/>
  <c r="H6336" i="32"/>
  <c r="H6337" i="32"/>
  <c r="H6338" i="32"/>
  <c r="H6339" i="32"/>
  <c r="H6340" i="32"/>
  <c r="H6341" i="32"/>
  <c r="H6342" i="32"/>
  <c r="H6343" i="32"/>
  <c r="H6344" i="32"/>
  <c r="H6345" i="32"/>
  <c r="H6346" i="32"/>
  <c r="H6347" i="32"/>
  <c r="H6348" i="32"/>
  <c r="H6349" i="32"/>
  <c r="H6350" i="32"/>
  <c r="H6351" i="32"/>
  <c r="H6352" i="32"/>
  <c r="H6353" i="32"/>
  <c r="H6354" i="32"/>
  <c r="H6355" i="32"/>
  <c r="H6356" i="32"/>
  <c r="H6357" i="32"/>
  <c r="H6358" i="32"/>
  <c r="H6359" i="32"/>
  <c r="H6360" i="32"/>
  <c r="H6361" i="32"/>
  <c r="H6362" i="32"/>
  <c r="H6363" i="32"/>
  <c r="H6364" i="32"/>
  <c r="H6365" i="32"/>
  <c r="H6366" i="32"/>
  <c r="H6367" i="32"/>
  <c r="H6368" i="32"/>
  <c r="H6369" i="32"/>
  <c r="H6370" i="32"/>
  <c r="H6371" i="32"/>
  <c r="H6372" i="32"/>
  <c r="H6373" i="32"/>
  <c r="H6374" i="32"/>
  <c r="H6375" i="32"/>
  <c r="H6376" i="32"/>
  <c r="H6377" i="32"/>
  <c r="H6378" i="32"/>
  <c r="H6379" i="32"/>
  <c r="H6380" i="32"/>
  <c r="H6381" i="32"/>
  <c r="H6382" i="32"/>
  <c r="H6383" i="32"/>
  <c r="H6384" i="32"/>
  <c r="H6385" i="32"/>
  <c r="I255" i="5" l="1"/>
  <c r="I27" i="5" l="1"/>
  <c r="I363" i="5" l="1"/>
  <c r="F122" i="3" s="1"/>
  <c r="I9" i="5" l="1"/>
  <c r="F8" i="3" s="1"/>
  <c r="F4" i="32"/>
  <c r="I155" i="5" l="1"/>
  <c r="H9" i="19"/>
  <c r="I8" i="19" l="1"/>
  <c r="G8" i="19"/>
  <c r="E8" i="19"/>
  <c r="J8" i="19" l="1"/>
  <c r="B163" i="5" l="1"/>
  <c r="B162" i="5"/>
  <c r="B147" i="5"/>
  <c r="B7" i="5"/>
  <c r="C7" i="2"/>
  <c r="B8" i="1"/>
  <c r="H32" i="19" l="1"/>
  <c r="I9" i="19" l="1"/>
  <c r="I22" i="5" l="1"/>
  <c r="F21" i="8" l="1"/>
  <c r="F16" i="8"/>
  <c r="I9" i="8"/>
  <c r="J9" i="8" s="1"/>
  <c r="H15" i="8" s="1"/>
  <c r="G9" i="8"/>
  <c r="E9" i="8"/>
  <c r="A6" i="8"/>
  <c r="H16" i="8" l="1"/>
  <c r="H17" i="8" s="1"/>
  <c r="H20" i="8" s="1"/>
  <c r="I17" i="8" l="1"/>
  <c r="J17" i="8" s="1"/>
  <c r="H5922" i="32" l="1"/>
  <c r="H5923" i="32"/>
  <c r="H5924" i="32"/>
  <c r="H5925" i="32"/>
  <c r="H5926" i="32"/>
  <c r="H5927" i="32"/>
  <c r="H5928" i="32"/>
  <c r="H5929" i="32"/>
  <c r="H5930" i="32"/>
  <c r="H5931" i="32"/>
  <c r="H5932" i="32"/>
  <c r="H5933" i="32"/>
  <c r="H5934" i="32"/>
  <c r="H5935" i="32"/>
  <c r="H5936" i="32"/>
  <c r="H5937" i="32"/>
  <c r="H5938" i="32"/>
  <c r="H5939" i="32"/>
  <c r="H5940" i="32"/>
  <c r="H5941" i="32"/>
  <c r="H5942" i="32"/>
  <c r="H5943" i="32"/>
  <c r="H5944" i="32"/>
  <c r="H5945" i="32"/>
  <c r="H5946" i="32"/>
  <c r="H5947" i="32"/>
  <c r="H5948" i="32"/>
  <c r="H5949" i="32"/>
  <c r="H5950" i="32"/>
  <c r="H5951" i="32"/>
  <c r="H5952" i="32"/>
  <c r="H5953" i="32"/>
  <c r="H5954" i="32"/>
  <c r="H5955" i="32"/>
  <c r="H5956" i="32"/>
  <c r="H5957" i="32"/>
  <c r="H5958" i="32"/>
  <c r="H5959" i="32"/>
  <c r="H5960" i="32"/>
  <c r="H5961" i="32"/>
  <c r="H5962" i="32"/>
  <c r="H5963" i="32"/>
  <c r="H5964" i="32"/>
  <c r="H5965" i="32"/>
  <c r="H5966" i="32"/>
  <c r="H5967" i="32"/>
  <c r="H5968" i="32"/>
  <c r="H5969" i="32"/>
  <c r="H5970" i="32"/>
  <c r="H5971" i="32"/>
  <c r="H5972" i="32"/>
  <c r="H5973" i="32"/>
  <c r="H5974" i="32"/>
  <c r="H5975" i="32"/>
  <c r="H5976" i="32"/>
  <c r="H5977" i="32"/>
  <c r="H5978" i="32"/>
  <c r="H5979" i="32"/>
  <c r="H5980" i="32"/>
  <c r="H5981" i="32"/>
  <c r="H5982" i="32"/>
  <c r="H5983" i="32"/>
  <c r="H5984" i="32"/>
  <c r="H5985" i="32"/>
  <c r="H5986" i="32"/>
  <c r="H5987" i="32"/>
  <c r="H5988" i="32"/>
  <c r="H5989" i="32"/>
  <c r="H5990" i="32"/>
  <c r="H5991" i="32"/>
  <c r="H5992" i="32"/>
  <c r="H5993" i="32"/>
  <c r="H5994" i="32"/>
  <c r="H5995" i="32"/>
  <c r="H5996" i="32"/>
  <c r="H5997" i="32"/>
  <c r="H5998" i="32"/>
  <c r="H5999" i="32"/>
  <c r="H6000" i="32"/>
  <c r="H6001" i="32"/>
  <c r="H6002" i="32"/>
  <c r="H6003" i="32"/>
  <c r="H6004" i="32"/>
  <c r="H6005" i="32"/>
  <c r="H6006" i="32"/>
  <c r="H6007" i="32"/>
  <c r="H6008" i="32"/>
  <c r="H6009" i="32"/>
  <c r="H6010" i="32"/>
  <c r="H6011" i="32"/>
  <c r="H6012" i="32"/>
  <c r="H6013" i="32"/>
  <c r="H6014" i="32"/>
  <c r="H6015" i="32"/>
  <c r="H6016" i="32"/>
  <c r="H6017" i="32"/>
  <c r="H6018" i="32"/>
  <c r="H6019" i="32"/>
  <c r="H6020" i="32"/>
  <c r="H6021" i="32"/>
  <c r="H6022" i="32"/>
  <c r="H6023" i="32"/>
  <c r="H6024" i="32"/>
  <c r="H6025" i="32"/>
  <c r="H6026" i="32"/>
  <c r="H6027" i="32"/>
  <c r="H6028" i="32"/>
  <c r="H6029" i="32"/>
  <c r="H6030" i="32"/>
  <c r="H6031" i="32"/>
  <c r="H6032" i="32"/>
  <c r="H6033" i="32"/>
  <c r="H6034" i="32"/>
  <c r="H6035" i="32"/>
  <c r="H6036" i="32"/>
  <c r="H6037" i="32"/>
  <c r="H6038" i="32"/>
  <c r="H6039" i="32"/>
  <c r="H6040" i="32"/>
  <c r="H6041" i="32"/>
  <c r="H6042" i="32"/>
  <c r="H6043" i="32"/>
  <c r="H6044" i="32"/>
  <c r="H6045" i="32"/>
  <c r="H6046" i="32"/>
  <c r="H6047" i="32"/>
  <c r="H6048" i="32"/>
  <c r="H6049" i="32"/>
  <c r="H6050" i="32"/>
  <c r="H6051" i="32"/>
  <c r="H6052" i="32"/>
  <c r="H6053" i="32"/>
  <c r="H6054" i="32"/>
  <c r="H6" i="32"/>
  <c r="H7" i="32"/>
  <c r="H8" i="32"/>
  <c r="H9" i="32"/>
  <c r="H10" i="32"/>
  <c r="H11" i="32"/>
  <c r="H12" i="32"/>
  <c r="H13" i="32"/>
  <c r="H14" i="32"/>
  <c r="H15" i="32"/>
  <c r="H16" i="32"/>
  <c r="H17" i="32"/>
  <c r="H18" i="32"/>
  <c r="H19" i="32"/>
  <c r="H20" i="32"/>
  <c r="H21" i="32"/>
  <c r="H22" i="32"/>
  <c r="H23" i="32"/>
  <c r="H24" i="32"/>
  <c r="H25" i="32"/>
  <c r="H26" i="32"/>
  <c r="H27" i="32"/>
  <c r="H28" i="32"/>
  <c r="H29" i="32"/>
  <c r="H30" i="32"/>
  <c r="H31" i="32"/>
  <c r="H32" i="32"/>
  <c r="H33" i="32"/>
  <c r="H34" i="32"/>
  <c r="H35" i="32"/>
  <c r="H36" i="32"/>
  <c r="H37" i="32"/>
  <c r="H38" i="32"/>
  <c r="H39" i="32"/>
  <c r="H40" i="32"/>
  <c r="H41" i="32"/>
  <c r="H42" i="32"/>
  <c r="H43" i="32"/>
  <c r="H44" i="32"/>
  <c r="H45" i="32"/>
  <c r="H46" i="32"/>
  <c r="H47" i="32"/>
  <c r="H48" i="32"/>
  <c r="H49" i="32"/>
  <c r="H50" i="32"/>
  <c r="H51" i="32"/>
  <c r="H52" i="32"/>
  <c r="H53" i="32"/>
  <c r="H54" i="32"/>
  <c r="H55" i="32"/>
  <c r="H56" i="32"/>
  <c r="H57" i="32"/>
  <c r="H58" i="32"/>
  <c r="H59" i="32"/>
  <c r="H60" i="32"/>
  <c r="H61" i="32"/>
  <c r="H62" i="32"/>
  <c r="H63" i="32"/>
  <c r="H64" i="32"/>
  <c r="H65" i="32"/>
  <c r="H66" i="32"/>
  <c r="H67" i="32"/>
  <c r="H68" i="32"/>
  <c r="H69" i="32"/>
  <c r="H70" i="32"/>
  <c r="H71" i="32"/>
  <c r="H72" i="32"/>
  <c r="H73" i="32"/>
  <c r="H74" i="32"/>
  <c r="H75" i="32"/>
  <c r="H76" i="32"/>
  <c r="H77" i="32"/>
  <c r="H78" i="32"/>
  <c r="H79" i="32"/>
  <c r="H80" i="32"/>
  <c r="H81" i="32"/>
  <c r="H82" i="32"/>
  <c r="H83" i="32"/>
  <c r="H84" i="32"/>
  <c r="H85" i="32"/>
  <c r="H86" i="32"/>
  <c r="H87" i="32"/>
  <c r="H88" i="32"/>
  <c r="H89" i="32"/>
  <c r="H90" i="32"/>
  <c r="H91" i="32"/>
  <c r="H92" i="32"/>
  <c r="H93" i="32"/>
  <c r="H94" i="32"/>
  <c r="H95" i="32"/>
  <c r="H96" i="32"/>
  <c r="H97" i="32"/>
  <c r="H98" i="32"/>
  <c r="H99" i="32"/>
  <c r="H100" i="32"/>
  <c r="H101" i="32"/>
  <c r="H102" i="32"/>
  <c r="H103" i="32"/>
  <c r="H104" i="32"/>
  <c r="H105" i="32"/>
  <c r="H106" i="32"/>
  <c r="H107" i="32"/>
  <c r="H108" i="32"/>
  <c r="H109" i="32"/>
  <c r="H110" i="32"/>
  <c r="H111" i="32"/>
  <c r="H112" i="32"/>
  <c r="H113" i="32"/>
  <c r="H114" i="32"/>
  <c r="H115" i="32"/>
  <c r="H116" i="32"/>
  <c r="H117" i="32"/>
  <c r="H118" i="32"/>
  <c r="H119" i="32"/>
  <c r="H120" i="32"/>
  <c r="H121" i="32"/>
  <c r="H122" i="32"/>
  <c r="H123" i="32"/>
  <c r="H124" i="32"/>
  <c r="H125" i="32"/>
  <c r="H126" i="32"/>
  <c r="H127" i="32"/>
  <c r="H128" i="32"/>
  <c r="H129" i="32"/>
  <c r="H130" i="32"/>
  <c r="H131" i="32"/>
  <c r="H132" i="32"/>
  <c r="H133" i="32"/>
  <c r="H134" i="32"/>
  <c r="H135" i="32"/>
  <c r="H136" i="32"/>
  <c r="H137" i="32"/>
  <c r="H138" i="32"/>
  <c r="H139" i="32"/>
  <c r="H140" i="32"/>
  <c r="H141" i="32"/>
  <c r="H142" i="32"/>
  <c r="H143" i="32"/>
  <c r="H144" i="32"/>
  <c r="H145" i="32"/>
  <c r="H146" i="32"/>
  <c r="H147" i="32"/>
  <c r="H148" i="32"/>
  <c r="H149" i="32"/>
  <c r="H150" i="32"/>
  <c r="H151" i="32"/>
  <c r="H152" i="32"/>
  <c r="H153" i="32"/>
  <c r="H154" i="32"/>
  <c r="H155" i="32"/>
  <c r="H156" i="32"/>
  <c r="H157" i="32"/>
  <c r="H158" i="32"/>
  <c r="H159" i="32"/>
  <c r="H160" i="32"/>
  <c r="H161" i="32"/>
  <c r="H162" i="32"/>
  <c r="H163" i="32"/>
  <c r="H164" i="32"/>
  <c r="H165" i="32"/>
  <c r="H166" i="32"/>
  <c r="H167" i="32"/>
  <c r="H168" i="32"/>
  <c r="H169" i="32"/>
  <c r="H170" i="32"/>
  <c r="H171" i="32"/>
  <c r="H172" i="32"/>
  <c r="H173" i="32"/>
  <c r="H174" i="32"/>
  <c r="H175" i="32"/>
  <c r="H176" i="32"/>
  <c r="H177" i="32"/>
  <c r="H178" i="32"/>
  <c r="H179" i="32"/>
  <c r="H180" i="32"/>
  <c r="H181" i="32"/>
  <c r="H182" i="32"/>
  <c r="H183" i="32"/>
  <c r="H184" i="32"/>
  <c r="H185" i="32"/>
  <c r="H186" i="32"/>
  <c r="H187" i="32"/>
  <c r="H188" i="32"/>
  <c r="H189" i="32"/>
  <c r="H190" i="32"/>
  <c r="H191" i="32"/>
  <c r="H192" i="32"/>
  <c r="H193" i="32"/>
  <c r="H194" i="32"/>
  <c r="H195" i="32"/>
  <c r="H196" i="32"/>
  <c r="H197" i="32"/>
  <c r="H198" i="32"/>
  <c r="H199" i="32"/>
  <c r="H200" i="32"/>
  <c r="H201" i="32"/>
  <c r="H202" i="32"/>
  <c r="H203" i="32"/>
  <c r="H204" i="32"/>
  <c r="H205" i="32"/>
  <c r="H206" i="32"/>
  <c r="H207" i="32"/>
  <c r="H208" i="32"/>
  <c r="H209" i="32"/>
  <c r="H210" i="32"/>
  <c r="H211" i="32"/>
  <c r="H212" i="32"/>
  <c r="H213" i="32"/>
  <c r="H214" i="32"/>
  <c r="H215" i="32"/>
  <c r="H216" i="32"/>
  <c r="H217" i="32"/>
  <c r="H218" i="32"/>
  <c r="H219" i="32"/>
  <c r="H220" i="32"/>
  <c r="H221" i="32"/>
  <c r="H222" i="32"/>
  <c r="H223" i="32"/>
  <c r="H224" i="32"/>
  <c r="H225" i="32"/>
  <c r="H226" i="32"/>
  <c r="H227" i="32"/>
  <c r="H228" i="32"/>
  <c r="H229" i="32"/>
  <c r="H230" i="32"/>
  <c r="H231" i="32"/>
  <c r="H232" i="32"/>
  <c r="H233" i="32"/>
  <c r="H234" i="32"/>
  <c r="H235" i="32"/>
  <c r="H236" i="32"/>
  <c r="H237" i="32"/>
  <c r="H238" i="32"/>
  <c r="H239" i="32"/>
  <c r="H240" i="32"/>
  <c r="H241" i="32"/>
  <c r="H242" i="32"/>
  <c r="H243" i="32"/>
  <c r="H244" i="32"/>
  <c r="H245" i="32"/>
  <c r="H246" i="32"/>
  <c r="H247" i="32"/>
  <c r="H248" i="32"/>
  <c r="H249" i="32"/>
  <c r="H250" i="32"/>
  <c r="H251" i="32"/>
  <c r="H252" i="32"/>
  <c r="H253" i="32"/>
  <c r="H254" i="32"/>
  <c r="H256" i="32"/>
  <c r="H257" i="32"/>
  <c r="H258" i="32"/>
  <c r="H259" i="32"/>
  <c r="H260" i="32"/>
  <c r="H261" i="32"/>
  <c r="H262" i="32"/>
  <c r="H263" i="32"/>
  <c r="H264" i="32"/>
  <c r="H265" i="32"/>
  <c r="H266" i="32"/>
  <c r="H267" i="32"/>
  <c r="H268" i="32"/>
  <c r="H269" i="32"/>
  <c r="H270" i="32"/>
  <c r="H271" i="32"/>
  <c r="H272" i="32"/>
  <c r="H273" i="32"/>
  <c r="H274" i="32"/>
  <c r="H275" i="32"/>
  <c r="H276" i="32"/>
  <c r="H277" i="32"/>
  <c r="H278" i="32"/>
  <c r="H279" i="32"/>
  <c r="H280" i="32"/>
  <c r="H281" i="32"/>
  <c r="H282" i="32"/>
  <c r="H283" i="32"/>
  <c r="H284" i="32"/>
  <c r="H285" i="32"/>
  <c r="H286" i="32"/>
  <c r="H287" i="32"/>
  <c r="H288" i="32"/>
  <c r="H289" i="32"/>
  <c r="H290" i="32"/>
  <c r="H291" i="32"/>
  <c r="H292" i="32"/>
  <c r="H293" i="32"/>
  <c r="H294" i="32"/>
  <c r="H295" i="32"/>
  <c r="H296" i="32"/>
  <c r="H297" i="32"/>
  <c r="H298" i="32"/>
  <c r="H299" i="32"/>
  <c r="H300" i="32"/>
  <c r="H301" i="32"/>
  <c r="H302" i="32"/>
  <c r="H303" i="32"/>
  <c r="H304" i="32"/>
  <c r="H305" i="32"/>
  <c r="H306" i="32"/>
  <c r="H307" i="32"/>
  <c r="H308" i="32"/>
  <c r="H309" i="32"/>
  <c r="H310" i="32"/>
  <c r="H311" i="32"/>
  <c r="H312" i="32"/>
  <c r="H313" i="32"/>
  <c r="H314" i="32"/>
  <c r="H315" i="32"/>
  <c r="H316" i="32"/>
  <c r="H317" i="32"/>
  <c r="H318" i="32"/>
  <c r="H319" i="32"/>
  <c r="H320" i="32"/>
  <c r="H321" i="32"/>
  <c r="H322" i="32"/>
  <c r="H323" i="32"/>
  <c r="H324" i="32"/>
  <c r="H325" i="32"/>
  <c r="H326" i="32"/>
  <c r="H327" i="32"/>
  <c r="H328" i="32"/>
  <c r="H329" i="32"/>
  <c r="H330" i="32"/>
  <c r="H331" i="32"/>
  <c r="H332" i="32"/>
  <c r="H333" i="32"/>
  <c r="H334" i="32"/>
  <c r="H335" i="32"/>
  <c r="H336" i="32"/>
  <c r="H337" i="32"/>
  <c r="H338" i="32"/>
  <c r="H339" i="32"/>
  <c r="H340" i="32"/>
  <c r="H341" i="32"/>
  <c r="H342" i="32"/>
  <c r="H343" i="32"/>
  <c r="H344" i="32"/>
  <c r="H345" i="32"/>
  <c r="H346" i="32"/>
  <c r="H347" i="32"/>
  <c r="H348" i="32"/>
  <c r="H349" i="32"/>
  <c r="H350" i="32"/>
  <c r="H351" i="32"/>
  <c r="H352" i="32"/>
  <c r="H353" i="32"/>
  <c r="H354" i="32"/>
  <c r="H355" i="32"/>
  <c r="H356" i="32"/>
  <c r="H357" i="32"/>
  <c r="H358" i="32"/>
  <c r="H359" i="32"/>
  <c r="H360" i="32"/>
  <c r="H361" i="32"/>
  <c r="H362" i="32"/>
  <c r="H363" i="32"/>
  <c r="H364" i="32"/>
  <c r="H365" i="32"/>
  <c r="H366" i="32"/>
  <c r="H367" i="32"/>
  <c r="H368" i="32"/>
  <c r="H369" i="32"/>
  <c r="H370" i="32"/>
  <c r="H371" i="32"/>
  <c r="H372" i="32"/>
  <c r="H373" i="32"/>
  <c r="H374" i="32"/>
  <c r="H375" i="32"/>
  <c r="H376" i="32"/>
  <c r="H377" i="32"/>
  <c r="H378" i="32"/>
  <c r="H379" i="32"/>
  <c r="H380" i="32"/>
  <c r="H381" i="32"/>
  <c r="H382" i="32"/>
  <c r="H383" i="32"/>
  <c r="H384" i="32"/>
  <c r="H385" i="32"/>
  <c r="H386" i="32"/>
  <c r="H387" i="32"/>
  <c r="H388" i="32"/>
  <c r="H389" i="32"/>
  <c r="H390" i="32"/>
  <c r="H391" i="32"/>
  <c r="H392" i="32"/>
  <c r="H393" i="32"/>
  <c r="H394" i="32"/>
  <c r="H395" i="32"/>
  <c r="H396" i="32"/>
  <c r="H397" i="32"/>
  <c r="H398" i="32"/>
  <c r="H399" i="32"/>
  <c r="H400" i="32"/>
  <c r="H401" i="32"/>
  <c r="H402" i="32"/>
  <c r="H403" i="32"/>
  <c r="H404" i="32"/>
  <c r="H405" i="32"/>
  <c r="H406" i="32"/>
  <c r="H407" i="32"/>
  <c r="H408" i="32"/>
  <c r="H409" i="32"/>
  <c r="H410" i="32"/>
  <c r="H411" i="32"/>
  <c r="H412" i="32"/>
  <c r="H413" i="32"/>
  <c r="H414" i="32"/>
  <c r="H415" i="32"/>
  <c r="H416" i="32"/>
  <c r="H417" i="32"/>
  <c r="H418" i="32"/>
  <c r="H419" i="32"/>
  <c r="H420" i="32"/>
  <c r="H421" i="32"/>
  <c r="H422" i="32"/>
  <c r="H423" i="32"/>
  <c r="H424" i="32"/>
  <c r="H425" i="32"/>
  <c r="H426" i="32"/>
  <c r="H427" i="32"/>
  <c r="H428" i="32"/>
  <c r="H429" i="32"/>
  <c r="H430" i="32"/>
  <c r="H431" i="32"/>
  <c r="H432" i="32"/>
  <c r="H433" i="32"/>
  <c r="H434" i="32"/>
  <c r="H435" i="32"/>
  <c r="H436" i="32"/>
  <c r="H437" i="32"/>
  <c r="H438" i="32"/>
  <c r="H439" i="32"/>
  <c r="H440" i="32"/>
  <c r="H441" i="32"/>
  <c r="H442" i="32"/>
  <c r="H443" i="32"/>
  <c r="H444" i="32"/>
  <c r="H445" i="32"/>
  <c r="H446" i="32"/>
  <c r="H447" i="32"/>
  <c r="H448" i="32"/>
  <c r="H449" i="32"/>
  <c r="H450" i="32"/>
  <c r="H451" i="32"/>
  <c r="H452" i="32"/>
  <c r="H453" i="32"/>
  <c r="H454" i="32"/>
  <c r="H455" i="32"/>
  <c r="H456" i="32"/>
  <c r="H457" i="32"/>
  <c r="H458" i="32"/>
  <c r="H459" i="32"/>
  <c r="H460" i="32"/>
  <c r="H461" i="32"/>
  <c r="H462" i="32"/>
  <c r="H463" i="32"/>
  <c r="H464" i="32"/>
  <c r="H465" i="32"/>
  <c r="H466" i="32"/>
  <c r="H467" i="32"/>
  <c r="H468" i="32"/>
  <c r="H469" i="32"/>
  <c r="H470" i="32"/>
  <c r="H471" i="32"/>
  <c r="H472" i="32"/>
  <c r="H473" i="32"/>
  <c r="H474" i="32"/>
  <c r="H475" i="32"/>
  <c r="H476" i="32"/>
  <c r="H477" i="32"/>
  <c r="H478" i="32"/>
  <c r="H479" i="32"/>
  <c r="H480" i="32"/>
  <c r="H481" i="32"/>
  <c r="H482" i="32"/>
  <c r="H483" i="32"/>
  <c r="H484" i="32"/>
  <c r="H485" i="32"/>
  <c r="H486" i="32"/>
  <c r="H487" i="32"/>
  <c r="H488" i="32"/>
  <c r="H489" i="32"/>
  <c r="H490" i="32"/>
  <c r="H491" i="32"/>
  <c r="H492" i="32"/>
  <c r="H493" i="32"/>
  <c r="H494" i="32"/>
  <c r="H495" i="32"/>
  <c r="H496" i="32"/>
  <c r="H497" i="32"/>
  <c r="H498" i="32"/>
  <c r="H499" i="32"/>
  <c r="H500" i="32"/>
  <c r="H501" i="32"/>
  <c r="H502" i="32"/>
  <c r="H503" i="32"/>
  <c r="H504" i="32"/>
  <c r="H505" i="32"/>
  <c r="H506" i="32"/>
  <c r="H507" i="32"/>
  <c r="H508" i="32"/>
  <c r="H509" i="32"/>
  <c r="H510" i="32"/>
  <c r="H511" i="32"/>
  <c r="H512" i="32"/>
  <c r="H513" i="32"/>
  <c r="H514" i="32"/>
  <c r="H515" i="32"/>
  <c r="H516" i="32"/>
  <c r="H517" i="32"/>
  <c r="H518" i="32"/>
  <c r="H519" i="32"/>
  <c r="H520" i="32"/>
  <c r="H521" i="32"/>
  <c r="H522" i="32"/>
  <c r="H523" i="32"/>
  <c r="H524" i="32"/>
  <c r="H525" i="32"/>
  <c r="H526" i="32"/>
  <c r="H527" i="32"/>
  <c r="H528" i="32"/>
  <c r="H529" i="32"/>
  <c r="H530" i="32"/>
  <c r="H531" i="32"/>
  <c r="H532" i="32"/>
  <c r="H533" i="32"/>
  <c r="H534" i="32"/>
  <c r="H535" i="32"/>
  <c r="H536" i="32"/>
  <c r="H537" i="32"/>
  <c r="H538" i="32"/>
  <c r="H539" i="32"/>
  <c r="H540" i="32"/>
  <c r="H541" i="32"/>
  <c r="H542" i="32"/>
  <c r="H543" i="32"/>
  <c r="H544" i="32"/>
  <c r="H545" i="32"/>
  <c r="H546" i="32"/>
  <c r="H547" i="32"/>
  <c r="H548" i="32"/>
  <c r="H549" i="32"/>
  <c r="H550" i="32"/>
  <c r="H551" i="32"/>
  <c r="H552" i="32"/>
  <c r="H553" i="32"/>
  <c r="H554" i="32"/>
  <c r="H555" i="32"/>
  <c r="H556" i="32"/>
  <c r="H557" i="32"/>
  <c r="H558" i="32"/>
  <c r="H559" i="32"/>
  <c r="H560" i="32"/>
  <c r="H561" i="32"/>
  <c r="H562" i="32"/>
  <c r="H563" i="32"/>
  <c r="H564" i="32"/>
  <c r="H565" i="32"/>
  <c r="H566" i="32"/>
  <c r="H567" i="32"/>
  <c r="H568" i="32"/>
  <c r="H569" i="32"/>
  <c r="H570" i="32"/>
  <c r="H571" i="32"/>
  <c r="H572" i="32"/>
  <c r="H573" i="32"/>
  <c r="H574" i="32"/>
  <c r="H575" i="32"/>
  <c r="H576" i="32"/>
  <c r="H577" i="32"/>
  <c r="H578" i="32"/>
  <c r="H579" i="32"/>
  <c r="H580" i="32"/>
  <c r="H581" i="32"/>
  <c r="H582" i="32"/>
  <c r="H583" i="32"/>
  <c r="H584" i="32"/>
  <c r="H585" i="32"/>
  <c r="H586" i="32"/>
  <c r="H587" i="32"/>
  <c r="H588" i="32"/>
  <c r="H589" i="32"/>
  <c r="H590" i="32"/>
  <c r="H591" i="32"/>
  <c r="H592" i="32"/>
  <c r="H593" i="32"/>
  <c r="H594" i="32"/>
  <c r="H595" i="32"/>
  <c r="H596" i="32"/>
  <c r="H597" i="32"/>
  <c r="H598" i="32"/>
  <c r="H599" i="32"/>
  <c r="H600" i="32"/>
  <c r="H601" i="32"/>
  <c r="H602" i="32"/>
  <c r="H603" i="32"/>
  <c r="H604" i="32"/>
  <c r="H605" i="32"/>
  <c r="H606" i="32"/>
  <c r="H607" i="32"/>
  <c r="H608" i="32"/>
  <c r="H609" i="32"/>
  <c r="H610" i="32"/>
  <c r="H611" i="32"/>
  <c r="H612" i="32"/>
  <c r="H613" i="32"/>
  <c r="H614" i="32"/>
  <c r="H615" i="32"/>
  <c r="H616" i="32"/>
  <c r="H617" i="32"/>
  <c r="H618" i="32"/>
  <c r="H619" i="32"/>
  <c r="H620" i="32"/>
  <c r="H621" i="32"/>
  <c r="H622" i="32"/>
  <c r="H623" i="32"/>
  <c r="H624" i="32"/>
  <c r="H625" i="32"/>
  <c r="H626" i="32"/>
  <c r="H627" i="32"/>
  <c r="H628" i="32"/>
  <c r="H629" i="32"/>
  <c r="H630" i="32"/>
  <c r="H631" i="32"/>
  <c r="H632" i="32"/>
  <c r="H633" i="32"/>
  <c r="H634" i="32"/>
  <c r="H635" i="32"/>
  <c r="H636" i="32"/>
  <c r="H637" i="32"/>
  <c r="H638" i="32"/>
  <c r="H639" i="32"/>
  <c r="H640" i="32"/>
  <c r="H641" i="32"/>
  <c r="H642" i="32"/>
  <c r="H643" i="32"/>
  <c r="H644" i="32"/>
  <c r="H645" i="32"/>
  <c r="H646" i="32"/>
  <c r="H647" i="32"/>
  <c r="H648" i="32"/>
  <c r="H649" i="32"/>
  <c r="H650" i="32"/>
  <c r="H651" i="32"/>
  <c r="H652" i="32"/>
  <c r="H653" i="32"/>
  <c r="H654" i="32"/>
  <c r="H655" i="32"/>
  <c r="H656" i="32"/>
  <c r="H657" i="32"/>
  <c r="H658" i="32"/>
  <c r="H659" i="32"/>
  <c r="H660" i="32"/>
  <c r="H661" i="32"/>
  <c r="H662" i="32"/>
  <c r="H663" i="32"/>
  <c r="H664" i="32"/>
  <c r="H665" i="32"/>
  <c r="H666" i="32"/>
  <c r="H667" i="32"/>
  <c r="H668" i="32"/>
  <c r="H669" i="32"/>
  <c r="H670" i="32"/>
  <c r="H671" i="32"/>
  <c r="H672" i="32"/>
  <c r="H673" i="32"/>
  <c r="H674" i="32"/>
  <c r="H675" i="32"/>
  <c r="H676" i="32"/>
  <c r="H677" i="32"/>
  <c r="H678" i="32"/>
  <c r="H679" i="32"/>
  <c r="H680" i="32"/>
  <c r="H681" i="32"/>
  <c r="H682" i="32"/>
  <c r="H683" i="32"/>
  <c r="H684" i="32"/>
  <c r="H685" i="32"/>
  <c r="H686" i="32"/>
  <c r="H687" i="32"/>
  <c r="H688" i="32"/>
  <c r="H689" i="32"/>
  <c r="H690" i="32"/>
  <c r="H691" i="32"/>
  <c r="H692" i="32"/>
  <c r="H693" i="32"/>
  <c r="H694" i="32"/>
  <c r="H695" i="32"/>
  <c r="H696" i="32"/>
  <c r="H697" i="32"/>
  <c r="H698" i="32"/>
  <c r="H699" i="32"/>
  <c r="H700" i="32"/>
  <c r="H701" i="32"/>
  <c r="H702" i="32"/>
  <c r="H703" i="32"/>
  <c r="H704" i="32"/>
  <c r="H705" i="32"/>
  <c r="H706" i="32"/>
  <c r="H707" i="32"/>
  <c r="H708" i="32"/>
  <c r="H709" i="32"/>
  <c r="H710" i="32"/>
  <c r="H711" i="32"/>
  <c r="H712" i="32"/>
  <c r="H713" i="32"/>
  <c r="H714" i="32"/>
  <c r="H715" i="32"/>
  <c r="H716" i="32"/>
  <c r="H717" i="32"/>
  <c r="H718" i="32"/>
  <c r="H719" i="32"/>
  <c r="H720" i="32"/>
  <c r="H721" i="32"/>
  <c r="H722" i="32"/>
  <c r="H723" i="32"/>
  <c r="H724" i="32"/>
  <c r="H725" i="32"/>
  <c r="H726" i="32"/>
  <c r="H727" i="32"/>
  <c r="H728" i="32"/>
  <c r="H729" i="32"/>
  <c r="H730" i="32"/>
  <c r="H731" i="32"/>
  <c r="H732" i="32"/>
  <c r="H733" i="32"/>
  <c r="H734" i="32"/>
  <c r="H735" i="32"/>
  <c r="H736" i="32"/>
  <c r="H737" i="32"/>
  <c r="H738" i="32"/>
  <c r="H739" i="32"/>
  <c r="H740" i="32"/>
  <c r="H741" i="32"/>
  <c r="H742" i="32"/>
  <c r="H743" i="32"/>
  <c r="H744" i="32"/>
  <c r="H745" i="32"/>
  <c r="H746" i="32"/>
  <c r="H747" i="32"/>
  <c r="H748" i="32"/>
  <c r="H749" i="32"/>
  <c r="H750" i="32"/>
  <c r="H751" i="32"/>
  <c r="H752" i="32"/>
  <c r="H753" i="32"/>
  <c r="H754" i="32"/>
  <c r="H755" i="32"/>
  <c r="H756" i="32"/>
  <c r="H757" i="32"/>
  <c r="H758" i="32"/>
  <c r="H759" i="32"/>
  <c r="H760" i="32"/>
  <c r="H761" i="32"/>
  <c r="H762" i="32"/>
  <c r="H763" i="32"/>
  <c r="H764" i="32"/>
  <c r="H765" i="32"/>
  <c r="H766" i="32"/>
  <c r="H767" i="32"/>
  <c r="H768" i="32"/>
  <c r="H769" i="32"/>
  <c r="H770" i="32"/>
  <c r="H771" i="32"/>
  <c r="H772" i="32"/>
  <c r="H773" i="32"/>
  <c r="H774" i="32"/>
  <c r="H775" i="32"/>
  <c r="H776" i="32"/>
  <c r="H777" i="32"/>
  <c r="H778" i="32"/>
  <c r="H779" i="32"/>
  <c r="H780" i="32"/>
  <c r="H781" i="32"/>
  <c r="H782" i="32"/>
  <c r="H783" i="32"/>
  <c r="H784" i="32"/>
  <c r="H785" i="32"/>
  <c r="H786" i="32"/>
  <c r="H787" i="32"/>
  <c r="H788" i="32"/>
  <c r="H789" i="32"/>
  <c r="H790" i="32"/>
  <c r="H791" i="32"/>
  <c r="H792" i="32"/>
  <c r="H793" i="32"/>
  <c r="H794" i="32"/>
  <c r="H795" i="32"/>
  <c r="H796" i="32"/>
  <c r="H797" i="32"/>
  <c r="H798" i="32"/>
  <c r="H799" i="32"/>
  <c r="H800" i="32"/>
  <c r="H801" i="32"/>
  <c r="H802" i="32"/>
  <c r="H803" i="32"/>
  <c r="H804" i="32"/>
  <c r="H805" i="32"/>
  <c r="H806" i="32"/>
  <c r="H807" i="32"/>
  <c r="H808" i="32"/>
  <c r="H809" i="32"/>
  <c r="H810" i="32"/>
  <c r="H811" i="32"/>
  <c r="H812" i="32"/>
  <c r="H813" i="32"/>
  <c r="H814" i="32"/>
  <c r="H815" i="32"/>
  <c r="H816" i="32"/>
  <c r="H817" i="32"/>
  <c r="H818" i="32"/>
  <c r="H819" i="32"/>
  <c r="H820" i="32"/>
  <c r="H821" i="32"/>
  <c r="H822" i="32"/>
  <c r="H823" i="32"/>
  <c r="H824" i="32"/>
  <c r="H825" i="32"/>
  <c r="H826" i="32"/>
  <c r="H827" i="32"/>
  <c r="H828" i="32"/>
  <c r="H829" i="32"/>
  <c r="H830" i="32"/>
  <c r="H831" i="32"/>
  <c r="H832" i="32"/>
  <c r="H833" i="32"/>
  <c r="H834" i="32"/>
  <c r="H835" i="32"/>
  <c r="H836" i="32"/>
  <c r="H837" i="32"/>
  <c r="H838" i="32"/>
  <c r="H839" i="32"/>
  <c r="H840" i="32"/>
  <c r="H841" i="32"/>
  <c r="H842" i="32"/>
  <c r="H843" i="32"/>
  <c r="H844" i="32"/>
  <c r="H845" i="32"/>
  <c r="H846" i="32"/>
  <c r="H847" i="32"/>
  <c r="H848" i="32"/>
  <c r="H849" i="32"/>
  <c r="H850" i="32"/>
  <c r="H851" i="32"/>
  <c r="H852" i="32"/>
  <c r="H853" i="32"/>
  <c r="H854" i="32"/>
  <c r="H855" i="32"/>
  <c r="H856" i="32"/>
  <c r="H857" i="32"/>
  <c r="H858" i="32"/>
  <c r="H859" i="32"/>
  <c r="H860" i="32"/>
  <c r="H861" i="32"/>
  <c r="H862" i="32"/>
  <c r="H863" i="32"/>
  <c r="H864" i="32"/>
  <c r="H865" i="32"/>
  <c r="H866" i="32"/>
  <c r="H867" i="32"/>
  <c r="H868" i="32"/>
  <c r="H869" i="32"/>
  <c r="H870" i="32"/>
  <c r="H871" i="32"/>
  <c r="H872" i="32"/>
  <c r="H873" i="32"/>
  <c r="H874" i="32"/>
  <c r="H875" i="32"/>
  <c r="H876" i="32"/>
  <c r="H877" i="32"/>
  <c r="H878" i="32"/>
  <c r="H879" i="32"/>
  <c r="H880" i="32"/>
  <c r="H881" i="32"/>
  <c r="H882" i="32"/>
  <c r="H883" i="32"/>
  <c r="H884" i="32"/>
  <c r="H885" i="32"/>
  <c r="H886" i="32"/>
  <c r="H887" i="32"/>
  <c r="H888" i="32"/>
  <c r="H889" i="32"/>
  <c r="H890" i="32"/>
  <c r="H891" i="32"/>
  <c r="H892" i="32"/>
  <c r="H893" i="32"/>
  <c r="H894" i="32"/>
  <c r="H895" i="32"/>
  <c r="H896" i="32"/>
  <c r="H897" i="32"/>
  <c r="H898" i="32"/>
  <c r="H899" i="32"/>
  <c r="H900" i="32"/>
  <c r="H901" i="32"/>
  <c r="H902" i="32"/>
  <c r="H903" i="32"/>
  <c r="H904" i="32"/>
  <c r="H905" i="32"/>
  <c r="H906" i="32"/>
  <c r="H907" i="32"/>
  <c r="H908" i="32"/>
  <c r="H909" i="32"/>
  <c r="H910" i="32"/>
  <c r="H911" i="32"/>
  <c r="H912" i="32"/>
  <c r="H913" i="32"/>
  <c r="H914" i="32"/>
  <c r="H915" i="32"/>
  <c r="H916" i="32"/>
  <c r="H917" i="32"/>
  <c r="H918" i="32"/>
  <c r="H919" i="32"/>
  <c r="H920" i="32"/>
  <c r="H921" i="32"/>
  <c r="H922" i="32"/>
  <c r="H923" i="32"/>
  <c r="H924" i="32"/>
  <c r="H925" i="32"/>
  <c r="H926" i="32"/>
  <c r="H927" i="32"/>
  <c r="H928" i="32"/>
  <c r="H929" i="32"/>
  <c r="H930" i="32"/>
  <c r="H931" i="32"/>
  <c r="H932" i="32"/>
  <c r="H933" i="32"/>
  <c r="H934" i="32"/>
  <c r="H935" i="32"/>
  <c r="H936" i="32"/>
  <c r="H937" i="32"/>
  <c r="H938" i="32"/>
  <c r="H939" i="32"/>
  <c r="H940" i="32"/>
  <c r="H941" i="32"/>
  <c r="H942" i="32"/>
  <c r="H943" i="32"/>
  <c r="H944" i="32"/>
  <c r="H945" i="32"/>
  <c r="H946" i="32"/>
  <c r="H947" i="32"/>
  <c r="H948" i="32"/>
  <c r="H949" i="32"/>
  <c r="H950" i="32"/>
  <c r="H951" i="32"/>
  <c r="H952" i="32"/>
  <c r="H953" i="32"/>
  <c r="H954" i="32"/>
  <c r="H955" i="32"/>
  <c r="H956" i="32"/>
  <c r="H957" i="32"/>
  <c r="H958" i="32"/>
  <c r="H959" i="32"/>
  <c r="H960" i="32"/>
  <c r="H961" i="32"/>
  <c r="H962" i="32"/>
  <c r="H963" i="32"/>
  <c r="H964" i="32"/>
  <c r="H965" i="32"/>
  <c r="H966" i="32"/>
  <c r="H967" i="32"/>
  <c r="H968" i="32"/>
  <c r="H969" i="32"/>
  <c r="H970" i="32"/>
  <c r="H971" i="32"/>
  <c r="H972" i="32"/>
  <c r="H973" i="32"/>
  <c r="H974" i="32"/>
  <c r="H975" i="32"/>
  <c r="H976" i="32"/>
  <c r="H977" i="32"/>
  <c r="H978" i="32"/>
  <c r="H979" i="32"/>
  <c r="H980" i="32"/>
  <c r="H981" i="32"/>
  <c r="H982" i="32"/>
  <c r="H983" i="32"/>
  <c r="H984" i="32"/>
  <c r="H985" i="32"/>
  <c r="H986" i="32"/>
  <c r="H987" i="32"/>
  <c r="H988" i="32"/>
  <c r="H989" i="32"/>
  <c r="H990" i="32"/>
  <c r="H991" i="32"/>
  <c r="H992" i="32"/>
  <c r="H993" i="32"/>
  <c r="H994" i="32"/>
  <c r="H995" i="32"/>
  <c r="H996" i="32"/>
  <c r="H997" i="32"/>
  <c r="H998" i="32"/>
  <c r="H999" i="32"/>
  <c r="H1000" i="32"/>
  <c r="H1001" i="32"/>
  <c r="H1002" i="32"/>
  <c r="H1003" i="32"/>
  <c r="H1004" i="32"/>
  <c r="H1005" i="32"/>
  <c r="H1006" i="32"/>
  <c r="H1007" i="32"/>
  <c r="H1008" i="32"/>
  <c r="H1009" i="32"/>
  <c r="H1010" i="32"/>
  <c r="H1011" i="32"/>
  <c r="H1012" i="32"/>
  <c r="H1013" i="32"/>
  <c r="H1014" i="32"/>
  <c r="H1015" i="32"/>
  <c r="H1016" i="32"/>
  <c r="H1017" i="32"/>
  <c r="H1018" i="32"/>
  <c r="H1019" i="32"/>
  <c r="H1020" i="32"/>
  <c r="H1021" i="32"/>
  <c r="H1022" i="32"/>
  <c r="H1023" i="32"/>
  <c r="H1024" i="32"/>
  <c r="H1025" i="32"/>
  <c r="H1026" i="32"/>
  <c r="H1027" i="32"/>
  <c r="H1028" i="32"/>
  <c r="H1029" i="32"/>
  <c r="H1030" i="32"/>
  <c r="H1031" i="32"/>
  <c r="H1032" i="32"/>
  <c r="H1033" i="32"/>
  <c r="H1034" i="32"/>
  <c r="H1035" i="32"/>
  <c r="H1036" i="32"/>
  <c r="H1037" i="32"/>
  <c r="H1038" i="32"/>
  <c r="H1039" i="32"/>
  <c r="H1040" i="32"/>
  <c r="H1041" i="32"/>
  <c r="H1042" i="32"/>
  <c r="H1043" i="32"/>
  <c r="H1044" i="32"/>
  <c r="H1045" i="32"/>
  <c r="H1046" i="32"/>
  <c r="H1047" i="32"/>
  <c r="H1048" i="32"/>
  <c r="H1049" i="32"/>
  <c r="H1050" i="32"/>
  <c r="H1051" i="32"/>
  <c r="H1052" i="32"/>
  <c r="H1053" i="32"/>
  <c r="H1054" i="32"/>
  <c r="H1055" i="32"/>
  <c r="H1056" i="32"/>
  <c r="H1057" i="32"/>
  <c r="H1058" i="32"/>
  <c r="H1059" i="32"/>
  <c r="H1060" i="32"/>
  <c r="H1061" i="32"/>
  <c r="H1062" i="32"/>
  <c r="H1063" i="32"/>
  <c r="H1064" i="32"/>
  <c r="H1065" i="32"/>
  <c r="H1066" i="32"/>
  <c r="H1067" i="32"/>
  <c r="H1068" i="32"/>
  <c r="H1069" i="32"/>
  <c r="H1070" i="32"/>
  <c r="H1071" i="32"/>
  <c r="H1072" i="32"/>
  <c r="H1073" i="32"/>
  <c r="H1074" i="32"/>
  <c r="H1075" i="32"/>
  <c r="H1076" i="32"/>
  <c r="H1077" i="32"/>
  <c r="H1078" i="32"/>
  <c r="H1079" i="32"/>
  <c r="H1080" i="32"/>
  <c r="H1081" i="32"/>
  <c r="H1082" i="32"/>
  <c r="H1083" i="32"/>
  <c r="H1084" i="32"/>
  <c r="H1085" i="32"/>
  <c r="H1086" i="32"/>
  <c r="H1087" i="32"/>
  <c r="H1088" i="32"/>
  <c r="H1089" i="32"/>
  <c r="H1090" i="32"/>
  <c r="H1091" i="32"/>
  <c r="H1092" i="32"/>
  <c r="H1093" i="32"/>
  <c r="H1094" i="32"/>
  <c r="H1095" i="32"/>
  <c r="H1096" i="32"/>
  <c r="H1097" i="32"/>
  <c r="H1098" i="32"/>
  <c r="H1099" i="32"/>
  <c r="H1100" i="32"/>
  <c r="H1101" i="32"/>
  <c r="H1102" i="32"/>
  <c r="H1103" i="32"/>
  <c r="H1104" i="32"/>
  <c r="H1105" i="32"/>
  <c r="H1106" i="32"/>
  <c r="H1107" i="32"/>
  <c r="H1108" i="32"/>
  <c r="H1109" i="32"/>
  <c r="H1110" i="32"/>
  <c r="H1111" i="32"/>
  <c r="H1112" i="32"/>
  <c r="H1113" i="32"/>
  <c r="H1114" i="32"/>
  <c r="H1115" i="32"/>
  <c r="H1116" i="32"/>
  <c r="H1117" i="32"/>
  <c r="H1118" i="32"/>
  <c r="H1119" i="32"/>
  <c r="H1120" i="32"/>
  <c r="H1121" i="32"/>
  <c r="H1122" i="32"/>
  <c r="H1123" i="32"/>
  <c r="H1124" i="32"/>
  <c r="H1125" i="32"/>
  <c r="H1126" i="32"/>
  <c r="H1127" i="32"/>
  <c r="H1128" i="32"/>
  <c r="H1129" i="32"/>
  <c r="H1130" i="32"/>
  <c r="H1131" i="32"/>
  <c r="H1132" i="32"/>
  <c r="H1133" i="32"/>
  <c r="H1134" i="32"/>
  <c r="H1135" i="32"/>
  <c r="H1136" i="32"/>
  <c r="H1137" i="32"/>
  <c r="H1138" i="32"/>
  <c r="H1139" i="32"/>
  <c r="H1140" i="32"/>
  <c r="H1141" i="32"/>
  <c r="H1142" i="32"/>
  <c r="H1143" i="32"/>
  <c r="H1144" i="32"/>
  <c r="H1145" i="32"/>
  <c r="H1146" i="32"/>
  <c r="H1147" i="32"/>
  <c r="H1148" i="32"/>
  <c r="H1149" i="32"/>
  <c r="H1150" i="32"/>
  <c r="H1151" i="32"/>
  <c r="H1152" i="32"/>
  <c r="H1153" i="32"/>
  <c r="H1154" i="32"/>
  <c r="H1155" i="32"/>
  <c r="H1156" i="32"/>
  <c r="H1157" i="32"/>
  <c r="H1158" i="32"/>
  <c r="H1159" i="32"/>
  <c r="H1160" i="32"/>
  <c r="H1161" i="32"/>
  <c r="H1162" i="32"/>
  <c r="H1163" i="32"/>
  <c r="H1164" i="32"/>
  <c r="H1165" i="32"/>
  <c r="H1166" i="32"/>
  <c r="H1167" i="32"/>
  <c r="H1168" i="32"/>
  <c r="H1169" i="32"/>
  <c r="H1170" i="32"/>
  <c r="H1171" i="32"/>
  <c r="H1172" i="32"/>
  <c r="H1173" i="32"/>
  <c r="H1174" i="32"/>
  <c r="H1175" i="32"/>
  <c r="H1176" i="32"/>
  <c r="H1177" i="32"/>
  <c r="H1178" i="32"/>
  <c r="H1179" i="32"/>
  <c r="H1180" i="32"/>
  <c r="H1181" i="32"/>
  <c r="H1182" i="32"/>
  <c r="H1183" i="32"/>
  <c r="H1184" i="32"/>
  <c r="H1185" i="32"/>
  <c r="H1186" i="32"/>
  <c r="H1187" i="32"/>
  <c r="H1188" i="32"/>
  <c r="H1189" i="32"/>
  <c r="H1190" i="32"/>
  <c r="H1191" i="32"/>
  <c r="H1192" i="32"/>
  <c r="H1193" i="32"/>
  <c r="H1194" i="32"/>
  <c r="H1195" i="32"/>
  <c r="H1196" i="32"/>
  <c r="H1197" i="32"/>
  <c r="H1198" i="32"/>
  <c r="H1199" i="32"/>
  <c r="H1200" i="32"/>
  <c r="H1201" i="32"/>
  <c r="H1202" i="32"/>
  <c r="H1203" i="32"/>
  <c r="H1204" i="32"/>
  <c r="H1205" i="32"/>
  <c r="H1206" i="32"/>
  <c r="H1207" i="32"/>
  <c r="H1208" i="32"/>
  <c r="H1209" i="32"/>
  <c r="H1210" i="32"/>
  <c r="H1211" i="32"/>
  <c r="H1212" i="32"/>
  <c r="H1213" i="32"/>
  <c r="H1214" i="32"/>
  <c r="H1215" i="32"/>
  <c r="H1216" i="32"/>
  <c r="H1217" i="32"/>
  <c r="H1218" i="32"/>
  <c r="H1219" i="32"/>
  <c r="H1220" i="32"/>
  <c r="H1221" i="32"/>
  <c r="H1222" i="32"/>
  <c r="H1223" i="32"/>
  <c r="H1224" i="32"/>
  <c r="H1225" i="32"/>
  <c r="H1226" i="32"/>
  <c r="H1227" i="32"/>
  <c r="H1228" i="32"/>
  <c r="H1229" i="32"/>
  <c r="H1230" i="32"/>
  <c r="H1231" i="32"/>
  <c r="H1232" i="32"/>
  <c r="H1233" i="32"/>
  <c r="H1234" i="32"/>
  <c r="H1235" i="32"/>
  <c r="H1236" i="32"/>
  <c r="H1237" i="32"/>
  <c r="H1238" i="32"/>
  <c r="H1239" i="32"/>
  <c r="H1240" i="32"/>
  <c r="H1241" i="32"/>
  <c r="H1242" i="32"/>
  <c r="H1243" i="32"/>
  <c r="H1244" i="32"/>
  <c r="H1245" i="32"/>
  <c r="H1246" i="32"/>
  <c r="H1247" i="32"/>
  <c r="H1248" i="32"/>
  <c r="H1249" i="32"/>
  <c r="H1250" i="32"/>
  <c r="H1251" i="32"/>
  <c r="H1252" i="32"/>
  <c r="H1253" i="32"/>
  <c r="H1254" i="32"/>
  <c r="H1255" i="32"/>
  <c r="H1256" i="32"/>
  <c r="H1257" i="32"/>
  <c r="H1258" i="32"/>
  <c r="H1259" i="32"/>
  <c r="H1260" i="32"/>
  <c r="H1261" i="32"/>
  <c r="H1262" i="32"/>
  <c r="H1263" i="32"/>
  <c r="H1264" i="32"/>
  <c r="H1265" i="32"/>
  <c r="H1266" i="32"/>
  <c r="H1267" i="32"/>
  <c r="H1268" i="32"/>
  <c r="H1269" i="32"/>
  <c r="H1270" i="32"/>
  <c r="H1271" i="32"/>
  <c r="H1272" i="32"/>
  <c r="H1273" i="32"/>
  <c r="H1274" i="32"/>
  <c r="H1275" i="32"/>
  <c r="H1276" i="32"/>
  <c r="H1277" i="32"/>
  <c r="H1278" i="32"/>
  <c r="H1279" i="32"/>
  <c r="H1280" i="32"/>
  <c r="H1281" i="32"/>
  <c r="H1282" i="32"/>
  <c r="H1283" i="32"/>
  <c r="H1284" i="32"/>
  <c r="H1285" i="32"/>
  <c r="H1286" i="32"/>
  <c r="H1287" i="32"/>
  <c r="H1288" i="32"/>
  <c r="H1289" i="32"/>
  <c r="H1290" i="32"/>
  <c r="H1291" i="32"/>
  <c r="H1292" i="32"/>
  <c r="H1293" i="32"/>
  <c r="H1294" i="32"/>
  <c r="H1295" i="32"/>
  <c r="H1296" i="32"/>
  <c r="H1297" i="32"/>
  <c r="H1298" i="32"/>
  <c r="H1299" i="32"/>
  <c r="H1300" i="32"/>
  <c r="H1301" i="32"/>
  <c r="H1302" i="32"/>
  <c r="H1303" i="32"/>
  <c r="H1304" i="32"/>
  <c r="H1305" i="32"/>
  <c r="H1306" i="32"/>
  <c r="H1307" i="32"/>
  <c r="H1308" i="32"/>
  <c r="H1309" i="32"/>
  <c r="H1310" i="32"/>
  <c r="H1311" i="32"/>
  <c r="H1312" i="32"/>
  <c r="H1313" i="32"/>
  <c r="H1314" i="32"/>
  <c r="H1315" i="32"/>
  <c r="H1316" i="32"/>
  <c r="H1317" i="32"/>
  <c r="H1318" i="32"/>
  <c r="H1319" i="32"/>
  <c r="H1320" i="32"/>
  <c r="H1321" i="32"/>
  <c r="H1322" i="32"/>
  <c r="H1323" i="32"/>
  <c r="H1324" i="32"/>
  <c r="H1325" i="32"/>
  <c r="H1326" i="32"/>
  <c r="H1327" i="32"/>
  <c r="H1328" i="32"/>
  <c r="H1329" i="32"/>
  <c r="H1330" i="32"/>
  <c r="H1331" i="32"/>
  <c r="H1332" i="32"/>
  <c r="H1333" i="32"/>
  <c r="H1334" i="32"/>
  <c r="H1335" i="32"/>
  <c r="H1336" i="32"/>
  <c r="H1337" i="32"/>
  <c r="H1338" i="32"/>
  <c r="H1339" i="32"/>
  <c r="H1340" i="32"/>
  <c r="H1341" i="32"/>
  <c r="H1342" i="32"/>
  <c r="H1343" i="32"/>
  <c r="H1344" i="32"/>
  <c r="H1345" i="32"/>
  <c r="H1346" i="32"/>
  <c r="H1347" i="32"/>
  <c r="H1348" i="32"/>
  <c r="H1349" i="32"/>
  <c r="H1350" i="32"/>
  <c r="H1351" i="32"/>
  <c r="H1352" i="32"/>
  <c r="H1353" i="32"/>
  <c r="H1354" i="32"/>
  <c r="H1355" i="32"/>
  <c r="H1356" i="32"/>
  <c r="H1357" i="32"/>
  <c r="H1358" i="32"/>
  <c r="H1359" i="32"/>
  <c r="H1360" i="32"/>
  <c r="H1361" i="32"/>
  <c r="H1362" i="32"/>
  <c r="H1363" i="32"/>
  <c r="H1364" i="32"/>
  <c r="H1365" i="32"/>
  <c r="H1366" i="32"/>
  <c r="H1367" i="32"/>
  <c r="H1368" i="32"/>
  <c r="H1369" i="32"/>
  <c r="H1370" i="32"/>
  <c r="H1371" i="32"/>
  <c r="H1372" i="32"/>
  <c r="H1373" i="32"/>
  <c r="H1374" i="32"/>
  <c r="H1375" i="32"/>
  <c r="H1376" i="32"/>
  <c r="H1377" i="32"/>
  <c r="H1378" i="32"/>
  <c r="H1379" i="32"/>
  <c r="H1380" i="32"/>
  <c r="H1381" i="32"/>
  <c r="H1382" i="32"/>
  <c r="H1383" i="32"/>
  <c r="H1384" i="32"/>
  <c r="H1385" i="32"/>
  <c r="H1386" i="32"/>
  <c r="H1387" i="32"/>
  <c r="H1388" i="32"/>
  <c r="H1389" i="32"/>
  <c r="H1390" i="32"/>
  <c r="H1391" i="32"/>
  <c r="H1392" i="32"/>
  <c r="H1393" i="32"/>
  <c r="H1394" i="32"/>
  <c r="H1395" i="32"/>
  <c r="H1396" i="32"/>
  <c r="H1397" i="32"/>
  <c r="H1398" i="32"/>
  <c r="H1399" i="32"/>
  <c r="H1400" i="32"/>
  <c r="H1401" i="32"/>
  <c r="H1402" i="32"/>
  <c r="H1403" i="32"/>
  <c r="H1404" i="32"/>
  <c r="H1405" i="32"/>
  <c r="H1406" i="32"/>
  <c r="H1407" i="32"/>
  <c r="H1408" i="32"/>
  <c r="H1409" i="32"/>
  <c r="H1410" i="32"/>
  <c r="H1411" i="32"/>
  <c r="H1412" i="32"/>
  <c r="H1413" i="32"/>
  <c r="H1414" i="32"/>
  <c r="H1415" i="32"/>
  <c r="H1416" i="32"/>
  <c r="H1417" i="32"/>
  <c r="H1418" i="32"/>
  <c r="H1419" i="32"/>
  <c r="H1420" i="32"/>
  <c r="H1421" i="32"/>
  <c r="H1422" i="32"/>
  <c r="H1423" i="32"/>
  <c r="H1424" i="32"/>
  <c r="H1425" i="32"/>
  <c r="H1426" i="32"/>
  <c r="H1427" i="32"/>
  <c r="H1428" i="32"/>
  <c r="H1429" i="32"/>
  <c r="H1430" i="32"/>
  <c r="H1431" i="32"/>
  <c r="H1432" i="32"/>
  <c r="H1433" i="32"/>
  <c r="H1434" i="32"/>
  <c r="H1435" i="32"/>
  <c r="H1436" i="32"/>
  <c r="H1437" i="32"/>
  <c r="H1438" i="32"/>
  <c r="H1439" i="32"/>
  <c r="H1440" i="32"/>
  <c r="H1441" i="32"/>
  <c r="H1442" i="32"/>
  <c r="H1443" i="32"/>
  <c r="H1444" i="32"/>
  <c r="H1445" i="32"/>
  <c r="H1446" i="32"/>
  <c r="H1447" i="32"/>
  <c r="H1448" i="32"/>
  <c r="H1449" i="32"/>
  <c r="H1450" i="32"/>
  <c r="H1451" i="32"/>
  <c r="H1452" i="32"/>
  <c r="H1453" i="32"/>
  <c r="H1454" i="32"/>
  <c r="H1455" i="32"/>
  <c r="H1456" i="32"/>
  <c r="H1457" i="32"/>
  <c r="H1458" i="32"/>
  <c r="H1459" i="32"/>
  <c r="H1460" i="32"/>
  <c r="H1461" i="32"/>
  <c r="H1462" i="32"/>
  <c r="H1463" i="32"/>
  <c r="H1464" i="32"/>
  <c r="H1465" i="32"/>
  <c r="H1466" i="32"/>
  <c r="H1467" i="32"/>
  <c r="H1468" i="32"/>
  <c r="H1469" i="32"/>
  <c r="H1470" i="32"/>
  <c r="H1471" i="32"/>
  <c r="H1472" i="32"/>
  <c r="H1473" i="32"/>
  <c r="H1474" i="32"/>
  <c r="H1475" i="32"/>
  <c r="H1476" i="32"/>
  <c r="H1477" i="32"/>
  <c r="H1478" i="32"/>
  <c r="H1479" i="32"/>
  <c r="H1480" i="32"/>
  <c r="H1481" i="32"/>
  <c r="H1482" i="32"/>
  <c r="H1483" i="32"/>
  <c r="H1484" i="32"/>
  <c r="H1485" i="32"/>
  <c r="H1486" i="32"/>
  <c r="H1487" i="32"/>
  <c r="H1488" i="32"/>
  <c r="H1489" i="32"/>
  <c r="H1490" i="32"/>
  <c r="H1491" i="32"/>
  <c r="H1492" i="32"/>
  <c r="H1493" i="32"/>
  <c r="H1494" i="32"/>
  <c r="H1495" i="32"/>
  <c r="H1496" i="32"/>
  <c r="H1497" i="32"/>
  <c r="H1498" i="32"/>
  <c r="H1499" i="32"/>
  <c r="H1500" i="32"/>
  <c r="H1501" i="32"/>
  <c r="H1502" i="32"/>
  <c r="H1503" i="32"/>
  <c r="H1504" i="32"/>
  <c r="H1505" i="32"/>
  <c r="H1506" i="32"/>
  <c r="H1507" i="32"/>
  <c r="H1508" i="32"/>
  <c r="H1509" i="32"/>
  <c r="H1510" i="32"/>
  <c r="H1511" i="32"/>
  <c r="H1512" i="32"/>
  <c r="H1513" i="32"/>
  <c r="H1514" i="32"/>
  <c r="H1515" i="32"/>
  <c r="H1516" i="32"/>
  <c r="H1517" i="32"/>
  <c r="H1518" i="32"/>
  <c r="H1519" i="32"/>
  <c r="H1520" i="32"/>
  <c r="H1521" i="32"/>
  <c r="H1522" i="32"/>
  <c r="H1523" i="32"/>
  <c r="H1524" i="32"/>
  <c r="H1525" i="32"/>
  <c r="H1526" i="32"/>
  <c r="H1527" i="32"/>
  <c r="H1528" i="32"/>
  <c r="H1529" i="32"/>
  <c r="H1530" i="32"/>
  <c r="H1531" i="32"/>
  <c r="H1532" i="32"/>
  <c r="H1533" i="32"/>
  <c r="H1534" i="32"/>
  <c r="H1535" i="32"/>
  <c r="H1536" i="32"/>
  <c r="H1537" i="32"/>
  <c r="H1538" i="32"/>
  <c r="H1539" i="32"/>
  <c r="H1540" i="32"/>
  <c r="H1541" i="32"/>
  <c r="H1542" i="32"/>
  <c r="H1543" i="32"/>
  <c r="H1544" i="32"/>
  <c r="H1545" i="32"/>
  <c r="H1546" i="32"/>
  <c r="H1547" i="32"/>
  <c r="H1548" i="32"/>
  <c r="H1549" i="32"/>
  <c r="H1550" i="32"/>
  <c r="H1551" i="32"/>
  <c r="H1552" i="32"/>
  <c r="H1553" i="32"/>
  <c r="H1554" i="32"/>
  <c r="H1555" i="32"/>
  <c r="H1556" i="32"/>
  <c r="H1557" i="32"/>
  <c r="H1558" i="32"/>
  <c r="H1559" i="32"/>
  <c r="H1560" i="32"/>
  <c r="H1561" i="32"/>
  <c r="H1562" i="32"/>
  <c r="H1563" i="32"/>
  <c r="H1564" i="32"/>
  <c r="H1565" i="32"/>
  <c r="H1566" i="32"/>
  <c r="H1567" i="32"/>
  <c r="H1568" i="32"/>
  <c r="H1569" i="32"/>
  <c r="H1570" i="32"/>
  <c r="H1571" i="32"/>
  <c r="H1572" i="32"/>
  <c r="H1573" i="32"/>
  <c r="H1574" i="32"/>
  <c r="H1575" i="32"/>
  <c r="H1576" i="32"/>
  <c r="H1577" i="32"/>
  <c r="H1578" i="32"/>
  <c r="H1579" i="32"/>
  <c r="H1580" i="32"/>
  <c r="H1581" i="32"/>
  <c r="H1582" i="32"/>
  <c r="H1583" i="32"/>
  <c r="H1584" i="32"/>
  <c r="H1585" i="32"/>
  <c r="H1586" i="32"/>
  <c r="H1587" i="32"/>
  <c r="H1588" i="32"/>
  <c r="H1589" i="32"/>
  <c r="H1590" i="32"/>
  <c r="H1591" i="32"/>
  <c r="H1592" i="32"/>
  <c r="H1593" i="32"/>
  <c r="H1594" i="32"/>
  <c r="H1595" i="32"/>
  <c r="H1596" i="32"/>
  <c r="H1597" i="32"/>
  <c r="H1598" i="32"/>
  <c r="H1599" i="32"/>
  <c r="H1600" i="32"/>
  <c r="H1601" i="32"/>
  <c r="H1602" i="32"/>
  <c r="H1603" i="32"/>
  <c r="H1604" i="32"/>
  <c r="H1605" i="32"/>
  <c r="H1606" i="32"/>
  <c r="H1607" i="32"/>
  <c r="H1608" i="32"/>
  <c r="H1609" i="32"/>
  <c r="H1610" i="32"/>
  <c r="H1611" i="32"/>
  <c r="H1612" i="32"/>
  <c r="H1613" i="32"/>
  <c r="H1614" i="32"/>
  <c r="H1615" i="32"/>
  <c r="H1616" i="32"/>
  <c r="H1617" i="32"/>
  <c r="H1618" i="32"/>
  <c r="H1619" i="32"/>
  <c r="H1620" i="32"/>
  <c r="H1621" i="32"/>
  <c r="H1622" i="32"/>
  <c r="H1623" i="32"/>
  <c r="H1624" i="32"/>
  <c r="H1625" i="32"/>
  <c r="H1626" i="32"/>
  <c r="H1627" i="32"/>
  <c r="H1628" i="32"/>
  <c r="H1629" i="32"/>
  <c r="H1630" i="32"/>
  <c r="H1631" i="32"/>
  <c r="H1632" i="32"/>
  <c r="H1633" i="32"/>
  <c r="H1634" i="32"/>
  <c r="H1635" i="32"/>
  <c r="H1636" i="32"/>
  <c r="H1637" i="32"/>
  <c r="H1638" i="32"/>
  <c r="H1639" i="32"/>
  <c r="H1640" i="32"/>
  <c r="H1641" i="32"/>
  <c r="H1642" i="32"/>
  <c r="H1643" i="32"/>
  <c r="H1644" i="32"/>
  <c r="H1645" i="32"/>
  <c r="H1646" i="32"/>
  <c r="H1647" i="32"/>
  <c r="H1648" i="32"/>
  <c r="H1649" i="32"/>
  <c r="H1650" i="32"/>
  <c r="H1651" i="32"/>
  <c r="H1652" i="32"/>
  <c r="H1653" i="32"/>
  <c r="H1654" i="32"/>
  <c r="H1655" i="32"/>
  <c r="H1656" i="32"/>
  <c r="H1657" i="32"/>
  <c r="H1658" i="32"/>
  <c r="H1659" i="32"/>
  <c r="H1660" i="32"/>
  <c r="H1661" i="32"/>
  <c r="H1662" i="32"/>
  <c r="H1663" i="32"/>
  <c r="H1664" i="32"/>
  <c r="H1665" i="32"/>
  <c r="H1666" i="32"/>
  <c r="H1667" i="32"/>
  <c r="H1668" i="32"/>
  <c r="H1669" i="32"/>
  <c r="H1670" i="32"/>
  <c r="H1671" i="32"/>
  <c r="H1672" i="32"/>
  <c r="H1673" i="32"/>
  <c r="H1674" i="32"/>
  <c r="H1675" i="32"/>
  <c r="H1676" i="32"/>
  <c r="H1677" i="32"/>
  <c r="H1678" i="32"/>
  <c r="H1679" i="32"/>
  <c r="H1680" i="32"/>
  <c r="H1681" i="32"/>
  <c r="H1682" i="32"/>
  <c r="H1683" i="32"/>
  <c r="H1684" i="32"/>
  <c r="H1685" i="32"/>
  <c r="H1686" i="32"/>
  <c r="H1687" i="32"/>
  <c r="H1688" i="32"/>
  <c r="H1689" i="32"/>
  <c r="H1690" i="32"/>
  <c r="H1691" i="32"/>
  <c r="H1692" i="32"/>
  <c r="H1693" i="32"/>
  <c r="H1694" i="32"/>
  <c r="H1695" i="32"/>
  <c r="H1696" i="32"/>
  <c r="H1697" i="32"/>
  <c r="H1698" i="32"/>
  <c r="H1699" i="32"/>
  <c r="H1700" i="32"/>
  <c r="H1701" i="32"/>
  <c r="H1702" i="32"/>
  <c r="H1703" i="32"/>
  <c r="H1704" i="32"/>
  <c r="H1705" i="32"/>
  <c r="H1706" i="32"/>
  <c r="H1707" i="32"/>
  <c r="H1708" i="32"/>
  <c r="H1709" i="32"/>
  <c r="H1710" i="32"/>
  <c r="H1711" i="32"/>
  <c r="H1712" i="32"/>
  <c r="H1713" i="32"/>
  <c r="H1714" i="32"/>
  <c r="H1715" i="32"/>
  <c r="H1716" i="32"/>
  <c r="H1717" i="32"/>
  <c r="H1718" i="32"/>
  <c r="H1719" i="32"/>
  <c r="H1720" i="32"/>
  <c r="H1721" i="32"/>
  <c r="H1722" i="32"/>
  <c r="H1723" i="32"/>
  <c r="H1724" i="32"/>
  <c r="H1725" i="32"/>
  <c r="H1726" i="32"/>
  <c r="H1727" i="32"/>
  <c r="H1728" i="32"/>
  <c r="H1729" i="32"/>
  <c r="H1730" i="32"/>
  <c r="H1731" i="32"/>
  <c r="H1732" i="32"/>
  <c r="H1733" i="32"/>
  <c r="H1734" i="32"/>
  <c r="H1735" i="32"/>
  <c r="H1736" i="32"/>
  <c r="H1737" i="32"/>
  <c r="H1738" i="32"/>
  <c r="H1739" i="32"/>
  <c r="H1740" i="32"/>
  <c r="H1741" i="32"/>
  <c r="H1742" i="32"/>
  <c r="H1743" i="32"/>
  <c r="H1744" i="32"/>
  <c r="H1745" i="32"/>
  <c r="H1746" i="32"/>
  <c r="H1747" i="32"/>
  <c r="H1748" i="32"/>
  <c r="H1749" i="32"/>
  <c r="H1750" i="32"/>
  <c r="H1751" i="32"/>
  <c r="H1752" i="32"/>
  <c r="H1753" i="32"/>
  <c r="H1754" i="32"/>
  <c r="H1755" i="32"/>
  <c r="H1756" i="32"/>
  <c r="H1757" i="32"/>
  <c r="H1758" i="32"/>
  <c r="H1759" i="32"/>
  <c r="H1760" i="32"/>
  <c r="H1761" i="32"/>
  <c r="H1762" i="32"/>
  <c r="H1763" i="32"/>
  <c r="H1764" i="32"/>
  <c r="H1765" i="32"/>
  <c r="H1766" i="32"/>
  <c r="H1767" i="32"/>
  <c r="H1768" i="32"/>
  <c r="H1769" i="32"/>
  <c r="H1770" i="32"/>
  <c r="H1771" i="32"/>
  <c r="H1772" i="32"/>
  <c r="H1773" i="32"/>
  <c r="H1774" i="32"/>
  <c r="H1775" i="32"/>
  <c r="H1776" i="32"/>
  <c r="H1777" i="32"/>
  <c r="H1778" i="32"/>
  <c r="H1779" i="32"/>
  <c r="H1780" i="32"/>
  <c r="H1781" i="32"/>
  <c r="H1782" i="32"/>
  <c r="H1783" i="32"/>
  <c r="H1784" i="32"/>
  <c r="H1785" i="32"/>
  <c r="H1786" i="32"/>
  <c r="H1787" i="32"/>
  <c r="H1788" i="32"/>
  <c r="H1789" i="32"/>
  <c r="H1790" i="32"/>
  <c r="H1791" i="32"/>
  <c r="H1792" i="32"/>
  <c r="H1793" i="32"/>
  <c r="H1794" i="32"/>
  <c r="H1795" i="32"/>
  <c r="H1796" i="32"/>
  <c r="H1797" i="32"/>
  <c r="H1798" i="32"/>
  <c r="H1799" i="32"/>
  <c r="H1800" i="32"/>
  <c r="H1801" i="32"/>
  <c r="H1802" i="32"/>
  <c r="H1803" i="32"/>
  <c r="H1804" i="32"/>
  <c r="H1805" i="32"/>
  <c r="H1806" i="32"/>
  <c r="H1807" i="32"/>
  <c r="H1808" i="32"/>
  <c r="H1809" i="32"/>
  <c r="H1810" i="32"/>
  <c r="H1811" i="32"/>
  <c r="H1812" i="32"/>
  <c r="H1813" i="32"/>
  <c r="H1814" i="32"/>
  <c r="H1815" i="32"/>
  <c r="H1816" i="32"/>
  <c r="H1817" i="32"/>
  <c r="H1818" i="32"/>
  <c r="H1819" i="32"/>
  <c r="H1820" i="32"/>
  <c r="H1821" i="32"/>
  <c r="H1822" i="32"/>
  <c r="H1823" i="32"/>
  <c r="H1824" i="32"/>
  <c r="H1825" i="32"/>
  <c r="H1826" i="32"/>
  <c r="H1827" i="32"/>
  <c r="H1828" i="32"/>
  <c r="H1829" i="32"/>
  <c r="H1830" i="32"/>
  <c r="H1831" i="32"/>
  <c r="H1832" i="32"/>
  <c r="H1833" i="32"/>
  <c r="H1834" i="32"/>
  <c r="H1835" i="32"/>
  <c r="H1836" i="32"/>
  <c r="H1837" i="32"/>
  <c r="H1838" i="32"/>
  <c r="H1839" i="32"/>
  <c r="H1840" i="32"/>
  <c r="H1841" i="32"/>
  <c r="H1842" i="32"/>
  <c r="H1843" i="32"/>
  <c r="H1844" i="32"/>
  <c r="H1845" i="32"/>
  <c r="H1846" i="32"/>
  <c r="H1847" i="32"/>
  <c r="H1848" i="32"/>
  <c r="H1849" i="32"/>
  <c r="H1850" i="32"/>
  <c r="H1851" i="32"/>
  <c r="H1852" i="32"/>
  <c r="H1853" i="32"/>
  <c r="H1854" i="32"/>
  <c r="H1855" i="32"/>
  <c r="H1856" i="32"/>
  <c r="H1857" i="32"/>
  <c r="H1858" i="32"/>
  <c r="H1859" i="32"/>
  <c r="H1860" i="32"/>
  <c r="H1861" i="32"/>
  <c r="H1862" i="32"/>
  <c r="H1863" i="32"/>
  <c r="H1864" i="32"/>
  <c r="H1865" i="32"/>
  <c r="H1866" i="32"/>
  <c r="H1867" i="32"/>
  <c r="H1868" i="32"/>
  <c r="H1869" i="32"/>
  <c r="H1870" i="32"/>
  <c r="H1871" i="32"/>
  <c r="H1872" i="32"/>
  <c r="H1873" i="32"/>
  <c r="H1874" i="32"/>
  <c r="H1875" i="32"/>
  <c r="H1876" i="32"/>
  <c r="H1877" i="32"/>
  <c r="H1878" i="32"/>
  <c r="H1879" i="32"/>
  <c r="H1880" i="32"/>
  <c r="H1881" i="32"/>
  <c r="H1882" i="32"/>
  <c r="H1883" i="32"/>
  <c r="H1884" i="32"/>
  <c r="H1885" i="32"/>
  <c r="H1886" i="32"/>
  <c r="H1887" i="32"/>
  <c r="H1888" i="32"/>
  <c r="H1889" i="32"/>
  <c r="H1890" i="32"/>
  <c r="H1891" i="32"/>
  <c r="H1892" i="32"/>
  <c r="H1893" i="32"/>
  <c r="H1894" i="32"/>
  <c r="H1895" i="32"/>
  <c r="H1896" i="32"/>
  <c r="H1897" i="32"/>
  <c r="H1898" i="32"/>
  <c r="H1899" i="32"/>
  <c r="H1900" i="32"/>
  <c r="H1901" i="32"/>
  <c r="H1902" i="32"/>
  <c r="H1903" i="32"/>
  <c r="H1904" i="32"/>
  <c r="H1905" i="32"/>
  <c r="H1906" i="32"/>
  <c r="H1907" i="32"/>
  <c r="H1908" i="32"/>
  <c r="H1909" i="32"/>
  <c r="H1910" i="32"/>
  <c r="H1911" i="32"/>
  <c r="H1912" i="32"/>
  <c r="H1913" i="32"/>
  <c r="H1914" i="32"/>
  <c r="H1915" i="32"/>
  <c r="H1916" i="32"/>
  <c r="H1917" i="32"/>
  <c r="H1918" i="32"/>
  <c r="H1919" i="32"/>
  <c r="H1920" i="32"/>
  <c r="H1921" i="32"/>
  <c r="H1922" i="32"/>
  <c r="H1923" i="32"/>
  <c r="H1924" i="32"/>
  <c r="H1925" i="32"/>
  <c r="H1926" i="32"/>
  <c r="H1927" i="32"/>
  <c r="H1928" i="32"/>
  <c r="H1929" i="32"/>
  <c r="H1930" i="32"/>
  <c r="H1931" i="32"/>
  <c r="H1932" i="32"/>
  <c r="H1933" i="32"/>
  <c r="H1934" i="32"/>
  <c r="H1935" i="32"/>
  <c r="H1936" i="32"/>
  <c r="H1937" i="32"/>
  <c r="H1938" i="32"/>
  <c r="H1939" i="32"/>
  <c r="H1940" i="32"/>
  <c r="H1941" i="32"/>
  <c r="H1942" i="32"/>
  <c r="H1943" i="32"/>
  <c r="H1944" i="32"/>
  <c r="H1945" i="32"/>
  <c r="H1946" i="32"/>
  <c r="H1947" i="32"/>
  <c r="H1948" i="32"/>
  <c r="H1949" i="32"/>
  <c r="H1950" i="32"/>
  <c r="H1951" i="32"/>
  <c r="H1952" i="32"/>
  <c r="H1953" i="32"/>
  <c r="H1954" i="32"/>
  <c r="H1955" i="32"/>
  <c r="H1956" i="32"/>
  <c r="H1957" i="32"/>
  <c r="H1958" i="32"/>
  <c r="H1959" i="32"/>
  <c r="H1960" i="32"/>
  <c r="H1961" i="32"/>
  <c r="H1962" i="32"/>
  <c r="H1963" i="32"/>
  <c r="H1964" i="32"/>
  <c r="H1965" i="32"/>
  <c r="H1966" i="32"/>
  <c r="H1967" i="32"/>
  <c r="H1968" i="32"/>
  <c r="H1969" i="32"/>
  <c r="H1970" i="32"/>
  <c r="H1971" i="32"/>
  <c r="H1972" i="32"/>
  <c r="H1973" i="32"/>
  <c r="H1974" i="32"/>
  <c r="H1975" i="32"/>
  <c r="H1976" i="32"/>
  <c r="H1977" i="32"/>
  <c r="H1978" i="32"/>
  <c r="H1979" i="32"/>
  <c r="H1980" i="32"/>
  <c r="H1981" i="32"/>
  <c r="H1982" i="32"/>
  <c r="H1983" i="32"/>
  <c r="H1984" i="32"/>
  <c r="H1985" i="32"/>
  <c r="H1986" i="32"/>
  <c r="H1987" i="32"/>
  <c r="H1988" i="32"/>
  <c r="H1989" i="32"/>
  <c r="H1990" i="32"/>
  <c r="H1991" i="32"/>
  <c r="H1992" i="32"/>
  <c r="H1993" i="32"/>
  <c r="H1994" i="32"/>
  <c r="H1995" i="32"/>
  <c r="H1996" i="32"/>
  <c r="H1997" i="32"/>
  <c r="H1998" i="32"/>
  <c r="H1999" i="32"/>
  <c r="H2000" i="32"/>
  <c r="H2001" i="32"/>
  <c r="H2002" i="32"/>
  <c r="H2003" i="32"/>
  <c r="H2004" i="32"/>
  <c r="H2005" i="32"/>
  <c r="H2006" i="32"/>
  <c r="H2007" i="32"/>
  <c r="H2008" i="32"/>
  <c r="H2009" i="32"/>
  <c r="H2010" i="32"/>
  <c r="H2011" i="32"/>
  <c r="H2012" i="32"/>
  <c r="H2013" i="32"/>
  <c r="H2014" i="32"/>
  <c r="H2015" i="32"/>
  <c r="H2016" i="32"/>
  <c r="H2017" i="32"/>
  <c r="H2018" i="32"/>
  <c r="H2019" i="32"/>
  <c r="H2020" i="32"/>
  <c r="H2021" i="32"/>
  <c r="H2022" i="32"/>
  <c r="H2023" i="32"/>
  <c r="H2024" i="32"/>
  <c r="H2025" i="32"/>
  <c r="H2026" i="32"/>
  <c r="H2027" i="32"/>
  <c r="H2028" i="32"/>
  <c r="H2029" i="32"/>
  <c r="H2030" i="32"/>
  <c r="H2031" i="32"/>
  <c r="H2032" i="32"/>
  <c r="H2033" i="32"/>
  <c r="H2034" i="32"/>
  <c r="H2035" i="32"/>
  <c r="H2036" i="32"/>
  <c r="H2037" i="32"/>
  <c r="H2038" i="32"/>
  <c r="H2039" i="32"/>
  <c r="H2040" i="32"/>
  <c r="H2041" i="32"/>
  <c r="H2042" i="32"/>
  <c r="H2043" i="32"/>
  <c r="H2044" i="32"/>
  <c r="H2045" i="32"/>
  <c r="H2046" i="32"/>
  <c r="H2047" i="32"/>
  <c r="H2048" i="32"/>
  <c r="H2049" i="32"/>
  <c r="H2050" i="32"/>
  <c r="H2051" i="32"/>
  <c r="H2052" i="32"/>
  <c r="H2053" i="32"/>
  <c r="H2054" i="32"/>
  <c r="H2055" i="32"/>
  <c r="H2056" i="32"/>
  <c r="H2057" i="32"/>
  <c r="H2058" i="32"/>
  <c r="H2059" i="32"/>
  <c r="H2060" i="32"/>
  <c r="H2061" i="32"/>
  <c r="H2062" i="32"/>
  <c r="H2063" i="32"/>
  <c r="H2064" i="32"/>
  <c r="H2065" i="32"/>
  <c r="H2066" i="32"/>
  <c r="H2067" i="32"/>
  <c r="H2068" i="32"/>
  <c r="H2069" i="32"/>
  <c r="H2070" i="32"/>
  <c r="H2071" i="32"/>
  <c r="H2072" i="32"/>
  <c r="H2073" i="32"/>
  <c r="H2074" i="32"/>
  <c r="H2075" i="32"/>
  <c r="H2076" i="32"/>
  <c r="H2077" i="32"/>
  <c r="H2078" i="32"/>
  <c r="H2079" i="32"/>
  <c r="H2080" i="32"/>
  <c r="H2081" i="32"/>
  <c r="H2082" i="32"/>
  <c r="H2083" i="32"/>
  <c r="H2084" i="32"/>
  <c r="H2085" i="32"/>
  <c r="H2086" i="32"/>
  <c r="H2087" i="32"/>
  <c r="H2088" i="32"/>
  <c r="H2089" i="32"/>
  <c r="H2090" i="32"/>
  <c r="H2091" i="32"/>
  <c r="H2092" i="32"/>
  <c r="H2093" i="32"/>
  <c r="H2094" i="32"/>
  <c r="H2095" i="32"/>
  <c r="H2096" i="32"/>
  <c r="H2097" i="32"/>
  <c r="H2098" i="32"/>
  <c r="H2099" i="32"/>
  <c r="H2100" i="32"/>
  <c r="H2101" i="32"/>
  <c r="H2102" i="32"/>
  <c r="H2103" i="32"/>
  <c r="H2104" i="32"/>
  <c r="H2105" i="32"/>
  <c r="H2106" i="32"/>
  <c r="H2107" i="32"/>
  <c r="H2108" i="32"/>
  <c r="H2109" i="32"/>
  <c r="H2110" i="32"/>
  <c r="H2111" i="32"/>
  <c r="H2112" i="32"/>
  <c r="H2113" i="32"/>
  <c r="H2114" i="32"/>
  <c r="H2115" i="32"/>
  <c r="H2116" i="32"/>
  <c r="H2117" i="32"/>
  <c r="H2118" i="32"/>
  <c r="H2119" i="32"/>
  <c r="H2120" i="32"/>
  <c r="H2121" i="32"/>
  <c r="H2122" i="32"/>
  <c r="H2123" i="32"/>
  <c r="H2124" i="32"/>
  <c r="H2125" i="32"/>
  <c r="H2126" i="32"/>
  <c r="H2127" i="32"/>
  <c r="H2128" i="32"/>
  <c r="H2129" i="32"/>
  <c r="H2130" i="32"/>
  <c r="H2131" i="32"/>
  <c r="H2132" i="32"/>
  <c r="H2133" i="32"/>
  <c r="H2134" i="32"/>
  <c r="H2135" i="32"/>
  <c r="H2136" i="32"/>
  <c r="H2137" i="32"/>
  <c r="H2138" i="32"/>
  <c r="H2139" i="32"/>
  <c r="H2140" i="32"/>
  <c r="H2141" i="32"/>
  <c r="H2142" i="32"/>
  <c r="H2143" i="32"/>
  <c r="H2144" i="32"/>
  <c r="H2145" i="32"/>
  <c r="H2146" i="32"/>
  <c r="H2147" i="32"/>
  <c r="H2148" i="32"/>
  <c r="H2149" i="32"/>
  <c r="H2150" i="32"/>
  <c r="H2151" i="32"/>
  <c r="H2152" i="32"/>
  <c r="H2153" i="32"/>
  <c r="H2154" i="32"/>
  <c r="H2155" i="32"/>
  <c r="H2156" i="32"/>
  <c r="H2157" i="32"/>
  <c r="H2158" i="32"/>
  <c r="H2159" i="32"/>
  <c r="H2160" i="32"/>
  <c r="H2161" i="32"/>
  <c r="H2162" i="32"/>
  <c r="H2163" i="32"/>
  <c r="H2164" i="32"/>
  <c r="H2165" i="32"/>
  <c r="H2166" i="32"/>
  <c r="H2167" i="32"/>
  <c r="H2168" i="32"/>
  <c r="H2169" i="32"/>
  <c r="H2170" i="32"/>
  <c r="H2171" i="32"/>
  <c r="H2172" i="32"/>
  <c r="H2173" i="32"/>
  <c r="H2174" i="32"/>
  <c r="H2175" i="32"/>
  <c r="H2176" i="32"/>
  <c r="H2177" i="32"/>
  <c r="H2178" i="32"/>
  <c r="H2179" i="32"/>
  <c r="H2180" i="32"/>
  <c r="H2181" i="32"/>
  <c r="H2182" i="32"/>
  <c r="H2183" i="32"/>
  <c r="H2184" i="32"/>
  <c r="H2185" i="32"/>
  <c r="H2186" i="32"/>
  <c r="H2187" i="32"/>
  <c r="H2188" i="32"/>
  <c r="H2189" i="32"/>
  <c r="H2190" i="32"/>
  <c r="H2191" i="32"/>
  <c r="H2192" i="32"/>
  <c r="H2193" i="32"/>
  <c r="H2194" i="32"/>
  <c r="H2195" i="32"/>
  <c r="H2196" i="32"/>
  <c r="H2197" i="32"/>
  <c r="H2198" i="32"/>
  <c r="H2199" i="32"/>
  <c r="H2200" i="32"/>
  <c r="H2201" i="32"/>
  <c r="H2202" i="32"/>
  <c r="H2203" i="32"/>
  <c r="H2204" i="32"/>
  <c r="H2205" i="32"/>
  <c r="H2206" i="32"/>
  <c r="H2207" i="32"/>
  <c r="H2208" i="32"/>
  <c r="H2209" i="32"/>
  <c r="H2210" i="32"/>
  <c r="H2211" i="32"/>
  <c r="H2212" i="32"/>
  <c r="H2213" i="32"/>
  <c r="H2214" i="32"/>
  <c r="H2215" i="32"/>
  <c r="H2216" i="32"/>
  <c r="H2217" i="32"/>
  <c r="H2218" i="32"/>
  <c r="H2219" i="32"/>
  <c r="H2220" i="32"/>
  <c r="H2221" i="32"/>
  <c r="H2222" i="32"/>
  <c r="H2223" i="32"/>
  <c r="H2224" i="32"/>
  <c r="H2225" i="32"/>
  <c r="H2226" i="32"/>
  <c r="H2227" i="32"/>
  <c r="H2228" i="32"/>
  <c r="H2229" i="32"/>
  <c r="H2230" i="32"/>
  <c r="H2231" i="32"/>
  <c r="H2232" i="32"/>
  <c r="H2233" i="32"/>
  <c r="H2234" i="32"/>
  <c r="H2235" i="32"/>
  <c r="H2236" i="32"/>
  <c r="H2237" i="32"/>
  <c r="H2238" i="32"/>
  <c r="H2239" i="32"/>
  <c r="H2240" i="32"/>
  <c r="H2241" i="32"/>
  <c r="H2242" i="32"/>
  <c r="H2243" i="32"/>
  <c r="H2244" i="32"/>
  <c r="H2245" i="32"/>
  <c r="H2246" i="32"/>
  <c r="H2247" i="32"/>
  <c r="H2248" i="32"/>
  <c r="H2249" i="32"/>
  <c r="H2250" i="32"/>
  <c r="H2251" i="32"/>
  <c r="H2252" i="32"/>
  <c r="H2253" i="32"/>
  <c r="H2254" i="32"/>
  <c r="H2255" i="32"/>
  <c r="H2256" i="32"/>
  <c r="H2257" i="32"/>
  <c r="H2258" i="32"/>
  <c r="H2259" i="32"/>
  <c r="H2260" i="32"/>
  <c r="H2261" i="32"/>
  <c r="H2262" i="32"/>
  <c r="H2263" i="32"/>
  <c r="H2264" i="32"/>
  <c r="H2265" i="32"/>
  <c r="H2266" i="32"/>
  <c r="H2267" i="32"/>
  <c r="H2268" i="32"/>
  <c r="H2269" i="32"/>
  <c r="H2270" i="32"/>
  <c r="H2271" i="32"/>
  <c r="H2272" i="32"/>
  <c r="H2273" i="32"/>
  <c r="H2274" i="32"/>
  <c r="H2275" i="32"/>
  <c r="H2276" i="32"/>
  <c r="H2277" i="32"/>
  <c r="H2278" i="32"/>
  <c r="H2279" i="32"/>
  <c r="H2280" i="32"/>
  <c r="H2281" i="32"/>
  <c r="H2282" i="32"/>
  <c r="H2283" i="32"/>
  <c r="H2284" i="32"/>
  <c r="H2285" i="32"/>
  <c r="H2286" i="32"/>
  <c r="H2287" i="32"/>
  <c r="H2288" i="32"/>
  <c r="H2289" i="32"/>
  <c r="H2290" i="32"/>
  <c r="H2291" i="32"/>
  <c r="H2292" i="32"/>
  <c r="H2293" i="32"/>
  <c r="H2294" i="32"/>
  <c r="H2295" i="32"/>
  <c r="H2296" i="32"/>
  <c r="H2297" i="32"/>
  <c r="H2298" i="32"/>
  <c r="H2299" i="32"/>
  <c r="H2300" i="32"/>
  <c r="H2301" i="32"/>
  <c r="H2302" i="32"/>
  <c r="H2303" i="32"/>
  <c r="H2304" i="32"/>
  <c r="H2305" i="32"/>
  <c r="H2306" i="32"/>
  <c r="H2307" i="32"/>
  <c r="H2308" i="32"/>
  <c r="H2309" i="32"/>
  <c r="H2310" i="32"/>
  <c r="H2311" i="32"/>
  <c r="H2312" i="32"/>
  <c r="H2313" i="32"/>
  <c r="H2314" i="32"/>
  <c r="H2315" i="32"/>
  <c r="H2316" i="32"/>
  <c r="H2317" i="32"/>
  <c r="H2318" i="32"/>
  <c r="H2319" i="32"/>
  <c r="H2320" i="32"/>
  <c r="H2321" i="32"/>
  <c r="H2322" i="32"/>
  <c r="H2323" i="32"/>
  <c r="H2324" i="32"/>
  <c r="H2325" i="32"/>
  <c r="H2326" i="32"/>
  <c r="H2327" i="32"/>
  <c r="H2328" i="32"/>
  <c r="H2329" i="32"/>
  <c r="H2330" i="32"/>
  <c r="H2331" i="32"/>
  <c r="H2332" i="32"/>
  <c r="H2333" i="32"/>
  <c r="H2334" i="32"/>
  <c r="H2335" i="32"/>
  <c r="H2336" i="32"/>
  <c r="H2337" i="32"/>
  <c r="H2338" i="32"/>
  <c r="H2339" i="32"/>
  <c r="H2340" i="32"/>
  <c r="H2341" i="32"/>
  <c r="H2342" i="32"/>
  <c r="H2343" i="32"/>
  <c r="H2344" i="32"/>
  <c r="H2345" i="32"/>
  <c r="H2346" i="32"/>
  <c r="H2347" i="32"/>
  <c r="H2348" i="32"/>
  <c r="H2349" i="32"/>
  <c r="H2350" i="32"/>
  <c r="H2351" i="32"/>
  <c r="H2352" i="32"/>
  <c r="H2353" i="32"/>
  <c r="H2354" i="32"/>
  <c r="H2355" i="32"/>
  <c r="H2356" i="32"/>
  <c r="H2357" i="32"/>
  <c r="H2358" i="32"/>
  <c r="H2359" i="32"/>
  <c r="H2360" i="32"/>
  <c r="H2361" i="32"/>
  <c r="H2362" i="32"/>
  <c r="H2363" i="32"/>
  <c r="H2364" i="32"/>
  <c r="H2365" i="32"/>
  <c r="H2366" i="32"/>
  <c r="H2367" i="32"/>
  <c r="H2368" i="32"/>
  <c r="H2369" i="32"/>
  <c r="H2370" i="32"/>
  <c r="H2371" i="32"/>
  <c r="H2372" i="32"/>
  <c r="H2373" i="32"/>
  <c r="H2374" i="32"/>
  <c r="H2375" i="32"/>
  <c r="H2376" i="32"/>
  <c r="H2377" i="32"/>
  <c r="H2378" i="32"/>
  <c r="H2379" i="32"/>
  <c r="H2380" i="32"/>
  <c r="H2381" i="32"/>
  <c r="H2382" i="32"/>
  <c r="H2383" i="32"/>
  <c r="H2384" i="32"/>
  <c r="H2385" i="32"/>
  <c r="H2386" i="32"/>
  <c r="H2387" i="32"/>
  <c r="H2388" i="32"/>
  <c r="H2389" i="32"/>
  <c r="H2390" i="32"/>
  <c r="H2391" i="32"/>
  <c r="H2392" i="32"/>
  <c r="H2393" i="32"/>
  <c r="H2394" i="32"/>
  <c r="H2395" i="32"/>
  <c r="H2396" i="32"/>
  <c r="H2397" i="32"/>
  <c r="H2398" i="32"/>
  <c r="H2399" i="32"/>
  <c r="H2400" i="32"/>
  <c r="H2401" i="32"/>
  <c r="H2402" i="32"/>
  <c r="H2403" i="32"/>
  <c r="H2404" i="32"/>
  <c r="H2405" i="32"/>
  <c r="H2406" i="32"/>
  <c r="H2407" i="32"/>
  <c r="H2408" i="32"/>
  <c r="H2409" i="32"/>
  <c r="H2410" i="32"/>
  <c r="H2411" i="32"/>
  <c r="H2412" i="32"/>
  <c r="H2413" i="32"/>
  <c r="H2414" i="32"/>
  <c r="H2415" i="32"/>
  <c r="H2416" i="32"/>
  <c r="H2417" i="32"/>
  <c r="H2418" i="32"/>
  <c r="H2419" i="32"/>
  <c r="H2420" i="32"/>
  <c r="H2421" i="32"/>
  <c r="H2422" i="32"/>
  <c r="H2423" i="32"/>
  <c r="H2424" i="32"/>
  <c r="H2425" i="32"/>
  <c r="H2426" i="32"/>
  <c r="H2427" i="32"/>
  <c r="H2428" i="32"/>
  <c r="H2429" i="32"/>
  <c r="H2430" i="32"/>
  <c r="H2431" i="32"/>
  <c r="H2432" i="32"/>
  <c r="H2433" i="32"/>
  <c r="H2434" i="32"/>
  <c r="H2435" i="32"/>
  <c r="H2436" i="32"/>
  <c r="H2437" i="32"/>
  <c r="H2438" i="32"/>
  <c r="H2439" i="32"/>
  <c r="H2440" i="32"/>
  <c r="H2441" i="32"/>
  <c r="H2442" i="32"/>
  <c r="H2443" i="32"/>
  <c r="H2444" i="32"/>
  <c r="H2445" i="32"/>
  <c r="H2446" i="32"/>
  <c r="H2447" i="32"/>
  <c r="H2448" i="32"/>
  <c r="H2449" i="32"/>
  <c r="H2450" i="32"/>
  <c r="H2451" i="32"/>
  <c r="H2452" i="32"/>
  <c r="H2453" i="32"/>
  <c r="H2454" i="32"/>
  <c r="H2455" i="32"/>
  <c r="H2456" i="32"/>
  <c r="H2457" i="32"/>
  <c r="H2458" i="32"/>
  <c r="H2459" i="32"/>
  <c r="H2460" i="32"/>
  <c r="H2461" i="32"/>
  <c r="H2462" i="32"/>
  <c r="H2463" i="32"/>
  <c r="H2464" i="32"/>
  <c r="H2465" i="32"/>
  <c r="H2466" i="32"/>
  <c r="H2467" i="32"/>
  <c r="H2468" i="32"/>
  <c r="H2469" i="32"/>
  <c r="H2470" i="32"/>
  <c r="H2471" i="32"/>
  <c r="H2472" i="32"/>
  <c r="H2473" i="32"/>
  <c r="H2474" i="32"/>
  <c r="H2475" i="32"/>
  <c r="H2476" i="32"/>
  <c r="H2477" i="32"/>
  <c r="H2478" i="32"/>
  <c r="H2479" i="32"/>
  <c r="H2480" i="32"/>
  <c r="H2481" i="32"/>
  <c r="H2482" i="32"/>
  <c r="H2483" i="32"/>
  <c r="H2484" i="32"/>
  <c r="H2485" i="32"/>
  <c r="H2486" i="32"/>
  <c r="H2487" i="32"/>
  <c r="H2488" i="32"/>
  <c r="H2489" i="32"/>
  <c r="H2490" i="32"/>
  <c r="H2491" i="32"/>
  <c r="H2492" i="32"/>
  <c r="H2493" i="32"/>
  <c r="H2494" i="32"/>
  <c r="H2495" i="32"/>
  <c r="H2496" i="32"/>
  <c r="H2497" i="32"/>
  <c r="H2498" i="32"/>
  <c r="H2499" i="32"/>
  <c r="H2500" i="32"/>
  <c r="H2501" i="32"/>
  <c r="H2502" i="32"/>
  <c r="H2503" i="32"/>
  <c r="H2504" i="32"/>
  <c r="H2505" i="32"/>
  <c r="H2506" i="32"/>
  <c r="H2507" i="32"/>
  <c r="H2508" i="32"/>
  <c r="H2509" i="32"/>
  <c r="H2510" i="32"/>
  <c r="H2511" i="32"/>
  <c r="H2512" i="32"/>
  <c r="H2513" i="32"/>
  <c r="H2514" i="32"/>
  <c r="H2515" i="32"/>
  <c r="H2516" i="32"/>
  <c r="H2517" i="32"/>
  <c r="H2518" i="32"/>
  <c r="H2519" i="32"/>
  <c r="H2520" i="32"/>
  <c r="H2521" i="32"/>
  <c r="H2522" i="32"/>
  <c r="H2523" i="32"/>
  <c r="H2524" i="32"/>
  <c r="H2525" i="32"/>
  <c r="H2526" i="32"/>
  <c r="H2527" i="32"/>
  <c r="H2528" i="32"/>
  <c r="H2529" i="32"/>
  <c r="H2530" i="32"/>
  <c r="H2531" i="32"/>
  <c r="H2532" i="32"/>
  <c r="H2533" i="32"/>
  <c r="H2534" i="32"/>
  <c r="H2535" i="32"/>
  <c r="H2536" i="32"/>
  <c r="H2537" i="32"/>
  <c r="H2538" i="32"/>
  <c r="H2539" i="32"/>
  <c r="H2540" i="32"/>
  <c r="H2541" i="32"/>
  <c r="H2542" i="32"/>
  <c r="H2543" i="32"/>
  <c r="H2544" i="32"/>
  <c r="H2545" i="32"/>
  <c r="H2546" i="32"/>
  <c r="H2547" i="32"/>
  <c r="H2548" i="32"/>
  <c r="H2549" i="32"/>
  <c r="H2550" i="32"/>
  <c r="H2551" i="32"/>
  <c r="H2552" i="32"/>
  <c r="H2553" i="32"/>
  <c r="H2554" i="32"/>
  <c r="H2555" i="32"/>
  <c r="H2556" i="32"/>
  <c r="H2557" i="32"/>
  <c r="H2558" i="32"/>
  <c r="H2559" i="32"/>
  <c r="H2560" i="32"/>
  <c r="H2561" i="32"/>
  <c r="H2562" i="32"/>
  <c r="H2563" i="32"/>
  <c r="H2564" i="32"/>
  <c r="H2565" i="32"/>
  <c r="H2566" i="32"/>
  <c r="H2567" i="32"/>
  <c r="H2568" i="32"/>
  <c r="H2569" i="32"/>
  <c r="H2570" i="32"/>
  <c r="H2571" i="32"/>
  <c r="H2572" i="32"/>
  <c r="H2573" i="32"/>
  <c r="H2574" i="32"/>
  <c r="H2575" i="32"/>
  <c r="H2576" i="32"/>
  <c r="H2577" i="32"/>
  <c r="H2578" i="32"/>
  <c r="H2579" i="32"/>
  <c r="H2580" i="32"/>
  <c r="H2581" i="32"/>
  <c r="H2582" i="32"/>
  <c r="H2583" i="32"/>
  <c r="H2584" i="32"/>
  <c r="H2585" i="32"/>
  <c r="H2586" i="32"/>
  <c r="H2587" i="32"/>
  <c r="H2588" i="32"/>
  <c r="H2589" i="32"/>
  <c r="H2590" i="32"/>
  <c r="H2591" i="32"/>
  <c r="H2592" i="32"/>
  <c r="H2593" i="32"/>
  <c r="H2594" i="32"/>
  <c r="H2595" i="32"/>
  <c r="H2596" i="32"/>
  <c r="H2597" i="32"/>
  <c r="H2598" i="32"/>
  <c r="H2599" i="32"/>
  <c r="H2600" i="32"/>
  <c r="H2601" i="32"/>
  <c r="H2602" i="32"/>
  <c r="H2603" i="32"/>
  <c r="H2604" i="32"/>
  <c r="H2605" i="32"/>
  <c r="H2606" i="32"/>
  <c r="H2607" i="32"/>
  <c r="H2608" i="32"/>
  <c r="H2609" i="32"/>
  <c r="H2610" i="32"/>
  <c r="H2611" i="32"/>
  <c r="H2612" i="32"/>
  <c r="H2613" i="32"/>
  <c r="H2614" i="32"/>
  <c r="H2615" i="32"/>
  <c r="H2616" i="32"/>
  <c r="H2617" i="32"/>
  <c r="H2618" i="32"/>
  <c r="H2619" i="32"/>
  <c r="H2620" i="32"/>
  <c r="H2621" i="32"/>
  <c r="H2622" i="32"/>
  <c r="H2623" i="32"/>
  <c r="H2624" i="32"/>
  <c r="H2625" i="32"/>
  <c r="H2626" i="32"/>
  <c r="H2627" i="32"/>
  <c r="H2628" i="32"/>
  <c r="H2629" i="32"/>
  <c r="H2630" i="32"/>
  <c r="H2631" i="32"/>
  <c r="H2632" i="32"/>
  <c r="H2633" i="32"/>
  <c r="H2634" i="32"/>
  <c r="H2635" i="32"/>
  <c r="H2636" i="32"/>
  <c r="H2637" i="32"/>
  <c r="H2638" i="32"/>
  <c r="H2639" i="32"/>
  <c r="H2640" i="32"/>
  <c r="H2641" i="32"/>
  <c r="H2642" i="32"/>
  <c r="H2643" i="32"/>
  <c r="H2644" i="32"/>
  <c r="H2645" i="32"/>
  <c r="H2646" i="32"/>
  <c r="H2647" i="32"/>
  <c r="H2648" i="32"/>
  <c r="H2649" i="32"/>
  <c r="H2650" i="32"/>
  <c r="H2651" i="32"/>
  <c r="H2652" i="32"/>
  <c r="H2653" i="32"/>
  <c r="H2654" i="32"/>
  <c r="H2655" i="32"/>
  <c r="H2656" i="32"/>
  <c r="H2657" i="32"/>
  <c r="H2658" i="32"/>
  <c r="H2659" i="32"/>
  <c r="H2660" i="32"/>
  <c r="H2661" i="32"/>
  <c r="H2662" i="32"/>
  <c r="H2663" i="32"/>
  <c r="H2664" i="32"/>
  <c r="H2665" i="32"/>
  <c r="H2666" i="32"/>
  <c r="H2667" i="32"/>
  <c r="H2668" i="32"/>
  <c r="H2669" i="32"/>
  <c r="H2670" i="32"/>
  <c r="H2671" i="32"/>
  <c r="H2672" i="32"/>
  <c r="H2673" i="32"/>
  <c r="H2674" i="32"/>
  <c r="H2675" i="32"/>
  <c r="H2676" i="32"/>
  <c r="H2677" i="32"/>
  <c r="H2678" i="32"/>
  <c r="H2679" i="32"/>
  <c r="H2680" i="32"/>
  <c r="H2681" i="32"/>
  <c r="H2682" i="32"/>
  <c r="H2683" i="32"/>
  <c r="H2684" i="32"/>
  <c r="H2685" i="32"/>
  <c r="H2686" i="32"/>
  <c r="H2687" i="32"/>
  <c r="H2688" i="32"/>
  <c r="H2689" i="32"/>
  <c r="H2690" i="32"/>
  <c r="H2691" i="32"/>
  <c r="H2692" i="32"/>
  <c r="H2693" i="32"/>
  <c r="H2694" i="32"/>
  <c r="H2695" i="32"/>
  <c r="H2696" i="32"/>
  <c r="H2697" i="32"/>
  <c r="H2698" i="32"/>
  <c r="H2699" i="32"/>
  <c r="H2700" i="32"/>
  <c r="H2701" i="32"/>
  <c r="H2702" i="32"/>
  <c r="H2703" i="32"/>
  <c r="H2704" i="32"/>
  <c r="H2705" i="32"/>
  <c r="H2706" i="32"/>
  <c r="H2707" i="32"/>
  <c r="H2708" i="32"/>
  <c r="H2709" i="32"/>
  <c r="H2710" i="32"/>
  <c r="H2711" i="32"/>
  <c r="H2712" i="32"/>
  <c r="H2713" i="32"/>
  <c r="H2714" i="32"/>
  <c r="H2715" i="32"/>
  <c r="H2716" i="32"/>
  <c r="H2717" i="32"/>
  <c r="H2718" i="32"/>
  <c r="H2719" i="32"/>
  <c r="H2720" i="32"/>
  <c r="H2721" i="32"/>
  <c r="H2722" i="32"/>
  <c r="H2723" i="32"/>
  <c r="H2724" i="32"/>
  <c r="H2725" i="32"/>
  <c r="H2726" i="32"/>
  <c r="H2727" i="32"/>
  <c r="H2728" i="32"/>
  <c r="H2729" i="32"/>
  <c r="H2730" i="32"/>
  <c r="H2731" i="32"/>
  <c r="H2732" i="32"/>
  <c r="H2733" i="32"/>
  <c r="H2734" i="32"/>
  <c r="H2735" i="32"/>
  <c r="H2736" i="32"/>
  <c r="H2737" i="32"/>
  <c r="H2738" i="32"/>
  <c r="H2739" i="32"/>
  <c r="H2740" i="32"/>
  <c r="H2741" i="32"/>
  <c r="H2742" i="32"/>
  <c r="H2743" i="32"/>
  <c r="H2744" i="32"/>
  <c r="H2745" i="32"/>
  <c r="H2746" i="32"/>
  <c r="H2747" i="32"/>
  <c r="H2748" i="32"/>
  <c r="H2749" i="32"/>
  <c r="H2750" i="32"/>
  <c r="H2751" i="32"/>
  <c r="H2752" i="32"/>
  <c r="H2753" i="32"/>
  <c r="H2754" i="32"/>
  <c r="H2755" i="32"/>
  <c r="H2756" i="32"/>
  <c r="H2757" i="32"/>
  <c r="H2758" i="32"/>
  <c r="H2759" i="32"/>
  <c r="H2760" i="32"/>
  <c r="H2761" i="32"/>
  <c r="H2762" i="32"/>
  <c r="H2763" i="32"/>
  <c r="H2764" i="32"/>
  <c r="H2765" i="32"/>
  <c r="H2766" i="32"/>
  <c r="H2767" i="32"/>
  <c r="H2768" i="32"/>
  <c r="H2769" i="32"/>
  <c r="H2770" i="32"/>
  <c r="H2771" i="32"/>
  <c r="H2772" i="32"/>
  <c r="H2773" i="32"/>
  <c r="H2774" i="32"/>
  <c r="H2775" i="32"/>
  <c r="H2776" i="32"/>
  <c r="H2777" i="32"/>
  <c r="H2778" i="32"/>
  <c r="H2779" i="32"/>
  <c r="H2780" i="32"/>
  <c r="H2781" i="32"/>
  <c r="H2782" i="32"/>
  <c r="H2783" i="32"/>
  <c r="H2784" i="32"/>
  <c r="H2785" i="32"/>
  <c r="H2786" i="32"/>
  <c r="H2787" i="32"/>
  <c r="H2788" i="32"/>
  <c r="H2789" i="32"/>
  <c r="H2790" i="32"/>
  <c r="H2791" i="32"/>
  <c r="H2792" i="32"/>
  <c r="H2793" i="32"/>
  <c r="H2794" i="32"/>
  <c r="H2795" i="32"/>
  <c r="H2796" i="32"/>
  <c r="H2797" i="32"/>
  <c r="H2798" i="32"/>
  <c r="H2799" i="32"/>
  <c r="H2800" i="32"/>
  <c r="H2801" i="32"/>
  <c r="H2802" i="32"/>
  <c r="H2803" i="32"/>
  <c r="H2804" i="32"/>
  <c r="H2805" i="32"/>
  <c r="H2806" i="32"/>
  <c r="H2807" i="32"/>
  <c r="H2808" i="32"/>
  <c r="H2809" i="32"/>
  <c r="H2810" i="32"/>
  <c r="H2811" i="32"/>
  <c r="H2812" i="32"/>
  <c r="H2813" i="32"/>
  <c r="H2814" i="32"/>
  <c r="H2815" i="32"/>
  <c r="H2816" i="32"/>
  <c r="H2817" i="32"/>
  <c r="H2818" i="32"/>
  <c r="H2819" i="32"/>
  <c r="H2820" i="32"/>
  <c r="H2821" i="32"/>
  <c r="H2822" i="32"/>
  <c r="H2823" i="32"/>
  <c r="H2824" i="32"/>
  <c r="H2825" i="32"/>
  <c r="H2826" i="32"/>
  <c r="H2827" i="32"/>
  <c r="H2828" i="32"/>
  <c r="H2829" i="32"/>
  <c r="H2830" i="32"/>
  <c r="H2831" i="32"/>
  <c r="H2832" i="32"/>
  <c r="H2833" i="32"/>
  <c r="H2834" i="32"/>
  <c r="H2835" i="32"/>
  <c r="H2836" i="32"/>
  <c r="H2837" i="32"/>
  <c r="H2838" i="32"/>
  <c r="H2839" i="32"/>
  <c r="H2840" i="32"/>
  <c r="H2841" i="32"/>
  <c r="H2842" i="32"/>
  <c r="H2843" i="32"/>
  <c r="H2844" i="32"/>
  <c r="H2845" i="32"/>
  <c r="H2846" i="32"/>
  <c r="H2847" i="32"/>
  <c r="H2848" i="32"/>
  <c r="H2849" i="32"/>
  <c r="H2850" i="32"/>
  <c r="H2851" i="32"/>
  <c r="H2852" i="32"/>
  <c r="H2853" i="32"/>
  <c r="H2854" i="32"/>
  <c r="H2855" i="32"/>
  <c r="H2856" i="32"/>
  <c r="H2857" i="32"/>
  <c r="H2858" i="32"/>
  <c r="H2859" i="32"/>
  <c r="H2860" i="32"/>
  <c r="H2861" i="32"/>
  <c r="H2862" i="32"/>
  <c r="H2863" i="32"/>
  <c r="H2864" i="32"/>
  <c r="H2865" i="32"/>
  <c r="H2866" i="32"/>
  <c r="H2867" i="32"/>
  <c r="H2868" i="32"/>
  <c r="H2869" i="32"/>
  <c r="H2870" i="32"/>
  <c r="H2871" i="32"/>
  <c r="H2872" i="32"/>
  <c r="H2873" i="32"/>
  <c r="H2874" i="32"/>
  <c r="H2875" i="32"/>
  <c r="H2876" i="32"/>
  <c r="H2877" i="32"/>
  <c r="H2878" i="32"/>
  <c r="H2879" i="32"/>
  <c r="H2880" i="32"/>
  <c r="H2881" i="32"/>
  <c r="H2882" i="32"/>
  <c r="H2883" i="32"/>
  <c r="H2884" i="32"/>
  <c r="H2885" i="32"/>
  <c r="H2886" i="32"/>
  <c r="H2887" i="32"/>
  <c r="H2888" i="32"/>
  <c r="H2889" i="32"/>
  <c r="H2890" i="32"/>
  <c r="H2891" i="32"/>
  <c r="H2892" i="32"/>
  <c r="H2893" i="32"/>
  <c r="H2894" i="32"/>
  <c r="H2895" i="32"/>
  <c r="H2896" i="32"/>
  <c r="H2897" i="32"/>
  <c r="H2898" i="32"/>
  <c r="H2899" i="32"/>
  <c r="H2900" i="32"/>
  <c r="H2901" i="32"/>
  <c r="H2902" i="32"/>
  <c r="H2903" i="32"/>
  <c r="H2904" i="32"/>
  <c r="H2905" i="32"/>
  <c r="H2906" i="32"/>
  <c r="H2907" i="32"/>
  <c r="H2908" i="32"/>
  <c r="H2909" i="32"/>
  <c r="H2910" i="32"/>
  <c r="H2911" i="32"/>
  <c r="H2912" i="32"/>
  <c r="H2913" i="32"/>
  <c r="H2914" i="32"/>
  <c r="H2915" i="32"/>
  <c r="H2916" i="32"/>
  <c r="H2917" i="32"/>
  <c r="H2918" i="32"/>
  <c r="H2919" i="32"/>
  <c r="H2920" i="32"/>
  <c r="H2921" i="32"/>
  <c r="H2922" i="32"/>
  <c r="H2923" i="32"/>
  <c r="H2924" i="32"/>
  <c r="H2925" i="32"/>
  <c r="H2926" i="32"/>
  <c r="H2927" i="32"/>
  <c r="H2928" i="32"/>
  <c r="H2929" i="32"/>
  <c r="H2930" i="32"/>
  <c r="H2931" i="32"/>
  <c r="H2932" i="32"/>
  <c r="H2933" i="32"/>
  <c r="H2934" i="32"/>
  <c r="H2935" i="32"/>
  <c r="H2936" i="32"/>
  <c r="H2937" i="32"/>
  <c r="H2938" i="32"/>
  <c r="H2939" i="32"/>
  <c r="H2940" i="32"/>
  <c r="H2941" i="32"/>
  <c r="H2942" i="32"/>
  <c r="H2943" i="32"/>
  <c r="H2944" i="32"/>
  <c r="H2945" i="32"/>
  <c r="H2946" i="32"/>
  <c r="H2947" i="32"/>
  <c r="H2948" i="32"/>
  <c r="H2949" i="32"/>
  <c r="H2950" i="32"/>
  <c r="H2951" i="32"/>
  <c r="H2952" i="32"/>
  <c r="H2953" i="32"/>
  <c r="H2954" i="32"/>
  <c r="H2955" i="32"/>
  <c r="H2956" i="32"/>
  <c r="H2957" i="32"/>
  <c r="H2958" i="32"/>
  <c r="H2959" i="32"/>
  <c r="H2960" i="32"/>
  <c r="H2961" i="32"/>
  <c r="H2962" i="32"/>
  <c r="H2963" i="32"/>
  <c r="H2964" i="32"/>
  <c r="H2965" i="32"/>
  <c r="H2966" i="32"/>
  <c r="H2967" i="32"/>
  <c r="H2968" i="32"/>
  <c r="H2969" i="32"/>
  <c r="H2970" i="32"/>
  <c r="H2971" i="32"/>
  <c r="H2972" i="32"/>
  <c r="H2973" i="32"/>
  <c r="H2974" i="32"/>
  <c r="H2975" i="32"/>
  <c r="H2976" i="32"/>
  <c r="H2977" i="32"/>
  <c r="H2978" i="32"/>
  <c r="H2979" i="32"/>
  <c r="H2980" i="32"/>
  <c r="H2981" i="32"/>
  <c r="H2982" i="32"/>
  <c r="H2983" i="32"/>
  <c r="H2984" i="32"/>
  <c r="H2985" i="32"/>
  <c r="H2986" i="32"/>
  <c r="H2987" i="32"/>
  <c r="H2988" i="32"/>
  <c r="H2989" i="32"/>
  <c r="H2990" i="32"/>
  <c r="H2991" i="32"/>
  <c r="H2992" i="32"/>
  <c r="H2993" i="32"/>
  <c r="H2994" i="32"/>
  <c r="H2995" i="32"/>
  <c r="H2996" i="32"/>
  <c r="H2997" i="32"/>
  <c r="H2998" i="32"/>
  <c r="H2999" i="32"/>
  <c r="H3000" i="32"/>
  <c r="H3001" i="32"/>
  <c r="H3002" i="32"/>
  <c r="H3003" i="32"/>
  <c r="H3004" i="32"/>
  <c r="H3005" i="32"/>
  <c r="H3006" i="32"/>
  <c r="H3007" i="32"/>
  <c r="H3008" i="32"/>
  <c r="H3009" i="32"/>
  <c r="H3010" i="32"/>
  <c r="H3011" i="32"/>
  <c r="H3012" i="32"/>
  <c r="H3013" i="32"/>
  <c r="H3014" i="32"/>
  <c r="H3015" i="32"/>
  <c r="H3016" i="32"/>
  <c r="H3017" i="32"/>
  <c r="H3018" i="32"/>
  <c r="H3019" i="32"/>
  <c r="H3020" i="32"/>
  <c r="H3021" i="32"/>
  <c r="H3022" i="32"/>
  <c r="H3023" i="32"/>
  <c r="H3024" i="32"/>
  <c r="H3025" i="32"/>
  <c r="H3026" i="32"/>
  <c r="H3027" i="32"/>
  <c r="H3028" i="32"/>
  <c r="H3029" i="32"/>
  <c r="H3030" i="32"/>
  <c r="H3031" i="32"/>
  <c r="H3032" i="32"/>
  <c r="H3033" i="32"/>
  <c r="H3034" i="32"/>
  <c r="H3035" i="32"/>
  <c r="H3036" i="32"/>
  <c r="H3037" i="32"/>
  <c r="H3038" i="32"/>
  <c r="H3039" i="32"/>
  <c r="H3040" i="32"/>
  <c r="H3041" i="32"/>
  <c r="H3042" i="32"/>
  <c r="H3043" i="32"/>
  <c r="H3044" i="32"/>
  <c r="H3045" i="32"/>
  <c r="H3046" i="32"/>
  <c r="H3047" i="32"/>
  <c r="H3048" i="32"/>
  <c r="H3049" i="32"/>
  <c r="H3050" i="32"/>
  <c r="H3051" i="32"/>
  <c r="H3052" i="32"/>
  <c r="H3053" i="32"/>
  <c r="H3054" i="32"/>
  <c r="H3055" i="32"/>
  <c r="H3056" i="32"/>
  <c r="H3057" i="32"/>
  <c r="H3058" i="32"/>
  <c r="H3059" i="32"/>
  <c r="H3060" i="32"/>
  <c r="H3061" i="32"/>
  <c r="H3062" i="32"/>
  <c r="H3063" i="32"/>
  <c r="H3064" i="32"/>
  <c r="H3065" i="32"/>
  <c r="H3066" i="32"/>
  <c r="H3067" i="32"/>
  <c r="H3068" i="32"/>
  <c r="H3069" i="32"/>
  <c r="H3070" i="32"/>
  <c r="H3071" i="32"/>
  <c r="H3072" i="32"/>
  <c r="H3073" i="32"/>
  <c r="H3074" i="32"/>
  <c r="H3075" i="32"/>
  <c r="H3076" i="32"/>
  <c r="H3077" i="32"/>
  <c r="H3078" i="32"/>
  <c r="H3079" i="32"/>
  <c r="H3080" i="32"/>
  <c r="H3081" i="32"/>
  <c r="H3082" i="32"/>
  <c r="H3083" i="32"/>
  <c r="H3084" i="32"/>
  <c r="H3085" i="32"/>
  <c r="H3086" i="32"/>
  <c r="H3087" i="32"/>
  <c r="H3088" i="32"/>
  <c r="H3089" i="32"/>
  <c r="H3090" i="32"/>
  <c r="H3091" i="32"/>
  <c r="H3092" i="32"/>
  <c r="H3093" i="32"/>
  <c r="H3094" i="32"/>
  <c r="H3095" i="32"/>
  <c r="H3096" i="32"/>
  <c r="H3097" i="32"/>
  <c r="H3098" i="32"/>
  <c r="H3099" i="32"/>
  <c r="H3100" i="32"/>
  <c r="H3101" i="32"/>
  <c r="H3102" i="32"/>
  <c r="H3103" i="32"/>
  <c r="H3104" i="32"/>
  <c r="H3105" i="32"/>
  <c r="H3106" i="32"/>
  <c r="H3107" i="32"/>
  <c r="H3108" i="32"/>
  <c r="H3109" i="32"/>
  <c r="H3110" i="32"/>
  <c r="H3111" i="32"/>
  <c r="H3112" i="32"/>
  <c r="H3113" i="32"/>
  <c r="H3114" i="32"/>
  <c r="H3115" i="32"/>
  <c r="H3116" i="32"/>
  <c r="H3117" i="32"/>
  <c r="H3118" i="32"/>
  <c r="H3119" i="32"/>
  <c r="H3120" i="32"/>
  <c r="H3121" i="32"/>
  <c r="H3122" i="32"/>
  <c r="H3123" i="32"/>
  <c r="H3124" i="32"/>
  <c r="H3125" i="32"/>
  <c r="H3126" i="32"/>
  <c r="H3127" i="32"/>
  <c r="H3128" i="32"/>
  <c r="H3129" i="32"/>
  <c r="H3130" i="32"/>
  <c r="H3131" i="32"/>
  <c r="H3132" i="32"/>
  <c r="H3133" i="32"/>
  <c r="H3134" i="32"/>
  <c r="H3135" i="32"/>
  <c r="H3136" i="32"/>
  <c r="H3137" i="32"/>
  <c r="H3138" i="32"/>
  <c r="H3139" i="32"/>
  <c r="H3140" i="32"/>
  <c r="H3141" i="32"/>
  <c r="H3142" i="32"/>
  <c r="H3143" i="32"/>
  <c r="H3144" i="32"/>
  <c r="H3145" i="32"/>
  <c r="H3146" i="32"/>
  <c r="H3147" i="32"/>
  <c r="H3148" i="32"/>
  <c r="H3149" i="32"/>
  <c r="H3150" i="32"/>
  <c r="H3151" i="32"/>
  <c r="H3152" i="32"/>
  <c r="H3153" i="32"/>
  <c r="H3154" i="32"/>
  <c r="H3155" i="32"/>
  <c r="H3156" i="32"/>
  <c r="H3157" i="32"/>
  <c r="H3158" i="32"/>
  <c r="H3159" i="32"/>
  <c r="H3160" i="32"/>
  <c r="H3161" i="32"/>
  <c r="H3162" i="32"/>
  <c r="H3163" i="32"/>
  <c r="H3164" i="32"/>
  <c r="H3165" i="32"/>
  <c r="H3166" i="32"/>
  <c r="H3167" i="32"/>
  <c r="H3168" i="32"/>
  <c r="H3169" i="32"/>
  <c r="H3170" i="32"/>
  <c r="H3171" i="32"/>
  <c r="H3172" i="32"/>
  <c r="H3173" i="32"/>
  <c r="H3174" i="32"/>
  <c r="H3175" i="32"/>
  <c r="H3176" i="32"/>
  <c r="H3177" i="32"/>
  <c r="H3178" i="32"/>
  <c r="H3179" i="32"/>
  <c r="H3180" i="32"/>
  <c r="H3181" i="32"/>
  <c r="H3182" i="32"/>
  <c r="H3183" i="32"/>
  <c r="H3184" i="32"/>
  <c r="H3185" i="32"/>
  <c r="H3186" i="32"/>
  <c r="H3187" i="32"/>
  <c r="H3188" i="32"/>
  <c r="H3189" i="32"/>
  <c r="H3190" i="32"/>
  <c r="H3191" i="32"/>
  <c r="H3192" i="32"/>
  <c r="H3193" i="32"/>
  <c r="H3194" i="32"/>
  <c r="H3195" i="32"/>
  <c r="H3196" i="32"/>
  <c r="H3197" i="32"/>
  <c r="H3198" i="32"/>
  <c r="H3199" i="32"/>
  <c r="H3200" i="32"/>
  <c r="H3201" i="32"/>
  <c r="H3202" i="32"/>
  <c r="H3203" i="32"/>
  <c r="H3204" i="32"/>
  <c r="H3205" i="32"/>
  <c r="H3206" i="32"/>
  <c r="H3207" i="32"/>
  <c r="H3208" i="32"/>
  <c r="H3209" i="32"/>
  <c r="H3210" i="32"/>
  <c r="H3211" i="32"/>
  <c r="H3212" i="32"/>
  <c r="H3213" i="32"/>
  <c r="H3214" i="32"/>
  <c r="H3215" i="32"/>
  <c r="H3216" i="32"/>
  <c r="H3217" i="32"/>
  <c r="H3218" i="32"/>
  <c r="H3219" i="32"/>
  <c r="H3220" i="32"/>
  <c r="H3221" i="32"/>
  <c r="H3222" i="32"/>
  <c r="H3223" i="32"/>
  <c r="H3224" i="32"/>
  <c r="H3225" i="32"/>
  <c r="H3226" i="32"/>
  <c r="H3227" i="32"/>
  <c r="H3228" i="32"/>
  <c r="H3229" i="32"/>
  <c r="H3230" i="32"/>
  <c r="H3231" i="32"/>
  <c r="H3232" i="32"/>
  <c r="H3233" i="32"/>
  <c r="H3234" i="32"/>
  <c r="H3235" i="32"/>
  <c r="H3236" i="32"/>
  <c r="H3237" i="32"/>
  <c r="H3238" i="32"/>
  <c r="H3239" i="32"/>
  <c r="H3240" i="32"/>
  <c r="H3241" i="32"/>
  <c r="H3242" i="32"/>
  <c r="H3243" i="32"/>
  <c r="H3244" i="32"/>
  <c r="H3245" i="32"/>
  <c r="H3246" i="32"/>
  <c r="H3247" i="32"/>
  <c r="H3248" i="32"/>
  <c r="H3249" i="32"/>
  <c r="H3250" i="32"/>
  <c r="H3251" i="32"/>
  <c r="H3252" i="32"/>
  <c r="H3253" i="32"/>
  <c r="H3254" i="32"/>
  <c r="H3255" i="32"/>
  <c r="H3256" i="32"/>
  <c r="H3257" i="32"/>
  <c r="H3258" i="32"/>
  <c r="H3259" i="32"/>
  <c r="H3260" i="32"/>
  <c r="H3261" i="32"/>
  <c r="H3262" i="32"/>
  <c r="H3263" i="32"/>
  <c r="H3264" i="32"/>
  <c r="H3265" i="32"/>
  <c r="H3266" i="32"/>
  <c r="H3267" i="32"/>
  <c r="H3268" i="32"/>
  <c r="H3269" i="32"/>
  <c r="H3270" i="32"/>
  <c r="H3271" i="32"/>
  <c r="H3272" i="32"/>
  <c r="H3273" i="32"/>
  <c r="H3274" i="32"/>
  <c r="H3275" i="32"/>
  <c r="H3276" i="32"/>
  <c r="H3277" i="32"/>
  <c r="H3278" i="32"/>
  <c r="H3279" i="32"/>
  <c r="H3280" i="32"/>
  <c r="H3281" i="32"/>
  <c r="H3282" i="32"/>
  <c r="H3283" i="32"/>
  <c r="H3284" i="32"/>
  <c r="H3285" i="32"/>
  <c r="H3286" i="32"/>
  <c r="H3287" i="32"/>
  <c r="H3288" i="32"/>
  <c r="H3289" i="32"/>
  <c r="H3290" i="32"/>
  <c r="H3291" i="32"/>
  <c r="H3292" i="32"/>
  <c r="H3293" i="32"/>
  <c r="H3294" i="32"/>
  <c r="H3295" i="32"/>
  <c r="H3296" i="32"/>
  <c r="H3297" i="32"/>
  <c r="H3298" i="32"/>
  <c r="H3299" i="32"/>
  <c r="H3300" i="32"/>
  <c r="H3301" i="32"/>
  <c r="H3302" i="32"/>
  <c r="H3303" i="32"/>
  <c r="H3304" i="32"/>
  <c r="H3305" i="32"/>
  <c r="H3306" i="32"/>
  <c r="H3307" i="32"/>
  <c r="H3308" i="32"/>
  <c r="H3309" i="32"/>
  <c r="H3310" i="32"/>
  <c r="H3311" i="32"/>
  <c r="H3312" i="32"/>
  <c r="H3313" i="32"/>
  <c r="H3314" i="32"/>
  <c r="H3315" i="32"/>
  <c r="H3316" i="32"/>
  <c r="H3317" i="32"/>
  <c r="H3318" i="32"/>
  <c r="H3319" i="32"/>
  <c r="H3320" i="32"/>
  <c r="H3321" i="32"/>
  <c r="H3322" i="32"/>
  <c r="H3323" i="32"/>
  <c r="H3324" i="32"/>
  <c r="H3325" i="32"/>
  <c r="H3326" i="32"/>
  <c r="H3327" i="32"/>
  <c r="H3328" i="32"/>
  <c r="H3329" i="32"/>
  <c r="H3330" i="32"/>
  <c r="H3331" i="32"/>
  <c r="H3332" i="32"/>
  <c r="H3333" i="32"/>
  <c r="H3334" i="32"/>
  <c r="H3335" i="32"/>
  <c r="H3336" i="32"/>
  <c r="H3337" i="32"/>
  <c r="H3338" i="32"/>
  <c r="H3339" i="32"/>
  <c r="H3340" i="32"/>
  <c r="H3341" i="32"/>
  <c r="H3342" i="32"/>
  <c r="H3343" i="32"/>
  <c r="H3344" i="32"/>
  <c r="H3345" i="32"/>
  <c r="H3346" i="32"/>
  <c r="H3347" i="32"/>
  <c r="H3348" i="32"/>
  <c r="H3349" i="32"/>
  <c r="H3350" i="32"/>
  <c r="H3351" i="32"/>
  <c r="H3352" i="32"/>
  <c r="H3353" i="32"/>
  <c r="H3354" i="32"/>
  <c r="H3355" i="32"/>
  <c r="H3356" i="32"/>
  <c r="H3357" i="32"/>
  <c r="H3358" i="32"/>
  <c r="H3359" i="32"/>
  <c r="H3360" i="32"/>
  <c r="H3361" i="32"/>
  <c r="H3362" i="32"/>
  <c r="H3363" i="32"/>
  <c r="H3364" i="32"/>
  <c r="H3365" i="32"/>
  <c r="H3366" i="32"/>
  <c r="H3367" i="32"/>
  <c r="H3368" i="32"/>
  <c r="H3369" i="32"/>
  <c r="H3370" i="32"/>
  <c r="H3371" i="32"/>
  <c r="H3372" i="32"/>
  <c r="H3373" i="32"/>
  <c r="H3374" i="32"/>
  <c r="H3375" i="32"/>
  <c r="H3376" i="32"/>
  <c r="H3377" i="32"/>
  <c r="H3378" i="32"/>
  <c r="H3379" i="32"/>
  <c r="H3380" i="32"/>
  <c r="H3381" i="32"/>
  <c r="H3382" i="32"/>
  <c r="H3383" i="32"/>
  <c r="H3384" i="32"/>
  <c r="H3385" i="32"/>
  <c r="H3386" i="32"/>
  <c r="H3387" i="32"/>
  <c r="H3388" i="32"/>
  <c r="H3389" i="32"/>
  <c r="H3390" i="32"/>
  <c r="H3391" i="32"/>
  <c r="H3392" i="32"/>
  <c r="H3393" i="32"/>
  <c r="H3394" i="32"/>
  <c r="H3395" i="32"/>
  <c r="H3396" i="32"/>
  <c r="H3397" i="32"/>
  <c r="H3398" i="32"/>
  <c r="H3399" i="32"/>
  <c r="H3400" i="32"/>
  <c r="H3401" i="32"/>
  <c r="H3402" i="32"/>
  <c r="H3403" i="32"/>
  <c r="H3404" i="32"/>
  <c r="H3405" i="32"/>
  <c r="H3406" i="32"/>
  <c r="H3407" i="32"/>
  <c r="H3408" i="32"/>
  <c r="H3409" i="32"/>
  <c r="H3410" i="32"/>
  <c r="H3411" i="32"/>
  <c r="H3412" i="32"/>
  <c r="H3413" i="32"/>
  <c r="H3414" i="32"/>
  <c r="H3415" i="32"/>
  <c r="H3416" i="32"/>
  <c r="H3417" i="32"/>
  <c r="H3418" i="32"/>
  <c r="H3419" i="32"/>
  <c r="H3420" i="32"/>
  <c r="H3421" i="32"/>
  <c r="H3422" i="32"/>
  <c r="H3423" i="32"/>
  <c r="H3424" i="32"/>
  <c r="H3425" i="32"/>
  <c r="H3426" i="32"/>
  <c r="H3427" i="32"/>
  <c r="H3428" i="32"/>
  <c r="H3429" i="32"/>
  <c r="H3430" i="32"/>
  <c r="H3431" i="32"/>
  <c r="H3432" i="32"/>
  <c r="H3433" i="32"/>
  <c r="H3434" i="32"/>
  <c r="H3435" i="32"/>
  <c r="H3436" i="32"/>
  <c r="H3437" i="32"/>
  <c r="H3438" i="32"/>
  <c r="H3439" i="32"/>
  <c r="H3440" i="32"/>
  <c r="H3441" i="32"/>
  <c r="H3442" i="32"/>
  <c r="H3443" i="32"/>
  <c r="H3444" i="32"/>
  <c r="H3445" i="32"/>
  <c r="H3446" i="32"/>
  <c r="H3447" i="32"/>
  <c r="H3448" i="32"/>
  <c r="H3449" i="32"/>
  <c r="H3450" i="32"/>
  <c r="H3451" i="32"/>
  <c r="H3452" i="32"/>
  <c r="H3453" i="32"/>
  <c r="H3454" i="32"/>
  <c r="H3455" i="32"/>
  <c r="H3456" i="32"/>
  <c r="H3457" i="32"/>
  <c r="H3458" i="32"/>
  <c r="H3459" i="32"/>
  <c r="H3460" i="32"/>
  <c r="H3461" i="32"/>
  <c r="H3462" i="32"/>
  <c r="H3463" i="32"/>
  <c r="H3464" i="32"/>
  <c r="H3465" i="32"/>
  <c r="H3466" i="32"/>
  <c r="H3467" i="32"/>
  <c r="H3468" i="32"/>
  <c r="H3469" i="32"/>
  <c r="H3470" i="32"/>
  <c r="H3471" i="32"/>
  <c r="H3472" i="32"/>
  <c r="H3473" i="32"/>
  <c r="H3474" i="32"/>
  <c r="H3475" i="32"/>
  <c r="H3476" i="32"/>
  <c r="H3477" i="32"/>
  <c r="H3478" i="32"/>
  <c r="H3479" i="32"/>
  <c r="H3480" i="32"/>
  <c r="H3481" i="32"/>
  <c r="H3482" i="32"/>
  <c r="H3483" i="32"/>
  <c r="H3484" i="32"/>
  <c r="H3485" i="32"/>
  <c r="H3486" i="32"/>
  <c r="H3487" i="32"/>
  <c r="H3488" i="32"/>
  <c r="H3489" i="32"/>
  <c r="H3490" i="32"/>
  <c r="H3491" i="32"/>
  <c r="H3492" i="32"/>
  <c r="H3493" i="32"/>
  <c r="H3494" i="32"/>
  <c r="H3495" i="32"/>
  <c r="H3496" i="32"/>
  <c r="H3497" i="32"/>
  <c r="H3498" i="32"/>
  <c r="H3499" i="32"/>
  <c r="H3500" i="32"/>
  <c r="H3501" i="32"/>
  <c r="H3502" i="32"/>
  <c r="H3503" i="32"/>
  <c r="H3504" i="32"/>
  <c r="H3505" i="32"/>
  <c r="H3506" i="32"/>
  <c r="H3507" i="32"/>
  <c r="H3508" i="32"/>
  <c r="H3509" i="32"/>
  <c r="H3510" i="32"/>
  <c r="H3511" i="32"/>
  <c r="H3512" i="32"/>
  <c r="H3513" i="32"/>
  <c r="H3514" i="32"/>
  <c r="H3515" i="32"/>
  <c r="H3516" i="32"/>
  <c r="H3517" i="32"/>
  <c r="H3518" i="32"/>
  <c r="H3519" i="32"/>
  <c r="H3520" i="32"/>
  <c r="H3521" i="32"/>
  <c r="H3522" i="32"/>
  <c r="H3523" i="32"/>
  <c r="H3524" i="32"/>
  <c r="H3525" i="32"/>
  <c r="H3526" i="32"/>
  <c r="H3527" i="32"/>
  <c r="H3528" i="32"/>
  <c r="H3529" i="32"/>
  <c r="H3530" i="32"/>
  <c r="H3531" i="32"/>
  <c r="H3532" i="32"/>
  <c r="H3533" i="32"/>
  <c r="H3534" i="32"/>
  <c r="H3535" i="32"/>
  <c r="H3536" i="32"/>
  <c r="H3537" i="32"/>
  <c r="H3538" i="32"/>
  <c r="H3539" i="32"/>
  <c r="H3540" i="32"/>
  <c r="H3541" i="32"/>
  <c r="H3542" i="32"/>
  <c r="H3543" i="32"/>
  <c r="H3544" i="32"/>
  <c r="H3545" i="32"/>
  <c r="H3546" i="32"/>
  <c r="H3547" i="32"/>
  <c r="H3548" i="32"/>
  <c r="H3549" i="32"/>
  <c r="H3550" i="32"/>
  <c r="H3551" i="32"/>
  <c r="H3552" i="32"/>
  <c r="H3553" i="32"/>
  <c r="H3554" i="32"/>
  <c r="H3555" i="32"/>
  <c r="H3556" i="32"/>
  <c r="H3557" i="32"/>
  <c r="H3558" i="32"/>
  <c r="H3559" i="32"/>
  <c r="H3560" i="32"/>
  <c r="H3561" i="32"/>
  <c r="H3562" i="32"/>
  <c r="H3563" i="32"/>
  <c r="H3564" i="32"/>
  <c r="H3565" i="32"/>
  <c r="H3566" i="32"/>
  <c r="H3567" i="32"/>
  <c r="H3568" i="32"/>
  <c r="H3569" i="32"/>
  <c r="H3570" i="32"/>
  <c r="H3571" i="32"/>
  <c r="H3572" i="32"/>
  <c r="H3573" i="32"/>
  <c r="H3574" i="32"/>
  <c r="H3575" i="32"/>
  <c r="H3576" i="32"/>
  <c r="H3577" i="32"/>
  <c r="H3578" i="32"/>
  <c r="H3579" i="32"/>
  <c r="H3580" i="32"/>
  <c r="H3581" i="32"/>
  <c r="H3582" i="32"/>
  <c r="H3583" i="32"/>
  <c r="H3584" i="32"/>
  <c r="H3585" i="32"/>
  <c r="H3586" i="32"/>
  <c r="H3587" i="32"/>
  <c r="H3588" i="32"/>
  <c r="H3589" i="32"/>
  <c r="H3590" i="32"/>
  <c r="H3591" i="32"/>
  <c r="H3592" i="32"/>
  <c r="H3593" i="32"/>
  <c r="H3594" i="32"/>
  <c r="H3595" i="32"/>
  <c r="H3596" i="32"/>
  <c r="H3597" i="32"/>
  <c r="H3598" i="32"/>
  <c r="H3599" i="32"/>
  <c r="H3600" i="32"/>
  <c r="H3601" i="32"/>
  <c r="H3602" i="32"/>
  <c r="H3603" i="32"/>
  <c r="H3604" i="32"/>
  <c r="H3605" i="32"/>
  <c r="H3606" i="32"/>
  <c r="H3607" i="32"/>
  <c r="H3608" i="32"/>
  <c r="H3609" i="32"/>
  <c r="H3610" i="32"/>
  <c r="H3611" i="32"/>
  <c r="H3612" i="32"/>
  <c r="H3613" i="32"/>
  <c r="H3614" i="32"/>
  <c r="H3615" i="32"/>
  <c r="H3616" i="32"/>
  <c r="H3617" i="32"/>
  <c r="H3618" i="32"/>
  <c r="H3619" i="32"/>
  <c r="H3620" i="32"/>
  <c r="H3621" i="32"/>
  <c r="H3622" i="32"/>
  <c r="H3623" i="32"/>
  <c r="H3624" i="32"/>
  <c r="H3625" i="32"/>
  <c r="H3626" i="32"/>
  <c r="H3627" i="32"/>
  <c r="H3628" i="32"/>
  <c r="H3629" i="32"/>
  <c r="H3630" i="32"/>
  <c r="H3631" i="32"/>
  <c r="H3632" i="32"/>
  <c r="H3633" i="32"/>
  <c r="H3634" i="32"/>
  <c r="H3635" i="32"/>
  <c r="H3636" i="32"/>
  <c r="H3637" i="32"/>
  <c r="H3638" i="32"/>
  <c r="H3639" i="32"/>
  <c r="H3640" i="32"/>
  <c r="H3641" i="32"/>
  <c r="H3642" i="32"/>
  <c r="H3643" i="32"/>
  <c r="H3644" i="32"/>
  <c r="H3645" i="32"/>
  <c r="H3646" i="32"/>
  <c r="H3647" i="32"/>
  <c r="H3648" i="32"/>
  <c r="H3649" i="32"/>
  <c r="H3650" i="32"/>
  <c r="H3651" i="32"/>
  <c r="H3652" i="32"/>
  <c r="H3653" i="32"/>
  <c r="H3654" i="32"/>
  <c r="H3655" i="32"/>
  <c r="H3656" i="32"/>
  <c r="H3657" i="32"/>
  <c r="H3658" i="32"/>
  <c r="H3659" i="32"/>
  <c r="H3660" i="32"/>
  <c r="H3661" i="32"/>
  <c r="H3662" i="32"/>
  <c r="H3663" i="32"/>
  <c r="H3664" i="32"/>
  <c r="H3665" i="32"/>
  <c r="H3666" i="32"/>
  <c r="H3667" i="32"/>
  <c r="H3668" i="32"/>
  <c r="H3669" i="32"/>
  <c r="H3670" i="32"/>
  <c r="H3671" i="32"/>
  <c r="H3672" i="32"/>
  <c r="H3673" i="32"/>
  <c r="H3674" i="32"/>
  <c r="H3675" i="32"/>
  <c r="H3676" i="32"/>
  <c r="H3677" i="32"/>
  <c r="H3678" i="32"/>
  <c r="H3679" i="32"/>
  <c r="H3680" i="32"/>
  <c r="H3681" i="32"/>
  <c r="H3682" i="32"/>
  <c r="H3683" i="32"/>
  <c r="H3684" i="32"/>
  <c r="H3685" i="32"/>
  <c r="H3686" i="32"/>
  <c r="H3687" i="32"/>
  <c r="H3688" i="32"/>
  <c r="H3689" i="32"/>
  <c r="H3690" i="32"/>
  <c r="H3691" i="32"/>
  <c r="H3692" i="32"/>
  <c r="H3693" i="32"/>
  <c r="H3694" i="32"/>
  <c r="H3695" i="32"/>
  <c r="H3696" i="32"/>
  <c r="H3697" i="32"/>
  <c r="H3698" i="32"/>
  <c r="H3699" i="32"/>
  <c r="H3700" i="32"/>
  <c r="H3701" i="32"/>
  <c r="H3702" i="32"/>
  <c r="H3703" i="32"/>
  <c r="H3704" i="32"/>
  <c r="H3705" i="32"/>
  <c r="H3706" i="32"/>
  <c r="H3707" i="32"/>
  <c r="H3708" i="32"/>
  <c r="H3709" i="32"/>
  <c r="H3710" i="32"/>
  <c r="H3711" i="32"/>
  <c r="H3712" i="32"/>
  <c r="H3713" i="32"/>
  <c r="H3714" i="32"/>
  <c r="H3715" i="32"/>
  <c r="H3716" i="32"/>
  <c r="H3717" i="32"/>
  <c r="H3718" i="32"/>
  <c r="H3719" i="32"/>
  <c r="H3720" i="32"/>
  <c r="H3721" i="32"/>
  <c r="H3722" i="32"/>
  <c r="H3723" i="32"/>
  <c r="H3724" i="32"/>
  <c r="H3725" i="32"/>
  <c r="H3726" i="32"/>
  <c r="H3727" i="32"/>
  <c r="H3728" i="32"/>
  <c r="H3729" i="32"/>
  <c r="H3730" i="32"/>
  <c r="H3731" i="32"/>
  <c r="H3732" i="32"/>
  <c r="H3733" i="32"/>
  <c r="H3734" i="32"/>
  <c r="H3735" i="32"/>
  <c r="H3736" i="32"/>
  <c r="H3737" i="32"/>
  <c r="H3738" i="32"/>
  <c r="H3739" i="32"/>
  <c r="H3740" i="32"/>
  <c r="H3741" i="32"/>
  <c r="H3742" i="32"/>
  <c r="H3743" i="32"/>
  <c r="H3744" i="32"/>
  <c r="H3745" i="32"/>
  <c r="H3746" i="32"/>
  <c r="H3747" i="32"/>
  <c r="H3748" i="32"/>
  <c r="H3749" i="32"/>
  <c r="H3750" i="32"/>
  <c r="H3751" i="32"/>
  <c r="H3752" i="32"/>
  <c r="H3753" i="32"/>
  <c r="H3754" i="32"/>
  <c r="H3755" i="32"/>
  <c r="H3756" i="32"/>
  <c r="H3757" i="32"/>
  <c r="H3758" i="32"/>
  <c r="H3759" i="32"/>
  <c r="H3760" i="32"/>
  <c r="H3761" i="32"/>
  <c r="H3762" i="32"/>
  <c r="H3763" i="32"/>
  <c r="H3764" i="32"/>
  <c r="H3765" i="32"/>
  <c r="H3766" i="32"/>
  <c r="H3767" i="32"/>
  <c r="H3768" i="32"/>
  <c r="H3769" i="32"/>
  <c r="H3770" i="32"/>
  <c r="H3771" i="32"/>
  <c r="H3772" i="32"/>
  <c r="H3773" i="32"/>
  <c r="H3774" i="32"/>
  <c r="H3775" i="32"/>
  <c r="H3776" i="32"/>
  <c r="H3777" i="32"/>
  <c r="H3778" i="32"/>
  <c r="H3779" i="32"/>
  <c r="H3780" i="32"/>
  <c r="H3781" i="32"/>
  <c r="H3782" i="32"/>
  <c r="H3783" i="32"/>
  <c r="H3784" i="32"/>
  <c r="H3785" i="32"/>
  <c r="H3786" i="32"/>
  <c r="H3787" i="32"/>
  <c r="H3788" i="32"/>
  <c r="H3789" i="32"/>
  <c r="H3790" i="32"/>
  <c r="H3791" i="32"/>
  <c r="H3792" i="32"/>
  <c r="H3793" i="32"/>
  <c r="H3794" i="32"/>
  <c r="H3795" i="32"/>
  <c r="H3796" i="32"/>
  <c r="H3797" i="32"/>
  <c r="H3798" i="32"/>
  <c r="H3799" i="32"/>
  <c r="H3800" i="32"/>
  <c r="H3801" i="32"/>
  <c r="H3802" i="32"/>
  <c r="H3803" i="32"/>
  <c r="H3804" i="32"/>
  <c r="H3805" i="32"/>
  <c r="H3806" i="32"/>
  <c r="H3807" i="32"/>
  <c r="H3808" i="32"/>
  <c r="H3809" i="32"/>
  <c r="H3810" i="32"/>
  <c r="H3811" i="32"/>
  <c r="H3812" i="32"/>
  <c r="H3813" i="32"/>
  <c r="H3814" i="32"/>
  <c r="H3815" i="32"/>
  <c r="H3816" i="32"/>
  <c r="H3817" i="32"/>
  <c r="H3818" i="32"/>
  <c r="H3819" i="32"/>
  <c r="H3820" i="32"/>
  <c r="H3821" i="32"/>
  <c r="H3822" i="32"/>
  <c r="H3823" i="32"/>
  <c r="H3824" i="32"/>
  <c r="H3825" i="32"/>
  <c r="H3826" i="32"/>
  <c r="H3827" i="32"/>
  <c r="H3828" i="32"/>
  <c r="H3829" i="32"/>
  <c r="H3830" i="32"/>
  <c r="H3831" i="32"/>
  <c r="H3832" i="32"/>
  <c r="H3833" i="32"/>
  <c r="H3834" i="32"/>
  <c r="H3835" i="32"/>
  <c r="H3836" i="32"/>
  <c r="H3837" i="32"/>
  <c r="H3838" i="32"/>
  <c r="H3839" i="32"/>
  <c r="H3840" i="32"/>
  <c r="H3841" i="32"/>
  <c r="H3842" i="32"/>
  <c r="H3843" i="32"/>
  <c r="H3844" i="32"/>
  <c r="H3845" i="32"/>
  <c r="H3846" i="32"/>
  <c r="H3847" i="32"/>
  <c r="H3848" i="32"/>
  <c r="H3849" i="32"/>
  <c r="H3850" i="32"/>
  <c r="H3851" i="32"/>
  <c r="H3852" i="32"/>
  <c r="H3853" i="32"/>
  <c r="H3854" i="32"/>
  <c r="H3855" i="32"/>
  <c r="H3856" i="32"/>
  <c r="H3857" i="32"/>
  <c r="H3858" i="32"/>
  <c r="H3859" i="32"/>
  <c r="H3860" i="32"/>
  <c r="H3861" i="32"/>
  <c r="H3862" i="32"/>
  <c r="H3863" i="32"/>
  <c r="H3864" i="32"/>
  <c r="H3865" i="32"/>
  <c r="H3866" i="32"/>
  <c r="H3867" i="32"/>
  <c r="H3868" i="32"/>
  <c r="H3869" i="32"/>
  <c r="H3870" i="32"/>
  <c r="H3871" i="32"/>
  <c r="H3872" i="32"/>
  <c r="H3873" i="32"/>
  <c r="H3874" i="32"/>
  <c r="H3875" i="32"/>
  <c r="H3876" i="32"/>
  <c r="H3877" i="32"/>
  <c r="H3878" i="32"/>
  <c r="H3879" i="32"/>
  <c r="H3880" i="32"/>
  <c r="H3881" i="32"/>
  <c r="H3882" i="32"/>
  <c r="H3883" i="32"/>
  <c r="H3884" i="32"/>
  <c r="H3885" i="32"/>
  <c r="H3886" i="32"/>
  <c r="H3887" i="32"/>
  <c r="H3888" i="32"/>
  <c r="H3889" i="32"/>
  <c r="H3890" i="32"/>
  <c r="H3891" i="32"/>
  <c r="H3892" i="32"/>
  <c r="H3893" i="32"/>
  <c r="H3894" i="32"/>
  <c r="H3895" i="32"/>
  <c r="H3896" i="32"/>
  <c r="H3897" i="32"/>
  <c r="H3898" i="32"/>
  <c r="H3899" i="32"/>
  <c r="H3900" i="32"/>
  <c r="H3901" i="32"/>
  <c r="H3902" i="32"/>
  <c r="H3903" i="32"/>
  <c r="H3904" i="32"/>
  <c r="H3905" i="32"/>
  <c r="H3906" i="32"/>
  <c r="H3907" i="32"/>
  <c r="H3908" i="32"/>
  <c r="H3909" i="32"/>
  <c r="H3910" i="32"/>
  <c r="H3911" i="32"/>
  <c r="H3912" i="32"/>
  <c r="H3913" i="32"/>
  <c r="H3914" i="32"/>
  <c r="H3915" i="32"/>
  <c r="H3916" i="32"/>
  <c r="H3917" i="32"/>
  <c r="H3918" i="32"/>
  <c r="H3919" i="32"/>
  <c r="H3920" i="32"/>
  <c r="H3921" i="32"/>
  <c r="H3922" i="32"/>
  <c r="H3923" i="32"/>
  <c r="H3924" i="32"/>
  <c r="H3925" i="32"/>
  <c r="H3926" i="32"/>
  <c r="H3927" i="32"/>
  <c r="H3928" i="32"/>
  <c r="H3929" i="32"/>
  <c r="H3930" i="32"/>
  <c r="H3931" i="32"/>
  <c r="H3932" i="32"/>
  <c r="H3933" i="32"/>
  <c r="H3934" i="32"/>
  <c r="H3935" i="32"/>
  <c r="H3936" i="32"/>
  <c r="H3937" i="32"/>
  <c r="H3938" i="32"/>
  <c r="H3939" i="32"/>
  <c r="H3940" i="32"/>
  <c r="H3941" i="32"/>
  <c r="H3942" i="32"/>
  <c r="H3943" i="32"/>
  <c r="H3944" i="32"/>
  <c r="H3945" i="32"/>
  <c r="H3946" i="32"/>
  <c r="H3947" i="32"/>
  <c r="H3948" i="32"/>
  <c r="H3949" i="32"/>
  <c r="H3950" i="32"/>
  <c r="H3951" i="32"/>
  <c r="H3952" i="32"/>
  <c r="H3953" i="32"/>
  <c r="H3954" i="32"/>
  <c r="H3955" i="32"/>
  <c r="H3956" i="32"/>
  <c r="H3957" i="32"/>
  <c r="H3958" i="32"/>
  <c r="H3959" i="32"/>
  <c r="H3960" i="32"/>
  <c r="H3961" i="32"/>
  <c r="H3962" i="32"/>
  <c r="H3963" i="32"/>
  <c r="H3964" i="32"/>
  <c r="H3965" i="32"/>
  <c r="H3966" i="32"/>
  <c r="H3967" i="32"/>
  <c r="H3968" i="32"/>
  <c r="H3969" i="32"/>
  <c r="H3970" i="32"/>
  <c r="H3971" i="32"/>
  <c r="H3972" i="32"/>
  <c r="H3973" i="32"/>
  <c r="H3974" i="32"/>
  <c r="H3975" i="32"/>
  <c r="H3976" i="32"/>
  <c r="H3977" i="32"/>
  <c r="H3978" i="32"/>
  <c r="H3979" i="32"/>
  <c r="H3980" i="32"/>
  <c r="H3981" i="32"/>
  <c r="H3982" i="32"/>
  <c r="H3983" i="32"/>
  <c r="H3984" i="32"/>
  <c r="H3985" i="32"/>
  <c r="H3986" i="32"/>
  <c r="H3987" i="32"/>
  <c r="H3988" i="32"/>
  <c r="H3989" i="32"/>
  <c r="H3990" i="32"/>
  <c r="H3991" i="32"/>
  <c r="H3992" i="32"/>
  <c r="H3993" i="32"/>
  <c r="H3994" i="32"/>
  <c r="H3995" i="32"/>
  <c r="H3996" i="32"/>
  <c r="H3997" i="32"/>
  <c r="H3998" i="32"/>
  <c r="H3999" i="32"/>
  <c r="H4000" i="32"/>
  <c r="H4001" i="32"/>
  <c r="H4002" i="32"/>
  <c r="H4003" i="32"/>
  <c r="H4004" i="32"/>
  <c r="H4005" i="32"/>
  <c r="H4006" i="32"/>
  <c r="H4007" i="32"/>
  <c r="H4008" i="32"/>
  <c r="H4009" i="32"/>
  <c r="H4010" i="32"/>
  <c r="H4011" i="32"/>
  <c r="H4012" i="32"/>
  <c r="H4013" i="32"/>
  <c r="H4014" i="32"/>
  <c r="H4015" i="32"/>
  <c r="H4016" i="32"/>
  <c r="H4017" i="32"/>
  <c r="H4018" i="32"/>
  <c r="H4019" i="32"/>
  <c r="H4020" i="32"/>
  <c r="H4021" i="32"/>
  <c r="H4022" i="32"/>
  <c r="H4023" i="32"/>
  <c r="H4024" i="32"/>
  <c r="H4025" i="32"/>
  <c r="H4026" i="32"/>
  <c r="H4027" i="32"/>
  <c r="H4028" i="32"/>
  <c r="H4029" i="32"/>
  <c r="H4030" i="32"/>
  <c r="H4031" i="32"/>
  <c r="H4032" i="32"/>
  <c r="H4033" i="32"/>
  <c r="H4034" i="32"/>
  <c r="H4035" i="32"/>
  <c r="H4036" i="32"/>
  <c r="H4037" i="32"/>
  <c r="H4038" i="32"/>
  <c r="H4039" i="32"/>
  <c r="H4040" i="32"/>
  <c r="H4041" i="32"/>
  <c r="H4042" i="32"/>
  <c r="H4043" i="32"/>
  <c r="H4044" i="32"/>
  <c r="H4045" i="32"/>
  <c r="H4046" i="32"/>
  <c r="H4047" i="32"/>
  <c r="H4048" i="32"/>
  <c r="H4049" i="32"/>
  <c r="H4050" i="32"/>
  <c r="H4051" i="32"/>
  <c r="H4052" i="32"/>
  <c r="H4053" i="32"/>
  <c r="H4054" i="32"/>
  <c r="H4055" i="32"/>
  <c r="H4056" i="32"/>
  <c r="H4057" i="32"/>
  <c r="H4058" i="32"/>
  <c r="H4059" i="32"/>
  <c r="H4060" i="32"/>
  <c r="H4061" i="32"/>
  <c r="H4062" i="32"/>
  <c r="H4063" i="32"/>
  <c r="H4064" i="32"/>
  <c r="H4065" i="32"/>
  <c r="H4066" i="32"/>
  <c r="H4067" i="32"/>
  <c r="H4068" i="32"/>
  <c r="H4069" i="32"/>
  <c r="H4070" i="32"/>
  <c r="H4071" i="32"/>
  <c r="H4072" i="32"/>
  <c r="H4073" i="32"/>
  <c r="H4074" i="32"/>
  <c r="H4075" i="32"/>
  <c r="H4076" i="32"/>
  <c r="H4077" i="32"/>
  <c r="H4078" i="32"/>
  <c r="H4079" i="32"/>
  <c r="H4080" i="32"/>
  <c r="H4081" i="32"/>
  <c r="H4082" i="32"/>
  <c r="H4083" i="32"/>
  <c r="H4084" i="32"/>
  <c r="H4085" i="32"/>
  <c r="H4086" i="32"/>
  <c r="H4087" i="32"/>
  <c r="H4088" i="32"/>
  <c r="H4089" i="32"/>
  <c r="H4090" i="32"/>
  <c r="H4091" i="32"/>
  <c r="H4092" i="32"/>
  <c r="H4093" i="32"/>
  <c r="H4094" i="32"/>
  <c r="H4095" i="32"/>
  <c r="H4096" i="32"/>
  <c r="H4097" i="32"/>
  <c r="H4098" i="32"/>
  <c r="H4099" i="32"/>
  <c r="H4100" i="32"/>
  <c r="H4101" i="32"/>
  <c r="H4102" i="32"/>
  <c r="H4103" i="32"/>
  <c r="H4104" i="32"/>
  <c r="H4105" i="32"/>
  <c r="H4106" i="32"/>
  <c r="H4107" i="32"/>
  <c r="H4108" i="32"/>
  <c r="H4109" i="32"/>
  <c r="H4110" i="32"/>
  <c r="H4111" i="32"/>
  <c r="H4112" i="32"/>
  <c r="H4113" i="32"/>
  <c r="H4114" i="32"/>
  <c r="H4115" i="32"/>
  <c r="H4116" i="32"/>
  <c r="H4117" i="32"/>
  <c r="H4118" i="32"/>
  <c r="H4119" i="32"/>
  <c r="H4120" i="32"/>
  <c r="H4121" i="32"/>
  <c r="H4122" i="32"/>
  <c r="H4123" i="32"/>
  <c r="H4124" i="32"/>
  <c r="H4125" i="32"/>
  <c r="H4126" i="32"/>
  <c r="H4127" i="32"/>
  <c r="H4128" i="32"/>
  <c r="H4129" i="32"/>
  <c r="H4130" i="32"/>
  <c r="H4131" i="32"/>
  <c r="H4132" i="32"/>
  <c r="H4133" i="32"/>
  <c r="H4134" i="32"/>
  <c r="H4135" i="32"/>
  <c r="H4136" i="32"/>
  <c r="H4137" i="32"/>
  <c r="H4138" i="32"/>
  <c r="H4139" i="32"/>
  <c r="H4140" i="32"/>
  <c r="H4141" i="32"/>
  <c r="H4142" i="32"/>
  <c r="H4143" i="32"/>
  <c r="H4144" i="32"/>
  <c r="H4145" i="32"/>
  <c r="H4146" i="32"/>
  <c r="H4147" i="32"/>
  <c r="H4148" i="32"/>
  <c r="H4149" i="32"/>
  <c r="H4150" i="32"/>
  <c r="H4151" i="32"/>
  <c r="H4152" i="32"/>
  <c r="H4153" i="32"/>
  <c r="H4154" i="32"/>
  <c r="H4155" i="32"/>
  <c r="H4156" i="32"/>
  <c r="H4157" i="32"/>
  <c r="H4158" i="32"/>
  <c r="H4159" i="32"/>
  <c r="H4160" i="32"/>
  <c r="H4161" i="32"/>
  <c r="H4162" i="32"/>
  <c r="H4163" i="32"/>
  <c r="H4164" i="32"/>
  <c r="H4165" i="32"/>
  <c r="H4166" i="32"/>
  <c r="H4167" i="32"/>
  <c r="H4168" i="32"/>
  <c r="H4169" i="32"/>
  <c r="H4170" i="32"/>
  <c r="H4171" i="32"/>
  <c r="H4172" i="32"/>
  <c r="H4173" i="32"/>
  <c r="H4174" i="32"/>
  <c r="H4175" i="32"/>
  <c r="H4176" i="32"/>
  <c r="H4177" i="32"/>
  <c r="H4178" i="32"/>
  <c r="H4179" i="32"/>
  <c r="H4180" i="32"/>
  <c r="H4181" i="32"/>
  <c r="H4182" i="32"/>
  <c r="H4183" i="32"/>
  <c r="H4184" i="32"/>
  <c r="H4185" i="32"/>
  <c r="H4186" i="32"/>
  <c r="H4187" i="32"/>
  <c r="H4188" i="32"/>
  <c r="H4189" i="32"/>
  <c r="H4190" i="32"/>
  <c r="H4191" i="32"/>
  <c r="H4192" i="32"/>
  <c r="H4193" i="32"/>
  <c r="H4194" i="32"/>
  <c r="H4195" i="32"/>
  <c r="H4196" i="32"/>
  <c r="H4197" i="32"/>
  <c r="H4198" i="32"/>
  <c r="H4199" i="32"/>
  <c r="H4200" i="32"/>
  <c r="H4201" i="32"/>
  <c r="H4202" i="32"/>
  <c r="H4203" i="32"/>
  <c r="H4204" i="32"/>
  <c r="H4205" i="32"/>
  <c r="H4206" i="32"/>
  <c r="H4207" i="32"/>
  <c r="H4208" i="32"/>
  <c r="H4209" i="32"/>
  <c r="H4210" i="32"/>
  <c r="H4211" i="32"/>
  <c r="H4212" i="32"/>
  <c r="H4213" i="32"/>
  <c r="H4214" i="32"/>
  <c r="H4215" i="32"/>
  <c r="H4216" i="32"/>
  <c r="H4217" i="32"/>
  <c r="H4218" i="32"/>
  <c r="H4219" i="32"/>
  <c r="H4220" i="32"/>
  <c r="H4221" i="32"/>
  <c r="H4222" i="32"/>
  <c r="H4223" i="32"/>
  <c r="H4224" i="32"/>
  <c r="H4225" i="32"/>
  <c r="H4226" i="32"/>
  <c r="H4227" i="32"/>
  <c r="H4228" i="32"/>
  <c r="H4229" i="32"/>
  <c r="H4230" i="32"/>
  <c r="H4231" i="32"/>
  <c r="H4232" i="32"/>
  <c r="H4233" i="32"/>
  <c r="H4234" i="32"/>
  <c r="H4235" i="32"/>
  <c r="H4236" i="32"/>
  <c r="H4237" i="32"/>
  <c r="H4238" i="32"/>
  <c r="H4239" i="32"/>
  <c r="H4240" i="32"/>
  <c r="H4241" i="32"/>
  <c r="H4242" i="32"/>
  <c r="H4243" i="32"/>
  <c r="H4244" i="32"/>
  <c r="H4245" i="32"/>
  <c r="H4246" i="32"/>
  <c r="H4247" i="32"/>
  <c r="H4248" i="32"/>
  <c r="H4249" i="32"/>
  <c r="H4250" i="32"/>
  <c r="H4251" i="32"/>
  <c r="H4252" i="32"/>
  <c r="H4253" i="32"/>
  <c r="H4254" i="32"/>
  <c r="H4255" i="32"/>
  <c r="H4256" i="32"/>
  <c r="H4257" i="32"/>
  <c r="H4258" i="32"/>
  <c r="H4259" i="32"/>
  <c r="H4260" i="32"/>
  <c r="H4261" i="32"/>
  <c r="H4262" i="32"/>
  <c r="H4263" i="32"/>
  <c r="H4264" i="32"/>
  <c r="H4265" i="32"/>
  <c r="H4266" i="32"/>
  <c r="H4267" i="32"/>
  <c r="H4268" i="32"/>
  <c r="H4269" i="32"/>
  <c r="H4270" i="32"/>
  <c r="H4271" i="32"/>
  <c r="H4272" i="32"/>
  <c r="H4273" i="32"/>
  <c r="H4274" i="32"/>
  <c r="H4275" i="32"/>
  <c r="H4276" i="32"/>
  <c r="H4277" i="32"/>
  <c r="H4278" i="32"/>
  <c r="H4279" i="32"/>
  <c r="H4280" i="32"/>
  <c r="H4281" i="32"/>
  <c r="H4282" i="32"/>
  <c r="H4283" i="32"/>
  <c r="H4284" i="32"/>
  <c r="H4285" i="32"/>
  <c r="H4286" i="32"/>
  <c r="H4287" i="32"/>
  <c r="H4288" i="32"/>
  <c r="H4289" i="32"/>
  <c r="H4290" i="32"/>
  <c r="H4291" i="32"/>
  <c r="H4292" i="32"/>
  <c r="H4293" i="32"/>
  <c r="H4294" i="32"/>
  <c r="H4295" i="32"/>
  <c r="H4296" i="32"/>
  <c r="H4297" i="32"/>
  <c r="H4298" i="32"/>
  <c r="H4299" i="32"/>
  <c r="H4300" i="32"/>
  <c r="H4301" i="32"/>
  <c r="H4302" i="32"/>
  <c r="H4303" i="32"/>
  <c r="H4304" i="32"/>
  <c r="H4305" i="32"/>
  <c r="H4306" i="32"/>
  <c r="H4307" i="32"/>
  <c r="H4308" i="32"/>
  <c r="H4309" i="32"/>
  <c r="H4310" i="32"/>
  <c r="H4311" i="32"/>
  <c r="H4312" i="32"/>
  <c r="H4313" i="32"/>
  <c r="H4314" i="32"/>
  <c r="H4315" i="32"/>
  <c r="H4316" i="32"/>
  <c r="H4317" i="32"/>
  <c r="H4318" i="32"/>
  <c r="H4319" i="32"/>
  <c r="H4320" i="32"/>
  <c r="H4321" i="32"/>
  <c r="H4322" i="32"/>
  <c r="H4323" i="32"/>
  <c r="H4324" i="32"/>
  <c r="H4325" i="32"/>
  <c r="H4326" i="32"/>
  <c r="H4327" i="32"/>
  <c r="H4328" i="32"/>
  <c r="H4329" i="32"/>
  <c r="H4330" i="32"/>
  <c r="H4331" i="32"/>
  <c r="H4332" i="32"/>
  <c r="H4333" i="32"/>
  <c r="H4334" i="32"/>
  <c r="H4335" i="32"/>
  <c r="H4336" i="32"/>
  <c r="H4337" i="32"/>
  <c r="H4338" i="32"/>
  <c r="H4339" i="32"/>
  <c r="H4340" i="32"/>
  <c r="H4341" i="32"/>
  <c r="H4342" i="32"/>
  <c r="H4343" i="32"/>
  <c r="H4344" i="32"/>
  <c r="H4345" i="32"/>
  <c r="H4346" i="32"/>
  <c r="H4347" i="32"/>
  <c r="H4348" i="32"/>
  <c r="H4349" i="32"/>
  <c r="H4350" i="32"/>
  <c r="H4351" i="32"/>
  <c r="H4352" i="32"/>
  <c r="H4353" i="32"/>
  <c r="H4354" i="32"/>
  <c r="H4355" i="32"/>
  <c r="H4356" i="32"/>
  <c r="H4357" i="32"/>
  <c r="H4358" i="32"/>
  <c r="H4359" i="32"/>
  <c r="H4360" i="32"/>
  <c r="H4361" i="32"/>
  <c r="H4362" i="32"/>
  <c r="H4363" i="32"/>
  <c r="H4364" i="32"/>
  <c r="H4365" i="32"/>
  <c r="H4366" i="32"/>
  <c r="H4367" i="32"/>
  <c r="H4368" i="32"/>
  <c r="H4369" i="32"/>
  <c r="H4370" i="32"/>
  <c r="H4371" i="32"/>
  <c r="H4372" i="32"/>
  <c r="H4373" i="32"/>
  <c r="H4374" i="32"/>
  <c r="H4375" i="32"/>
  <c r="H4376" i="32"/>
  <c r="H4377" i="32"/>
  <c r="H4378" i="32"/>
  <c r="H4379" i="32"/>
  <c r="H4380" i="32"/>
  <c r="H4381" i="32"/>
  <c r="H4382" i="32"/>
  <c r="H4383" i="32"/>
  <c r="H4384" i="32"/>
  <c r="H4385" i="32"/>
  <c r="H4386" i="32"/>
  <c r="H4387" i="32"/>
  <c r="H4388" i="32"/>
  <c r="H4389" i="32"/>
  <c r="H4390" i="32"/>
  <c r="H4391" i="32"/>
  <c r="H4392" i="32"/>
  <c r="H4393" i="32"/>
  <c r="H4394" i="32"/>
  <c r="H4395" i="32"/>
  <c r="H4396" i="32"/>
  <c r="H4397" i="32"/>
  <c r="H4398" i="32"/>
  <c r="H4399" i="32"/>
  <c r="H4400" i="32"/>
  <c r="H4401" i="32"/>
  <c r="H4402" i="32"/>
  <c r="H4403" i="32"/>
  <c r="H4404" i="32"/>
  <c r="H4405" i="32"/>
  <c r="H4406" i="32"/>
  <c r="H4407" i="32"/>
  <c r="H4408" i="32"/>
  <c r="H4409" i="32"/>
  <c r="H4410" i="32"/>
  <c r="H4411" i="32"/>
  <c r="H4412" i="32"/>
  <c r="H4413" i="32"/>
  <c r="H4414" i="32"/>
  <c r="H4415" i="32"/>
  <c r="H4416" i="32"/>
  <c r="H4417" i="32"/>
  <c r="H4418" i="32"/>
  <c r="H4419" i="32"/>
  <c r="H4420" i="32"/>
  <c r="H4421" i="32"/>
  <c r="H4422" i="32"/>
  <c r="H4423" i="32"/>
  <c r="H4424" i="32"/>
  <c r="H4425" i="32"/>
  <c r="H4426" i="32"/>
  <c r="H4427" i="32"/>
  <c r="H4428" i="32"/>
  <c r="H4429" i="32"/>
  <c r="H4430" i="32"/>
  <c r="H4431" i="32"/>
  <c r="H4432" i="32"/>
  <c r="H4433" i="32"/>
  <c r="H4434" i="32"/>
  <c r="H4435" i="32"/>
  <c r="H4436" i="32"/>
  <c r="H4437" i="32"/>
  <c r="H4438" i="32"/>
  <c r="H4439" i="32"/>
  <c r="H4440" i="32"/>
  <c r="H4441" i="32"/>
  <c r="H4442" i="32"/>
  <c r="H4443" i="32"/>
  <c r="H4444" i="32"/>
  <c r="H4445" i="32"/>
  <c r="H4446" i="32"/>
  <c r="H4447" i="32"/>
  <c r="H4448" i="32"/>
  <c r="H4449" i="32"/>
  <c r="H4450" i="32"/>
  <c r="H4451" i="32"/>
  <c r="H4452" i="32"/>
  <c r="H4453" i="32"/>
  <c r="H4454" i="32"/>
  <c r="H4455" i="32"/>
  <c r="H4456" i="32"/>
  <c r="H4457" i="32"/>
  <c r="H4458" i="32"/>
  <c r="H4459" i="32"/>
  <c r="H4460" i="32"/>
  <c r="H4461" i="32"/>
  <c r="H4462" i="32"/>
  <c r="H4463" i="32"/>
  <c r="H4464" i="32"/>
  <c r="H4465" i="32"/>
  <c r="H4466" i="32"/>
  <c r="H4467" i="32"/>
  <c r="H4468" i="32"/>
  <c r="H4469" i="32"/>
  <c r="H4470" i="32"/>
  <c r="H4471" i="32"/>
  <c r="H4472" i="32"/>
  <c r="H4473" i="32"/>
  <c r="H4474" i="32"/>
  <c r="H4475" i="32"/>
  <c r="H4476" i="32"/>
  <c r="H4477" i="32"/>
  <c r="H4478" i="32"/>
  <c r="H4479" i="32"/>
  <c r="H4480" i="32"/>
  <c r="H4481" i="32"/>
  <c r="H4482" i="32"/>
  <c r="H4483" i="32"/>
  <c r="H4484" i="32"/>
  <c r="H4485" i="32"/>
  <c r="H4486" i="32"/>
  <c r="H4487" i="32"/>
  <c r="H4488" i="32"/>
  <c r="H4489" i="32"/>
  <c r="H4490" i="32"/>
  <c r="H4491" i="32"/>
  <c r="H4492" i="32"/>
  <c r="H4493" i="32"/>
  <c r="H4494" i="32"/>
  <c r="H4495" i="32"/>
  <c r="H4496" i="32"/>
  <c r="H4497" i="32"/>
  <c r="H4498" i="32"/>
  <c r="H4499" i="32"/>
  <c r="H4500" i="32"/>
  <c r="H4501" i="32"/>
  <c r="H4502" i="32"/>
  <c r="H4503" i="32"/>
  <c r="H4504" i="32"/>
  <c r="H4505" i="32"/>
  <c r="H4506" i="32"/>
  <c r="H4507" i="32"/>
  <c r="H4508" i="32"/>
  <c r="H4509" i="32"/>
  <c r="H4510" i="32"/>
  <c r="H4511" i="32"/>
  <c r="H4512" i="32"/>
  <c r="H4513" i="32"/>
  <c r="H4514" i="32"/>
  <c r="H4515" i="32"/>
  <c r="H4516" i="32"/>
  <c r="H4517" i="32"/>
  <c r="H4518" i="32"/>
  <c r="H4519" i="32"/>
  <c r="H4520" i="32"/>
  <c r="H4521" i="32"/>
  <c r="H4522" i="32"/>
  <c r="H4523" i="32"/>
  <c r="H4524" i="32"/>
  <c r="H4525" i="32"/>
  <c r="H4526" i="32"/>
  <c r="H4527" i="32"/>
  <c r="H4528" i="32"/>
  <c r="H4529" i="32"/>
  <c r="H4530" i="32"/>
  <c r="H4531" i="32"/>
  <c r="H4532" i="32"/>
  <c r="H4533" i="32"/>
  <c r="H4534" i="32"/>
  <c r="H4535" i="32"/>
  <c r="H4536" i="32"/>
  <c r="H4537" i="32"/>
  <c r="H4538" i="32"/>
  <c r="H4539" i="32"/>
  <c r="H4540" i="32"/>
  <c r="H4541" i="32"/>
  <c r="H4542" i="32"/>
  <c r="H4543" i="32"/>
  <c r="H4544" i="32"/>
  <c r="H4545" i="32"/>
  <c r="H4546" i="32"/>
  <c r="H4547" i="32"/>
  <c r="H4548" i="32"/>
  <c r="H4549" i="32"/>
  <c r="H4550" i="32"/>
  <c r="H4551" i="32"/>
  <c r="H4552" i="32"/>
  <c r="H4553" i="32"/>
  <c r="H4554" i="32"/>
  <c r="H4555" i="32"/>
  <c r="H4556" i="32"/>
  <c r="H4557" i="32"/>
  <c r="H4558" i="32"/>
  <c r="H4559" i="32"/>
  <c r="H4560" i="32"/>
  <c r="H4561" i="32"/>
  <c r="H4562" i="32"/>
  <c r="H4563" i="32"/>
  <c r="H4564" i="32"/>
  <c r="H4565" i="32"/>
  <c r="H4566" i="32"/>
  <c r="H4567" i="32"/>
  <c r="H4568" i="32"/>
  <c r="H4569" i="32"/>
  <c r="H4570" i="32"/>
  <c r="H4571" i="32"/>
  <c r="H4572" i="32"/>
  <c r="H4573" i="32"/>
  <c r="H4574" i="32"/>
  <c r="H4575" i="32"/>
  <c r="H4576" i="32"/>
  <c r="H4577" i="32"/>
  <c r="H4578" i="32"/>
  <c r="H4579" i="32"/>
  <c r="H4580" i="32"/>
  <c r="H4581" i="32"/>
  <c r="H4582" i="32"/>
  <c r="H4583" i="32"/>
  <c r="H4584" i="32"/>
  <c r="H4585" i="32"/>
  <c r="H4586" i="32"/>
  <c r="H4587" i="32"/>
  <c r="H4588" i="32"/>
  <c r="H4589" i="32"/>
  <c r="H4590" i="32"/>
  <c r="H4591" i="32"/>
  <c r="H4592" i="32"/>
  <c r="H4593" i="32"/>
  <c r="H4594" i="32"/>
  <c r="H4595" i="32"/>
  <c r="H4596" i="32"/>
  <c r="H4597" i="32"/>
  <c r="H4598" i="32"/>
  <c r="H4599" i="32"/>
  <c r="H4600" i="32"/>
  <c r="H4601" i="32"/>
  <c r="H4602" i="32"/>
  <c r="H4603" i="32"/>
  <c r="H4604" i="32"/>
  <c r="H4605" i="32"/>
  <c r="H4606" i="32"/>
  <c r="H4607" i="32"/>
  <c r="H4608" i="32"/>
  <c r="H4609" i="32"/>
  <c r="H4610" i="32"/>
  <c r="H4611" i="32"/>
  <c r="H4612" i="32"/>
  <c r="H4613" i="32"/>
  <c r="H4614" i="32"/>
  <c r="H4615" i="32"/>
  <c r="H4616" i="32"/>
  <c r="H4617" i="32"/>
  <c r="H4618" i="32"/>
  <c r="H4619" i="32"/>
  <c r="H4620" i="32"/>
  <c r="H4621" i="32"/>
  <c r="H4622" i="32"/>
  <c r="H4623" i="32"/>
  <c r="H4624" i="32"/>
  <c r="H4625" i="32"/>
  <c r="H4626" i="32"/>
  <c r="H4627" i="32"/>
  <c r="H4628" i="32"/>
  <c r="H4629" i="32"/>
  <c r="H4630" i="32"/>
  <c r="H4631" i="32"/>
  <c r="H4632" i="32"/>
  <c r="H4633" i="32"/>
  <c r="H4634" i="32"/>
  <c r="H4635" i="32"/>
  <c r="H4636" i="32"/>
  <c r="H4637" i="32"/>
  <c r="H4638" i="32"/>
  <c r="H4639" i="32"/>
  <c r="H4640" i="32"/>
  <c r="H4641" i="32"/>
  <c r="H4642" i="32"/>
  <c r="H4643" i="32"/>
  <c r="H4644" i="32"/>
  <c r="H4645" i="32"/>
  <c r="H4646" i="32"/>
  <c r="H4647" i="32"/>
  <c r="H4648" i="32"/>
  <c r="H4649" i="32"/>
  <c r="H4650" i="32"/>
  <c r="H4651" i="32"/>
  <c r="H4652" i="32"/>
  <c r="H4653" i="32"/>
  <c r="H4654" i="32"/>
  <c r="H4655" i="32"/>
  <c r="H4656" i="32"/>
  <c r="H4657" i="32"/>
  <c r="H4658" i="32"/>
  <c r="H4659" i="32"/>
  <c r="H4660" i="32"/>
  <c r="H4661" i="32"/>
  <c r="H4662" i="32"/>
  <c r="H4663" i="32"/>
  <c r="H4664" i="32"/>
  <c r="H4665" i="32"/>
  <c r="H4666" i="32"/>
  <c r="H4667" i="32"/>
  <c r="H4668" i="32"/>
  <c r="H4669" i="32"/>
  <c r="H4670" i="32"/>
  <c r="H4671" i="32"/>
  <c r="H4672" i="32"/>
  <c r="H4673" i="32"/>
  <c r="H4674" i="32"/>
  <c r="H4675" i="32"/>
  <c r="H4676" i="32"/>
  <c r="H4677" i="32"/>
  <c r="H4678" i="32"/>
  <c r="H4679" i="32"/>
  <c r="H4680" i="32"/>
  <c r="H4681" i="32"/>
  <c r="H4682" i="32"/>
  <c r="H4683" i="32"/>
  <c r="H4684" i="32"/>
  <c r="H4685" i="32"/>
  <c r="H4686" i="32"/>
  <c r="H4687" i="32"/>
  <c r="H4688" i="32"/>
  <c r="H4689" i="32"/>
  <c r="H4690" i="32"/>
  <c r="H4691" i="32"/>
  <c r="H4692" i="32"/>
  <c r="H4693" i="32"/>
  <c r="H4694" i="32"/>
  <c r="H4695" i="32"/>
  <c r="H4696" i="32"/>
  <c r="H4697" i="32"/>
  <c r="H4698" i="32"/>
  <c r="H4699" i="32"/>
  <c r="H4700" i="32"/>
  <c r="H4701" i="32"/>
  <c r="H4702" i="32"/>
  <c r="H4703" i="32"/>
  <c r="H4704" i="32"/>
  <c r="H4705" i="32"/>
  <c r="H4706" i="32"/>
  <c r="H4707" i="32"/>
  <c r="H4708" i="32"/>
  <c r="H4709" i="32"/>
  <c r="H4710" i="32"/>
  <c r="H4711" i="32"/>
  <c r="H4712" i="32"/>
  <c r="H4713" i="32"/>
  <c r="H4714" i="32"/>
  <c r="H4715" i="32"/>
  <c r="H4716" i="32"/>
  <c r="H4717" i="32"/>
  <c r="H4718" i="32"/>
  <c r="H4719" i="32"/>
  <c r="H4720" i="32"/>
  <c r="H4721" i="32"/>
  <c r="H4722" i="32"/>
  <c r="H4723" i="32"/>
  <c r="H4724" i="32"/>
  <c r="H4725" i="32"/>
  <c r="H4726" i="32"/>
  <c r="H4727" i="32"/>
  <c r="H4728" i="32"/>
  <c r="H4729" i="32"/>
  <c r="H4730" i="32"/>
  <c r="H4731" i="32"/>
  <c r="H4732" i="32"/>
  <c r="H4733" i="32"/>
  <c r="H4734" i="32"/>
  <c r="H4735" i="32"/>
  <c r="H4736" i="32"/>
  <c r="H4737" i="32"/>
  <c r="H4738" i="32"/>
  <c r="H4739" i="32"/>
  <c r="H4740" i="32"/>
  <c r="H4741" i="32"/>
  <c r="H4742" i="32"/>
  <c r="H4743" i="32"/>
  <c r="H4744" i="32"/>
  <c r="H4745" i="32"/>
  <c r="H4746" i="32"/>
  <c r="H4747" i="32"/>
  <c r="H4748" i="32"/>
  <c r="H4749" i="32"/>
  <c r="H4750" i="32"/>
  <c r="H4751" i="32"/>
  <c r="H4752" i="32"/>
  <c r="H4753" i="32"/>
  <c r="H4754" i="32"/>
  <c r="H4755" i="32"/>
  <c r="H4756" i="32"/>
  <c r="H4757" i="32"/>
  <c r="H4758" i="32"/>
  <c r="H4759" i="32"/>
  <c r="H4760" i="32"/>
  <c r="H4761" i="32"/>
  <c r="H4762" i="32"/>
  <c r="H4763" i="32"/>
  <c r="H4764" i="32"/>
  <c r="H4765" i="32"/>
  <c r="H4766" i="32"/>
  <c r="H4767" i="32"/>
  <c r="H4768" i="32"/>
  <c r="H4769" i="32"/>
  <c r="H4770" i="32"/>
  <c r="H4771" i="32"/>
  <c r="H4772" i="32"/>
  <c r="H4773" i="32"/>
  <c r="H4774" i="32"/>
  <c r="H4775" i="32"/>
  <c r="H4776" i="32"/>
  <c r="H4777" i="32"/>
  <c r="H4778" i="32"/>
  <c r="H4779" i="32"/>
  <c r="H4780" i="32"/>
  <c r="H4781" i="32"/>
  <c r="H4782" i="32"/>
  <c r="H4783" i="32"/>
  <c r="H4784" i="32"/>
  <c r="H4785" i="32"/>
  <c r="H4786" i="32"/>
  <c r="H4787" i="32"/>
  <c r="H4788" i="32"/>
  <c r="H4789" i="32"/>
  <c r="H4790" i="32"/>
  <c r="H4791" i="32"/>
  <c r="H4792" i="32"/>
  <c r="H4793" i="32"/>
  <c r="H4794" i="32"/>
  <c r="H4795" i="32"/>
  <c r="H4796" i="32"/>
  <c r="H4797" i="32"/>
  <c r="H4798" i="32"/>
  <c r="H4799" i="32"/>
  <c r="H4800" i="32"/>
  <c r="H4801" i="32"/>
  <c r="H4802" i="32"/>
  <c r="H4803" i="32"/>
  <c r="H4804" i="32"/>
  <c r="H4805" i="32"/>
  <c r="H4806" i="32"/>
  <c r="H4807" i="32"/>
  <c r="H4808" i="32"/>
  <c r="H4809" i="32"/>
  <c r="H4810" i="32"/>
  <c r="H4811" i="32"/>
  <c r="H4812" i="32"/>
  <c r="H4813" i="32"/>
  <c r="H4814" i="32"/>
  <c r="H4815" i="32"/>
  <c r="H4816" i="32"/>
  <c r="H4817" i="32"/>
  <c r="H4818" i="32"/>
  <c r="H4819" i="32"/>
  <c r="H4820" i="32"/>
  <c r="H4821" i="32"/>
  <c r="H4822" i="32"/>
  <c r="H4823" i="32"/>
  <c r="H4824" i="32"/>
  <c r="H4825" i="32"/>
  <c r="H4826" i="32"/>
  <c r="H4827" i="32"/>
  <c r="H4828" i="32"/>
  <c r="H4829" i="32"/>
  <c r="H4830" i="32"/>
  <c r="H4831" i="32"/>
  <c r="H4832" i="32"/>
  <c r="H4833" i="32"/>
  <c r="H4834" i="32"/>
  <c r="H4835" i="32"/>
  <c r="H4836" i="32"/>
  <c r="H4837" i="32"/>
  <c r="H4838" i="32"/>
  <c r="H4839" i="32"/>
  <c r="H4840" i="32"/>
  <c r="H4841" i="32"/>
  <c r="H4842" i="32"/>
  <c r="H4843" i="32"/>
  <c r="H4844" i="32"/>
  <c r="H4845" i="32"/>
  <c r="H4846" i="32"/>
  <c r="H4847" i="32"/>
  <c r="H4848" i="32"/>
  <c r="H4849" i="32"/>
  <c r="H4850" i="32"/>
  <c r="H4851" i="32"/>
  <c r="H4852" i="32"/>
  <c r="H4853" i="32"/>
  <c r="H4854" i="32"/>
  <c r="H4855" i="32"/>
  <c r="H4856" i="32"/>
  <c r="H4857" i="32"/>
  <c r="H4858" i="32"/>
  <c r="H4859" i="32"/>
  <c r="H4860" i="32"/>
  <c r="H4861" i="32"/>
  <c r="H4862" i="32"/>
  <c r="H4863" i="32"/>
  <c r="H4864" i="32"/>
  <c r="H4865" i="32"/>
  <c r="H4866" i="32"/>
  <c r="H4867" i="32"/>
  <c r="H4868" i="32"/>
  <c r="H4869" i="32"/>
  <c r="H4870" i="32"/>
  <c r="H4871" i="32"/>
  <c r="H4872" i="32"/>
  <c r="H4873" i="32"/>
  <c r="H4874" i="32"/>
  <c r="H4875" i="32"/>
  <c r="H4876" i="32"/>
  <c r="H4877" i="32"/>
  <c r="H4878" i="32"/>
  <c r="H4879" i="32"/>
  <c r="H4880" i="32"/>
  <c r="H4881" i="32"/>
  <c r="H4882" i="32"/>
  <c r="H4883" i="32"/>
  <c r="H4884" i="32"/>
  <c r="H4885" i="32"/>
  <c r="H4886" i="32"/>
  <c r="H4887" i="32"/>
  <c r="H4888" i="32"/>
  <c r="H4889" i="32"/>
  <c r="H4890" i="32"/>
  <c r="H4891" i="32"/>
  <c r="H4892" i="32"/>
  <c r="H4893" i="32"/>
  <c r="H4894" i="32"/>
  <c r="H4895" i="32"/>
  <c r="H4896" i="32"/>
  <c r="H4897" i="32"/>
  <c r="H4898" i="32"/>
  <c r="H4899" i="32"/>
  <c r="H4900" i="32"/>
  <c r="H4901" i="32"/>
  <c r="H4902" i="32"/>
  <c r="H4903" i="32"/>
  <c r="H4904" i="32"/>
  <c r="H4905" i="32"/>
  <c r="H4906" i="32"/>
  <c r="H4907" i="32"/>
  <c r="H4908" i="32"/>
  <c r="H4909" i="32"/>
  <c r="H4910" i="32"/>
  <c r="H4911" i="32"/>
  <c r="H4912" i="32"/>
  <c r="H4913" i="32"/>
  <c r="H4914" i="32"/>
  <c r="H4915" i="32"/>
  <c r="H4916" i="32"/>
  <c r="H4917" i="32"/>
  <c r="H4918" i="32"/>
  <c r="H4919" i="32"/>
  <c r="H4920" i="32"/>
  <c r="H4921" i="32"/>
  <c r="H4922" i="32"/>
  <c r="H4923" i="32"/>
  <c r="H4924" i="32"/>
  <c r="H4925" i="32"/>
  <c r="H4926" i="32"/>
  <c r="H4927" i="32"/>
  <c r="H4928" i="32"/>
  <c r="H4929" i="32"/>
  <c r="H4930" i="32"/>
  <c r="H4931" i="32"/>
  <c r="H4932" i="32"/>
  <c r="H4933" i="32"/>
  <c r="H4934" i="32"/>
  <c r="H4935" i="32"/>
  <c r="H4936" i="32"/>
  <c r="H4937" i="32"/>
  <c r="H4938" i="32"/>
  <c r="H4939" i="32"/>
  <c r="H4940" i="32"/>
  <c r="H4941" i="32"/>
  <c r="H4942" i="32"/>
  <c r="H4943" i="32"/>
  <c r="H4944" i="32"/>
  <c r="H4945" i="32"/>
  <c r="H4946" i="32"/>
  <c r="H4947" i="32"/>
  <c r="H4948" i="32"/>
  <c r="H4949" i="32"/>
  <c r="H4950" i="32"/>
  <c r="H4951" i="32"/>
  <c r="H4952" i="32"/>
  <c r="H4953" i="32"/>
  <c r="H4954" i="32"/>
  <c r="H4955" i="32"/>
  <c r="H4956" i="32"/>
  <c r="H4957" i="32"/>
  <c r="H4958" i="32"/>
  <c r="H4959" i="32"/>
  <c r="H4960" i="32"/>
  <c r="H4961" i="32"/>
  <c r="H4962" i="32"/>
  <c r="H4963" i="32"/>
  <c r="H4964" i="32"/>
  <c r="H4965" i="32"/>
  <c r="H4966" i="32"/>
  <c r="H4967" i="32"/>
  <c r="H4968" i="32"/>
  <c r="H4969" i="32"/>
  <c r="H4970" i="32"/>
  <c r="H4971" i="32"/>
  <c r="H4972" i="32"/>
  <c r="H4973" i="32"/>
  <c r="H4974" i="32"/>
  <c r="H4975" i="32"/>
  <c r="H4976" i="32"/>
  <c r="H4977" i="32"/>
  <c r="H4978" i="32"/>
  <c r="H4979" i="32"/>
  <c r="H4980" i="32"/>
  <c r="H4981" i="32"/>
  <c r="H4982" i="32"/>
  <c r="H4983" i="32"/>
  <c r="H4984" i="32"/>
  <c r="H4985" i="32"/>
  <c r="H4986" i="32"/>
  <c r="H4987" i="32"/>
  <c r="H4988" i="32"/>
  <c r="H4989" i="32"/>
  <c r="H4990" i="32"/>
  <c r="H4991" i="32"/>
  <c r="H4992" i="32"/>
  <c r="H4993" i="32"/>
  <c r="H4994" i="32"/>
  <c r="H4995" i="32"/>
  <c r="H4996" i="32"/>
  <c r="H4997" i="32"/>
  <c r="H4998" i="32"/>
  <c r="H4999" i="32"/>
  <c r="H5000" i="32"/>
  <c r="H5001" i="32"/>
  <c r="H5002" i="32"/>
  <c r="H5003" i="32"/>
  <c r="H5004" i="32"/>
  <c r="H5005" i="32"/>
  <c r="H5006" i="32"/>
  <c r="H5007" i="32"/>
  <c r="H5008" i="32"/>
  <c r="H5009" i="32"/>
  <c r="H5010" i="32"/>
  <c r="H5011" i="32"/>
  <c r="H5012" i="32"/>
  <c r="H5013" i="32"/>
  <c r="H5014" i="32"/>
  <c r="H5015" i="32"/>
  <c r="H5016" i="32"/>
  <c r="H5017" i="32"/>
  <c r="H5018" i="32"/>
  <c r="H5019" i="32"/>
  <c r="H5020" i="32"/>
  <c r="H5021" i="32"/>
  <c r="H5022" i="32"/>
  <c r="H5023" i="32"/>
  <c r="H5024" i="32"/>
  <c r="H5025" i="32"/>
  <c r="H5026" i="32"/>
  <c r="H5027" i="32"/>
  <c r="H5028" i="32"/>
  <c r="H5029" i="32"/>
  <c r="H5030" i="32"/>
  <c r="H5031" i="32"/>
  <c r="H5032" i="32"/>
  <c r="H5033" i="32"/>
  <c r="H5034" i="32"/>
  <c r="H5035" i="32"/>
  <c r="H5036" i="32"/>
  <c r="H5037" i="32"/>
  <c r="H5038" i="32"/>
  <c r="H5039" i="32"/>
  <c r="H5040" i="32"/>
  <c r="H5041" i="32"/>
  <c r="H5042" i="32"/>
  <c r="H5043" i="32"/>
  <c r="H5044" i="32"/>
  <c r="H5045" i="32"/>
  <c r="H5046" i="32"/>
  <c r="H5047" i="32"/>
  <c r="H5048" i="32"/>
  <c r="H5049" i="32"/>
  <c r="H5050" i="32"/>
  <c r="H5051" i="32"/>
  <c r="H5052" i="32"/>
  <c r="H5053" i="32"/>
  <c r="H5054" i="32"/>
  <c r="H5055" i="32"/>
  <c r="H5056" i="32"/>
  <c r="H5057" i="32"/>
  <c r="H5058" i="32"/>
  <c r="H5059" i="32"/>
  <c r="H5060" i="32"/>
  <c r="H5061" i="32"/>
  <c r="H5062" i="32"/>
  <c r="H5063" i="32"/>
  <c r="H5064" i="32"/>
  <c r="H5065" i="32"/>
  <c r="H5066" i="32"/>
  <c r="H5067" i="32"/>
  <c r="H5068" i="32"/>
  <c r="H5069" i="32"/>
  <c r="H5070" i="32"/>
  <c r="H5071" i="32"/>
  <c r="H5072" i="32"/>
  <c r="H5073" i="32"/>
  <c r="H5074" i="32"/>
  <c r="H5075" i="32"/>
  <c r="H5076" i="32"/>
  <c r="H5077" i="32"/>
  <c r="H5078" i="32"/>
  <c r="H5079" i="32"/>
  <c r="H5080" i="32"/>
  <c r="H5081" i="32"/>
  <c r="H5082" i="32"/>
  <c r="H5083" i="32"/>
  <c r="H5084" i="32"/>
  <c r="H5085" i="32"/>
  <c r="H5086" i="32"/>
  <c r="H5087" i="32"/>
  <c r="H5088" i="32"/>
  <c r="H5089" i="32"/>
  <c r="H5090" i="32"/>
  <c r="H5091" i="32"/>
  <c r="H5092" i="32"/>
  <c r="H5093" i="32"/>
  <c r="H5094" i="32"/>
  <c r="H5095" i="32"/>
  <c r="H5096" i="32"/>
  <c r="H5097" i="32"/>
  <c r="H5098" i="32"/>
  <c r="H5099" i="32"/>
  <c r="H5100" i="32"/>
  <c r="H5101" i="32"/>
  <c r="H5102" i="32"/>
  <c r="H5103" i="32"/>
  <c r="H5104" i="32"/>
  <c r="H5105" i="32"/>
  <c r="H5106" i="32"/>
  <c r="H5107" i="32"/>
  <c r="H5108" i="32"/>
  <c r="H5109" i="32"/>
  <c r="H5110" i="32"/>
  <c r="H5111" i="32"/>
  <c r="H5112" i="32"/>
  <c r="H5113" i="32"/>
  <c r="H5114" i="32"/>
  <c r="H5115" i="32"/>
  <c r="H5116" i="32"/>
  <c r="H5117" i="32"/>
  <c r="H5118" i="32"/>
  <c r="H5119" i="32"/>
  <c r="H5120" i="32"/>
  <c r="H5121" i="32"/>
  <c r="H5122" i="32"/>
  <c r="H5123" i="32"/>
  <c r="H5124" i="32"/>
  <c r="H5125" i="32"/>
  <c r="H5126" i="32"/>
  <c r="H5127" i="32"/>
  <c r="H5128" i="32"/>
  <c r="H5129" i="32"/>
  <c r="H5130" i="32"/>
  <c r="H5131" i="32"/>
  <c r="H5132" i="32"/>
  <c r="H5133" i="32"/>
  <c r="H5134" i="32"/>
  <c r="H5135" i="32"/>
  <c r="H5136" i="32"/>
  <c r="H5137" i="32"/>
  <c r="H5138" i="32"/>
  <c r="H5139" i="32"/>
  <c r="H5140" i="32"/>
  <c r="H5141" i="32"/>
  <c r="H5142" i="32"/>
  <c r="H5143" i="32"/>
  <c r="H5144" i="32"/>
  <c r="H5145" i="32"/>
  <c r="H5146" i="32"/>
  <c r="H5147" i="32"/>
  <c r="H5148" i="32"/>
  <c r="H5149" i="32"/>
  <c r="H5150" i="32"/>
  <c r="H5151" i="32"/>
  <c r="H5152" i="32"/>
  <c r="H5153" i="32"/>
  <c r="H5154" i="32"/>
  <c r="H5155" i="32"/>
  <c r="H5156" i="32"/>
  <c r="H5157" i="32"/>
  <c r="H5158" i="32"/>
  <c r="H5159" i="32"/>
  <c r="H5160" i="32"/>
  <c r="H5161" i="32"/>
  <c r="H5162" i="32"/>
  <c r="H5163" i="32"/>
  <c r="H5164" i="32"/>
  <c r="H5165" i="32"/>
  <c r="H5166" i="32"/>
  <c r="H5167" i="32"/>
  <c r="H5168" i="32"/>
  <c r="H5169" i="32"/>
  <c r="H5170" i="32"/>
  <c r="H5171" i="32"/>
  <c r="H5172" i="32"/>
  <c r="H5173" i="32"/>
  <c r="H5174" i="32"/>
  <c r="H5175" i="32"/>
  <c r="H5176" i="32"/>
  <c r="H5177" i="32"/>
  <c r="H5178" i="32"/>
  <c r="H5179" i="32"/>
  <c r="H5180" i="32"/>
  <c r="H5181" i="32"/>
  <c r="H5182" i="32"/>
  <c r="H5183" i="32"/>
  <c r="H5184" i="32"/>
  <c r="H5185" i="32"/>
  <c r="H5186" i="32"/>
  <c r="H5187" i="32"/>
  <c r="H5188" i="32"/>
  <c r="H5189" i="32"/>
  <c r="H5190" i="32"/>
  <c r="H5191" i="32"/>
  <c r="H5192" i="32"/>
  <c r="H5193" i="32"/>
  <c r="H5194" i="32"/>
  <c r="H5195" i="32"/>
  <c r="H5196" i="32"/>
  <c r="H5197" i="32"/>
  <c r="H5198" i="32"/>
  <c r="H5199" i="32"/>
  <c r="H5200" i="32"/>
  <c r="H5201" i="32"/>
  <c r="H5202" i="32"/>
  <c r="H5203" i="32"/>
  <c r="H5204" i="32"/>
  <c r="H5205" i="32"/>
  <c r="H5206" i="32"/>
  <c r="H5207" i="32"/>
  <c r="H5208" i="32"/>
  <c r="H5209" i="32"/>
  <c r="H5210" i="32"/>
  <c r="H5211" i="32"/>
  <c r="H5212" i="32"/>
  <c r="H5213" i="32"/>
  <c r="H5214" i="32"/>
  <c r="H5215" i="32"/>
  <c r="H5216" i="32"/>
  <c r="H5217" i="32"/>
  <c r="H5218" i="32"/>
  <c r="H5219" i="32"/>
  <c r="H5220" i="32"/>
  <c r="H5221" i="32"/>
  <c r="H5222" i="32"/>
  <c r="H5223" i="32"/>
  <c r="H5224" i="32"/>
  <c r="H5225" i="32"/>
  <c r="H5226" i="32"/>
  <c r="H5227" i="32"/>
  <c r="H5228" i="32"/>
  <c r="H5229" i="32"/>
  <c r="H5230" i="32"/>
  <c r="H5231" i="32"/>
  <c r="H5232" i="32"/>
  <c r="H5233" i="32"/>
  <c r="H5234" i="32"/>
  <c r="H5235" i="32"/>
  <c r="H5236" i="32"/>
  <c r="H5237" i="32"/>
  <c r="H5238" i="32"/>
  <c r="H5239" i="32"/>
  <c r="H5240" i="32"/>
  <c r="H5241" i="32"/>
  <c r="H5242" i="32"/>
  <c r="H5243" i="32"/>
  <c r="H5244" i="32"/>
  <c r="H5245" i="32"/>
  <c r="H5246" i="32"/>
  <c r="H5247" i="32"/>
  <c r="H5248" i="32"/>
  <c r="H5249" i="32"/>
  <c r="H5250" i="32"/>
  <c r="H5251" i="32"/>
  <c r="H5252" i="32"/>
  <c r="H5253" i="32"/>
  <c r="H5254" i="32"/>
  <c r="H5255" i="32"/>
  <c r="H5256" i="32"/>
  <c r="H5257" i="32"/>
  <c r="H5258" i="32"/>
  <c r="H5259" i="32"/>
  <c r="H5260" i="32"/>
  <c r="H5261" i="32"/>
  <c r="H5262" i="32"/>
  <c r="H5263" i="32"/>
  <c r="H5264" i="32"/>
  <c r="H5265" i="32"/>
  <c r="H5266" i="32"/>
  <c r="H5267" i="32"/>
  <c r="H5268" i="32"/>
  <c r="H5269" i="32"/>
  <c r="H5270" i="32"/>
  <c r="H5271" i="32"/>
  <c r="H5272" i="32"/>
  <c r="H5273" i="32"/>
  <c r="H5274" i="32"/>
  <c r="H5275" i="32"/>
  <c r="H5276" i="32"/>
  <c r="H5277" i="32"/>
  <c r="H5278" i="32"/>
  <c r="H5279" i="32"/>
  <c r="H5280" i="32"/>
  <c r="H5281" i="32"/>
  <c r="H5282" i="32"/>
  <c r="H5283" i="32"/>
  <c r="H5284" i="32"/>
  <c r="H5285" i="32"/>
  <c r="H5286" i="32"/>
  <c r="H5287" i="32"/>
  <c r="H5288" i="32"/>
  <c r="H5289" i="32"/>
  <c r="H5290" i="32"/>
  <c r="H5291" i="32"/>
  <c r="H5292" i="32"/>
  <c r="H5293" i="32"/>
  <c r="H5294" i="32"/>
  <c r="H5295" i="32"/>
  <c r="H5296" i="32"/>
  <c r="H5297" i="32"/>
  <c r="H5298" i="32"/>
  <c r="H5299" i="32"/>
  <c r="H5300" i="32"/>
  <c r="H5301" i="32"/>
  <c r="H5302" i="32"/>
  <c r="H5303" i="32"/>
  <c r="H5304" i="32"/>
  <c r="H5305" i="32"/>
  <c r="H5306" i="32"/>
  <c r="H5307" i="32"/>
  <c r="H5308" i="32"/>
  <c r="H5309" i="32"/>
  <c r="H5310" i="32"/>
  <c r="H5311" i="32"/>
  <c r="H5312" i="32"/>
  <c r="H5313" i="32"/>
  <c r="H5314" i="32"/>
  <c r="H5315" i="32"/>
  <c r="H5316" i="32"/>
  <c r="H5317" i="32"/>
  <c r="H5318" i="32"/>
  <c r="H5319" i="32"/>
  <c r="H5320" i="32"/>
  <c r="H5321" i="32"/>
  <c r="H5322" i="32"/>
  <c r="H5323" i="32"/>
  <c r="H5324" i="32"/>
  <c r="H5325" i="32"/>
  <c r="H5326" i="32"/>
  <c r="H5327" i="32"/>
  <c r="H5328" i="32"/>
  <c r="H5329" i="32"/>
  <c r="H5330" i="32"/>
  <c r="H5331" i="32"/>
  <c r="H5332" i="32"/>
  <c r="H5333" i="32"/>
  <c r="H5334" i="32"/>
  <c r="H5335" i="32"/>
  <c r="H5336" i="32"/>
  <c r="H5337" i="32"/>
  <c r="H5338" i="32"/>
  <c r="H5339" i="32"/>
  <c r="H5340" i="32"/>
  <c r="H5341" i="32"/>
  <c r="H5342" i="32"/>
  <c r="H5343" i="32"/>
  <c r="H5344" i="32"/>
  <c r="H5345" i="32"/>
  <c r="H5346" i="32"/>
  <c r="H5347" i="32"/>
  <c r="H5348" i="32"/>
  <c r="H5349" i="32"/>
  <c r="H5350" i="32"/>
  <c r="H5351" i="32"/>
  <c r="H5352" i="32"/>
  <c r="H5353" i="32"/>
  <c r="H5354" i="32"/>
  <c r="H5355" i="32"/>
  <c r="H5356" i="32"/>
  <c r="H5357" i="32"/>
  <c r="H5358" i="32"/>
  <c r="H5359" i="32"/>
  <c r="H5360" i="32"/>
  <c r="H5361" i="32"/>
  <c r="H5362" i="32"/>
  <c r="H5363" i="32"/>
  <c r="H5364" i="32"/>
  <c r="H5365" i="32"/>
  <c r="H5366" i="32"/>
  <c r="H5367" i="32"/>
  <c r="H5368" i="32"/>
  <c r="H5369" i="32"/>
  <c r="H5370" i="32"/>
  <c r="H5371" i="32"/>
  <c r="H5372" i="32"/>
  <c r="H5373" i="32"/>
  <c r="H5374" i="32"/>
  <c r="H5375" i="32"/>
  <c r="H5376" i="32"/>
  <c r="H5377" i="32"/>
  <c r="H5378" i="32"/>
  <c r="H5379" i="32"/>
  <c r="H5380" i="32"/>
  <c r="H5381" i="32"/>
  <c r="H5382" i="32"/>
  <c r="H5383" i="32"/>
  <c r="H5384" i="32"/>
  <c r="H5385" i="32"/>
  <c r="H5386" i="32"/>
  <c r="H5387" i="32"/>
  <c r="H5388" i="32"/>
  <c r="H5389" i="32"/>
  <c r="H5390" i="32"/>
  <c r="H5391" i="32"/>
  <c r="H5392" i="32"/>
  <c r="H5393" i="32"/>
  <c r="H5394" i="32"/>
  <c r="H5395" i="32"/>
  <c r="H5396" i="32"/>
  <c r="H5397" i="32"/>
  <c r="H5398" i="32"/>
  <c r="H5399" i="32"/>
  <c r="H5400" i="32"/>
  <c r="H5401" i="32"/>
  <c r="H5402" i="32"/>
  <c r="H5403" i="32"/>
  <c r="H5404" i="32"/>
  <c r="H5405" i="32"/>
  <c r="H5406" i="32"/>
  <c r="H5407" i="32"/>
  <c r="H5408" i="32"/>
  <c r="H5409" i="32"/>
  <c r="H5410" i="32"/>
  <c r="H5411" i="32"/>
  <c r="H5412" i="32"/>
  <c r="H5413" i="32"/>
  <c r="H5414" i="32"/>
  <c r="H5415" i="32"/>
  <c r="H5416" i="32"/>
  <c r="H5417" i="32"/>
  <c r="H5418" i="32"/>
  <c r="H5419" i="32"/>
  <c r="H5420" i="32"/>
  <c r="H5421" i="32"/>
  <c r="H5422" i="32"/>
  <c r="H5423" i="32"/>
  <c r="H5424" i="32"/>
  <c r="H5425" i="32"/>
  <c r="H5426" i="32"/>
  <c r="H5427" i="32"/>
  <c r="H5428" i="32"/>
  <c r="H5429" i="32"/>
  <c r="H5430" i="32"/>
  <c r="H5431" i="32"/>
  <c r="H5432" i="32"/>
  <c r="H5433" i="32"/>
  <c r="H5434" i="32"/>
  <c r="H5435" i="32"/>
  <c r="H5436" i="32"/>
  <c r="H5437" i="32"/>
  <c r="H5438" i="32"/>
  <c r="H5439" i="32"/>
  <c r="H5440" i="32"/>
  <c r="H5441" i="32"/>
  <c r="H5442" i="32"/>
  <c r="H5443" i="32"/>
  <c r="H5444" i="32"/>
  <c r="H5445" i="32"/>
  <c r="H5446" i="32"/>
  <c r="H5447" i="32"/>
  <c r="H5448" i="32"/>
  <c r="H5449" i="32"/>
  <c r="H5450" i="32"/>
  <c r="H5451" i="32"/>
  <c r="H5452" i="32"/>
  <c r="H5453" i="32"/>
  <c r="H5454" i="32"/>
  <c r="H5455" i="32"/>
  <c r="H5456" i="32"/>
  <c r="H5457" i="32"/>
  <c r="H5458" i="32"/>
  <c r="H5459" i="32"/>
  <c r="H5460" i="32"/>
  <c r="H5461" i="32"/>
  <c r="H5462" i="32"/>
  <c r="H5463" i="32"/>
  <c r="H5464" i="32"/>
  <c r="H5465" i="32"/>
  <c r="H5466" i="32"/>
  <c r="H5467" i="32"/>
  <c r="H5468" i="32"/>
  <c r="H5469" i="32"/>
  <c r="H5470" i="32"/>
  <c r="H5471" i="32"/>
  <c r="H5472" i="32"/>
  <c r="H5473" i="32"/>
  <c r="H5474" i="32"/>
  <c r="H5475" i="32"/>
  <c r="H5476" i="32"/>
  <c r="H5477" i="32"/>
  <c r="H5478" i="32"/>
  <c r="H5479" i="32"/>
  <c r="H5480" i="32"/>
  <c r="H5481" i="32"/>
  <c r="H5482" i="32"/>
  <c r="H5483" i="32"/>
  <c r="H5484" i="32"/>
  <c r="H5485" i="32"/>
  <c r="H5486" i="32"/>
  <c r="H5487" i="32"/>
  <c r="H5488" i="32"/>
  <c r="H5489" i="32"/>
  <c r="H5490" i="32"/>
  <c r="H5491" i="32"/>
  <c r="H5492" i="32"/>
  <c r="H5493" i="32"/>
  <c r="H5494" i="32"/>
  <c r="H5495" i="32"/>
  <c r="H5496" i="32"/>
  <c r="H5497" i="32"/>
  <c r="H5498" i="32"/>
  <c r="H5499" i="32"/>
  <c r="H5500" i="32"/>
  <c r="H5501" i="32"/>
  <c r="H5502" i="32"/>
  <c r="H5503" i="32"/>
  <c r="H5504" i="32"/>
  <c r="H5505" i="32"/>
  <c r="H5506" i="32"/>
  <c r="H5507" i="32"/>
  <c r="H5508" i="32"/>
  <c r="H5509" i="32"/>
  <c r="H5510" i="32"/>
  <c r="H5511" i="32"/>
  <c r="H5512" i="32"/>
  <c r="H5513" i="32"/>
  <c r="H5514" i="32"/>
  <c r="H5515" i="32"/>
  <c r="H5516" i="32"/>
  <c r="H5517" i="32"/>
  <c r="H5518" i="32"/>
  <c r="H5519" i="32"/>
  <c r="H5520" i="32"/>
  <c r="H5521" i="32"/>
  <c r="H5522" i="32"/>
  <c r="H5523" i="32"/>
  <c r="H5524" i="32"/>
  <c r="H5525" i="32"/>
  <c r="H5526" i="32"/>
  <c r="H5527" i="32"/>
  <c r="H5528" i="32"/>
  <c r="H5529" i="32"/>
  <c r="H5530" i="32"/>
  <c r="H5531" i="32"/>
  <c r="H5532" i="32"/>
  <c r="H5533" i="32"/>
  <c r="H5534" i="32"/>
  <c r="H5535" i="32"/>
  <c r="H5536" i="32"/>
  <c r="H5537" i="32"/>
  <c r="H5538" i="32"/>
  <c r="H5539" i="32"/>
  <c r="H5540" i="32"/>
  <c r="H5541" i="32"/>
  <c r="H5542" i="32"/>
  <c r="H5543" i="32"/>
  <c r="H5544" i="32"/>
  <c r="H5545" i="32"/>
  <c r="H5546" i="32"/>
  <c r="H5547" i="32"/>
  <c r="H5548" i="32"/>
  <c r="H5549" i="32"/>
  <c r="H5550" i="32"/>
  <c r="H5551" i="32"/>
  <c r="H5552" i="32"/>
  <c r="H5553" i="32"/>
  <c r="H5554" i="32"/>
  <c r="H5555" i="32"/>
  <c r="H5556" i="32"/>
  <c r="H5557" i="32"/>
  <c r="H5558" i="32"/>
  <c r="H5559" i="32"/>
  <c r="H5560" i="32"/>
  <c r="H5561" i="32"/>
  <c r="H5562" i="32"/>
  <c r="H5563" i="32"/>
  <c r="H5564" i="32"/>
  <c r="H5565" i="32"/>
  <c r="H5566" i="32"/>
  <c r="H5567" i="32"/>
  <c r="H5568" i="32"/>
  <c r="H5569" i="32"/>
  <c r="H5570" i="32"/>
  <c r="H5571" i="32"/>
  <c r="H5572" i="32"/>
  <c r="H5573" i="32"/>
  <c r="H5574" i="32"/>
  <c r="H5575" i="32"/>
  <c r="H5576" i="32"/>
  <c r="H5577" i="32"/>
  <c r="H5578" i="32"/>
  <c r="H5579" i="32"/>
  <c r="H5580" i="32"/>
  <c r="H5581" i="32"/>
  <c r="H5582" i="32"/>
  <c r="H5583" i="32"/>
  <c r="H5584" i="32"/>
  <c r="H5585" i="32"/>
  <c r="H5586" i="32"/>
  <c r="H5587" i="32"/>
  <c r="H5588" i="32"/>
  <c r="H5589" i="32"/>
  <c r="H5590" i="32"/>
  <c r="H5591" i="32"/>
  <c r="H5592" i="32"/>
  <c r="H5593" i="32"/>
  <c r="H5594" i="32"/>
  <c r="H5595" i="32"/>
  <c r="H5596" i="32"/>
  <c r="H5597" i="32"/>
  <c r="H5598" i="32"/>
  <c r="H5599" i="32"/>
  <c r="H5600" i="32"/>
  <c r="H5601" i="32"/>
  <c r="H5602" i="32"/>
  <c r="H5603" i="32"/>
  <c r="H5604" i="32"/>
  <c r="H5605" i="32"/>
  <c r="H5606" i="32"/>
  <c r="H5607" i="32"/>
  <c r="H5608" i="32"/>
  <c r="H5609" i="32"/>
  <c r="H5610" i="32"/>
  <c r="H5611" i="32"/>
  <c r="H5612" i="32"/>
  <c r="H5613" i="32"/>
  <c r="H5614" i="32"/>
  <c r="H5615" i="32"/>
  <c r="H5616" i="32"/>
  <c r="H5617" i="32"/>
  <c r="H5618" i="32"/>
  <c r="H5619" i="32"/>
  <c r="H5620" i="32"/>
  <c r="H5621" i="32"/>
  <c r="H5622" i="32"/>
  <c r="H5623" i="32"/>
  <c r="H5624" i="32"/>
  <c r="H5625" i="32"/>
  <c r="H5626" i="32"/>
  <c r="H5627" i="32"/>
  <c r="H5628" i="32"/>
  <c r="H5629" i="32"/>
  <c r="H5630" i="32"/>
  <c r="H5631" i="32"/>
  <c r="H5632" i="32"/>
  <c r="H5633" i="32"/>
  <c r="H5634" i="32"/>
  <c r="H5635" i="32"/>
  <c r="H5636" i="32"/>
  <c r="H5637" i="32"/>
  <c r="H5638" i="32"/>
  <c r="H5639" i="32"/>
  <c r="H5640" i="32"/>
  <c r="H5641" i="32"/>
  <c r="H5642" i="32"/>
  <c r="H5643" i="32"/>
  <c r="H5644" i="32"/>
  <c r="H5645" i="32"/>
  <c r="H5646" i="32"/>
  <c r="H5647" i="32"/>
  <c r="H5648" i="32"/>
  <c r="H5649" i="32"/>
  <c r="H5650" i="32"/>
  <c r="H5651" i="32"/>
  <c r="H5652" i="32"/>
  <c r="H5653" i="32"/>
  <c r="H5654" i="32"/>
  <c r="H5655" i="32"/>
  <c r="H5656" i="32"/>
  <c r="H5657" i="32"/>
  <c r="H5658" i="32"/>
  <c r="H5659" i="32"/>
  <c r="H5660" i="32"/>
  <c r="H5661" i="32"/>
  <c r="H5662" i="32"/>
  <c r="H5663" i="32"/>
  <c r="H5664" i="32"/>
  <c r="H5665" i="32"/>
  <c r="H5666" i="32"/>
  <c r="H5667" i="32"/>
  <c r="H5668" i="32"/>
  <c r="H5669" i="32"/>
  <c r="H5670" i="32"/>
  <c r="H5671" i="32"/>
  <c r="H5672" i="32"/>
  <c r="H5673" i="32"/>
  <c r="H5674" i="32"/>
  <c r="H5675" i="32"/>
  <c r="H5676" i="32"/>
  <c r="H5677" i="32"/>
  <c r="H5678" i="32"/>
  <c r="H5679" i="32"/>
  <c r="H5680" i="32"/>
  <c r="H5681" i="32"/>
  <c r="H5682" i="32"/>
  <c r="H5683" i="32"/>
  <c r="H5684" i="32"/>
  <c r="H5685" i="32"/>
  <c r="H5686" i="32"/>
  <c r="H5687" i="32"/>
  <c r="H5688" i="32"/>
  <c r="H5689" i="32"/>
  <c r="H5690" i="32"/>
  <c r="H5691" i="32"/>
  <c r="H5692" i="32"/>
  <c r="H5693" i="32"/>
  <c r="H5694" i="32"/>
  <c r="H5695" i="32"/>
  <c r="H5696" i="32"/>
  <c r="H5697" i="32"/>
  <c r="H5698" i="32"/>
  <c r="H5699" i="32"/>
  <c r="H5700" i="32"/>
  <c r="H5701" i="32"/>
  <c r="H5702" i="32"/>
  <c r="H5703" i="32"/>
  <c r="H5704" i="32"/>
  <c r="H5705" i="32"/>
  <c r="H5706" i="32"/>
  <c r="H5707" i="32"/>
  <c r="H5708" i="32"/>
  <c r="H5709" i="32"/>
  <c r="H5710" i="32"/>
  <c r="H5711" i="32"/>
  <c r="H5712" i="32"/>
  <c r="H5713" i="32"/>
  <c r="H5714" i="32"/>
  <c r="H5715" i="32"/>
  <c r="H5716" i="32"/>
  <c r="H5717" i="32"/>
  <c r="H5718" i="32"/>
  <c r="H5719" i="32"/>
  <c r="H5720" i="32"/>
  <c r="H5721" i="32"/>
  <c r="H5722" i="32"/>
  <c r="H5723" i="32"/>
  <c r="H5724" i="32"/>
  <c r="H5725" i="32"/>
  <c r="H5726" i="32"/>
  <c r="H5727" i="32"/>
  <c r="H5728" i="32"/>
  <c r="H5729" i="32"/>
  <c r="H5730" i="32"/>
  <c r="H5731" i="32"/>
  <c r="H5732" i="32"/>
  <c r="H5733" i="32"/>
  <c r="H5734" i="32"/>
  <c r="H5735" i="32"/>
  <c r="H5736" i="32"/>
  <c r="H5737" i="32"/>
  <c r="H5738" i="32"/>
  <c r="H5739" i="32"/>
  <c r="H5740" i="32"/>
  <c r="H5741" i="32"/>
  <c r="H5742" i="32"/>
  <c r="H5743" i="32"/>
  <c r="H5744" i="32"/>
  <c r="H5745" i="32"/>
  <c r="H5746" i="32"/>
  <c r="H5747" i="32"/>
  <c r="H5748" i="32"/>
  <c r="H5749" i="32"/>
  <c r="H5750" i="32"/>
  <c r="H5751" i="32"/>
  <c r="H5752" i="32"/>
  <c r="H5753" i="32"/>
  <c r="H5754" i="32"/>
  <c r="H5755" i="32"/>
  <c r="H5756" i="32"/>
  <c r="H5757" i="32"/>
  <c r="H5758" i="32"/>
  <c r="H5759" i="32"/>
  <c r="H5760" i="32"/>
  <c r="H5761" i="32"/>
  <c r="H5762" i="32"/>
  <c r="H5763" i="32"/>
  <c r="H5764" i="32"/>
  <c r="H5765" i="32"/>
  <c r="H5766" i="32"/>
  <c r="H5767" i="32"/>
  <c r="H5768" i="32"/>
  <c r="H5769" i="32"/>
  <c r="H5770" i="32"/>
  <c r="H5771" i="32"/>
  <c r="H5772" i="32"/>
  <c r="H5773" i="32"/>
  <c r="H5774" i="32"/>
  <c r="H5775" i="32"/>
  <c r="H5776" i="32"/>
  <c r="H5777" i="32"/>
  <c r="H5778" i="32"/>
  <c r="H5779" i="32"/>
  <c r="H5780" i="32"/>
  <c r="H5781" i="32"/>
  <c r="H5782" i="32"/>
  <c r="H5783" i="32"/>
  <c r="H5784" i="32"/>
  <c r="H5785" i="32"/>
  <c r="H5786" i="32"/>
  <c r="H5787" i="32"/>
  <c r="H5788" i="32"/>
  <c r="H5789" i="32"/>
  <c r="H5790" i="32"/>
  <c r="H5791" i="32"/>
  <c r="H5792" i="32"/>
  <c r="H5793" i="32"/>
  <c r="H5794" i="32"/>
  <c r="H5795" i="32"/>
  <c r="H5796" i="32"/>
  <c r="H5797" i="32"/>
  <c r="H5798" i="32"/>
  <c r="H5799" i="32"/>
  <c r="H5800" i="32"/>
  <c r="H5801" i="32"/>
  <c r="H5802" i="32"/>
  <c r="H5803" i="32"/>
  <c r="H5804" i="32"/>
  <c r="H5805" i="32"/>
  <c r="H5806" i="32"/>
  <c r="H5807" i="32"/>
  <c r="H5808" i="32"/>
  <c r="H5809" i="32"/>
  <c r="H5810" i="32"/>
  <c r="H5811" i="32"/>
  <c r="H5812" i="32"/>
  <c r="H5813" i="32"/>
  <c r="H5814" i="32"/>
  <c r="H5815" i="32"/>
  <c r="H5816" i="32"/>
  <c r="H5817" i="32"/>
  <c r="H5818" i="32"/>
  <c r="H5819" i="32"/>
  <c r="H5820" i="32"/>
  <c r="H5821" i="32"/>
  <c r="H5822" i="32"/>
  <c r="H5823" i="32"/>
  <c r="H5824" i="32"/>
  <c r="H5825" i="32"/>
  <c r="H5826" i="32"/>
  <c r="H5827" i="32"/>
  <c r="H5828" i="32"/>
  <c r="H5829" i="32"/>
  <c r="H5830" i="32"/>
  <c r="H5831" i="32"/>
  <c r="H5832" i="32"/>
  <c r="H5833" i="32"/>
  <c r="H5834" i="32"/>
  <c r="H5835" i="32"/>
  <c r="H5836" i="32"/>
  <c r="H5837" i="32"/>
  <c r="H5838" i="32"/>
  <c r="H5839" i="32"/>
  <c r="H5840" i="32"/>
  <c r="H5841" i="32"/>
  <c r="H5842" i="32"/>
  <c r="H5843" i="32"/>
  <c r="H5844" i="32"/>
  <c r="H5845" i="32"/>
  <c r="H5846" i="32"/>
  <c r="H5847" i="32"/>
  <c r="H5848" i="32"/>
  <c r="H5849" i="32"/>
  <c r="H5850" i="32"/>
  <c r="H5851" i="32"/>
  <c r="H5852" i="32"/>
  <c r="H5853" i="32"/>
  <c r="H5854" i="32"/>
  <c r="H5855" i="32"/>
  <c r="H5856" i="32"/>
  <c r="H5857" i="32"/>
  <c r="H5858" i="32"/>
  <c r="H5859" i="32"/>
  <c r="H5860" i="32"/>
  <c r="H5861" i="32"/>
  <c r="H5862" i="32"/>
  <c r="H5863" i="32"/>
  <c r="H5864" i="32"/>
  <c r="H5865" i="32"/>
  <c r="H5866" i="32"/>
  <c r="H5867" i="32"/>
  <c r="H5868" i="32"/>
  <c r="H5869" i="32"/>
  <c r="H5870" i="32"/>
  <c r="H5871" i="32"/>
  <c r="H5872" i="32"/>
  <c r="H5873" i="32"/>
  <c r="H5874" i="32"/>
  <c r="H5875" i="32"/>
  <c r="H5876" i="32"/>
  <c r="H5877" i="32"/>
  <c r="H5878" i="32"/>
  <c r="H5879" i="32"/>
  <c r="H5880" i="32"/>
  <c r="H5881" i="32"/>
  <c r="H5882" i="32"/>
  <c r="H5883" i="32"/>
  <c r="H5884" i="32"/>
  <c r="H5885" i="32"/>
  <c r="H5886" i="32"/>
  <c r="H5887" i="32"/>
  <c r="H5888" i="32"/>
  <c r="H5889" i="32"/>
  <c r="H5890" i="32"/>
  <c r="H5891" i="32"/>
  <c r="H5892" i="32"/>
  <c r="H5893" i="32"/>
  <c r="H5894" i="32"/>
  <c r="H5895" i="32"/>
  <c r="H5896" i="32"/>
  <c r="H5897" i="32"/>
  <c r="H5898" i="32"/>
  <c r="H5899" i="32"/>
  <c r="H5900" i="32"/>
  <c r="H5901" i="32"/>
  <c r="H5902" i="32"/>
  <c r="H5903" i="32"/>
  <c r="H5904" i="32"/>
  <c r="H5905" i="32"/>
  <c r="H5906" i="32"/>
  <c r="H5907" i="32"/>
  <c r="H5908" i="32"/>
  <c r="H5909" i="32"/>
  <c r="H5910" i="32"/>
  <c r="H5911" i="32"/>
  <c r="H5912" i="32"/>
  <c r="H5913" i="32"/>
  <c r="H5914" i="32"/>
  <c r="H5915" i="32"/>
  <c r="H5916" i="32"/>
  <c r="H5917" i="32"/>
  <c r="H5918" i="32"/>
  <c r="H5919" i="32"/>
  <c r="H5920" i="32"/>
  <c r="H5921" i="32"/>
  <c r="H5" i="32"/>
  <c r="E81" i="30"/>
  <c r="A1" i="1"/>
  <c r="I674" i="30" l="1"/>
  <c r="I1069" i="30"/>
  <c r="I392" i="30"/>
  <c r="I121" i="30"/>
  <c r="I81" i="30"/>
  <c r="H81" i="30" l="1"/>
  <c r="G81" i="30" s="1"/>
  <c r="H121" i="30"/>
  <c r="G121" i="30" s="1"/>
  <c r="H392" i="30"/>
  <c r="G392" i="30" s="1"/>
  <c r="H674" i="30"/>
  <c r="G674" i="30" s="1"/>
  <c r="H1069" i="30"/>
  <c r="G1069" i="30" s="1"/>
  <c r="I8" i="30"/>
  <c r="H8" i="30" s="1"/>
  <c r="G8" i="30" s="1"/>
  <c r="I9" i="30"/>
  <c r="H9" i="30" s="1"/>
  <c r="G9" i="30" s="1"/>
  <c r="I10" i="30"/>
  <c r="H10" i="30" s="1"/>
  <c r="G10" i="30" s="1"/>
  <c r="I11" i="30"/>
  <c r="H11" i="30" s="1"/>
  <c r="G11" i="30" s="1"/>
  <c r="I12" i="30"/>
  <c r="H12" i="30" s="1"/>
  <c r="G12" i="30" s="1"/>
  <c r="I13" i="30"/>
  <c r="H13" i="30" s="1"/>
  <c r="G13" i="30" s="1"/>
  <c r="I14" i="30"/>
  <c r="H14" i="30" s="1"/>
  <c r="G14" i="30" s="1"/>
  <c r="I15" i="30"/>
  <c r="H15" i="30" s="1"/>
  <c r="G15" i="30" s="1"/>
  <c r="I16" i="30"/>
  <c r="H16" i="30" s="1"/>
  <c r="G16" i="30" s="1"/>
  <c r="I17" i="30"/>
  <c r="H17" i="30" s="1"/>
  <c r="G17" i="30" s="1"/>
  <c r="I18" i="30"/>
  <c r="H18" i="30" s="1"/>
  <c r="G18" i="30" s="1"/>
  <c r="I19" i="30"/>
  <c r="H19" i="30" s="1"/>
  <c r="G19" i="30" s="1"/>
  <c r="I20" i="30"/>
  <c r="H20" i="30" s="1"/>
  <c r="G20" i="30" s="1"/>
  <c r="I21" i="30"/>
  <c r="H21" i="30" s="1"/>
  <c r="G21" i="30" s="1"/>
  <c r="I22" i="30"/>
  <c r="H22" i="30" s="1"/>
  <c r="G22" i="30" s="1"/>
  <c r="I23" i="30"/>
  <c r="H23" i="30" s="1"/>
  <c r="G23" i="30" s="1"/>
  <c r="I24" i="30"/>
  <c r="H24" i="30" s="1"/>
  <c r="G24" i="30" s="1"/>
  <c r="I25" i="30"/>
  <c r="H25" i="30" s="1"/>
  <c r="G25" i="30" s="1"/>
  <c r="I26" i="30"/>
  <c r="H26" i="30" s="1"/>
  <c r="G26" i="30" s="1"/>
  <c r="I27" i="30"/>
  <c r="H27" i="30" s="1"/>
  <c r="G27" i="30" s="1"/>
  <c r="I28" i="30"/>
  <c r="H28" i="30" s="1"/>
  <c r="G28" i="30" s="1"/>
  <c r="I29" i="30"/>
  <c r="H29" i="30" s="1"/>
  <c r="G29" i="30" s="1"/>
  <c r="I30" i="30"/>
  <c r="H30" i="30" s="1"/>
  <c r="G30" i="30" s="1"/>
  <c r="I31" i="30"/>
  <c r="H31" i="30" s="1"/>
  <c r="G31" i="30" s="1"/>
  <c r="I32" i="30"/>
  <c r="H32" i="30" s="1"/>
  <c r="G32" i="30" s="1"/>
  <c r="I33" i="30"/>
  <c r="H33" i="30" s="1"/>
  <c r="G33" i="30" s="1"/>
  <c r="I34" i="30"/>
  <c r="H34" i="30" s="1"/>
  <c r="G34" i="30" s="1"/>
  <c r="I35" i="30"/>
  <c r="H35" i="30" s="1"/>
  <c r="G35" i="30" s="1"/>
  <c r="I36" i="30"/>
  <c r="H36" i="30" s="1"/>
  <c r="G36" i="30" s="1"/>
  <c r="I37" i="30"/>
  <c r="H37" i="30" s="1"/>
  <c r="G37" i="30" s="1"/>
  <c r="I38" i="30"/>
  <c r="H38" i="30" s="1"/>
  <c r="G38" i="30" s="1"/>
  <c r="I39" i="30"/>
  <c r="H39" i="30" s="1"/>
  <c r="G39" i="30" s="1"/>
  <c r="I40" i="30"/>
  <c r="H40" i="30" s="1"/>
  <c r="G40" i="30" s="1"/>
  <c r="I41" i="30"/>
  <c r="H41" i="30" s="1"/>
  <c r="G41" i="30" s="1"/>
  <c r="I42" i="30"/>
  <c r="H42" i="30" s="1"/>
  <c r="G42" i="30" s="1"/>
  <c r="I43" i="30"/>
  <c r="H43" i="30" s="1"/>
  <c r="G43" i="30" s="1"/>
  <c r="I44" i="30"/>
  <c r="H44" i="30" s="1"/>
  <c r="G44" i="30" s="1"/>
  <c r="I45" i="30"/>
  <c r="H45" i="30" s="1"/>
  <c r="G45" i="30" s="1"/>
  <c r="I46" i="30"/>
  <c r="H46" i="30" s="1"/>
  <c r="G46" i="30" s="1"/>
  <c r="I47" i="30"/>
  <c r="H47" i="30" s="1"/>
  <c r="G47" i="30" s="1"/>
  <c r="I48" i="30"/>
  <c r="H48" i="30" s="1"/>
  <c r="G48" i="30" s="1"/>
  <c r="I49" i="30"/>
  <c r="H49" i="30" s="1"/>
  <c r="G49" i="30" s="1"/>
  <c r="I50" i="30"/>
  <c r="H50" i="30" s="1"/>
  <c r="G50" i="30" s="1"/>
  <c r="I51" i="30"/>
  <c r="H51" i="30" s="1"/>
  <c r="G51" i="30" s="1"/>
  <c r="I52" i="30"/>
  <c r="H52" i="30" s="1"/>
  <c r="G52" i="30" s="1"/>
  <c r="I53" i="30"/>
  <c r="H53" i="30" s="1"/>
  <c r="G53" i="30" s="1"/>
  <c r="I54" i="30"/>
  <c r="H54" i="30" s="1"/>
  <c r="G54" i="30" s="1"/>
  <c r="I55" i="30"/>
  <c r="H55" i="30" s="1"/>
  <c r="G55" i="30" s="1"/>
  <c r="I56" i="30"/>
  <c r="H56" i="30" s="1"/>
  <c r="G56" i="30" s="1"/>
  <c r="I57" i="30"/>
  <c r="H57" i="30" s="1"/>
  <c r="G57" i="30" s="1"/>
  <c r="I58" i="30"/>
  <c r="H58" i="30" s="1"/>
  <c r="G58" i="30" s="1"/>
  <c r="I59" i="30"/>
  <c r="H59" i="30" s="1"/>
  <c r="G59" i="30" s="1"/>
  <c r="I60" i="30"/>
  <c r="H60" i="30" s="1"/>
  <c r="G60" i="30" s="1"/>
  <c r="I61" i="30"/>
  <c r="H61" i="30" s="1"/>
  <c r="G61" i="30" s="1"/>
  <c r="I62" i="30"/>
  <c r="H62" i="30" s="1"/>
  <c r="G62" i="30" s="1"/>
  <c r="I63" i="30"/>
  <c r="H63" i="30" s="1"/>
  <c r="G63" i="30" s="1"/>
  <c r="I64" i="30"/>
  <c r="H64" i="30" s="1"/>
  <c r="G64" i="30" s="1"/>
  <c r="I65" i="30"/>
  <c r="H65" i="30" s="1"/>
  <c r="G65" i="30" s="1"/>
  <c r="I66" i="30"/>
  <c r="H66" i="30" s="1"/>
  <c r="G66" i="30" s="1"/>
  <c r="I67" i="30"/>
  <c r="H67" i="30" s="1"/>
  <c r="G67" i="30" s="1"/>
  <c r="I68" i="30"/>
  <c r="H68" i="30" s="1"/>
  <c r="G68" i="30" s="1"/>
  <c r="I69" i="30"/>
  <c r="H69" i="30" s="1"/>
  <c r="G69" i="30" s="1"/>
  <c r="I70" i="30"/>
  <c r="H70" i="30" s="1"/>
  <c r="G70" i="30" s="1"/>
  <c r="I71" i="30"/>
  <c r="H71" i="30" s="1"/>
  <c r="G71" i="30" s="1"/>
  <c r="I72" i="30"/>
  <c r="H72" i="30" s="1"/>
  <c r="G72" i="30" s="1"/>
  <c r="I73" i="30"/>
  <c r="H73" i="30" s="1"/>
  <c r="G73" i="30" s="1"/>
  <c r="I74" i="30"/>
  <c r="H74" i="30" s="1"/>
  <c r="G74" i="30" s="1"/>
  <c r="I75" i="30"/>
  <c r="H75" i="30" s="1"/>
  <c r="G75" i="30" s="1"/>
  <c r="I76" i="30"/>
  <c r="H76" i="30" s="1"/>
  <c r="G76" i="30" s="1"/>
  <c r="I77" i="30"/>
  <c r="H77" i="30" s="1"/>
  <c r="G77" i="30" s="1"/>
  <c r="I78" i="30"/>
  <c r="H78" i="30" s="1"/>
  <c r="G78" i="30" s="1"/>
  <c r="I79" i="30"/>
  <c r="H79" i="30" s="1"/>
  <c r="G79" i="30" s="1"/>
  <c r="I80" i="30"/>
  <c r="H80" i="30" s="1"/>
  <c r="G80" i="30" s="1"/>
  <c r="I82" i="30"/>
  <c r="H82" i="30" s="1"/>
  <c r="G82" i="30" s="1"/>
  <c r="I83" i="30"/>
  <c r="H83" i="30" s="1"/>
  <c r="G83" i="30" s="1"/>
  <c r="I84" i="30"/>
  <c r="H84" i="30" s="1"/>
  <c r="G84" i="30" s="1"/>
  <c r="I85" i="30"/>
  <c r="H85" i="30" s="1"/>
  <c r="G85" i="30" s="1"/>
  <c r="I86" i="30"/>
  <c r="H86" i="30" s="1"/>
  <c r="G86" i="30" s="1"/>
  <c r="I87" i="30"/>
  <c r="H87" i="30" s="1"/>
  <c r="G87" i="30" s="1"/>
  <c r="I88" i="30"/>
  <c r="H88" i="30" s="1"/>
  <c r="G88" i="30" s="1"/>
  <c r="G18" i="3" s="1"/>
  <c r="H18" i="3" s="1"/>
  <c r="I89" i="30"/>
  <c r="H89" i="30" s="1"/>
  <c r="G89" i="30" s="1"/>
  <c r="I90" i="30"/>
  <c r="H90" i="30" s="1"/>
  <c r="G90" i="30" s="1"/>
  <c r="I91" i="30"/>
  <c r="H91" i="30" s="1"/>
  <c r="G91" i="30" s="1"/>
  <c r="I92" i="30"/>
  <c r="H92" i="30" s="1"/>
  <c r="G92" i="30" s="1"/>
  <c r="I93" i="30"/>
  <c r="H93" i="30" s="1"/>
  <c r="G93" i="30" s="1"/>
  <c r="I94" i="30"/>
  <c r="H94" i="30" s="1"/>
  <c r="G94" i="30" s="1"/>
  <c r="I95" i="30"/>
  <c r="H95" i="30" s="1"/>
  <c r="G95" i="30" s="1"/>
  <c r="I96" i="30"/>
  <c r="H96" i="30" s="1"/>
  <c r="G96" i="30" s="1"/>
  <c r="I97" i="30"/>
  <c r="H97" i="30" s="1"/>
  <c r="G97" i="30" s="1"/>
  <c r="I98" i="30"/>
  <c r="H98" i="30" s="1"/>
  <c r="G98" i="30" s="1"/>
  <c r="I99" i="30"/>
  <c r="H99" i="30" s="1"/>
  <c r="G99" i="30" s="1"/>
  <c r="I100" i="30"/>
  <c r="H100" i="30" s="1"/>
  <c r="G100" i="30" s="1"/>
  <c r="I101" i="30"/>
  <c r="H101" i="30" s="1"/>
  <c r="G101" i="30" s="1"/>
  <c r="I102" i="30"/>
  <c r="H102" i="30" s="1"/>
  <c r="G102" i="30" s="1"/>
  <c r="I103" i="30"/>
  <c r="H103" i="30" s="1"/>
  <c r="G103" i="30" s="1"/>
  <c r="I104" i="30"/>
  <c r="H104" i="30" s="1"/>
  <c r="G104" i="30" s="1"/>
  <c r="I105" i="30"/>
  <c r="H105" i="30" s="1"/>
  <c r="G105" i="30" s="1"/>
  <c r="I106" i="30"/>
  <c r="H106" i="30" s="1"/>
  <c r="G106" i="30" s="1"/>
  <c r="I107" i="30"/>
  <c r="H107" i="30" s="1"/>
  <c r="G107" i="30" s="1"/>
  <c r="I108" i="30"/>
  <c r="H108" i="30" s="1"/>
  <c r="G108" i="30" s="1"/>
  <c r="I109" i="30"/>
  <c r="H109" i="30" s="1"/>
  <c r="G109" i="30" s="1"/>
  <c r="I110" i="30"/>
  <c r="H110" i="30" s="1"/>
  <c r="G110" i="30" s="1"/>
  <c r="I111" i="30"/>
  <c r="H111" i="30" s="1"/>
  <c r="G111" i="30" s="1"/>
  <c r="I112" i="30"/>
  <c r="H112" i="30" s="1"/>
  <c r="G112" i="30" s="1"/>
  <c r="I113" i="30"/>
  <c r="H113" i="30" s="1"/>
  <c r="G113" i="30" s="1"/>
  <c r="I114" i="30"/>
  <c r="H114" i="30" s="1"/>
  <c r="G114" i="30" s="1"/>
  <c r="I115" i="30"/>
  <c r="H115" i="30" s="1"/>
  <c r="G115" i="30" s="1"/>
  <c r="I116" i="30"/>
  <c r="H116" i="30" s="1"/>
  <c r="G116" i="30" s="1"/>
  <c r="I117" i="30"/>
  <c r="H117" i="30" s="1"/>
  <c r="G117" i="30" s="1"/>
  <c r="I118" i="30"/>
  <c r="H118" i="30" s="1"/>
  <c r="G118" i="30" s="1"/>
  <c r="I119" i="30"/>
  <c r="H119" i="30" s="1"/>
  <c r="G119" i="30" s="1"/>
  <c r="I120" i="30"/>
  <c r="H120" i="30" s="1"/>
  <c r="G120" i="30" s="1"/>
  <c r="I122" i="30"/>
  <c r="H122" i="30" s="1"/>
  <c r="G122" i="30" s="1"/>
  <c r="I123" i="30"/>
  <c r="H123" i="30" s="1"/>
  <c r="G123" i="30" s="1"/>
  <c r="I124" i="30"/>
  <c r="H124" i="30" s="1"/>
  <c r="G124" i="30" s="1"/>
  <c r="I125" i="30"/>
  <c r="H125" i="30" s="1"/>
  <c r="G125" i="30" s="1"/>
  <c r="I126" i="30"/>
  <c r="H126" i="30" s="1"/>
  <c r="G126" i="30" s="1"/>
  <c r="I127" i="30"/>
  <c r="H127" i="30" s="1"/>
  <c r="G127" i="30" s="1"/>
  <c r="I128" i="30"/>
  <c r="H128" i="30" s="1"/>
  <c r="G128" i="30" s="1"/>
  <c r="I129" i="30"/>
  <c r="H129" i="30" s="1"/>
  <c r="G129" i="30" s="1"/>
  <c r="I130" i="30"/>
  <c r="H130" i="30" s="1"/>
  <c r="G130" i="30" s="1"/>
  <c r="I131" i="30"/>
  <c r="H131" i="30" s="1"/>
  <c r="G131" i="30" s="1"/>
  <c r="I132" i="30"/>
  <c r="H132" i="30" s="1"/>
  <c r="G132" i="30" s="1"/>
  <c r="I133" i="30"/>
  <c r="H133" i="30" s="1"/>
  <c r="G133" i="30" s="1"/>
  <c r="I134" i="30"/>
  <c r="H134" i="30" s="1"/>
  <c r="G134" i="30" s="1"/>
  <c r="I135" i="30"/>
  <c r="H135" i="30" s="1"/>
  <c r="G135" i="30" s="1"/>
  <c r="I136" i="30"/>
  <c r="H136" i="30" s="1"/>
  <c r="G136" i="30" s="1"/>
  <c r="I137" i="30"/>
  <c r="H137" i="30" s="1"/>
  <c r="G137" i="30" s="1"/>
  <c r="I138" i="30"/>
  <c r="H138" i="30" s="1"/>
  <c r="G138" i="30" s="1"/>
  <c r="I139" i="30"/>
  <c r="H139" i="30" s="1"/>
  <c r="G139" i="30" s="1"/>
  <c r="I140" i="30"/>
  <c r="H140" i="30" s="1"/>
  <c r="G140" i="30" s="1"/>
  <c r="I141" i="30"/>
  <c r="H141" i="30" s="1"/>
  <c r="G141" i="30" s="1"/>
  <c r="I142" i="30"/>
  <c r="H142" i="30" s="1"/>
  <c r="G142" i="30" s="1"/>
  <c r="I143" i="30"/>
  <c r="H143" i="30" s="1"/>
  <c r="G143" i="30" s="1"/>
  <c r="I144" i="30"/>
  <c r="H144" i="30" s="1"/>
  <c r="G144" i="30" s="1"/>
  <c r="I145" i="30"/>
  <c r="H145" i="30" s="1"/>
  <c r="G145" i="30" s="1"/>
  <c r="I146" i="30"/>
  <c r="H146" i="30" s="1"/>
  <c r="G146" i="30" s="1"/>
  <c r="I147" i="30"/>
  <c r="H147" i="30" s="1"/>
  <c r="G147" i="30" s="1"/>
  <c r="I148" i="30"/>
  <c r="H148" i="30" s="1"/>
  <c r="G148" i="30" s="1"/>
  <c r="I149" i="30"/>
  <c r="H149" i="30" s="1"/>
  <c r="G149" i="30" s="1"/>
  <c r="I150" i="30"/>
  <c r="H150" i="30" s="1"/>
  <c r="G150" i="30" s="1"/>
  <c r="I151" i="30"/>
  <c r="H151" i="30" s="1"/>
  <c r="G151" i="30" s="1"/>
  <c r="I152" i="30"/>
  <c r="H152" i="30" s="1"/>
  <c r="G152" i="30" s="1"/>
  <c r="I153" i="30"/>
  <c r="H153" i="30" s="1"/>
  <c r="G153" i="30" s="1"/>
  <c r="I154" i="30"/>
  <c r="H154" i="30" s="1"/>
  <c r="G154" i="30" s="1"/>
  <c r="I155" i="30"/>
  <c r="H155" i="30" s="1"/>
  <c r="G155" i="30" s="1"/>
  <c r="I156" i="30"/>
  <c r="H156" i="30" s="1"/>
  <c r="G156" i="30" s="1"/>
  <c r="I157" i="30"/>
  <c r="H157" i="30" s="1"/>
  <c r="G157" i="30" s="1"/>
  <c r="I158" i="30"/>
  <c r="H158" i="30" s="1"/>
  <c r="G158" i="30" s="1"/>
  <c r="I159" i="30"/>
  <c r="H159" i="30" s="1"/>
  <c r="G159" i="30" s="1"/>
  <c r="I160" i="30"/>
  <c r="H160" i="30" s="1"/>
  <c r="G160" i="30" s="1"/>
  <c r="I161" i="30"/>
  <c r="H161" i="30" s="1"/>
  <c r="G161" i="30" s="1"/>
  <c r="I162" i="30"/>
  <c r="H162" i="30" s="1"/>
  <c r="G162" i="30" s="1"/>
  <c r="I163" i="30"/>
  <c r="H163" i="30" s="1"/>
  <c r="G163" i="30" s="1"/>
  <c r="G39" i="3" s="1"/>
  <c r="I164" i="30"/>
  <c r="H164" i="30" s="1"/>
  <c r="G164" i="30" s="1"/>
  <c r="I165" i="30"/>
  <c r="H165" i="30" s="1"/>
  <c r="G165" i="30" s="1"/>
  <c r="I166" i="30"/>
  <c r="H166" i="30" s="1"/>
  <c r="G166" i="30" s="1"/>
  <c r="I167" i="30"/>
  <c r="H167" i="30" s="1"/>
  <c r="G167" i="30" s="1"/>
  <c r="I168" i="30"/>
  <c r="H168" i="30" s="1"/>
  <c r="G168" i="30" s="1"/>
  <c r="I169" i="30"/>
  <c r="H169" i="30" s="1"/>
  <c r="G169" i="30" s="1"/>
  <c r="G42" i="3" s="1"/>
  <c r="I170" i="30"/>
  <c r="H170" i="30" s="1"/>
  <c r="G170" i="30" s="1"/>
  <c r="I171" i="30"/>
  <c r="H171" i="30" s="1"/>
  <c r="G171" i="30" s="1"/>
  <c r="I172" i="30"/>
  <c r="H172" i="30" s="1"/>
  <c r="G172" i="30" s="1"/>
  <c r="I173" i="30"/>
  <c r="H173" i="30" s="1"/>
  <c r="G173" i="30" s="1"/>
  <c r="I174" i="30"/>
  <c r="H174" i="30" s="1"/>
  <c r="G174" i="30" s="1"/>
  <c r="I175" i="30"/>
  <c r="H175" i="30" s="1"/>
  <c r="G175" i="30" s="1"/>
  <c r="I176" i="30"/>
  <c r="H176" i="30" s="1"/>
  <c r="G176" i="30" s="1"/>
  <c r="I177" i="30"/>
  <c r="H177" i="30" s="1"/>
  <c r="G177" i="30" s="1"/>
  <c r="I178" i="30"/>
  <c r="H178" i="30" s="1"/>
  <c r="G178" i="30" s="1"/>
  <c r="I179" i="30"/>
  <c r="H179" i="30" s="1"/>
  <c r="G179" i="30" s="1"/>
  <c r="I180" i="30"/>
  <c r="H180" i="30" s="1"/>
  <c r="G180" i="30" s="1"/>
  <c r="I181" i="30"/>
  <c r="H181" i="30" s="1"/>
  <c r="G181" i="30" s="1"/>
  <c r="I182" i="30"/>
  <c r="H182" i="30" s="1"/>
  <c r="G182" i="30" s="1"/>
  <c r="I183" i="30"/>
  <c r="H183" i="30" s="1"/>
  <c r="G183" i="30" s="1"/>
  <c r="I184" i="30"/>
  <c r="H184" i="30" s="1"/>
  <c r="G184" i="30" s="1"/>
  <c r="I185" i="30"/>
  <c r="H185" i="30" s="1"/>
  <c r="G185" i="30" s="1"/>
  <c r="I186" i="30"/>
  <c r="H186" i="30" s="1"/>
  <c r="G186" i="30" s="1"/>
  <c r="I187" i="30"/>
  <c r="H187" i="30" s="1"/>
  <c r="G187" i="30" s="1"/>
  <c r="I188" i="30"/>
  <c r="H188" i="30" s="1"/>
  <c r="G188" i="30" s="1"/>
  <c r="I189" i="30"/>
  <c r="H189" i="30" s="1"/>
  <c r="G189" i="30" s="1"/>
  <c r="I190" i="30"/>
  <c r="H190" i="30" s="1"/>
  <c r="G190" i="30" s="1"/>
  <c r="I191" i="30"/>
  <c r="H191" i="30" s="1"/>
  <c r="G191" i="30" s="1"/>
  <c r="I192" i="30"/>
  <c r="H192" i="30" s="1"/>
  <c r="G192" i="30" s="1"/>
  <c r="I193" i="30"/>
  <c r="H193" i="30" s="1"/>
  <c r="G193" i="30" s="1"/>
  <c r="I194" i="30"/>
  <c r="H194" i="30" s="1"/>
  <c r="G194" i="30" s="1"/>
  <c r="I195" i="30"/>
  <c r="H195" i="30" s="1"/>
  <c r="G195" i="30" s="1"/>
  <c r="I196" i="30"/>
  <c r="H196" i="30" s="1"/>
  <c r="G196" i="30" s="1"/>
  <c r="I197" i="30"/>
  <c r="H197" i="30" s="1"/>
  <c r="G197" i="30" s="1"/>
  <c r="I198" i="30"/>
  <c r="H198" i="30" s="1"/>
  <c r="G198" i="30" s="1"/>
  <c r="I199" i="30"/>
  <c r="H199" i="30" s="1"/>
  <c r="G199" i="30" s="1"/>
  <c r="I200" i="30"/>
  <c r="H200" i="30" s="1"/>
  <c r="G200" i="30" s="1"/>
  <c r="I201" i="30"/>
  <c r="H201" i="30" s="1"/>
  <c r="G201" i="30" s="1"/>
  <c r="I202" i="30"/>
  <c r="H202" i="30" s="1"/>
  <c r="G202" i="30" s="1"/>
  <c r="I203" i="30"/>
  <c r="H203" i="30" s="1"/>
  <c r="G203" i="30" s="1"/>
  <c r="I204" i="30"/>
  <c r="H204" i="30" s="1"/>
  <c r="G204" i="30" s="1"/>
  <c r="I205" i="30"/>
  <c r="H205" i="30" s="1"/>
  <c r="G205" i="30" s="1"/>
  <c r="I206" i="30"/>
  <c r="H206" i="30" s="1"/>
  <c r="G206" i="30" s="1"/>
  <c r="I207" i="30"/>
  <c r="H207" i="30" s="1"/>
  <c r="G207" i="30" s="1"/>
  <c r="I208" i="30"/>
  <c r="H208" i="30" s="1"/>
  <c r="G208" i="30" s="1"/>
  <c r="I209" i="30"/>
  <c r="H209" i="30" s="1"/>
  <c r="G209" i="30" s="1"/>
  <c r="I210" i="30"/>
  <c r="H210" i="30" s="1"/>
  <c r="G210" i="30" s="1"/>
  <c r="I211" i="30"/>
  <c r="H211" i="30" s="1"/>
  <c r="G211" i="30" s="1"/>
  <c r="I212" i="30"/>
  <c r="H212" i="30" s="1"/>
  <c r="G212" i="30" s="1"/>
  <c r="I213" i="30"/>
  <c r="H213" i="30" s="1"/>
  <c r="G213" i="30" s="1"/>
  <c r="I214" i="30"/>
  <c r="H214" i="30" s="1"/>
  <c r="G214" i="30" s="1"/>
  <c r="I215" i="30"/>
  <c r="H215" i="30" s="1"/>
  <c r="G215" i="30" s="1"/>
  <c r="I216" i="30"/>
  <c r="H216" i="30" s="1"/>
  <c r="G216" i="30" s="1"/>
  <c r="I217" i="30"/>
  <c r="H217" i="30" s="1"/>
  <c r="G217" i="30" s="1"/>
  <c r="I218" i="30"/>
  <c r="H218" i="30" s="1"/>
  <c r="G218" i="30" s="1"/>
  <c r="I219" i="30"/>
  <c r="H219" i="30" s="1"/>
  <c r="G219" i="30" s="1"/>
  <c r="I220" i="30"/>
  <c r="H220" i="30" s="1"/>
  <c r="G220" i="30" s="1"/>
  <c r="I221" i="30"/>
  <c r="H221" i="30" s="1"/>
  <c r="G221" i="30" s="1"/>
  <c r="I222" i="30"/>
  <c r="H222" i="30" s="1"/>
  <c r="G222" i="30" s="1"/>
  <c r="I223" i="30"/>
  <c r="H223" i="30" s="1"/>
  <c r="G223" i="30" s="1"/>
  <c r="I224" i="30"/>
  <c r="H224" i="30" s="1"/>
  <c r="G224" i="30" s="1"/>
  <c r="I225" i="30"/>
  <c r="H225" i="30" s="1"/>
  <c r="G225" i="30" s="1"/>
  <c r="I226" i="30"/>
  <c r="H226" i="30" s="1"/>
  <c r="G226" i="30" s="1"/>
  <c r="I227" i="30"/>
  <c r="H227" i="30" s="1"/>
  <c r="G227" i="30" s="1"/>
  <c r="I228" i="30"/>
  <c r="H228" i="30" s="1"/>
  <c r="G228" i="30" s="1"/>
  <c r="I229" i="30"/>
  <c r="H229" i="30" s="1"/>
  <c r="G229" i="30" s="1"/>
  <c r="I230" i="30"/>
  <c r="H230" i="30" s="1"/>
  <c r="G230" i="30" s="1"/>
  <c r="I231" i="30"/>
  <c r="H231" i="30" s="1"/>
  <c r="G231" i="30" s="1"/>
  <c r="I232" i="30"/>
  <c r="H232" i="30" s="1"/>
  <c r="G232" i="30" s="1"/>
  <c r="I233" i="30"/>
  <c r="H233" i="30" s="1"/>
  <c r="G233" i="30" s="1"/>
  <c r="I234" i="30"/>
  <c r="H234" i="30" s="1"/>
  <c r="G234" i="30" s="1"/>
  <c r="I235" i="30"/>
  <c r="H235" i="30" s="1"/>
  <c r="G235" i="30" s="1"/>
  <c r="I236" i="30"/>
  <c r="H236" i="30" s="1"/>
  <c r="G236" i="30" s="1"/>
  <c r="I237" i="30"/>
  <c r="H237" i="30" s="1"/>
  <c r="G237" i="30" s="1"/>
  <c r="I238" i="30"/>
  <c r="H238" i="30" s="1"/>
  <c r="G238" i="30" s="1"/>
  <c r="I239" i="30"/>
  <c r="H239" i="30" s="1"/>
  <c r="G239" i="30" s="1"/>
  <c r="I240" i="30"/>
  <c r="H240" i="30" s="1"/>
  <c r="G240" i="30" s="1"/>
  <c r="I241" i="30"/>
  <c r="H241" i="30" s="1"/>
  <c r="G241" i="30" s="1"/>
  <c r="I242" i="30"/>
  <c r="H242" i="30" s="1"/>
  <c r="G242" i="30" s="1"/>
  <c r="I243" i="30"/>
  <c r="H243" i="30" s="1"/>
  <c r="G243" i="30" s="1"/>
  <c r="I244" i="30"/>
  <c r="H244" i="30" s="1"/>
  <c r="G244" i="30" s="1"/>
  <c r="I245" i="30"/>
  <c r="H245" i="30" s="1"/>
  <c r="G245" i="30" s="1"/>
  <c r="I246" i="30"/>
  <c r="H246" i="30" s="1"/>
  <c r="G246" i="30" s="1"/>
  <c r="I247" i="30"/>
  <c r="H247" i="30" s="1"/>
  <c r="G247" i="30" s="1"/>
  <c r="I248" i="30"/>
  <c r="H248" i="30" s="1"/>
  <c r="G248" i="30" s="1"/>
  <c r="I249" i="30"/>
  <c r="H249" i="30" s="1"/>
  <c r="G249" i="30" s="1"/>
  <c r="I250" i="30"/>
  <c r="H250" i="30" s="1"/>
  <c r="G250" i="30" s="1"/>
  <c r="I251" i="30"/>
  <c r="H251" i="30" s="1"/>
  <c r="G251" i="30" s="1"/>
  <c r="I252" i="30"/>
  <c r="H252" i="30" s="1"/>
  <c r="G252" i="30" s="1"/>
  <c r="I253" i="30"/>
  <c r="H253" i="30" s="1"/>
  <c r="G253" i="30" s="1"/>
  <c r="I254" i="30"/>
  <c r="H254" i="30" s="1"/>
  <c r="G254" i="30" s="1"/>
  <c r="I255" i="30"/>
  <c r="H255" i="30" s="1"/>
  <c r="G255" i="30" s="1"/>
  <c r="I256" i="30"/>
  <c r="H256" i="30" s="1"/>
  <c r="G256" i="30" s="1"/>
  <c r="I257" i="30"/>
  <c r="H257" i="30" s="1"/>
  <c r="G257" i="30" s="1"/>
  <c r="I258" i="30"/>
  <c r="H258" i="30" s="1"/>
  <c r="G258" i="30" s="1"/>
  <c r="I259" i="30"/>
  <c r="H259" i="30" s="1"/>
  <c r="G259" i="30" s="1"/>
  <c r="I260" i="30"/>
  <c r="H260" i="30" s="1"/>
  <c r="G260" i="30" s="1"/>
  <c r="I261" i="30"/>
  <c r="H261" i="30" s="1"/>
  <c r="G261" i="30" s="1"/>
  <c r="I262" i="30"/>
  <c r="H262" i="30" s="1"/>
  <c r="G262" i="30" s="1"/>
  <c r="I263" i="30"/>
  <c r="H263" i="30" s="1"/>
  <c r="G263" i="30" s="1"/>
  <c r="I264" i="30"/>
  <c r="H264" i="30" s="1"/>
  <c r="G264" i="30" s="1"/>
  <c r="I265" i="30"/>
  <c r="H265" i="30" s="1"/>
  <c r="G265" i="30" s="1"/>
  <c r="I266" i="30"/>
  <c r="H266" i="30" s="1"/>
  <c r="G266" i="30" s="1"/>
  <c r="I267" i="30"/>
  <c r="H267" i="30" s="1"/>
  <c r="G267" i="30" s="1"/>
  <c r="I268" i="30"/>
  <c r="H268" i="30" s="1"/>
  <c r="G268" i="30" s="1"/>
  <c r="I269" i="30"/>
  <c r="H269" i="30" s="1"/>
  <c r="G269" i="30" s="1"/>
  <c r="I270" i="30"/>
  <c r="H270" i="30" s="1"/>
  <c r="G270" i="30" s="1"/>
  <c r="I271" i="30"/>
  <c r="H271" i="30" s="1"/>
  <c r="G271" i="30" s="1"/>
  <c r="I272" i="30"/>
  <c r="H272" i="30" s="1"/>
  <c r="G272" i="30" s="1"/>
  <c r="I273" i="30"/>
  <c r="H273" i="30" s="1"/>
  <c r="G273" i="30" s="1"/>
  <c r="I274" i="30"/>
  <c r="H274" i="30" s="1"/>
  <c r="G274" i="30" s="1"/>
  <c r="I275" i="30"/>
  <c r="H275" i="30" s="1"/>
  <c r="G275" i="30" s="1"/>
  <c r="I276" i="30"/>
  <c r="H276" i="30" s="1"/>
  <c r="G276" i="30" s="1"/>
  <c r="I277" i="30"/>
  <c r="H277" i="30" s="1"/>
  <c r="G277" i="30" s="1"/>
  <c r="I278" i="30"/>
  <c r="H278" i="30" s="1"/>
  <c r="G278" i="30" s="1"/>
  <c r="I279" i="30"/>
  <c r="H279" i="30" s="1"/>
  <c r="G279" i="30" s="1"/>
  <c r="I280" i="30"/>
  <c r="H280" i="30" s="1"/>
  <c r="G280" i="30" s="1"/>
  <c r="I281" i="30"/>
  <c r="H281" i="30" s="1"/>
  <c r="G281" i="30" s="1"/>
  <c r="I282" i="30"/>
  <c r="H282" i="30" s="1"/>
  <c r="G282" i="30" s="1"/>
  <c r="I283" i="30"/>
  <c r="H283" i="30" s="1"/>
  <c r="G283" i="30" s="1"/>
  <c r="I284" i="30"/>
  <c r="H284" i="30" s="1"/>
  <c r="G284" i="30" s="1"/>
  <c r="I285" i="30"/>
  <c r="H285" i="30" s="1"/>
  <c r="G285" i="30" s="1"/>
  <c r="I286" i="30"/>
  <c r="H286" i="30" s="1"/>
  <c r="G286" i="30" s="1"/>
  <c r="I287" i="30"/>
  <c r="H287" i="30" s="1"/>
  <c r="G287" i="30" s="1"/>
  <c r="I288" i="30"/>
  <c r="H288" i="30" s="1"/>
  <c r="G288" i="30" s="1"/>
  <c r="I289" i="30"/>
  <c r="H289" i="30" s="1"/>
  <c r="G289" i="30" s="1"/>
  <c r="I290" i="30"/>
  <c r="H290" i="30" s="1"/>
  <c r="G290" i="30" s="1"/>
  <c r="I291" i="30"/>
  <c r="H291" i="30" s="1"/>
  <c r="G291" i="30" s="1"/>
  <c r="G69" i="3" s="1"/>
  <c r="I292" i="30"/>
  <c r="H292" i="30" s="1"/>
  <c r="G292" i="30" s="1"/>
  <c r="I293" i="30"/>
  <c r="H293" i="30" s="1"/>
  <c r="G293" i="30" s="1"/>
  <c r="I294" i="30"/>
  <c r="H294" i="30" s="1"/>
  <c r="G294" i="30" s="1"/>
  <c r="I295" i="30"/>
  <c r="H295" i="30" s="1"/>
  <c r="G295" i="30" s="1"/>
  <c r="I296" i="30"/>
  <c r="H296" i="30" s="1"/>
  <c r="G296" i="30" s="1"/>
  <c r="I297" i="30"/>
  <c r="H297" i="30" s="1"/>
  <c r="G297" i="30" s="1"/>
  <c r="I298" i="30"/>
  <c r="H298" i="30" s="1"/>
  <c r="G298" i="30" s="1"/>
  <c r="I299" i="30"/>
  <c r="H299" i="30" s="1"/>
  <c r="G299" i="30" s="1"/>
  <c r="I300" i="30"/>
  <c r="H300" i="30" s="1"/>
  <c r="G300" i="30" s="1"/>
  <c r="I301" i="30"/>
  <c r="H301" i="30" s="1"/>
  <c r="G301" i="30" s="1"/>
  <c r="G50" i="3" s="1"/>
  <c r="I302" i="30"/>
  <c r="H302" i="30" s="1"/>
  <c r="G302" i="30" s="1"/>
  <c r="I303" i="30"/>
  <c r="H303" i="30" s="1"/>
  <c r="G303" i="30" s="1"/>
  <c r="I304" i="30"/>
  <c r="H304" i="30" s="1"/>
  <c r="G304" i="30" s="1"/>
  <c r="I305" i="30"/>
  <c r="H305" i="30" s="1"/>
  <c r="G305" i="30" s="1"/>
  <c r="I306" i="30"/>
  <c r="H306" i="30" s="1"/>
  <c r="G306" i="30" s="1"/>
  <c r="I307" i="30"/>
  <c r="H307" i="30" s="1"/>
  <c r="G307" i="30" s="1"/>
  <c r="I308" i="30"/>
  <c r="H308" i="30" s="1"/>
  <c r="G308" i="30" s="1"/>
  <c r="I309" i="30"/>
  <c r="H309" i="30" s="1"/>
  <c r="G309" i="30" s="1"/>
  <c r="I310" i="30"/>
  <c r="H310" i="30" s="1"/>
  <c r="G310" i="30" s="1"/>
  <c r="I311" i="30"/>
  <c r="H311" i="30" s="1"/>
  <c r="G311" i="30" s="1"/>
  <c r="I312" i="30"/>
  <c r="H312" i="30" s="1"/>
  <c r="G312" i="30" s="1"/>
  <c r="I313" i="30"/>
  <c r="H313" i="30" s="1"/>
  <c r="G313" i="30" s="1"/>
  <c r="G57" i="3" s="1"/>
  <c r="I314" i="30"/>
  <c r="H314" i="30" s="1"/>
  <c r="G314" i="30" s="1"/>
  <c r="I315" i="30"/>
  <c r="H315" i="30" s="1"/>
  <c r="G315" i="30" s="1"/>
  <c r="I316" i="30"/>
  <c r="H316" i="30" s="1"/>
  <c r="G316" i="30" s="1"/>
  <c r="I317" i="30"/>
  <c r="H317" i="30" s="1"/>
  <c r="G317" i="30" s="1"/>
  <c r="I318" i="30"/>
  <c r="H318" i="30" s="1"/>
  <c r="G318" i="30" s="1"/>
  <c r="I319" i="30"/>
  <c r="H319" i="30" s="1"/>
  <c r="G319" i="30" s="1"/>
  <c r="I320" i="30"/>
  <c r="H320" i="30" s="1"/>
  <c r="G320" i="30" s="1"/>
  <c r="I321" i="30"/>
  <c r="H321" i="30" s="1"/>
  <c r="G321" i="30" s="1"/>
  <c r="I322" i="30"/>
  <c r="H322" i="30" s="1"/>
  <c r="G322" i="30" s="1"/>
  <c r="I323" i="30"/>
  <c r="H323" i="30" s="1"/>
  <c r="G323" i="30" s="1"/>
  <c r="I324" i="30"/>
  <c r="H324" i="30" s="1"/>
  <c r="G324" i="30" s="1"/>
  <c r="I325" i="30"/>
  <c r="H325" i="30" s="1"/>
  <c r="G325" i="30" s="1"/>
  <c r="I326" i="30"/>
  <c r="H326" i="30" s="1"/>
  <c r="G326" i="30" s="1"/>
  <c r="I327" i="30"/>
  <c r="H327" i="30" s="1"/>
  <c r="G327" i="30" s="1"/>
  <c r="I328" i="30"/>
  <c r="H328" i="30" s="1"/>
  <c r="G328" i="30" s="1"/>
  <c r="I329" i="30"/>
  <c r="H329" i="30" s="1"/>
  <c r="G329" i="30" s="1"/>
  <c r="I330" i="30"/>
  <c r="H330" i="30" s="1"/>
  <c r="G330" i="30" s="1"/>
  <c r="I331" i="30"/>
  <c r="H331" i="30" s="1"/>
  <c r="G331" i="30" s="1"/>
  <c r="I332" i="30"/>
  <c r="H332" i="30" s="1"/>
  <c r="G332" i="30" s="1"/>
  <c r="I333" i="30"/>
  <c r="H333" i="30" s="1"/>
  <c r="G333" i="30" s="1"/>
  <c r="I334" i="30"/>
  <c r="H334" i="30" s="1"/>
  <c r="G334" i="30" s="1"/>
  <c r="I335" i="30"/>
  <c r="H335" i="30" s="1"/>
  <c r="G335" i="30" s="1"/>
  <c r="I336" i="30"/>
  <c r="H336" i="30" s="1"/>
  <c r="G336" i="30" s="1"/>
  <c r="I337" i="30"/>
  <c r="H337" i="30" s="1"/>
  <c r="G337" i="30" s="1"/>
  <c r="I338" i="30"/>
  <c r="H338" i="30" s="1"/>
  <c r="G338" i="30" s="1"/>
  <c r="I339" i="30"/>
  <c r="H339" i="30" s="1"/>
  <c r="G339" i="30" s="1"/>
  <c r="I340" i="30"/>
  <c r="H340" i="30" s="1"/>
  <c r="G340" i="30" s="1"/>
  <c r="I341" i="30"/>
  <c r="H341" i="30" s="1"/>
  <c r="G341" i="30" s="1"/>
  <c r="I342" i="30"/>
  <c r="H342" i="30" s="1"/>
  <c r="G342" i="30" s="1"/>
  <c r="I343" i="30"/>
  <c r="H343" i="30" s="1"/>
  <c r="G343" i="30" s="1"/>
  <c r="I344" i="30"/>
  <c r="H344" i="30" s="1"/>
  <c r="G344" i="30" s="1"/>
  <c r="I345" i="30"/>
  <c r="H345" i="30" s="1"/>
  <c r="G345" i="30" s="1"/>
  <c r="I346" i="30"/>
  <c r="H346" i="30" s="1"/>
  <c r="G346" i="30" s="1"/>
  <c r="I347" i="30"/>
  <c r="H347" i="30" s="1"/>
  <c r="G347" i="30" s="1"/>
  <c r="I348" i="30"/>
  <c r="H348" i="30" s="1"/>
  <c r="G348" i="30" s="1"/>
  <c r="I349" i="30"/>
  <c r="H349" i="30" s="1"/>
  <c r="G349" i="30" s="1"/>
  <c r="I350" i="30"/>
  <c r="H350" i="30" s="1"/>
  <c r="G350" i="30" s="1"/>
  <c r="I351" i="30"/>
  <c r="H351" i="30" s="1"/>
  <c r="G351" i="30" s="1"/>
  <c r="I352" i="30"/>
  <c r="H352" i="30" s="1"/>
  <c r="G352" i="30" s="1"/>
  <c r="I353" i="30"/>
  <c r="H353" i="30" s="1"/>
  <c r="G353" i="30" s="1"/>
  <c r="I354" i="30"/>
  <c r="H354" i="30" s="1"/>
  <c r="G354" i="30" s="1"/>
  <c r="I355" i="30"/>
  <c r="H355" i="30" s="1"/>
  <c r="G355" i="30" s="1"/>
  <c r="I356" i="30"/>
  <c r="H356" i="30" s="1"/>
  <c r="G356" i="30" s="1"/>
  <c r="I357" i="30"/>
  <c r="H357" i="30" s="1"/>
  <c r="G357" i="30" s="1"/>
  <c r="I358" i="30"/>
  <c r="H358" i="30" s="1"/>
  <c r="G358" i="30" s="1"/>
  <c r="I359" i="30"/>
  <c r="H359" i="30" s="1"/>
  <c r="G359" i="30" s="1"/>
  <c r="I360" i="30"/>
  <c r="H360" i="30" s="1"/>
  <c r="G360" i="30" s="1"/>
  <c r="I361" i="30"/>
  <c r="H361" i="30" s="1"/>
  <c r="G361" i="30" s="1"/>
  <c r="I362" i="30"/>
  <c r="H362" i="30" s="1"/>
  <c r="G362" i="30" s="1"/>
  <c r="I363" i="30"/>
  <c r="H363" i="30" s="1"/>
  <c r="G363" i="30" s="1"/>
  <c r="I364" i="30"/>
  <c r="H364" i="30" s="1"/>
  <c r="G364" i="30" s="1"/>
  <c r="I365" i="30"/>
  <c r="H365" i="30" s="1"/>
  <c r="G365" i="30" s="1"/>
  <c r="I366" i="30"/>
  <c r="H366" i="30" s="1"/>
  <c r="G366" i="30" s="1"/>
  <c r="I367" i="30"/>
  <c r="H367" i="30" s="1"/>
  <c r="G367" i="30" s="1"/>
  <c r="I368" i="30"/>
  <c r="H368" i="30" s="1"/>
  <c r="G368" i="30" s="1"/>
  <c r="I369" i="30"/>
  <c r="H369" i="30" s="1"/>
  <c r="G369" i="30" s="1"/>
  <c r="I370" i="30"/>
  <c r="H370" i="30" s="1"/>
  <c r="G370" i="30" s="1"/>
  <c r="I371" i="30"/>
  <c r="H371" i="30" s="1"/>
  <c r="G371" i="30" s="1"/>
  <c r="G108" i="3" s="1"/>
  <c r="H108" i="3" s="1"/>
  <c r="I372" i="30"/>
  <c r="H372" i="30" s="1"/>
  <c r="G372" i="30" s="1"/>
  <c r="I373" i="30"/>
  <c r="H373" i="30" s="1"/>
  <c r="G373" i="30" s="1"/>
  <c r="G110" i="3" s="1"/>
  <c r="H110" i="3" s="1"/>
  <c r="I374" i="30"/>
  <c r="H374" i="30" s="1"/>
  <c r="G374" i="30" s="1"/>
  <c r="I375" i="30"/>
  <c r="H375" i="30" s="1"/>
  <c r="G375" i="30" s="1"/>
  <c r="I376" i="30"/>
  <c r="H376" i="30" s="1"/>
  <c r="G376" i="30" s="1"/>
  <c r="I377" i="30"/>
  <c r="H377" i="30" s="1"/>
  <c r="G377" i="30" s="1"/>
  <c r="I378" i="30"/>
  <c r="H378" i="30" s="1"/>
  <c r="G378" i="30" s="1"/>
  <c r="I379" i="30"/>
  <c r="H379" i="30" s="1"/>
  <c r="G379" i="30" s="1"/>
  <c r="I380" i="30"/>
  <c r="H380" i="30" s="1"/>
  <c r="G380" i="30" s="1"/>
  <c r="I381" i="30"/>
  <c r="H381" i="30" s="1"/>
  <c r="G381" i="30" s="1"/>
  <c r="G116" i="3" s="1"/>
  <c r="I382" i="30"/>
  <c r="H382" i="30" s="1"/>
  <c r="G382" i="30" s="1"/>
  <c r="I383" i="30"/>
  <c r="H383" i="30" s="1"/>
  <c r="G383" i="30" s="1"/>
  <c r="I384" i="30"/>
  <c r="H384" i="30" s="1"/>
  <c r="G384" i="30" s="1"/>
  <c r="I385" i="30"/>
  <c r="H385" i="30" s="1"/>
  <c r="G385" i="30" s="1"/>
  <c r="G117" i="3" s="1"/>
  <c r="I386" i="30"/>
  <c r="H386" i="30" s="1"/>
  <c r="G386" i="30" s="1"/>
  <c r="I387" i="30"/>
  <c r="H387" i="30" s="1"/>
  <c r="G387" i="30" s="1"/>
  <c r="I388" i="30"/>
  <c r="H388" i="30" s="1"/>
  <c r="G388" i="30" s="1"/>
  <c r="I389" i="30"/>
  <c r="H389" i="30" s="1"/>
  <c r="G389" i="30" s="1"/>
  <c r="I390" i="30"/>
  <c r="H390" i="30" s="1"/>
  <c r="G390" i="30" s="1"/>
  <c r="I391" i="30"/>
  <c r="H391" i="30" s="1"/>
  <c r="G391" i="30" s="1"/>
  <c r="I393" i="30"/>
  <c r="H393" i="30" s="1"/>
  <c r="G393" i="30" s="1"/>
  <c r="I394" i="30"/>
  <c r="H394" i="30" s="1"/>
  <c r="G394" i="30" s="1"/>
  <c r="I395" i="30"/>
  <c r="H395" i="30" s="1"/>
  <c r="G395" i="30" s="1"/>
  <c r="I396" i="30"/>
  <c r="H396" i="30" s="1"/>
  <c r="G396" i="30" s="1"/>
  <c r="I397" i="30"/>
  <c r="H397" i="30" s="1"/>
  <c r="G397" i="30" s="1"/>
  <c r="I398" i="30"/>
  <c r="H398" i="30" s="1"/>
  <c r="G398" i="30" s="1"/>
  <c r="I399" i="30"/>
  <c r="H399" i="30" s="1"/>
  <c r="G399" i="30" s="1"/>
  <c r="I400" i="30"/>
  <c r="H400" i="30" s="1"/>
  <c r="G400" i="30" s="1"/>
  <c r="I401" i="30"/>
  <c r="H401" i="30" s="1"/>
  <c r="G401" i="30" s="1"/>
  <c r="I402" i="30"/>
  <c r="H402" i="30" s="1"/>
  <c r="G402" i="30" s="1"/>
  <c r="G119" i="3" s="1"/>
  <c r="H119" i="3" s="1"/>
  <c r="I403" i="30"/>
  <c r="H403" i="30" s="1"/>
  <c r="G403" i="30" s="1"/>
  <c r="I404" i="30"/>
  <c r="H404" i="30" s="1"/>
  <c r="G404" i="30" s="1"/>
  <c r="I405" i="30"/>
  <c r="H405" i="30" s="1"/>
  <c r="G405" i="30" s="1"/>
  <c r="I406" i="30"/>
  <c r="H406" i="30" s="1"/>
  <c r="G406" i="30" s="1"/>
  <c r="I407" i="30"/>
  <c r="H407" i="30" s="1"/>
  <c r="G407" i="30" s="1"/>
  <c r="I408" i="30"/>
  <c r="H408" i="30" s="1"/>
  <c r="G408" i="30" s="1"/>
  <c r="I409" i="30"/>
  <c r="H409" i="30" s="1"/>
  <c r="G409" i="30" s="1"/>
  <c r="I410" i="30"/>
  <c r="H410" i="30" s="1"/>
  <c r="G410" i="30" s="1"/>
  <c r="I411" i="30"/>
  <c r="H411" i="30" s="1"/>
  <c r="G411" i="30" s="1"/>
  <c r="I412" i="30"/>
  <c r="H412" i="30" s="1"/>
  <c r="G412" i="30" s="1"/>
  <c r="I413" i="30"/>
  <c r="H413" i="30" s="1"/>
  <c r="G413" i="30" s="1"/>
  <c r="I414" i="30"/>
  <c r="H414" i="30" s="1"/>
  <c r="G414" i="30" s="1"/>
  <c r="I415" i="30"/>
  <c r="H415" i="30" s="1"/>
  <c r="G415" i="30" s="1"/>
  <c r="G122" i="3" s="1"/>
  <c r="H122" i="3" s="1"/>
  <c r="I416" i="30"/>
  <c r="H416" i="30" s="1"/>
  <c r="G416" i="30" s="1"/>
  <c r="I417" i="30"/>
  <c r="H417" i="30" s="1"/>
  <c r="G417" i="30" s="1"/>
  <c r="I418" i="30"/>
  <c r="H418" i="30" s="1"/>
  <c r="G418" i="30" s="1"/>
  <c r="I419" i="30"/>
  <c r="H419" i="30" s="1"/>
  <c r="G419" i="30" s="1"/>
  <c r="I420" i="30"/>
  <c r="H420" i="30" s="1"/>
  <c r="G420" i="30" s="1"/>
  <c r="I421" i="30"/>
  <c r="H421" i="30" s="1"/>
  <c r="G421" i="30" s="1"/>
  <c r="I422" i="30"/>
  <c r="H422" i="30" s="1"/>
  <c r="G422" i="30" s="1"/>
  <c r="I423" i="30"/>
  <c r="H423" i="30" s="1"/>
  <c r="G423" i="30" s="1"/>
  <c r="I424" i="30"/>
  <c r="H424" i="30" s="1"/>
  <c r="G424" i="30" s="1"/>
  <c r="I425" i="30"/>
  <c r="H425" i="30" s="1"/>
  <c r="G425" i="30" s="1"/>
  <c r="I426" i="30"/>
  <c r="H426" i="30" s="1"/>
  <c r="G426" i="30" s="1"/>
  <c r="I427" i="30"/>
  <c r="H427" i="30" s="1"/>
  <c r="G427" i="30" s="1"/>
  <c r="I428" i="30"/>
  <c r="H428" i="30" s="1"/>
  <c r="G428" i="30" s="1"/>
  <c r="I429" i="30"/>
  <c r="H429" i="30" s="1"/>
  <c r="G429" i="30" s="1"/>
  <c r="I430" i="30"/>
  <c r="H430" i="30" s="1"/>
  <c r="G430" i="30" s="1"/>
  <c r="I431" i="30"/>
  <c r="H431" i="30" s="1"/>
  <c r="G431" i="30" s="1"/>
  <c r="I432" i="30"/>
  <c r="H432" i="30" s="1"/>
  <c r="G432" i="30" s="1"/>
  <c r="I433" i="30"/>
  <c r="H433" i="30" s="1"/>
  <c r="G433" i="30" s="1"/>
  <c r="I434" i="30"/>
  <c r="H434" i="30" s="1"/>
  <c r="G434" i="30" s="1"/>
  <c r="I435" i="30"/>
  <c r="H435" i="30" s="1"/>
  <c r="G435" i="30" s="1"/>
  <c r="I436" i="30"/>
  <c r="H436" i="30" s="1"/>
  <c r="G436" i="30" s="1"/>
  <c r="I437" i="30"/>
  <c r="H437" i="30" s="1"/>
  <c r="G437" i="30" s="1"/>
  <c r="I438" i="30"/>
  <c r="H438" i="30" s="1"/>
  <c r="G438" i="30" s="1"/>
  <c r="I439" i="30"/>
  <c r="H439" i="30" s="1"/>
  <c r="G439" i="30" s="1"/>
  <c r="I440" i="30"/>
  <c r="H440" i="30" s="1"/>
  <c r="G440" i="30" s="1"/>
  <c r="I441" i="30"/>
  <c r="H441" i="30" s="1"/>
  <c r="G441" i="30" s="1"/>
  <c r="I442" i="30"/>
  <c r="H442" i="30" s="1"/>
  <c r="G442" i="30" s="1"/>
  <c r="I443" i="30"/>
  <c r="H443" i="30" s="1"/>
  <c r="G443" i="30" s="1"/>
  <c r="I444" i="30"/>
  <c r="H444" i="30" s="1"/>
  <c r="G444" i="30" s="1"/>
  <c r="I445" i="30"/>
  <c r="H445" i="30" s="1"/>
  <c r="G445" i="30" s="1"/>
  <c r="I446" i="30"/>
  <c r="H446" i="30" s="1"/>
  <c r="G446" i="30" s="1"/>
  <c r="I447" i="30"/>
  <c r="H447" i="30" s="1"/>
  <c r="G447" i="30" s="1"/>
  <c r="I448" i="30"/>
  <c r="H448" i="30" s="1"/>
  <c r="G448" i="30" s="1"/>
  <c r="I449" i="30"/>
  <c r="H449" i="30" s="1"/>
  <c r="G449" i="30" s="1"/>
  <c r="I450" i="30"/>
  <c r="H450" i="30" s="1"/>
  <c r="G450" i="30" s="1"/>
  <c r="I451" i="30"/>
  <c r="H451" i="30" s="1"/>
  <c r="G451" i="30" s="1"/>
  <c r="I452" i="30"/>
  <c r="H452" i="30" s="1"/>
  <c r="G452" i="30" s="1"/>
  <c r="I453" i="30"/>
  <c r="H453" i="30" s="1"/>
  <c r="G453" i="30" s="1"/>
  <c r="I454" i="30"/>
  <c r="H454" i="30" s="1"/>
  <c r="G454" i="30" s="1"/>
  <c r="I455" i="30"/>
  <c r="H455" i="30" s="1"/>
  <c r="G455" i="30" s="1"/>
  <c r="I456" i="30"/>
  <c r="H456" i="30" s="1"/>
  <c r="G456" i="30" s="1"/>
  <c r="I457" i="30"/>
  <c r="H457" i="30" s="1"/>
  <c r="G457" i="30" s="1"/>
  <c r="I458" i="30"/>
  <c r="H458" i="30" s="1"/>
  <c r="G458" i="30" s="1"/>
  <c r="I459" i="30"/>
  <c r="H459" i="30" s="1"/>
  <c r="G459" i="30" s="1"/>
  <c r="I460" i="30"/>
  <c r="H460" i="30" s="1"/>
  <c r="G460" i="30" s="1"/>
  <c r="I461" i="30"/>
  <c r="H461" i="30" s="1"/>
  <c r="G461" i="30" s="1"/>
  <c r="I462" i="30"/>
  <c r="H462" i="30" s="1"/>
  <c r="G462" i="30" s="1"/>
  <c r="I463" i="30"/>
  <c r="H463" i="30" s="1"/>
  <c r="G463" i="30" s="1"/>
  <c r="I464" i="30"/>
  <c r="H464" i="30" s="1"/>
  <c r="G464" i="30" s="1"/>
  <c r="I465" i="30"/>
  <c r="H465" i="30" s="1"/>
  <c r="G465" i="30" s="1"/>
  <c r="I466" i="30"/>
  <c r="H466" i="30" s="1"/>
  <c r="G466" i="30" s="1"/>
  <c r="I467" i="30"/>
  <c r="H467" i="30" s="1"/>
  <c r="G467" i="30" s="1"/>
  <c r="I468" i="30"/>
  <c r="H468" i="30" s="1"/>
  <c r="G468" i="30" s="1"/>
  <c r="I469" i="30"/>
  <c r="H469" i="30" s="1"/>
  <c r="G469" i="30" s="1"/>
  <c r="I470" i="30"/>
  <c r="H470" i="30" s="1"/>
  <c r="G470" i="30" s="1"/>
  <c r="I471" i="30"/>
  <c r="H471" i="30" s="1"/>
  <c r="G471" i="30" s="1"/>
  <c r="I472" i="30"/>
  <c r="H472" i="30" s="1"/>
  <c r="G472" i="30" s="1"/>
  <c r="I473" i="30"/>
  <c r="H473" i="30" s="1"/>
  <c r="G473" i="30" s="1"/>
  <c r="I474" i="30"/>
  <c r="H474" i="30" s="1"/>
  <c r="G474" i="30" s="1"/>
  <c r="I475" i="30"/>
  <c r="H475" i="30" s="1"/>
  <c r="G475" i="30" s="1"/>
  <c r="I476" i="30"/>
  <c r="H476" i="30" s="1"/>
  <c r="G476" i="30" s="1"/>
  <c r="I477" i="30"/>
  <c r="H477" i="30" s="1"/>
  <c r="G477" i="30" s="1"/>
  <c r="I478" i="30"/>
  <c r="H478" i="30" s="1"/>
  <c r="G478" i="30" s="1"/>
  <c r="I479" i="30"/>
  <c r="H479" i="30" s="1"/>
  <c r="G479" i="30" s="1"/>
  <c r="I480" i="30"/>
  <c r="H480" i="30" s="1"/>
  <c r="G480" i="30" s="1"/>
  <c r="I481" i="30"/>
  <c r="H481" i="30" s="1"/>
  <c r="G481" i="30" s="1"/>
  <c r="I482" i="30"/>
  <c r="H482" i="30" s="1"/>
  <c r="G482" i="30" s="1"/>
  <c r="I483" i="30"/>
  <c r="H483" i="30" s="1"/>
  <c r="G483" i="30" s="1"/>
  <c r="I484" i="30"/>
  <c r="H484" i="30" s="1"/>
  <c r="G484" i="30" s="1"/>
  <c r="I485" i="30"/>
  <c r="H485" i="30" s="1"/>
  <c r="G485" i="30" s="1"/>
  <c r="I486" i="30"/>
  <c r="H486" i="30" s="1"/>
  <c r="G486" i="30" s="1"/>
  <c r="I487" i="30"/>
  <c r="H487" i="30" s="1"/>
  <c r="G487" i="30" s="1"/>
  <c r="I488" i="30"/>
  <c r="H488" i="30" s="1"/>
  <c r="G488" i="30" s="1"/>
  <c r="I489" i="30"/>
  <c r="H489" i="30" s="1"/>
  <c r="G489" i="30" s="1"/>
  <c r="I490" i="30"/>
  <c r="H490" i="30" s="1"/>
  <c r="G490" i="30" s="1"/>
  <c r="I491" i="30"/>
  <c r="H491" i="30" s="1"/>
  <c r="G491" i="30" s="1"/>
  <c r="I492" i="30"/>
  <c r="H492" i="30" s="1"/>
  <c r="G492" i="30" s="1"/>
  <c r="I493" i="30"/>
  <c r="H493" i="30" s="1"/>
  <c r="G493" i="30" s="1"/>
  <c r="I494" i="30"/>
  <c r="H494" i="30" s="1"/>
  <c r="G494" i="30" s="1"/>
  <c r="I495" i="30"/>
  <c r="H495" i="30" s="1"/>
  <c r="G495" i="30" s="1"/>
  <c r="I496" i="30"/>
  <c r="H496" i="30" s="1"/>
  <c r="G496" i="30" s="1"/>
  <c r="I497" i="30"/>
  <c r="H497" i="30" s="1"/>
  <c r="G497" i="30" s="1"/>
  <c r="I498" i="30"/>
  <c r="H498" i="30" s="1"/>
  <c r="G498" i="30" s="1"/>
  <c r="I499" i="30"/>
  <c r="H499" i="30" s="1"/>
  <c r="G499" i="30" s="1"/>
  <c r="I500" i="30"/>
  <c r="H500" i="30" s="1"/>
  <c r="G500" i="30" s="1"/>
  <c r="I501" i="30"/>
  <c r="H501" i="30" s="1"/>
  <c r="G501" i="30" s="1"/>
  <c r="I502" i="30"/>
  <c r="H502" i="30" s="1"/>
  <c r="G502" i="30" s="1"/>
  <c r="I503" i="30"/>
  <c r="H503" i="30" s="1"/>
  <c r="G503" i="30" s="1"/>
  <c r="I504" i="30"/>
  <c r="H504" i="30" s="1"/>
  <c r="G504" i="30" s="1"/>
  <c r="I505" i="30"/>
  <c r="H505" i="30" s="1"/>
  <c r="G505" i="30" s="1"/>
  <c r="I506" i="30"/>
  <c r="H506" i="30" s="1"/>
  <c r="G506" i="30" s="1"/>
  <c r="I507" i="30"/>
  <c r="H507" i="30" s="1"/>
  <c r="G507" i="30" s="1"/>
  <c r="I508" i="30"/>
  <c r="H508" i="30" s="1"/>
  <c r="G508" i="30" s="1"/>
  <c r="I509" i="30"/>
  <c r="H509" i="30" s="1"/>
  <c r="G509" i="30" s="1"/>
  <c r="I510" i="30"/>
  <c r="H510" i="30" s="1"/>
  <c r="G510" i="30" s="1"/>
  <c r="I511" i="30"/>
  <c r="H511" i="30" s="1"/>
  <c r="G511" i="30" s="1"/>
  <c r="I512" i="30"/>
  <c r="H512" i="30" s="1"/>
  <c r="G512" i="30" s="1"/>
  <c r="I513" i="30"/>
  <c r="H513" i="30" s="1"/>
  <c r="G513" i="30" s="1"/>
  <c r="I514" i="30"/>
  <c r="H514" i="30" s="1"/>
  <c r="G514" i="30" s="1"/>
  <c r="I515" i="30"/>
  <c r="H515" i="30" s="1"/>
  <c r="G515" i="30" s="1"/>
  <c r="I516" i="30"/>
  <c r="H516" i="30" s="1"/>
  <c r="G516" i="30" s="1"/>
  <c r="I517" i="30"/>
  <c r="H517" i="30" s="1"/>
  <c r="G517" i="30" s="1"/>
  <c r="I518" i="30"/>
  <c r="H518" i="30" s="1"/>
  <c r="G518" i="30" s="1"/>
  <c r="I519" i="30"/>
  <c r="H519" i="30" s="1"/>
  <c r="G519" i="30" s="1"/>
  <c r="I520" i="30"/>
  <c r="H520" i="30" s="1"/>
  <c r="G520" i="30" s="1"/>
  <c r="I521" i="30"/>
  <c r="H521" i="30" s="1"/>
  <c r="G521" i="30" s="1"/>
  <c r="I522" i="30"/>
  <c r="H522" i="30" s="1"/>
  <c r="G522" i="30" s="1"/>
  <c r="I523" i="30"/>
  <c r="H523" i="30" s="1"/>
  <c r="G523" i="30" s="1"/>
  <c r="I524" i="30"/>
  <c r="H524" i="30" s="1"/>
  <c r="G524" i="30" s="1"/>
  <c r="I525" i="30"/>
  <c r="H525" i="30" s="1"/>
  <c r="G525" i="30" s="1"/>
  <c r="I526" i="30"/>
  <c r="H526" i="30" s="1"/>
  <c r="G526" i="30" s="1"/>
  <c r="I527" i="30"/>
  <c r="H527" i="30" s="1"/>
  <c r="G527" i="30" s="1"/>
  <c r="I528" i="30"/>
  <c r="H528" i="30" s="1"/>
  <c r="G528" i="30" s="1"/>
  <c r="I529" i="30"/>
  <c r="H529" i="30" s="1"/>
  <c r="G529" i="30" s="1"/>
  <c r="I530" i="30"/>
  <c r="H530" i="30" s="1"/>
  <c r="G530" i="30" s="1"/>
  <c r="I531" i="30"/>
  <c r="H531" i="30" s="1"/>
  <c r="G531" i="30" s="1"/>
  <c r="I532" i="30"/>
  <c r="H532" i="30" s="1"/>
  <c r="G532" i="30" s="1"/>
  <c r="I533" i="30"/>
  <c r="H533" i="30" s="1"/>
  <c r="G533" i="30" s="1"/>
  <c r="I534" i="30"/>
  <c r="H534" i="30" s="1"/>
  <c r="G534" i="30" s="1"/>
  <c r="I535" i="30"/>
  <c r="H535" i="30" s="1"/>
  <c r="G535" i="30" s="1"/>
  <c r="I536" i="30"/>
  <c r="H536" i="30" s="1"/>
  <c r="G536" i="30" s="1"/>
  <c r="I537" i="30"/>
  <c r="H537" i="30" s="1"/>
  <c r="G537" i="30" s="1"/>
  <c r="I538" i="30"/>
  <c r="H538" i="30" s="1"/>
  <c r="G538" i="30" s="1"/>
  <c r="I539" i="30"/>
  <c r="H539" i="30" s="1"/>
  <c r="G539" i="30" s="1"/>
  <c r="I540" i="30"/>
  <c r="H540" i="30" s="1"/>
  <c r="G540" i="30" s="1"/>
  <c r="I541" i="30"/>
  <c r="H541" i="30" s="1"/>
  <c r="G541" i="30" s="1"/>
  <c r="I542" i="30"/>
  <c r="H542" i="30" s="1"/>
  <c r="G542" i="30" s="1"/>
  <c r="I543" i="30"/>
  <c r="H543" i="30" s="1"/>
  <c r="G543" i="30" s="1"/>
  <c r="I544" i="30"/>
  <c r="H544" i="30" s="1"/>
  <c r="G544" i="30" s="1"/>
  <c r="I545" i="30"/>
  <c r="H545" i="30" s="1"/>
  <c r="G545" i="30" s="1"/>
  <c r="I546" i="30"/>
  <c r="H546" i="30" s="1"/>
  <c r="G546" i="30" s="1"/>
  <c r="I547" i="30"/>
  <c r="H547" i="30" s="1"/>
  <c r="G547" i="30" s="1"/>
  <c r="I548" i="30"/>
  <c r="H548" i="30" s="1"/>
  <c r="G548" i="30" s="1"/>
  <c r="I549" i="30"/>
  <c r="H549" i="30" s="1"/>
  <c r="G549" i="30" s="1"/>
  <c r="I550" i="30"/>
  <c r="H550" i="30" s="1"/>
  <c r="G550" i="30" s="1"/>
  <c r="I551" i="30"/>
  <c r="H551" i="30" s="1"/>
  <c r="G551" i="30" s="1"/>
  <c r="I552" i="30"/>
  <c r="H552" i="30" s="1"/>
  <c r="G552" i="30" s="1"/>
  <c r="I553" i="30"/>
  <c r="H553" i="30" s="1"/>
  <c r="G553" i="30" s="1"/>
  <c r="I554" i="30"/>
  <c r="H554" i="30" s="1"/>
  <c r="G554" i="30" s="1"/>
  <c r="I555" i="30"/>
  <c r="H555" i="30" s="1"/>
  <c r="G555" i="30" s="1"/>
  <c r="I556" i="30"/>
  <c r="H556" i="30" s="1"/>
  <c r="G556" i="30" s="1"/>
  <c r="I557" i="30"/>
  <c r="H557" i="30" s="1"/>
  <c r="G557" i="30" s="1"/>
  <c r="I558" i="30"/>
  <c r="H558" i="30" s="1"/>
  <c r="G558" i="30" s="1"/>
  <c r="I559" i="30"/>
  <c r="H559" i="30" s="1"/>
  <c r="G559" i="30" s="1"/>
  <c r="I560" i="30"/>
  <c r="H560" i="30" s="1"/>
  <c r="G560" i="30" s="1"/>
  <c r="I561" i="30"/>
  <c r="H561" i="30" s="1"/>
  <c r="G561" i="30" s="1"/>
  <c r="I562" i="30"/>
  <c r="H562" i="30" s="1"/>
  <c r="G562" i="30" s="1"/>
  <c r="I563" i="30"/>
  <c r="H563" i="30" s="1"/>
  <c r="G563" i="30" s="1"/>
  <c r="I564" i="30"/>
  <c r="H564" i="30" s="1"/>
  <c r="G564" i="30" s="1"/>
  <c r="I565" i="30"/>
  <c r="H565" i="30" s="1"/>
  <c r="G565" i="30" s="1"/>
  <c r="I566" i="30"/>
  <c r="H566" i="30" s="1"/>
  <c r="G566" i="30" s="1"/>
  <c r="I567" i="30"/>
  <c r="H567" i="30" s="1"/>
  <c r="G567" i="30" s="1"/>
  <c r="I568" i="30"/>
  <c r="H568" i="30" s="1"/>
  <c r="G568" i="30" s="1"/>
  <c r="I569" i="30"/>
  <c r="H569" i="30" s="1"/>
  <c r="G569" i="30" s="1"/>
  <c r="I570" i="30"/>
  <c r="H570" i="30" s="1"/>
  <c r="G570" i="30" s="1"/>
  <c r="I571" i="30"/>
  <c r="H571" i="30" s="1"/>
  <c r="G571" i="30" s="1"/>
  <c r="I572" i="30"/>
  <c r="H572" i="30" s="1"/>
  <c r="G572" i="30" s="1"/>
  <c r="I573" i="30"/>
  <c r="H573" i="30" s="1"/>
  <c r="G573" i="30" s="1"/>
  <c r="I574" i="30"/>
  <c r="H574" i="30" s="1"/>
  <c r="G574" i="30" s="1"/>
  <c r="I575" i="30"/>
  <c r="H575" i="30" s="1"/>
  <c r="G575" i="30" s="1"/>
  <c r="I576" i="30"/>
  <c r="H576" i="30" s="1"/>
  <c r="G576" i="30" s="1"/>
  <c r="I577" i="30"/>
  <c r="H577" i="30" s="1"/>
  <c r="G577" i="30" s="1"/>
  <c r="I578" i="30"/>
  <c r="H578" i="30" s="1"/>
  <c r="G578" i="30" s="1"/>
  <c r="I579" i="30"/>
  <c r="H579" i="30" s="1"/>
  <c r="G579" i="30" s="1"/>
  <c r="I580" i="30"/>
  <c r="H580" i="30" s="1"/>
  <c r="G580" i="30" s="1"/>
  <c r="I581" i="30"/>
  <c r="H581" i="30" s="1"/>
  <c r="G581" i="30" s="1"/>
  <c r="I582" i="30"/>
  <c r="H582" i="30" s="1"/>
  <c r="G582" i="30" s="1"/>
  <c r="I583" i="30"/>
  <c r="H583" i="30" s="1"/>
  <c r="G583" i="30" s="1"/>
  <c r="I584" i="30"/>
  <c r="H584" i="30" s="1"/>
  <c r="G584" i="30" s="1"/>
  <c r="I585" i="30"/>
  <c r="H585" i="30" s="1"/>
  <c r="G585" i="30" s="1"/>
  <c r="I586" i="30"/>
  <c r="H586" i="30" s="1"/>
  <c r="G586" i="30" s="1"/>
  <c r="I587" i="30"/>
  <c r="H587" i="30" s="1"/>
  <c r="G587" i="30" s="1"/>
  <c r="I588" i="30"/>
  <c r="H588" i="30" s="1"/>
  <c r="G588" i="30" s="1"/>
  <c r="I589" i="30"/>
  <c r="H589" i="30" s="1"/>
  <c r="G589" i="30" s="1"/>
  <c r="I590" i="30"/>
  <c r="H590" i="30" s="1"/>
  <c r="G590" i="30" s="1"/>
  <c r="I591" i="30"/>
  <c r="H591" i="30" s="1"/>
  <c r="G591" i="30" s="1"/>
  <c r="I592" i="30"/>
  <c r="H592" i="30" s="1"/>
  <c r="G592" i="30" s="1"/>
  <c r="I593" i="30"/>
  <c r="H593" i="30" s="1"/>
  <c r="G593" i="30" s="1"/>
  <c r="I594" i="30"/>
  <c r="H594" i="30" s="1"/>
  <c r="G594" i="30" s="1"/>
  <c r="I595" i="30"/>
  <c r="H595" i="30" s="1"/>
  <c r="G595" i="30" s="1"/>
  <c r="I596" i="30"/>
  <c r="H596" i="30" s="1"/>
  <c r="G596" i="30" s="1"/>
  <c r="I597" i="30"/>
  <c r="H597" i="30" s="1"/>
  <c r="G597" i="30" s="1"/>
  <c r="I598" i="30"/>
  <c r="H598" i="30" s="1"/>
  <c r="G598" i="30" s="1"/>
  <c r="I599" i="30"/>
  <c r="H599" i="30" s="1"/>
  <c r="G599" i="30" s="1"/>
  <c r="I600" i="30"/>
  <c r="H600" i="30" s="1"/>
  <c r="G600" i="30" s="1"/>
  <c r="I601" i="30"/>
  <c r="H601" i="30" s="1"/>
  <c r="G601" i="30" s="1"/>
  <c r="I602" i="30"/>
  <c r="H602" i="30" s="1"/>
  <c r="G602" i="30" s="1"/>
  <c r="I603" i="30"/>
  <c r="H603" i="30" s="1"/>
  <c r="G603" i="30" s="1"/>
  <c r="I604" i="30"/>
  <c r="H604" i="30" s="1"/>
  <c r="G604" i="30" s="1"/>
  <c r="I605" i="30"/>
  <c r="H605" i="30" s="1"/>
  <c r="G605" i="30" s="1"/>
  <c r="I606" i="30"/>
  <c r="H606" i="30" s="1"/>
  <c r="G606" i="30" s="1"/>
  <c r="I607" i="30"/>
  <c r="H607" i="30" s="1"/>
  <c r="G607" i="30" s="1"/>
  <c r="I608" i="30"/>
  <c r="H608" i="30" s="1"/>
  <c r="G608" i="30" s="1"/>
  <c r="I609" i="30"/>
  <c r="H609" i="30" s="1"/>
  <c r="G609" i="30" s="1"/>
  <c r="I610" i="30"/>
  <c r="H610" i="30" s="1"/>
  <c r="G610" i="30" s="1"/>
  <c r="I611" i="30"/>
  <c r="H611" i="30" s="1"/>
  <c r="G611" i="30" s="1"/>
  <c r="I612" i="30"/>
  <c r="H612" i="30" s="1"/>
  <c r="G612" i="30" s="1"/>
  <c r="I613" i="30"/>
  <c r="H613" i="30" s="1"/>
  <c r="G613" i="30" s="1"/>
  <c r="I614" i="30"/>
  <c r="H614" i="30" s="1"/>
  <c r="G614" i="30" s="1"/>
  <c r="I615" i="30"/>
  <c r="H615" i="30" s="1"/>
  <c r="G615" i="30" s="1"/>
  <c r="I616" i="30"/>
  <c r="H616" i="30" s="1"/>
  <c r="G616" i="30" s="1"/>
  <c r="I617" i="30"/>
  <c r="H617" i="30" s="1"/>
  <c r="G617" i="30" s="1"/>
  <c r="I618" i="30"/>
  <c r="H618" i="30" s="1"/>
  <c r="G618" i="30" s="1"/>
  <c r="I619" i="30"/>
  <c r="H619" i="30" s="1"/>
  <c r="G619" i="30" s="1"/>
  <c r="I620" i="30"/>
  <c r="H620" i="30" s="1"/>
  <c r="G620" i="30" s="1"/>
  <c r="I621" i="30"/>
  <c r="H621" i="30" s="1"/>
  <c r="G621" i="30" s="1"/>
  <c r="I622" i="30"/>
  <c r="H622" i="30" s="1"/>
  <c r="G622" i="30" s="1"/>
  <c r="I623" i="30"/>
  <c r="H623" i="30" s="1"/>
  <c r="G623" i="30" s="1"/>
  <c r="I624" i="30"/>
  <c r="H624" i="30" s="1"/>
  <c r="G624" i="30" s="1"/>
  <c r="I625" i="30"/>
  <c r="H625" i="30" s="1"/>
  <c r="G625" i="30" s="1"/>
  <c r="I626" i="30"/>
  <c r="H626" i="30" s="1"/>
  <c r="G626" i="30" s="1"/>
  <c r="I627" i="30"/>
  <c r="H627" i="30" s="1"/>
  <c r="G627" i="30" s="1"/>
  <c r="I628" i="30"/>
  <c r="H628" i="30" s="1"/>
  <c r="G628" i="30" s="1"/>
  <c r="I629" i="30"/>
  <c r="H629" i="30" s="1"/>
  <c r="G629" i="30" s="1"/>
  <c r="I630" i="30"/>
  <c r="H630" i="30" s="1"/>
  <c r="G630" i="30" s="1"/>
  <c r="I631" i="30"/>
  <c r="H631" i="30" s="1"/>
  <c r="G631" i="30" s="1"/>
  <c r="I632" i="30"/>
  <c r="H632" i="30" s="1"/>
  <c r="G632" i="30" s="1"/>
  <c r="I633" i="30"/>
  <c r="H633" i="30" s="1"/>
  <c r="G633" i="30" s="1"/>
  <c r="I634" i="30"/>
  <c r="H634" i="30" s="1"/>
  <c r="G634" i="30" s="1"/>
  <c r="I635" i="30"/>
  <c r="H635" i="30" s="1"/>
  <c r="G635" i="30" s="1"/>
  <c r="I636" i="30"/>
  <c r="H636" i="30" s="1"/>
  <c r="G636" i="30" s="1"/>
  <c r="I637" i="30"/>
  <c r="H637" i="30" s="1"/>
  <c r="G637" i="30" s="1"/>
  <c r="I638" i="30"/>
  <c r="H638" i="30" s="1"/>
  <c r="G638" i="30" s="1"/>
  <c r="I639" i="30"/>
  <c r="H639" i="30" s="1"/>
  <c r="G639" i="30" s="1"/>
  <c r="I640" i="30"/>
  <c r="H640" i="30" s="1"/>
  <c r="G640" i="30" s="1"/>
  <c r="I641" i="30"/>
  <c r="H641" i="30" s="1"/>
  <c r="G641" i="30" s="1"/>
  <c r="I642" i="30"/>
  <c r="H642" i="30" s="1"/>
  <c r="G642" i="30" s="1"/>
  <c r="I643" i="30"/>
  <c r="H643" i="30" s="1"/>
  <c r="G643" i="30" s="1"/>
  <c r="I644" i="30"/>
  <c r="H644" i="30" s="1"/>
  <c r="G644" i="30" s="1"/>
  <c r="I645" i="30"/>
  <c r="H645" i="30" s="1"/>
  <c r="G645" i="30" s="1"/>
  <c r="I646" i="30"/>
  <c r="H646" i="30" s="1"/>
  <c r="G646" i="30" s="1"/>
  <c r="I647" i="30"/>
  <c r="H647" i="30" s="1"/>
  <c r="G647" i="30" s="1"/>
  <c r="I648" i="30"/>
  <c r="H648" i="30" s="1"/>
  <c r="G648" i="30" s="1"/>
  <c r="I649" i="30"/>
  <c r="H649" i="30" s="1"/>
  <c r="G649" i="30" s="1"/>
  <c r="I650" i="30"/>
  <c r="H650" i="30" s="1"/>
  <c r="G650" i="30" s="1"/>
  <c r="I651" i="30"/>
  <c r="H651" i="30" s="1"/>
  <c r="G651" i="30" s="1"/>
  <c r="I652" i="30"/>
  <c r="H652" i="30" s="1"/>
  <c r="G652" i="30" s="1"/>
  <c r="I653" i="30"/>
  <c r="H653" i="30" s="1"/>
  <c r="G653" i="30" s="1"/>
  <c r="I654" i="30"/>
  <c r="H654" i="30" s="1"/>
  <c r="G654" i="30" s="1"/>
  <c r="I655" i="30"/>
  <c r="H655" i="30" s="1"/>
  <c r="G655" i="30" s="1"/>
  <c r="I656" i="30"/>
  <c r="H656" i="30" s="1"/>
  <c r="G656" i="30" s="1"/>
  <c r="I657" i="30"/>
  <c r="H657" i="30" s="1"/>
  <c r="G657" i="30" s="1"/>
  <c r="I658" i="30"/>
  <c r="H658" i="30" s="1"/>
  <c r="G658" i="30" s="1"/>
  <c r="I659" i="30"/>
  <c r="H659" i="30" s="1"/>
  <c r="G659" i="30" s="1"/>
  <c r="I660" i="30"/>
  <c r="H660" i="30" s="1"/>
  <c r="G660" i="30" s="1"/>
  <c r="I661" i="30"/>
  <c r="H661" i="30" s="1"/>
  <c r="G661" i="30" s="1"/>
  <c r="I662" i="30"/>
  <c r="H662" i="30" s="1"/>
  <c r="G662" i="30" s="1"/>
  <c r="I663" i="30"/>
  <c r="H663" i="30" s="1"/>
  <c r="G663" i="30" s="1"/>
  <c r="I664" i="30"/>
  <c r="H664" i="30" s="1"/>
  <c r="G664" i="30" s="1"/>
  <c r="I665" i="30"/>
  <c r="H665" i="30" s="1"/>
  <c r="G665" i="30" s="1"/>
  <c r="I666" i="30"/>
  <c r="H666" i="30" s="1"/>
  <c r="G666" i="30" s="1"/>
  <c r="I667" i="30"/>
  <c r="H667" i="30" s="1"/>
  <c r="G667" i="30" s="1"/>
  <c r="I668" i="30"/>
  <c r="H668" i="30" s="1"/>
  <c r="G668" i="30" s="1"/>
  <c r="I669" i="30"/>
  <c r="H669" i="30" s="1"/>
  <c r="G669" i="30" s="1"/>
  <c r="I670" i="30"/>
  <c r="H670" i="30" s="1"/>
  <c r="G670" i="30" s="1"/>
  <c r="I671" i="30"/>
  <c r="H671" i="30" s="1"/>
  <c r="G671" i="30" s="1"/>
  <c r="I672" i="30"/>
  <c r="H672" i="30" s="1"/>
  <c r="G672" i="30" s="1"/>
  <c r="I673" i="30"/>
  <c r="H673" i="30" s="1"/>
  <c r="G673" i="30" s="1"/>
  <c r="I675" i="30"/>
  <c r="H675" i="30" s="1"/>
  <c r="G675" i="30" s="1"/>
  <c r="I676" i="30"/>
  <c r="H676" i="30" s="1"/>
  <c r="G676" i="30" s="1"/>
  <c r="I677" i="30"/>
  <c r="H677" i="30" s="1"/>
  <c r="G677" i="30" s="1"/>
  <c r="I678" i="30"/>
  <c r="H678" i="30" s="1"/>
  <c r="G678" i="30" s="1"/>
  <c r="I679" i="30"/>
  <c r="H679" i="30" s="1"/>
  <c r="G679" i="30" s="1"/>
  <c r="I680" i="30"/>
  <c r="H680" i="30" s="1"/>
  <c r="G680" i="30" s="1"/>
  <c r="I681" i="30"/>
  <c r="H681" i="30" s="1"/>
  <c r="G681" i="30" s="1"/>
  <c r="I682" i="30"/>
  <c r="H682" i="30" s="1"/>
  <c r="G682" i="30" s="1"/>
  <c r="I683" i="30"/>
  <c r="H683" i="30" s="1"/>
  <c r="G683" i="30" s="1"/>
  <c r="I684" i="30"/>
  <c r="H684" i="30" s="1"/>
  <c r="G684" i="30" s="1"/>
  <c r="I685" i="30"/>
  <c r="H685" i="30" s="1"/>
  <c r="G685" i="30" s="1"/>
  <c r="I686" i="30"/>
  <c r="H686" i="30" s="1"/>
  <c r="G686" i="30" s="1"/>
  <c r="I687" i="30"/>
  <c r="H687" i="30" s="1"/>
  <c r="G687" i="30" s="1"/>
  <c r="I688" i="30"/>
  <c r="H688" i="30" s="1"/>
  <c r="G688" i="30" s="1"/>
  <c r="I689" i="30"/>
  <c r="H689" i="30" s="1"/>
  <c r="G689" i="30" s="1"/>
  <c r="I690" i="30"/>
  <c r="H690" i="30" s="1"/>
  <c r="G690" i="30" s="1"/>
  <c r="I691" i="30"/>
  <c r="H691" i="30" s="1"/>
  <c r="G691" i="30" s="1"/>
  <c r="I692" i="30"/>
  <c r="H692" i="30" s="1"/>
  <c r="G692" i="30" s="1"/>
  <c r="I693" i="30"/>
  <c r="H693" i="30" s="1"/>
  <c r="G693" i="30" s="1"/>
  <c r="I694" i="30"/>
  <c r="H694" i="30" s="1"/>
  <c r="G694" i="30" s="1"/>
  <c r="I695" i="30"/>
  <c r="H695" i="30" s="1"/>
  <c r="G695" i="30" s="1"/>
  <c r="I696" i="30"/>
  <c r="H696" i="30" s="1"/>
  <c r="G696" i="30" s="1"/>
  <c r="I697" i="30"/>
  <c r="H697" i="30" s="1"/>
  <c r="G697" i="30" s="1"/>
  <c r="I698" i="30"/>
  <c r="H698" i="30" s="1"/>
  <c r="G698" i="30" s="1"/>
  <c r="I699" i="30"/>
  <c r="H699" i="30" s="1"/>
  <c r="G699" i="30" s="1"/>
  <c r="I700" i="30"/>
  <c r="H700" i="30" s="1"/>
  <c r="G700" i="30" s="1"/>
  <c r="I701" i="30"/>
  <c r="H701" i="30" s="1"/>
  <c r="G701" i="30" s="1"/>
  <c r="I702" i="30"/>
  <c r="H702" i="30" s="1"/>
  <c r="G702" i="30" s="1"/>
  <c r="I703" i="30"/>
  <c r="H703" i="30" s="1"/>
  <c r="G703" i="30" s="1"/>
  <c r="I704" i="30"/>
  <c r="H704" i="30" s="1"/>
  <c r="G704" i="30" s="1"/>
  <c r="I705" i="30"/>
  <c r="H705" i="30" s="1"/>
  <c r="G705" i="30" s="1"/>
  <c r="I706" i="30"/>
  <c r="H706" i="30" s="1"/>
  <c r="G706" i="30" s="1"/>
  <c r="I707" i="30"/>
  <c r="H707" i="30" s="1"/>
  <c r="G707" i="30" s="1"/>
  <c r="I708" i="30"/>
  <c r="H708" i="30" s="1"/>
  <c r="G708" i="30" s="1"/>
  <c r="I709" i="30"/>
  <c r="H709" i="30" s="1"/>
  <c r="G709" i="30" s="1"/>
  <c r="I710" i="30"/>
  <c r="H710" i="30" s="1"/>
  <c r="G710" i="30" s="1"/>
  <c r="I711" i="30"/>
  <c r="H711" i="30" s="1"/>
  <c r="G711" i="30" s="1"/>
  <c r="I712" i="30"/>
  <c r="H712" i="30" s="1"/>
  <c r="G712" i="30" s="1"/>
  <c r="I713" i="30"/>
  <c r="H713" i="30" s="1"/>
  <c r="G713" i="30" s="1"/>
  <c r="I714" i="30"/>
  <c r="H714" i="30" s="1"/>
  <c r="G714" i="30" s="1"/>
  <c r="I715" i="30"/>
  <c r="H715" i="30" s="1"/>
  <c r="G715" i="30" s="1"/>
  <c r="I716" i="30"/>
  <c r="H716" i="30" s="1"/>
  <c r="G716" i="30" s="1"/>
  <c r="I717" i="30"/>
  <c r="H717" i="30" s="1"/>
  <c r="G717" i="30" s="1"/>
  <c r="I718" i="30"/>
  <c r="H718" i="30" s="1"/>
  <c r="G718" i="30" s="1"/>
  <c r="I719" i="30"/>
  <c r="H719" i="30" s="1"/>
  <c r="G719" i="30" s="1"/>
  <c r="I720" i="30"/>
  <c r="H720" i="30" s="1"/>
  <c r="G720" i="30" s="1"/>
  <c r="I721" i="30"/>
  <c r="H721" i="30" s="1"/>
  <c r="G721" i="30" s="1"/>
  <c r="I722" i="30"/>
  <c r="H722" i="30" s="1"/>
  <c r="G722" i="30" s="1"/>
  <c r="I723" i="30"/>
  <c r="H723" i="30" s="1"/>
  <c r="G723" i="30" s="1"/>
  <c r="I724" i="30"/>
  <c r="H724" i="30" s="1"/>
  <c r="G724" i="30" s="1"/>
  <c r="I725" i="30"/>
  <c r="H725" i="30" s="1"/>
  <c r="G725" i="30" s="1"/>
  <c r="I726" i="30"/>
  <c r="H726" i="30" s="1"/>
  <c r="G726" i="30" s="1"/>
  <c r="I727" i="30"/>
  <c r="H727" i="30" s="1"/>
  <c r="G727" i="30" s="1"/>
  <c r="I728" i="30"/>
  <c r="H728" i="30" s="1"/>
  <c r="G728" i="30" s="1"/>
  <c r="I729" i="30"/>
  <c r="H729" i="30" s="1"/>
  <c r="G729" i="30" s="1"/>
  <c r="I730" i="30"/>
  <c r="H730" i="30" s="1"/>
  <c r="G730" i="30" s="1"/>
  <c r="I731" i="30"/>
  <c r="H731" i="30" s="1"/>
  <c r="G731" i="30" s="1"/>
  <c r="I732" i="30"/>
  <c r="H732" i="30" s="1"/>
  <c r="G732" i="30" s="1"/>
  <c r="I733" i="30"/>
  <c r="H733" i="30" s="1"/>
  <c r="G733" i="30" s="1"/>
  <c r="I734" i="30"/>
  <c r="H734" i="30" s="1"/>
  <c r="G734" i="30" s="1"/>
  <c r="I735" i="30"/>
  <c r="H735" i="30" s="1"/>
  <c r="G735" i="30" s="1"/>
  <c r="I736" i="30"/>
  <c r="H736" i="30" s="1"/>
  <c r="G736" i="30" s="1"/>
  <c r="I737" i="30"/>
  <c r="H737" i="30" s="1"/>
  <c r="G737" i="30" s="1"/>
  <c r="I738" i="30"/>
  <c r="H738" i="30" s="1"/>
  <c r="G738" i="30" s="1"/>
  <c r="I739" i="30"/>
  <c r="H739" i="30" s="1"/>
  <c r="G739" i="30" s="1"/>
  <c r="I740" i="30"/>
  <c r="H740" i="30" s="1"/>
  <c r="G740" i="30" s="1"/>
  <c r="I741" i="30"/>
  <c r="H741" i="30" s="1"/>
  <c r="G741" i="30" s="1"/>
  <c r="I742" i="30"/>
  <c r="H742" i="30" s="1"/>
  <c r="G742" i="30" s="1"/>
  <c r="I743" i="30"/>
  <c r="H743" i="30" s="1"/>
  <c r="G743" i="30" s="1"/>
  <c r="I744" i="30"/>
  <c r="H744" i="30" s="1"/>
  <c r="G744" i="30" s="1"/>
  <c r="I745" i="30"/>
  <c r="H745" i="30" s="1"/>
  <c r="G745" i="30" s="1"/>
  <c r="I746" i="30"/>
  <c r="H746" i="30" s="1"/>
  <c r="G746" i="30" s="1"/>
  <c r="I747" i="30"/>
  <c r="H747" i="30" s="1"/>
  <c r="G747" i="30" s="1"/>
  <c r="I748" i="30"/>
  <c r="H748" i="30" s="1"/>
  <c r="G748" i="30" s="1"/>
  <c r="I749" i="30"/>
  <c r="H749" i="30" s="1"/>
  <c r="G749" i="30" s="1"/>
  <c r="I750" i="30"/>
  <c r="H750" i="30" s="1"/>
  <c r="G750" i="30" s="1"/>
  <c r="I751" i="30"/>
  <c r="H751" i="30" s="1"/>
  <c r="G751" i="30" s="1"/>
  <c r="I752" i="30"/>
  <c r="H752" i="30" s="1"/>
  <c r="G752" i="30" s="1"/>
  <c r="I753" i="30"/>
  <c r="H753" i="30" s="1"/>
  <c r="G753" i="30" s="1"/>
  <c r="I754" i="30"/>
  <c r="H754" i="30" s="1"/>
  <c r="G754" i="30" s="1"/>
  <c r="I755" i="30"/>
  <c r="H755" i="30" s="1"/>
  <c r="G755" i="30" s="1"/>
  <c r="I756" i="30"/>
  <c r="H756" i="30" s="1"/>
  <c r="G756" i="30" s="1"/>
  <c r="I757" i="30"/>
  <c r="H757" i="30" s="1"/>
  <c r="G757" i="30" s="1"/>
  <c r="I758" i="30"/>
  <c r="H758" i="30" s="1"/>
  <c r="G758" i="30" s="1"/>
  <c r="I759" i="30"/>
  <c r="H759" i="30" s="1"/>
  <c r="G759" i="30" s="1"/>
  <c r="I760" i="30"/>
  <c r="H760" i="30" s="1"/>
  <c r="G760" i="30" s="1"/>
  <c r="I761" i="30"/>
  <c r="H761" i="30" s="1"/>
  <c r="G761" i="30" s="1"/>
  <c r="I762" i="30"/>
  <c r="H762" i="30" s="1"/>
  <c r="G762" i="30" s="1"/>
  <c r="I763" i="30"/>
  <c r="H763" i="30" s="1"/>
  <c r="G763" i="30" s="1"/>
  <c r="I764" i="30"/>
  <c r="H764" i="30" s="1"/>
  <c r="G764" i="30" s="1"/>
  <c r="I765" i="30"/>
  <c r="H765" i="30" s="1"/>
  <c r="G765" i="30" s="1"/>
  <c r="I766" i="30"/>
  <c r="H766" i="30" s="1"/>
  <c r="G766" i="30" s="1"/>
  <c r="I767" i="30"/>
  <c r="H767" i="30" s="1"/>
  <c r="G767" i="30" s="1"/>
  <c r="I768" i="30"/>
  <c r="H768" i="30" s="1"/>
  <c r="G768" i="30" s="1"/>
  <c r="I769" i="30"/>
  <c r="H769" i="30" s="1"/>
  <c r="G769" i="30" s="1"/>
  <c r="I770" i="30"/>
  <c r="H770" i="30" s="1"/>
  <c r="G770" i="30" s="1"/>
  <c r="I771" i="30"/>
  <c r="H771" i="30" s="1"/>
  <c r="G771" i="30" s="1"/>
  <c r="I772" i="30"/>
  <c r="H772" i="30" s="1"/>
  <c r="G772" i="30" s="1"/>
  <c r="I773" i="30"/>
  <c r="H773" i="30" s="1"/>
  <c r="G773" i="30" s="1"/>
  <c r="I774" i="30"/>
  <c r="H774" i="30" s="1"/>
  <c r="G774" i="30" s="1"/>
  <c r="I775" i="30"/>
  <c r="H775" i="30" s="1"/>
  <c r="G775" i="30" s="1"/>
  <c r="I776" i="30"/>
  <c r="H776" i="30" s="1"/>
  <c r="G776" i="30" s="1"/>
  <c r="I777" i="30"/>
  <c r="H777" i="30" s="1"/>
  <c r="G777" i="30" s="1"/>
  <c r="I778" i="30"/>
  <c r="H778" i="30" s="1"/>
  <c r="G778" i="30" s="1"/>
  <c r="I779" i="30"/>
  <c r="H779" i="30" s="1"/>
  <c r="G779" i="30" s="1"/>
  <c r="I780" i="30"/>
  <c r="H780" i="30" s="1"/>
  <c r="G780" i="30" s="1"/>
  <c r="I781" i="30"/>
  <c r="H781" i="30" s="1"/>
  <c r="G781" i="30" s="1"/>
  <c r="I782" i="30"/>
  <c r="H782" i="30" s="1"/>
  <c r="G782" i="30" s="1"/>
  <c r="I783" i="30"/>
  <c r="H783" i="30" s="1"/>
  <c r="G783" i="30" s="1"/>
  <c r="I784" i="30"/>
  <c r="H784" i="30" s="1"/>
  <c r="G784" i="30" s="1"/>
  <c r="I785" i="30"/>
  <c r="H785" i="30" s="1"/>
  <c r="G785" i="30" s="1"/>
  <c r="I786" i="30"/>
  <c r="H786" i="30" s="1"/>
  <c r="G786" i="30" s="1"/>
  <c r="I787" i="30"/>
  <c r="H787" i="30" s="1"/>
  <c r="G787" i="30" s="1"/>
  <c r="I788" i="30"/>
  <c r="H788" i="30" s="1"/>
  <c r="G788" i="30" s="1"/>
  <c r="I789" i="30"/>
  <c r="H789" i="30" s="1"/>
  <c r="G789" i="30" s="1"/>
  <c r="I790" i="30"/>
  <c r="H790" i="30" s="1"/>
  <c r="G790" i="30" s="1"/>
  <c r="I791" i="30"/>
  <c r="H791" i="30" s="1"/>
  <c r="G791" i="30" s="1"/>
  <c r="I792" i="30"/>
  <c r="H792" i="30" s="1"/>
  <c r="G792" i="30" s="1"/>
  <c r="I793" i="30"/>
  <c r="H793" i="30" s="1"/>
  <c r="G793" i="30" s="1"/>
  <c r="I794" i="30"/>
  <c r="H794" i="30" s="1"/>
  <c r="G794" i="30" s="1"/>
  <c r="I795" i="30"/>
  <c r="H795" i="30" s="1"/>
  <c r="G795" i="30" s="1"/>
  <c r="I796" i="30"/>
  <c r="H796" i="30" s="1"/>
  <c r="G796" i="30" s="1"/>
  <c r="I797" i="30"/>
  <c r="H797" i="30" s="1"/>
  <c r="G797" i="30" s="1"/>
  <c r="I798" i="30"/>
  <c r="H798" i="30" s="1"/>
  <c r="G798" i="30" s="1"/>
  <c r="I799" i="30"/>
  <c r="H799" i="30" s="1"/>
  <c r="G799" i="30" s="1"/>
  <c r="I800" i="30"/>
  <c r="H800" i="30" s="1"/>
  <c r="G800" i="30" s="1"/>
  <c r="I801" i="30"/>
  <c r="H801" i="30" s="1"/>
  <c r="G801" i="30" s="1"/>
  <c r="I802" i="30"/>
  <c r="H802" i="30" s="1"/>
  <c r="G802" i="30" s="1"/>
  <c r="I803" i="30"/>
  <c r="H803" i="30" s="1"/>
  <c r="G803" i="30" s="1"/>
  <c r="I804" i="30"/>
  <c r="H804" i="30" s="1"/>
  <c r="G804" i="30" s="1"/>
  <c r="I805" i="30"/>
  <c r="H805" i="30" s="1"/>
  <c r="G805" i="30" s="1"/>
  <c r="I806" i="30"/>
  <c r="H806" i="30" s="1"/>
  <c r="G806" i="30" s="1"/>
  <c r="I807" i="30"/>
  <c r="H807" i="30" s="1"/>
  <c r="G807" i="30" s="1"/>
  <c r="I808" i="30"/>
  <c r="H808" i="30" s="1"/>
  <c r="G808" i="30" s="1"/>
  <c r="I809" i="30"/>
  <c r="H809" i="30" s="1"/>
  <c r="G809" i="30" s="1"/>
  <c r="I810" i="30"/>
  <c r="H810" i="30" s="1"/>
  <c r="G810" i="30" s="1"/>
  <c r="I811" i="30"/>
  <c r="H811" i="30" s="1"/>
  <c r="G811" i="30" s="1"/>
  <c r="I812" i="30"/>
  <c r="H812" i="30" s="1"/>
  <c r="G812" i="30" s="1"/>
  <c r="I813" i="30"/>
  <c r="H813" i="30" s="1"/>
  <c r="G813" i="30" s="1"/>
  <c r="I814" i="30"/>
  <c r="H814" i="30" s="1"/>
  <c r="G814" i="30" s="1"/>
  <c r="I815" i="30"/>
  <c r="H815" i="30" s="1"/>
  <c r="G815" i="30" s="1"/>
  <c r="I816" i="30"/>
  <c r="H816" i="30" s="1"/>
  <c r="G816" i="30" s="1"/>
  <c r="I817" i="30"/>
  <c r="H817" i="30" s="1"/>
  <c r="G817" i="30" s="1"/>
  <c r="I818" i="30"/>
  <c r="H818" i="30" s="1"/>
  <c r="G818" i="30" s="1"/>
  <c r="I819" i="30"/>
  <c r="H819" i="30" s="1"/>
  <c r="G819" i="30" s="1"/>
  <c r="I820" i="30"/>
  <c r="H820" i="30" s="1"/>
  <c r="G820" i="30" s="1"/>
  <c r="I821" i="30"/>
  <c r="H821" i="30" s="1"/>
  <c r="G821" i="30" s="1"/>
  <c r="I822" i="30"/>
  <c r="H822" i="30" s="1"/>
  <c r="G822" i="30" s="1"/>
  <c r="I823" i="30"/>
  <c r="H823" i="30" s="1"/>
  <c r="G823" i="30" s="1"/>
  <c r="I824" i="30"/>
  <c r="H824" i="30" s="1"/>
  <c r="G824" i="30" s="1"/>
  <c r="I825" i="30"/>
  <c r="H825" i="30" s="1"/>
  <c r="G825" i="30" s="1"/>
  <c r="I826" i="30"/>
  <c r="H826" i="30" s="1"/>
  <c r="G826" i="30" s="1"/>
  <c r="I827" i="30"/>
  <c r="H827" i="30" s="1"/>
  <c r="G827" i="30" s="1"/>
  <c r="I828" i="30"/>
  <c r="H828" i="30" s="1"/>
  <c r="G828" i="30" s="1"/>
  <c r="I829" i="30"/>
  <c r="H829" i="30" s="1"/>
  <c r="G829" i="30" s="1"/>
  <c r="I830" i="30"/>
  <c r="H830" i="30" s="1"/>
  <c r="G830" i="30" s="1"/>
  <c r="I831" i="30"/>
  <c r="H831" i="30" s="1"/>
  <c r="G831" i="30" s="1"/>
  <c r="I832" i="30"/>
  <c r="H832" i="30" s="1"/>
  <c r="G832" i="30" s="1"/>
  <c r="I833" i="30"/>
  <c r="H833" i="30" s="1"/>
  <c r="G833" i="30" s="1"/>
  <c r="I834" i="30"/>
  <c r="H834" i="30" s="1"/>
  <c r="G834" i="30" s="1"/>
  <c r="I835" i="30"/>
  <c r="H835" i="30" s="1"/>
  <c r="G835" i="30" s="1"/>
  <c r="I836" i="30"/>
  <c r="H836" i="30" s="1"/>
  <c r="G836" i="30" s="1"/>
  <c r="I837" i="30"/>
  <c r="H837" i="30" s="1"/>
  <c r="G837" i="30" s="1"/>
  <c r="I838" i="30"/>
  <c r="H838" i="30" s="1"/>
  <c r="G838" i="30" s="1"/>
  <c r="I839" i="30"/>
  <c r="H839" i="30" s="1"/>
  <c r="G839" i="30" s="1"/>
  <c r="I840" i="30"/>
  <c r="H840" i="30" s="1"/>
  <c r="G840" i="30" s="1"/>
  <c r="I841" i="30"/>
  <c r="H841" i="30" s="1"/>
  <c r="G841" i="30" s="1"/>
  <c r="I842" i="30"/>
  <c r="H842" i="30" s="1"/>
  <c r="G842" i="30" s="1"/>
  <c r="I843" i="30"/>
  <c r="H843" i="30" s="1"/>
  <c r="G843" i="30" s="1"/>
  <c r="I844" i="30"/>
  <c r="H844" i="30" s="1"/>
  <c r="G844" i="30" s="1"/>
  <c r="I845" i="30"/>
  <c r="H845" i="30" s="1"/>
  <c r="G845" i="30" s="1"/>
  <c r="I846" i="30"/>
  <c r="H846" i="30" s="1"/>
  <c r="G846" i="30" s="1"/>
  <c r="I847" i="30"/>
  <c r="H847" i="30" s="1"/>
  <c r="G847" i="30" s="1"/>
  <c r="I848" i="30"/>
  <c r="H848" i="30" s="1"/>
  <c r="G848" i="30" s="1"/>
  <c r="I849" i="30"/>
  <c r="H849" i="30" s="1"/>
  <c r="G849" i="30" s="1"/>
  <c r="I850" i="30"/>
  <c r="H850" i="30" s="1"/>
  <c r="G850" i="30" s="1"/>
  <c r="I851" i="30"/>
  <c r="H851" i="30" s="1"/>
  <c r="G851" i="30" s="1"/>
  <c r="I852" i="30"/>
  <c r="H852" i="30" s="1"/>
  <c r="G852" i="30" s="1"/>
  <c r="I853" i="30"/>
  <c r="H853" i="30" s="1"/>
  <c r="G853" i="30" s="1"/>
  <c r="I854" i="30"/>
  <c r="H854" i="30" s="1"/>
  <c r="G854" i="30" s="1"/>
  <c r="I855" i="30"/>
  <c r="H855" i="30" s="1"/>
  <c r="G855" i="30" s="1"/>
  <c r="I856" i="30"/>
  <c r="H856" i="30" s="1"/>
  <c r="G856" i="30" s="1"/>
  <c r="I857" i="30"/>
  <c r="H857" i="30" s="1"/>
  <c r="G857" i="30" s="1"/>
  <c r="I858" i="30"/>
  <c r="H858" i="30" s="1"/>
  <c r="G858" i="30" s="1"/>
  <c r="I859" i="30"/>
  <c r="H859" i="30" s="1"/>
  <c r="G859" i="30" s="1"/>
  <c r="I860" i="30"/>
  <c r="H860" i="30" s="1"/>
  <c r="G860" i="30" s="1"/>
  <c r="I861" i="30"/>
  <c r="H861" i="30" s="1"/>
  <c r="G861" i="30" s="1"/>
  <c r="I862" i="30"/>
  <c r="H862" i="30" s="1"/>
  <c r="G862" i="30" s="1"/>
  <c r="I863" i="30"/>
  <c r="H863" i="30" s="1"/>
  <c r="G863" i="30" s="1"/>
  <c r="I864" i="30"/>
  <c r="H864" i="30" s="1"/>
  <c r="G864" i="30" s="1"/>
  <c r="I865" i="30"/>
  <c r="H865" i="30" s="1"/>
  <c r="G865" i="30" s="1"/>
  <c r="I866" i="30"/>
  <c r="H866" i="30" s="1"/>
  <c r="G866" i="30" s="1"/>
  <c r="I867" i="30"/>
  <c r="H867" i="30" s="1"/>
  <c r="G867" i="30" s="1"/>
  <c r="I868" i="30"/>
  <c r="H868" i="30" s="1"/>
  <c r="G868" i="30" s="1"/>
  <c r="I869" i="30"/>
  <c r="H869" i="30" s="1"/>
  <c r="G869" i="30" s="1"/>
  <c r="I870" i="30"/>
  <c r="H870" i="30" s="1"/>
  <c r="G870" i="30" s="1"/>
  <c r="I871" i="30"/>
  <c r="H871" i="30" s="1"/>
  <c r="G871" i="30" s="1"/>
  <c r="I872" i="30"/>
  <c r="H872" i="30" s="1"/>
  <c r="G872" i="30" s="1"/>
  <c r="I873" i="30"/>
  <c r="H873" i="30" s="1"/>
  <c r="G873" i="30" s="1"/>
  <c r="I874" i="30"/>
  <c r="H874" i="30" s="1"/>
  <c r="G874" i="30" s="1"/>
  <c r="I875" i="30"/>
  <c r="H875" i="30" s="1"/>
  <c r="G875" i="30" s="1"/>
  <c r="I876" i="30"/>
  <c r="H876" i="30" s="1"/>
  <c r="G876" i="30" s="1"/>
  <c r="I877" i="30"/>
  <c r="H877" i="30" s="1"/>
  <c r="G877" i="30" s="1"/>
  <c r="I878" i="30"/>
  <c r="H878" i="30" s="1"/>
  <c r="G878" i="30" s="1"/>
  <c r="I879" i="30"/>
  <c r="H879" i="30" s="1"/>
  <c r="G879" i="30" s="1"/>
  <c r="I880" i="30"/>
  <c r="H880" i="30" s="1"/>
  <c r="G880" i="30" s="1"/>
  <c r="I881" i="30"/>
  <c r="H881" i="30" s="1"/>
  <c r="G881" i="30" s="1"/>
  <c r="I882" i="30"/>
  <c r="H882" i="30" s="1"/>
  <c r="G882" i="30" s="1"/>
  <c r="I883" i="30"/>
  <c r="H883" i="30" s="1"/>
  <c r="G883" i="30" s="1"/>
  <c r="I884" i="30"/>
  <c r="H884" i="30" s="1"/>
  <c r="G884" i="30" s="1"/>
  <c r="G95" i="3" s="1"/>
  <c r="I885" i="30"/>
  <c r="H885" i="30" s="1"/>
  <c r="G885" i="30" s="1"/>
  <c r="I886" i="30"/>
  <c r="H886" i="30" s="1"/>
  <c r="G886" i="30" s="1"/>
  <c r="I887" i="30"/>
  <c r="H887" i="30" s="1"/>
  <c r="G887" i="30" s="1"/>
  <c r="I888" i="30"/>
  <c r="H888" i="30" s="1"/>
  <c r="G888" i="30" s="1"/>
  <c r="I889" i="30"/>
  <c r="H889" i="30" s="1"/>
  <c r="G889" i="30" s="1"/>
  <c r="I890" i="30"/>
  <c r="H890" i="30" s="1"/>
  <c r="G890" i="30" s="1"/>
  <c r="I891" i="30"/>
  <c r="H891" i="30" s="1"/>
  <c r="G891" i="30" s="1"/>
  <c r="I892" i="30"/>
  <c r="H892" i="30" s="1"/>
  <c r="G892" i="30" s="1"/>
  <c r="I893" i="30"/>
  <c r="H893" i="30" s="1"/>
  <c r="G893" i="30" s="1"/>
  <c r="I894" i="30"/>
  <c r="H894" i="30" s="1"/>
  <c r="G894" i="30" s="1"/>
  <c r="I895" i="30"/>
  <c r="H895" i="30" s="1"/>
  <c r="G895" i="30" s="1"/>
  <c r="I896" i="30"/>
  <c r="H896" i="30" s="1"/>
  <c r="G896" i="30" s="1"/>
  <c r="I897" i="30"/>
  <c r="H897" i="30" s="1"/>
  <c r="G897" i="30" s="1"/>
  <c r="I898" i="30"/>
  <c r="H898" i="30" s="1"/>
  <c r="G898" i="30" s="1"/>
  <c r="I899" i="30"/>
  <c r="H899" i="30" s="1"/>
  <c r="G899" i="30" s="1"/>
  <c r="I900" i="30"/>
  <c r="H900" i="30" s="1"/>
  <c r="G900" i="30" s="1"/>
  <c r="I901" i="30"/>
  <c r="H901" i="30" s="1"/>
  <c r="G901" i="30" s="1"/>
  <c r="I902" i="30"/>
  <c r="H902" i="30" s="1"/>
  <c r="G902" i="30" s="1"/>
  <c r="I903" i="30"/>
  <c r="H903" i="30" s="1"/>
  <c r="G903" i="30" s="1"/>
  <c r="I904" i="30"/>
  <c r="H904" i="30" s="1"/>
  <c r="G904" i="30" s="1"/>
  <c r="I905" i="30"/>
  <c r="H905" i="30" s="1"/>
  <c r="G905" i="30" s="1"/>
  <c r="I906" i="30"/>
  <c r="H906" i="30" s="1"/>
  <c r="G906" i="30" s="1"/>
  <c r="I907" i="30"/>
  <c r="H907" i="30" s="1"/>
  <c r="G907" i="30" s="1"/>
  <c r="I908" i="30"/>
  <c r="H908" i="30" s="1"/>
  <c r="G908" i="30" s="1"/>
  <c r="I909" i="30"/>
  <c r="H909" i="30" s="1"/>
  <c r="G909" i="30" s="1"/>
  <c r="I910" i="30"/>
  <c r="H910" i="30" s="1"/>
  <c r="G910" i="30" s="1"/>
  <c r="I911" i="30"/>
  <c r="H911" i="30" s="1"/>
  <c r="G911" i="30" s="1"/>
  <c r="I912" i="30"/>
  <c r="H912" i="30" s="1"/>
  <c r="G912" i="30" s="1"/>
  <c r="I913" i="30"/>
  <c r="H913" i="30" s="1"/>
  <c r="G913" i="30" s="1"/>
  <c r="I914" i="30"/>
  <c r="H914" i="30" s="1"/>
  <c r="G914" i="30" s="1"/>
  <c r="I915" i="30"/>
  <c r="H915" i="30" s="1"/>
  <c r="G915" i="30" s="1"/>
  <c r="I916" i="30"/>
  <c r="H916" i="30" s="1"/>
  <c r="G916" i="30" s="1"/>
  <c r="I917" i="30"/>
  <c r="H917" i="30" s="1"/>
  <c r="G917" i="30" s="1"/>
  <c r="I918" i="30"/>
  <c r="H918" i="30" s="1"/>
  <c r="G918" i="30" s="1"/>
  <c r="I919" i="30"/>
  <c r="H919" i="30" s="1"/>
  <c r="G919" i="30" s="1"/>
  <c r="I920" i="30"/>
  <c r="H920" i="30" s="1"/>
  <c r="G920" i="30" s="1"/>
  <c r="I921" i="30"/>
  <c r="H921" i="30" s="1"/>
  <c r="G921" i="30" s="1"/>
  <c r="I922" i="30"/>
  <c r="H922" i="30" s="1"/>
  <c r="G922" i="30" s="1"/>
  <c r="I923" i="30"/>
  <c r="H923" i="30" s="1"/>
  <c r="G923" i="30" s="1"/>
  <c r="I924" i="30"/>
  <c r="H924" i="30" s="1"/>
  <c r="G924" i="30" s="1"/>
  <c r="I925" i="30"/>
  <c r="H925" i="30" s="1"/>
  <c r="G925" i="30" s="1"/>
  <c r="I926" i="30"/>
  <c r="H926" i="30" s="1"/>
  <c r="G926" i="30" s="1"/>
  <c r="I927" i="30"/>
  <c r="H927" i="30" s="1"/>
  <c r="G927" i="30" s="1"/>
  <c r="I928" i="30"/>
  <c r="H928" i="30" s="1"/>
  <c r="G928" i="30" s="1"/>
  <c r="I929" i="30"/>
  <c r="H929" i="30" s="1"/>
  <c r="G929" i="30" s="1"/>
  <c r="I930" i="30"/>
  <c r="H930" i="30" s="1"/>
  <c r="G930" i="30" s="1"/>
  <c r="I931" i="30"/>
  <c r="H931" i="30" s="1"/>
  <c r="G931" i="30" s="1"/>
  <c r="I932" i="30"/>
  <c r="H932" i="30" s="1"/>
  <c r="G932" i="30" s="1"/>
  <c r="I933" i="30"/>
  <c r="H933" i="30" s="1"/>
  <c r="G933" i="30" s="1"/>
  <c r="I934" i="30"/>
  <c r="H934" i="30" s="1"/>
  <c r="G934" i="30" s="1"/>
  <c r="I935" i="30"/>
  <c r="H935" i="30" s="1"/>
  <c r="G935" i="30" s="1"/>
  <c r="I936" i="30"/>
  <c r="H936" i="30" s="1"/>
  <c r="G936" i="30" s="1"/>
  <c r="I937" i="30"/>
  <c r="H937" i="30" s="1"/>
  <c r="G937" i="30" s="1"/>
  <c r="I938" i="30"/>
  <c r="H938" i="30" s="1"/>
  <c r="G938" i="30" s="1"/>
  <c r="I939" i="30"/>
  <c r="H939" i="30" s="1"/>
  <c r="G939" i="30" s="1"/>
  <c r="I940" i="30"/>
  <c r="H940" i="30" s="1"/>
  <c r="G940" i="30" s="1"/>
  <c r="I941" i="30"/>
  <c r="H941" i="30" s="1"/>
  <c r="G941" i="30" s="1"/>
  <c r="I942" i="30"/>
  <c r="H942" i="30" s="1"/>
  <c r="G942" i="30" s="1"/>
  <c r="I943" i="30"/>
  <c r="H943" i="30" s="1"/>
  <c r="G943" i="30" s="1"/>
  <c r="I944" i="30"/>
  <c r="H944" i="30" s="1"/>
  <c r="G944" i="30" s="1"/>
  <c r="I945" i="30"/>
  <c r="H945" i="30" s="1"/>
  <c r="G945" i="30" s="1"/>
  <c r="I946" i="30"/>
  <c r="H946" i="30" s="1"/>
  <c r="G946" i="30" s="1"/>
  <c r="I947" i="30"/>
  <c r="H947" i="30" s="1"/>
  <c r="G947" i="30" s="1"/>
  <c r="I948" i="30"/>
  <c r="H948" i="30" s="1"/>
  <c r="G948" i="30" s="1"/>
  <c r="I949" i="30"/>
  <c r="H949" i="30" s="1"/>
  <c r="G949" i="30" s="1"/>
  <c r="I950" i="30"/>
  <c r="H950" i="30" s="1"/>
  <c r="G950" i="30" s="1"/>
  <c r="I951" i="30"/>
  <c r="H951" i="30" s="1"/>
  <c r="G951" i="30" s="1"/>
  <c r="I952" i="30"/>
  <c r="H952" i="30" s="1"/>
  <c r="G952" i="30" s="1"/>
  <c r="I953" i="30"/>
  <c r="H953" i="30" s="1"/>
  <c r="G953" i="30" s="1"/>
  <c r="I954" i="30"/>
  <c r="H954" i="30" s="1"/>
  <c r="G954" i="30" s="1"/>
  <c r="I955" i="30"/>
  <c r="H955" i="30" s="1"/>
  <c r="G955" i="30" s="1"/>
  <c r="I956" i="30"/>
  <c r="H956" i="30" s="1"/>
  <c r="G956" i="30" s="1"/>
  <c r="I957" i="30"/>
  <c r="H957" i="30" s="1"/>
  <c r="G957" i="30" s="1"/>
  <c r="I958" i="30"/>
  <c r="H958" i="30" s="1"/>
  <c r="G958" i="30" s="1"/>
  <c r="I959" i="30"/>
  <c r="H959" i="30" s="1"/>
  <c r="G959" i="30" s="1"/>
  <c r="I960" i="30"/>
  <c r="H960" i="30" s="1"/>
  <c r="G960" i="30" s="1"/>
  <c r="I961" i="30"/>
  <c r="H961" i="30" s="1"/>
  <c r="G961" i="30" s="1"/>
  <c r="I962" i="30"/>
  <c r="H962" i="30" s="1"/>
  <c r="G962" i="30" s="1"/>
  <c r="I963" i="30"/>
  <c r="H963" i="30" s="1"/>
  <c r="G963" i="30" s="1"/>
  <c r="I964" i="30"/>
  <c r="H964" i="30" s="1"/>
  <c r="G964" i="30" s="1"/>
  <c r="I965" i="30"/>
  <c r="H965" i="30" s="1"/>
  <c r="G965" i="30" s="1"/>
  <c r="I966" i="30"/>
  <c r="H966" i="30" s="1"/>
  <c r="G966" i="30" s="1"/>
  <c r="I967" i="30"/>
  <c r="H967" i="30" s="1"/>
  <c r="G967" i="30" s="1"/>
  <c r="I968" i="30"/>
  <c r="H968" i="30" s="1"/>
  <c r="G968" i="30" s="1"/>
  <c r="I969" i="30"/>
  <c r="H969" i="30" s="1"/>
  <c r="G969" i="30" s="1"/>
  <c r="I970" i="30"/>
  <c r="H970" i="30" s="1"/>
  <c r="G970" i="30" s="1"/>
  <c r="I971" i="30"/>
  <c r="H971" i="30" s="1"/>
  <c r="G971" i="30" s="1"/>
  <c r="I972" i="30"/>
  <c r="H972" i="30" s="1"/>
  <c r="G972" i="30" s="1"/>
  <c r="I973" i="30"/>
  <c r="H973" i="30" s="1"/>
  <c r="G973" i="30" s="1"/>
  <c r="I974" i="30"/>
  <c r="H974" i="30" s="1"/>
  <c r="G974" i="30" s="1"/>
  <c r="I975" i="30"/>
  <c r="H975" i="30" s="1"/>
  <c r="G975" i="30" s="1"/>
  <c r="I976" i="30"/>
  <c r="H976" i="30" s="1"/>
  <c r="G976" i="30" s="1"/>
  <c r="I977" i="30"/>
  <c r="H977" i="30" s="1"/>
  <c r="G977" i="30" s="1"/>
  <c r="I978" i="30"/>
  <c r="H978" i="30" s="1"/>
  <c r="G978" i="30" s="1"/>
  <c r="I979" i="30"/>
  <c r="H979" i="30" s="1"/>
  <c r="G979" i="30" s="1"/>
  <c r="I980" i="30"/>
  <c r="H980" i="30" s="1"/>
  <c r="G980" i="30" s="1"/>
  <c r="I981" i="30"/>
  <c r="H981" i="30" s="1"/>
  <c r="G981" i="30" s="1"/>
  <c r="I982" i="30"/>
  <c r="H982" i="30" s="1"/>
  <c r="G982" i="30" s="1"/>
  <c r="I983" i="30"/>
  <c r="H983" i="30" s="1"/>
  <c r="G983" i="30" s="1"/>
  <c r="I984" i="30"/>
  <c r="H984" i="30" s="1"/>
  <c r="G984" i="30" s="1"/>
  <c r="I985" i="30"/>
  <c r="H985" i="30" s="1"/>
  <c r="G985" i="30" s="1"/>
  <c r="I986" i="30"/>
  <c r="H986" i="30" s="1"/>
  <c r="G986" i="30" s="1"/>
  <c r="I987" i="30"/>
  <c r="H987" i="30" s="1"/>
  <c r="G987" i="30" s="1"/>
  <c r="I988" i="30"/>
  <c r="H988" i="30" s="1"/>
  <c r="G988" i="30" s="1"/>
  <c r="I989" i="30"/>
  <c r="H989" i="30" s="1"/>
  <c r="G989" i="30" s="1"/>
  <c r="I990" i="30"/>
  <c r="H990" i="30" s="1"/>
  <c r="G990" i="30" s="1"/>
  <c r="I991" i="30"/>
  <c r="H991" i="30" s="1"/>
  <c r="G991" i="30" s="1"/>
  <c r="I992" i="30"/>
  <c r="H992" i="30" s="1"/>
  <c r="G992" i="30" s="1"/>
  <c r="I993" i="30"/>
  <c r="H993" i="30" s="1"/>
  <c r="G993" i="30" s="1"/>
  <c r="I994" i="30"/>
  <c r="H994" i="30" s="1"/>
  <c r="G994" i="30" s="1"/>
  <c r="I995" i="30"/>
  <c r="H995" i="30" s="1"/>
  <c r="G995" i="30" s="1"/>
  <c r="I996" i="30"/>
  <c r="H996" i="30" s="1"/>
  <c r="G996" i="30" s="1"/>
  <c r="I997" i="30"/>
  <c r="H997" i="30" s="1"/>
  <c r="G997" i="30" s="1"/>
  <c r="I998" i="30"/>
  <c r="H998" i="30" s="1"/>
  <c r="G998" i="30" s="1"/>
  <c r="I999" i="30"/>
  <c r="H999" i="30" s="1"/>
  <c r="G999" i="30" s="1"/>
  <c r="I1000" i="30"/>
  <c r="H1000" i="30" s="1"/>
  <c r="G1000" i="30" s="1"/>
  <c r="I1001" i="30"/>
  <c r="H1001" i="30" s="1"/>
  <c r="G1001" i="30" s="1"/>
  <c r="I1002" i="30"/>
  <c r="H1002" i="30" s="1"/>
  <c r="G1002" i="30" s="1"/>
  <c r="I1003" i="30"/>
  <c r="H1003" i="30" s="1"/>
  <c r="G1003" i="30" s="1"/>
  <c r="I1004" i="30"/>
  <c r="H1004" i="30" s="1"/>
  <c r="G1004" i="30" s="1"/>
  <c r="I1005" i="30"/>
  <c r="H1005" i="30" s="1"/>
  <c r="G1005" i="30" s="1"/>
  <c r="I1006" i="30"/>
  <c r="H1006" i="30" s="1"/>
  <c r="G1006" i="30" s="1"/>
  <c r="I1007" i="30"/>
  <c r="H1007" i="30" s="1"/>
  <c r="G1007" i="30" s="1"/>
  <c r="I1008" i="30"/>
  <c r="H1008" i="30" s="1"/>
  <c r="G1008" i="30" s="1"/>
  <c r="I1009" i="30"/>
  <c r="H1009" i="30" s="1"/>
  <c r="G1009" i="30" s="1"/>
  <c r="I1010" i="30"/>
  <c r="H1010" i="30" s="1"/>
  <c r="G1010" i="30" s="1"/>
  <c r="I1011" i="30"/>
  <c r="H1011" i="30" s="1"/>
  <c r="G1011" i="30" s="1"/>
  <c r="I1012" i="30"/>
  <c r="H1012" i="30" s="1"/>
  <c r="G1012" i="30" s="1"/>
  <c r="I1013" i="30"/>
  <c r="H1013" i="30" s="1"/>
  <c r="G1013" i="30" s="1"/>
  <c r="I1014" i="30"/>
  <c r="H1014" i="30" s="1"/>
  <c r="G1014" i="30" s="1"/>
  <c r="I1015" i="30"/>
  <c r="H1015" i="30" s="1"/>
  <c r="G1015" i="30" s="1"/>
  <c r="I1016" i="30"/>
  <c r="H1016" i="30" s="1"/>
  <c r="G1016" i="30" s="1"/>
  <c r="I1017" i="30"/>
  <c r="H1017" i="30" s="1"/>
  <c r="G1017" i="30" s="1"/>
  <c r="I1018" i="30"/>
  <c r="H1018" i="30" s="1"/>
  <c r="G1018" i="30" s="1"/>
  <c r="I1019" i="30"/>
  <c r="H1019" i="30" s="1"/>
  <c r="G1019" i="30" s="1"/>
  <c r="I1020" i="30"/>
  <c r="H1020" i="30" s="1"/>
  <c r="G1020" i="30" s="1"/>
  <c r="I1021" i="30"/>
  <c r="H1021" i="30" s="1"/>
  <c r="G1021" i="30" s="1"/>
  <c r="I1022" i="30"/>
  <c r="H1022" i="30" s="1"/>
  <c r="G1022" i="30" s="1"/>
  <c r="I1023" i="30"/>
  <c r="H1023" i="30" s="1"/>
  <c r="G1023" i="30" s="1"/>
  <c r="I1024" i="30"/>
  <c r="H1024" i="30" s="1"/>
  <c r="G1024" i="30" s="1"/>
  <c r="I1025" i="30"/>
  <c r="H1025" i="30" s="1"/>
  <c r="G1025" i="30" s="1"/>
  <c r="I1026" i="30"/>
  <c r="H1026" i="30" s="1"/>
  <c r="G1026" i="30" s="1"/>
  <c r="I1027" i="30"/>
  <c r="H1027" i="30" s="1"/>
  <c r="G1027" i="30" s="1"/>
  <c r="I1028" i="30"/>
  <c r="H1028" i="30" s="1"/>
  <c r="G1028" i="30" s="1"/>
  <c r="I1029" i="30"/>
  <c r="H1029" i="30" s="1"/>
  <c r="G1029" i="30" s="1"/>
  <c r="I1030" i="30"/>
  <c r="H1030" i="30" s="1"/>
  <c r="G1030" i="30" s="1"/>
  <c r="I1031" i="30"/>
  <c r="H1031" i="30" s="1"/>
  <c r="G1031" i="30" s="1"/>
  <c r="I1032" i="30"/>
  <c r="H1032" i="30" s="1"/>
  <c r="G1032" i="30" s="1"/>
  <c r="I1033" i="30"/>
  <c r="H1033" i="30" s="1"/>
  <c r="G1033" i="30" s="1"/>
  <c r="I1034" i="30"/>
  <c r="H1034" i="30" s="1"/>
  <c r="G1034" i="30" s="1"/>
  <c r="I1035" i="30"/>
  <c r="H1035" i="30" s="1"/>
  <c r="G1035" i="30" s="1"/>
  <c r="I1036" i="30"/>
  <c r="H1036" i="30" s="1"/>
  <c r="G1036" i="30" s="1"/>
  <c r="I1037" i="30"/>
  <c r="H1037" i="30" s="1"/>
  <c r="G1037" i="30" s="1"/>
  <c r="I1038" i="30"/>
  <c r="H1038" i="30" s="1"/>
  <c r="G1038" i="30" s="1"/>
  <c r="I1039" i="30"/>
  <c r="H1039" i="30" s="1"/>
  <c r="G1039" i="30" s="1"/>
  <c r="I1040" i="30"/>
  <c r="H1040" i="30" s="1"/>
  <c r="G1040" i="30" s="1"/>
  <c r="I1041" i="30"/>
  <c r="H1041" i="30" s="1"/>
  <c r="G1041" i="30" s="1"/>
  <c r="I1042" i="30"/>
  <c r="H1042" i="30" s="1"/>
  <c r="G1042" i="30" s="1"/>
  <c r="I1043" i="30"/>
  <c r="H1043" i="30" s="1"/>
  <c r="G1043" i="30" s="1"/>
  <c r="I1044" i="30"/>
  <c r="H1044" i="30" s="1"/>
  <c r="G1044" i="30" s="1"/>
  <c r="I1045" i="30"/>
  <c r="H1045" i="30" s="1"/>
  <c r="G1045" i="30" s="1"/>
  <c r="I1046" i="30"/>
  <c r="H1046" i="30" s="1"/>
  <c r="G1046" i="30" s="1"/>
  <c r="I1047" i="30"/>
  <c r="H1047" i="30" s="1"/>
  <c r="G1047" i="30" s="1"/>
  <c r="I1048" i="30"/>
  <c r="H1048" i="30" s="1"/>
  <c r="G1048" i="30" s="1"/>
  <c r="I1049" i="30"/>
  <c r="H1049" i="30" s="1"/>
  <c r="G1049" i="30" s="1"/>
  <c r="I1050" i="30"/>
  <c r="H1050" i="30" s="1"/>
  <c r="G1050" i="30" s="1"/>
  <c r="I1051" i="30"/>
  <c r="H1051" i="30" s="1"/>
  <c r="G1051" i="30" s="1"/>
  <c r="I1052" i="30"/>
  <c r="H1052" i="30" s="1"/>
  <c r="G1052" i="30" s="1"/>
  <c r="I1053" i="30"/>
  <c r="H1053" i="30" s="1"/>
  <c r="G1053" i="30" s="1"/>
  <c r="I1054" i="30"/>
  <c r="H1054" i="30" s="1"/>
  <c r="G1054" i="30" s="1"/>
  <c r="I1055" i="30"/>
  <c r="H1055" i="30" s="1"/>
  <c r="G1055" i="30" s="1"/>
  <c r="I1056" i="30"/>
  <c r="H1056" i="30" s="1"/>
  <c r="G1056" i="30" s="1"/>
  <c r="I1057" i="30"/>
  <c r="H1057" i="30" s="1"/>
  <c r="G1057" i="30" s="1"/>
  <c r="I1058" i="30"/>
  <c r="H1058" i="30" s="1"/>
  <c r="G1058" i="30" s="1"/>
  <c r="I1059" i="30"/>
  <c r="H1059" i="30" s="1"/>
  <c r="G1059" i="30" s="1"/>
  <c r="I1060" i="30"/>
  <c r="H1060" i="30" s="1"/>
  <c r="G1060" i="30" s="1"/>
  <c r="I1061" i="30"/>
  <c r="H1061" i="30" s="1"/>
  <c r="G1061" i="30" s="1"/>
  <c r="G105" i="3" s="1"/>
  <c r="I1062" i="30"/>
  <c r="H1062" i="30" s="1"/>
  <c r="G1062" i="30" s="1"/>
  <c r="I1063" i="30"/>
  <c r="H1063" i="30" s="1"/>
  <c r="G1063" i="30" s="1"/>
  <c r="I1064" i="30"/>
  <c r="H1064" i="30" s="1"/>
  <c r="G1064" i="30" s="1"/>
  <c r="I1065" i="30"/>
  <c r="H1065" i="30" s="1"/>
  <c r="G1065" i="30" s="1"/>
  <c r="I1066" i="30"/>
  <c r="H1066" i="30" s="1"/>
  <c r="G1066" i="30" s="1"/>
  <c r="I1067" i="30"/>
  <c r="H1067" i="30" s="1"/>
  <c r="G1067" i="30" s="1"/>
  <c r="I1068" i="30"/>
  <c r="H1068" i="30" s="1"/>
  <c r="G1068" i="30" s="1"/>
  <c r="I1070" i="30"/>
  <c r="H1070" i="30" s="1"/>
  <c r="G1070" i="30" s="1"/>
  <c r="I1071" i="30"/>
  <c r="H1071" i="30" s="1"/>
  <c r="G1071" i="30" s="1"/>
  <c r="I1072" i="30"/>
  <c r="H1072" i="30" s="1"/>
  <c r="G1072" i="30" s="1"/>
  <c r="I1073" i="30"/>
  <c r="H1073" i="30" s="1"/>
  <c r="G1073" i="30" s="1"/>
  <c r="I1074" i="30"/>
  <c r="H1074" i="30" s="1"/>
  <c r="G1074" i="30" s="1"/>
  <c r="I1075" i="30"/>
  <c r="H1075" i="30" s="1"/>
  <c r="G1075" i="30" s="1"/>
  <c r="I1076" i="30"/>
  <c r="H1076" i="30" s="1"/>
  <c r="G1076" i="30" s="1"/>
  <c r="I1077" i="30"/>
  <c r="H1077" i="30" s="1"/>
  <c r="G1077" i="30" s="1"/>
  <c r="I1078" i="30"/>
  <c r="H1078" i="30" s="1"/>
  <c r="G1078" i="30" s="1"/>
  <c r="I1079" i="30"/>
  <c r="H1079" i="30" s="1"/>
  <c r="G1079" i="30" s="1"/>
  <c r="I1080" i="30"/>
  <c r="H1080" i="30" s="1"/>
  <c r="G1080" i="30" s="1"/>
  <c r="I1081" i="30"/>
  <c r="H1081" i="30" s="1"/>
  <c r="G1081" i="30" s="1"/>
  <c r="I1082" i="30"/>
  <c r="H1082" i="30" s="1"/>
  <c r="G1082" i="30" s="1"/>
  <c r="I1083" i="30"/>
  <c r="H1083" i="30" s="1"/>
  <c r="G1083" i="30" s="1"/>
  <c r="I1084" i="30"/>
  <c r="H1084" i="30" s="1"/>
  <c r="G1084" i="30" s="1"/>
  <c r="I1085" i="30"/>
  <c r="H1085" i="30" s="1"/>
  <c r="G1085" i="30" s="1"/>
  <c r="I1086" i="30"/>
  <c r="H1086" i="30" s="1"/>
  <c r="G1086" i="30" s="1"/>
  <c r="I1087" i="30"/>
  <c r="H1087" i="30" s="1"/>
  <c r="G1087" i="30" s="1"/>
  <c r="I1088" i="30"/>
  <c r="H1088" i="30" s="1"/>
  <c r="G1088" i="30" s="1"/>
  <c r="I1089" i="30"/>
  <c r="H1089" i="30" s="1"/>
  <c r="G1089" i="30" s="1"/>
  <c r="I1090" i="30"/>
  <c r="H1090" i="30" s="1"/>
  <c r="G1090" i="30" s="1"/>
  <c r="I1091" i="30"/>
  <c r="H1091" i="30" s="1"/>
  <c r="G1091" i="30" s="1"/>
  <c r="I1092" i="30"/>
  <c r="H1092" i="30" s="1"/>
  <c r="G1092" i="30" s="1"/>
  <c r="I1093" i="30"/>
  <c r="H1093" i="30" s="1"/>
  <c r="G1093" i="30" s="1"/>
  <c r="I1094" i="30"/>
  <c r="H1094" i="30" s="1"/>
  <c r="G1094" i="30" s="1"/>
  <c r="I1095" i="30"/>
  <c r="H1095" i="30" s="1"/>
  <c r="G1095" i="30" s="1"/>
  <c r="I1096" i="30"/>
  <c r="H1096" i="30" s="1"/>
  <c r="G1096" i="30" s="1"/>
  <c r="I1097" i="30"/>
  <c r="H1097" i="30" s="1"/>
  <c r="G1097" i="30" s="1"/>
  <c r="I1098" i="30"/>
  <c r="H1098" i="30" s="1"/>
  <c r="G1098" i="30" s="1"/>
  <c r="I1099" i="30"/>
  <c r="H1099" i="30" s="1"/>
  <c r="G1099" i="30" s="1"/>
  <c r="I1100" i="30"/>
  <c r="H1100" i="30" s="1"/>
  <c r="G1100" i="30" s="1"/>
  <c r="I1101" i="30"/>
  <c r="H1101" i="30" s="1"/>
  <c r="G1101" i="30" s="1"/>
  <c r="I1102" i="30"/>
  <c r="H1102" i="30" s="1"/>
  <c r="G1102" i="30" s="1"/>
  <c r="I1103" i="30"/>
  <c r="H1103" i="30" s="1"/>
  <c r="G1103" i="30" s="1"/>
  <c r="I1104" i="30"/>
  <c r="H1104" i="30" s="1"/>
  <c r="G1104" i="30" s="1"/>
  <c r="I1105" i="30"/>
  <c r="H1105" i="30" s="1"/>
  <c r="G1105" i="30" s="1"/>
  <c r="I1106" i="30"/>
  <c r="H1106" i="30" s="1"/>
  <c r="G1106" i="30" s="1"/>
  <c r="I1107" i="30"/>
  <c r="H1107" i="30" s="1"/>
  <c r="G1107" i="30" s="1"/>
  <c r="I1108" i="30"/>
  <c r="H1108" i="30" s="1"/>
  <c r="G1108" i="30" s="1"/>
  <c r="I1109" i="30"/>
  <c r="H1109" i="30" s="1"/>
  <c r="G1109" i="30" s="1"/>
  <c r="I1110" i="30"/>
  <c r="H1110" i="30" s="1"/>
  <c r="G1110" i="30" s="1"/>
  <c r="I1111" i="30"/>
  <c r="H1111" i="30" s="1"/>
  <c r="G1111" i="30" s="1"/>
  <c r="I1112" i="30"/>
  <c r="H1112" i="30" s="1"/>
  <c r="G1112" i="30" s="1"/>
  <c r="I1113" i="30"/>
  <c r="H1113" i="30" s="1"/>
  <c r="G1113" i="30" s="1"/>
  <c r="I1114" i="30"/>
  <c r="H1114" i="30" s="1"/>
  <c r="G1114" i="30" s="1"/>
  <c r="I1115" i="30"/>
  <c r="H1115" i="30" s="1"/>
  <c r="G1115" i="30" s="1"/>
  <c r="I1116" i="30"/>
  <c r="H1116" i="30" s="1"/>
  <c r="G1116" i="30" s="1"/>
  <c r="I1117" i="30"/>
  <c r="H1117" i="30" s="1"/>
  <c r="G1117" i="30" s="1"/>
  <c r="I1118" i="30"/>
  <c r="H1118" i="30" s="1"/>
  <c r="G1118" i="30" s="1"/>
  <c r="I1119" i="30"/>
  <c r="H1119" i="30" s="1"/>
  <c r="G1119" i="30" s="1"/>
  <c r="I1120" i="30"/>
  <c r="H1120" i="30" s="1"/>
  <c r="G1120" i="30" s="1"/>
  <c r="I1121" i="30"/>
  <c r="H1121" i="30" s="1"/>
  <c r="G1121" i="30" s="1"/>
  <c r="I1122" i="30"/>
  <c r="H1122" i="30" s="1"/>
  <c r="G1122" i="30" s="1"/>
  <c r="I1123" i="30"/>
  <c r="H1123" i="30" s="1"/>
  <c r="G1123" i="30" s="1"/>
  <c r="I1124" i="30"/>
  <c r="H1124" i="30" s="1"/>
  <c r="G1124" i="30" s="1"/>
  <c r="I1125" i="30"/>
  <c r="H1125" i="30" s="1"/>
  <c r="G1125" i="30" s="1"/>
  <c r="I1126" i="30"/>
  <c r="H1126" i="30" s="1"/>
  <c r="G1126" i="30" s="1"/>
  <c r="I1127" i="30"/>
  <c r="H1127" i="30" s="1"/>
  <c r="G1127" i="30" s="1"/>
  <c r="I1128" i="30"/>
  <c r="H1128" i="30" s="1"/>
  <c r="G1128" i="30" s="1"/>
  <c r="I1129" i="30"/>
  <c r="H1129" i="30" s="1"/>
  <c r="G1129" i="30" s="1"/>
  <c r="I1130" i="30"/>
  <c r="H1130" i="30" s="1"/>
  <c r="G1130" i="30" s="1"/>
  <c r="I1131" i="30"/>
  <c r="H1131" i="30" s="1"/>
  <c r="G1131" i="30" s="1"/>
  <c r="I1132" i="30"/>
  <c r="H1132" i="30" s="1"/>
  <c r="G1132" i="30" s="1"/>
  <c r="I1133" i="30"/>
  <c r="H1133" i="30" s="1"/>
  <c r="G1133" i="30" s="1"/>
  <c r="I1134" i="30"/>
  <c r="H1134" i="30" s="1"/>
  <c r="G1134" i="30" s="1"/>
  <c r="I1135" i="30"/>
  <c r="H1135" i="30" s="1"/>
  <c r="G1135" i="30" s="1"/>
  <c r="I1136" i="30"/>
  <c r="H1136" i="30" s="1"/>
  <c r="G1136" i="30" s="1"/>
  <c r="I1137" i="30"/>
  <c r="H1137" i="30" s="1"/>
  <c r="G1137" i="30" s="1"/>
  <c r="I1138" i="30"/>
  <c r="H1138" i="30" s="1"/>
  <c r="G1138" i="30" s="1"/>
  <c r="I1139" i="30"/>
  <c r="H1139" i="30" s="1"/>
  <c r="G1139" i="30" s="1"/>
  <c r="I1140" i="30"/>
  <c r="H1140" i="30" s="1"/>
  <c r="G1140" i="30" s="1"/>
  <c r="I1141" i="30"/>
  <c r="H1141" i="30" s="1"/>
  <c r="G1141" i="30" s="1"/>
  <c r="I1142" i="30"/>
  <c r="H1142" i="30" s="1"/>
  <c r="G1142" i="30" s="1"/>
  <c r="I1143" i="30"/>
  <c r="H1143" i="30" s="1"/>
  <c r="G1143" i="30" s="1"/>
  <c r="I1144" i="30"/>
  <c r="H1144" i="30" s="1"/>
  <c r="G1144" i="30" s="1"/>
  <c r="I1145" i="30"/>
  <c r="H1145" i="30" s="1"/>
  <c r="G1145" i="30" s="1"/>
  <c r="I1146" i="30"/>
  <c r="H1146" i="30" s="1"/>
  <c r="G1146" i="30" s="1"/>
  <c r="I1147" i="30"/>
  <c r="H1147" i="30" s="1"/>
  <c r="G1147" i="30" s="1"/>
  <c r="I1148" i="30"/>
  <c r="H1148" i="30" s="1"/>
  <c r="G1148" i="30" s="1"/>
  <c r="I1149" i="30"/>
  <c r="H1149" i="30" s="1"/>
  <c r="G1149" i="30" s="1"/>
  <c r="I1150" i="30"/>
  <c r="H1150" i="30" s="1"/>
  <c r="G1150" i="30" s="1"/>
  <c r="I1151" i="30"/>
  <c r="H1151" i="30" s="1"/>
  <c r="G1151" i="30" s="1"/>
  <c r="I1152" i="30"/>
  <c r="H1152" i="30" s="1"/>
  <c r="G1152" i="30" s="1"/>
  <c r="I1153" i="30"/>
  <c r="H1153" i="30" s="1"/>
  <c r="G1153" i="30" s="1"/>
  <c r="I1154" i="30"/>
  <c r="H1154" i="30" s="1"/>
  <c r="G1154" i="30" s="1"/>
  <c r="I1155" i="30"/>
  <c r="H1155" i="30" s="1"/>
  <c r="G1155" i="30" s="1"/>
  <c r="I1156" i="30"/>
  <c r="H1156" i="30" s="1"/>
  <c r="G1156" i="30" s="1"/>
  <c r="I1157" i="30"/>
  <c r="H1157" i="30" s="1"/>
  <c r="G1157" i="30" s="1"/>
  <c r="I1158" i="30"/>
  <c r="H1158" i="30" s="1"/>
  <c r="G1158" i="30" s="1"/>
  <c r="I1159" i="30"/>
  <c r="H1159" i="30" s="1"/>
  <c r="G1159" i="30" s="1"/>
  <c r="I1160" i="30"/>
  <c r="H1160" i="30" s="1"/>
  <c r="G1160" i="30" s="1"/>
  <c r="I1161" i="30"/>
  <c r="H1161" i="30" s="1"/>
  <c r="G1161" i="30" s="1"/>
  <c r="I1162" i="30"/>
  <c r="H1162" i="30" s="1"/>
  <c r="G1162" i="30" s="1"/>
  <c r="I1163" i="30"/>
  <c r="H1163" i="30" s="1"/>
  <c r="G1163" i="30" s="1"/>
  <c r="I1164" i="30"/>
  <c r="H1164" i="30" s="1"/>
  <c r="G1164" i="30" s="1"/>
  <c r="I1165" i="30"/>
  <c r="H1165" i="30" s="1"/>
  <c r="G1165" i="30" s="1"/>
  <c r="I1166" i="30"/>
  <c r="H1166" i="30" s="1"/>
  <c r="G1166" i="30" s="1"/>
  <c r="I1167" i="30"/>
  <c r="H1167" i="30" s="1"/>
  <c r="G1167" i="30" s="1"/>
  <c r="I1168" i="30"/>
  <c r="H1168" i="30" s="1"/>
  <c r="G1168" i="30" s="1"/>
  <c r="I1169" i="30"/>
  <c r="H1169" i="30" s="1"/>
  <c r="G1169" i="30" s="1"/>
  <c r="I1170" i="30"/>
  <c r="H1170" i="30" s="1"/>
  <c r="G1170" i="30" s="1"/>
  <c r="I1171" i="30"/>
  <c r="H1171" i="30" s="1"/>
  <c r="G1171" i="30" s="1"/>
  <c r="I1172" i="30"/>
  <c r="H1172" i="30" s="1"/>
  <c r="G1172" i="30" s="1"/>
  <c r="I1173" i="30"/>
  <c r="H1173" i="30" s="1"/>
  <c r="G1173" i="30" s="1"/>
  <c r="I1174" i="30"/>
  <c r="H1174" i="30" s="1"/>
  <c r="G1174" i="30" s="1"/>
  <c r="I1175" i="30"/>
  <c r="H1175" i="30" s="1"/>
  <c r="G1175" i="30" s="1"/>
  <c r="I1176" i="30"/>
  <c r="H1176" i="30" s="1"/>
  <c r="G1176" i="30" s="1"/>
  <c r="I1177" i="30"/>
  <c r="H1177" i="30" s="1"/>
  <c r="G1177" i="30" s="1"/>
  <c r="I1178" i="30"/>
  <c r="H1178" i="30" s="1"/>
  <c r="G1178" i="30" s="1"/>
  <c r="I1179" i="30"/>
  <c r="H1179" i="30" s="1"/>
  <c r="G1179" i="30" s="1"/>
  <c r="I1180" i="30"/>
  <c r="H1180" i="30" s="1"/>
  <c r="G1180" i="30" s="1"/>
  <c r="I1181" i="30"/>
  <c r="H1181" i="30" s="1"/>
  <c r="G1181" i="30" s="1"/>
  <c r="I1182" i="30"/>
  <c r="H1182" i="30" s="1"/>
  <c r="G1182" i="30" s="1"/>
  <c r="I1183" i="30"/>
  <c r="H1183" i="30" s="1"/>
  <c r="G1183" i="30" s="1"/>
  <c r="I1184" i="30"/>
  <c r="H1184" i="30" s="1"/>
  <c r="G1184" i="30" s="1"/>
  <c r="I1185" i="30"/>
  <c r="H1185" i="30" s="1"/>
  <c r="G1185" i="30" s="1"/>
  <c r="I1186" i="30"/>
  <c r="H1186" i="30" s="1"/>
  <c r="G1186" i="30" s="1"/>
  <c r="I1187" i="30"/>
  <c r="H1187" i="30" s="1"/>
  <c r="G1187" i="30" s="1"/>
  <c r="I1188" i="30"/>
  <c r="H1188" i="30" s="1"/>
  <c r="G1188" i="30" s="1"/>
  <c r="I1189" i="30"/>
  <c r="H1189" i="30" s="1"/>
  <c r="G1189" i="30" s="1"/>
  <c r="I1190" i="30"/>
  <c r="H1190" i="30" s="1"/>
  <c r="G1190" i="30" s="1"/>
  <c r="I1191" i="30"/>
  <c r="H1191" i="30" s="1"/>
  <c r="G1191" i="30" s="1"/>
  <c r="I1192" i="30"/>
  <c r="H1192" i="30" s="1"/>
  <c r="G1192" i="30" s="1"/>
  <c r="I1193" i="30"/>
  <c r="H1193" i="30" s="1"/>
  <c r="G1193" i="30" s="1"/>
  <c r="I1194" i="30"/>
  <c r="H1194" i="30" s="1"/>
  <c r="G1194" i="30" s="1"/>
  <c r="I1195" i="30"/>
  <c r="H1195" i="30" s="1"/>
  <c r="G1195" i="30" s="1"/>
  <c r="I1196" i="30"/>
  <c r="H1196" i="30" s="1"/>
  <c r="G1196" i="30" s="1"/>
  <c r="G187" i="3" s="1"/>
  <c r="H187" i="3" s="1"/>
  <c r="I1197" i="30"/>
  <c r="H1197" i="30" s="1"/>
  <c r="G1197" i="30" s="1"/>
  <c r="I1198" i="30"/>
  <c r="H1198" i="30" s="1"/>
  <c r="G1198" i="30" s="1"/>
  <c r="I1199" i="30"/>
  <c r="H1199" i="30" s="1"/>
  <c r="G1199" i="30" s="1"/>
  <c r="I1200" i="30"/>
  <c r="H1200" i="30" s="1"/>
  <c r="G1200" i="30" s="1"/>
  <c r="I1201" i="30"/>
  <c r="H1201" i="30" s="1"/>
  <c r="G1201" i="30" s="1"/>
  <c r="I1202" i="30"/>
  <c r="H1202" i="30" s="1"/>
  <c r="G1202" i="30" s="1"/>
  <c r="I1203" i="30"/>
  <c r="H1203" i="30" s="1"/>
  <c r="G1203" i="30" s="1"/>
  <c r="I1204" i="30"/>
  <c r="H1204" i="30" s="1"/>
  <c r="G1204" i="30" s="1"/>
  <c r="I1205" i="30"/>
  <c r="H1205" i="30" s="1"/>
  <c r="G1205" i="30" s="1"/>
  <c r="I1206" i="30"/>
  <c r="H1206" i="30" s="1"/>
  <c r="G1206" i="30" s="1"/>
  <c r="I1207" i="30"/>
  <c r="H1207" i="30" s="1"/>
  <c r="G1207" i="30" s="1"/>
  <c r="I1208" i="30"/>
  <c r="H1208" i="30" s="1"/>
  <c r="G1208" i="30" s="1"/>
  <c r="I1209" i="30"/>
  <c r="H1209" i="30" s="1"/>
  <c r="G1209" i="30" s="1"/>
  <c r="I1210" i="30"/>
  <c r="H1210" i="30" s="1"/>
  <c r="G1210" i="30" s="1"/>
  <c r="I1211" i="30"/>
  <c r="H1211" i="30" s="1"/>
  <c r="G1211" i="30" s="1"/>
  <c r="I1212" i="30"/>
  <c r="H1212" i="30" s="1"/>
  <c r="G1212" i="30" s="1"/>
  <c r="I1213" i="30"/>
  <c r="H1213" i="30" s="1"/>
  <c r="G1213" i="30" s="1"/>
  <c r="I1214" i="30"/>
  <c r="H1214" i="30" s="1"/>
  <c r="G1214" i="30" s="1"/>
  <c r="I1215" i="30"/>
  <c r="H1215" i="30" s="1"/>
  <c r="G1215" i="30" s="1"/>
  <c r="I1216" i="30"/>
  <c r="H1216" i="30" s="1"/>
  <c r="G1216" i="30" s="1"/>
  <c r="I1217" i="30"/>
  <c r="H1217" i="30" s="1"/>
  <c r="G1217" i="30" s="1"/>
  <c r="I1218" i="30"/>
  <c r="H1218" i="30" s="1"/>
  <c r="G1218" i="30" s="1"/>
  <c r="I1219" i="30"/>
  <c r="H1219" i="30" s="1"/>
  <c r="G1219" i="30" s="1"/>
  <c r="I1220" i="30"/>
  <c r="H1220" i="30" s="1"/>
  <c r="G1220" i="30" s="1"/>
  <c r="I1221" i="30"/>
  <c r="H1221" i="30" s="1"/>
  <c r="G1221" i="30" s="1"/>
  <c r="I1222" i="30"/>
  <c r="H1222" i="30" s="1"/>
  <c r="G1222" i="30" s="1"/>
  <c r="I1223" i="30"/>
  <c r="H1223" i="30" s="1"/>
  <c r="G1223" i="30" s="1"/>
  <c r="I1224" i="30"/>
  <c r="H1224" i="30" s="1"/>
  <c r="G1224" i="30" s="1"/>
  <c r="I1225" i="30"/>
  <c r="H1225" i="30" s="1"/>
  <c r="G1225" i="30" s="1"/>
  <c r="I1226" i="30"/>
  <c r="H1226" i="30" s="1"/>
  <c r="G1226" i="30" s="1"/>
  <c r="I1227" i="30"/>
  <c r="H1227" i="30" s="1"/>
  <c r="G1227" i="30" s="1"/>
  <c r="I1228" i="30"/>
  <c r="H1228" i="30" s="1"/>
  <c r="G1228" i="30" s="1"/>
  <c r="I1229" i="30"/>
  <c r="H1229" i="30" s="1"/>
  <c r="G1229" i="30" s="1"/>
  <c r="I1230" i="30"/>
  <c r="H1230" i="30" s="1"/>
  <c r="G1230" i="30" s="1"/>
  <c r="I1231" i="30"/>
  <c r="H1231" i="30" s="1"/>
  <c r="G1231" i="30" s="1"/>
  <c r="I1232" i="30"/>
  <c r="H1232" i="30" s="1"/>
  <c r="G1232" i="30" s="1"/>
  <c r="I1233" i="30"/>
  <c r="H1233" i="30" s="1"/>
  <c r="G1233" i="30" s="1"/>
  <c r="I1234" i="30"/>
  <c r="H1234" i="30" s="1"/>
  <c r="G1234" i="30" s="1"/>
  <c r="I1235" i="30"/>
  <c r="H1235" i="30" s="1"/>
  <c r="G1235" i="30" s="1"/>
  <c r="I1236" i="30"/>
  <c r="H1236" i="30" s="1"/>
  <c r="G1236" i="30" s="1"/>
  <c r="I1237" i="30"/>
  <c r="H1237" i="30" s="1"/>
  <c r="G1237" i="30" s="1"/>
  <c r="F5327" i="32"/>
  <c r="F5328" i="32"/>
  <c r="F5329" i="32"/>
  <c r="F5330" i="32"/>
  <c r="F5331" i="32"/>
  <c r="F5332" i="32"/>
  <c r="F5333" i="32"/>
  <c r="F5334" i="32"/>
  <c r="F5335" i="32"/>
  <c r="F5336" i="32"/>
  <c r="F5337" i="32"/>
  <c r="F5338" i="32"/>
  <c r="F5339" i="32"/>
  <c r="F5340" i="32"/>
  <c r="F5341" i="32"/>
  <c r="F5342" i="32"/>
  <c r="F5343" i="32"/>
  <c r="F5344" i="32"/>
  <c r="F5345" i="32"/>
  <c r="F5346" i="32"/>
  <c r="F5347" i="32"/>
  <c r="F5348" i="32"/>
  <c r="F5349" i="32"/>
  <c r="F5350" i="32"/>
  <c r="F5351" i="32"/>
  <c r="F5352" i="32"/>
  <c r="F5353" i="32"/>
  <c r="F5354" i="32"/>
  <c r="F5355" i="32"/>
  <c r="F5356" i="32"/>
  <c r="F5357" i="32"/>
  <c r="F5358" i="32"/>
  <c r="F5359" i="32"/>
  <c r="F5360" i="32"/>
  <c r="F5361" i="32"/>
  <c r="F5362" i="32"/>
  <c r="F5363" i="32"/>
  <c r="F5364" i="32"/>
  <c r="F5365" i="32"/>
  <c r="F5366" i="32"/>
  <c r="F5367" i="32"/>
  <c r="F5368" i="32"/>
  <c r="F5369" i="32"/>
  <c r="F5370" i="32"/>
  <c r="F5371" i="32"/>
  <c r="F5372" i="32"/>
  <c r="F5373" i="32"/>
  <c r="F5374" i="32"/>
  <c r="F5375" i="32"/>
  <c r="F5376" i="32"/>
  <c r="F5377" i="32"/>
  <c r="F5378" i="32"/>
  <c r="F5379" i="32"/>
  <c r="F5380" i="32"/>
  <c r="F5381" i="32"/>
  <c r="F5382" i="32"/>
  <c r="F5383" i="32"/>
  <c r="F5384" i="32"/>
  <c r="F5385" i="32"/>
  <c r="F5386" i="32"/>
  <c r="F5387" i="32"/>
  <c r="F5388" i="32"/>
  <c r="F5389" i="32"/>
  <c r="F5390" i="32"/>
  <c r="F5391" i="32"/>
  <c r="F5392" i="32"/>
  <c r="F5393" i="32"/>
  <c r="F5394" i="32"/>
  <c r="F5395" i="32"/>
  <c r="F5396" i="32"/>
  <c r="F5397" i="32"/>
  <c r="F5398" i="32"/>
  <c r="F5399" i="32"/>
  <c r="F5400" i="32"/>
  <c r="F5401" i="32"/>
  <c r="F5402" i="32"/>
  <c r="F5403" i="32"/>
  <c r="F5404" i="32"/>
  <c r="F5405" i="32"/>
  <c r="F5406" i="32"/>
  <c r="F5407" i="32"/>
  <c r="F5408" i="32"/>
  <c r="F5409" i="32"/>
  <c r="F5410" i="32"/>
  <c r="F5411" i="32"/>
  <c r="F5412" i="32"/>
  <c r="F5413" i="32"/>
  <c r="F5414" i="32"/>
  <c r="F5415" i="32"/>
  <c r="F5416" i="32"/>
  <c r="F5417" i="32"/>
  <c r="F5418" i="32"/>
  <c r="F5419" i="32"/>
  <c r="F5420" i="32"/>
  <c r="F5421" i="32"/>
  <c r="F5422" i="32"/>
  <c r="F5423" i="32"/>
  <c r="F5424" i="32"/>
  <c r="F5425" i="32"/>
  <c r="F5426" i="32"/>
  <c r="F5427" i="32"/>
  <c r="F5428" i="32"/>
  <c r="F5429" i="32"/>
  <c r="F5430" i="32"/>
  <c r="F5431" i="32"/>
  <c r="F5432" i="32"/>
  <c r="F5433" i="32"/>
  <c r="F5434" i="32"/>
  <c r="F5435" i="32"/>
  <c r="F5436" i="32"/>
  <c r="F5437" i="32"/>
  <c r="F5438" i="32"/>
  <c r="F5439" i="32"/>
  <c r="F5440" i="32"/>
  <c r="F5441" i="32"/>
  <c r="F5442" i="32"/>
  <c r="F5443" i="32"/>
  <c r="F5444" i="32"/>
  <c r="F5445" i="32"/>
  <c r="F5446" i="32"/>
  <c r="F5447" i="32"/>
  <c r="F5448" i="32"/>
  <c r="F5449" i="32"/>
  <c r="F5450" i="32"/>
  <c r="F5451" i="32"/>
  <c r="F5452" i="32"/>
  <c r="F5453" i="32"/>
  <c r="F5454" i="32"/>
  <c r="F5455" i="32"/>
  <c r="F5456" i="32"/>
  <c r="F5457" i="32"/>
  <c r="F5458" i="32"/>
  <c r="F5459" i="32"/>
  <c r="F5460" i="32"/>
  <c r="F5461" i="32"/>
  <c r="F5462" i="32"/>
  <c r="F5463" i="32"/>
  <c r="F5464" i="32"/>
  <c r="F5465" i="32"/>
  <c r="F5466" i="32"/>
  <c r="F5467" i="32"/>
  <c r="F5468" i="32"/>
  <c r="F5469" i="32"/>
  <c r="F5470" i="32"/>
  <c r="F5471" i="32"/>
  <c r="F5472" i="32"/>
  <c r="F5473" i="32"/>
  <c r="F5474" i="32"/>
  <c r="F5475" i="32"/>
  <c r="F5476" i="32"/>
  <c r="F5477" i="32"/>
  <c r="F5478" i="32"/>
  <c r="F5479" i="32"/>
  <c r="F5480" i="32"/>
  <c r="F5481" i="32"/>
  <c r="F5482" i="32"/>
  <c r="F5483" i="32"/>
  <c r="F5484" i="32"/>
  <c r="F5485" i="32"/>
  <c r="F5486" i="32"/>
  <c r="F5487" i="32"/>
  <c r="F5488" i="32"/>
  <c r="F5489" i="32"/>
  <c r="F5490" i="32"/>
  <c r="F5491" i="32"/>
  <c r="F5492" i="32"/>
  <c r="F5493" i="32"/>
  <c r="F5494" i="32"/>
  <c r="F5495" i="32"/>
  <c r="F5496" i="32"/>
  <c r="F5497" i="32"/>
  <c r="F5498" i="32"/>
  <c r="F5499" i="32"/>
  <c r="F5500" i="32"/>
  <c r="F5501" i="32"/>
  <c r="F5502" i="32"/>
  <c r="F5503" i="32"/>
  <c r="F5504" i="32"/>
  <c r="F5505" i="32"/>
  <c r="F5506" i="32"/>
  <c r="F5507" i="32"/>
  <c r="F5508" i="32"/>
  <c r="F5509" i="32"/>
  <c r="F5510" i="32"/>
  <c r="F5511" i="32"/>
  <c r="F5512" i="32"/>
  <c r="F5513" i="32"/>
  <c r="F5514" i="32"/>
  <c r="F5515" i="32"/>
  <c r="F5516" i="32"/>
  <c r="F5517" i="32"/>
  <c r="F5518" i="32"/>
  <c r="F5519" i="32"/>
  <c r="F5520" i="32"/>
  <c r="F5521" i="32"/>
  <c r="F5522" i="32"/>
  <c r="F5523" i="32"/>
  <c r="F5524" i="32"/>
  <c r="F5525" i="32"/>
  <c r="F5526" i="32"/>
  <c r="F5527" i="32"/>
  <c r="F5528" i="32"/>
  <c r="F5529" i="32"/>
  <c r="F5530" i="32"/>
  <c r="F5531" i="32"/>
  <c r="F5532" i="32"/>
  <c r="F5533" i="32"/>
  <c r="F5534" i="32"/>
  <c r="F5535" i="32"/>
  <c r="F5536" i="32"/>
  <c r="F5537" i="32"/>
  <c r="F5538" i="32"/>
  <c r="F5539" i="32"/>
  <c r="F5540" i="32"/>
  <c r="F5541" i="32"/>
  <c r="F5542" i="32"/>
  <c r="F5543" i="32"/>
  <c r="F5544" i="32"/>
  <c r="F5545" i="32"/>
  <c r="F5546" i="32"/>
  <c r="F5547" i="32"/>
  <c r="F5548" i="32"/>
  <c r="F5549" i="32"/>
  <c r="F5550" i="32"/>
  <c r="F5551" i="32"/>
  <c r="F5552" i="32"/>
  <c r="F5553" i="32"/>
  <c r="F5554" i="32"/>
  <c r="F5555" i="32"/>
  <c r="F5556" i="32"/>
  <c r="F5557" i="32"/>
  <c r="F5558" i="32"/>
  <c r="F5559" i="32"/>
  <c r="F5560" i="32"/>
  <c r="F5561" i="32"/>
  <c r="F5562" i="32"/>
  <c r="F5563" i="32"/>
  <c r="F5564" i="32"/>
  <c r="F5565" i="32"/>
  <c r="F5566" i="32"/>
  <c r="F5567" i="32"/>
  <c r="F5568" i="32"/>
  <c r="F5569" i="32"/>
  <c r="F5570" i="32"/>
  <c r="F5571" i="32"/>
  <c r="F5572" i="32"/>
  <c r="F5573" i="32"/>
  <c r="F5574" i="32"/>
  <c r="F5575" i="32"/>
  <c r="F5576" i="32"/>
  <c r="F5577" i="32"/>
  <c r="F5578" i="32"/>
  <c r="F5579" i="32"/>
  <c r="F5580" i="32"/>
  <c r="F5581" i="32"/>
  <c r="F5582" i="32"/>
  <c r="F5583" i="32"/>
  <c r="F5584" i="32"/>
  <c r="F5585" i="32"/>
  <c r="F5586" i="32"/>
  <c r="F5587" i="32"/>
  <c r="F5588" i="32"/>
  <c r="F5589" i="32"/>
  <c r="F5590" i="32"/>
  <c r="F5591" i="32"/>
  <c r="F5592" i="32"/>
  <c r="F5593" i="32"/>
  <c r="F5594" i="32"/>
  <c r="F5595" i="32"/>
  <c r="F5596" i="32"/>
  <c r="F5597" i="32"/>
  <c r="F5598" i="32"/>
  <c r="F5599" i="32"/>
  <c r="F5600" i="32"/>
  <c r="F5601" i="32"/>
  <c r="F5602" i="32"/>
  <c r="F5603" i="32"/>
  <c r="F5604" i="32"/>
  <c r="F5605" i="32"/>
  <c r="F5606" i="32"/>
  <c r="F5607" i="32"/>
  <c r="F5608" i="32"/>
  <c r="F5609" i="32"/>
  <c r="F5610" i="32"/>
  <c r="F5611" i="32"/>
  <c r="F5612" i="32"/>
  <c r="F5613" i="32"/>
  <c r="F5614" i="32"/>
  <c r="F5615" i="32"/>
  <c r="F5616" i="32"/>
  <c r="F5617" i="32"/>
  <c r="F5618" i="32"/>
  <c r="F5619" i="32"/>
  <c r="F5620" i="32"/>
  <c r="F5621" i="32"/>
  <c r="F5622" i="32"/>
  <c r="F5623" i="32"/>
  <c r="F5624" i="32"/>
  <c r="F5625" i="32"/>
  <c r="F5626" i="32"/>
  <c r="F5627" i="32"/>
  <c r="F5628" i="32"/>
  <c r="F5629" i="32"/>
  <c r="F5630" i="32"/>
  <c r="F5631" i="32"/>
  <c r="F5632" i="32"/>
  <c r="F5633" i="32"/>
  <c r="F5634" i="32"/>
  <c r="F5635" i="32"/>
  <c r="F5636" i="32"/>
  <c r="F5637" i="32"/>
  <c r="F5638" i="32"/>
  <c r="F5639" i="32"/>
  <c r="F5640" i="32"/>
  <c r="F5641" i="32"/>
  <c r="F5642" i="32"/>
  <c r="F5643" i="32"/>
  <c r="F5644" i="32"/>
  <c r="F5645" i="32"/>
  <c r="F5646" i="32"/>
  <c r="F5647" i="32"/>
  <c r="F5648" i="32"/>
  <c r="F5649" i="32"/>
  <c r="F5650" i="32"/>
  <c r="F5651" i="32"/>
  <c r="F5652" i="32"/>
  <c r="F5653" i="32"/>
  <c r="F5654" i="32"/>
  <c r="F5655" i="32"/>
  <c r="F5656" i="32"/>
  <c r="F5657" i="32"/>
  <c r="F5658" i="32"/>
  <c r="F5659" i="32"/>
  <c r="F5660" i="32"/>
  <c r="F5661" i="32"/>
  <c r="F5662" i="32"/>
  <c r="F5663" i="32"/>
  <c r="F5664" i="32"/>
  <c r="F5665" i="32"/>
  <c r="F5666" i="32"/>
  <c r="F5667" i="32"/>
  <c r="F5668" i="32"/>
  <c r="F5669" i="32"/>
  <c r="F5670" i="32"/>
  <c r="F5671" i="32"/>
  <c r="F5672" i="32"/>
  <c r="F5673" i="32"/>
  <c r="F5674" i="32"/>
  <c r="F5675" i="32"/>
  <c r="F5676" i="32"/>
  <c r="F5677" i="32"/>
  <c r="F5678" i="32"/>
  <c r="F5679" i="32"/>
  <c r="F5680" i="32"/>
  <c r="F5681" i="32"/>
  <c r="F5682" i="32"/>
  <c r="F5683" i="32"/>
  <c r="F5684" i="32"/>
  <c r="F5685" i="32"/>
  <c r="F5686" i="32"/>
  <c r="F5687" i="32"/>
  <c r="F5688" i="32"/>
  <c r="F5689" i="32"/>
  <c r="F5690" i="32"/>
  <c r="F5691" i="32"/>
  <c r="F5692" i="32"/>
  <c r="F5693" i="32"/>
  <c r="F5694" i="32"/>
  <c r="F5695" i="32"/>
  <c r="F5696" i="32"/>
  <c r="F5697" i="32"/>
  <c r="F5698" i="32"/>
  <c r="F5699" i="32"/>
  <c r="F5700" i="32"/>
  <c r="F5701" i="32"/>
  <c r="F5702" i="32"/>
  <c r="F5703" i="32"/>
  <c r="F5704" i="32"/>
  <c r="F5705" i="32"/>
  <c r="F5706" i="32"/>
  <c r="F5707" i="32"/>
  <c r="F5708" i="32"/>
  <c r="F5709" i="32"/>
  <c r="F5710" i="32"/>
  <c r="F5711" i="32"/>
  <c r="F5712" i="32"/>
  <c r="F5713" i="32"/>
  <c r="F5714" i="32"/>
  <c r="F5715" i="32"/>
  <c r="F5716" i="32"/>
  <c r="F5717" i="32"/>
  <c r="F5718" i="32"/>
  <c r="F5719" i="32"/>
  <c r="F5720" i="32"/>
  <c r="F5721" i="32"/>
  <c r="F5722" i="32"/>
  <c r="F5723" i="32"/>
  <c r="F5724" i="32"/>
  <c r="F5725" i="32"/>
  <c r="F5726" i="32"/>
  <c r="F5727" i="32"/>
  <c r="F5728" i="32"/>
  <c r="F5729" i="32"/>
  <c r="F5730" i="32"/>
  <c r="F5731" i="32"/>
  <c r="F5732" i="32"/>
  <c r="F5733" i="32"/>
  <c r="F5734" i="32"/>
  <c r="F5735" i="32"/>
  <c r="F5736" i="32"/>
  <c r="F5737" i="32"/>
  <c r="F5738" i="32"/>
  <c r="F5739" i="32"/>
  <c r="F5740" i="32"/>
  <c r="F5741" i="32"/>
  <c r="F5742" i="32"/>
  <c r="F5743" i="32"/>
  <c r="F5744" i="32"/>
  <c r="F5745" i="32"/>
  <c r="F5746" i="32"/>
  <c r="F5747" i="32"/>
  <c r="F5748" i="32"/>
  <c r="F5749" i="32"/>
  <c r="F5750" i="32"/>
  <c r="F5751" i="32"/>
  <c r="F5752" i="32"/>
  <c r="F5753" i="32"/>
  <c r="F5754" i="32"/>
  <c r="F5755" i="32"/>
  <c r="F5756" i="32"/>
  <c r="F5757" i="32"/>
  <c r="F5758" i="32"/>
  <c r="F5759" i="32"/>
  <c r="F5760" i="32"/>
  <c r="F5761" i="32"/>
  <c r="F5762" i="32"/>
  <c r="F5763" i="32"/>
  <c r="F5764" i="32"/>
  <c r="F5765" i="32"/>
  <c r="F5766" i="32"/>
  <c r="F5767" i="32"/>
  <c r="F5768" i="32"/>
  <c r="F5769" i="32"/>
  <c r="F5770" i="32"/>
  <c r="F5771" i="32"/>
  <c r="F5772" i="32"/>
  <c r="F5773" i="32"/>
  <c r="F5774" i="32"/>
  <c r="F5775" i="32"/>
  <c r="F5776" i="32"/>
  <c r="F5777" i="32"/>
  <c r="F5778" i="32"/>
  <c r="F5779" i="32"/>
  <c r="F5780" i="32"/>
  <c r="F5781" i="32"/>
  <c r="F5782" i="32"/>
  <c r="F5783" i="32"/>
  <c r="F5784" i="32"/>
  <c r="F5785" i="32"/>
  <c r="F5786" i="32"/>
  <c r="F5787" i="32"/>
  <c r="F5788" i="32"/>
  <c r="F5789" i="32"/>
  <c r="F5790" i="32"/>
  <c r="F5791" i="32"/>
  <c r="F5792" i="32"/>
  <c r="F5793" i="32"/>
  <c r="F5794" i="32"/>
  <c r="F5795" i="32"/>
  <c r="F5796" i="32"/>
  <c r="F5797" i="32"/>
  <c r="F5798" i="32"/>
  <c r="F5799" i="32"/>
  <c r="F5800" i="32"/>
  <c r="F5801" i="32"/>
  <c r="F5802" i="32"/>
  <c r="F5803" i="32"/>
  <c r="F5804" i="32"/>
  <c r="F5805" i="32"/>
  <c r="F5806" i="32"/>
  <c r="F5807" i="32"/>
  <c r="F5808" i="32"/>
  <c r="F5809" i="32"/>
  <c r="F5810" i="32"/>
  <c r="F5811" i="32"/>
  <c r="F5812" i="32"/>
  <c r="F5813" i="32"/>
  <c r="F5814" i="32"/>
  <c r="F5815" i="32"/>
  <c r="F5816" i="32"/>
  <c r="F5817" i="32"/>
  <c r="F5818" i="32"/>
  <c r="F5819" i="32"/>
  <c r="F5820" i="32"/>
  <c r="F5821" i="32"/>
  <c r="F5822" i="32"/>
  <c r="F5823" i="32"/>
  <c r="F5824" i="32"/>
  <c r="F5825" i="32"/>
  <c r="F5826" i="32"/>
  <c r="F5827" i="32"/>
  <c r="F5828" i="32"/>
  <c r="F5829" i="32"/>
  <c r="F5830" i="32"/>
  <c r="F5831" i="32"/>
  <c r="F5832" i="32"/>
  <c r="F5833" i="32"/>
  <c r="F5834" i="32"/>
  <c r="F5835" i="32"/>
  <c r="F5836" i="32"/>
  <c r="F5837" i="32"/>
  <c r="F5838" i="32"/>
  <c r="F5839" i="32"/>
  <c r="F5840" i="32"/>
  <c r="F5841" i="32"/>
  <c r="F5842" i="32"/>
  <c r="F5843" i="32"/>
  <c r="F5844" i="32"/>
  <c r="F5845" i="32"/>
  <c r="F5846" i="32"/>
  <c r="F5847" i="32"/>
  <c r="F5848" i="32"/>
  <c r="F5849" i="32"/>
  <c r="F5850" i="32"/>
  <c r="F5851" i="32"/>
  <c r="F5852" i="32"/>
  <c r="F5853" i="32"/>
  <c r="F5854" i="32"/>
  <c r="F5855" i="32"/>
  <c r="F5856" i="32"/>
  <c r="F5857" i="32"/>
  <c r="F5858" i="32"/>
  <c r="F5859" i="32"/>
  <c r="F5860" i="32"/>
  <c r="F5861" i="32"/>
  <c r="F5862" i="32"/>
  <c r="F5863" i="32"/>
  <c r="F5864" i="32"/>
  <c r="F5865" i="32"/>
  <c r="F5866" i="32"/>
  <c r="F5867" i="32"/>
  <c r="F5868" i="32"/>
  <c r="F5869" i="32"/>
  <c r="F5870" i="32"/>
  <c r="F5871" i="32"/>
  <c r="F5872" i="32"/>
  <c r="F5873" i="32"/>
  <c r="F5874" i="32"/>
  <c r="F5875" i="32"/>
  <c r="F5876" i="32"/>
  <c r="F5877" i="32"/>
  <c r="F5878" i="32"/>
  <c r="F5879" i="32"/>
  <c r="F5880" i="32"/>
  <c r="F5881" i="32"/>
  <c r="F5882" i="32"/>
  <c r="F5883" i="32"/>
  <c r="F5884" i="32"/>
  <c r="F5885" i="32"/>
  <c r="F5886" i="32"/>
  <c r="F5887" i="32"/>
  <c r="F5888" i="32"/>
  <c r="F5889" i="32"/>
  <c r="F5890" i="32"/>
  <c r="F5891" i="32"/>
  <c r="F5892" i="32"/>
  <c r="F5893" i="32"/>
  <c r="F5894" i="32"/>
  <c r="F5895" i="32"/>
  <c r="F5896" i="32"/>
  <c r="F5897" i="32"/>
  <c r="F5898" i="32"/>
  <c r="F5899" i="32"/>
  <c r="F5900" i="32"/>
  <c r="F5901" i="32"/>
  <c r="F5902" i="32"/>
  <c r="F5903" i="32"/>
  <c r="F5904" i="32"/>
  <c r="F5905" i="32"/>
  <c r="F5906" i="32"/>
  <c r="F5907" i="32"/>
  <c r="F5908" i="32"/>
  <c r="F5909" i="32"/>
  <c r="F5910" i="32"/>
  <c r="F5911" i="32"/>
  <c r="F5912" i="32"/>
  <c r="F5913" i="32"/>
  <c r="F5914" i="32"/>
  <c r="F5915" i="32"/>
  <c r="F5916" i="32"/>
  <c r="F5917" i="32"/>
  <c r="F5918" i="32"/>
  <c r="F5919" i="32"/>
  <c r="F5920" i="32"/>
  <c r="F5921" i="32"/>
  <c r="F5922" i="32"/>
  <c r="F5923" i="32"/>
  <c r="F5924" i="32"/>
  <c r="F5925" i="32"/>
  <c r="G123" i="3" l="1"/>
  <c r="H123" i="3" s="1"/>
  <c r="G65" i="3"/>
  <c r="H65" i="3" s="1"/>
  <c r="G59" i="3"/>
  <c r="H59" i="3" s="1"/>
  <c r="G17" i="3"/>
  <c r="H17" i="3" s="1"/>
  <c r="G10" i="3"/>
  <c r="H10" i="3" s="1"/>
  <c r="G190" i="3"/>
  <c r="H190" i="3" s="1"/>
  <c r="G188" i="3"/>
  <c r="H188" i="3" s="1"/>
  <c r="G121" i="3"/>
  <c r="H121" i="3" s="1"/>
  <c r="G68" i="3"/>
  <c r="G64" i="3"/>
  <c r="G55" i="3"/>
  <c r="G36" i="3"/>
  <c r="G16" i="3"/>
  <c r="G78" i="3"/>
  <c r="G107" i="3"/>
  <c r="H107" i="3" s="1"/>
  <c r="G100" i="3"/>
  <c r="H100" i="3" s="1"/>
  <c r="G67" i="3"/>
  <c r="H67" i="3" s="1"/>
  <c r="G41" i="3"/>
  <c r="G40" i="3"/>
  <c r="H40" i="3" s="1"/>
  <c r="G35" i="3"/>
  <c r="G33" i="3"/>
  <c r="G8" i="3"/>
  <c r="H8" i="3" s="1"/>
  <c r="G111" i="3"/>
  <c r="H111" i="3" s="1"/>
  <c r="G34" i="3"/>
  <c r="G48" i="3"/>
  <c r="G25" i="3"/>
  <c r="G38" i="3"/>
  <c r="G23" i="3"/>
  <c r="G32" i="3"/>
  <c r="G15" i="3"/>
  <c r="G89" i="3"/>
  <c r="G27" i="3"/>
  <c r="G84" i="3"/>
  <c r="G86" i="3"/>
  <c r="G88" i="3"/>
  <c r="G77" i="3"/>
  <c r="G94" i="3"/>
  <c r="F18" i="19"/>
  <c r="F13" i="19"/>
  <c r="G9" i="19"/>
  <c r="E9" i="19"/>
  <c r="B6" i="19"/>
  <c r="A6" i="19"/>
  <c r="H191" i="3" l="1"/>
  <c r="C40" i="1" s="1"/>
  <c r="J9" i="19"/>
  <c r="H12" i="19" s="1"/>
  <c r="G40" i="1" l="1"/>
  <c r="H40" i="1"/>
  <c r="H16" i="19"/>
  <c r="I16" i="19" s="1"/>
  <c r="J16" i="19" s="1"/>
  <c r="H13" i="19"/>
  <c r="H14" i="19" s="1"/>
  <c r="F68" i="3" l="1"/>
  <c r="H68" i="3" s="1"/>
  <c r="F69" i="3"/>
  <c r="H69" i="3" s="1"/>
  <c r="F55" i="3"/>
  <c r="H55" i="3" s="1"/>
  <c r="F42" i="3"/>
  <c r="H42" i="3" s="1"/>
  <c r="F36" i="3"/>
  <c r="H36" i="3" s="1"/>
  <c r="F41" i="3"/>
  <c r="H41" i="3" s="1"/>
  <c r="F35" i="3"/>
  <c r="H35" i="3" s="1"/>
  <c r="F34" i="3"/>
  <c r="H34" i="3" s="1"/>
  <c r="I14" i="19"/>
  <c r="H17" i="19"/>
  <c r="J14" i="19" l="1"/>
  <c r="J19" i="19" s="1"/>
  <c r="J6" i="19" s="1"/>
  <c r="F5324" i="32"/>
  <c r="F5325" i="32"/>
  <c r="F5326" i="32"/>
  <c r="F5226" i="32"/>
  <c r="F5227" i="32"/>
  <c r="F5228" i="32"/>
  <c r="F5229" i="32"/>
  <c r="F5230" i="32"/>
  <c r="F5231" i="32"/>
  <c r="F5232" i="32"/>
  <c r="F5233" i="32"/>
  <c r="F5234" i="32"/>
  <c r="F5235" i="32"/>
  <c r="F5236" i="32"/>
  <c r="F5237" i="32"/>
  <c r="F5238" i="32"/>
  <c r="F5239" i="32"/>
  <c r="F5240" i="32"/>
  <c r="F5241" i="32"/>
  <c r="F5242" i="32"/>
  <c r="F5243" i="32"/>
  <c r="F5244" i="32"/>
  <c r="F5245" i="32"/>
  <c r="F5246" i="32"/>
  <c r="F5247" i="32"/>
  <c r="F5248" i="32"/>
  <c r="F5249" i="32"/>
  <c r="F5250" i="32"/>
  <c r="F5251" i="32"/>
  <c r="F5252" i="32"/>
  <c r="F5253" i="32"/>
  <c r="F5254" i="32"/>
  <c r="F5255" i="32"/>
  <c r="F5256" i="32"/>
  <c r="F5257" i="32"/>
  <c r="F5258" i="32"/>
  <c r="F5259" i="32"/>
  <c r="F5260" i="32"/>
  <c r="F5261" i="32"/>
  <c r="F5262" i="32"/>
  <c r="F5263" i="32"/>
  <c r="F5264" i="32"/>
  <c r="F5265" i="32"/>
  <c r="F5266" i="32"/>
  <c r="F5267" i="32"/>
  <c r="F5268" i="32"/>
  <c r="F5269" i="32"/>
  <c r="F5270" i="32"/>
  <c r="F5271" i="32"/>
  <c r="F5272" i="32"/>
  <c r="F5273" i="32"/>
  <c r="F5274" i="32"/>
  <c r="F5275" i="32"/>
  <c r="F5276" i="32"/>
  <c r="F5277" i="32"/>
  <c r="F5278" i="32"/>
  <c r="F5279" i="32"/>
  <c r="F5280" i="32"/>
  <c r="F5281" i="32"/>
  <c r="F5282" i="32"/>
  <c r="F5283" i="32"/>
  <c r="F5284" i="32"/>
  <c r="F5285" i="32"/>
  <c r="F5286" i="32"/>
  <c r="F5287" i="32"/>
  <c r="F5288" i="32"/>
  <c r="F5289" i="32"/>
  <c r="F5290" i="32"/>
  <c r="F5291" i="32"/>
  <c r="F5292" i="32"/>
  <c r="F5293" i="32"/>
  <c r="F5294" i="32"/>
  <c r="F5295" i="32"/>
  <c r="F5296" i="32"/>
  <c r="F5297" i="32"/>
  <c r="F5298" i="32"/>
  <c r="F5299" i="32"/>
  <c r="F5300" i="32"/>
  <c r="F5301" i="32"/>
  <c r="F5302" i="32"/>
  <c r="F5303" i="32"/>
  <c r="F5304" i="32"/>
  <c r="F5305" i="32"/>
  <c r="F5306" i="32"/>
  <c r="F5307" i="32"/>
  <c r="F5308" i="32"/>
  <c r="F5309" i="32"/>
  <c r="F5310" i="32"/>
  <c r="F5311" i="32"/>
  <c r="F5312" i="32"/>
  <c r="F5313" i="32"/>
  <c r="F5314" i="32"/>
  <c r="F5315" i="32"/>
  <c r="F5316" i="32"/>
  <c r="F5317" i="32"/>
  <c r="F5318" i="32"/>
  <c r="F5319" i="32"/>
  <c r="F5320" i="32"/>
  <c r="F5321" i="32"/>
  <c r="F5322" i="32"/>
  <c r="F5323" i="32"/>
  <c r="K12" i="2" l="1"/>
  <c r="I19" i="8" l="1"/>
  <c r="J19" i="8" s="1"/>
  <c r="J22" i="8" s="1"/>
  <c r="J6" i="8" s="1"/>
  <c r="C19" i="28" l="1"/>
  <c r="C34" i="28"/>
  <c r="A4" i="28"/>
  <c r="A2" i="28"/>
  <c r="F117" i="3" l="1"/>
  <c r="H117" i="3" s="1"/>
  <c r="F116" i="3"/>
  <c r="H116" i="3" s="1"/>
  <c r="F33" i="3"/>
  <c r="H33" i="3" s="1"/>
  <c r="H101" i="3"/>
  <c r="C28" i="1" s="1"/>
  <c r="F16" i="3"/>
  <c r="H16" i="3" s="1"/>
  <c r="F95" i="3"/>
  <c r="H95" i="3" s="1"/>
  <c r="F89" i="3"/>
  <c r="H89" i="3" s="1"/>
  <c r="F50" i="3"/>
  <c r="H50" i="3" s="1"/>
  <c r="F78" i="3"/>
  <c r="H78" i="3" s="1"/>
  <c r="F77" i="3"/>
  <c r="H77" i="3" s="1"/>
  <c r="F88" i="3"/>
  <c r="H88" i="3" s="1"/>
  <c r="F64" i="3"/>
  <c r="H64" i="3" s="1"/>
  <c r="H73" i="3" s="1"/>
  <c r="C20" i="1" s="1"/>
  <c r="F57" i="3"/>
  <c r="H57" i="3" s="1"/>
  <c r="H60" i="3" s="1"/>
  <c r="C18" i="1" s="1"/>
  <c r="F48" i="3"/>
  <c r="H48" i="3" s="1"/>
  <c r="F38" i="3"/>
  <c r="H38" i="3" s="1"/>
  <c r="F39" i="3"/>
  <c r="H39" i="3" s="1"/>
  <c r="F94" i="3"/>
  <c r="H94" i="3" s="1"/>
  <c r="F27" i="3"/>
  <c r="H27" i="3" s="1"/>
  <c r="F86" i="3"/>
  <c r="H86" i="3" s="1"/>
  <c r="F25" i="3"/>
  <c r="H25" i="3" s="1"/>
  <c r="F23" i="3"/>
  <c r="H23" i="3" s="1"/>
  <c r="F105" i="3"/>
  <c r="H105" i="3" s="1"/>
  <c r="F84" i="3"/>
  <c r="H84" i="3" s="1"/>
  <c r="F15" i="3"/>
  <c r="H15" i="3" s="1"/>
  <c r="F32" i="3"/>
  <c r="H20" i="1" l="1"/>
  <c r="G20" i="1"/>
  <c r="G18" i="1"/>
  <c r="G28" i="1"/>
  <c r="H80" i="3"/>
  <c r="C22" i="1" s="1"/>
  <c r="H124" i="3"/>
  <c r="C32" i="1" s="1"/>
  <c r="H90" i="3"/>
  <c r="C24" i="1" s="1"/>
  <c r="H19" i="3"/>
  <c r="C10" i="1" s="1"/>
  <c r="H112" i="3"/>
  <c r="C30" i="1" s="1"/>
  <c r="H51" i="3"/>
  <c r="C16" i="1" s="1"/>
  <c r="H28" i="3"/>
  <c r="C12" i="1" s="1"/>
  <c r="H11" i="3"/>
  <c r="C8" i="1" s="1"/>
  <c r="E10" i="1" l="1"/>
  <c r="E12" i="1"/>
  <c r="H24" i="1"/>
  <c r="H32" i="1"/>
  <c r="F32" i="1"/>
  <c r="G32" i="1"/>
  <c r="H22" i="1"/>
  <c r="G22" i="1"/>
  <c r="H30" i="1"/>
  <c r="G30" i="1"/>
  <c r="F16" i="1"/>
  <c r="E16" i="1"/>
  <c r="D7" i="2"/>
  <c r="F5225" i="32"/>
  <c r="F5224" i="32"/>
  <c r="F5223" i="32"/>
  <c r="F5222" i="32"/>
  <c r="F5221" i="32"/>
  <c r="F5220" i="32"/>
  <c r="F5219" i="32"/>
  <c r="F5218" i="32"/>
  <c r="F5217" i="32"/>
  <c r="F5216" i="32"/>
  <c r="F5215" i="32"/>
  <c r="F5214" i="32"/>
  <c r="F5213" i="32"/>
  <c r="F5212" i="32"/>
  <c r="F5211" i="32"/>
  <c r="F5210" i="32"/>
  <c r="F5209" i="32"/>
  <c r="F5208" i="32"/>
  <c r="F5207" i="32"/>
  <c r="F5206" i="32"/>
  <c r="F5205" i="32"/>
  <c r="F5204" i="32"/>
  <c r="F5203" i="32"/>
  <c r="F5202" i="32"/>
  <c r="F5201" i="32"/>
  <c r="F5200" i="32"/>
  <c r="F5199" i="32"/>
  <c r="F5198" i="32"/>
  <c r="F5197" i="32"/>
  <c r="F5196" i="32"/>
  <c r="F5195" i="32"/>
  <c r="F5194" i="32"/>
  <c r="F5193" i="32"/>
  <c r="F5192" i="32"/>
  <c r="F5191" i="32"/>
  <c r="F5190" i="32"/>
  <c r="F5189" i="32"/>
  <c r="F5188" i="32"/>
  <c r="F5187" i="32"/>
  <c r="F5186" i="32"/>
  <c r="F5185" i="32"/>
  <c r="F5184" i="32"/>
  <c r="F5183" i="32"/>
  <c r="F5182" i="32"/>
  <c r="F5181" i="32"/>
  <c r="F5180" i="32"/>
  <c r="F5179" i="32"/>
  <c r="F5178" i="32"/>
  <c r="F5177" i="32"/>
  <c r="F5176" i="32"/>
  <c r="F5175" i="32"/>
  <c r="F5174" i="32"/>
  <c r="F5173" i="32"/>
  <c r="F5172" i="32"/>
  <c r="F5171" i="32"/>
  <c r="F5170" i="32"/>
  <c r="F5169" i="32"/>
  <c r="F5168" i="32"/>
  <c r="F5167" i="32"/>
  <c r="F5166" i="32"/>
  <c r="F5165" i="32"/>
  <c r="F5164" i="32"/>
  <c r="F5163" i="32"/>
  <c r="F5162" i="32"/>
  <c r="F5161" i="32"/>
  <c r="F5160" i="32"/>
  <c r="F5159" i="32"/>
  <c r="F5158" i="32"/>
  <c r="F5157" i="32"/>
  <c r="F5156" i="32"/>
  <c r="F5155" i="32"/>
  <c r="F5154" i="32"/>
  <c r="F5153" i="32"/>
  <c r="F5152" i="32"/>
  <c r="F5151" i="32"/>
  <c r="F5150" i="32"/>
  <c r="F5149" i="32"/>
  <c r="F5148" i="32"/>
  <c r="F5147" i="32"/>
  <c r="F5146" i="32"/>
  <c r="F5145" i="32"/>
  <c r="F5144" i="32"/>
  <c r="F5143" i="32"/>
  <c r="F5142" i="32"/>
  <c r="F5141" i="32"/>
  <c r="F5140" i="32"/>
  <c r="F5139" i="32"/>
  <c r="F5138" i="32"/>
  <c r="F5137" i="32"/>
  <c r="F5136" i="32"/>
  <c r="F5135" i="32"/>
  <c r="F5134" i="32"/>
  <c r="F5133" i="32"/>
  <c r="F5132" i="32"/>
  <c r="F5131" i="32"/>
  <c r="F5130" i="32"/>
  <c r="F5129" i="32"/>
  <c r="F5128" i="32"/>
  <c r="F5127" i="32"/>
  <c r="F5126" i="32"/>
  <c r="F5125" i="32"/>
  <c r="F5124" i="32"/>
  <c r="F5123" i="32"/>
  <c r="F5122" i="32"/>
  <c r="F5121" i="32"/>
  <c r="F5120" i="32"/>
  <c r="F5119" i="32"/>
  <c r="F5118" i="32"/>
  <c r="F5117" i="32"/>
  <c r="F5116" i="32"/>
  <c r="F5115" i="32"/>
  <c r="F5114" i="32"/>
  <c r="F5113" i="32"/>
  <c r="F5112" i="32"/>
  <c r="F5111" i="32"/>
  <c r="F5110" i="32"/>
  <c r="F5109" i="32"/>
  <c r="F5108" i="32"/>
  <c r="F5107" i="32"/>
  <c r="F5106" i="32"/>
  <c r="F5105" i="32"/>
  <c r="F5104" i="32"/>
  <c r="F5103" i="32"/>
  <c r="F5102" i="32"/>
  <c r="F5101" i="32"/>
  <c r="F5100" i="32"/>
  <c r="F5099" i="32"/>
  <c r="F5098" i="32"/>
  <c r="F5097" i="32"/>
  <c r="F5096" i="32"/>
  <c r="F5095" i="32"/>
  <c r="F5094" i="32"/>
  <c r="F5093" i="32"/>
  <c r="F5092" i="32"/>
  <c r="F5091" i="32"/>
  <c r="F5090" i="32"/>
  <c r="F5089" i="32"/>
  <c r="F5088" i="32"/>
  <c r="F5087" i="32"/>
  <c r="F5086" i="32"/>
  <c r="F5085" i="32"/>
  <c r="F5084" i="32"/>
  <c r="F5083" i="32"/>
  <c r="F5082" i="32"/>
  <c r="F5081" i="32"/>
  <c r="F5080" i="32"/>
  <c r="F5079" i="32"/>
  <c r="F5078" i="32"/>
  <c r="F5077" i="32"/>
  <c r="F5076" i="32"/>
  <c r="F5075" i="32"/>
  <c r="F5074" i="32"/>
  <c r="F5073" i="32"/>
  <c r="F5072" i="32"/>
  <c r="F5071" i="32"/>
  <c r="F5070" i="32"/>
  <c r="F5069" i="32"/>
  <c r="F5068" i="32"/>
  <c r="F5067" i="32"/>
  <c r="F5066" i="32"/>
  <c r="F5065" i="32"/>
  <c r="F5064" i="32"/>
  <c r="F5063" i="32"/>
  <c r="F5062" i="32"/>
  <c r="F5061" i="32"/>
  <c r="F5060" i="32"/>
  <c r="F5059" i="32"/>
  <c r="F5058" i="32"/>
  <c r="F5057" i="32"/>
  <c r="F5056" i="32"/>
  <c r="F5055" i="32"/>
  <c r="F5054" i="32"/>
  <c r="F5053" i="32"/>
  <c r="F5052" i="32"/>
  <c r="F5051" i="32"/>
  <c r="F5050" i="32"/>
  <c r="F5049" i="32"/>
  <c r="F5048" i="32"/>
  <c r="F5047" i="32"/>
  <c r="F5046" i="32"/>
  <c r="F5045" i="32"/>
  <c r="F5044" i="32"/>
  <c r="F5043" i="32"/>
  <c r="F5042" i="32"/>
  <c r="F5041" i="32"/>
  <c r="F5040" i="32"/>
  <c r="F5039" i="32"/>
  <c r="F5038" i="32"/>
  <c r="F5037" i="32"/>
  <c r="F5036" i="32"/>
  <c r="F5035" i="32"/>
  <c r="F5034" i="32"/>
  <c r="F5033" i="32"/>
  <c r="F5032" i="32"/>
  <c r="F5031" i="32"/>
  <c r="F5030" i="32"/>
  <c r="F5029" i="32"/>
  <c r="F5028" i="32"/>
  <c r="F5027" i="32"/>
  <c r="F5026" i="32"/>
  <c r="F5025" i="32"/>
  <c r="F5024" i="32"/>
  <c r="F5023" i="32"/>
  <c r="F5022" i="32"/>
  <c r="F5021" i="32"/>
  <c r="F5020" i="32"/>
  <c r="F5019" i="32"/>
  <c r="F5018" i="32"/>
  <c r="F5017" i="32"/>
  <c r="F5016" i="32"/>
  <c r="F5015" i="32"/>
  <c r="F5014" i="32"/>
  <c r="F5013" i="32"/>
  <c r="F5012" i="32"/>
  <c r="F5011" i="32"/>
  <c r="F5010" i="32"/>
  <c r="F5009" i="32"/>
  <c r="F5008" i="32"/>
  <c r="F5007" i="32"/>
  <c r="F5006" i="32"/>
  <c r="F5005" i="32"/>
  <c r="F5004" i="32"/>
  <c r="F5003" i="32"/>
  <c r="F5002" i="32"/>
  <c r="F5001" i="32"/>
  <c r="F5000" i="32"/>
  <c r="F4999" i="32"/>
  <c r="F4998" i="32"/>
  <c r="F4997" i="32"/>
  <c r="F4996" i="32"/>
  <c r="F4995" i="32"/>
  <c r="F4994" i="32"/>
  <c r="F4993" i="32"/>
  <c r="F4992" i="32"/>
  <c r="F4991" i="32"/>
  <c r="F4990" i="32"/>
  <c r="F4989" i="32"/>
  <c r="F4988" i="32"/>
  <c r="F4987" i="32"/>
  <c r="F4986" i="32"/>
  <c r="F4985" i="32"/>
  <c r="F4984" i="32"/>
  <c r="F4983" i="32"/>
  <c r="F4982" i="32"/>
  <c r="F4981" i="32"/>
  <c r="F4980" i="32"/>
  <c r="F4979" i="32"/>
  <c r="F4978" i="32"/>
  <c r="F4977" i="32"/>
  <c r="F4976" i="32"/>
  <c r="F4975" i="32"/>
  <c r="F4974" i="32"/>
  <c r="F4973" i="32"/>
  <c r="F4972" i="32"/>
  <c r="F4971" i="32"/>
  <c r="F4970" i="32"/>
  <c r="F4969" i="32"/>
  <c r="F4968" i="32"/>
  <c r="F4967" i="32"/>
  <c r="F4966" i="32"/>
  <c r="F4965" i="32"/>
  <c r="F4964" i="32"/>
  <c r="F4963" i="32"/>
  <c r="F4962" i="32"/>
  <c r="F4961" i="32"/>
  <c r="F4960" i="32"/>
  <c r="F4959" i="32"/>
  <c r="F4958" i="32"/>
  <c r="F4957" i="32"/>
  <c r="F4956" i="32"/>
  <c r="F4955" i="32"/>
  <c r="F4954" i="32"/>
  <c r="F4953" i="32"/>
  <c r="F4952" i="32"/>
  <c r="F4951" i="32"/>
  <c r="F4950" i="32"/>
  <c r="F4949" i="32"/>
  <c r="F4948" i="32"/>
  <c r="F4947" i="32"/>
  <c r="F4946" i="32"/>
  <c r="F4945" i="32"/>
  <c r="F4944" i="32"/>
  <c r="F4943" i="32"/>
  <c r="F4942" i="32"/>
  <c r="F4941" i="32"/>
  <c r="F4940" i="32"/>
  <c r="F4939" i="32"/>
  <c r="F4938" i="32"/>
  <c r="F4937" i="32"/>
  <c r="F4936" i="32"/>
  <c r="F4935" i="32"/>
  <c r="F4934" i="32"/>
  <c r="F4933" i="32"/>
  <c r="F4932" i="32"/>
  <c r="F4931" i="32"/>
  <c r="F4930" i="32"/>
  <c r="F4929" i="32"/>
  <c r="F4928" i="32"/>
  <c r="F4927" i="32"/>
  <c r="F4926" i="32"/>
  <c r="F4925" i="32"/>
  <c r="F4924" i="32"/>
  <c r="F4923" i="32"/>
  <c r="F4922" i="32"/>
  <c r="F4921" i="32"/>
  <c r="F4920" i="32"/>
  <c r="F4919" i="32"/>
  <c r="F4918" i="32"/>
  <c r="F4917" i="32"/>
  <c r="F4916" i="32"/>
  <c r="F4915" i="32"/>
  <c r="F4914" i="32"/>
  <c r="F4913" i="32"/>
  <c r="F4912" i="32"/>
  <c r="F4911" i="32"/>
  <c r="F4910" i="32"/>
  <c r="F4909" i="32"/>
  <c r="F4908" i="32"/>
  <c r="F4907" i="32"/>
  <c r="F4906" i="32"/>
  <c r="F4905" i="32"/>
  <c r="F4904" i="32"/>
  <c r="F4903" i="32"/>
  <c r="F4902" i="32"/>
  <c r="F4901" i="32"/>
  <c r="F4900" i="32"/>
  <c r="F4899" i="32"/>
  <c r="F4898" i="32"/>
  <c r="F4897" i="32"/>
  <c r="F4896" i="32"/>
  <c r="F4895" i="32"/>
  <c r="F4894" i="32"/>
  <c r="F4893" i="32"/>
  <c r="F4892" i="32"/>
  <c r="F4891" i="32"/>
  <c r="F4890" i="32"/>
  <c r="F4889" i="32"/>
  <c r="F4888" i="32"/>
  <c r="F4887" i="32"/>
  <c r="F4886" i="32"/>
  <c r="F4885" i="32"/>
  <c r="F4884" i="32"/>
  <c r="F4883" i="32"/>
  <c r="F4882" i="32"/>
  <c r="F4881" i="32"/>
  <c r="F4880" i="32"/>
  <c r="F4879" i="32"/>
  <c r="F4878" i="32"/>
  <c r="F4877" i="32"/>
  <c r="F4876" i="32"/>
  <c r="F4875" i="32"/>
  <c r="F4874" i="32"/>
  <c r="F4873" i="32"/>
  <c r="F4872" i="32"/>
  <c r="F4871" i="32"/>
  <c r="F4870" i="32"/>
  <c r="F4869" i="32"/>
  <c r="F4868" i="32"/>
  <c r="F4867" i="32"/>
  <c r="F4866" i="32"/>
  <c r="F4865" i="32"/>
  <c r="F4864" i="32"/>
  <c r="F4863" i="32"/>
  <c r="F4862" i="32"/>
  <c r="F4861" i="32"/>
  <c r="F4860" i="32"/>
  <c r="F4859" i="32"/>
  <c r="F4858" i="32"/>
  <c r="F4857" i="32"/>
  <c r="F4856" i="32"/>
  <c r="F4855" i="32"/>
  <c r="F4854" i="32"/>
  <c r="F4853" i="32"/>
  <c r="F4852" i="32"/>
  <c r="F4851" i="32"/>
  <c r="F4850" i="32"/>
  <c r="F4849" i="32"/>
  <c r="F4848" i="32"/>
  <c r="F4847" i="32"/>
  <c r="F4846" i="32"/>
  <c r="F4845" i="32"/>
  <c r="F4844" i="32"/>
  <c r="F4843" i="32"/>
  <c r="F4842" i="32"/>
  <c r="F4841" i="32"/>
  <c r="F4840" i="32"/>
  <c r="F4839" i="32"/>
  <c r="F4838" i="32"/>
  <c r="F4837" i="32"/>
  <c r="F4836" i="32"/>
  <c r="F4835" i="32"/>
  <c r="F4834" i="32"/>
  <c r="F4833" i="32"/>
  <c r="F4832" i="32"/>
  <c r="F4831" i="32"/>
  <c r="F4830" i="32"/>
  <c r="F4829" i="32"/>
  <c r="F4828" i="32"/>
  <c r="F4827" i="32"/>
  <c r="F4826" i="32"/>
  <c r="F4825" i="32"/>
  <c r="F4824" i="32"/>
  <c r="F4823" i="32"/>
  <c r="F4822" i="32"/>
  <c r="F4821" i="32"/>
  <c r="F4820" i="32"/>
  <c r="F4819" i="32"/>
  <c r="F4818" i="32"/>
  <c r="F4817" i="32"/>
  <c r="F4816" i="32"/>
  <c r="F4815" i="32"/>
  <c r="F4814" i="32"/>
  <c r="F4813" i="32"/>
  <c r="F4812" i="32"/>
  <c r="F4811" i="32"/>
  <c r="F4810" i="32"/>
  <c r="F4809" i="32"/>
  <c r="F4808" i="32"/>
  <c r="F4807" i="32"/>
  <c r="F4806" i="32"/>
  <c r="F4805" i="32"/>
  <c r="F4804" i="32"/>
  <c r="F4803" i="32"/>
  <c r="F4802" i="32"/>
  <c r="F4801" i="32"/>
  <c r="F4800" i="32"/>
  <c r="F4799" i="32"/>
  <c r="F4798" i="32"/>
  <c r="F4797" i="32"/>
  <c r="F4796" i="32"/>
  <c r="F4795" i="32"/>
  <c r="F4794" i="32"/>
  <c r="F4793" i="32"/>
  <c r="F4792" i="32"/>
  <c r="F4791" i="32"/>
  <c r="F4790" i="32"/>
  <c r="F4789" i="32"/>
  <c r="F4788" i="32"/>
  <c r="F4787" i="32"/>
  <c r="F4786" i="32"/>
  <c r="F4785" i="32"/>
  <c r="F4784" i="32"/>
  <c r="F4783" i="32"/>
  <c r="F4782" i="32"/>
  <c r="F4781" i="32"/>
  <c r="F4780" i="32"/>
  <c r="F4779" i="32"/>
  <c r="F4778" i="32"/>
  <c r="F4777" i="32"/>
  <c r="F4776" i="32"/>
  <c r="F4775" i="32"/>
  <c r="F4774" i="32"/>
  <c r="F4773" i="32"/>
  <c r="F4772" i="32"/>
  <c r="F4771" i="32"/>
  <c r="F4770" i="32"/>
  <c r="F4769" i="32"/>
  <c r="F4768" i="32"/>
  <c r="F4767" i="32"/>
  <c r="F4766" i="32"/>
  <c r="F4765" i="32"/>
  <c r="F4764" i="32"/>
  <c r="F4763" i="32"/>
  <c r="F4762" i="32"/>
  <c r="F4761" i="32"/>
  <c r="F4760" i="32"/>
  <c r="F4759" i="32"/>
  <c r="F4758" i="32"/>
  <c r="F4757" i="32"/>
  <c r="F4756" i="32"/>
  <c r="F4755" i="32"/>
  <c r="F4754" i="32"/>
  <c r="F4753" i="32"/>
  <c r="F4752" i="32"/>
  <c r="F4751" i="32"/>
  <c r="F4750" i="32"/>
  <c r="F4749" i="32"/>
  <c r="F4748" i="32"/>
  <c r="F4747" i="32"/>
  <c r="F4746" i="32"/>
  <c r="F4745" i="32"/>
  <c r="F4744" i="32"/>
  <c r="F4743" i="32"/>
  <c r="F4742" i="32"/>
  <c r="F4741" i="32"/>
  <c r="F4740" i="32"/>
  <c r="F4739" i="32"/>
  <c r="F4738" i="32"/>
  <c r="F4737" i="32"/>
  <c r="F4736" i="32"/>
  <c r="F4735" i="32"/>
  <c r="F4734" i="32"/>
  <c r="F4733" i="32"/>
  <c r="F4732" i="32"/>
  <c r="F4731" i="32"/>
  <c r="F4730" i="32"/>
  <c r="F4729" i="32"/>
  <c r="F4728" i="32"/>
  <c r="F4727" i="32"/>
  <c r="F4726" i="32"/>
  <c r="F4725" i="32"/>
  <c r="F4724" i="32"/>
  <c r="F4723" i="32"/>
  <c r="F4722" i="32"/>
  <c r="F4721" i="32"/>
  <c r="F4720" i="32"/>
  <c r="F4719" i="32"/>
  <c r="F4718" i="32"/>
  <c r="F4717" i="32"/>
  <c r="F4716" i="32"/>
  <c r="F4715" i="32"/>
  <c r="F4714" i="32"/>
  <c r="F4713" i="32"/>
  <c r="F4712" i="32"/>
  <c r="F4711" i="32"/>
  <c r="F4710" i="32"/>
  <c r="F4709" i="32"/>
  <c r="F4708" i="32"/>
  <c r="F4707" i="32"/>
  <c r="F4706" i="32"/>
  <c r="F4705" i="32"/>
  <c r="F4704" i="32"/>
  <c r="F4703" i="32"/>
  <c r="F4702" i="32"/>
  <c r="F4701" i="32"/>
  <c r="F4700" i="32"/>
  <c r="F4699" i="32"/>
  <c r="F4698" i="32"/>
  <c r="F4697" i="32"/>
  <c r="F4696" i="32"/>
  <c r="F4695" i="32"/>
  <c r="F4694" i="32"/>
  <c r="F4693" i="32"/>
  <c r="F4692" i="32"/>
  <c r="F4691" i="32"/>
  <c r="F4690" i="32"/>
  <c r="F4689" i="32"/>
  <c r="F4688" i="32"/>
  <c r="F4687" i="32"/>
  <c r="F4686" i="32"/>
  <c r="F4685" i="32"/>
  <c r="F4684" i="32"/>
  <c r="F4683" i="32"/>
  <c r="F4682" i="32"/>
  <c r="F4681" i="32"/>
  <c r="F4680" i="32"/>
  <c r="F4679" i="32"/>
  <c r="F4678" i="32"/>
  <c r="F4677" i="32"/>
  <c r="F4676" i="32"/>
  <c r="F4675" i="32"/>
  <c r="F4674" i="32"/>
  <c r="F4673" i="32"/>
  <c r="F4672" i="32"/>
  <c r="F4671" i="32"/>
  <c r="F4670" i="32"/>
  <c r="F4669" i="32"/>
  <c r="F4668" i="32"/>
  <c r="F4667" i="32"/>
  <c r="F4666" i="32"/>
  <c r="F4665" i="32"/>
  <c r="F4664" i="32"/>
  <c r="F4663" i="32"/>
  <c r="F4662" i="32"/>
  <c r="F4661" i="32"/>
  <c r="F4660" i="32"/>
  <c r="F4659" i="32"/>
  <c r="F4658" i="32"/>
  <c r="F4657" i="32"/>
  <c r="F4656" i="32"/>
  <c r="F4655" i="32"/>
  <c r="F4654" i="32"/>
  <c r="F4653" i="32"/>
  <c r="F4652" i="32"/>
  <c r="F4651" i="32"/>
  <c r="F4650" i="32"/>
  <c r="F4649" i="32"/>
  <c r="F4648" i="32"/>
  <c r="F4647" i="32"/>
  <c r="F4646" i="32"/>
  <c r="F4645" i="32"/>
  <c r="F4644" i="32"/>
  <c r="F4643" i="32"/>
  <c r="F4642" i="32"/>
  <c r="F4641" i="32"/>
  <c r="F4640" i="32"/>
  <c r="F4639" i="32"/>
  <c r="F4638" i="32"/>
  <c r="F4637" i="32"/>
  <c r="F4636" i="32"/>
  <c r="F4635" i="32"/>
  <c r="F4634" i="32"/>
  <c r="F4633" i="32"/>
  <c r="F4632" i="32"/>
  <c r="F4631" i="32"/>
  <c r="F4630" i="32"/>
  <c r="F4629" i="32"/>
  <c r="F4628" i="32"/>
  <c r="F4627" i="32"/>
  <c r="F4626" i="32"/>
  <c r="F4625" i="32"/>
  <c r="F4624" i="32"/>
  <c r="F4623" i="32"/>
  <c r="F4622" i="32"/>
  <c r="F4621" i="32"/>
  <c r="F4620" i="32"/>
  <c r="F4619" i="32"/>
  <c r="F4618" i="32"/>
  <c r="F4617" i="32"/>
  <c r="F4616" i="32"/>
  <c r="F4615" i="32"/>
  <c r="F4614" i="32"/>
  <c r="F4613" i="32"/>
  <c r="F4612" i="32"/>
  <c r="F4611" i="32"/>
  <c r="F4610" i="32"/>
  <c r="F4609" i="32"/>
  <c r="F4608" i="32"/>
  <c r="F4607" i="32"/>
  <c r="F4606" i="32"/>
  <c r="F4605" i="32"/>
  <c r="F4604" i="32"/>
  <c r="F4603" i="32"/>
  <c r="F4602" i="32"/>
  <c r="F4601" i="32"/>
  <c r="F4600" i="32"/>
  <c r="F4599" i="32"/>
  <c r="F4598" i="32"/>
  <c r="F4597" i="32"/>
  <c r="F4596" i="32"/>
  <c r="F4595" i="32"/>
  <c r="F4594" i="32"/>
  <c r="F4593" i="32"/>
  <c r="F4592" i="32"/>
  <c r="F4591" i="32"/>
  <c r="F4590" i="32"/>
  <c r="F4589" i="32"/>
  <c r="F4588" i="32"/>
  <c r="F4587" i="32"/>
  <c r="F4586" i="32"/>
  <c r="F4585" i="32"/>
  <c r="F4584" i="32"/>
  <c r="F4583" i="32"/>
  <c r="F4582" i="32"/>
  <c r="F4581" i="32"/>
  <c r="F4580" i="32"/>
  <c r="F4579" i="32"/>
  <c r="F4578" i="32"/>
  <c r="F4577" i="32"/>
  <c r="F4576" i="32"/>
  <c r="F4575" i="32"/>
  <c r="F4574" i="32"/>
  <c r="F4573" i="32"/>
  <c r="F4572" i="32"/>
  <c r="F4571" i="32"/>
  <c r="F4570" i="32"/>
  <c r="F4569" i="32"/>
  <c r="F4568" i="32"/>
  <c r="F4567" i="32"/>
  <c r="F4566" i="32"/>
  <c r="F4565" i="32"/>
  <c r="F4564" i="32"/>
  <c r="F4563" i="32"/>
  <c r="F4562" i="32"/>
  <c r="F4561" i="32"/>
  <c r="F4560" i="32"/>
  <c r="F4559" i="32"/>
  <c r="F4558" i="32"/>
  <c r="F4557" i="32"/>
  <c r="F4556" i="32"/>
  <c r="F4555" i="32"/>
  <c r="F4554" i="32"/>
  <c r="F4553" i="32"/>
  <c r="F4552" i="32"/>
  <c r="F4551" i="32"/>
  <c r="F4550" i="32"/>
  <c r="F4549" i="32"/>
  <c r="F4548" i="32"/>
  <c r="F4547" i="32"/>
  <c r="F4546" i="32"/>
  <c r="F4545" i="32"/>
  <c r="F4544" i="32"/>
  <c r="F4543" i="32"/>
  <c r="F4542" i="32"/>
  <c r="F4541" i="32"/>
  <c r="F4540" i="32"/>
  <c r="F4539" i="32"/>
  <c r="F4538" i="32"/>
  <c r="F4537" i="32"/>
  <c r="F4536" i="32"/>
  <c r="F4535" i="32"/>
  <c r="F4534" i="32"/>
  <c r="F4533" i="32"/>
  <c r="F4532" i="32"/>
  <c r="F4531" i="32"/>
  <c r="F4530" i="32"/>
  <c r="F4529" i="32"/>
  <c r="F4528" i="32"/>
  <c r="F4527" i="32"/>
  <c r="F4526" i="32"/>
  <c r="F4525" i="32"/>
  <c r="F4524" i="32"/>
  <c r="F4523" i="32"/>
  <c r="F4522" i="32"/>
  <c r="F4521" i="32"/>
  <c r="F4520" i="32"/>
  <c r="F4519" i="32"/>
  <c r="F4518" i="32"/>
  <c r="F4517" i="32"/>
  <c r="F4516" i="32"/>
  <c r="F4515" i="32"/>
  <c r="F4514" i="32"/>
  <c r="F4513" i="32"/>
  <c r="F4512" i="32"/>
  <c r="F4511" i="32"/>
  <c r="F4510" i="32"/>
  <c r="F4509" i="32"/>
  <c r="F4508" i="32"/>
  <c r="F4507" i="32"/>
  <c r="F4506" i="32"/>
  <c r="F4505" i="32"/>
  <c r="F4504" i="32"/>
  <c r="F4503" i="32"/>
  <c r="F4502" i="32"/>
  <c r="F4501" i="32"/>
  <c r="F4500" i="32"/>
  <c r="F4499" i="32"/>
  <c r="F4498" i="32"/>
  <c r="F4497" i="32"/>
  <c r="F4496" i="32"/>
  <c r="F4495" i="32"/>
  <c r="F4494" i="32"/>
  <c r="F4493" i="32"/>
  <c r="F4492" i="32"/>
  <c r="F4491" i="32"/>
  <c r="F4490" i="32"/>
  <c r="F4489" i="32"/>
  <c r="F4488" i="32"/>
  <c r="F4487" i="32"/>
  <c r="F4486" i="32"/>
  <c r="F4485" i="32"/>
  <c r="F4484" i="32"/>
  <c r="F4483" i="32"/>
  <c r="F4482" i="32"/>
  <c r="F4481" i="32"/>
  <c r="F4480" i="32"/>
  <c r="F4479" i="32"/>
  <c r="F4478" i="32"/>
  <c r="F4477" i="32"/>
  <c r="F4476" i="32"/>
  <c r="F4475" i="32"/>
  <c r="F4474" i="32"/>
  <c r="F4473" i="32"/>
  <c r="F4472" i="32"/>
  <c r="F4471" i="32"/>
  <c r="F4470" i="32"/>
  <c r="F4469" i="32"/>
  <c r="F4468" i="32"/>
  <c r="F4467" i="32"/>
  <c r="F4466" i="32"/>
  <c r="F4465" i="32"/>
  <c r="F4464" i="32"/>
  <c r="F4463" i="32"/>
  <c r="F4462" i="32"/>
  <c r="F4461" i="32"/>
  <c r="F4460" i="32"/>
  <c r="F4459" i="32"/>
  <c r="F4458" i="32"/>
  <c r="F4457" i="32"/>
  <c r="F4456" i="32"/>
  <c r="F4455" i="32"/>
  <c r="F4454" i="32"/>
  <c r="F4453" i="32"/>
  <c r="F4452" i="32"/>
  <c r="F4451" i="32"/>
  <c r="F4450" i="32"/>
  <c r="F4449" i="32"/>
  <c r="F4448" i="32"/>
  <c r="F4447" i="32"/>
  <c r="F4446" i="32"/>
  <c r="F4445" i="32"/>
  <c r="F4444" i="32"/>
  <c r="F4443" i="32"/>
  <c r="F4442" i="32"/>
  <c r="F4441" i="32"/>
  <c r="F4440" i="32"/>
  <c r="F4439" i="32"/>
  <c r="F4438" i="32"/>
  <c r="F4437" i="32"/>
  <c r="F4436" i="32"/>
  <c r="F4435" i="32"/>
  <c r="F4434" i="32"/>
  <c r="F4433" i="32"/>
  <c r="F4432" i="32"/>
  <c r="F4431" i="32"/>
  <c r="F4430" i="32"/>
  <c r="F4429" i="32"/>
  <c r="F4428" i="32"/>
  <c r="F4427" i="32"/>
  <c r="F4426" i="32"/>
  <c r="F4425" i="32"/>
  <c r="F4424" i="32"/>
  <c r="F4423" i="32"/>
  <c r="F4422" i="32"/>
  <c r="F4421" i="32"/>
  <c r="F4420" i="32"/>
  <c r="F4419" i="32"/>
  <c r="F4418" i="32"/>
  <c r="F4417" i="32"/>
  <c r="F4416" i="32"/>
  <c r="F4415" i="32"/>
  <c r="F4414" i="32"/>
  <c r="F4413" i="32"/>
  <c r="F4412" i="32"/>
  <c r="F4411" i="32"/>
  <c r="F4410" i="32"/>
  <c r="F4409" i="32"/>
  <c r="F4408" i="32"/>
  <c r="F4407" i="32"/>
  <c r="F4406" i="32"/>
  <c r="F4405" i="32"/>
  <c r="F4404" i="32"/>
  <c r="F4403" i="32"/>
  <c r="F4402" i="32"/>
  <c r="F4401" i="32"/>
  <c r="F4400" i="32"/>
  <c r="F4399" i="32"/>
  <c r="F4398" i="32"/>
  <c r="F4397" i="32"/>
  <c r="F4396" i="32"/>
  <c r="F4395" i="32"/>
  <c r="F4394" i="32"/>
  <c r="F4393" i="32"/>
  <c r="F4392" i="32"/>
  <c r="F4391" i="32"/>
  <c r="F4390" i="32"/>
  <c r="F4389" i="32"/>
  <c r="F4388" i="32"/>
  <c r="F4387" i="32"/>
  <c r="F4386" i="32"/>
  <c r="F4385" i="32"/>
  <c r="F4384" i="32"/>
  <c r="F4383" i="32"/>
  <c r="F4382" i="32"/>
  <c r="F4381" i="32"/>
  <c r="F4380" i="32"/>
  <c r="F4379" i="32"/>
  <c r="F4378" i="32"/>
  <c r="F4377" i="32"/>
  <c r="F4376" i="32"/>
  <c r="F4375" i="32"/>
  <c r="F4374" i="32"/>
  <c r="F4373" i="32"/>
  <c r="F4372" i="32"/>
  <c r="F4371" i="32"/>
  <c r="F4370" i="32"/>
  <c r="F4369" i="32"/>
  <c r="F4368" i="32"/>
  <c r="F4367" i="32"/>
  <c r="F4366" i="32"/>
  <c r="F4365" i="32"/>
  <c r="F4364" i="32"/>
  <c r="F4363" i="32"/>
  <c r="F4362" i="32"/>
  <c r="F4361" i="32"/>
  <c r="F4360" i="32"/>
  <c r="F4359" i="32"/>
  <c r="F4358" i="32"/>
  <c r="F4357" i="32"/>
  <c r="F4356" i="32"/>
  <c r="F4355" i="32"/>
  <c r="F4354" i="32"/>
  <c r="F4353" i="32"/>
  <c r="F4352" i="32"/>
  <c r="F4351" i="32"/>
  <c r="F4350" i="32"/>
  <c r="F4349" i="32"/>
  <c r="F4348" i="32"/>
  <c r="F4347" i="32"/>
  <c r="F4346" i="32"/>
  <c r="F4345" i="32"/>
  <c r="F4344" i="32"/>
  <c r="F4343" i="32"/>
  <c r="F4342" i="32"/>
  <c r="F4341" i="32"/>
  <c r="F4340" i="32"/>
  <c r="F4339" i="32"/>
  <c r="F4338" i="32"/>
  <c r="F4337" i="32"/>
  <c r="F4336" i="32"/>
  <c r="F4335" i="32"/>
  <c r="F4334" i="32"/>
  <c r="F4333" i="32"/>
  <c r="F4332" i="32"/>
  <c r="F4331" i="32"/>
  <c r="F4330" i="32"/>
  <c r="F4329" i="32"/>
  <c r="F4328" i="32"/>
  <c r="F4327" i="32"/>
  <c r="F4326" i="32"/>
  <c r="F4325" i="32"/>
  <c r="F4324" i="32"/>
  <c r="F4323" i="32"/>
  <c r="F4322" i="32"/>
  <c r="F4321" i="32"/>
  <c r="F4320" i="32"/>
  <c r="F4319" i="32"/>
  <c r="F4318" i="32"/>
  <c r="F4317" i="32"/>
  <c r="F4316" i="32"/>
  <c r="F4315" i="32"/>
  <c r="F4314" i="32"/>
  <c r="F4313" i="32"/>
  <c r="F4312" i="32"/>
  <c r="F4311" i="32"/>
  <c r="F4310" i="32"/>
  <c r="F4309" i="32"/>
  <c r="F4308" i="32"/>
  <c r="F4307" i="32"/>
  <c r="F4306" i="32"/>
  <c r="F4305" i="32"/>
  <c r="F4304" i="32"/>
  <c r="F4303" i="32"/>
  <c r="F4302" i="32"/>
  <c r="F4301" i="32"/>
  <c r="F4300" i="32"/>
  <c r="F4299" i="32"/>
  <c r="F4298" i="32"/>
  <c r="F4297" i="32"/>
  <c r="F4296" i="32"/>
  <c r="F4295" i="32"/>
  <c r="F4294" i="32"/>
  <c r="F4293" i="32"/>
  <c r="F4292" i="32"/>
  <c r="F4291" i="32"/>
  <c r="F4290" i="32"/>
  <c r="F4289" i="32"/>
  <c r="F4288" i="32"/>
  <c r="F4287" i="32"/>
  <c r="F4286" i="32"/>
  <c r="F4285" i="32"/>
  <c r="F4284" i="32"/>
  <c r="F4283" i="32"/>
  <c r="F4282" i="32"/>
  <c r="F4281" i="32"/>
  <c r="F4280" i="32"/>
  <c r="F4279" i="32"/>
  <c r="F4278" i="32"/>
  <c r="F4277" i="32"/>
  <c r="F4276" i="32"/>
  <c r="F4275" i="32"/>
  <c r="F4274" i="32"/>
  <c r="F4273" i="32"/>
  <c r="F4272" i="32"/>
  <c r="F4271" i="32"/>
  <c r="F4270" i="32"/>
  <c r="F4269" i="32"/>
  <c r="F4268" i="32"/>
  <c r="F4267" i="32"/>
  <c r="F4266" i="32"/>
  <c r="F4265" i="32"/>
  <c r="F4264" i="32"/>
  <c r="F4263" i="32"/>
  <c r="F4262" i="32"/>
  <c r="F4261" i="32"/>
  <c r="F4260" i="32"/>
  <c r="F4259" i="32"/>
  <c r="F4258" i="32"/>
  <c r="F4257" i="32"/>
  <c r="F4256" i="32"/>
  <c r="F4255" i="32"/>
  <c r="F4254" i="32"/>
  <c r="F4253" i="32"/>
  <c r="F4252" i="32"/>
  <c r="F4251" i="32"/>
  <c r="F4250" i="32"/>
  <c r="F4249" i="32"/>
  <c r="F4248" i="32"/>
  <c r="F4247" i="32"/>
  <c r="F4246" i="32"/>
  <c r="F4245" i="32"/>
  <c r="F4244" i="32"/>
  <c r="F4243" i="32"/>
  <c r="F4242" i="32"/>
  <c r="F4241" i="32"/>
  <c r="F4240" i="32"/>
  <c r="F4239" i="32"/>
  <c r="F4238" i="32"/>
  <c r="F4237" i="32"/>
  <c r="F4236" i="32"/>
  <c r="F4235" i="32"/>
  <c r="F4234" i="32"/>
  <c r="F4233" i="32"/>
  <c r="F4232" i="32"/>
  <c r="F4231" i="32"/>
  <c r="F4230" i="32"/>
  <c r="F4229" i="32"/>
  <c r="F4228" i="32"/>
  <c r="F4227" i="32"/>
  <c r="F4226" i="32"/>
  <c r="F4225" i="32"/>
  <c r="F4224" i="32"/>
  <c r="F4223" i="32"/>
  <c r="F4222" i="32"/>
  <c r="F4221" i="32"/>
  <c r="F4220" i="32"/>
  <c r="F4219" i="32"/>
  <c r="F4218" i="32"/>
  <c r="F4217" i="32"/>
  <c r="F4216" i="32"/>
  <c r="F4215" i="32"/>
  <c r="F4214" i="32"/>
  <c r="F4213" i="32"/>
  <c r="F4212" i="32"/>
  <c r="F4211" i="32"/>
  <c r="F4210" i="32"/>
  <c r="F4209" i="32"/>
  <c r="F4208" i="32"/>
  <c r="F4207" i="32"/>
  <c r="F4206" i="32"/>
  <c r="F4205" i="32"/>
  <c r="F4204" i="32"/>
  <c r="F4203" i="32"/>
  <c r="F4202" i="32"/>
  <c r="F4201" i="32"/>
  <c r="F4200" i="32"/>
  <c r="F4199" i="32"/>
  <c r="F4198" i="32"/>
  <c r="F4197" i="32"/>
  <c r="F4196" i="32"/>
  <c r="F4195" i="32"/>
  <c r="F4194" i="32"/>
  <c r="F4193" i="32"/>
  <c r="F4192" i="32"/>
  <c r="F4191" i="32"/>
  <c r="F4190" i="32"/>
  <c r="F4189" i="32"/>
  <c r="F4188" i="32"/>
  <c r="F4187" i="32"/>
  <c r="F4186" i="32"/>
  <c r="F4185" i="32"/>
  <c r="F4184" i="32"/>
  <c r="F4183" i="32"/>
  <c r="F4182" i="32"/>
  <c r="F4181" i="32"/>
  <c r="F4180" i="32"/>
  <c r="F4179" i="32"/>
  <c r="F4178" i="32"/>
  <c r="F4177" i="32"/>
  <c r="F4176" i="32"/>
  <c r="F4175" i="32"/>
  <c r="F4174" i="32"/>
  <c r="F4173" i="32"/>
  <c r="F4172" i="32"/>
  <c r="F4171" i="32"/>
  <c r="F4170" i="32"/>
  <c r="F4169" i="32"/>
  <c r="F4168" i="32"/>
  <c r="F4167" i="32"/>
  <c r="F4166" i="32"/>
  <c r="F4165" i="32"/>
  <c r="F4164" i="32"/>
  <c r="F4163" i="32"/>
  <c r="F4162" i="32"/>
  <c r="F4161" i="32"/>
  <c r="F4160" i="32"/>
  <c r="F4159" i="32"/>
  <c r="F4158" i="32"/>
  <c r="F4157" i="32"/>
  <c r="F4156" i="32"/>
  <c r="F4155" i="32"/>
  <c r="F4154" i="32"/>
  <c r="F4153" i="32"/>
  <c r="F4152" i="32"/>
  <c r="F4151" i="32"/>
  <c r="F4150" i="32"/>
  <c r="F4149" i="32"/>
  <c r="F4148" i="32"/>
  <c r="F4147" i="32"/>
  <c r="F4146" i="32"/>
  <c r="F4145" i="32"/>
  <c r="F4144" i="32"/>
  <c r="F4143" i="32"/>
  <c r="F4142" i="32"/>
  <c r="F4141" i="32"/>
  <c r="F4140" i="32"/>
  <c r="F4139" i="32"/>
  <c r="F4138" i="32"/>
  <c r="F4137" i="32"/>
  <c r="F4136" i="32"/>
  <c r="F4135" i="32"/>
  <c r="F4134" i="32"/>
  <c r="F4133" i="32"/>
  <c r="F4132" i="32"/>
  <c r="F4131" i="32"/>
  <c r="F4130" i="32"/>
  <c r="F4129" i="32"/>
  <c r="F4128" i="32"/>
  <c r="F4127" i="32"/>
  <c r="F4126" i="32"/>
  <c r="F4125" i="32"/>
  <c r="F4124" i="32"/>
  <c r="F4123" i="32"/>
  <c r="F4122" i="32"/>
  <c r="F4121" i="32"/>
  <c r="F4120" i="32"/>
  <c r="F4119" i="32"/>
  <c r="F4118" i="32"/>
  <c r="F4117" i="32"/>
  <c r="F4116" i="32"/>
  <c r="F4115" i="32"/>
  <c r="F4114" i="32"/>
  <c r="F4113" i="32"/>
  <c r="F4112" i="32"/>
  <c r="F4111" i="32"/>
  <c r="F4110" i="32"/>
  <c r="F4109" i="32"/>
  <c r="F4108" i="32"/>
  <c r="F4107" i="32"/>
  <c r="F4106" i="32"/>
  <c r="F4105" i="32"/>
  <c r="F4104" i="32"/>
  <c r="F4103" i="32"/>
  <c r="F4102" i="32"/>
  <c r="F4101" i="32"/>
  <c r="F4100" i="32"/>
  <c r="F4099" i="32"/>
  <c r="F4098" i="32"/>
  <c r="F4097" i="32"/>
  <c r="F4096" i="32"/>
  <c r="F4095" i="32"/>
  <c r="F4094" i="32"/>
  <c r="F4093" i="32"/>
  <c r="F4092" i="32"/>
  <c r="F4091" i="32"/>
  <c r="F4090" i="32"/>
  <c r="F4089" i="32"/>
  <c r="F4088" i="32"/>
  <c r="F4087" i="32"/>
  <c r="F4086" i="32"/>
  <c r="F4085" i="32"/>
  <c r="F4084" i="32"/>
  <c r="F4083" i="32"/>
  <c r="F4082" i="32"/>
  <c r="F4081" i="32"/>
  <c r="F4080" i="32"/>
  <c r="F4079" i="32"/>
  <c r="F4078" i="32"/>
  <c r="F4077" i="32"/>
  <c r="F4076" i="32"/>
  <c r="F4075" i="32"/>
  <c r="F4074" i="32"/>
  <c r="F4073" i="32"/>
  <c r="F4072" i="32"/>
  <c r="F4071" i="32"/>
  <c r="F4070" i="32"/>
  <c r="F4069" i="32"/>
  <c r="F4068" i="32"/>
  <c r="F4067" i="32"/>
  <c r="F4066" i="32"/>
  <c r="F4065" i="32"/>
  <c r="F4064" i="32"/>
  <c r="F4063" i="32"/>
  <c r="F4062" i="32"/>
  <c r="F4061" i="32"/>
  <c r="F4060" i="32"/>
  <c r="F4059" i="32"/>
  <c r="F4058" i="32"/>
  <c r="F4057" i="32"/>
  <c r="F4056" i="32"/>
  <c r="F4055" i="32"/>
  <c r="F4054" i="32"/>
  <c r="F4053" i="32"/>
  <c r="F4052" i="32"/>
  <c r="F4051" i="32"/>
  <c r="F4050" i="32"/>
  <c r="F4049" i="32"/>
  <c r="F4048" i="32"/>
  <c r="F4047" i="32"/>
  <c r="F4046" i="32"/>
  <c r="F4045" i="32"/>
  <c r="F4044" i="32"/>
  <c r="F4043" i="32"/>
  <c r="F4042" i="32"/>
  <c r="F4041" i="32"/>
  <c r="F4040" i="32"/>
  <c r="F4039" i="32"/>
  <c r="F4038" i="32"/>
  <c r="F4037" i="32"/>
  <c r="F4036" i="32"/>
  <c r="F4035" i="32"/>
  <c r="F4034" i="32"/>
  <c r="F4033" i="32"/>
  <c r="F4032" i="32"/>
  <c r="F4031" i="32"/>
  <c r="F4030" i="32"/>
  <c r="F4029" i="32"/>
  <c r="F4028" i="32"/>
  <c r="F4027" i="32"/>
  <c r="F4026" i="32"/>
  <c r="F4025" i="32"/>
  <c r="F4024" i="32"/>
  <c r="F4023" i="32"/>
  <c r="F4022" i="32"/>
  <c r="F4021" i="32"/>
  <c r="F4020" i="32"/>
  <c r="F4019" i="32"/>
  <c r="F4018" i="32"/>
  <c r="F4017" i="32"/>
  <c r="F4016" i="32"/>
  <c r="F4015" i="32"/>
  <c r="F4014" i="32"/>
  <c r="F4013" i="32"/>
  <c r="F4012" i="32"/>
  <c r="F4011" i="32"/>
  <c r="F4010" i="32"/>
  <c r="F4009" i="32"/>
  <c r="F4008" i="32"/>
  <c r="F4007" i="32"/>
  <c r="F4006" i="32"/>
  <c r="F4005" i="32"/>
  <c r="F4004" i="32"/>
  <c r="F4003" i="32"/>
  <c r="F4002" i="32"/>
  <c r="F4001" i="32"/>
  <c r="F4000" i="32"/>
  <c r="F3999" i="32"/>
  <c r="F3998" i="32"/>
  <c r="F3997" i="32"/>
  <c r="F3996" i="32"/>
  <c r="F3995" i="32"/>
  <c r="F3994" i="32"/>
  <c r="F3993" i="32"/>
  <c r="F3992" i="32"/>
  <c r="F3991" i="32"/>
  <c r="F3990" i="32"/>
  <c r="F3989" i="32"/>
  <c r="F3988" i="32"/>
  <c r="F3987" i="32"/>
  <c r="F3986" i="32"/>
  <c r="F3985" i="32"/>
  <c r="F3984" i="32"/>
  <c r="F3983" i="32"/>
  <c r="F3982" i="32"/>
  <c r="F3981" i="32"/>
  <c r="F3980" i="32"/>
  <c r="F3979" i="32"/>
  <c r="F3978" i="32"/>
  <c r="F3977" i="32"/>
  <c r="F3976" i="32"/>
  <c r="F3975" i="32"/>
  <c r="F3974" i="32"/>
  <c r="F3973" i="32"/>
  <c r="F3972" i="32"/>
  <c r="F3971" i="32"/>
  <c r="F3970" i="32"/>
  <c r="F3969" i="32"/>
  <c r="F3968" i="32"/>
  <c r="F3967" i="32"/>
  <c r="F3966" i="32"/>
  <c r="F3965" i="32"/>
  <c r="F3964" i="32"/>
  <c r="F3963" i="32"/>
  <c r="F3962" i="32"/>
  <c r="F3961" i="32"/>
  <c r="F3960" i="32"/>
  <c r="F3959" i="32"/>
  <c r="F3958" i="32"/>
  <c r="F3957" i="32"/>
  <c r="F3956" i="32"/>
  <c r="F3955" i="32"/>
  <c r="F3954" i="32"/>
  <c r="F3953" i="32"/>
  <c r="F3952" i="32"/>
  <c r="F3951" i="32"/>
  <c r="F3950" i="32"/>
  <c r="F3949" i="32"/>
  <c r="F3948" i="32"/>
  <c r="F3947" i="32"/>
  <c r="F3946" i="32"/>
  <c r="F3945" i="32"/>
  <c r="F3944" i="32"/>
  <c r="F3943" i="32"/>
  <c r="F3942" i="32"/>
  <c r="F3941" i="32"/>
  <c r="F3940" i="32"/>
  <c r="F3939" i="32"/>
  <c r="F3938" i="32"/>
  <c r="F3937" i="32"/>
  <c r="F3936" i="32"/>
  <c r="F3935" i="32"/>
  <c r="F3934" i="32"/>
  <c r="F3933" i="32"/>
  <c r="F3932" i="32"/>
  <c r="F3931" i="32"/>
  <c r="F3930" i="32"/>
  <c r="F3929" i="32"/>
  <c r="F3928" i="32"/>
  <c r="F3927" i="32"/>
  <c r="F3926" i="32"/>
  <c r="F3925" i="32"/>
  <c r="F3924" i="32"/>
  <c r="F3923" i="32"/>
  <c r="F3922" i="32"/>
  <c r="F3921" i="32"/>
  <c r="F3920" i="32"/>
  <c r="F3919" i="32"/>
  <c r="F3918" i="32"/>
  <c r="F3917" i="32"/>
  <c r="F3916" i="32"/>
  <c r="F3915" i="32"/>
  <c r="F3914" i="32"/>
  <c r="F3913" i="32"/>
  <c r="F3912" i="32"/>
  <c r="F3911" i="32"/>
  <c r="F3910" i="32"/>
  <c r="F3909" i="32"/>
  <c r="F3908" i="32"/>
  <c r="F3907" i="32"/>
  <c r="F3906" i="32"/>
  <c r="F3905" i="32"/>
  <c r="F3904" i="32"/>
  <c r="F3903" i="32"/>
  <c r="F3902" i="32"/>
  <c r="F3901" i="32"/>
  <c r="F3900" i="32"/>
  <c r="F3899" i="32"/>
  <c r="F3898" i="32"/>
  <c r="F3897" i="32"/>
  <c r="F3896" i="32"/>
  <c r="F3895" i="32"/>
  <c r="F3894" i="32"/>
  <c r="F3893" i="32"/>
  <c r="F3892" i="32"/>
  <c r="F3891" i="32"/>
  <c r="F3890" i="32"/>
  <c r="F3889" i="32"/>
  <c r="F3888" i="32"/>
  <c r="F3887" i="32"/>
  <c r="F3886" i="32"/>
  <c r="F3885" i="32"/>
  <c r="F3884" i="32"/>
  <c r="F3883" i="32"/>
  <c r="F3882" i="32"/>
  <c r="F3881" i="32"/>
  <c r="F3880" i="32"/>
  <c r="F3879" i="32"/>
  <c r="F3878" i="32"/>
  <c r="F3877" i="32"/>
  <c r="F3876" i="32"/>
  <c r="F3875" i="32"/>
  <c r="F3874" i="32"/>
  <c r="F3873" i="32"/>
  <c r="F3872" i="32"/>
  <c r="F3871" i="32"/>
  <c r="F3870" i="32"/>
  <c r="F3869" i="32"/>
  <c r="F3868" i="32"/>
  <c r="F3867" i="32"/>
  <c r="F3866" i="32"/>
  <c r="F3865" i="32"/>
  <c r="F3864" i="32"/>
  <c r="F3863" i="32"/>
  <c r="F3862" i="32"/>
  <c r="F3861" i="32"/>
  <c r="F3860" i="32"/>
  <c r="F3859" i="32"/>
  <c r="F3858" i="32"/>
  <c r="F3857" i="32"/>
  <c r="F3856" i="32"/>
  <c r="F3855" i="32"/>
  <c r="F3854" i="32"/>
  <c r="F3853" i="32"/>
  <c r="F3852" i="32"/>
  <c r="F3851" i="32"/>
  <c r="F3850" i="32"/>
  <c r="F3849" i="32"/>
  <c r="F3848" i="32"/>
  <c r="F3847" i="32"/>
  <c r="F3846" i="32"/>
  <c r="F3845" i="32"/>
  <c r="F3844" i="32"/>
  <c r="F3843" i="32"/>
  <c r="F3842" i="32"/>
  <c r="F3841" i="32"/>
  <c r="F3840" i="32"/>
  <c r="F3839" i="32"/>
  <c r="F3838" i="32"/>
  <c r="F3837" i="32"/>
  <c r="F3836" i="32"/>
  <c r="F3835" i="32"/>
  <c r="F3834" i="32"/>
  <c r="F3833" i="32"/>
  <c r="F3832" i="32"/>
  <c r="F3831" i="32"/>
  <c r="F3830" i="32"/>
  <c r="F3829" i="32"/>
  <c r="F3828" i="32"/>
  <c r="F3827" i="32"/>
  <c r="F3826" i="32"/>
  <c r="F3825" i="32"/>
  <c r="F3824" i="32"/>
  <c r="F3823" i="32"/>
  <c r="F3822" i="32"/>
  <c r="F3821" i="32"/>
  <c r="F3820" i="32"/>
  <c r="F3819" i="32"/>
  <c r="F3818" i="32"/>
  <c r="F3817" i="32"/>
  <c r="F3816" i="32"/>
  <c r="F3815" i="32"/>
  <c r="F3814" i="32"/>
  <c r="F3813" i="32"/>
  <c r="F3812" i="32"/>
  <c r="F3811" i="32"/>
  <c r="F3810" i="32"/>
  <c r="F3809" i="32"/>
  <c r="F3808" i="32"/>
  <c r="F3807" i="32"/>
  <c r="F3806" i="32"/>
  <c r="F3805" i="32"/>
  <c r="F3804" i="32"/>
  <c r="F3803" i="32"/>
  <c r="F3802" i="32"/>
  <c r="F3801" i="32"/>
  <c r="F3800" i="32"/>
  <c r="F3799" i="32"/>
  <c r="F3798" i="32"/>
  <c r="F3797" i="32"/>
  <c r="F3796" i="32"/>
  <c r="F3795" i="32"/>
  <c r="F3794" i="32"/>
  <c r="F3793" i="32"/>
  <c r="F3792" i="32"/>
  <c r="F3791" i="32"/>
  <c r="F3790" i="32"/>
  <c r="F3789" i="32"/>
  <c r="F3788" i="32"/>
  <c r="F3787" i="32"/>
  <c r="F3786" i="32"/>
  <c r="F3785" i="32"/>
  <c r="F3784" i="32"/>
  <c r="F3783" i="32"/>
  <c r="F3782" i="32"/>
  <c r="F3781" i="32"/>
  <c r="F3780" i="32"/>
  <c r="F3779" i="32"/>
  <c r="F3778" i="32"/>
  <c r="F3777" i="32"/>
  <c r="F3776" i="32"/>
  <c r="F3775" i="32"/>
  <c r="F3774" i="32"/>
  <c r="F3773" i="32"/>
  <c r="F3772" i="32"/>
  <c r="F3771" i="32"/>
  <c r="F3770" i="32"/>
  <c r="F3769" i="32"/>
  <c r="F3768" i="32"/>
  <c r="F3767" i="32"/>
  <c r="F3766" i="32"/>
  <c r="F3765" i="32"/>
  <c r="F3764" i="32"/>
  <c r="F3763" i="32"/>
  <c r="F3762" i="32"/>
  <c r="F3761" i="32"/>
  <c r="F3760" i="32"/>
  <c r="F3759" i="32"/>
  <c r="F3758" i="32"/>
  <c r="F3757" i="32"/>
  <c r="F3756" i="32"/>
  <c r="F3755" i="32"/>
  <c r="F3754" i="32"/>
  <c r="F3753" i="32"/>
  <c r="F3752" i="32"/>
  <c r="F3751" i="32"/>
  <c r="F3750" i="32"/>
  <c r="F3749" i="32"/>
  <c r="F3748" i="32"/>
  <c r="F3747" i="32"/>
  <c r="F3746" i="32"/>
  <c r="F3745" i="32"/>
  <c r="F3744" i="32"/>
  <c r="F3743" i="32"/>
  <c r="F3742" i="32"/>
  <c r="F3741" i="32"/>
  <c r="F3740" i="32"/>
  <c r="F3739" i="32"/>
  <c r="F3738" i="32"/>
  <c r="F3737" i="32"/>
  <c r="F3736" i="32"/>
  <c r="F3735" i="32"/>
  <c r="F3734" i="32"/>
  <c r="F3733" i="32"/>
  <c r="F3732" i="32"/>
  <c r="F3731" i="32"/>
  <c r="F3730" i="32"/>
  <c r="F3729" i="32"/>
  <c r="F3728" i="32"/>
  <c r="F3727" i="32"/>
  <c r="F3726" i="32"/>
  <c r="F3725" i="32"/>
  <c r="F3724" i="32"/>
  <c r="F3723" i="32"/>
  <c r="F3722" i="32"/>
  <c r="F3721" i="32"/>
  <c r="F3720" i="32"/>
  <c r="F3719" i="32"/>
  <c r="F3718" i="32"/>
  <c r="F3717" i="32"/>
  <c r="F3716" i="32"/>
  <c r="F3715" i="32"/>
  <c r="F3714" i="32"/>
  <c r="F3713" i="32"/>
  <c r="F3712" i="32"/>
  <c r="F3711" i="32"/>
  <c r="F3710" i="32"/>
  <c r="F3709" i="32"/>
  <c r="F3708" i="32"/>
  <c r="F3707" i="32"/>
  <c r="F3706" i="32"/>
  <c r="F3705" i="32"/>
  <c r="F3704" i="32"/>
  <c r="F3703" i="32"/>
  <c r="F3702" i="32"/>
  <c r="F3701" i="32"/>
  <c r="F3700" i="32"/>
  <c r="F3699" i="32"/>
  <c r="F3698" i="32"/>
  <c r="F3697" i="32"/>
  <c r="F3696" i="32"/>
  <c r="F3695" i="32"/>
  <c r="F3694" i="32"/>
  <c r="F3693" i="32"/>
  <c r="F3692" i="32"/>
  <c r="F3691" i="32"/>
  <c r="F3690" i="32"/>
  <c r="F3689" i="32"/>
  <c r="F3688" i="32"/>
  <c r="F3687" i="32"/>
  <c r="F3686" i="32"/>
  <c r="F3685" i="32"/>
  <c r="F3684" i="32"/>
  <c r="F3683" i="32"/>
  <c r="F3682" i="32"/>
  <c r="F3681" i="32"/>
  <c r="F3680" i="32"/>
  <c r="F3679" i="32"/>
  <c r="F3678" i="32"/>
  <c r="F3677" i="32"/>
  <c r="F3676" i="32"/>
  <c r="F3675" i="32"/>
  <c r="F3674" i="32"/>
  <c r="F3673" i="32"/>
  <c r="F3672" i="32"/>
  <c r="F3671" i="32"/>
  <c r="F3670" i="32"/>
  <c r="F3669" i="32"/>
  <c r="F3668" i="32"/>
  <c r="F3667" i="32"/>
  <c r="F3666" i="32"/>
  <c r="F3665" i="32"/>
  <c r="F3664" i="32"/>
  <c r="F3663" i="32"/>
  <c r="F3662" i="32"/>
  <c r="F3661" i="32"/>
  <c r="F3660" i="32"/>
  <c r="F3659" i="32"/>
  <c r="F3658" i="32"/>
  <c r="F3657" i="32"/>
  <c r="F3656" i="32"/>
  <c r="F3655" i="32"/>
  <c r="F3654" i="32"/>
  <c r="F3653" i="32"/>
  <c r="F3652" i="32"/>
  <c r="F3651" i="32"/>
  <c r="F3650" i="32"/>
  <c r="F3649" i="32"/>
  <c r="F3648" i="32"/>
  <c r="F3647" i="32"/>
  <c r="F3646" i="32"/>
  <c r="F3645" i="32"/>
  <c r="F3644" i="32"/>
  <c r="F3643" i="32"/>
  <c r="F3642" i="32"/>
  <c r="F3641" i="32"/>
  <c r="F3640" i="32"/>
  <c r="F3639" i="32"/>
  <c r="F3638" i="32"/>
  <c r="F3637" i="32"/>
  <c r="F3636" i="32"/>
  <c r="F3635" i="32"/>
  <c r="F3634" i="32"/>
  <c r="F3633" i="32"/>
  <c r="F3632" i="32"/>
  <c r="F3631" i="32"/>
  <c r="F3630" i="32"/>
  <c r="F3629" i="32"/>
  <c r="F3628" i="32"/>
  <c r="F3627" i="32"/>
  <c r="F3626" i="32"/>
  <c r="F3625" i="32"/>
  <c r="F3624" i="32"/>
  <c r="F3623" i="32"/>
  <c r="F3622" i="32"/>
  <c r="F3621" i="32"/>
  <c r="F3620" i="32"/>
  <c r="F3619" i="32"/>
  <c r="F3618" i="32"/>
  <c r="F3617" i="32"/>
  <c r="F3616" i="32"/>
  <c r="F3615" i="32"/>
  <c r="F3614" i="32"/>
  <c r="F3613" i="32"/>
  <c r="F3612" i="32"/>
  <c r="F3611" i="32"/>
  <c r="F3610" i="32"/>
  <c r="F3609" i="32"/>
  <c r="F3608" i="32"/>
  <c r="F3607" i="32"/>
  <c r="F3606" i="32"/>
  <c r="F3605" i="32"/>
  <c r="F3604" i="32"/>
  <c r="F3603" i="32"/>
  <c r="F3602" i="32"/>
  <c r="F3601" i="32"/>
  <c r="F3600" i="32"/>
  <c r="F3599" i="32"/>
  <c r="F3598" i="32"/>
  <c r="F3597" i="32"/>
  <c r="F3596" i="32"/>
  <c r="F3595" i="32"/>
  <c r="F3594" i="32"/>
  <c r="F3593" i="32"/>
  <c r="F3592" i="32"/>
  <c r="F3591" i="32"/>
  <c r="F3590" i="32"/>
  <c r="F3589" i="32"/>
  <c r="F3588" i="32"/>
  <c r="F3587" i="32"/>
  <c r="F3586" i="32"/>
  <c r="F3585" i="32"/>
  <c r="F3584" i="32"/>
  <c r="F3583" i="32"/>
  <c r="F3582" i="32"/>
  <c r="F3581" i="32"/>
  <c r="F3580" i="32"/>
  <c r="F3579" i="32"/>
  <c r="F3578" i="32"/>
  <c r="F3577" i="32"/>
  <c r="F3576" i="32"/>
  <c r="F3575" i="32"/>
  <c r="F3574" i="32"/>
  <c r="F3573" i="32"/>
  <c r="F3572" i="32"/>
  <c r="F3571" i="32"/>
  <c r="F3570" i="32"/>
  <c r="F3569" i="32"/>
  <c r="F3568" i="32"/>
  <c r="F3567" i="32"/>
  <c r="F3566" i="32"/>
  <c r="F3565" i="32"/>
  <c r="F3564" i="32"/>
  <c r="F3563" i="32"/>
  <c r="F3562" i="32"/>
  <c r="F3561" i="32"/>
  <c r="F3560" i="32"/>
  <c r="F3559" i="32"/>
  <c r="F3558" i="32"/>
  <c r="F3557" i="32"/>
  <c r="F3556" i="32"/>
  <c r="F3555" i="32"/>
  <c r="F3554" i="32"/>
  <c r="F3553" i="32"/>
  <c r="F3552" i="32"/>
  <c r="F3551" i="32"/>
  <c r="F3550" i="32"/>
  <c r="F3549" i="32"/>
  <c r="F3548" i="32"/>
  <c r="F3547" i="32"/>
  <c r="F3546" i="32"/>
  <c r="F3545" i="32"/>
  <c r="F3544" i="32"/>
  <c r="F3543" i="32"/>
  <c r="F3542" i="32"/>
  <c r="F3541" i="32"/>
  <c r="F3540" i="32"/>
  <c r="F3539" i="32"/>
  <c r="F3538" i="32"/>
  <c r="F3537" i="32"/>
  <c r="F3536" i="32"/>
  <c r="F3535" i="32"/>
  <c r="F3534" i="32"/>
  <c r="F3533" i="32"/>
  <c r="F3532" i="32"/>
  <c r="F3531" i="32"/>
  <c r="F3530" i="32"/>
  <c r="F3529" i="32"/>
  <c r="F3528" i="32"/>
  <c r="F3527" i="32"/>
  <c r="F3526" i="32"/>
  <c r="F3525" i="32"/>
  <c r="F3524" i="32"/>
  <c r="F3523" i="32"/>
  <c r="F3522" i="32"/>
  <c r="F3521" i="32"/>
  <c r="F3520" i="32"/>
  <c r="F3519" i="32"/>
  <c r="F3518" i="32"/>
  <c r="F3517" i="32"/>
  <c r="F3516" i="32"/>
  <c r="F3515" i="32"/>
  <c r="F3514" i="32"/>
  <c r="F3513" i="32"/>
  <c r="F3512" i="32"/>
  <c r="F3511" i="32"/>
  <c r="F3510" i="32"/>
  <c r="F3509" i="32"/>
  <c r="F3508" i="32"/>
  <c r="F3507" i="32"/>
  <c r="F3506" i="32"/>
  <c r="F3505" i="32"/>
  <c r="F3504" i="32"/>
  <c r="F3503" i="32"/>
  <c r="F3502" i="32"/>
  <c r="F3501" i="32"/>
  <c r="F3500" i="32"/>
  <c r="F3499" i="32"/>
  <c r="F3498" i="32"/>
  <c r="F3497" i="32"/>
  <c r="F3496" i="32"/>
  <c r="F3495" i="32"/>
  <c r="F3494" i="32"/>
  <c r="F3493" i="32"/>
  <c r="F3492" i="32"/>
  <c r="F3491" i="32"/>
  <c r="F3490" i="32"/>
  <c r="F3489" i="32"/>
  <c r="F3488" i="32"/>
  <c r="F3487" i="32"/>
  <c r="F3486" i="32"/>
  <c r="F3485" i="32"/>
  <c r="F3484" i="32"/>
  <c r="F3483" i="32"/>
  <c r="F3482" i="32"/>
  <c r="F3481" i="32"/>
  <c r="F3480" i="32"/>
  <c r="F3479" i="32"/>
  <c r="F3478" i="32"/>
  <c r="F3477" i="32"/>
  <c r="F3476" i="32"/>
  <c r="F3475" i="32"/>
  <c r="F3474" i="32"/>
  <c r="F3473" i="32"/>
  <c r="F3472" i="32"/>
  <c r="F3471" i="32"/>
  <c r="F3470" i="32"/>
  <c r="F3469" i="32"/>
  <c r="F3468" i="32"/>
  <c r="F3467" i="32"/>
  <c r="F3466" i="32"/>
  <c r="F3465" i="32"/>
  <c r="F3464" i="32"/>
  <c r="F3463" i="32"/>
  <c r="F3462" i="32"/>
  <c r="F3461" i="32"/>
  <c r="F3460" i="32"/>
  <c r="F3459" i="32"/>
  <c r="F3458" i="32"/>
  <c r="F3457" i="32"/>
  <c r="F3456" i="32"/>
  <c r="F3455" i="32"/>
  <c r="F3454" i="32"/>
  <c r="F3453" i="32"/>
  <c r="F3452" i="32"/>
  <c r="F3451" i="32"/>
  <c r="F3450" i="32"/>
  <c r="F3449" i="32"/>
  <c r="F3448" i="32"/>
  <c r="F3447" i="32"/>
  <c r="F3446" i="32"/>
  <c r="F3445" i="32"/>
  <c r="F3444" i="32"/>
  <c r="F3443" i="32"/>
  <c r="F3442" i="32"/>
  <c r="F3441" i="32"/>
  <c r="F3440" i="32"/>
  <c r="F3439" i="32"/>
  <c r="F3438" i="32"/>
  <c r="F3437" i="32"/>
  <c r="F3436" i="32"/>
  <c r="F3435" i="32"/>
  <c r="F3434" i="32"/>
  <c r="F3433" i="32"/>
  <c r="F3432" i="32"/>
  <c r="F3431" i="32"/>
  <c r="F3430" i="32"/>
  <c r="F3429" i="32"/>
  <c r="F3428" i="32"/>
  <c r="F3427" i="32"/>
  <c r="F3426" i="32"/>
  <c r="F3425" i="32"/>
  <c r="F3424" i="32"/>
  <c r="F3423" i="32"/>
  <c r="F3422" i="32"/>
  <c r="F3421" i="32"/>
  <c r="F3420" i="32"/>
  <c r="F3419" i="32"/>
  <c r="F3418" i="32"/>
  <c r="F3417" i="32"/>
  <c r="F3416" i="32"/>
  <c r="F3415" i="32"/>
  <c r="F3414" i="32"/>
  <c r="F3413" i="32"/>
  <c r="F3412" i="32"/>
  <c r="F3411" i="32"/>
  <c r="F3410" i="32"/>
  <c r="F3409" i="32"/>
  <c r="F3408" i="32"/>
  <c r="F3407" i="32"/>
  <c r="F3406" i="32"/>
  <c r="F3405" i="32"/>
  <c r="F3404" i="32"/>
  <c r="F3403" i="32"/>
  <c r="F3402" i="32"/>
  <c r="F3401" i="32"/>
  <c r="F3400" i="32"/>
  <c r="F3399" i="32"/>
  <c r="F3398" i="32"/>
  <c r="F3397" i="32"/>
  <c r="F3396" i="32"/>
  <c r="F3395" i="32"/>
  <c r="F3394" i="32"/>
  <c r="F3393" i="32"/>
  <c r="F3392" i="32"/>
  <c r="F3391" i="32"/>
  <c r="F3390" i="32"/>
  <c r="F3389" i="32"/>
  <c r="F3388" i="32"/>
  <c r="F3387" i="32"/>
  <c r="F3386" i="32"/>
  <c r="F3385" i="32"/>
  <c r="F3384" i="32"/>
  <c r="F3383" i="32"/>
  <c r="F3382" i="32"/>
  <c r="F3381" i="32"/>
  <c r="F3380" i="32"/>
  <c r="F3379" i="32"/>
  <c r="F3378" i="32"/>
  <c r="F3377" i="32"/>
  <c r="F3376" i="32"/>
  <c r="F3375" i="32"/>
  <c r="F3374" i="32"/>
  <c r="F3373" i="32"/>
  <c r="F3372" i="32"/>
  <c r="F3371" i="32"/>
  <c r="F3370" i="32"/>
  <c r="F3369" i="32"/>
  <c r="F3368" i="32"/>
  <c r="F3367" i="32"/>
  <c r="F3366" i="32"/>
  <c r="F3365" i="32"/>
  <c r="F3364" i="32"/>
  <c r="F3363" i="32"/>
  <c r="F3362" i="32"/>
  <c r="F3361" i="32"/>
  <c r="F3360" i="32"/>
  <c r="F3359" i="32"/>
  <c r="F3358" i="32"/>
  <c r="F3357" i="32"/>
  <c r="F3356" i="32"/>
  <c r="F3355" i="32"/>
  <c r="F3354" i="32"/>
  <c r="F3353" i="32"/>
  <c r="F3352" i="32"/>
  <c r="F3351" i="32"/>
  <c r="F3350" i="32"/>
  <c r="F3349" i="32"/>
  <c r="F3348" i="32"/>
  <c r="F3347" i="32"/>
  <c r="F3346" i="32"/>
  <c r="F3345" i="32"/>
  <c r="F3344" i="32"/>
  <c r="F3343" i="32"/>
  <c r="F3342" i="32"/>
  <c r="F3341" i="32"/>
  <c r="F3340" i="32"/>
  <c r="F3339" i="32"/>
  <c r="F3338" i="32"/>
  <c r="F3337" i="32"/>
  <c r="F3336" i="32"/>
  <c r="F3335" i="32"/>
  <c r="F3334" i="32"/>
  <c r="F3333" i="32"/>
  <c r="F3332" i="32"/>
  <c r="F3331" i="32"/>
  <c r="F3330" i="32"/>
  <c r="F3329" i="32"/>
  <c r="F3328" i="32"/>
  <c r="F3327" i="32"/>
  <c r="F3326" i="32"/>
  <c r="F3325" i="32"/>
  <c r="F3324" i="32"/>
  <c r="F3323" i="32"/>
  <c r="F3322" i="32"/>
  <c r="F3321" i="32"/>
  <c r="F3320" i="32"/>
  <c r="F3319" i="32"/>
  <c r="F3318" i="32"/>
  <c r="F3317" i="32"/>
  <c r="F3316" i="32"/>
  <c r="F3315" i="32"/>
  <c r="F3314" i="32"/>
  <c r="F3313" i="32"/>
  <c r="F3312" i="32"/>
  <c r="F3311" i="32"/>
  <c r="F3310" i="32"/>
  <c r="F3309" i="32"/>
  <c r="F3308" i="32"/>
  <c r="F3307" i="32"/>
  <c r="F3306" i="32"/>
  <c r="F3305" i="32"/>
  <c r="F3304" i="32"/>
  <c r="F3303" i="32"/>
  <c r="F3302" i="32"/>
  <c r="F3301" i="32"/>
  <c r="F3300" i="32"/>
  <c r="F3299" i="32"/>
  <c r="F3298" i="32"/>
  <c r="F3297" i="32"/>
  <c r="F3296" i="32"/>
  <c r="F3295" i="32"/>
  <c r="F3294" i="32"/>
  <c r="F3293" i="32"/>
  <c r="F3292" i="32"/>
  <c r="F3291" i="32"/>
  <c r="F3290" i="32"/>
  <c r="F3289" i="32"/>
  <c r="F3288" i="32"/>
  <c r="F3287" i="32"/>
  <c r="F3286" i="32"/>
  <c r="F3285" i="32"/>
  <c r="F3284" i="32"/>
  <c r="F3283" i="32"/>
  <c r="F3282" i="32"/>
  <c r="F3281" i="32"/>
  <c r="F3280" i="32"/>
  <c r="F3279" i="32"/>
  <c r="F3278" i="32"/>
  <c r="F3277" i="32"/>
  <c r="F3276" i="32"/>
  <c r="F3275" i="32"/>
  <c r="F3274" i="32"/>
  <c r="F3273" i="32"/>
  <c r="F3272" i="32"/>
  <c r="F3271" i="32"/>
  <c r="F3270" i="32"/>
  <c r="F3269" i="32"/>
  <c r="F3268" i="32"/>
  <c r="F3267" i="32"/>
  <c r="F3266" i="32"/>
  <c r="F3265" i="32"/>
  <c r="F3264" i="32"/>
  <c r="F3263" i="32"/>
  <c r="F3262" i="32"/>
  <c r="F3261" i="32"/>
  <c r="F3260" i="32"/>
  <c r="F3259" i="32"/>
  <c r="F3258" i="32"/>
  <c r="F3257" i="32"/>
  <c r="F3256" i="32"/>
  <c r="F3255" i="32"/>
  <c r="F3254" i="32"/>
  <c r="F3253" i="32"/>
  <c r="F3252" i="32"/>
  <c r="F3251" i="32"/>
  <c r="F3250" i="32"/>
  <c r="F3249" i="32"/>
  <c r="F3248" i="32"/>
  <c r="F3247" i="32"/>
  <c r="F3246" i="32"/>
  <c r="F3245" i="32"/>
  <c r="F3244" i="32"/>
  <c r="F3243" i="32"/>
  <c r="F3242" i="32"/>
  <c r="F3241" i="32"/>
  <c r="F3240" i="32"/>
  <c r="F3239" i="32"/>
  <c r="F3238" i="32"/>
  <c r="F3237" i="32"/>
  <c r="F3236" i="32"/>
  <c r="F3235" i="32"/>
  <c r="F3234" i="32"/>
  <c r="F3233" i="32"/>
  <c r="F3232" i="32"/>
  <c r="F3231" i="32"/>
  <c r="F3230" i="32"/>
  <c r="F3229" i="32"/>
  <c r="F3228" i="32"/>
  <c r="F3227" i="32"/>
  <c r="F3226" i="32"/>
  <c r="F3225" i="32"/>
  <c r="F3224" i="32"/>
  <c r="F3223" i="32"/>
  <c r="F3222" i="32"/>
  <c r="F3221" i="32"/>
  <c r="F3220" i="32"/>
  <c r="F3219" i="32"/>
  <c r="F3218" i="32"/>
  <c r="F3217" i="32"/>
  <c r="F3216" i="32"/>
  <c r="F3215" i="32"/>
  <c r="F3214" i="32"/>
  <c r="F3213" i="32"/>
  <c r="F3212" i="32"/>
  <c r="F3211" i="32"/>
  <c r="F3210" i="32"/>
  <c r="F3209" i="32"/>
  <c r="F3208" i="32"/>
  <c r="F3207" i="32"/>
  <c r="F3206" i="32"/>
  <c r="F3205" i="32"/>
  <c r="F3204" i="32"/>
  <c r="F3203" i="32"/>
  <c r="F3202" i="32"/>
  <c r="F3201" i="32"/>
  <c r="F3200" i="32"/>
  <c r="F3199" i="32"/>
  <c r="F3198" i="32"/>
  <c r="F3197" i="32"/>
  <c r="F3196" i="32"/>
  <c r="F3195" i="32"/>
  <c r="F3194" i="32"/>
  <c r="F3193" i="32"/>
  <c r="F3192" i="32"/>
  <c r="F3191" i="32"/>
  <c r="F3190" i="32"/>
  <c r="F3189" i="32"/>
  <c r="F3188" i="32"/>
  <c r="F3187" i="32"/>
  <c r="F3186" i="32"/>
  <c r="F3185" i="32"/>
  <c r="F3184" i="32"/>
  <c r="F3183" i="32"/>
  <c r="F3182" i="32"/>
  <c r="F3181" i="32"/>
  <c r="F3180" i="32"/>
  <c r="F3179" i="32"/>
  <c r="F3178" i="32"/>
  <c r="F3177" i="32"/>
  <c r="F3176" i="32"/>
  <c r="F3175" i="32"/>
  <c r="F3174" i="32"/>
  <c r="F3173" i="32"/>
  <c r="F3172" i="32"/>
  <c r="F3171" i="32"/>
  <c r="F3170" i="32"/>
  <c r="F3169" i="32"/>
  <c r="F3168" i="32"/>
  <c r="F3167" i="32"/>
  <c r="F3166" i="32"/>
  <c r="F3165" i="32"/>
  <c r="F3164" i="32"/>
  <c r="F3163" i="32"/>
  <c r="F3162" i="32"/>
  <c r="F3161" i="32"/>
  <c r="F3160" i="32"/>
  <c r="F3159" i="32"/>
  <c r="F3158" i="32"/>
  <c r="F3157" i="32"/>
  <c r="F3156" i="32"/>
  <c r="F3155" i="32"/>
  <c r="F3154" i="32"/>
  <c r="F3153" i="32"/>
  <c r="F3152" i="32"/>
  <c r="F3151" i="32"/>
  <c r="F3150" i="32"/>
  <c r="F3149" i="32"/>
  <c r="F3148" i="32"/>
  <c r="F3147" i="32"/>
  <c r="F3146" i="32"/>
  <c r="F3145" i="32"/>
  <c r="F3144" i="32"/>
  <c r="F3143" i="32"/>
  <c r="F3142" i="32"/>
  <c r="F3141" i="32"/>
  <c r="F3140" i="32"/>
  <c r="F3139" i="32"/>
  <c r="F3138" i="32"/>
  <c r="F3137" i="32"/>
  <c r="F3136" i="32"/>
  <c r="F3135" i="32"/>
  <c r="F3134" i="32"/>
  <c r="F3133" i="32"/>
  <c r="F3132" i="32"/>
  <c r="F3131" i="32"/>
  <c r="F3130" i="32"/>
  <c r="F3129" i="32"/>
  <c r="F3128" i="32"/>
  <c r="F3127" i="32"/>
  <c r="F3126" i="32"/>
  <c r="F3125" i="32"/>
  <c r="F3124" i="32"/>
  <c r="F3123" i="32"/>
  <c r="F3122" i="32"/>
  <c r="F3121" i="32"/>
  <c r="F3120" i="32"/>
  <c r="F3119" i="32"/>
  <c r="F3118" i="32"/>
  <c r="F3117" i="32"/>
  <c r="F3116" i="32"/>
  <c r="F3115" i="32"/>
  <c r="F3114" i="32"/>
  <c r="F3113" i="32"/>
  <c r="F3112" i="32"/>
  <c r="F3111" i="32"/>
  <c r="F3110" i="32"/>
  <c r="F3109" i="32"/>
  <c r="F3108" i="32"/>
  <c r="F3107" i="32"/>
  <c r="F3106" i="32"/>
  <c r="F3105" i="32"/>
  <c r="F3104" i="32"/>
  <c r="F3103" i="32"/>
  <c r="F3102" i="32"/>
  <c r="F3101" i="32"/>
  <c r="F3100" i="32"/>
  <c r="F3099" i="32"/>
  <c r="F3098" i="32"/>
  <c r="F3097" i="32"/>
  <c r="F3096" i="32"/>
  <c r="F3095" i="32"/>
  <c r="F3094" i="32"/>
  <c r="F3093" i="32"/>
  <c r="F3092" i="32"/>
  <c r="F3091" i="32"/>
  <c r="F3090" i="32"/>
  <c r="F3089" i="32"/>
  <c r="F3088" i="32"/>
  <c r="F3087" i="32"/>
  <c r="F3086" i="32"/>
  <c r="F3085" i="32"/>
  <c r="F3084" i="32"/>
  <c r="F3083" i="32"/>
  <c r="F3082" i="32"/>
  <c r="F3081" i="32"/>
  <c r="F3080" i="32"/>
  <c r="F3079" i="32"/>
  <c r="F3078" i="32"/>
  <c r="F3077" i="32"/>
  <c r="F3076" i="32"/>
  <c r="F3075" i="32"/>
  <c r="F3074" i="32"/>
  <c r="F3073" i="32"/>
  <c r="F3072" i="32"/>
  <c r="F3071" i="32"/>
  <c r="F3070" i="32"/>
  <c r="F3069" i="32"/>
  <c r="F3068" i="32"/>
  <c r="F3067" i="32"/>
  <c r="F3066" i="32"/>
  <c r="F3065" i="32"/>
  <c r="F3064" i="32"/>
  <c r="F3063" i="32"/>
  <c r="F3062" i="32"/>
  <c r="F3061" i="32"/>
  <c r="F3060" i="32"/>
  <c r="F3059" i="32"/>
  <c r="F3058" i="32"/>
  <c r="F3057" i="32"/>
  <c r="F3056" i="32"/>
  <c r="F3055" i="32"/>
  <c r="F3054" i="32"/>
  <c r="F3053" i="32"/>
  <c r="F3052" i="32"/>
  <c r="F3051" i="32"/>
  <c r="F3050" i="32"/>
  <c r="F3049" i="32"/>
  <c r="F3048" i="32"/>
  <c r="F3047" i="32"/>
  <c r="F3046" i="32"/>
  <c r="F3045" i="32"/>
  <c r="F3044" i="32"/>
  <c r="F3043" i="32"/>
  <c r="F3042" i="32"/>
  <c r="F3041" i="32"/>
  <c r="F3040" i="32"/>
  <c r="F3039" i="32"/>
  <c r="F3038" i="32"/>
  <c r="F3037" i="32"/>
  <c r="F3036" i="32"/>
  <c r="F3035" i="32"/>
  <c r="F3034" i="32"/>
  <c r="F3033" i="32"/>
  <c r="F3032" i="32"/>
  <c r="F3031" i="32"/>
  <c r="F3030" i="32"/>
  <c r="F3029" i="32"/>
  <c r="F3028" i="32"/>
  <c r="F3027" i="32"/>
  <c r="F3026" i="32"/>
  <c r="F3025" i="32"/>
  <c r="F3024" i="32"/>
  <c r="F3023" i="32"/>
  <c r="F3022" i="32"/>
  <c r="F3021" i="32"/>
  <c r="F3020" i="32"/>
  <c r="F3019" i="32"/>
  <c r="F3018" i="32"/>
  <c r="F3017" i="32"/>
  <c r="F3016" i="32"/>
  <c r="F3015" i="32"/>
  <c r="F3014" i="32"/>
  <c r="F3013" i="32"/>
  <c r="F3012" i="32"/>
  <c r="F3011" i="32"/>
  <c r="F3010" i="32"/>
  <c r="F3009" i="32"/>
  <c r="F3008" i="32"/>
  <c r="F3007" i="32"/>
  <c r="F3006" i="32"/>
  <c r="F3005" i="32"/>
  <c r="F3004" i="32"/>
  <c r="F3003" i="32"/>
  <c r="F3002" i="32"/>
  <c r="F3001" i="32"/>
  <c r="F3000" i="32"/>
  <c r="F2999" i="32"/>
  <c r="F2998" i="32"/>
  <c r="F2997" i="32"/>
  <c r="F2996" i="32"/>
  <c r="F2995" i="32"/>
  <c r="F2994" i="32"/>
  <c r="F2993" i="32"/>
  <c r="F2992" i="32"/>
  <c r="F2991" i="32"/>
  <c r="F2990" i="32"/>
  <c r="F2989" i="32"/>
  <c r="F2988" i="32"/>
  <c r="F2987" i="32"/>
  <c r="F2986" i="32"/>
  <c r="F2985" i="32"/>
  <c r="F2984" i="32"/>
  <c r="F2983" i="32"/>
  <c r="F2982" i="32"/>
  <c r="F2981" i="32"/>
  <c r="F2980" i="32"/>
  <c r="F2979" i="32"/>
  <c r="F2978" i="32"/>
  <c r="F2977" i="32"/>
  <c r="F2976" i="32"/>
  <c r="F2975" i="32"/>
  <c r="F2974" i="32"/>
  <c r="F2973" i="32"/>
  <c r="F2972" i="32"/>
  <c r="F2971" i="32"/>
  <c r="F2970" i="32"/>
  <c r="F2969" i="32"/>
  <c r="F2968" i="32"/>
  <c r="F2967" i="32"/>
  <c r="F2966" i="32"/>
  <c r="F2965" i="32"/>
  <c r="F2964" i="32"/>
  <c r="F2963" i="32"/>
  <c r="F2962" i="32"/>
  <c r="F2961" i="32"/>
  <c r="F2960" i="32"/>
  <c r="F2959" i="32"/>
  <c r="F2958" i="32"/>
  <c r="F2957" i="32"/>
  <c r="F2956" i="32"/>
  <c r="F2955" i="32"/>
  <c r="F2954" i="32"/>
  <c r="F2953" i="32"/>
  <c r="F2952" i="32"/>
  <c r="F2951" i="32"/>
  <c r="F2950" i="32"/>
  <c r="F2949" i="32"/>
  <c r="F2948" i="32"/>
  <c r="F2947" i="32"/>
  <c r="F2946" i="32"/>
  <c r="F2945" i="32"/>
  <c r="F2944" i="32"/>
  <c r="F2943" i="32"/>
  <c r="F2942" i="32"/>
  <c r="F2941" i="32"/>
  <c r="F2940" i="32"/>
  <c r="F2939" i="32"/>
  <c r="F2938" i="32"/>
  <c r="F2937" i="32"/>
  <c r="F2936" i="32"/>
  <c r="F2935" i="32"/>
  <c r="F2934" i="32"/>
  <c r="F2933" i="32"/>
  <c r="F2932" i="32"/>
  <c r="F2931" i="32"/>
  <c r="F2930" i="32"/>
  <c r="F2929" i="32"/>
  <c r="F2928" i="32"/>
  <c r="F2927" i="32"/>
  <c r="F2926" i="32"/>
  <c r="F2925" i="32"/>
  <c r="F2924" i="32"/>
  <c r="F2923" i="32"/>
  <c r="F2922" i="32"/>
  <c r="F2921" i="32"/>
  <c r="F2920" i="32"/>
  <c r="F2919" i="32"/>
  <c r="F2918" i="32"/>
  <c r="F2917" i="32"/>
  <c r="F2916" i="32"/>
  <c r="F2915" i="32"/>
  <c r="F2914" i="32"/>
  <c r="F2913" i="32"/>
  <c r="F2912" i="32"/>
  <c r="F2911" i="32"/>
  <c r="F2910" i="32"/>
  <c r="F2909" i="32"/>
  <c r="F2908" i="32"/>
  <c r="F2907" i="32"/>
  <c r="F2906" i="32"/>
  <c r="F2905" i="32"/>
  <c r="F2904" i="32"/>
  <c r="F2903" i="32"/>
  <c r="F2902" i="32"/>
  <c r="F2901" i="32"/>
  <c r="F2900" i="32"/>
  <c r="F2899" i="32"/>
  <c r="F2898" i="32"/>
  <c r="F2897" i="32"/>
  <c r="F2896" i="32"/>
  <c r="F2895" i="32"/>
  <c r="F2894" i="32"/>
  <c r="F2893" i="32"/>
  <c r="F2892" i="32"/>
  <c r="F2891" i="32"/>
  <c r="F2890" i="32"/>
  <c r="F2889" i="32"/>
  <c r="F2888" i="32"/>
  <c r="F2887" i="32"/>
  <c r="F2886" i="32"/>
  <c r="F2885" i="32"/>
  <c r="F2884" i="32"/>
  <c r="F2883" i="32"/>
  <c r="F2882" i="32"/>
  <c r="F2881" i="32"/>
  <c r="F2880" i="32"/>
  <c r="F2879" i="32"/>
  <c r="F2878" i="32"/>
  <c r="F2877" i="32"/>
  <c r="F2876" i="32"/>
  <c r="F2875" i="32"/>
  <c r="F2874" i="32"/>
  <c r="F2873" i="32"/>
  <c r="F2872" i="32"/>
  <c r="F2871" i="32"/>
  <c r="F2870" i="32"/>
  <c r="F2869" i="32"/>
  <c r="F2868" i="32"/>
  <c r="F2867" i="32"/>
  <c r="F2866" i="32"/>
  <c r="F2865" i="32"/>
  <c r="F2864" i="32"/>
  <c r="F2863" i="32"/>
  <c r="F2862" i="32"/>
  <c r="F2861" i="32"/>
  <c r="F2860" i="32"/>
  <c r="F2859" i="32"/>
  <c r="F2858" i="32"/>
  <c r="F2857" i="32"/>
  <c r="F2856" i="32"/>
  <c r="F2855" i="32"/>
  <c r="F2854" i="32"/>
  <c r="F2853" i="32"/>
  <c r="F2852" i="32"/>
  <c r="F2851" i="32"/>
  <c r="F2850" i="32"/>
  <c r="F2849" i="32"/>
  <c r="F2848" i="32"/>
  <c r="F2847" i="32"/>
  <c r="F2846" i="32"/>
  <c r="F2845" i="32"/>
  <c r="F2844" i="32"/>
  <c r="F2843" i="32"/>
  <c r="F2842" i="32"/>
  <c r="F2841" i="32"/>
  <c r="F2840" i="32"/>
  <c r="F2839" i="32"/>
  <c r="F2838" i="32"/>
  <c r="F2837" i="32"/>
  <c r="F2836" i="32"/>
  <c r="F2835" i="32"/>
  <c r="F2834" i="32"/>
  <c r="F2833" i="32"/>
  <c r="F2832" i="32"/>
  <c r="F2831" i="32"/>
  <c r="F2830" i="32"/>
  <c r="F2829" i="32"/>
  <c r="F2828" i="32"/>
  <c r="F2827" i="32"/>
  <c r="F2826" i="32"/>
  <c r="F2825" i="32"/>
  <c r="F2824" i="32"/>
  <c r="F2823" i="32"/>
  <c r="F2822" i="32"/>
  <c r="F2821" i="32"/>
  <c r="F2820" i="32"/>
  <c r="F2819" i="32"/>
  <c r="F2818" i="32"/>
  <c r="F2817" i="32"/>
  <c r="F2816" i="32"/>
  <c r="F2815" i="32"/>
  <c r="F2814" i="32"/>
  <c r="F2813" i="32"/>
  <c r="F2812" i="32"/>
  <c r="F2811" i="32"/>
  <c r="F2810" i="32"/>
  <c r="F2809" i="32"/>
  <c r="F2808" i="32"/>
  <c r="F2807" i="32"/>
  <c r="F2806" i="32"/>
  <c r="F2805" i="32"/>
  <c r="F2804" i="32"/>
  <c r="F2803" i="32"/>
  <c r="F2802" i="32"/>
  <c r="F2801" i="32"/>
  <c r="F2800" i="32"/>
  <c r="F2799" i="32"/>
  <c r="F2798" i="32"/>
  <c r="F2797" i="32"/>
  <c r="F2796" i="32"/>
  <c r="F2795" i="32"/>
  <c r="F2794" i="32"/>
  <c r="F2793" i="32"/>
  <c r="F2792" i="32"/>
  <c r="F2791" i="32"/>
  <c r="F2790" i="32"/>
  <c r="F2789" i="32"/>
  <c r="F2788" i="32"/>
  <c r="F2787" i="32"/>
  <c r="F2786" i="32"/>
  <c r="F2785" i="32"/>
  <c r="F2784" i="32"/>
  <c r="F2783" i="32"/>
  <c r="F2782" i="32"/>
  <c r="F2781" i="32"/>
  <c r="F2780" i="32"/>
  <c r="F2779" i="32"/>
  <c r="F2778" i="32"/>
  <c r="F2777" i="32"/>
  <c r="F2776" i="32"/>
  <c r="F2775" i="32"/>
  <c r="F2774" i="32"/>
  <c r="F2773" i="32"/>
  <c r="F2772" i="32"/>
  <c r="F2771" i="32"/>
  <c r="F2770" i="32"/>
  <c r="F2769" i="32"/>
  <c r="F2768" i="32"/>
  <c r="F2767" i="32"/>
  <c r="F2766" i="32"/>
  <c r="F2765" i="32"/>
  <c r="F2764" i="32"/>
  <c r="F2763" i="32"/>
  <c r="F2762" i="32"/>
  <c r="F2761" i="32"/>
  <c r="F2760" i="32"/>
  <c r="F2759" i="32"/>
  <c r="F2758" i="32"/>
  <c r="F2757" i="32"/>
  <c r="F2756" i="32"/>
  <c r="F2755" i="32"/>
  <c r="F2754" i="32"/>
  <c r="F2753" i="32"/>
  <c r="F2752" i="32"/>
  <c r="F2751" i="32"/>
  <c r="F2750" i="32"/>
  <c r="F2749" i="32"/>
  <c r="F2748" i="32"/>
  <c r="F2747" i="32"/>
  <c r="F2746" i="32"/>
  <c r="F2745" i="32"/>
  <c r="F2744" i="32"/>
  <c r="F2743" i="32"/>
  <c r="F2742" i="32"/>
  <c r="F2741" i="32"/>
  <c r="F2740" i="32"/>
  <c r="F2739" i="32"/>
  <c r="F2738" i="32"/>
  <c r="F2737" i="32"/>
  <c r="F2736" i="32"/>
  <c r="F2735" i="32"/>
  <c r="F2734" i="32"/>
  <c r="F2733" i="32"/>
  <c r="F2732" i="32"/>
  <c r="F2731" i="32"/>
  <c r="F2730" i="32"/>
  <c r="F2729" i="32"/>
  <c r="F2728" i="32"/>
  <c r="F2727" i="32"/>
  <c r="F2726" i="32"/>
  <c r="F2725" i="32"/>
  <c r="F2724" i="32"/>
  <c r="F2723" i="32"/>
  <c r="F2722" i="32"/>
  <c r="F2721" i="32"/>
  <c r="F2720" i="32"/>
  <c r="F2719" i="32"/>
  <c r="F2718" i="32"/>
  <c r="F2717" i="32"/>
  <c r="F2716" i="32"/>
  <c r="F2715" i="32"/>
  <c r="F2714" i="32"/>
  <c r="F2713" i="32"/>
  <c r="F2712" i="32"/>
  <c r="F2711" i="32"/>
  <c r="F2710" i="32"/>
  <c r="F2709" i="32"/>
  <c r="F2708" i="32"/>
  <c r="F2707" i="32"/>
  <c r="F2706" i="32"/>
  <c r="F2705" i="32"/>
  <c r="F2704" i="32"/>
  <c r="F2703" i="32"/>
  <c r="F2702" i="32"/>
  <c r="F2701" i="32"/>
  <c r="F2700" i="32"/>
  <c r="F2699" i="32"/>
  <c r="F2698" i="32"/>
  <c r="F2697" i="32"/>
  <c r="F2696" i="32"/>
  <c r="F2695" i="32"/>
  <c r="F2694" i="32"/>
  <c r="F2693" i="32"/>
  <c r="F2692" i="32"/>
  <c r="F2691" i="32"/>
  <c r="F2690" i="32"/>
  <c r="F2689" i="32"/>
  <c r="F2688" i="32"/>
  <c r="F2687" i="32"/>
  <c r="F2686" i="32"/>
  <c r="F2685" i="32"/>
  <c r="F2684" i="32"/>
  <c r="F2683" i="32"/>
  <c r="F2682" i="32"/>
  <c r="F2681" i="32"/>
  <c r="F2680" i="32"/>
  <c r="F2679" i="32"/>
  <c r="F2678" i="32"/>
  <c r="F2677" i="32"/>
  <c r="F2676" i="32"/>
  <c r="F2675" i="32"/>
  <c r="F2674" i="32"/>
  <c r="F2673" i="32"/>
  <c r="F2672" i="32"/>
  <c r="F2671" i="32"/>
  <c r="F2670" i="32"/>
  <c r="F2669" i="32"/>
  <c r="F2668" i="32"/>
  <c r="F2667" i="32"/>
  <c r="F2666" i="32"/>
  <c r="F2665" i="32"/>
  <c r="F2664" i="32"/>
  <c r="F2663" i="32"/>
  <c r="F2662" i="32"/>
  <c r="F2661" i="32"/>
  <c r="F2660" i="32"/>
  <c r="F2659" i="32"/>
  <c r="F2658" i="32"/>
  <c r="F2657" i="32"/>
  <c r="F2656" i="32"/>
  <c r="F2655" i="32"/>
  <c r="F2654" i="32"/>
  <c r="F2653" i="32"/>
  <c r="F2652" i="32"/>
  <c r="F2651" i="32"/>
  <c r="F2650" i="32"/>
  <c r="F2649" i="32"/>
  <c r="F2648" i="32"/>
  <c r="F2647" i="32"/>
  <c r="F2646" i="32"/>
  <c r="F2645" i="32"/>
  <c r="F2644" i="32"/>
  <c r="F2643" i="32"/>
  <c r="F2642" i="32"/>
  <c r="F2641" i="32"/>
  <c r="F2640" i="32"/>
  <c r="F2639" i="32"/>
  <c r="F2638" i="32"/>
  <c r="F2637" i="32"/>
  <c r="F2636" i="32"/>
  <c r="F2635" i="32"/>
  <c r="F2634" i="32"/>
  <c r="F2633" i="32"/>
  <c r="F2632" i="32"/>
  <c r="F2631" i="32"/>
  <c r="F2630" i="32"/>
  <c r="F2629" i="32"/>
  <c r="F2628" i="32"/>
  <c r="F2627" i="32"/>
  <c r="F2626" i="32"/>
  <c r="F2625" i="32"/>
  <c r="F2624" i="32"/>
  <c r="F2623" i="32"/>
  <c r="F2622" i="32"/>
  <c r="F2621" i="32"/>
  <c r="F2620" i="32"/>
  <c r="F2619" i="32"/>
  <c r="F2618" i="32"/>
  <c r="F2617" i="32"/>
  <c r="F2616" i="32"/>
  <c r="F2615" i="32"/>
  <c r="F2614" i="32"/>
  <c r="F2613" i="32"/>
  <c r="F2612" i="32"/>
  <c r="F2611" i="32"/>
  <c r="F2610" i="32"/>
  <c r="F2609" i="32"/>
  <c r="F2608" i="32"/>
  <c r="F2607" i="32"/>
  <c r="F2606" i="32"/>
  <c r="F2605" i="32"/>
  <c r="F2604" i="32"/>
  <c r="F2603" i="32"/>
  <c r="F2602" i="32"/>
  <c r="F2601" i="32"/>
  <c r="F2600" i="32"/>
  <c r="F2599" i="32"/>
  <c r="F2598" i="32"/>
  <c r="F2597" i="32"/>
  <c r="F2596" i="32"/>
  <c r="F2595" i="32"/>
  <c r="F2594" i="32"/>
  <c r="F2593" i="32"/>
  <c r="F2592" i="32"/>
  <c r="F2591" i="32"/>
  <c r="F2590" i="32"/>
  <c r="F2589" i="32"/>
  <c r="F2588" i="32"/>
  <c r="F2587" i="32"/>
  <c r="F2586" i="32"/>
  <c r="F2585" i="32"/>
  <c r="F2584" i="32"/>
  <c r="F2583" i="32"/>
  <c r="F2582" i="32"/>
  <c r="F2581" i="32"/>
  <c r="F2580" i="32"/>
  <c r="F2579" i="32"/>
  <c r="F2578" i="32"/>
  <c r="F2577" i="32"/>
  <c r="F2576" i="32"/>
  <c r="F2575" i="32"/>
  <c r="F2574" i="32"/>
  <c r="F2573" i="32"/>
  <c r="F2572" i="32"/>
  <c r="F2571" i="32"/>
  <c r="F2570" i="32"/>
  <c r="F2569" i="32"/>
  <c r="F2568" i="32"/>
  <c r="F2567" i="32"/>
  <c r="F2566" i="32"/>
  <c r="F2565" i="32"/>
  <c r="F2564" i="32"/>
  <c r="F2563" i="32"/>
  <c r="F2562" i="32"/>
  <c r="F2561" i="32"/>
  <c r="F2560" i="32"/>
  <c r="F2559" i="32"/>
  <c r="F2558" i="32"/>
  <c r="F2557" i="32"/>
  <c r="F2556" i="32"/>
  <c r="F2555" i="32"/>
  <c r="F2554" i="32"/>
  <c r="F2553" i="32"/>
  <c r="F2552" i="32"/>
  <c r="F2551" i="32"/>
  <c r="F2550" i="32"/>
  <c r="F2549" i="32"/>
  <c r="F2548" i="32"/>
  <c r="F2547" i="32"/>
  <c r="F2546" i="32"/>
  <c r="F2545" i="32"/>
  <c r="F2544" i="32"/>
  <c r="F2543" i="32"/>
  <c r="F2542" i="32"/>
  <c r="F2541" i="32"/>
  <c r="F2540" i="32"/>
  <c r="F2539" i="32"/>
  <c r="F2538" i="32"/>
  <c r="F2537" i="32"/>
  <c r="F2536" i="32"/>
  <c r="F2535" i="32"/>
  <c r="F2534" i="32"/>
  <c r="F2533" i="32"/>
  <c r="F2532" i="32"/>
  <c r="F2531" i="32"/>
  <c r="F2530" i="32"/>
  <c r="F2529" i="32"/>
  <c r="F2528" i="32"/>
  <c r="F2527" i="32"/>
  <c r="F2526" i="32"/>
  <c r="F2525" i="32"/>
  <c r="F2524" i="32"/>
  <c r="F2523" i="32"/>
  <c r="F2522" i="32"/>
  <c r="F2521" i="32"/>
  <c r="F2520" i="32"/>
  <c r="F2519" i="32"/>
  <c r="F2518" i="32"/>
  <c r="F2517" i="32"/>
  <c r="F2516" i="32"/>
  <c r="F2515" i="32"/>
  <c r="F2514" i="32"/>
  <c r="F2513" i="32"/>
  <c r="F2512" i="32"/>
  <c r="F2511" i="32"/>
  <c r="F2510" i="32"/>
  <c r="F2509" i="32"/>
  <c r="F2508" i="32"/>
  <c r="F2507" i="32"/>
  <c r="F2506" i="32"/>
  <c r="F2505" i="32"/>
  <c r="F2504" i="32"/>
  <c r="F2503" i="32"/>
  <c r="F2502" i="32"/>
  <c r="F2501" i="32"/>
  <c r="F2500" i="32"/>
  <c r="F2499" i="32"/>
  <c r="F2498" i="32"/>
  <c r="F2497" i="32"/>
  <c r="F2496" i="32"/>
  <c r="F2495" i="32"/>
  <c r="F2494" i="32"/>
  <c r="F2493" i="32"/>
  <c r="F2492" i="32"/>
  <c r="F2491" i="32"/>
  <c r="F2490" i="32"/>
  <c r="F2489" i="32"/>
  <c r="F2488" i="32"/>
  <c r="F2487" i="32"/>
  <c r="F2486" i="32"/>
  <c r="F2485" i="32"/>
  <c r="F2484" i="32"/>
  <c r="F2483" i="32"/>
  <c r="F2482" i="32"/>
  <c r="F2481" i="32"/>
  <c r="F2480" i="32"/>
  <c r="F2479" i="32"/>
  <c r="F2478" i="32"/>
  <c r="F2477" i="32"/>
  <c r="F2476" i="32"/>
  <c r="F2475" i="32"/>
  <c r="F2474" i="32"/>
  <c r="F2473" i="32"/>
  <c r="F2472" i="32"/>
  <c r="F2471" i="32"/>
  <c r="F2470" i="32"/>
  <c r="F2469" i="32"/>
  <c r="F2468" i="32"/>
  <c r="F2467" i="32"/>
  <c r="F2466" i="32"/>
  <c r="F2465" i="32"/>
  <c r="F2464" i="32"/>
  <c r="F2463" i="32"/>
  <c r="F2462" i="32"/>
  <c r="F2461" i="32"/>
  <c r="F2460" i="32"/>
  <c r="F2459" i="32"/>
  <c r="F2458" i="32"/>
  <c r="F2457" i="32"/>
  <c r="F2456" i="32"/>
  <c r="F2455" i="32"/>
  <c r="F2454" i="32"/>
  <c r="F2453" i="32"/>
  <c r="F2452" i="32"/>
  <c r="F2451" i="32"/>
  <c r="F2450" i="32"/>
  <c r="F2449" i="32"/>
  <c r="F2448" i="32"/>
  <c r="F2447" i="32"/>
  <c r="F2446" i="32"/>
  <c r="F2445" i="32"/>
  <c r="F2444" i="32"/>
  <c r="F2443" i="32"/>
  <c r="F2442" i="32"/>
  <c r="F2441" i="32"/>
  <c r="F2440" i="32"/>
  <c r="F2439" i="32"/>
  <c r="F2438" i="32"/>
  <c r="F2437" i="32"/>
  <c r="F2436" i="32"/>
  <c r="F2435" i="32"/>
  <c r="F2434" i="32"/>
  <c r="F2433" i="32"/>
  <c r="F2432" i="32"/>
  <c r="F2431" i="32"/>
  <c r="F2430" i="32"/>
  <c r="F2429" i="32"/>
  <c r="F2428" i="32"/>
  <c r="F2427" i="32"/>
  <c r="F2426" i="32"/>
  <c r="F2425" i="32"/>
  <c r="F2424" i="32"/>
  <c r="F2423" i="32"/>
  <c r="F2422" i="32"/>
  <c r="F2421" i="32"/>
  <c r="F2420" i="32"/>
  <c r="F2419" i="32"/>
  <c r="F2418" i="32"/>
  <c r="F2417" i="32"/>
  <c r="F2416" i="32"/>
  <c r="F2415" i="32"/>
  <c r="F2414" i="32"/>
  <c r="F2413" i="32"/>
  <c r="F2412" i="32"/>
  <c r="F2411" i="32"/>
  <c r="F2410" i="32"/>
  <c r="F2409" i="32"/>
  <c r="F2408" i="32"/>
  <c r="F2407" i="32"/>
  <c r="F2406" i="32"/>
  <c r="F2405" i="32"/>
  <c r="F2404" i="32"/>
  <c r="F2403" i="32"/>
  <c r="F2402" i="32"/>
  <c r="F2401" i="32"/>
  <c r="F2400" i="32"/>
  <c r="F2399" i="32"/>
  <c r="F2398" i="32"/>
  <c r="F2397" i="32"/>
  <c r="F2396" i="32"/>
  <c r="F2395" i="32"/>
  <c r="F2394" i="32"/>
  <c r="F2393" i="32"/>
  <c r="F2392" i="32"/>
  <c r="F2391" i="32"/>
  <c r="F2390" i="32"/>
  <c r="F2389" i="32"/>
  <c r="F2388" i="32"/>
  <c r="F2387" i="32"/>
  <c r="F2386" i="32"/>
  <c r="F2385" i="32"/>
  <c r="F2384" i="32"/>
  <c r="F2383" i="32"/>
  <c r="F2382" i="32"/>
  <c r="F2381" i="32"/>
  <c r="F2380" i="32"/>
  <c r="F2379" i="32"/>
  <c r="F2378" i="32"/>
  <c r="F2377" i="32"/>
  <c r="F2376" i="32"/>
  <c r="F2375" i="32"/>
  <c r="F2374" i="32"/>
  <c r="F2373" i="32"/>
  <c r="F2372" i="32"/>
  <c r="F2371" i="32"/>
  <c r="F2370" i="32"/>
  <c r="F2369" i="32"/>
  <c r="F2368" i="32"/>
  <c r="F2367" i="32"/>
  <c r="F2366" i="32"/>
  <c r="F2365" i="32"/>
  <c r="F2364" i="32"/>
  <c r="F2363" i="32"/>
  <c r="F2362" i="32"/>
  <c r="F2361" i="32"/>
  <c r="F2360" i="32"/>
  <c r="F2359" i="32"/>
  <c r="F2358" i="32"/>
  <c r="F2357" i="32"/>
  <c r="F2356" i="32"/>
  <c r="F2355" i="32"/>
  <c r="F2354" i="32"/>
  <c r="F2353" i="32"/>
  <c r="F2352" i="32"/>
  <c r="F2351" i="32"/>
  <c r="F2350" i="32"/>
  <c r="F2349" i="32"/>
  <c r="F2348" i="32"/>
  <c r="F2347" i="32"/>
  <c r="F2346" i="32"/>
  <c r="F2345" i="32"/>
  <c r="F2344" i="32"/>
  <c r="F2343" i="32"/>
  <c r="F2342" i="32"/>
  <c r="F2341" i="32"/>
  <c r="F2340" i="32"/>
  <c r="F2339" i="32"/>
  <c r="F2338" i="32"/>
  <c r="F2337" i="32"/>
  <c r="F2336" i="32"/>
  <c r="F2335" i="32"/>
  <c r="F2334" i="32"/>
  <c r="F2333" i="32"/>
  <c r="F2332" i="32"/>
  <c r="F2331" i="32"/>
  <c r="F2330" i="32"/>
  <c r="F2329" i="32"/>
  <c r="F2328" i="32"/>
  <c r="F2327" i="32"/>
  <c r="F2326" i="32"/>
  <c r="F2325" i="32"/>
  <c r="F2324" i="32"/>
  <c r="F2323" i="32"/>
  <c r="F2322" i="32"/>
  <c r="F2321" i="32"/>
  <c r="F2320" i="32"/>
  <c r="F2319" i="32"/>
  <c r="F2318" i="32"/>
  <c r="F2317" i="32"/>
  <c r="F2316" i="32"/>
  <c r="F2315" i="32"/>
  <c r="F2314" i="32"/>
  <c r="F2313" i="32"/>
  <c r="F2312" i="32"/>
  <c r="F2311" i="32"/>
  <c r="F2310" i="32"/>
  <c r="F2309" i="32"/>
  <c r="F2308" i="32"/>
  <c r="F2307" i="32"/>
  <c r="F2306" i="32"/>
  <c r="F2305" i="32"/>
  <c r="F2304" i="32"/>
  <c r="F2303" i="32"/>
  <c r="F2302" i="32"/>
  <c r="F2301" i="32"/>
  <c r="F2300" i="32"/>
  <c r="F2299" i="32"/>
  <c r="F2298" i="32"/>
  <c r="F2297" i="32"/>
  <c r="F2296" i="32"/>
  <c r="F2295" i="32"/>
  <c r="F2294" i="32"/>
  <c r="F2293" i="32"/>
  <c r="F2292" i="32"/>
  <c r="F2291" i="32"/>
  <c r="F2290" i="32"/>
  <c r="F2289" i="32"/>
  <c r="F2288" i="32"/>
  <c r="F2287" i="32"/>
  <c r="F2286" i="32"/>
  <c r="F2285" i="32"/>
  <c r="F2284" i="32"/>
  <c r="F2283" i="32"/>
  <c r="F2282" i="32"/>
  <c r="F2281" i="32"/>
  <c r="F2280" i="32"/>
  <c r="F2279" i="32"/>
  <c r="F2278" i="32"/>
  <c r="F2277" i="32"/>
  <c r="F2276" i="32"/>
  <c r="F2275" i="32"/>
  <c r="F2274" i="32"/>
  <c r="F2273" i="32"/>
  <c r="F2272" i="32"/>
  <c r="F2271" i="32"/>
  <c r="F2270" i="32"/>
  <c r="F2269" i="32"/>
  <c r="F2268" i="32"/>
  <c r="F2267" i="32"/>
  <c r="F2266" i="32"/>
  <c r="F2265" i="32"/>
  <c r="F2264" i="32"/>
  <c r="F2263" i="32"/>
  <c r="F2262" i="32"/>
  <c r="F2261" i="32"/>
  <c r="F2260" i="32"/>
  <c r="F2259" i="32"/>
  <c r="F2258" i="32"/>
  <c r="F2257" i="32"/>
  <c r="F2256" i="32"/>
  <c r="F2255" i="32"/>
  <c r="F2254" i="32"/>
  <c r="F2253" i="32"/>
  <c r="F2252" i="32"/>
  <c r="F2251" i="32"/>
  <c r="F2250" i="32"/>
  <c r="F2249" i="32"/>
  <c r="F2248" i="32"/>
  <c r="F2247" i="32"/>
  <c r="F2246" i="32"/>
  <c r="F2245" i="32"/>
  <c r="F2244" i="32"/>
  <c r="F2243" i="32"/>
  <c r="F2242" i="32"/>
  <c r="F2241" i="32"/>
  <c r="F2240" i="32"/>
  <c r="F2239" i="32"/>
  <c r="F2238" i="32"/>
  <c r="F2237" i="32"/>
  <c r="F2236" i="32"/>
  <c r="F2235" i="32"/>
  <c r="F2234" i="32"/>
  <c r="F2233" i="32"/>
  <c r="F2232" i="32"/>
  <c r="F2231" i="32"/>
  <c r="F2230" i="32"/>
  <c r="F2229" i="32"/>
  <c r="F2228" i="32"/>
  <c r="F2227" i="32"/>
  <c r="F2226" i="32"/>
  <c r="F2225" i="32"/>
  <c r="F2224" i="32"/>
  <c r="F2223" i="32"/>
  <c r="F2222" i="32"/>
  <c r="F2221" i="32"/>
  <c r="F2220" i="32"/>
  <c r="F2219" i="32"/>
  <c r="F2218" i="32"/>
  <c r="F2217" i="32"/>
  <c r="F2216" i="32"/>
  <c r="F2215" i="32"/>
  <c r="F2214" i="32"/>
  <c r="F2213" i="32"/>
  <c r="F2212" i="32"/>
  <c r="F2211" i="32"/>
  <c r="F2210" i="32"/>
  <c r="F2209" i="32"/>
  <c r="F2208" i="32"/>
  <c r="F2207" i="32"/>
  <c r="F2206" i="32"/>
  <c r="F2205" i="32"/>
  <c r="F2204" i="32"/>
  <c r="F2203" i="32"/>
  <c r="F2202" i="32"/>
  <c r="F2201" i="32"/>
  <c r="F2200" i="32"/>
  <c r="F2199" i="32"/>
  <c r="F2198" i="32"/>
  <c r="F2197" i="32"/>
  <c r="F2196" i="32"/>
  <c r="F2195" i="32"/>
  <c r="F2194" i="32"/>
  <c r="F2193" i="32"/>
  <c r="F2192" i="32"/>
  <c r="F2191" i="32"/>
  <c r="F2190" i="32"/>
  <c r="F2189" i="32"/>
  <c r="F2188" i="32"/>
  <c r="F2187" i="32"/>
  <c r="F2186" i="32"/>
  <c r="F2185" i="32"/>
  <c r="F2184" i="32"/>
  <c r="F2183" i="32"/>
  <c r="F2182" i="32"/>
  <c r="F2181" i="32"/>
  <c r="F2180" i="32"/>
  <c r="F2179" i="32"/>
  <c r="F2178" i="32"/>
  <c r="F2177" i="32"/>
  <c r="F2176" i="32"/>
  <c r="F2175" i="32"/>
  <c r="F2174" i="32"/>
  <c r="F2173" i="32"/>
  <c r="F2172" i="32"/>
  <c r="F2171" i="32"/>
  <c r="F2170" i="32"/>
  <c r="F2169" i="32"/>
  <c r="F2168" i="32"/>
  <c r="F2167" i="32"/>
  <c r="F2166" i="32"/>
  <c r="F2165" i="32"/>
  <c r="F2164" i="32"/>
  <c r="F2163" i="32"/>
  <c r="F2162" i="32"/>
  <c r="F2161" i="32"/>
  <c r="F2160" i="32"/>
  <c r="F2159" i="32"/>
  <c r="F2158" i="32"/>
  <c r="F2157" i="32"/>
  <c r="F2156" i="32"/>
  <c r="F2155" i="32"/>
  <c r="F2154" i="32"/>
  <c r="F2153" i="32"/>
  <c r="F2152" i="32"/>
  <c r="F2151" i="32"/>
  <c r="F2150" i="32"/>
  <c r="F2149" i="32"/>
  <c r="F2148" i="32"/>
  <c r="F2147" i="32"/>
  <c r="F2146" i="32"/>
  <c r="F2145" i="32"/>
  <c r="F2144" i="32"/>
  <c r="F2143" i="32"/>
  <c r="F2142" i="32"/>
  <c r="F2141" i="32"/>
  <c r="F2140" i="32"/>
  <c r="F2139" i="32"/>
  <c r="F2138" i="32"/>
  <c r="F2137" i="32"/>
  <c r="F2136" i="32"/>
  <c r="F2135" i="32"/>
  <c r="F2134" i="32"/>
  <c r="F2133" i="32"/>
  <c r="F2132" i="32"/>
  <c r="F2131" i="32"/>
  <c r="F2130" i="32"/>
  <c r="F2129" i="32"/>
  <c r="F2128" i="32"/>
  <c r="F2127" i="32"/>
  <c r="F2126" i="32"/>
  <c r="F2125" i="32"/>
  <c r="F2124" i="32"/>
  <c r="F2123" i="32"/>
  <c r="F2122" i="32"/>
  <c r="F2121" i="32"/>
  <c r="F2120" i="32"/>
  <c r="F2119" i="32"/>
  <c r="F2118" i="32"/>
  <c r="F2117" i="32"/>
  <c r="F2116" i="32"/>
  <c r="F2115" i="32"/>
  <c r="F2114" i="32"/>
  <c r="F2113" i="32"/>
  <c r="F2112" i="32"/>
  <c r="F2111" i="32"/>
  <c r="F2110" i="32"/>
  <c r="F2109" i="32"/>
  <c r="F2108" i="32"/>
  <c r="F2107" i="32"/>
  <c r="F2106" i="32"/>
  <c r="F2105" i="32"/>
  <c r="F2104" i="32"/>
  <c r="F2103" i="32"/>
  <c r="F2102" i="32"/>
  <c r="F2101" i="32"/>
  <c r="F2100" i="32"/>
  <c r="F2099" i="32"/>
  <c r="F2098" i="32"/>
  <c r="F2097" i="32"/>
  <c r="F2096" i="32"/>
  <c r="F2095" i="32"/>
  <c r="F2094" i="32"/>
  <c r="F2093" i="32"/>
  <c r="F2092" i="32"/>
  <c r="F2091" i="32"/>
  <c r="F2090" i="32"/>
  <c r="F2089" i="32"/>
  <c r="F2088" i="32"/>
  <c r="F2087" i="32"/>
  <c r="F2086" i="32"/>
  <c r="F2085" i="32"/>
  <c r="F2084" i="32"/>
  <c r="F2083" i="32"/>
  <c r="F2082" i="32"/>
  <c r="F2081" i="32"/>
  <c r="F2080" i="32"/>
  <c r="F2079" i="32"/>
  <c r="F2078" i="32"/>
  <c r="F2077" i="32"/>
  <c r="F2076" i="32"/>
  <c r="F2075" i="32"/>
  <c r="F2074" i="32"/>
  <c r="F2073" i="32"/>
  <c r="F2072" i="32"/>
  <c r="F2071" i="32"/>
  <c r="F2070" i="32"/>
  <c r="F2069" i="32"/>
  <c r="F2068" i="32"/>
  <c r="F2067" i="32"/>
  <c r="F2066" i="32"/>
  <c r="F2065" i="32"/>
  <c r="F2064" i="32"/>
  <c r="F2063" i="32"/>
  <c r="F2062" i="32"/>
  <c r="F2061" i="32"/>
  <c r="F2060" i="32"/>
  <c r="F2059" i="32"/>
  <c r="F2058" i="32"/>
  <c r="F2057" i="32"/>
  <c r="F2056" i="32"/>
  <c r="F2055" i="32"/>
  <c r="F2054" i="32"/>
  <c r="F2053" i="32"/>
  <c r="F2052" i="32"/>
  <c r="F2051" i="32"/>
  <c r="F2050" i="32"/>
  <c r="F2049" i="32"/>
  <c r="F2048" i="32"/>
  <c r="F2047" i="32"/>
  <c r="F2046" i="32"/>
  <c r="F2045" i="32"/>
  <c r="F2044" i="32"/>
  <c r="F2043" i="32"/>
  <c r="F2042" i="32"/>
  <c r="F2041" i="32"/>
  <c r="F2040" i="32"/>
  <c r="F2039" i="32"/>
  <c r="F2038" i="32"/>
  <c r="F2037" i="32"/>
  <c r="F2036" i="32"/>
  <c r="F2035" i="32"/>
  <c r="F2034" i="32"/>
  <c r="F2033" i="32"/>
  <c r="F2032" i="32"/>
  <c r="F2031" i="32"/>
  <c r="F2030" i="32"/>
  <c r="F2029" i="32"/>
  <c r="F2028" i="32"/>
  <c r="F2027" i="32"/>
  <c r="F2026" i="32"/>
  <c r="F2025" i="32"/>
  <c r="F2024" i="32"/>
  <c r="F2023" i="32"/>
  <c r="F2022" i="32"/>
  <c r="F2021" i="32"/>
  <c r="F2020" i="32"/>
  <c r="F2019" i="32"/>
  <c r="F2018" i="32"/>
  <c r="F2017" i="32"/>
  <c r="F2016" i="32"/>
  <c r="F2015" i="32"/>
  <c r="F2014" i="32"/>
  <c r="F2013" i="32"/>
  <c r="F2012" i="32"/>
  <c r="F2011" i="32"/>
  <c r="F2010" i="32"/>
  <c r="F2009" i="32"/>
  <c r="F2008" i="32"/>
  <c r="F2007" i="32"/>
  <c r="F2006" i="32"/>
  <c r="F2005" i="32"/>
  <c r="F2004" i="32"/>
  <c r="F2003" i="32"/>
  <c r="F2002" i="32"/>
  <c r="F2001" i="32"/>
  <c r="F2000" i="32"/>
  <c r="F1999" i="32"/>
  <c r="F1998" i="32"/>
  <c r="F1997" i="32"/>
  <c r="F1996" i="32"/>
  <c r="F1995" i="32"/>
  <c r="F1994" i="32"/>
  <c r="F1993" i="32"/>
  <c r="F1992" i="32"/>
  <c r="F1991" i="32"/>
  <c r="F1990" i="32"/>
  <c r="F1989" i="32"/>
  <c r="F1988" i="32"/>
  <c r="F1987" i="32"/>
  <c r="F1986" i="32"/>
  <c r="F1985" i="32"/>
  <c r="F1984" i="32"/>
  <c r="F1983" i="32"/>
  <c r="F1982" i="32"/>
  <c r="F1981" i="32"/>
  <c r="F1980" i="32"/>
  <c r="F1979" i="32"/>
  <c r="F1978" i="32"/>
  <c r="F1977" i="32"/>
  <c r="F1976" i="32"/>
  <c r="F1975" i="32"/>
  <c r="F1974" i="32"/>
  <c r="F1973" i="32"/>
  <c r="F1972" i="32"/>
  <c r="F1971" i="32"/>
  <c r="F1970" i="32"/>
  <c r="F1969" i="32"/>
  <c r="F1968" i="32"/>
  <c r="F1967" i="32"/>
  <c r="F1966" i="32"/>
  <c r="F1965" i="32"/>
  <c r="F1964" i="32"/>
  <c r="F1963" i="32"/>
  <c r="F1962" i="32"/>
  <c r="F1961" i="32"/>
  <c r="F1960" i="32"/>
  <c r="F1959" i="32"/>
  <c r="F1958" i="32"/>
  <c r="F1957" i="32"/>
  <c r="F1956" i="32"/>
  <c r="F1955" i="32"/>
  <c r="F1954" i="32"/>
  <c r="F1953" i="32"/>
  <c r="F1952" i="32"/>
  <c r="F1951" i="32"/>
  <c r="F1950" i="32"/>
  <c r="F1949" i="32"/>
  <c r="F1948" i="32"/>
  <c r="F1947" i="32"/>
  <c r="F1946" i="32"/>
  <c r="F1945" i="32"/>
  <c r="F1944" i="32"/>
  <c r="F1943" i="32"/>
  <c r="F1942" i="32"/>
  <c r="F1941" i="32"/>
  <c r="F1940" i="32"/>
  <c r="F1939" i="32"/>
  <c r="F1938" i="32"/>
  <c r="F1937" i="32"/>
  <c r="F1936" i="32"/>
  <c r="F1935" i="32"/>
  <c r="F1934" i="32"/>
  <c r="F1933" i="32"/>
  <c r="F1932" i="32"/>
  <c r="F1931" i="32"/>
  <c r="F1930" i="32"/>
  <c r="F1929" i="32"/>
  <c r="F1928" i="32"/>
  <c r="F1927" i="32"/>
  <c r="F1926" i="32"/>
  <c r="F1925" i="32"/>
  <c r="F1924" i="32"/>
  <c r="F1923" i="32"/>
  <c r="F1922" i="32"/>
  <c r="F1921" i="32"/>
  <c r="F1920" i="32"/>
  <c r="F1919" i="32"/>
  <c r="F1918" i="32"/>
  <c r="F1917" i="32"/>
  <c r="F1916" i="32"/>
  <c r="F1915" i="32"/>
  <c r="F1914" i="32"/>
  <c r="F1913" i="32"/>
  <c r="F1912" i="32"/>
  <c r="F1911" i="32"/>
  <c r="F1910" i="32"/>
  <c r="F1909" i="32"/>
  <c r="F1908" i="32"/>
  <c r="F1907" i="32"/>
  <c r="F1906" i="32"/>
  <c r="F1905" i="32"/>
  <c r="F1904" i="32"/>
  <c r="F1903" i="32"/>
  <c r="F1902" i="32"/>
  <c r="F1901" i="32"/>
  <c r="F1900" i="32"/>
  <c r="F1899" i="32"/>
  <c r="F1898" i="32"/>
  <c r="F1897" i="32"/>
  <c r="F1896" i="32"/>
  <c r="F1895" i="32"/>
  <c r="F1894" i="32"/>
  <c r="F1893" i="32"/>
  <c r="F1892" i="32"/>
  <c r="F1891" i="32"/>
  <c r="F1890" i="32"/>
  <c r="F1889" i="32"/>
  <c r="F1888" i="32"/>
  <c r="F1887" i="32"/>
  <c r="F1886" i="32"/>
  <c r="F1885" i="32"/>
  <c r="F1884" i="32"/>
  <c r="F1883" i="32"/>
  <c r="F1882" i="32"/>
  <c r="F1881" i="32"/>
  <c r="F1880" i="32"/>
  <c r="F1879" i="32"/>
  <c r="F1878" i="32"/>
  <c r="F1877" i="32"/>
  <c r="F1876" i="32"/>
  <c r="F1875" i="32"/>
  <c r="F1874" i="32"/>
  <c r="F1873" i="32"/>
  <c r="F1872" i="32"/>
  <c r="F1871" i="32"/>
  <c r="F1870" i="32"/>
  <c r="F1869" i="32"/>
  <c r="F1868" i="32"/>
  <c r="F1867" i="32"/>
  <c r="F1866" i="32"/>
  <c r="F1865" i="32"/>
  <c r="F1864" i="32"/>
  <c r="F1863" i="32"/>
  <c r="F1862" i="32"/>
  <c r="F1861" i="32"/>
  <c r="F1860" i="32"/>
  <c r="F1859" i="32"/>
  <c r="F1858" i="32"/>
  <c r="F1857" i="32"/>
  <c r="F1856" i="32"/>
  <c r="F1855" i="32"/>
  <c r="F1854" i="32"/>
  <c r="F1853" i="32"/>
  <c r="F1852" i="32"/>
  <c r="F1851" i="32"/>
  <c r="F1850" i="32"/>
  <c r="F1849" i="32"/>
  <c r="F1848" i="32"/>
  <c r="F1847" i="32"/>
  <c r="F1846" i="32"/>
  <c r="F1845" i="32"/>
  <c r="F1844" i="32"/>
  <c r="F1843" i="32"/>
  <c r="F1842" i="32"/>
  <c r="F1841" i="32"/>
  <c r="F1840" i="32"/>
  <c r="F1839" i="32"/>
  <c r="F1838" i="32"/>
  <c r="F1837" i="32"/>
  <c r="F1836" i="32"/>
  <c r="F1835" i="32"/>
  <c r="F1834" i="32"/>
  <c r="F1833" i="32"/>
  <c r="F1832" i="32"/>
  <c r="F1831" i="32"/>
  <c r="F1830" i="32"/>
  <c r="F1829" i="32"/>
  <c r="F1828" i="32"/>
  <c r="F1827" i="32"/>
  <c r="F1826" i="32"/>
  <c r="F1825" i="32"/>
  <c r="F1824" i="32"/>
  <c r="F1823" i="32"/>
  <c r="F1822" i="32"/>
  <c r="F1821" i="32"/>
  <c r="F1820" i="32"/>
  <c r="F1819" i="32"/>
  <c r="F1818" i="32"/>
  <c r="F1817" i="32"/>
  <c r="F1816" i="32"/>
  <c r="F1815" i="32"/>
  <c r="F1814" i="32"/>
  <c r="F1813" i="32"/>
  <c r="F1812" i="32"/>
  <c r="F1811" i="32"/>
  <c r="F1810" i="32"/>
  <c r="F1809" i="32"/>
  <c r="F1808" i="32"/>
  <c r="F1807" i="32"/>
  <c r="F1806" i="32"/>
  <c r="F1805" i="32"/>
  <c r="F1804" i="32"/>
  <c r="F1803" i="32"/>
  <c r="F1802" i="32"/>
  <c r="F1801" i="32"/>
  <c r="F1800" i="32"/>
  <c r="F1799" i="32"/>
  <c r="F1798" i="32"/>
  <c r="F1797" i="32"/>
  <c r="F1796" i="32"/>
  <c r="F1795" i="32"/>
  <c r="F1794" i="32"/>
  <c r="F1793" i="32"/>
  <c r="F1792" i="32"/>
  <c r="F1791" i="32"/>
  <c r="F1790" i="32"/>
  <c r="F1789" i="32"/>
  <c r="F1788" i="32"/>
  <c r="F1787" i="32"/>
  <c r="F1786" i="32"/>
  <c r="F1785" i="32"/>
  <c r="F1784" i="32"/>
  <c r="F1783" i="32"/>
  <c r="F1782" i="32"/>
  <c r="F1781" i="32"/>
  <c r="F1780" i="32"/>
  <c r="F1779" i="32"/>
  <c r="F1778" i="32"/>
  <c r="F1777" i="32"/>
  <c r="F1776" i="32"/>
  <c r="F1775" i="32"/>
  <c r="F1774" i="32"/>
  <c r="F1773" i="32"/>
  <c r="F1772" i="32"/>
  <c r="F1771" i="32"/>
  <c r="F1770" i="32"/>
  <c r="F1769" i="32"/>
  <c r="F1768" i="32"/>
  <c r="F1767" i="32"/>
  <c r="F1766" i="32"/>
  <c r="F1765" i="32"/>
  <c r="F1764" i="32"/>
  <c r="F1763" i="32"/>
  <c r="F1762" i="32"/>
  <c r="F1761" i="32"/>
  <c r="F1760" i="32"/>
  <c r="F1759" i="32"/>
  <c r="F1758" i="32"/>
  <c r="F1757" i="32"/>
  <c r="F1756" i="32"/>
  <c r="F1755" i="32"/>
  <c r="F1754" i="32"/>
  <c r="F1753" i="32"/>
  <c r="F1752" i="32"/>
  <c r="F1751" i="32"/>
  <c r="F1750" i="32"/>
  <c r="F1749" i="32"/>
  <c r="F1748" i="32"/>
  <c r="F1747" i="32"/>
  <c r="F1746" i="32"/>
  <c r="F1745" i="32"/>
  <c r="F1744" i="32"/>
  <c r="F1743" i="32"/>
  <c r="F1742" i="32"/>
  <c r="F1741" i="32"/>
  <c r="F1740" i="32"/>
  <c r="F1739" i="32"/>
  <c r="F1738" i="32"/>
  <c r="F1737" i="32"/>
  <c r="F1736" i="32"/>
  <c r="F1735" i="32"/>
  <c r="F1734" i="32"/>
  <c r="F1733" i="32"/>
  <c r="F1732" i="32"/>
  <c r="F1731" i="32"/>
  <c r="F1730" i="32"/>
  <c r="F1729" i="32"/>
  <c r="F1728" i="32"/>
  <c r="F1727" i="32"/>
  <c r="F1726" i="32"/>
  <c r="F1725" i="32"/>
  <c r="F1724" i="32"/>
  <c r="F1723" i="32"/>
  <c r="F1722" i="32"/>
  <c r="F1721" i="32"/>
  <c r="F1720" i="32"/>
  <c r="F1719" i="32"/>
  <c r="F1718" i="32"/>
  <c r="F1717" i="32"/>
  <c r="F1716" i="32"/>
  <c r="F1715" i="32"/>
  <c r="F1714" i="32"/>
  <c r="F1713" i="32"/>
  <c r="F1712" i="32"/>
  <c r="F1711" i="32"/>
  <c r="F1710" i="32"/>
  <c r="F1709" i="32"/>
  <c r="F1708" i="32"/>
  <c r="F1707" i="32"/>
  <c r="F1706" i="32"/>
  <c r="F1705" i="32"/>
  <c r="F1704" i="32"/>
  <c r="F1703" i="32"/>
  <c r="F1702" i="32"/>
  <c r="F1701" i="32"/>
  <c r="F1700" i="32"/>
  <c r="F1699" i="32"/>
  <c r="F1698" i="32"/>
  <c r="F1697" i="32"/>
  <c r="F1696" i="32"/>
  <c r="F1695" i="32"/>
  <c r="F1694" i="32"/>
  <c r="F1693" i="32"/>
  <c r="F1692" i="32"/>
  <c r="F1691" i="32"/>
  <c r="F1690" i="32"/>
  <c r="F1689" i="32"/>
  <c r="F1688" i="32"/>
  <c r="F1687" i="32"/>
  <c r="F1686" i="32"/>
  <c r="F1685" i="32"/>
  <c r="F1684" i="32"/>
  <c r="F1683" i="32"/>
  <c r="F1682" i="32"/>
  <c r="F1681" i="32"/>
  <c r="F1680" i="32"/>
  <c r="F1679" i="32"/>
  <c r="F1678" i="32"/>
  <c r="F1677" i="32"/>
  <c r="F1676" i="32"/>
  <c r="F1675" i="32"/>
  <c r="F1674" i="32"/>
  <c r="F1673" i="32"/>
  <c r="F1672" i="32"/>
  <c r="F1671" i="32"/>
  <c r="F1670" i="32"/>
  <c r="F1669" i="32"/>
  <c r="F1668" i="32"/>
  <c r="F1667" i="32"/>
  <c r="F1666" i="32"/>
  <c r="F1665" i="32"/>
  <c r="F1664" i="32"/>
  <c r="F1663" i="32"/>
  <c r="F1662" i="32"/>
  <c r="F1661" i="32"/>
  <c r="F1660" i="32"/>
  <c r="F1659" i="32"/>
  <c r="F1658" i="32"/>
  <c r="F1657" i="32"/>
  <c r="F1656" i="32"/>
  <c r="F1655" i="32"/>
  <c r="F1654" i="32"/>
  <c r="F1653" i="32"/>
  <c r="F1652" i="32"/>
  <c r="F1651" i="32"/>
  <c r="F1650" i="32"/>
  <c r="F1649" i="32"/>
  <c r="F1648" i="32"/>
  <c r="F1647" i="32"/>
  <c r="F1646" i="32"/>
  <c r="F1645" i="32"/>
  <c r="F1644" i="32"/>
  <c r="F1643" i="32"/>
  <c r="F1642" i="32"/>
  <c r="F1641" i="32"/>
  <c r="F1640" i="32"/>
  <c r="F1639" i="32"/>
  <c r="F1638" i="32"/>
  <c r="F1637" i="32"/>
  <c r="F1636" i="32"/>
  <c r="F1635" i="32"/>
  <c r="F1634" i="32"/>
  <c r="F1633" i="32"/>
  <c r="F1632" i="32"/>
  <c r="F1631" i="32"/>
  <c r="F1630" i="32"/>
  <c r="F1629" i="32"/>
  <c r="F1628" i="32"/>
  <c r="F1627" i="32"/>
  <c r="F1626" i="32"/>
  <c r="F1625" i="32"/>
  <c r="F1624" i="32"/>
  <c r="F1623" i="32"/>
  <c r="F1622" i="32"/>
  <c r="F1621" i="32"/>
  <c r="F1620" i="32"/>
  <c r="F1619" i="32"/>
  <c r="F1618" i="32"/>
  <c r="F1617" i="32"/>
  <c r="F1616" i="32"/>
  <c r="F1615" i="32"/>
  <c r="F1614" i="32"/>
  <c r="F1613" i="32"/>
  <c r="F1612" i="32"/>
  <c r="F1611" i="32"/>
  <c r="F1610" i="32"/>
  <c r="F1609" i="32"/>
  <c r="F1608" i="32"/>
  <c r="F1607" i="32"/>
  <c r="F1606" i="32"/>
  <c r="F1605" i="32"/>
  <c r="F1604" i="32"/>
  <c r="F1603" i="32"/>
  <c r="F1602" i="32"/>
  <c r="F1601" i="32"/>
  <c r="F1600" i="32"/>
  <c r="F1599" i="32"/>
  <c r="F1598" i="32"/>
  <c r="F1597" i="32"/>
  <c r="F1596" i="32"/>
  <c r="F1595" i="32"/>
  <c r="F1594" i="32"/>
  <c r="F1593" i="32"/>
  <c r="F1592" i="32"/>
  <c r="F1591" i="32"/>
  <c r="F1590" i="32"/>
  <c r="F1589" i="32"/>
  <c r="F1588" i="32"/>
  <c r="F1587" i="32"/>
  <c r="F1586" i="32"/>
  <c r="F1585" i="32"/>
  <c r="F1584" i="32"/>
  <c r="F1583" i="32"/>
  <c r="F1582" i="32"/>
  <c r="F1581" i="32"/>
  <c r="F1580" i="32"/>
  <c r="F1579" i="32"/>
  <c r="F1578" i="32"/>
  <c r="F1577" i="32"/>
  <c r="F1576" i="32"/>
  <c r="F1575" i="32"/>
  <c r="F1574" i="32"/>
  <c r="F1573" i="32"/>
  <c r="F1572" i="32"/>
  <c r="F1571" i="32"/>
  <c r="F1570" i="32"/>
  <c r="F1569" i="32"/>
  <c r="F1568" i="32"/>
  <c r="F1567" i="32"/>
  <c r="F1566" i="32"/>
  <c r="F1565" i="32"/>
  <c r="F1564" i="32"/>
  <c r="F1563" i="32"/>
  <c r="F1562" i="32"/>
  <c r="F1561" i="32"/>
  <c r="F1560" i="32"/>
  <c r="F1559" i="32"/>
  <c r="F1558" i="32"/>
  <c r="F1557" i="32"/>
  <c r="F1556" i="32"/>
  <c r="F1555" i="32"/>
  <c r="F1554" i="32"/>
  <c r="F1553" i="32"/>
  <c r="F1552" i="32"/>
  <c r="F1551" i="32"/>
  <c r="F1550" i="32"/>
  <c r="F1549" i="32"/>
  <c r="F1548" i="32"/>
  <c r="F1547" i="32"/>
  <c r="F1546" i="32"/>
  <c r="F1545" i="32"/>
  <c r="F1544" i="32"/>
  <c r="F1543" i="32"/>
  <c r="F1542" i="32"/>
  <c r="F1541" i="32"/>
  <c r="F1540" i="32"/>
  <c r="F1539" i="32"/>
  <c r="F1538" i="32"/>
  <c r="F1537" i="32"/>
  <c r="F1536" i="32"/>
  <c r="F1535" i="32"/>
  <c r="F1534" i="32"/>
  <c r="F1533" i="32"/>
  <c r="F1532" i="32"/>
  <c r="F1531" i="32"/>
  <c r="F1530" i="32"/>
  <c r="F1529" i="32"/>
  <c r="F1528" i="32"/>
  <c r="F1527" i="32"/>
  <c r="F1526" i="32"/>
  <c r="F1525" i="32"/>
  <c r="F1524" i="32"/>
  <c r="F1523" i="32"/>
  <c r="F1522" i="32"/>
  <c r="F1521" i="32"/>
  <c r="F1520" i="32"/>
  <c r="F1519" i="32"/>
  <c r="F1518" i="32"/>
  <c r="F1517" i="32"/>
  <c r="F1516" i="32"/>
  <c r="F1515" i="32"/>
  <c r="F1514" i="32"/>
  <c r="F1513" i="32"/>
  <c r="F1512" i="32"/>
  <c r="F1511" i="32"/>
  <c r="F1510" i="32"/>
  <c r="F1509" i="32"/>
  <c r="F1508" i="32"/>
  <c r="F1507" i="32"/>
  <c r="F1506" i="32"/>
  <c r="F1505" i="32"/>
  <c r="F1504" i="32"/>
  <c r="F1503" i="32"/>
  <c r="F1502" i="32"/>
  <c r="F1501" i="32"/>
  <c r="F1500" i="32"/>
  <c r="F1499" i="32"/>
  <c r="F1498" i="32"/>
  <c r="F1497" i="32"/>
  <c r="F1496" i="32"/>
  <c r="F1495" i="32"/>
  <c r="F1494" i="32"/>
  <c r="F1493" i="32"/>
  <c r="F1492" i="32"/>
  <c r="F1491" i="32"/>
  <c r="F1490" i="32"/>
  <c r="F1489" i="32"/>
  <c r="F1488" i="32"/>
  <c r="F1487" i="32"/>
  <c r="F1486" i="32"/>
  <c r="F1485" i="32"/>
  <c r="F1484" i="32"/>
  <c r="F1483" i="32"/>
  <c r="F1482" i="32"/>
  <c r="F1481" i="32"/>
  <c r="F1480" i="32"/>
  <c r="F1479" i="32"/>
  <c r="F1478" i="32"/>
  <c r="F1477" i="32"/>
  <c r="F1476" i="32"/>
  <c r="F1475" i="32"/>
  <c r="F1474" i="32"/>
  <c r="F1473" i="32"/>
  <c r="F1472" i="32"/>
  <c r="F1471" i="32"/>
  <c r="F1470" i="32"/>
  <c r="F1469" i="32"/>
  <c r="F1468" i="32"/>
  <c r="F1467" i="32"/>
  <c r="F1466" i="32"/>
  <c r="F1465" i="32"/>
  <c r="F1464" i="32"/>
  <c r="F1463" i="32"/>
  <c r="F1462" i="32"/>
  <c r="F1461" i="32"/>
  <c r="F1460" i="32"/>
  <c r="F1459" i="32"/>
  <c r="F1458" i="32"/>
  <c r="F1457" i="32"/>
  <c r="F1456" i="32"/>
  <c r="F1455" i="32"/>
  <c r="F1454" i="32"/>
  <c r="F1453" i="32"/>
  <c r="F1452" i="32"/>
  <c r="F1451" i="32"/>
  <c r="F1450" i="32"/>
  <c r="F1449" i="32"/>
  <c r="F1448" i="32"/>
  <c r="F1447" i="32"/>
  <c r="F1446" i="32"/>
  <c r="F1445" i="32"/>
  <c r="F1444" i="32"/>
  <c r="F1443" i="32"/>
  <c r="F1442" i="32"/>
  <c r="F1441" i="32"/>
  <c r="F1440" i="32"/>
  <c r="F1439" i="32"/>
  <c r="F1438" i="32"/>
  <c r="F1437" i="32"/>
  <c r="F1436" i="32"/>
  <c r="F1435" i="32"/>
  <c r="F1434" i="32"/>
  <c r="F1433" i="32"/>
  <c r="F1432" i="32"/>
  <c r="F1431" i="32"/>
  <c r="F1430" i="32"/>
  <c r="F1429" i="32"/>
  <c r="F1428" i="32"/>
  <c r="F1427" i="32"/>
  <c r="F1426" i="32"/>
  <c r="F1425" i="32"/>
  <c r="F1424" i="32"/>
  <c r="F1423" i="32"/>
  <c r="F1422" i="32"/>
  <c r="F1421" i="32"/>
  <c r="F1420" i="32"/>
  <c r="F1419" i="32"/>
  <c r="F1418" i="32"/>
  <c r="F1417" i="32"/>
  <c r="F1416" i="32"/>
  <c r="F1415" i="32"/>
  <c r="F1414" i="32"/>
  <c r="F1413" i="32"/>
  <c r="F1412" i="32"/>
  <c r="F1411" i="32"/>
  <c r="F1410" i="32"/>
  <c r="F1409" i="32"/>
  <c r="F1408" i="32"/>
  <c r="F1407" i="32"/>
  <c r="F1406" i="32"/>
  <c r="F1405" i="32"/>
  <c r="F1404" i="32"/>
  <c r="F1403" i="32"/>
  <c r="F1402" i="32"/>
  <c r="F1401" i="32"/>
  <c r="F1400" i="32"/>
  <c r="F1399" i="32"/>
  <c r="F1398" i="32"/>
  <c r="F1397" i="32"/>
  <c r="F1396" i="32"/>
  <c r="F1395" i="32"/>
  <c r="F1394" i="32"/>
  <c r="F1393" i="32"/>
  <c r="F1392" i="32"/>
  <c r="F1391" i="32"/>
  <c r="F1390" i="32"/>
  <c r="F1389" i="32"/>
  <c r="F1388" i="32"/>
  <c r="F1387" i="32"/>
  <c r="F1386" i="32"/>
  <c r="F1385" i="32"/>
  <c r="F1384" i="32"/>
  <c r="F1383" i="32"/>
  <c r="F1382" i="32"/>
  <c r="F1381" i="32"/>
  <c r="F1380" i="32"/>
  <c r="F1379" i="32"/>
  <c r="F1378" i="32"/>
  <c r="F1377" i="32"/>
  <c r="F1376" i="32"/>
  <c r="F1375" i="32"/>
  <c r="F1374" i="32"/>
  <c r="F1373" i="32"/>
  <c r="F1372" i="32"/>
  <c r="F1371" i="32"/>
  <c r="F1370" i="32"/>
  <c r="F1369" i="32"/>
  <c r="F1368" i="32"/>
  <c r="F1367" i="32"/>
  <c r="F1366" i="32"/>
  <c r="F1365" i="32"/>
  <c r="F1364" i="32"/>
  <c r="F1363" i="32"/>
  <c r="F1362" i="32"/>
  <c r="F1361" i="32"/>
  <c r="F1360" i="32"/>
  <c r="F1359" i="32"/>
  <c r="F1358" i="32"/>
  <c r="F1357" i="32"/>
  <c r="F1356" i="32"/>
  <c r="F1355" i="32"/>
  <c r="F1354" i="32"/>
  <c r="F1353" i="32"/>
  <c r="F1352" i="32"/>
  <c r="F1351" i="32"/>
  <c r="F1350" i="32"/>
  <c r="F1349" i="32"/>
  <c r="F1348" i="32"/>
  <c r="F1347" i="32"/>
  <c r="F1346" i="32"/>
  <c r="F1345" i="32"/>
  <c r="F1344" i="32"/>
  <c r="F1343" i="32"/>
  <c r="F1342" i="32"/>
  <c r="F1341" i="32"/>
  <c r="F1340" i="32"/>
  <c r="F1339" i="32"/>
  <c r="F1338" i="32"/>
  <c r="F1337" i="32"/>
  <c r="F1336" i="32"/>
  <c r="F1335" i="32"/>
  <c r="F1334" i="32"/>
  <c r="F1333" i="32"/>
  <c r="F1332" i="32"/>
  <c r="F1331" i="32"/>
  <c r="F1330" i="32"/>
  <c r="F1329" i="32"/>
  <c r="F1328" i="32"/>
  <c r="F1327" i="32"/>
  <c r="F1326" i="32"/>
  <c r="F1325" i="32"/>
  <c r="F1324" i="32"/>
  <c r="F1323" i="32"/>
  <c r="F1322" i="32"/>
  <c r="F1321" i="32"/>
  <c r="F1320" i="32"/>
  <c r="F1319" i="32"/>
  <c r="F1318" i="32"/>
  <c r="F1317" i="32"/>
  <c r="F1316" i="32"/>
  <c r="F1315" i="32"/>
  <c r="F1314" i="32"/>
  <c r="F1313" i="32"/>
  <c r="F1312" i="32"/>
  <c r="F1311" i="32"/>
  <c r="F1310" i="32"/>
  <c r="F1309" i="32"/>
  <c r="F1308" i="32"/>
  <c r="F1307" i="32"/>
  <c r="F1306" i="32"/>
  <c r="F1305" i="32"/>
  <c r="F1304" i="32"/>
  <c r="F1303" i="32"/>
  <c r="F1302" i="32"/>
  <c r="F1301" i="32"/>
  <c r="F1300" i="32"/>
  <c r="F1299" i="32"/>
  <c r="F1298" i="32"/>
  <c r="F1297" i="32"/>
  <c r="F1296" i="32"/>
  <c r="F1295" i="32"/>
  <c r="F1294" i="32"/>
  <c r="F1293" i="32"/>
  <c r="F1292" i="32"/>
  <c r="F1291" i="32"/>
  <c r="F1290" i="32"/>
  <c r="F1289" i="32"/>
  <c r="F1288" i="32"/>
  <c r="F1287" i="32"/>
  <c r="F1286" i="32"/>
  <c r="F1285" i="32"/>
  <c r="F1284" i="32"/>
  <c r="F1283" i="32"/>
  <c r="F1282" i="32"/>
  <c r="F1281" i="32"/>
  <c r="F1280" i="32"/>
  <c r="F1279" i="32"/>
  <c r="F1278" i="32"/>
  <c r="F1277" i="32"/>
  <c r="F1276" i="32"/>
  <c r="F1275" i="32"/>
  <c r="F1274" i="32"/>
  <c r="F1273" i="32"/>
  <c r="F1272" i="32"/>
  <c r="F1271" i="32"/>
  <c r="F1270" i="32"/>
  <c r="F1269" i="32"/>
  <c r="F1268" i="32"/>
  <c r="F1267" i="32"/>
  <c r="F1266" i="32"/>
  <c r="F1265" i="32"/>
  <c r="F1264" i="32"/>
  <c r="F1263" i="32"/>
  <c r="F1262" i="32"/>
  <c r="F1261" i="32"/>
  <c r="F1260" i="32"/>
  <c r="F1259" i="32"/>
  <c r="F1258" i="32"/>
  <c r="F1257" i="32"/>
  <c r="F1256" i="32"/>
  <c r="F1255" i="32"/>
  <c r="F1254" i="32"/>
  <c r="F1253" i="32"/>
  <c r="F1252" i="32"/>
  <c r="F1251" i="32"/>
  <c r="F1250" i="32"/>
  <c r="F1249" i="32"/>
  <c r="F1248" i="32"/>
  <c r="F1247" i="32"/>
  <c r="F1246" i="32"/>
  <c r="F1245" i="32"/>
  <c r="F1244" i="32"/>
  <c r="F1243" i="32"/>
  <c r="F1242" i="32"/>
  <c r="F1241" i="32"/>
  <c r="F1240" i="32"/>
  <c r="F1239" i="32"/>
  <c r="F1238" i="32"/>
  <c r="F1237" i="32"/>
  <c r="F1236" i="32"/>
  <c r="F1235" i="32"/>
  <c r="F1234" i="32"/>
  <c r="F1233" i="32"/>
  <c r="F1232" i="32"/>
  <c r="F1231" i="32"/>
  <c r="F1230" i="32"/>
  <c r="F1229" i="32"/>
  <c r="F1228" i="32"/>
  <c r="F1227" i="32"/>
  <c r="F1226" i="32"/>
  <c r="F1225" i="32"/>
  <c r="F1224" i="32"/>
  <c r="F1223" i="32"/>
  <c r="F1222" i="32"/>
  <c r="F1221" i="32"/>
  <c r="F1220" i="32"/>
  <c r="F1219" i="32"/>
  <c r="F1218" i="32"/>
  <c r="F1217" i="32"/>
  <c r="F1216" i="32"/>
  <c r="F1215" i="32"/>
  <c r="F1214" i="32"/>
  <c r="F1213" i="32"/>
  <c r="F1212" i="32"/>
  <c r="F1211" i="32"/>
  <c r="F1210" i="32"/>
  <c r="F1209" i="32"/>
  <c r="F1208" i="32"/>
  <c r="F1207" i="32"/>
  <c r="F1206" i="32"/>
  <c r="F1205" i="32"/>
  <c r="F1204" i="32"/>
  <c r="F1203" i="32"/>
  <c r="F1202" i="32"/>
  <c r="F1201" i="32"/>
  <c r="F1200" i="32"/>
  <c r="F1199" i="32"/>
  <c r="F1198" i="32"/>
  <c r="F1197" i="32"/>
  <c r="F1196" i="32"/>
  <c r="F1195" i="32"/>
  <c r="F1194" i="32"/>
  <c r="F1193" i="32"/>
  <c r="F1192" i="32"/>
  <c r="F1191" i="32"/>
  <c r="F1190" i="32"/>
  <c r="F1189" i="32"/>
  <c r="F1188" i="32"/>
  <c r="F1187" i="32"/>
  <c r="F1186" i="32"/>
  <c r="F1185" i="32"/>
  <c r="F1184" i="32"/>
  <c r="F1183" i="32"/>
  <c r="F1182" i="32"/>
  <c r="F1181" i="32"/>
  <c r="F1180" i="32"/>
  <c r="F1179" i="32"/>
  <c r="F1178" i="32"/>
  <c r="F1177" i="32"/>
  <c r="F1176" i="32"/>
  <c r="F1175" i="32"/>
  <c r="F1174" i="32"/>
  <c r="F1173" i="32"/>
  <c r="F1172" i="32"/>
  <c r="F1171" i="32"/>
  <c r="F1170" i="32"/>
  <c r="F1169" i="32"/>
  <c r="F1168" i="32"/>
  <c r="F1167" i="32"/>
  <c r="F1166" i="32"/>
  <c r="F1165" i="32"/>
  <c r="F1164" i="32"/>
  <c r="F1163" i="32"/>
  <c r="F1162" i="32"/>
  <c r="F1161" i="32"/>
  <c r="F1160" i="32"/>
  <c r="F1159" i="32"/>
  <c r="F1158" i="32"/>
  <c r="F1157" i="32"/>
  <c r="F1156" i="32"/>
  <c r="F1155" i="32"/>
  <c r="F1154" i="32"/>
  <c r="F1153" i="32"/>
  <c r="F1152" i="32"/>
  <c r="F1151" i="32"/>
  <c r="F1150" i="32"/>
  <c r="F1149" i="32"/>
  <c r="F1148" i="32"/>
  <c r="F1147" i="32"/>
  <c r="F1146" i="32"/>
  <c r="F1145" i="32"/>
  <c r="F1144" i="32"/>
  <c r="F1143" i="32"/>
  <c r="F1142" i="32"/>
  <c r="F1141" i="32"/>
  <c r="F1140" i="32"/>
  <c r="F1139" i="32"/>
  <c r="F1138" i="32"/>
  <c r="F1137" i="32"/>
  <c r="F1136" i="32"/>
  <c r="F1135" i="32"/>
  <c r="F1134" i="32"/>
  <c r="F1133" i="32"/>
  <c r="F1132" i="32"/>
  <c r="F1131" i="32"/>
  <c r="F1130" i="32"/>
  <c r="F1129" i="32"/>
  <c r="F1128" i="32"/>
  <c r="F1127" i="32"/>
  <c r="F1126" i="32"/>
  <c r="F1125" i="32"/>
  <c r="F1124" i="32"/>
  <c r="F1123" i="32"/>
  <c r="F1122" i="32"/>
  <c r="F1121" i="32"/>
  <c r="F1120" i="32"/>
  <c r="F1119" i="32"/>
  <c r="F1118" i="32"/>
  <c r="F1117" i="32"/>
  <c r="F1116" i="32"/>
  <c r="F1115" i="32"/>
  <c r="F1114" i="32"/>
  <c r="F1113" i="32"/>
  <c r="F1112" i="32"/>
  <c r="F1111" i="32"/>
  <c r="F1110" i="32"/>
  <c r="F1109" i="32"/>
  <c r="F1108" i="32"/>
  <c r="F1107" i="32"/>
  <c r="F1106" i="32"/>
  <c r="F1105" i="32"/>
  <c r="F1104" i="32"/>
  <c r="F1103" i="32"/>
  <c r="F1102" i="32"/>
  <c r="F1101" i="32"/>
  <c r="F1100" i="32"/>
  <c r="F1099" i="32"/>
  <c r="F1098" i="32"/>
  <c r="F1097" i="32"/>
  <c r="F1096" i="32"/>
  <c r="F1095" i="32"/>
  <c r="F1094" i="32"/>
  <c r="F1093" i="32"/>
  <c r="F1092" i="32"/>
  <c r="F1091" i="32"/>
  <c r="F1090" i="32"/>
  <c r="F1089" i="32"/>
  <c r="F1088" i="32"/>
  <c r="F1087" i="32"/>
  <c r="F1086" i="32"/>
  <c r="F1085" i="32"/>
  <c r="F1084" i="32"/>
  <c r="F1083" i="32"/>
  <c r="F1082" i="32"/>
  <c r="F1081" i="32"/>
  <c r="F1080" i="32"/>
  <c r="F1079" i="32"/>
  <c r="F1078" i="32"/>
  <c r="F1077" i="32"/>
  <c r="F1076" i="32"/>
  <c r="F1075" i="32"/>
  <c r="F1074" i="32"/>
  <c r="F1073" i="32"/>
  <c r="F1072" i="32"/>
  <c r="F1071" i="32"/>
  <c r="F1070" i="32"/>
  <c r="F1069" i="32"/>
  <c r="F1068" i="32"/>
  <c r="F1067" i="32"/>
  <c r="F1066" i="32"/>
  <c r="F1065" i="32"/>
  <c r="F1064" i="32"/>
  <c r="F1063" i="32"/>
  <c r="F1062" i="32"/>
  <c r="F1061" i="32"/>
  <c r="F1060" i="32"/>
  <c r="F1059" i="32"/>
  <c r="F1058" i="32"/>
  <c r="F1057" i="32"/>
  <c r="F1056" i="32"/>
  <c r="F1055" i="32"/>
  <c r="F1054" i="32"/>
  <c r="F1053" i="32"/>
  <c r="F1052" i="32"/>
  <c r="F1051" i="32"/>
  <c r="F1050" i="32"/>
  <c r="F1049" i="32"/>
  <c r="F1048" i="32"/>
  <c r="F1047" i="32"/>
  <c r="F1046" i="32"/>
  <c r="F1045" i="32"/>
  <c r="F1044" i="32"/>
  <c r="F1043" i="32"/>
  <c r="F1042" i="32"/>
  <c r="F1041" i="32"/>
  <c r="F1040" i="32"/>
  <c r="F1039" i="32"/>
  <c r="F1038" i="32"/>
  <c r="F1037" i="32"/>
  <c r="F1036" i="32"/>
  <c r="F1035" i="32"/>
  <c r="F1034" i="32"/>
  <c r="F1033" i="32"/>
  <c r="F1032" i="32"/>
  <c r="F1031" i="32"/>
  <c r="F1030" i="32"/>
  <c r="F1029" i="32"/>
  <c r="F1028" i="32"/>
  <c r="F1027" i="32"/>
  <c r="F1026" i="32"/>
  <c r="F1025" i="32"/>
  <c r="F1024" i="32"/>
  <c r="F1023" i="32"/>
  <c r="F1022" i="32"/>
  <c r="F1021" i="32"/>
  <c r="F1020" i="32"/>
  <c r="F1019" i="32"/>
  <c r="F1018" i="32"/>
  <c r="F1017" i="32"/>
  <c r="F1016" i="32"/>
  <c r="F1015" i="32"/>
  <c r="F1014" i="32"/>
  <c r="F1013" i="32"/>
  <c r="F1012" i="32"/>
  <c r="F1011" i="32"/>
  <c r="F1010" i="32"/>
  <c r="F1009" i="32"/>
  <c r="F1008" i="32"/>
  <c r="F1007" i="32"/>
  <c r="F1006" i="32"/>
  <c r="F1005" i="32"/>
  <c r="F1004" i="32"/>
  <c r="F1003" i="32"/>
  <c r="F1002" i="32"/>
  <c r="F1001" i="32"/>
  <c r="F1000" i="32"/>
  <c r="F999" i="32"/>
  <c r="F998" i="32"/>
  <c r="F997" i="32"/>
  <c r="F996" i="32"/>
  <c r="F995" i="32"/>
  <c r="F994" i="32"/>
  <c r="F993" i="32"/>
  <c r="F992" i="32"/>
  <c r="F991" i="32"/>
  <c r="F990" i="32"/>
  <c r="F989" i="32"/>
  <c r="F988" i="32"/>
  <c r="F987" i="32"/>
  <c r="F986" i="32"/>
  <c r="F985" i="32"/>
  <c r="F984" i="32"/>
  <c r="F983" i="32"/>
  <c r="F982" i="32"/>
  <c r="F981" i="32"/>
  <c r="F980" i="32"/>
  <c r="F979" i="32"/>
  <c r="F978" i="32"/>
  <c r="F977" i="32"/>
  <c r="F976" i="32"/>
  <c r="F975" i="32"/>
  <c r="F974" i="32"/>
  <c r="F973" i="32"/>
  <c r="F972" i="32"/>
  <c r="F971" i="32"/>
  <c r="F970" i="32"/>
  <c r="F969" i="32"/>
  <c r="F968" i="32"/>
  <c r="F967" i="32"/>
  <c r="F966" i="32"/>
  <c r="F965" i="32"/>
  <c r="F964" i="32"/>
  <c r="F963" i="32"/>
  <c r="F962" i="32"/>
  <c r="F961" i="32"/>
  <c r="F960" i="32"/>
  <c r="F959" i="32"/>
  <c r="F958" i="32"/>
  <c r="F957" i="32"/>
  <c r="F956" i="32"/>
  <c r="F955" i="32"/>
  <c r="F954" i="32"/>
  <c r="F953" i="32"/>
  <c r="F952" i="32"/>
  <c r="F951" i="32"/>
  <c r="F950" i="32"/>
  <c r="F949" i="32"/>
  <c r="F948" i="32"/>
  <c r="F947" i="32"/>
  <c r="F946" i="32"/>
  <c r="F945" i="32"/>
  <c r="F944" i="32"/>
  <c r="F943" i="32"/>
  <c r="F942" i="32"/>
  <c r="F941" i="32"/>
  <c r="F940" i="32"/>
  <c r="F939" i="32"/>
  <c r="F938" i="32"/>
  <c r="F937" i="32"/>
  <c r="F936" i="32"/>
  <c r="F935" i="32"/>
  <c r="F934" i="32"/>
  <c r="F933" i="32"/>
  <c r="F932" i="32"/>
  <c r="F931" i="32"/>
  <c r="F930" i="32"/>
  <c r="F929" i="32"/>
  <c r="F928" i="32"/>
  <c r="F927" i="32"/>
  <c r="F926" i="32"/>
  <c r="F925" i="32"/>
  <c r="F924" i="32"/>
  <c r="F923" i="32"/>
  <c r="F922" i="32"/>
  <c r="F921" i="32"/>
  <c r="F920" i="32"/>
  <c r="F919" i="32"/>
  <c r="F918" i="32"/>
  <c r="F917" i="32"/>
  <c r="F916" i="32"/>
  <c r="F915" i="32"/>
  <c r="F914" i="32"/>
  <c r="F913" i="32"/>
  <c r="F912" i="32"/>
  <c r="F911" i="32"/>
  <c r="F910" i="32"/>
  <c r="F909" i="32"/>
  <c r="F908" i="32"/>
  <c r="F907" i="32"/>
  <c r="F906" i="32"/>
  <c r="F905" i="32"/>
  <c r="F904" i="32"/>
  <c r="F903" i="32"/>
  <c r="F902" i="32"/>
  <c r="F901" i="32"/>
  <c r="F900" i="32"/>
  <c r="F899" i="32"/>
  <c r="F898" i="32"/>
  <c r="F897" i="32"/>
  <c r="F896" i="32"/>
  <c r="F895" i="32"/>
  <c r="F894" i="32"/>
  <c r="F893" i="32"/>
  <c r="F892" i="32"/>
  <c r="F891" i="32"/>
  <c r="F890" i="32"/>
  <c r="F889" i="32"/>
  <c r="F888" i="32"/>
  <c r="F887" i="32"/>
  <c r="F886" i="32"/>
  <c r="F885" i="32"/>
  <c r="F884" i="32"/>
  <c r="F883" i="32"/>
  <c r="F882" i="32"/>
  <c r="F881" i="32"/>
  <c r="F880" i="32"/>
  <c r="F879" i="32"/>
  <c r="F878" i="32"/>
  <c r="F877" i="32"/>
  <c r="F876" i="32"/>
  <c r="F875" i="32"/>
  <c r="F874" i="32"/>
  <c r="F873" i="32"/>
  <c r="F872" i="32"/>
  <c r="F871" i="32"/>
  <c r="F870" i="32"/>
  <c r="F869" i="32"/>
  <c r="F868" i="32"/>
  <c r="F867" i="32"/>
  <c r="F866" i="32"/>
  <c r="F865" i="32"/>
  <c r="F864" i="32"/>
  <c r="F863" i="32"/>
  <c r="F862" i="32"/>
  <c r="F861" i="32"/>
  <c r="F860" i="32"/>
  <c r="F859" i="32"/>
  <c r="F858" i="32"/>
  <c r="F857" i="32"/>
  <c r="F856" i="32"/>
  <c r="F855" i="32"/>
  <c r="F854" i="32"/>
  <c r="F853" i="32"/>
  <c r="F852" i="32"/>
  <c r="F851" i="32"/>
  <c r="F850" i="32"/>
  <c r="F849" i="32"/>
  <c r="F848" i="32"/>
  <c r="F847" i="32"/>
  <c r="F846" i="32"/>
  <c r="F845" i="32"/>
  <c r="F844" i="32"/>
  <c r="F843" i="32"/>
  <c r="F842" i="32"/>
  <c r="F841" i="32"/>
  <c r="F840" i="32"/>
  <c r="F839" i="32"/>
  <c r="F838" i="32"/>
  <c r="F837" i="32"/>
  <c r="F836" i="32"/>
  <c r="F835" i="32"/>
  <c r="F834" i="32"/>
  <c r="F833" i="32"/>
  <c r="F832" i="32"/>
  <c r="F831" i="32"/>
  <c r="F830" i="32"/>
  <c r="F829" i="32"/>
  <c r="F828" i="32"/>
  <c r="F827" i="32"/>
  <c r="F826" i="32"/>
  <c r="F825" i="32"/>
  <c r="F824" i="32"/>
  <c r="F823" i="32"/>
  <c r="F822" i="32"/>
  <c r="F821" i="32"/>
  <c r="F820" i="32"/>
  <c r="F819" i="32"/>
  <c r="F818" i="32"/>
  <c r="F817" i="32"/>
  <c r="F816" i="32"/>
  <c r="F815" i="32"/>
  <c r="F814" i="32"/>
  <c r="F813" i="32"/>
  <c r="F812" i="32"/>
  <c r="F811" i="32"/>
  <c r="F810" i="32"/>
  <c r="F809" i="32"/>
  <c r="F808" i="32"/>
  <c r="F807" i="32"/>
  <c r="F806" i="32"/>
  <c r="F805" i="32"/>
  <c r="F804" i="32"/>
  <c r="F803" i="32"/>
  <c r="F802" i="32"/>
  <c r="F801" i="32"/>
  <c r="F800" i="32"/>
  <c r="F799" i="32"/>
  <c r="F798" i="32"/>
  <c r="F797" i="32"/>
  <c r="F796" i="32"/>
  <c r="F795" i="32"/>
  <c r="F794" i="32"/>
  <c r="F793" i="32"/>
  <c r="F792" i="32"/>
  <c r="F791" i="32"/>
  <c r="F790" i="32"/>
  <c r="F789" i="32"/>
  <c r="F788" i="32"/>
  <c r="F787" i="32"/>
  <c r="F786" i="32"/>
  <c r="F785" i="32"/>
  <c r="F784" i="32"/>
  <c r="F783" i="32"/>
  <c r="F782" i="32"/>
  <c r="F781" i="32"/>
  <c r="F780" i="32"/>
  <c r="F779" i="32"/>
  <c r="F778" i="32"/>
  <c r="F777" i="32"/>
  <c r="F776" i="32"/>
  <c r="F775" i="32"/>
  <c r="F774" i="32"/>
  <c r="F773" i="32"/>
  <c r="F772" i="32"/>
  <c r="F771" i="32"/>
  <c r="F770" i="32"/>
  <c r="F769" i="32"/>
  <c r="F768" i="32"/>
  <c r="F767" i="32"/>
  <c r="F766" i="32"/>
  <c r="F765" i="32"/>
  <c r="F764" i="32"/>
  <c r="F763" i="32"/>
  <c r="F762" i="32"/>
  <c r="F761" i="32"/>
  <c r="F760" i="32"/>
  <c r="F759" i="32"/>
  <c r="F758" i="32"/>
  <c r="F757" i="32"/>
  <c r="F756" i="32"/>
  <c r="F755" i="32"/>
  <c r="F754" i="32"/>
  <c r="F753" i="32"/>
  <c r="F752" i="32"/>
  <c r="F751" i="32"/>
  <c r="F750" i="32"/>
  <c r="F749" i="32"/>
  <c r="F748" i="32"/>
  <c r="F747" i="32"/>
  <c r="F746" i="32"/>
  <c r="F745" i="32"/>
  <c r="F744" i="32"/>
  <c r="F743" i="32"/>
  <c r="F742" i="32"/>
  <c r="F741" i="32"/>
  <c r="F740" i="32"/>
  <c r="F739" i="32"/>
  <c r="F738" i="32"/>
  <c r="F737" i="32"/>
  <c r="F736" i="32"/>
  <c r="F735" i="32"/>
  <c r="F734" i="32"/>
  <c r="F733" i="32"/>
  <c r="F732" i="32"/>
  <c r="F731" i="32"/>
  <c r="F730" i="32"/>
  <c r="F729" i="32"/>
  <c r="F728" i="32"/>
  <c r="F727" i="32"/>
  <c r="F726" i="32"/>
  <c r="F725" i="32"/>
  <c r="F724" i="32"/>
  <c r="F723" i="32"/>
  <c r="F722" i="32"/>
  <c r="F721" i="32"/>
  <c r="F720" i="32"/>
  <c r="F719" i="32"/>
  <c r="F718" i="32"/>
  <c r="F717" i="32"/>
  <c r="F716" i="32"/>
  <c r="F715" i="32"/>
  <c r="F714" i="32"/>
  <c r="F713" i="32"/>
  <c r="F712" i="32"/>
  <c r="F711" i="32"/>
  <c r="F710" i="32"/>
  <c r="F709" i="32"/>
  <c r="F708" i="32"/>
  <c r="F707" i="32"/>
  <c r="F706" i="32"/>
  <c r="F705" i="32"/>
  <c r="F704" i="32"/>
  <c r="F703" i="32"/>
  <c r="F702" i="32"/>
  <c r="F701" i="32"/>
  <c r="F700" i="32"/>
  <c r="F699" i="32"/>
  <c r="F698" i="32"/>
  <c r="F697" i="32"/>
  <c r="F696" i="32"/>
  <c r="F695" i="32"/>
  <c r="F694" i="32"/>
  <c r="F693" i="32"/>
  <c r="F692" i="32"/>
  <c r="F691" i="32"/>
  <c r="F690" i="32"/>
  <c r="F689" i="32"/>
  <c r="F688" i="32"/>
  <c r="F687" i="32"/>
  <c r="F686" i="32"/>
  <c r="F685" i="32"/>
  <c r="F684" i="32"/>
  <c r="F683" i="32"/>
  <c r="F682" i="32"/>
  <c r="F681" i="32"/>
  <c r="F680" i="32"/>
  <c r="F679" i="32"/>
  <c r="F678" i="32"/>
  <c r="F677" i="32"/>
  <c r="F676" i="32"/>
  <c r="F675" i="32"/>
  <c r="F674" i="32"/>
  <c r="F673" i="32"/>
  <c r="F672" i="32"/>
  <c r="F671" i="32"/>
  <c r="F670" i="32"/>
  <c r="F669" i="32"/>
  <c r="F668" i="32"/>
  <c r="F667" i="32"/>
  <c r="F666" i="32"/>
  <c r="F665" i="32"/>
  <c r="F664" i="32"/>
  <c r="F663" i="32"/>
  <c r="F662" i="32"/>
  <c r="F661" i="32"/>
  <c r="F660" i="32"/>
  <c r="F659" i="32"/>
  <c r="F658" i="32"/>
  <c r="F657" i="32"/>
  <c r="F656" i="32"/>
  <c r="F655" i="32"/>
  <c r="F654" i="32"/>
  <c r="F653" i="32"/>
  <c r="F652" i="32"/>
  <c r="F651" i="32"/>
  <c r="F650" i="32"/>
  <c r="F649" i="32"/>
  <c r="F648" i="32"/>
  <c r="F647" i="32"/>
  <c r="F646" i="32"/>
  <c r="F645" i="32"/>
  <c r="F644" i="32"/>
  <c r="F643" i="32"/>
  <c r="F642" i="32"/>
  <c r="F641" i="32"/>
  <c r="F640" i="32"/>
  <c r="F639" i="32"/>
  <c r="F638" i="32"/>
  <c r="F637" i="32"/>
  <c r="F636" i="32"/>
  <c r="F635" i="32"/>
  <c r="F634" i="32"/>
  <c r="F633" i="32"/>
  <c r="F632" i="32"/>
  <c r="F631" i="32"/>
  <c r="F630" i="32"/>
  <c r="F629" i="32"/>
  <c r="F628" i="32"/>
  <c r="F627" i="32"/>
  <c r="F626" i="32"/>
  <c r="F625" i="32"/>
  <c r="F624" i="32"/>
  <c r="F623" i="32"/>
  <c r="F622" i="32"/>
  <c r="F621" i="32"/>
  <c r="F620" i="32"/>
  <c r="F619" i="32"/>
  <c r="F618" i="32"/>
  <c r="F617" i="32"/>
  <c r="F616" i="32"/>
  <c r="F615" i="32"/>
  <c r="F614" i="32"/>
  <c r="F613" i="32"/>
  <c r="F612" i="32"/>
  <c r="F611" i="32"/>
  <c r="F610" i="32"/>
  <c r="F609" i="32"/>
  <c r="F608" i="32"/>
  <c r="F607" i="32"/>
  <c r="F606" i="32"/>
  <c r="F605" i="32"/>
  <c r="F604" i="32"/>
  <c r="F603" i="32"/>
  <c r="F602" i="32"/>
  <c r="F601" i="32"/>
  <c r="F600" i="32"/>
  <c r="F599" i="32"/>
  <c r="F598" i="32"/>
  <c r="F597" i="32"/>
  <c r="F596" i="32"/>
  <c r="F595" i="32"/>
  <c r="F594" i="32"/>
  <c r="F593" i="32"/>
  <c r="F592" i="32"/>
  <c r="F591" i="32"/>
  <c r="F590" i="32"/>
  <c r="F589" i="32"/>
  <c r="F588" i="32"/>
  <c r="F587" i="32"/>
  <c r="F586" i="32"/>
  <c r="F585" i="32"/>
  <c r="F584" i="32"/>
  <c r="F583" i="32"/>
  <c r="F582" i="32"/>
  <c r="F581" i="32"/>
  <c r="F580" i="32"/>
  <c r="F579" i="32"/>
  <c r="F578" i="32"/>
  <c r="F577" i="32"/>
  <c r="F576" i="32"/>
  <c r="F575" i="32"/>
  <c r="F574" i="32"/>
  <c r="F573" i="32"/>
  <c r="F572" i="32"/>
  <c r="F571" i="32"/>
  <c r="F570" i="32"/>
  <c r="F569" i="32"/>
  <c r="F568" i="32"/>
  <c r="F567" i="32"/>
  <c r="F566" i="32"/>
  <c r="F565" i="32"/>
  <c r="F564" i="32"/>
  <c r="F563" i="32"/>
  <c r="F562" i="32"/>
  <c r="F561" i="32"/>
  <c r="F560" i="32"/>
  <c r="F559" i="32"/>
  <c r="F558" i="32"/>
  <c r="F557" i="32"/>
  <c r="F556" i="32"/>
  <c r="F555" i="32"/>
  <c r="F554" i="32"/>
  <c r="F553" i="32"/>
  <c r="F552" i="32"/>
  <c r="F551" i="32"/>
  <c r="F550" i="32"/>
  <c r="F549" i="32"/>
  <c r="F548" i="32"/>
  <c r="F547" i="32"/>
  <c r="F546" i="32"/>
  <c r="F545" i="32"/>
  <c r="F544" i="32"/>
  <c r="F543" i="32"/>
  <c r="F542" i="32"/>
  <c r="F541" i="32"/>
  <c r="F540" i="32"/>
  <c r="F539" i="32"/>
  <c r="F538" i="32"/>
  <c r="F537" i="32"/>
  <c r="F536" i="32"/>
  <c r="F535" i="32"/>
  <c r="F534" i="32"/>
  <c r="F533" i="32"/>
  <c r="F532" i="32"/>
  <c r="F531" i="32"/>
  <c r="F530" i="32"/>
  <c r="F529" i="32"/>
  <c r="F528" i="32"/>
  <c r="F527" i="32"/>
  <c r="F526" i="32"/>
  <c r="F525" i="32"/>
  <c r="F524" i="32"/>
  <c r="F523" i="32"/>
  <c r="F522" i="32"/>
  <c r="F521" i="32"/>
  <c r="F520" i="32"/>
  <c r="F519" i="32"/>
  <c r="F518" i="32"/>
  <c r="F517" i="32"/>
  <c r="F516" i="32"/>
  <c r="F515" i="32"/>
  <c r="F514" i="32"/>
  <c r="F513" i="32"/>
  <c r="F512" i="32"/>
  <c r="F511" i="32"/>
  <c r="F510" i="32"/>
  <c r="F509" i="32"/>
  <c r="F508" i="32"/>
  <c r="F507" i="32"/>
  <c r="F506" i="32"/>
  <c r="F505" i="32"/>
  <c r="F504" i="32"/>
  <c r="F503" i="32"/>
  <c r="F502" i="32"/>
  <c r="F501" i="32"/>
  <c r="F500" i="32"/>
  <c r="F499" i="32"/>
  <c r="F498" i="32"/>
  <c r="F497" i="32"/>
  <c r="F496" i="32"/>
  <c r="F495" i="32"/>
  <c r="F494" i="32"/>
  <c r="F493" i="32"/>
  <c r="F492" i="32"/>
  <c r="F491" i="32"/>
  <c r="F490" i="32"/>
  <c r="F489" i="32"/>
  <c r="F488" i="32"/>
  <c r="F487" i="32"/>
  <c r="F486" i="32"/>
  <c r="F485" i="32"/>
  <c r="F484" i="32"/>
  <c r="F483" i="32"/>
  <c r="F482" i="32"/>
  <c r="F481" i="32"/>
  <c r="F480" i="32"/>
  <c r="F479" i="32"/>
  <c r="F478" i="32"/>
  <c r="F477" i="32"/>
  <c r="F476" i="32"/>
  <c r="F475" i="32"/>
  <c r="F474" i="32"/>
  <c r="F473" i="32"/>
  <c r="F472" i="32"/>
  <c r="F471" i="32"/>
  <c r="F470" i="32"/>
  <c r="F469" i="32"/>
  <c r="F468" i="32"/>
  <c r="F467" i="32"/>
  <c r="F466" i="32"/>
  <c r="F465" i="32"/>
  <c r="F464" i="32"/>
  <c r="F463" i="32"/>
  <c r="F462" i="32"/>
  <c r="F461" i="32"/>
  <c r="F460" i="32"/>
  <c r="F459" i="32"/>
  <c r="F458" i="32"/>
  <c r="F457" i="32"/>
  <c r="F456" i="32"/>
  <c r="F455" i="32"/>
  <c r="F454" i="32"/>
  <c r="F453" i="32"/>
  <c r="F452" i="32"/>
  <c r="F451" i="32"/>
  <c r="F450" i="32"/>
  <c r="F449" i="32"/>
  <c r="F448" i="32"/>
  <c r="F447" i="32"/>
  <c r="F446" i="32"/>
  <c r="F445" i="32"/>
  <c r="F444" i="32"/>
  <c r="F443" i="32"/>
  <c r="F442" i="32"/>
  <c r="F441" i="32"/>
  <c r="F440" i="32"/>
  <c r="F439" i="32"/>
  <c r="F438" i="32"/>
  <c r="F437" i="32"/>
  <c r="F436" i="32"/>
  <c r="F435" i="32"/>
  <c r="F434" i="32"/>
  <c r="F433" i="32"/>
  <c r="F432" i="32"/>
  <c r="F431" i="32"/>
  <c r="F430" i="32"/>
  <c r="F429" i="32"/>
  <c r="F428" i="32"/>
  <c r="F427" i="32"/>
  <c r="F426" i="32"/>
  <c r="F425" i="32"/>
  <c r="F424" i="32"/>
  <c r="F423" i="32"/>
  <c r="F422" i="32"/>
  <c r="F421" i="32"/>
  <c r="F420" i="32"/>
  <c r="F419" i="32"/>
  <c r="F418" i="32"/>
  <c r="F417" i="32"/>
  <c r="F416" i="32"/>
  <c r="F415" i="32"/>
  <c r="F414" i="32"/>
  <c r="F413" i="32"/>
  <c r="F412" i="32"/>
  <c r="F411" i="32"/>
  <c r="F410" i="32"/>
  <c r="F409" i="32"/>
  <c r="F408" i="32"/>
  <c r="F407" i="32"/>
  <c r="F406" i="32"/>
  <c r="F405" i="32"/>
  <c r="F404" i="32"/>
  <c r="F403" i="32"/>
  <c r="F402" i="32"/>
  <c r="F401" i="32"/>
  <c r="F400" i="32"/>
  <c r="F399" i="32"/>
  <c r="F398" i="32"/>
  <c r="F397" i="32"/>
  <c r="F396" i="32"/>
  <c r="F395" i="32"/>
  <c r="F394" i="32"/>
  <c r="F393" i="32"/>
  <c r="F392" i="32"/>
  <c r="F391" i="32"/>
  <c r="F390" i="32"/>
  <c r="F389" i="32"/>
  <c r="F388" i="32"/>
  <c r="F387" i="32"/>
  <c r="F386" i="32"/>
  <c r="F385" i="32"/>
  <c r="F384" i="32"/>
  <c r="F383" i="32"/>
  <c r="F382" i="32"/>
  <c r="F381" i="32"/>
  <c r="F380" i="32"/>
  <c r="F379" i="32"/>
  <c r="F378" i="32"/>
  <c r="F377" i="32"/>
  <c r="F376" i="32"/>
  <c r="F375" i="32"/>
  <c r="F374" i="32"/>
  <c r="F373" i="32"/>
  <c r="F372" i="32"/>
  <c r="F371" i="32"/>
  <c r="F370" i="32"/>
  <c r="F369" i="32"/>
  <c r="F368" i="32"/>
  <c r="F367" i="32"/>
  <c r="F366" i="32"/>
  <c r="F365" i="32"/>
  <c r="F364" i="32"/>
  <c r="F363" i="32"/>
  <c r="F362" i="32"/>
  <c r="F361" i="32"/>
  <c r="F360" i="32"/>
  <c r="F359" i="32"/>
  <c r="F358" i="32"/>
  <c r="F357" i="32"/>
  <c r="F356" i="32"/>
  <c r="F355" i="32"/>
  <c r="F354" i="32"/>
  <c r="F353" i="32"/>
  <c r="F352" i="32"/>
  <c r="F351" i="32"/>
  <c r="F350" i="32"/>
  <c r="F349" i="32"/>
  <c r="F348" i="32"/>
  <c r="F347" i="32"/>
  <c r="F346" i="32"/>
  <c r="F345" i="32"/>
  <c r="F344" i="32"/>
  <c r="F343" i="32"/>
  <c r="F342" i="32"/>
  <c r="F341" i="32"/>
  <c r="F340" i="32"/>
  <c r="F339" i="32"/>
  <c r="F338" i="32"/>
  <c r="F337" i="32"/>
  <c r="F336" i="32"/>
  <c r="F335" i="32"/>
  <c r="F334" i="32"/>
  <c r="F333" i="32"/>
  <c r="F332" i="32"/>
  <c r="F331" i="32"/>
  <c r="F330" i="32"/>
  <c r="F329" i="32"/>
  <c r="F328" i="32"/>
  <c r="F327" i="32"/>
  <c r="F326" i="32"/>
  <c r="F325" i="32"/>
  <c r="F324" i="32"/>
  <c r="F323" i="32"/>
  <c r="F322" i="32"/>
  <c r="F321" i="32"/>
  <c r="F320" i="32"/>
  <c r="F319" i="32"/>
  <c r="F318" i="32"/>
  <c r="F317" i="32"/>
  <c r="F316" i="32"/>
  <c r="F315" i="32"/>
  <c r="F314" i="32"/>
  <c r="F313" i="32"/>
  <c r="F312" i="32"/>
  <c r="F311" i="32"/>
  <c r="F310" i="32"/>
  <c r="F309" i="32"/>
  <c r="F308" i="32"/>
  <c r="F307" i="32"/>
  <c r="F306" i="32"/>
  <c r="F305" i="32"/>
  <c r="F304" i="32"/>
  <c r="F303" i="32"/>
  <c r="F302" i="32"/>
  <c r="F301" i="32"/>
  <c r="F300" i="32"/>
  <c r="F299" i="32"/>
  <c r="F298" i="32"/>
  <c r="F297" i="32"/>
  <c r="F296" i="32"/>
  <c r="F295" i="32"/>
  <c r="F294" i="32"/>
  <c r="F293" i="32"/>
  <c r="F292" i="32"/>
  <c r="F291" i="32"/>
  <c r="F290" i="32"/>
  <c r="F289" i="32"/>
  <c r="F288" i="32"/>
  <c r="F287" i="32"/>
  <c r="F286" i="32"/>
  <c r="F285" i="32"/>
  <c r="F284" i="32"/>
  <c r="F283" i="32"/>
  <c r="F282" i="32"/>
  <c r="F281" i="32"/>
  <c r="F280" i="32"/>
  <c r="F279" i="32"/>
  <c r="F278" i="32"/>
  <c r="F277" i="32"/>
  <c r="F276" i="32"/>
  <c r="F275" i="32"/>
  <c r="F274" i="32"/>
  <c r="F273" i="32"/>
  <c r="F272" i="32"/>
  <c r="F271" i="32"/>
  <c r="F270" i="32"/>
  <c r="F269" i="32"/>
  <c r="F268" i="32"/>
  <c r="F267" i="32"/>
  <c r="F266" i="32"/>
  <c r="F265" i="32"/>
  <c r="F264" i="32"/>
  <c r="F263" i="32"/>
  <c r="F262" i="32"/>
  <c r="F261" i="32"/>
  <c r="F260" i="32"/>
  <c r="F259" i="32"/>
  <c r="F258" i="32"/>
  <c r="F257" i="32"/>
  <c r="F256" i="32"/>
  <c r="F255" i="32"/>
  <c r="F254" i="32"/>
  <c r="F253" i="32"/>
  <c r="F252" i="32"/>
  <c r="F251" i="32"/>
  <c r="F250" i="32"/>
  <c r="F249" i="32"/>
  <c r="F248" i="32"/>
  <c r="F247" i="32"/>
  <c r="F246" i="32"/>
  <c r="F245" i="32"/>
  <c r="F244" i="32"/>
  <c r="F243" i="32"/>
  <c r="F242" i="32"/>
  <c r="F241" i="32"/>
  <c r="F240" i="32"/>
  <c r="F239" i="32"/>
  <c r="F238" i="32"/>
  <c r="F237" i="32"/>
  <c r="F236" i="32"/>
  <c r="F235" i="32"/>
  <c r="F234" i="32"/>
  <c r="F233" i="32"/>
  <c r="F232" i="32"/>
  <c r="F231" i="32"/>
  <c r="F230" i="32"/>
  <c r="F229" i="32"/>
  <c r="F228" i="32"/>
  <c r="F227" i="32"/>
  <c r="F226" i="32"/>
  <c r="F225" i="32"/>
  <c r="F224" i="32"/>
  <c r="F223" i="32"/>
  <c r="F222" i="32"/>
  <c r="F221" i="32"/>
  <c r="F220" i="32"/>
  <c r="F219" i="32"/>
  <c r="F218" i="32"/>
  <c r="F217" i="32"/>
  <c r="F216" i="32"/>
  <c r="F215" i="32"/>
  <c r="F214" i="32"/>
  <c r="F213" i="32"/>
  <c r="F212" i="32"/>
  <c r="F211" i="32"/>
  <c r="F210" i="32"/>
  <c r="F209" i="32"/>
  <c r="F208" i="32"/>
  <c r="F207" i="32"/>
  <c r="F206" i="32"/>
  <c r="F205" i="32"/>
  <c r="F204" i="32"/>
  <c r="F203" i="32"/>
  <c r="F202" i="32"/>
  <c r="F201" i="32"/>
  <c r="F200" i="32"/>
  <c r="F199" i="32"/>
  <c r="F198" i="32"/>
  <c r="F197" i="32"/>
  <c r="F196" i="32"/>
  <c r="F195" i="32"/>
  <c r="F194" i="32"/>
  <c r="F193" i="32"/>
  <c r="F192" i="32"/>
  <c r="F191" i="32"/>
  <c r="F190" i="32"/>
  <c r="F189" i="32"/>
  <c r="F188" i="32"/>
  <c r="F187" i="32"/>
  <c r="F186" i="32"/>
  <c r="F185" i="32"/>
  <c r="F184" i="32"/>
  <c r="F183" i="32"/>
  <c r="F182" i="32"/>
  <c r="F181" i="32"/>
  <c r="F180" i="32"/>
  <c r="F179" i="32"/>
  <c r="F178" i="32"/>
  <c r="F177" i="32"/>
  <c r="F176" i="32"/>
  <c r="F175" i="32"/>
  <c r="F174" i="32"/>
  <c r="F173" i="32"/>
  <c r="F172" i="32"/>
  <c r="F171" i="32"/>
  <c r="F170" i="32"/>
  <c r="F169" i="32"/>
  <c r="F168" i="32"/>
  <c r="F167" i="32"/>
  <c r="F166" i="32"/>
  <c r="F165" i="32"/>
  <c r="F164" i="32"/>
  <c r="F163" i="32"/>
  <c r="F162" i="32"/>
  <c r="F161" i="32"/>
  <c r="F160" i="32"/>
  <c r="F159" i="32"/>
  <c r="F158" i="32"/>
  <c r="F157" i="32"/>
  <c r="F156" i="32"/>
  <c r="F155" i="32"/>
  <c r="F154" i="32"/>
  <c r="F153" i="32"/>
  <c r="F152" i="32"/>
  <c r="F151" i="32"/>
  <c r="F150" i="32"/>
  <c r="F149" i="32"/>
  <c r="F148" i="32"/>
  <c r="F147" i="32"/>
  <c r="F146" i="32"/>
  <c r="F145" i="32"/>
  <c r="F144" i="32"/>
  <c r="F143" i="32"/>
  <c r="F142" i="32"/>
  <c r="F141" i="32"/>
  <c r="F140" i="32"/>
  <c r="F139" i="32"/>
  <c r="F138" i="32"/>
  <c r="F137" i="32"/>
  <c r="F136" i="32"/>
  <c r="F135" i="32"/>
  <c r="F134" i="32"/>
  <c r="F133" i="32"/>
  <c r="F132" i="32"/>
  <c r="F131" i="32"/>
  <c r="F130" i="32"/>
  <c r="F129" i="32"/>
  <c r="F128" i="32"/>
  <c r="F127" i="32"/>
  <c r="F126" i="32"/>
  <c r="F125" i="32"/>
  <c r="F124" i="32"/>
  <c r="F123" i="32"/>
  <c r="F122" i="32"/>
  <c r="F121" i="32"/>
  <c r="F120" i="32"/>
  <c r="F119" i="32"/>
  <c r="F118" i="32"/>
  <c r="F117" i="32"/>
  <c r="F116" i="32"/>
  <c r="F115" i="32"/>
  <c r="F114" i="32"/>
  <c r="F113" i="32"/>
  <c r="F112" i="32"/>
  <c r="F111" i="32"/>
  <c r="F110" i="32"/>
  <c r="F109" i="32"/>
  <c r="F108" i="32"/>
  <c r="F107" i="32"/>
  <c r="F106" i="32"/>
  <c r="F105" i="32"/>
  <c r="F104" i="32"/>
  <c r="F103" i="32"/>
  <c r="F102" i="32"/>
  <c r="F101" i="32"/>
  <c r="F100" i="32"/>
  <c r="F99" i="32"/>
  <c r="F98" i="32"/>
  <c r="F97" i="32"/>
  <c r="F96" i="32"/>
  <c r="F95" i="32"/>
  <c r="F94" i="32"/>
  <c r="F93" i="32"/>
  <c r="F92" i="32"/>
  <c r="F91" i="32"/>
  <c r="F90" i="32"/>
  <c r="F89" i="32"/>
  <c r="F88" i="32"/>
  <c r="F87" i="32"/>
  <c r="F86" i="32"/>
  <c r="F85" i="32"/>
  <c r="F84" i="32"/>
  <c r="F83" i="32"/>
  <c r="F82" i="32"/>
  <c r="F81" i="32"/>
  <c r="F80" i="32"/>
  <c r="F79" i="32"/>
  <c r="F78" i="32"/>
  <c r="F77" i="32"/>
  <c r="F76" i="32"/>
  <c r="F75" i="32"/>
  <c r="F74" i="32"/>
  <c r="F73" i="32"/>
  <c r="F72" i="32"/>
  <c r="F71" i="32"/>
  <c r="F70" i="32"/>
  <c r="F69" i="32"/>
  <c r="F68" i="32"/>
  <c r="F67" i="32"/>
  <c r="F66" i="32"/>
  <c r="F65" i="32"/>
  <c r="F64" i="32"/>
  <c r="F63" i="32"/>
  <c r="F62" i="32"/>
  <c r="F61" i="32"/>
  <c r="F60" i="32"/>
  <c r="F59" i="32"/>
  <c r="F58" i="32"/>
  <c r="F57" i="32"/>
  <c r="F56" i="32"/>
  <c r="F55" i="32"/>
  <c r="F54" i="32"/>
  <c r="F53" i="32"/>
  <c r="F52" i="32"/>
  <c r="F51" i="32"/>
  <c r="F50" i="32"/>
  <c r="F49" i="32"/>
  <c r="F48" i="32"/>
  <c r="F47" i="32"/>
  <c r="F46" i="32"/>
  <c r="F45" i="32"/>
  <c r="F44" i="32"/>
  <c r="F43" i="32"/>
  <c r="F42" i="32"/>
  <c r="F41" i="32"/>
  <c r="F40" i="32"/>
  <c r="F39" i="32"/>
  <c r="F38" i="32"/>
  <c r="F37" i="32"/>
  <c r="F36" i="32"/>
  <c r="F35" i="32"/>
  <c r="F34" i="32"/>
  <c r="F33" i="32"/>
  <c r="F32" i="32"/>
  <c r="F31" i="32"/>
  <c r="F30" i="32"/>
  <c r="F29" i="32"/>
  <c r="F28" i="32"/>
  <c r="F27" i="32"/>
  <c r="F26" i="32"/>
  <c r="F25" i="32"/>
  <c r="F24" i="32"/>
  <c r="F23" i="32"/>
  <c r="F22" i="32"/>
  <c r="F21" i="32"/>
  <c r="F20" i="32"/>
  <c r="F19" i="32"/>
  <c r="F18" i="32"/>
  <c r="F17" i="32"/>
  <c r="F16" i="32"/>
  <c r="F15" i="32"/>
  <c r="F14" i="32"/>
  <c r="F13" i="32"/>
  <c r="F12" i="32"/>
  <c r="F11" i="32"/>
  <c r="F10" i="32"/>
  <c r="F9" i="32"/>
  <c r="F8" i="32"/>
  <c r="F7" i="32"/>
  <c r="F6" i="32"/>
  <c r="F5" i="32"/>
  <c r="G1775" i="30"/>
  <c r="H1775" i="30" s="1"/>
  <c r="F1775" i="30"/>
  <c r="E1775" i="30"/>
  <c r="G1774" i="30"/>
  <c r="H1774" i="30" s="1"/>
  <c r="F1774" i="30"/>
  <c r="E1774" i="30"/>
  <c r="G1773" i="30"/>
  <c r="H1773" i="30" s="1"/>
  <c r="F1773" i="30"/>
  <c r="E1773" i="30"/>
  <c r="G1772" i="30"/>
  <c r="H1772" i="30" s="1"/>
  <c r="F1772" i="30"/>
  <c r="E1772" i="30"/>
  <c r="G1771" i="30"/>
  <c r="H1771" i="30" s="1"/>
  <c r="F1771" i="30"/>
  <c r="E1771" i="30"/>
  <c r="G1770" i="30"/>
  <c r="H1770" i="30" s="1"/>
  <c r="F1770" i="30"/>
  <c r="E1770" i="30"/>
  <c r="G1769" i="30"/>
  <c r="H1769" i="30" s="1"/>
  <c r="F1769" i="30"/>
  <c r="E1769" i="30"/>
  <c r="G1768" i="30"/>
  <c r="H1768" i="30" s="1"/>
  <c r="F1768" i="30"/>
  <c r="E1768" i="30"/>
  <c r="G1767" i="30"/>
  <c r="H1767" i="30" s="1"/>
  <c r="F1767" i="30"/>
  <c r="E1767" i="30"/>
  <c r="G1766" i="30"/>
  <c r="H1766" i="30" s="1"/>
  <c r="F1766" i="30"/>
  <c r="E1766" i="30"/>
  <c r="G1765" i="30"/>
  <c r="H1765" i="30" s="1"/>
  <c r="F1765" i="30"/>
  <c r="E1765" i="30"/>
  <c r="G1764" i="30"/>
  <c r="H1764" i="30" s="1"/>
  <c r="F1764" i="30"/>
  <c r="E1764" i="30"/>
  <c r="G1763" i="30"/>
  <c r="H1763" i="30" s="1"/>
  <c r="F1763" i="30"/>
  <c r="E1763" i="30"/>
  <c r="G1762" i="30"/>
  <c r="H1762" i="30" s="1"/>
  <c r="F1762" i="30"/>
  <c r="E1762" i="30"/>
  <c r="G1761" i="30"/>
  <c r="H1761" i="30" s="1"/>
  <c r="F1761" i="30"/>
  <c r="E1761" i="30"/>
  <c r="G1760" i="30"/>
  <c r="H1760" i="30" s="1"/>
  <c r="F1760" i="30"/>
  <c r="E1760" i="30"/>
  <c r="G1759" i="30"/>
  <c r="H1759" i="30" s="1"/>
  <c r="F1759" i="30"/>
  <c r="E1759" i="30"/>
  <c r="G1758" i="30"/>
  <c r="H1758" i="30" s="1"/>
  <c r="F1758" i="30"/>
  <c r="E1758" i="30"/>
  <c r="G1757" i="30"/>
  <c r="H1757" i="30" s="1"/>
  <c r="F1757" i="30"/>
  <c r="E1757" i="30"/>
  <c r="G1756" i="30"/>
  <c r="H1756" i="30" s="1"/>
  <c r="F1756" i="30"/>
  <c r="E1756" i="30"/>
  <c r="G1755" i="30"/>
  <c r="H1755" i="30" s="1"/>
  <c r="F1755" i="30"/>
  <c r="E1755" i="30"/>
  <c r="G1754" i="30"/>
  <c r="H1754" i="30" s="1"/>
  <c r="F1754" i="30"/>
  <c r="E1754" i="30"/>
  <c r="G1753" i="30"/>
  <c r="H1753" i="30" s="1"/>
  <c r="F1753" i="30"/>
  <c r="E1753" i="30"/>
  <c r="G1752" i="30"/>
  <c r="H1752" i="30" s="1"/>
  <c r="F1752" i="30"/>
  <c r="E1752" i="30"/>
  <c r="G1751" i="30"/>
  <c r="H1751" i="30" s="1"/>
  <c r="F1751" i="30"/>
  <c r="E1751" i="30"/>
  <c r="G1750" i="30"/>
  <c r="H1750" i="30" s="1"/>
  <c r="F1750" i="30"/>
  <c r="E1750" i="30"/>
  <c r="G1749" i="30"/>
  <c r="H1749" i="30" s="1"/>
  <c r="F1749" i="30"/>
  <c r="E1749" i="30"/>
  <c r="G1748" i="30"/>
  <c r="H1748" i="30" s="1"/>
  <c r="F1748" i="30"/>
  <c r="E1748" i="30"/>
  <c r="G1747" i="30"/>
  <c r="H1747" i="30" s="1"/>
  <c r="F1747" i="30"/>
  <c r="E1747" i="30"/>
  <c r="G1746" i="30"/>
  <c r="H1746" i="30" s="1"/>
  <c r="F1746" i="30"/>
  <c r="E1746" i="30"/>
  <c r="G1745" i="30"/>
  <c r="H1745" i="30" s="1"/>
  <c r="F1745" i="30"/>
  <c r="E1745" i="30"/>
  <c r="G1744" i="30"/>
  <c r="H1744" i="30" s="1"/>
  <c r="F1744" i="30"/>
  <c r="E1744" i="30"/>
  <c r="G1743" i="30"/>
  <c r="H1743" i="30" s="1"/>
  <c r="F1743" i="30"/>
  <c r="E1743" i="30"/>
  <c r="G1742" i="30"/>
  <c r="H1742" i="30" s="1"/>
  <c r="F1742" i="30"/>
  <c r="E1742" i="30"/>
  <c r="G1741" i="30"/>
  <c r="H1741" i="30" s="1"/>
  <c r="F1741" i="30"/>
  <c r="E1741" i="30"/>
  <c r="G1740" i="30"/>
  <c r="H1740" i="30" s="1"/>
  <c r="F1740" i="30"/>
  <c r="E1740" i="30"/>
  <c r="G1739" i="30"/>
  <c r="H1739" i="30" s="1"/>
  <c r="F1739" i="30"/>
  <c r="E1739" i="30"/>
  <c r="G1738" i="30"/>
  <c r="H1738" i="30" s="1"/>
  <c r="F1738" i="30"/>
  <c r="E1738" i="30"/>
  <c r="G1737" i="30"/>
  <c r="H1737" i="30" s="1"/>
  <c r="F1737" i="30"/>
  <c r="E1737" i="30"/>
  <c r="G1736" i="30"/>
  <c r="H1736" i="30" s="1"/>
  <c r="F1736" i="30"/>
  <c r="E1736" i="30"/>
  <c r="G1735" i="30"/>
  <c r="H1735" i="30" s="1"/>
  <c r="F1735" i="30"/>
  <c r="E1735" i="30"/>
  <c r="G1734" i="30"/>
  <c r="H1734" i="30" s="1"/>
  <c r="F1734" i="30"/>
  <c r="E1734" i="30"/>
  <c r="G1733" i="30"/>
  <c r="H1733" i="30" s="1"/>
  <c r="F1733" i="30"/>
  <c r="E1733" i="30"/>
  <c r="G1732" i="30"/>
  <c r="H1732" i="30" s="1"/>
  <c r="F1732" i="30"/>
  <c r="E1732" i="30"/>
  <c r="G1731" i="30"/>
  <c r="H1731" i="30" s="1"/>
  <c r="F1731" i="30"/>
  <c r="E1731" i="30"/>
  <c r="G1730" i="30"/>
  <c r="H1730" i="30" s="1"/>
  <c r="F1730" i="30"/>
  <c r="E1730" i="30"/>
  <c r="G1729" i="30"/>
  <c r="H1729" i="30" s="1"/>
  <c r="F1729" i="30"/>
  <c r="E1729" i="30"/>
  <c r="G1728" i="30"/>
  <c r="H1728" i="30" s="1"/>
  <c r="F1728" i="30"/>
  <c r="E1728" i="30"/>
  <c r="G1727" i="30"/>
  <c r="H1727" i="30" s="1"/>
  <c r="F1727" i="30"/>
  <c r="E1727" i="30"/>
  <c r="G1726" i="30"/>
  <c r="H1726" i="30" s="1"/>
  <c r="F1726" i="30"/>
  <c r="E1726" i="30"/>
  <c r="G1725" i="30"/>
  <c r="H1725" i="30" s="1"/>
  <c r="F1725" i="30"/>
  <c r="E1725" i="30"/>
  <c r="G1724" i="30"/>
  <c r="H1724" i="30" s="1"/>
  <c r="F1724" i="30"/>
  <c r="E1724" i="30"/>
  <c r="G1723" i="30"/>
  <c r="H1723" i="30" s="1"/>
  <c r="F1723" i="30"/>
  <c r="E1723" i="30"/>
  <c r="G1722" i="30"/>
  <c r="H1722" i="30" s="1"/>
  <c r="F1722" i="30"/>
  <c r="E1722" i="30"/>
  <c r="G1721" i="30"/>
  <c r="H1721" i="30" s="1"/>
  <c r="F1721" i="30"/>
  <c r="E1721" i="30"/>
  <c r="G1720" i="30"/>
  <c r="H1720" i="30" s="1"/>
  <c r="F1720" i="30"/>
  <c r="E1720" i="30"/>
  <c r="G1719" i="30"/>
  <c r="H1719" i="30" s="1"/>
  <c r="F1719" i="30"/>
  <c r="E1719" i="30"/>
  <c r="G1718" i="30"/>
  <c r="H1718" i="30" s="1"/>
  <c r="F1718" i="30"/>
  <c r="E1718" i="30"/>
  <c r="G1717" i="30"/>
  <c r="H1717" i="30" s="1"/>
  <c r="F1717" i="30"/>
  <c r="E1717" i="30"/>
  <c r="G1716" i="30"/>
  <c r="H1716" i="30" s="1"/>
  <c r="F1716" i="30"/>
  <c r="E1716" i="30"/>
  <c r="G1715" i="30"/>
  <c r="H1715" i="30" s="1"/>
  <c r="F1715" i="30"/>
  <c r="E1715" i="30"/>
  <c r="G1714" i="30"/>
  <c r="H1714" i="30" s="1"/>
  <c r="F1714" i="30"/>
  <c r="E1714" i="30"/>
  <c r="G1713" i="30"/>
  <c r="H1713" i="30" s="1"/>
  <c r="F1713" i="30"/>
  <c r="E1713" i="30"/>
  <c r="G1712" i="30"/>
  <c r="H1712" i="30" s="1"/>
  <c r="F1712" i="30"/>
  <c r="E1712" i="30"/>
  <c r="G1711" i="30"/>
  <c r="H1711" i="30" s="1"/>
  <c r="F1711" i="30"/>
  <c r="E1711" i="30"/>
  <c r="G1710" i="30"/>
  <c r="H1710" i="30" s="1"/>
  <c r="F1710" i="30"/>
  <c r="E1710" i="30"/>
  <c r="G1709" i="30"/>
  <c r="H1709" i="30" s="1"/>
  <c r="F1709" i="30"/>
  <c r="E1709" i="30"/>
  <c r="G1708" i="30"/>
  <c r="H1708" i="30" s="1"/>
  <c r="F1708" i="30"/>
  <c r="E1708" i="30"/>
  <c r="G1707" i="30"/>
  <c r="H1707" i="30" s="1"/>
  <c r="F1707" i="30"/>
  <c r="E1707" i="30"/>
  <c r="G1706" i="30"/>
  <c r="H1706" i="30" s="1"/>
  <c r="F1706" i="30"/>
  <c r="E1706" i="30"/>
  <c r="G1705" i="30"/>
  <c r="H1705" i="30" s="1"/>
  <c r="F1705" i="30"/>
  <c r="E1705" i="30"/>
  <c r="G1704" i="30"/>
  <c r="H1704" i="30" s="1"/>
  <c r="F1704" i="30"/>
  <c r="E1704" i="30"/>
  <c r="G1703" i="30"/>
  <c r="H1703" i="30" s="1"/>
  <c r="F1703" i="30"/>
  <c r="E1703" i="30"/>
  <c r="G1702" i="30"/>
  <c r="H1702" i="30" s="1"/>
  <c r="F1702" i="30"/>
  <c r="E1702" i="30"/>
  <c r="G1701" i="30"/>
  <c r="H1701" i="30" s="1"/>
  <c r="F1701" i="30"/>
  <c r="E1701" i="30"/>
  <c r="G1700" i="30"/>
  <c r="H1700" i="30" s="1"/>
  <c r="F1700" i="30"/>
  <c r="E1700" i="30"/>
  <c r="G1699" i="30"/>
  <c r="H1699" i="30" s="1"/>
  <c r="F1699" i="30"/>
  <c r="E1699" i="30"/>
  <c r="G1698" i="30"/>
  <c r="H1698" i="30" s="1"/>
  <c r="F1698" i="30"/>
  <c r="E1698" i="30"/>
  <c r="G1697" i="30"/>
  <c r="H1697" i="30" s="1"/>
  <c r="F1697" i="30"/>
  <c r="E1697" i="30"/>
  <c r="G1696" i="30"/>
  <c r="H1696" i="30" s="1"/>
  <c r="F1696" i="30"/>
  <c r="E1696" i="30"/>
  <c r="G1695" i="30"/>
  <c r="H1695" i="30" s="1"/>
  <c r="F1695" i="30"/>
  <c r="E1695" i="30"/>
  <c r="G1694" i="30"/>
  <c r="H1694" i="30" s="1"/>
  <c r="F1694" i="30"/>
  <c r="E1694" i="30"/>
  <c r="G1693" i="30"/>
  <c r="H1693" i="30" s="1"/>
  <c r="F1693" i="30"/>
  <c r="E1693" i="30"/>
  <c r="G1692" i="30"/>
  <c r="H1692" i="30" s="1"/>
  <c r="F1692" i="30"/>
  <c r="E1692" i="30"/>
  <c r="G1691" i="30"/>
  <c r="H1691" i="30" s="1"/>
  <c r="F1691" i="30"/>
  <c r="E1691" i="30"/>
  <c r="G1690" i="30"/>
  <c r="H1690" i="30" s="1"/>
  <c r="F1690" i="30"/>
  <c r="E1690" i="30"/>
  <c r="G1689" i="30"/>
  <c r="H1689" i="30" s="1"/>
  <c r="F1689" i="30"/>
  <c r="E1689" i="30"/>
  <c r="G1688" i="30"/>
  <c r="H1688" i="30" s="1"/>
  <c r="F1688" i="30"/>
  <c r="E1688" i="30"/>
  <c r="G1687" i="30"/>
  <c r="H1687" i="30" s="1"/>
  <c r="F1687" i="30"/>
  <c r="E1687" i="30"/>
  <c r="G1686" i="30"/>
  <c r="H1686" i="30" s="1"/>
  <c r="F1686" i="30"/>
  <c r="E1686" i="30"/>
  <c r="G1685" i="30"/>
  <c r="H1685" i="30" s="1"/>
  <c r="F1685" i="30"/>
  <c r="E1685" i="30"/>
  <c r="G1684" i="30"/>
  <c r="H1684" i="30" s="1"/>
  <c r="F1684" i="30"/>
  <c r="E1684" i="30"/>
  <c r="G1683" i="30"/>
  <c r="H1683" i="30" s="1"/>
  <c r="F1683" i="30"/>
  <c r="E1683" i="30"/>
  <c r="G1682" i="30"/>
  <c r="H1682" i="30" s="1"/>
  <c r="F1682" i="30"/>
  <c r="E1682" i="30"/>
  <c r="G1681" i="30"/>
  <c r="H1681" i="30" s="1"/>
  <c r="F1681" i="30"/>
  <c r="E1681" i="30"/>
  <c r="G1680" i="30"/>
  <c r="H1680" i="30" s="1"/>
  <c r="F1680" i="30"/>
  <c r="E1680" i="30"/>
  <c r="G1679" i="30"/>
  <c r="H1679" i="30" s="1"/>
  <c r="F1679" i="30"/>
  <c r="E1679" i="30"/>
  <c r="G1678" i="30"/>
  <c r="H1678" i="30" s="1"/>
  <c r="F1678" i="30"/>
  <c r="E1678" i="30"/>
  <c r="G1677" i="30"/>
  <c r="H1677" i="30" s="1"/>
  <c r="F1677" i="30"/>
  <c r="E1677" i="30"/>
  <c r="G1676" i="30"/>
  <c r="H1676" i="30" s="1"/>
  <c r="F1676" i="30"/>
  <c r="E1676" i="30"/>
  <c r="G1675" i="30"/>
  <c r="H1675" i="30" s="1"/>
  <c r="F1675" i="30"/>
  <c r="E1675" i="30"/>
  <c r="G1674" i="30"/>
  <c r="H1674" i="30" s="1"/>
  <c r="F1674" i="30"/>
  <c r="E1674" i="30"/>
  <c r="G1673" i="30"/>
  <c r="H1673" i="30" s="1"/>
  <c r="F1673" i="30"/>
  <c r="E1673" i="30"/>
  <c r="G1672" i="30"/>
  <c r="H1672" i="30" s="1"/>
  <c r="F1672" i="30"/>
  <c r="E1672" i="30"/>
  <c r="G1671" i="30"/>
  <c r="H1671" i="30" s="1"/>
  <c r="F1671" i="30"/>
  <c r="E1671" i="30"/>
  <c r="G1670" i="30"/>
  <c r="H1670" i="30" s="1"/>
  <c r="F1670" i="30"/>
  <c r="E1670" i="30"/>
  <c r="G1669" i="30"/>
  <c r="H1669" i="30" s="1"/>
  <c r="F1669" i="30"/>
  <c r="E1669" i="30"/>
  <c r="G1668" i="30"/>
  <c r="H1668" i="30" s="1"/>
  <c r="F1668" i="30"/>
  <c r="E1668" i="30"/>
  <c r="G1667" i="30"/>
  <c r="H1667" i="30" s="1"/>
  <c r="F1667" i="30"/>
  <c r="E1667" i="30"/>
  <c r="G1666" i="30"/>
  <c r="H1666" i="30" s="1"/>
  <c r="F1666" i="30"/>
  <c r="E1666" i="30"/>
  <c r="G1665" i="30"/>
  <c r="H1665" i="30" s="1"/>
  <c r="F1665" i="30"/>
  <c r="E1665" i="30"/>
  <c r="G1664" i="30"/>
  <c r="H1664" i="30" s="1"/>
  <c r="F1664" i="30"/>
  <c r="E1664" i="30"/>
  <c r="G1663" i="30"/>
  <c r="H1663" i="30" s="1"/>
  <c r="F1663" i="30"/>
  <c r="E1663" i="30"/>
  <c r="G1662" i="30"/>
  <c r="H1662" i="30" s="1"/>
  <c r="F1662" i="30"/>
  <c r="E1662" i="30"/>
  <c r="G1661" i="30"/>
  <c r="H1661" i="30" s="1"/>
  <c r="F1661" i="30"/>
  <c r="E1661" i="30"/>
  <c r="G1660" i="30"/>
  <c r="H1660" i="30" s="1"/>
  <c r="F1660" i="30"/>
  <c r="E1660" i="30"/>
  <c r="G1659" i="30"/>
  <c r="H1659" i="30" s="1"/>
  <c r="F1659" i="30"/>
  <c r="E1659" i="30"/>
  <c r="G1658" i="30"/>
  <c r="H1658" i="30" s="1"/>
  <c r="F1658" i="30"/>
  <c r="E1658" i="30"/>
  <c r="G1657" i="30"/>
  <c r="H1657" i="30" s="1"/>
  <c r="F1657" i="30"/>
  <c r="E1657" i="30"/>
  <c r="G1656" i="30"/>
  <c r="H1656" i="30" s="1"/>
  <c r="F1656" i="30"/>
  <c r="E1656" i="30"/>
  <c r="G1655" i="30"/>
  <c r="H1655" i="30" s="1"/>
  <c r="F1655" i="30"/>
  <c r="E1655" i="30"/>
  <c r="G1654" i="30"/>
  <c r="H1654" i="30" s="1"/>
  <c r="F1654" i="30"/>
  <c r="E1654" i="30"/>
  <c r="G1653" i="30"/>
  <c r="H1653" i="30" s="1"/>
  <c r="F1653" i="30"/>
  <c r="E1653" i="30"/>
  <c r="G1652" i="30"/>
  <c r="H1652" i="30" s="1"/>
  <c r="F1652" i="30"/>
  <c r="E1652" i="30"/>
  <c r="G1651" i="30"/>
  <c r="H1651" i="30" s="1"/>
  <c r="F1651" i="30"/>
  <c r="E1651" i="30"/>
  <c r="G1650" i="30"/>
  <c r="H1650" i="30" s="1"/>
  <c r="F1650" i="30"/>
  <c r="E1650" i="30"/>
  <c r="G1649" i="30"/>
  <c r="H1649" i="30" s="1"/>
  <c r="F1649" i="30"/>
  <c r="E1649" i="30"/>
  <c r="G1648" i="30"/>
  <c r="H1648" i="30" s="1"/>
  <c r="F1648" i="30"/>
  <c r="E1648" i="30"/>
  <c r="G1647" i="30"/>
  <c r="H1647" i="30" s="1"/>
  <c r="F1647" i="30"/>
  <c r="E1647" i="30"/>
  <c r="G1646" i="30"/>
  <c r="H1646" i="30" s="1"/>
  <c r="F1646" i="30"/>
  <c r="E1646" i="30"/>
  <c r="G1645" i="30"/>
  <c r="H1645" i="30" s="1"/>
  <c r="F1645" i="30"/>
  <c r="E1645" i="30"/>
  <c r="G1644" i="30"/>
  <c r="H1644" i="30" s="1"/>
  <c r="F1644" i="30"/>
  <c r="E1644" i="30"/>
  <c r="G1643" i="30"/>
  <c r="H1643" i="30" s="1"/>
  <c r="F1643" i="30"/>
  <c r="E1643" i="30"/>
  <c r="G1642" i="30"/>
  <c r="H1642" i="30" s="1"/>
  <c r="F1642" i="30"/>
  <c r="E1642" i="30"/>
  <c r="G1641" i="30"/>
  <c r="H1641" i="30" s="1"/>
  <c r="F1641" i="30"/>
  <c r="E1641" i="30"/>
  <c r="G1640" i="30"/>
  <c r="H1640" i="30" s="1"/>
  <c r="F1640" i="30"/>
  <c r="E1640" i="30"/>
  <c r="G1639" i="30"/>
  <c r="H1639" i="30" s="1"/>
  <c r="F1639" i="30"/>
  <c r="E1639" i="30"/>
  <c r="G1638" i="30"/>
  <c r="H1638" i="30" s="1"/>
  <c r="F1638" i="30"/>
  <c r="E1638" i="30"/>
  <c r="G1637" i="30"/>
  <c r="H1637" i="30" s="1"/>
  <c r="F1637" i="30"/>
  <c r="E1637" i="30"/>
  <c r="G1636" i="30"/>
  <c r="H1636" i="30" s="1"/>
  <c r="F1636" i="30"/>
  <c r="E1636" i="30"/>
  <c r="G1635" i="30"/>
  <c r="H1635" i="30" s="1"/>
  <c r="F1635" i="30"/>
  <c r="E1635" i="30"/>
  <c r="G1634" i="30"/>
  <c r="H1634" i="30" s="1"/>
  <c r="F1634" i="30"/>
  <c r="E1634" i="30"/>
  <c r="G1633" i="30"/>
  <c r="H1633" i="30" s="1"/>
  <c r="F1633" i="30"/>
  <c r="E1633" i="30"/>
  <c r="G1632" i="30"/>
  <c r="H1632" i="30" s="1"/>
  <c r="F1632" i="30"/>
  <c r="E1632" i="30"/>
  <c r="G1631" i="30"/>
  <c r="H1631" i="30" s="1"/>
  <c r="F1631" i="30"/>
  <c r="E1631" i="30"/>
  <c r="G1630" i="30"/>
  <c r="H1630" i="30" s="1"/>
  <c r="F1630" i="30"/>
  <c r="E1630" i="30"/>
  <c r="G1629" i="30"/>
  <c r="H1629" i="30" s="1"/>
  <c r="F1629" i="30"/>
  <c r="E1629" i="30"/>
  <c r="G1628" i="30"/>
  <c r="H1628" i="30" s="1"/>
  <c r="F1628" i="30"/>
  <c r="E1628" i="30"/>
  <c r="G1627" i="30"/>
  <c r="H1627" i="30" s="1"/>
  <c r="F1627" i="30"/>
  <c r="E1627" i="30"/>
  <c r="G1626" i="30"/>
  <c r="H1626" i="30" s="1"/>
  <c r="F1626" i="30"/>
  <c r="E1626" i="30"/>
  <c r="G1625" i="30"/>
  <c r="H1625" i="30" s="1"/>
  <c r="F1625" i="30"/>
  <c r="E1625" i="30"/>
  <c r="G1624" i="30"/>
  <c r="H1624" i="30" s="1"/>
  <c r="F1624" i="30"/>
  <c r="E1624" i="30"/>
  <c r="G1623" i="30"/>
  <c r="H1623" i="30" s="1"/>
  <c r="F1623" i="30"/>
  <c r="E1623" i="30"/>
  <c r="G1622" i="30"/>
  <c r="H1622" i="30" s="1"/>
  <c r="F1622" i="30"/>
  <c r="E1622" i="30"/>
  <c r="G1621" i="30"/>
  <c r="H1621" i="30" s="1"/>
  <c r="F1621" i="30"/>
  <c r="E1621" i="30"/>
  <c r="G1620" i="30"/>
  <c r="H1620" i="30" s="1"/>
  <c r="F1620" i="30"/>
  <c r="E1620" i="30"/>
  <c r="G1619" i="30"/>
  <c r="H1619" i="30" s="1"/>
  <c r="F1619" i="30"/>
  <c r="E1619" i="30"/>
  <c r="G1618" i="30"/>
  <c r="H1618" i="30" s="1"/>
  <c r="F1618" i="30"/>
  <c r="E1618" i="30"/>
  <c r="G1617" i="30"/>
  <c r="H1617" i="30" s="1"/>
  <c r="F1617" i="30"/>
  <c r="E1617" i="30"/>
  <c r="G1616" i="30"/>
  <c r="H1616" i="30" s="1"/>
  <c r="F1616" i="30"/>
  <c r="E1616" i="30"/>
  <c r="G1615" i="30"/>
  <c r="H1615" i="30" s="1"/>
  <c r="F1615" i="30"/>
  <c r="E1615" i="30"/>
  <c r="G1614" i="30"/>
  <c r="H1614" i="30" s="1"/>
  <c r="F1614" i="30"/>
  <c r="E1614" i="30"/>
  <c r="G1613" i="30"/>
  <c r="H1613" i="30" s="1"/>
  <c r="F1613" i="30"/>
  <c r="E1613" i="30"/>
  <c r="G1612" i="30"/>
  <c r="H1612" i="30" s="1"/>
  <c r="F1612" i="30"/>
  <c r="E1612" i="30"/>
  <c r="G1611" i="30"/>
  <c r="H1611" i="30" s="1"/>
  <c r="F1611" i="30"/>
  <c r="E1611" i="30"/>
  <c r="G1610" i="30"/>
  <c r="H1610" i="30" s="1"/>
  <c r="F1610" i="30"/>
  <c r="E1610" i="30"/>
  <c r="G1609" i="30"/>
  <c r="H1609" i="30" s="1"/>
  <c r="F1609" i="30"/>
  <c r="E1609" i="30"/>
  <c r="G1608" i="30"/>
  <c r="H1608" i="30" s="1"/>
  <c r="F1608" i="30"/>
  <c r="E1608" i="30"/>
  <c r="G1607" i="30"/>
  <c r="H1607" i="30" s="1"/>
  <c r="F1607" i="30"/>
  <c r="E1607" i="30"/>
  <c r="G1606" i="30"/>
  <c r="H1606" i="30" s="1"/>
  <c r="F1606" i="30"/>
  <c r="E1606" i="30"/>
  <c r="G1605" i="30"/>
  <c r="H1605" i="30" s="1"/>
  <c r="F1605" i="30"/>
  <c r="E1605" i="30"/>
  <c r="G1604" i="30"/>
  <c r="H1604" i="30" s="1"/>
  <c r="F1604" i="30"/>
  <c r="E1604" i="30"/>
  <c r="G1603" i="30"/>
  <c r="H1603" i="30" s="1"/>
  <c r="F1603" i="30"/>
  <c r="E1603" i="30"/>
  <c r="G1602" i="30"/>
  <c r="H1602" i="30" s="1"/>
  <c r="F1602" i="30"/>
  <c r="E1602" i="30"/>
  <c r="G1601" i="30"/>
  <c r="H1601" i="30" s="1"/>
  <c r="F1601" i="30"/>
  <c r="E1601" i="30"/>
  <c r="G1600" i="30"/>
  <c r="H1600" i="30" s="1"/>
  <c r="F1600" i="30"/>
  <c r="E1600" i="30"/>
  <c r="G1599" i="30"/>
  <c r="H1599" i="30" s="1"/>
  <c r="F1599" i="30"/>
  <c r="E1599" i="30"/>
  <c r="G1598" i="30"/>
  <c r="H1598" i="30" s="1"/>
  <c r="F1598" i="30"/>
  <c r="E1598" i="30"/>
  <c r="G1597" i="30"/>
  <c r="H1597" i="30" s="1"/>
  <c r="F1597" i="30"/>
  <c r="E1597" i="30"/>
  <c r="G1596" i="30"/>
  <c r="H1596" i="30" s="1"/>
  <c r="F1596" i="30"/>
  <c r="E1596" i="30"/>
  <c r="G1595" i="30"/>
  <c r="H1595" i="30" s="1"/>
  <c r="F1595" i="30"/>
  <c r="E1595" i="30"/>
  <c r="G1594" i="30"/>
  <c r="H1594" i="30" s="1"/>
  <c r="F1594" i="30"/>
  <c r="E1594" i="30"/>
  <c r="G1593" i="30"/>
  <c r="H1593" i="30" s="1"/>
  <c r="F1593" i="30"/>
  <c r="E1593" i="30"/>
  <c r="G1592" i="30"/>
  <c r="H1592" i="30" s="1"/>
  <c r="F1592" i="30"/>
  <c r="E1592" i="30"/>
  <c r="G1591" i="30"/>
  <c r="H1591" i="30" s="1"/>
  <c r="F1591" i="30"/>
  <c r="E1591" i="30"/>
  <c r="G1590" i="30"/>
  <c r="H1590" i="30" s="1"/>
  <c r="F1590" i="30"/>
  <c r="E1590" i="30"/>
  <c r="G1589" i="30"/>
  <c r="H1589" i="30" s="1"/>
  <c r="F1589" i="30"/>
  <c r="E1589" i="30"/>
  <c r="G1588" i="30"/>
  <c r="H1588" i="30" s="1"/>
  <c r="F1588" i="30"/>
  <c r="E1588" i="30"/>
  <c r="G1587" i="30"/>
  <c r="H1587" i="30" s="1"/>
  <c r="F1587" i="30"/>
  <c r="E1587" i="30"/>
  <c r="G1586" i="30"/>
  <c r="H1586" i="30" s="1"/>
  <c r="F1586" i="30"/>
  <c r="E1586" i="30"/>
  <c r="G1585" i="30"/>
  <c r="H1585" i="30" s="1"/>
  <c r="F1585" i="30"/>
  <c r="E1585" i="30"/>
  <c r="G1584" i="30"/>
  <c r="H1584" i="30" s="1"/>
  <c r="F1584" i="30"/>
  <c r="E1584" i="30"/>
  <c r="G1583" i="30"/>
  <c r="H1583" i="30" s="1"/>
  <c r="F1583" i="30"/>
  <c r="E1583" i="30"/>
  <c r="G1582" i="30"/>
  <c r="H1582" i="30" s="1"/>
  <c r="F1582" i="30"/>
  <c r="E1582" i="30"/>
  <c r="G1581" i="30"/>
  <c r="H1581" i="30" s="1"/>
  <c r="F1581" i="30"/>
  <c r="E1581" i="30"/>
  <c r="G1580" i="30"/>
  <c r="H1580" i="30" s="1"/>
  <c r="F1580" i="30"/>
  <c r="E1580" i="30"/>
  <c r="G1579" i="30"/>
  <c r="H1579" i="30" s="1"/>
  <c r="F1579" i="30"/>
  <c r="E1579" i="30"/>
  <c r="G1578" i="30"/>
  <c r="H1578" i="30" s="1"/>
  <c r="F1578" i="30"/>
  <c r="E1578" i="30"/>
  <c r="G1577" i="30"/>
  <c r="H1577" i="30" s="1"/>
  <c r="F1577" i="30"/>
  <c r="E1577" i="30"/>
  <c r="G1576" i="30"/>
  <c r="H1576" i="30" s="1"/>
  <c r="F1576" i="30"/>
  <c r="E1576" i="30"/>
  <c r="G1575" i="30"/>
  <c r="H1575" i="30" s="1"/>
  <c r="F1575" i="30"/>
  <c r="E1575" i="30"/>
  <c r="G1574" i="30"/>
  <c r="H1574" i="30" s="1"/>
  <c r="F1574" i="30"/>
  <c r="E1574" i="30"/>
  <c r="G1573" i="30"/>
  <c r="H1573" i="30" s="1"/>
  <c r="F1573" i="30"/>
  <c r="E1573" i="30"/>
  <c r="G1572" i="30"/>
  <c r="H1572" i="30" s="1"/>
  <c r="F1572" i="30"/>
  <c r="E1572" i="30"/>
  <c r="G1571" i="30"/>
  <c r="H1571" i="30" s="1"/>
  <c r="F1571" i="30"/>
  <c r="E1571" i="30"/>
  <c r="G1570" i="30"/>
  <c r="H1570" i="30" s="1"/>
  <c r="F1570" i="30"/>
  <c r="E1570" i="30"/>
  <c r="G1569" i="30"/>
  <c r="H1569" i="30" s="1"/>
  <c r="F1569" i="30"/>
  <c r="E1569" i="30"/>
  <c r="G1568" i="30"/>
  <c r="H1568" i="30" s="1"/>
  <c r="F1568" i="30"/>
  <c r="E1568" i="30"/>
  <c r="G1567" i="30"/>
  <c r="H1567" i="30" s="1"/>
  <c r="F1567" i="30"/>
  <c r="E1567" i="30"/>
  <c r="G1566" i="30"/>
  <c r="H1566" i="30" s="1"/>
  <c r="F1566" i="30"/>
  <c r="E1566" i="30"/>
  <c r="G1565" i="30"/>
  <c r="H1565" i="30" s="1"/>
  <c r="F1565" i="30"/>
  <c r="E1565" i="30"/>
  <c r="G1564" i="30"/>
  <c r="H1564" i="30" s="1"/>
  <c r="F1564" i="30"/>
  <c r="E1564" i="30"/>
  <c r="G1563" i="30"/>
  <c r="H1563" i="30" s="1"/>
  <c r="F1563" i="30"/>
  <c r="E1563" i="30"/>
  <c r="G1562" i="30"/>
  <c r="H1562" i="30" s="1"/>
  <c r="F1562" i="30"/>
  <c r="E1562" i="30"/>
  <c r="G1561" i="30"/>
  <c r="H1561" i="30" s="1"/>
  <c r="F1561" i="30"/>
  <c r="E1561" i="30"/>
  <c r="G1560" i="30"/>
  <c r="H1560" i="30" s="1"/>
  <c r="F1560" i="30"/>
  <c r="E1560" i="30"/>
  <c r="G1559" i="30"/>
  <c r="H1559" i="30" s="1"/>
  <c r="F1559" i="30"/>
  <c r="E1559" i="30"/>
  <c r="G1558" i="30"/>
  <c r="H1558" i="30" s="1"/>
  <c r="F1558" i="30"/>
  <c r="E1558" i="30"/>
  <c r="G1557" i="30"/>
  <c r="H1557" i="30" s="1"/>
  <c r="F1557" i="30"/>
  <c r="E1557" i="30"/>
  <c r="G1556" i="30"/>
  <c r="H1556" i="30" s="1"/>
  <c r="F1556" i="30"/>
  <c r="E1556" i="30"/>
  <c r="G1555" i="30"/>
  <c r="H1555" i="30" s="1"/>
  <c r="F1555" i="30"/>
  <c r="E1555" i="30"/>
  <c r="G1554" i="30"/>
  <c r="H1554" i="30" s="1"/>
  <c r="F1554" i="30"/>
  <c r="E1554" i="30"/>
  <c r="G1553" i="30"/>
  <c r="H1553" i="30" s="1"/>
  <c r="F1553" i="30"/>
  <c r="E1553" i="30"/>
  <c r="G1552" i="30"/>
  <c r="H1552" i="30" s="1"/>
  <c r="F1552" i="30"/>
  <c r="E1552" i="30"/>
  <c r="G1551" i="30"/>
  <c r="H1551" i="30" s="1"/>
  <c r="F1551" i="30"/>
  <c r="E1551" i="30"/>
  <c r="G1550" i="30"/>
  <c r="H1550" i="30" s="1"/>
  <c r="F1550" i="30"/>
  <c r="E1550" i="30"/>
  <c r="G1549" i="30"/>
  <c r="H1549" i="30" s="1"/>
  <c r="F1549" i="30"/>
  <c r="E1549" i="30"/>
  <c r="G1548" i="30"/>
  <c r="H1548" i="30" s="1"/>
  <c r="F1548" i="30"/>
  <c r="E1548" i="30"/>
  <c r="G1547" i="30"/>
  <c r="H1547" i="30" s="1"/>
  <c r="F1547" i="30"/>
  <c r="E1547" i="30"/>
  <c r="G1546" i="30"/>
  <c r="H1546" i="30" s="1"/>
  <c r="F1546" i="30"/>
  <c r="E1546" i="30"/>
  <c r="G1545" i="30"/>
  <c r="H1545" i="30" s="1"/>
  <c r="F1545" i="30"/>
  <c r="E1545" i="30"/>
  <c r="G1544" i="30"/>
  <c r="H1544" i="30" s="1"/>
  <c r="F1544" i="30"/>
  <c r="E1544" i="30"/>
  <c r="G1543" i="30"/>
  <c r="H1543" i="30" s="1"/>
  <c r="F1543" i="30"/>
  <c r="E1543" i="30"/>
  <c r="G1542" i="30"/>
  <c r="H1542" i="30" s="1"/>
  <c r="F1542" i="30"/>
  <c r="E1542" i="30"/>
  <c r="G1541" i="30"/>
  <c r="H1541" i="30" s="1"/>
  <c r="F1541" i="30"/>
  <c r="E1541" i="30"/>
  <c r="G1540" i="30"/>
  <c r="H1540" i="30" s="1"/>
  <c r="F1540" i="30"/>
  <c r="E1540" i="30"/>
  <c r="G1539" i="30"/>
  <c r="H1539" i="30" s="1"/>
  <c r="F1539" i="30"/>
  <c r="E1539" i="30"/>
  <c r="G1538" i="30"/>
  <c r="H1538" i="30" s="1"/>
  <c r="F1538" i="30"/>
  <c r="E1538" i="30"/>
  <c r="G1537" i="30"/>
  <c r="H1537" i="30" s="1"/>
  <c r="F1537" i="30"/>
  <c r="E1537" i="30"/>
  <c r="G1536" i="30"/>
  <c r="H1536" i="30" s="1"/>
  <c r="F1536" i="30"/>
  <c r="E1536" i="30"/>
  <c r="G1535" i="30"/>
  <c r="H1535" i="30" s="1"/>
  <c r="F1535" i="30"/>
  <c r="E1535" i="30"/>
  <c r="G1534" i="30"/>
  <c r="H1534" i="30" s="1"/>
  <c r="F1534" i="30"/>
  <c r="E1534" i="30"/>
  <c r="G1533" i="30"/>
  <c r="H1533" i="30" s="1"/>
  <c r="F1533" i="30"/>
  <c r="E1533" i="30"/>
  <c r="G1532" i="30"/>
  <c r="H1532" i="30" s="1"/>
  <c r="F1532" i="30"/>
  <c r="E1532" i="30"/>
  <c r="G1531" i="30"/>
  <c r="H1531" i="30" s="1"/>
  <c r="F1531" i="30"/>
  <c r="E1531" i="30"/>
  <c r="G1530" i="30"/>
  <c r="H1530" i="30" s="1"/>
  <c r="F1530" i="30"/>
  <c r="E1530" i="30"/>
  <c r="G1529" i="30"/>
  <c r="H1529" i="30" s="1"/>
  <c r="F1529" i="30"/>
  <c r="E1529" i="30"/>
  <c r="G1528" i="30"/>
  <c r="H1528" i="30" s="1"/>
  <c r="F1528" i="30"/>
  <c r="E1528" i="30"/>
  <c r="G1527" i="30"/>
  <c r="H1527" i="30" s="1"/>
  <c r="F1527" i="30"/>
  <c r="E1527" i="30"/>
  <c r="G1526" i="30"/>
  <c r="H1526" i="30" s="1"/>
  <c r="F1526" i="30"/>
  <c r="E1526" i="30"/>
  <c r="G1525" i="30"/>
  <c r="H1525" i="30" s="1"/>
  <c r="F1525" i="30"/>
  <c r="E1525" i="30"/>
  <c r="G1524" i="30"/>
  <c r="H1524" i="30" s="1"/>
  <c r="F1524" i="30"/>
  <c r="E1524" i="30"/>
  <c r="G1523" i="30"/>
  <c r="H1523" i="30" s="1"/>
  <c r="F1523" i="30"/>
  <c r="E1523" i="30"/>
  <c r="G1522" i="30"/>
  <c r="H1522" i="30" s="1"/>
  <c r="F1522" i="30"/>
  <c r="E1522" i="30"/>
  <c r="G1521" i="30"/>
  <c r="H1521" i="30" s="1"/>
  <c r="F1521" i="30"/>
  <c r="E1521" i="30"/>
  <c r="G1520" i="30"/>
  <c r="H1520" i="30" s="1"/>
  <c r="F1520" i="30"/>
  <c r="E1520" i="30"/>
  <c r="G1519" i="30"/>
  <c r="H1519" i="30" s="1"/>
  <c r="F1519" i="30"/>
  <c r="E1519" i="30"/>
  <c r="G1518" i="30"/>
  <c r="H1518" i="30" s="1"/>
  <c r="F1518" i="30"/>
  <c r="E1518" i="30"/>
  <c r="G1517" i="30"/>
  <c r="H1517" i="30" s="1"/>
  <c r="F1517" i="30"/>
  <c r="E1517" i="30"/>
  <c r="G1516" i="30"/>
  <c r="H1516" i="30" s="1"/>
  <c r="F1516" i="30"/>
  <c r="E1516" i="30"/>
  <c r="G1515" i="30"/>
  <c r="H1515" i="30" s="1"/>
  <c r="F1515" i="30"/>
  <c r="E1515" i="30"/>
  <c r="G1514" i="30"/>
  <c r="H1514" i="30" s="1"/>
  <c r="F1514" i="30"/>
  <c r="E1514" i="30"/>
  <c r="G1513" i="30"/>
  <c r="H1513" i="30" s="1"/>
  <c r="F1513" i="30"/>
  <c r="E1513" i="30"/>
  <c r="G1512" i="30"/>
  <c r="H1512" i="30" s="1"/>
  <c r="F1512" i="30"/>
  <c r="E1512" i="30"/>
  <c r="G1511" i="30"/>
  <c r="H1511" i="30" s="1"/>
  <c r="F1511" i="30"/>
  <c r="E1511" i="30"/>
  <c r="G1510" i="30"/>
  <c r="H1510" i="30" s="1"/>
  <c r="F1510" i="30"/>
  <c r="E1510" i="30"/>
  <c r="G1509" i="30"/>
  <c r="H1509" i="30" s="1"/>
  <c r="F1509" i="30"/>
  <c r="E1509" i="30"/>
  <c r="G1508" i="30"/>
  <c r="H1508" i="30" s="1"/>
  <c r="F1508" i="30"/>
  <c r="E1508" i="30"/>
  <c r="G1507" i="30"/>
  <c r="H1507" i="30" s="1"/>
  <c r="F1507" i="30"/>
  <c r="E1507" i="30"/>
  <c r="G1506" i="30"/>
  <c r="H1506" i="30" s="1"/>
  <c r="F1506" i="30"/>
  <c r="E1506" i="30"/>
  <c r="G1505" i="30"/>
  <c r="H1505" i="30" s="1"/>
  <c r="F1505" i="30"/>
  <c r="E1505" i="30"/>
  <c r="G1504" i="30"/>
  <c r="H1504" i="30" s="1"/>
  <c r="F1504" i="30"/>
  <c r="E1504" i="30"/>
  <c r="G1503" i="30"/>
  <c r="H1503" i="30" s="1"/>
  <c r="F1503" i="30"/>
  <c r="E1503" i="30"/>
  <c r="G1502" i="30"/>
  <c r="H1502" i="30" s="1"/>
  <c r="F1502" i="30"/>
  <c r="E1502" i="30"/>
  <c r="G1501" i="30"/>
  <c r="H1501" i="30" s="1"/>
  <c r="F1501" i="30"/>
  <c r="E1501" i="30"/>
  <c r="G1500" i="30"/>
  <c r="H1500" i="30" s="1"/>
  <c r="F1500" i="30"/>
  <c r="E1500" i="30"/>
  <c r="G1499" i="30"/>
  <c r="H1499" i="30" s="1"/>
  <c r="F1499" i="30"/>
  <c r="E1499" i="30"/>
  <c r="G1498" i="30"/>
  <c r="H1498" i="30" s="1"/>
  <c r="F1498" i="30"/>
  <c r="E1498" i="30"/>
  <c r="G1497" i="30"/>
  <c r="H1497" i="30" s="1"/>
  <c r="F1497" i="30"/>
  <c r="E1497" i="30"/>
  <c r="G1496" i="30"/>
  <c r="H1496" i="30" s="1"/>
  <c r="F1496" i="30"/>
  <c r="E1496" i="30"/>
  <c r="G1495" i="30"/>
  <c r="H1495" i="30" s="1"/>
  <c r="F1495" i="30"/>
  <c r="E1495" i="30"/>
  <c r="G1494" i="30"/>
  <c r="H1494" i="30" s="1"/>
  <c r="F1494" i="30"/>
  <c r="E1494" i="30"/>
  <c r="G1493" i="30"/>
  <c r="H1493" i="30" s="1"/>
  <c r="F1493" i="30"/>
  <c r="E1493" i="30"/>
  <c r="G1492" i="30"/>
  <c r="H1492" i="30" s="1"/>
  <c r="F1492" i="30"/>
  <c r="E1492" i="30"/>
  <c r="G1491" i="30"/>
  <c r="H1491" i="30" s="1"/>
  <c r="F1491" i="30"/>
  <c r="E1491" i="30"/>
  <c r="G1490" i="30"/>
  <c r="H1490" i="30" s="1"/>
  <c r="F1490" i="30"/>
  <c r="E1490" i="30"/>
  <c r="G1489" i="30"/>
  <c r="H1489" i="30" s="1"/>
  <c r="F1489" i="30"/>
  <c r="E1489" i="30"/>
  <c r="G1488" i="30"/>
  <c r="H1488" i="30" s="1"/>
  <c r="F1488" i="30"/>
  <c r="E1488" i="30"/>
  <c r="G1487" i="30"/>
  <c r="H1487" i="30" s="1"/>
  <c r="F1487" i="30"/>
  <c r="E1487" i="30"/>
  <c r="G1486" i="30"/>
  <c r="H1486" i="30" s="1"/>
  <c r="F1486" i="30"/>
  <c r="E1486" i="30"/>
  <c r="G1485" i="30"/>
  <c r="H1485" i="30" s="1"/>
  <c r="F1485" i="30"/>
  <c r="E1485" i="30"/>
  <c r="G1484" i="30"/>
  <c r="H1484" i="30" s="1"/>
  <c r="F1484" i="30"/>
  <c r="E1484" i="30"/>
  <c r="G1483" i="30"/>
  <c r="H1483" i="30" s="1"/>
  <c r="F1483" i="30"/>
  <c r="E1483" i="30"/>
  <c r="G1482" i="30"/>
  <c r="H1482" i="30" s="1"/>
  <c r="F1482" i="30"/>
  <c r="E1482" i="30"/>
  <c r="G1481" i="30"/>
  <c r="H1481" i="30" s="1"/>
  <c r="F1481" i="30"/>
  <c r="E1481" i="30"/>
  <c r="G1480" i="30"/>
  <c r="H1480" i="30" s="1"/>
  <c r="F1480" i="30"/>
  <c r="E1480" i="30"/>
  <c r="G1479" i="30"/>
  <c r="H1479" i="30" s="1"/>
  <c r="F1479" i="30"/>
  <c r="E1479" i="30"/>
  <c r="G1478" i="30"/>
  <c r="H1478" i="30" s="1"/>
  <c r="F1478" i="30"/>
  <c r="E1478" i="30"/>
  <c r="G1477" i="30"/>
  <c r="H1477" i="30" s="1"/>
  <c r="F1477" i="30"/>
  <c r="E1477" i="30"/>
  <c r="G1476" i="30"/>
  <c r="H1476" i="30" s="1"/>
  <c r="F1476" i="30"/>
  <c r="E1476" i="30"/>
  <c r="G1475" i="30"/>
  <c r="H1475" i="30" s="1"/>
  <c r="F1475" i="30"/>
  <c r="E1475" i="30"/>
  <c r="G1474" i="30"/>
  <c r="H1474" i="30" s="1"/>
  <c r="F1474" i="30"/>
  <c r="E1474" i="30"/>
  <c r="G1473" i="30"/>
  <c r="H1473" i="30" s="1"/>
  <c r="F1473" i="30"/>
  <c r="E1473" i="30"/>
  <c r="G1472" i="30"/>
  <c r="H1472" i="30" s="1"/>
  <c r="F1472" i="30"/>
  <c r="E1472" i="30"/>
  <c r="G1471" i="30"/>
  <c r="H1471" i="30" s="1"/>
  <c r="F1471" i="30"/>
  <c r="E1471" i="30"/>
  <c r="G1470" i="30"/>
  <c r="H1470" i="30" s="1"/>
  <c r="F1470" i="30"/>
  <c r="E1470" i="30"/>
  <c r="G1469" i="30"/>
  <c r="H1469" i="30" s="1"/>
  <c r="F1469" i="30"/>
  <c r="E1469" i="30"/>
  <c r="G1468" i="30"/>
  <c r="H1468" i="30" s="1"/>
  <c r="F1468" i="30"/>
  <c r="E1468" i="30"/>
  <c r="G1467" i="30"/>
  <c r="H1467" i="30" s="1"/>
  <c r="F1467" i="30"/>
  <c r="E1467" i="30"/>
  <c r="G1466" i="30"/>
  <c r="H1466" i="30" s="1"/>
  <c r="F1466" i="30"/>
  <c r="E1466" i="30"/>
  <c r="G1465" i="30"/>
  <c r="H1465" i="30" s="1"/>
  <c r="F1465" i="30"/>
  <c r="E1465" i="30"/>
  <c r="G1464" i="30"/>
  <c r="H1464" i="30" s="1"/>
  <c r="F1464" i="30"/>
  <c r="E1464" i="30"/>
  <c r="G1463" i="30"/>
  <c r="H1463" i="30" s="1"/>
  <c r="F1463" i="30"/>
  <c r="E1463" i="30"/>
  <c r="G1462" i="30"/>
  <c r="H1462" i="30" s="1"/>
  <c r="F1462" i="30"/>
  <c r="E1462" i="30"/>
  <c r="G1461" i="30"/>
  <c r="H1461" i="30" s="1"/>
  <c r="F1461" i="30"/>
  <c r="E1461" i="30"/>
  <c r="G1460" i="30"/>
  <c r="H1460" i="30" s="1"/>
  <c r="F1460" i="30"/>
  <c r="E1460" i="30"/>
  <c r="G1459" i="30"/>
  <c r="H1459" i="30" s="1"/>
  <c r="F1459" i="30"/>
  <c r="E1459" i="30"/>
  <c r="G1458" i="30"/>
  <c r="H1458" i="30" s="1"/>
  <c r="F1458" i="30"/>
  <c r="E1458" i="30"/>
  <c r="G1457" i="30"/>
  <c r="H1457" i="30" s="1"/>
  <c r="F1457" i="30"/>
  <c r="E1457" i="30"/>
  <c r="G1456" i="30"/>
  <c r="H1456" i="30" s="1"/>
  <c r="F1456" i="30"/>
  <c r="E1456" i="30"/>
  <c r="G1455" i="30"/>
  <c r="H1455" i="30" s="1"/>
  <c r="F1455" i="30"/>
  <c r="E1455" i="30"/>
  <c r="G1454" i="30"/>
  <c r="H1454" i="30" s="1"/>
  <c r="F1454" i="30"/>
  <c r="E1454" i="30"/>
  <c r="G1453" i="30"/>
  <c r="H1453" i="30" s="1"/>
  <c r="F1453" i="30"/>
  <c r="E1453" i="30"/>
  <c r="G1452" i="30"/>
  <c r="H1452" i="30" s="1"/>
  <c r="F1452" i="30"/>
  <c r="E1452" i="30"/>
  <c r="G1451" i="30"/>
  <c r="H1451" i="30" s="1"/>
  <c r="F1451" i="30"/>
  <c r="E1451" i="30"/>
  <c r="G1450" i="30"/>
  <c r="H1450" i="30" s="1"/>
  <c r="F1450" i="30"/>
  <c r="E1450" i="30"/>
  <c r="G1449" i="30"/>
  <c r="H1449" i="30" s="1"/>
  <c r="F1449" i="30"/>
  <c r="E1449" i="30"/>
  <c r="G1448" i="30"/>
  <c r="H1448" i="30" s="1"/>
  <c r="F1448" i="30"/>
  <c r="E1448" i="30"/>
  <c r="G1447" i="30"/>
  <c r="H1447" i="30" s="1"/>
  <c r="F1447" i="30"/>
  <c r="E1447" i="30"/>
  <c r="G1446" i="30"/>
  <c r="H1446" i="30" s="1"/>
  <c r="F1446" i="30"/>
  <c r="E1446" i="30"/>
  <c r="G1445" i="30"/>
  <c r="H1445" i="30" s="1"/>
  <c r="F1445" i="30"/>
  <c r="E1445" i="30"/>
  <c r="G1444" i="30"/>
  <c r="H1444" i="30" s="1"/>
  <c r="F1444" i="30"/>
  <c r="E1444" i="30"/>
  <c r="G1443" i="30"/>
  <c r="H1443" i="30" s="1"/>
  <c r="F1443" i="30"/>
  <c r="E1443" i="30"/>
  <c r="G1442" i="30"/>
  <c r="H1442" i="30" s="1"/>
  <c r="F1442" i="30"/>
  <c r="E1442" i="30"/>
  <c r="G1441" i="30"/>
  <c r="H1441" i="30" s="1"/>
  <c r="F1441" i="30"/>
  <c r="E1441" i="30"/>
  <c r="G1440" i="30"/>
  <c r="H1440" i="30" s="1"/>
  <c r="F1440" i="30"/>
  <c r="E1440" i="30"/>
  <c r="G1439" i="30"/>
  <c r="H1439" i="30" s="1"/>
  <c r="F1439" i="30"/>
  <c r="E1439" i="30"/>
  <c r="G1438" i="30"/>
  <c r="H1438" i="30" s="1"/>
  <c r="F1438" i="30"/>
  <c r="E1438" i="30"/>
  <c r="G1437" i="30"/>
  <c r="H1437" i="30" s="1"/>
  <c r="F1437" i="30"/>
  <c r="E1437" i="30"/>
  <c r="G1436" i="30"/>
  <c r="H1436" i="30" s="1"/>
  <c r="F1436" i="30"/>
  <c r="E1436" i="30"/>
  <c r="G1435" i="30"/>
  <c r="H1435" i="30" s="1"/>
  <c r="F1435" i="30"/>
  <c r="E1435" i="30"/>
  <c r="G1434" i="30"/>
  <c r="H1434" i="30" s="1"/>
  <c r="F1434" i="30"/>
  <c r="E1434" i="30"/>
  <c r="G1433" i="30"/>
  <c r="H1433" i="30" s="1"/>
  <c r="F1433" i="30"/>
  <c r="E1433" i="30"/>
  <c r="G1432" i="30"/>
  <c r="H1432" i="30" s="1"/>
  <c r="F1432" i="30"/>
  <c r="E1432" i="30"/>
  <c r="G1431" i="30"/>
  <c r="H1431" i="30" s="1"/>
  <c r="F1431" i="30"/>
  <c r="E1431" i="30"/>
  <c r="G1430" i="30"/>
  <c r="H1430" i="30" s="1"/>
  <c r="F1430" i="30"/>
  <c r="E1430" i="30"/>
  <c r="G1429" i="30"/>
  <c r="H1429" i="30" s="1"/>
  <c r="F1429" i="30"/>
  <c r="E1429" i="30"/>
  <c r="G1428" i="30"/>
  <c r="H1428" i="30" s="1"/>
  <c r="F1428" i="30"/>
  <c r="E1428" i="30"/>
  <c r="G1427" i="30"/>
  <c r="H1427" i="30" s="1"/>
  <c r="F1427" i="30"/>
  <c r="E1427" i="30"/>
  <c r="G1426" i="30"/>
  <c r="H1426" i="30" s="1"/>
  <c r="F1426" i="30"/>
  <c r="E1426" i="30"/>
  <c r="G1425" i="30"/>
  <c r="H1425" i="30" s="1"/>
  <c r="F1425" i="30"/>
  <c r="E1425" i="30"/>
  <c r="G1424" i="30"/>
  <c r="H1424" i="30" s="1"/>
  <c r="F1424" i="30"/>
  <c r="E1424" i="30"/>
  <c r="G1423" i="30"/>
  <c r="H1423" i="30" s="1"/>
  <c r="F1423" i="30"/>
  <c r="E1423" i="30"/>
  <c r="G1422" i="30"/>
  <c r="H1422" i="30" s="1"/>
  <c r="F1422" i="30"/>
  <c r="E1422" i="30"/>
  <c r="G1421" i="30"/>
  <c r="H1421" i="30" s="1"/>
  <c r="F1421" i="30"/>
  <c r="E1421" i="30"/>
  <c r="G1420" i="30"/>
  <c r="H1420" i="30" s="1"/>
  <c r="F1420" i="30"/>
  <c r="E1420" i="30"/>
  <c r="G1419" i="30"/>
  <c r="H1419" i="30" s="1"/>
  <c r="F1419" i="30"/>
  <c r="E1419" i="30"/>
  <c r="G1418" i="30"/>
  <c r="H1418" i="30" s="1"/>
  <c r="F1418" i="30"/>
  <c r="E1418" i="30"/>
  <c r="G1417" i="30"/>
  <c r="H1417" i="30" s="1"/>
  <c r="F1417" i="30"/>
  <c r="E1417" i="30"/>
  <c r="G1416" i="30"/>
  <c r="H1416" i="30" s="1"/>
  <c r="F1416" i="30"/>
  <c r="E1416" i="30"/>
  <c r="G1415" i="30"/>
  <c r="H1415" i="30" s="1"/>
  <c r="F1415" i="30"/>
  <c r="E1415" i="30"/>
  <c r="G1414" i="30"/>
  <c r="H1414" i="30" s="1"/>
  <c r="F1414" i="30"/>
  <c r="E1414" i="30"/>
  <c r="G1413" i="30"/>
  <c r="H1413" i="30" s="1"/>
  <c r="F1413" i="30"/>
  <c r="E1413" i="30"/>
  <c r="G1412" i="30"/>
  <c r="H1412" i="30" s="1"/>
  <c r="F1412" i="30"/>
  <c r="E1412" i="30"/>
  <c r="G1411" i="30"/>
  <c r="H1411" i="30" s="1"/>
  <c r="F1411" i="30"/>
  <c r="E1411" i="30"/>
  <c r="G1410" i="30"/>
  <c r="H1410" i="30" s="1"/>
  <c r="F1410" i="30"/>
  <c r="E1410" i="30"/>
  <c r="G1409" i="30"/>
  <c r="H1409" i="30" s="1"/>
  <c r="F1409" i="30"/>
  <c r="E1409" i="30"/>
  <c r="G1408" i="30"/>
  <c r="H1408" i="30" s="1"/>
  <c r="F1408" i="30"/>
  <c r="E1408" i="30"/>
  <c r="G1407" i="30"/>
  <c r="H1407" i="30" s="1"/>
  <c r="F1407" i="30"/>
  <c r="E1407" i="30"/>
  <c r="G1406" i="30"/>
  <c r="H1406" i="30" s="1"/>
  <c r="F1406" i="30"/>
  <c r="E1406" i="30"/>
  <c r="G1405" i="30"/>
  <c r="H1405" i="30" s="1"/>
  <c r="F1405" i="30"/>
  <c r="E1405" i="30"/>
  <c r="G1404" i="30"/>
  <c r="H1404" i="30" s="1"/>
  <c r="F1404" i="30"/>
  <c r="E1404" i="30"/>
  <c r="G1403" i="30"/>
  <c r="H1403" i="30" s="1"/>
  <c r="F1403" i="30"/>
  <c r="E1403" i="30"/>
  <c r="G1402" i="30"/>
  <c r="H1402" i="30" s="1"/>
  <c r="F1402" i="30"/>
  <c r="E1402" i="30"/>
  <c r="G1401" i="30"/>
  <c r="H1401" i="30" s="1"/>
  <c r="F1401" i="30"/>
  <c r="E1401" i="30"/>
  <c r="G1400" i="30"/>
  <c r="H1400" i="30" s="1"/>
  <c r="F1400" i="30"/>
  <c r="E1400" i="30"/>
  <c r="G1399" i="30"/>
  <c r="H1399" i="30" s="1"/>
  <c r="F1399" i="30"/>
  <c r="E1399" i="30"/>
  <c r="G1398" i="30"/>
  <c r="H1398" i="30" s="1"/>
  <c r="F1398" i="30"/>
  <c r="E1398" i="30"/>
  <c r="G1397" i="30"/>
  <c r="H1397" i="30" s="1"/>
  <c r="F1397" i="30"/>
  <c r="E1397" i="30"/>
  <c r="G1396" i="30"/>
  <c r="H1396" i="30" s="1"/>
  <c r="F1396" i="30"/>
  <c r="E1396" i="30"/>
  <c r="G1395" i="30"/>
  <c r="H1395" i="30" s="1"/>
  <c r="F1395" i="30"/>
  <c r="E1395" i="30"/>
  <c r="G1394" i="30"/>
  <c r="H1394" i="30" s="1"/>
  <c r="F1394" i="30"/>
  <c r="E1394" i="30"/>
  <c r="G1393" i="30"/>
  <c r="H1393" i="30" s="1"/>
  <c r="F1393" i="30"/>
  <c r="E1393" i="30"/>
  <c r="G1392" i="30"/>
  <c r="H1392" i="30" s="1"/>
  <c r="F1392" i="30"/>
  <c r="E1392" i="30"/>
  <c r="G1391" i="30"/>
  <c r="H1391" i="30" s="1"/>
  <c r="F1391" i="30"/>
  <c r="E1391" i="30"/>
  <c r="G1390" i="30"/>
  <c r="H1390" i="30" s="1"/>
  <c r="F1390" i="30"/>
  <c r="E1390" i="30"/>
  <c r="G1389" i="30"/>
  <c r="H1389" i="30" s="1"/>
  <c r="F1389" i="30"/>
  <c r="E1389" i="30"/>
  <c r="G1388" i="30"/>
  <c r="H1388" i="30" s="1"/>
  <c r="F1388" i="30"/>
  <c r="E1388" i="30"/>
  <c r="G1387" i="30"/>
  <c r="H1387" i="30" s="1"/>
  <c r="F1387" i="30"/>
  <c r="E1387" i="30"/>
  <c r="G1386" i="30"/>
  <c r="H1386" i="30" s="1"/>
  <c r="F1386" i="30"/>
  <c r="E1386" i="30"/>
  <c r="G1385" i="30"/>
  <c r="H1385" i="30" s="1"/>
  <c r="F1385" i="30"/>
  <c r="E1385" i="30"/>
  <c r="G1384" i="30"/>
  <c r="H1384" i="30" s="1"/>
  <c r="F1384" i="30"/>
  <c r="E1384" i="30"/>
  <c r="G1383" i="30"/>
  <c r="H1383" i="30" s="1"/>
  <c r="F1383" i="30"/>
  <c r="E1383" i="30"/>
  <c r="G1382" i="30"/>
  <c r="H1382" i="30" s="1"/>
  <c r="F1382" i="30"/>
  <c r="E1382" i="30"/>
  <c r="G1381" i="30"/>
  <c r="H1381" i="30" s="1"/>
  <c r="F1381" i="30"/>
  <c r="E1381" i="30"/>
  <c r="G1380" i="30"/>
  <c r="H1380" i="30" s="1"/>
  <c r="F1380" i="30"/>
  <c r="E1380" i="30"/>
  <c r="G1379" i="30"/>
  <c r="H1379" i="30" s="1"/>
  <c r="F1379" i="30"/>
  <c r="E1379" i="30"/>
  <c r="G1378" i="30"/>
  <c r="H1378" i="30" s="1"/>
  <c r="F1378" i="30"/>
  <c r="E1378" i="30"/>
  <c r="G1377" i="30"/>
  <c r="H1377" i="30" s="1"/>
  <c r="F1377" i="30"/>
  <c r="E1377" i="30"/>
  <c r="G1376" i="30"/>
  <c r="H1376" i="30" s="1"/>
  <c r="F1376" i="30"/>
  <c r="E1376" i="30"/>
  <c r="G1375" i="30"/>
  <c r="H1375" i="30" s="1"/>
  <c r="F1375" i="30"/>
  <c r="E1375" i="30"/>
  <c r="G1374" i="30"/>
  <c r="H1374" i="30" s="1"/>
  <c r="F1374" i="30"/>
  <c r="E1374" i="30"/>
  <c r="G1373" i="30"/>
  <c r="H1373" i="30" s="1"/>
  <c r="F1373" i="30"/>
  <c r="E1373" i="30"/>
  <c r="G1372" i="30"/>
  <c r="H1372" i="30" s="1"/>
  <c r="F1372" i="30"/>
  <c r="E1372" i="30"/>
  <c r="G1371" i="30"/>
  <c r="H1371" i="30" s="1"/>
  <c r="F1371" i="30"/>
  <c r="E1371" i="30"/>
  <c r="G1370" i="30"/>
  <c r="H1370" i="30" s="1"/>
  <c r="F1370" i="30"/>
  <c r="E1370" i="30"/>
  <c r="G1369" i="30"/>
  <c r="H1369" i="30" s="1"/>
  <c r="F1369" i="30"/>
  <c r="E1369" i="30"/>
  <c r="G1368" i="30"/>
  <c r="H1368" i="30" s="1"/>
  <c r="F1368" i="30"/>
  <c r="E1368" i="30"/>
  <c r="G1367" i="30"/>
  <c r="H1367" i="30" s="1"/>
  <c r="F1367" i="30"/>
  <c r="E1367" i="30"/>
  <c r="G1366" i="30"/>
  <c r="H1366" i="30" s="1"/>
  <c r="F1366" i="30"/>
  <c r="E1366" i="30"/>
  <c r="G1365" i="30"/>
  <c r="H1365" i="30" s="1"/>
  <c r="F1365" i="30"/>
  <c r="E1365" i="30"/>
  <c r="G1364" i="30"/>
  <c r="H1364" i="30" s="1"/>
  <c r="F1364" i="30"/>
  <c r="E1364" i="30"/>
  <c r="G1363" i="30"/>
  <c r="H1363" i="30" s="1"/>
  <c r="F1363" i="30"/>
  <c r="E1363" i="30"/>
  <c r="G1362" i="30"/>
  <c r="H1362" i="30" s="1"/>
  <c r="F1362" i="30"/>
  <c r="E1362" i="30"/>
  <c r="G1361" i="30"/>
  <c r="H1361" i="30" s="1"/>
  <c r="F1361" i="30"/>
  <c r="E1361" i="30"/>
  <c r="G1360" i="30"/>
  <c r="H1360" i="30" s="1"/>
  <c r="F1360" i="30"/>
  <c r="E1360" i="30"/>
  <c r="G1359" i="30"/>
  <c r="H1359" i="30" s="1"/>
  <c r="F1359" i="30"/>
  <c r="E1359" i="30"/>
  <c r="G1358" i="30"/>
  <c r="H1358" i="30" s="1"/>
  <c r="F1358" i="30"/>
  <c r="E1358" i="30"/>
  <c r="G1357" i="30"/>
  <c r="H1357" i="30" s="1"/>
  <c r="F1357" i="30"/>
  <c r="E1357" i="30"/>
  <c r="G1356" i="30"/>
  <c r="H1356" i="30" s="1"/>
  <c r="F1356" i="30"/>
  <c r="E1356" i="30"/>
  <c r="G1355" i="30"/>
  <c r="H1355" i="30" s="1"/>
  <c r="F1355" i="30"/>
  <c r="E1355" i="30"/>
  <c r="G1354" i="30"/>
  <c r="H1354" i="30" s="1"/>
  <c r="F1354" i="30"/>
  <c r="E1354" i="30"/>
  <c r="G1353" i="30"/>
  <c r="H1353" i="30" s="1"/>
  <c r="F1353" i="30"/>
  <c r="E1353" i="30"/>
  <c r="G1352" i="30"/>
  <c r="H1352" i="30" s="1"/>
  <c r="F1352" i="30"/>
  <c r="E1352" i="30"/>
  <c r="G1351" i="30"/>
  <c r="H1351" i="30" s="1"/>
  <c r="F1351" i="30"/>
  <c r="E1351" i="30"/>
  <c r="G1350" i="30"/>
  <c r="H1350" i="30" s="1"/>
  <c r="F1350" i="30"/>
  <c r="E1350" i="30"/>
  <c r="G1349" i="30"/>
  <c r="H1349" i="30" s="1"/>
  <c r="F1349" i="30"/>
  <c r="E1349" i="30"/>
  <c r="G1348" i="30"/>
  <c r="H1348" i="30" s="1"/>
  <c r="F1348" i="30"/>
  <c r="E1348" i="30"/>
  <c r="G1347" i="30"/>
  <c r="H1347" i="30" s="1"/>
  <c r="F1347" i="30"/>
  <c r="E1347" i="30"/>
  <c r="G1346" i="30"/>
  <c r="H1346" i="30" s="1"/>
  <c r="F1346" i="30"/>
  <c r="E1346" i="30"/>
  <c r="G1345" i="30"/>
  <c r="H1345" i="30" s="1"/>
  <c r="F1345" i="30"/>
  <c r="E1345" i="30"/>
  <c r="G1344" i="30"/>
  <c r="H1344" i="30" s="1"/>
  <c r="F1344" i="30"/>
  <c r="E1344" i="30"/>
  <c r="G1343" i="30"/>
  <c r="H1343" i="30" s="1"/>
  <c r="F1343" i="30"/>
  <c r="E1343" i="30"/>
  <c r="G1342" i="30"/>
  <c r="H1342" i="30" s="1"/>
  <c r="F1342" i="30"/>
  <c r="E1342" i="30"/>
  <c r="G1341" i="30"/>
  <c r="H1341" i="30" s="1"/>
  <c r="F1341" i="30"/>
  <c r="E1341" i="30"/>
  <c r="G1340" i="30"/>
  <c r="H1340" i="30" s="1"/>
  <c r="F1340" i="30"/>
  <c r="E1340" i="30"/>
  <c r="G1339" i="30"/>
  <c r="H1339" i="30" s="1"/>
  <c r="F1339" i="30"/>
  <c r="E1339" i="30"/>
  <c r="G1338" i="30"/>
  <c r="H1338" i="30" s="1"/>
  <c r="F1338" i="30"/>
  <c r="E1338" i="30"/>
  <c r="G1337" i="30"/>
  <c r="H1337" i="30" s="1"/>
  <c r="F1337" i="30"/>
  <c r="E1337" i="30"/>
  <c r="G1336" i="30"/>
  <c r="H1336" i="30" s="1"/>
  <c r="F1336" i="30"/>
  <c r="E1336" i="30"/>
  <c r="G1335" i="30"/>
  <c r="H1335" i="30" s="1"/>
  <c r="F1335" i="30"/>
  <c r="E1335" i="30"/>
  <c r="G1334" i="30"/>
  <c r="H1334" i="30" s="1"/>
  <c r="F1334" i="30"/>
  <c r="E1334" i="30"/>
  <c r="G1333" i="30"/>
  <c r="H1333" i="30" s="1"/>
  <c r="F1333" i="30"/>
  <c r="E1333" i="30"/>
  <c r="G1332" i="30"/>
  <c r="H1332" i="30" s="1"/>
  <c r="F1332" i="30"/>
  <c r="E1332" i="30"/>
  <c r="G1331" i="30"/>
  <c r="H1331" i="30" s="1"/>
  <c r="F1331" i="30"/>
  <c r="E1331" i="30"/>
  <c r="G1330" i="30"/>
  <c r="H1330" i="30" s="1"/>
  <c r="F1330" i="30"/>
  <c r="E1330" i="30"/>
  <c r="G1329" i="30"/>
  <c r="H1329" i="30" s="1"/>
  <c r="F1329" i="30"/>
  <c r="E1329" i="30"/>
  <c r="G1328" i="30"/>
  <c r="H1328" i="30" s="1"/>
  <c r="F1328" i="30"/>
  <c r="E1328" i="30"/>
  <c r="G1327" i="30"/>
  <c r="H1327" i="30" s="1"/>
  <c r="F1327" i="30"/>
  <c r="E1327" i="30"/>
  <c r="G1326" i="30"/>
  <c r="H1326" i="30" s="1"/>
  <c r="F1326" i="30"/>
  <c r="E1326" i="30"/>
  <c r="G1325" i="30"/>
  <c r="H1325" i="30" s="1"/>
  <c r="F1325" i="30"/>
  <c r="E1325" i="30"/>
  <c r="G1324" i="30"/>
  <c r="H1324" i="30" s="1"/>
  <c r="F1324" i="30"/>
  <c r="E1324" i="30"/>
  <c r="G1323" i="30"/>
  <c r="H1323" i="30" s="1"/>
  <c r="F1323" i="30"/>
  <c r="E1323" i="30"/>
  <c r="G1322" i="30"/>
  <c r="H1322" i="30" s="1"/>
  <c r="F1322" i="30"/>
  <c r="E1322" i="30"/>
  <c r="G1321" i="30"/>
  <c r="H1321" i="30" s="1"/>
  <c r="F1321" i="30"/>
  <c r="E1321" i="30"/>
  <c r="G1320" i="30"/>
  <c r="H1320" i="30" s="1"/>
  <c r="F1320" i="30"/>
  <c r="E1320" i="30"/>
  <c r="G1319" i="30"/>
  <c r="H1319" i="30" s="1"/>
  <c r="F1319" i="30"/>
  <c r="E1319" i="30"/>
  <c r="G1318" i="30"/>
  <c r="H1318" i="30" s="1"/>
  <c r="F1318" i="30"/>
  <c r="E1318" i="30"/>
  <c r="G1317" i="30"/>
  <c r="H1317" i="30" s="1"/>
  <c r="F1317" i="30"/>
  <c r="E1317" i="30"/>
  <c r="G1316" i="30"/>
  <c r="H1316" i="30" s="1"/>
  <c r="F1316" i="30"/>
  <c r="E1316" i="30"/>
  <c r="G1315" i="30"/>
  <c r="H1315" i="30" s="1"/>
  <c r="F1315" i="30"/>
  <c r="E1315" i="30"/>
  <c r="G1314" i="30"/>
  <c r="H1314" i="30" s="1"/>
  <c r="F1314" i="30"/>
  <c r="E1314" i="30"/>
  <c r="G1313" i="30"/>
  <c r="H1313" i="30" s="1"/>
  <c r="F1313" i="30"/>
  <c r="E1313" i="30"/>
  <c r="G1312" i="30"/>
  <c r="H1312" i="30" s="1"/>
  <c r="F1312" i="30"/>
  <c r="E1312" i="30"/>
  <c r="G1311" i="30"/>
  <c r="H1311" i="30" s="1"/>
  <c r="F1311" i="30"/>
  <c r="E1311" i="30"/>
  <c r="G1310" i="30"/>
  <c r="H1310" i="30" s="1"/>
  <c r="F1310" i="30"/>
  <c r="E1310" i="30"/>
  <c r="G1309" i="30"/>
  <c r="H1309" i="30" s="1"/>
  <c r="F1309" i="30"/>
  <c r="E1309" i="30"/>
  <c r="G1308" i="30"/>
  <c r="H1308" i="30" s="1"/>
  <c r="F1308" i="30"/>
  <c r="E1308" i="30"/>
  <c r="G1307" i="30"/>
  <c r="H1307" i="30" s="1"/>
  <c r="F1307" i="30"/>
  <c r="E1307" i="30"/>
  <c r="G1306" i="30"/>
  <c r="H1306" i="30" s="1"/>
  <c r="F1306" i="30"/>
  <c r="E1306" i="30"/>
  <c r="G1305" i="30"/>
  <c r="H1305" i="30" s="1"/>
  <c r="F1305" i="30"/>
  <c r="E1305" i="30"/>
  <c r="G1304" i="30"/>
  <c r="H1304" i="30" s="1"/>
  <c r="F1304" i="30"/>
  <c r="E1304" i="30"/>
  <c r="G1303" i="30"/>
  <c r="H1303" i="30" s="1"/>
  <c r="F1303" i="30"/>
  <c r="E1303" i="30"/>
  <c r="G1302" i="30"/>
  <c r="H1302" i="30" s="1"/>
  <c r="F1302" i="30"/>
  <c r="E1302" i="30"/>
  <c r="G1301" i="30"/>
  <c r="H1301" i="30" s="1"/>
  <c r="F1301" i="30"/>
  <c r="E1301" i="30"/>
  <c r="G1300" i="30"/>
  <c r="H1300" i="30" s="1"/>
  <c r="F1300" i="30"/>
  <c r="E1300" i="30"/>
  <c r="G1299" i="30"/>
  <c r="H1299" i="30" s="1"/>
  <c r="F1299" i="30"/>
  <c r="E1299" i="30"/>
  <c r="G1298" i="30"/>
  <c r="H1298" i="30" s="1"/>
  <c r="F1298" i="30"/>
  <c r="E1298" i="30"/>
  <c r="G1297" i="30"/>
  <c r="H1297" i="30" s="1"/>
  <c r="F1297" i="30"/>
  <c r="E1297" i="30"/>
  <c r="G1296" i="30"/>
  <c r="H1296" i="30" s="1"/>
  <c r="F1296" i="30"/>
  <c r="E1296" i="30"/>
  <c r="G1295" i="30"/>
  <c r="H1295" i="30" s="1"/>
  <c r="F1295" i="30"/>
  <c r="E1295" i="30"/>
  <c r="G1294" i="30"/>
  <c r="H1294" i="30" s="1"/>
  <c r="F1294" i="30"/>
  <c r="E1294" i="30"/>
  <c r="G1293" i="30"/>
  <c r="H1293" i="30" s="1"/>
  <c r="F1293" i="30"/>
  <c r="E1293" i="30"/>
  <c r="G1292" i="30"/>
  <c r="H1292" i="30" s="1"/>
  <c r="F1292" i="30"/>
  <c r="E1292" i="30"/>
  <c r="G1291" i="30"/>
  <c r="H1291" i="30" s="1"/>
  <c r="F1291" i="30"/>
  <c r="E1291" i="30"/>
  <c r="G1290" i="30"/>
  <c r="H1290" i="30" s="1"/>
  <c r="F1290" i="30"/>
  <c r="E1290" i="30"/>
  <c r="G1289" i="30"/>
  <c r="H1289" i="30" s="1"/>
  <c r="F1289" i="30"/>
  <c r="E1289" i="30"/>
  <c r="G1288" i="30"/>
  <c r="H1288" i="30" s="1"/>
  <c r="F1288" i="30"/>
  <c r="E1288" i="30"/>
  <c r="G1287" i="30"/>
  <c r="F1287" i="30"/>
  <c r="E1287" i="30"/>
  <c r="G1286" i="30"/>
  <c r="H1286" i="30" s="1"/>
  <c r="F1286" i="30"/>
  <c r="E1286" i="30"/>
  <c r="G1285" i="30"/>
  <c r="H1285" i="30" s="1"/>
  <c r="F1285" i="30"/>
  <c r="E1285" i="30"/>
  <c r="G1284" i="30"/>
  <c r="H1284" i="30" s="1"/>
  <c r="F1284" i="30"/>
  <c r="E1284" i="30"/>
  <c r="G1283" i="30"/>
  <c r="H1283" i="30" s="1"/>
  <c r="F1283" i="30"/>
  <c r="E1283" i="30"/>
  <c r="G1282" i="30"/>
  <c r="H1282" i="30" s="1"/>
  <c r="F1282" i="30"/>
  <c r="E1282" i="30"/>
  <c r="G1281" i="30"/>
  <c r="H1281" i="30" s="1"/>
  <c r="F1281" i="30"/>
  <c r="E1281" i="30"/>
  <c r="G1280" i="30"/>
  <c r="H1280" i="30" s="1"/>
  <c r="F1280" i="30"/>
  <c r="E1280" i="30"/>
  <c r="G1279" i="30"/>
  <c r="H1279" i="30" s="1"/>
  <c r="F1279" i="30"/>
  <c r="E1279" i="30"/>
  <c r="G1278" i="30"/>
  <c r="H1278" i="30" s="1"/>
  <c r="F1278" i="30"/>
  <c r="E1278" i="30"/>
  <c r="G1277" i="30"/>
  <c r="H1277" i="30" s="1"/>
  <c r="F1277" i="30"/>
  <c r="E1277" i="30"/>
  <c r="G1276" i="30"/>
  <c r="H1276" i="30" s="1"/>
  <c r="F1276" i="30"/>
  <c r="E1276" i="30"/>
  <c r="G1275" i="30"/>
  <c r="H1275" i="30" s="1"/>
  <c r="F1275" i="30"/>
  <c r="E1275" i="30"/>
  <c r="G1274" i="30"/>
  <c r="F1274" i="30"/>
  <c r="E1274" i="30"/>
  <c r="G1273" i="30"/>
  <c r="H1273" i="30" s="1"/>
  <c r="F1273" i="30"/>
  <c r="E1273" i="30"/>
  <c r="G1272" i="30"/>
  <c r="H1272" i="30" s="1"/>
  <c r="F1272" i="30"/>
  <c r="E1272" i="30"/>
  <c r="G1271" i="30"/>
  <c r="F1271" i="30"/>
  <c r="E197" i="3" s="1"/>
  <c r="C660" i="5" s="1"/>
  <c r="E1271" i="30"/>
  <c r="D197" i="3" s="1"/>
  <c r="B660" i="5" s="1"/>
  <c r="G1270" i="30"/>
  <c r="H1270" i="30" s="1"/>
  <c r="F1270" i="30"/>
  <c r="E1270" i="30"/>
  <c r="G1269" i="30"/>
  <c r="H1269" i="30" s="1"/>
  <c r="F1269" i="30"/>
  <c r="E1269" i="30"/>
  <c r="G1268" i="30"/>
  <c r="H1268" i="30" s="1"/>
  <c r="F1268" i="30"/>
  <c r="E1268" i="30"/>
  <c r="G1267" i="30"/>
  <c r="H1267" i="30" s="1"/>
  <c r="F1267" i="30"/>
  <c r="E1267" i="30"/>
  <c r="G1266" i="30"/>
  <c r="H1266" i="30" s="1"/>
  <c r="F1266" i="30"/>
  <c r="E1266" i="30"/>
  <c r="G1265" i="30"/>
  <c r="F1265" i="30"/>
  <c r="E195" i="3" s="1"/>
  <c r="C654" i="5" s="1"/>
  <c r="E1265" i="30"/>
  <c r="D195" i="3" s="1"/>
  <c r="B654" i="5" s="1"/>
  <c r="G1264" i="30"/>
  <c r="H1264" i="30" s="1"/>
  <c r="F1264" i="30"/>
  <c r="E1264" i="30"/>
  <c r="G1263" i="30"/>
  <c r="H1263" i="30" s="1"/>
  <c r="F1263" i="30"/>
  <c r="E1263" i="30"/>
  <c r="G1262" i="30"/>
  <c r="H1262" i="30" s="1"/>
  <c r="F1262" i="30"/>
  <c r="E1262" i="30"/>
  <c r="G1261" i="30"/>
  <c r="F1261" i="30"/>
  <c r="E1261" i="30"/>
  <c r="G1260" i="30"/>
  <c r="H1260" i="30" s="1"/>
  <c r="F1260" i="30"/>
  <c r="E1260" i="30"/>
  <c r="G1259" i="30"/>
  <c r="H1259" i="30" s="1"/>
  <c r="F1259" i="30"/>
  <c r="E1259" i="30"/>
  <c r="G1258" i="30"/>
  <c r="H1258" i="30" s="1"/>
  <c r="F1258" i="30"/>
  <c r="E1258" i="30"/>
  <c r="G1257" i="30"/>
  <c r="H1257" i="30" s="1"/>
  <c r="F1257" i="30"/>
  <c r="E1257" i="30"/>
  <c r="G1256" i="30"/>
  <c r="H1256" i="30" s="1"/>
  <c r="F1256" i="30"/>
  <c r="E1256" i="30"/>
  <c r="G1255" i="30"/>
  <c r="H1255" i="30" s="1"/>
  <c r="F1255" i="30"/>
  <c r="E1255" i="30"/>
  <c r="G1254" i="30"/>
  <c r="H1254" i="30" s="1"/>
  <c r="F1254" i="30"/>
  <c r="E1254" i="30"/>
  <c r="G1253" i="30"/>
  <c r="H1253" i="30" s="1"/>
  <c r="F1253" i="30"/>
  <c r="E1253" i="30"/>
  <c r="G1252" i="30"/>
  <c r="H1252" i="30" s="1"/>
  <c r="F1252" i="30"/>
  <c r="E1252" i="30"/>
  <c r="G1251" i="30"/>
  <c r="H1251" i="30" s="1"/>
  <c r="F1251" i="30"/>
  <c r="E1251" i="30"/>
  <c r="G1250" i="30"/>
  <c r="H1250" i="30" s="1"/>
  <c r="F1250" i="30"/>
  <c r="E1250" i="30"/>
  <c r="G1249" i="30"/>
  <c r="H1249" i="30" s="1"/>
  <c r="F1249" i="30"/>
  <c r="E1249" i="30"/>
  <c r="G1248" i="30"/>
  <c r="H1248" i="30" s="1"/>
  <c r="F1248" i="30"/>
  <c r="E1248" i="30"/>
  <c r="G1247" i="30"/>
  <c r="H1247" i="30" s="1"/>
  <c r="F1247" i="30"/>
  <c r="E1247" i="30"/>
  <c r="F1246" i="30"/>
  <c r="E1246" i="30"/>
  <c r="F1245" i="30"/>
  <c r="E1245" i="30"/>
  <c r="F1244" i="30"/>
  <c r="E1244" i="30"/>
  <c r="F1243" i="30"/>
  <c r="E1243" i="30"/>
  <c r="F1242" i="30"/>
  <c r="E1242" i="30"/>
  <c r="F1241" i="30"/>
  <c r="E1241" i="30"/>
  <c r="F1240" i="30"/>
  <c r="E1240" i="30"/>
  <c r="F1239" i="30"/>
  <c r="E1239" i="30"/>
  <c r="F1238" i="30"/>
  <c r="E1238" i="30"/>
  <c r="F1237" i="30"/>
  <c r="E1237" i="30"/>
  <c r="F1236" i="30"/>
  <c r="E1236" i="30"/>
  <c r="F1235" i="30"/>
  <c r="E1235" i="30"/>
  <c r="F1234" i="30"/>
  <c r="E1234" i="30"/>
  <c r="F1233" i="30"/>
  <c r="E1233" i="30"/>
  <c r="F1232" i="30"/>
  <c r="E1232" i="30"/>
  <c r="F1231" i="30"/>
  <c r="E1231" i="30"/>
  <c r="F1230" i="30"/>
  <c r="E1230" i="30"/>
  <c r="F1229" i="30"/>
  <c r="E1229" i="30"/>
  <c r="F1228" i="30"/>
  <c r="E1228" i="30"/>
  <c r="F1227" i="30"/>
  <c r="E1227" i="30"/>
  <c r="F1226" i="30"/>
  <c r="E1226" i="30"/>
  <c r="F1225" i="30"/>
  <c r="E1225" i="30"/>
  <c r="F1224" i="30"/>
  <c r="E1224" i="30"/>
  <c r="F1223" i="30"/>
  <c r="E190" i="3" s="1"/>
  <c r="E1223" i="30"/>
  <c r="D190" i="3" s="1"/>
  <c r="F1222" i="30"/>
  <c r="E1222" i="30"/>
  <c r="F1221" i="30"/>
  <c r="E1221" i="30"/>
  <c r="F1220" i="30"/>
  <c r="E1220" i="30"/>
  <c r="F1219" i="30"/>
  <c r="E1219" i="30"/>
  <c r="F1218" i="30"/>
  <c r="E1218" i="30"/>
  <c r="F1217" i="30"/>
  <c r="E1217" i="30"/>
  <c r="F1216" i="30"/>
  <c r="E1216" i="30"/>
  <c r="F1215" i="30"/>
  <c r="E1215" i="30"/>
  <c r="F1214" i="30"/>
  <c r="E1214" i="30"/>
  <c r="F1213" i="30"/>
  <c r="E1213" i="30"/>
  <c r="F1212" i="30"/>
  <c r="E1212" i="30"/>
  <c r="F1211" i="30"/>
  <c r="E1211" i="30"/>
  <c r="F1210" i="30"/>
  <c r="E1210" i="30"/>
  <c r="F1209" i="30"/>
  <c r="E1209" i="30"/>
  <c r="F1208" i="30"/>
  <c r="E1208" i="30"/>
  <c r="F1207" i="30"/>
  <c r="E1207" i="30"/>
  <c r="F1206" i="30"/>
  <c r="E1206" i="30"/>
  <c r="F1205" i="30"/>
  <c r="E1205" i="30"/>
  <c r="F1204" i="30"/>
  <c r="E1204" i="30"/>
  <c r="F1203" i="30"/>
  <c r="E1203" i="30"/>
  <c r="F1202" i="30"/>
  <c r="E1202" i="30"/>
  <c r="F1201" i="30"/>
  <c r="E1201" i="30"/>
  <c r="F1200" i="30"/>
  <c r="E1200" i="30"/>
  <c r="F1199" i="30"/>
  <c r="E1199" i="30"/>
  <c r="F1198" i="30"/>
  <c r="E188" i="3" s="1"/>
  <c r="C639" i="5" s="1"/>
  <c r="E1198" i="30"/>
  <c r="D188" i="3" s="1"/>
  <c r="B639" i="5" s="1"/>
  <c r="F1197" i="30"/>
  <c r="E187" i="3" s="1"/>
  <c r="C632" i="5" s="1"/>
  <c r="E1197" i="30"/>
  <c r="D187" i="3" s="1"/>
  <c r="B632" i="5" s="1"/>
  <c r="F1196" i="30"/>
  <c r="E1196" i="30"/>
  <c r="F1195" i="30"/>
  <c r="E1195" i="30"/>
  <c r="F1194" i="30"/>
  <c r="E1194" i="30"/>
  <c r="F1193" i="30"/>
  <c r="E1193" i="30"/>
  <c r="F1192" i="30"/>
  <c r="E1192" i="30"/>
  <c r="F1191" i="30"/>
  <c r="E1191" i="30"/>
  <c r="F1190" i="30"/>
  <c r="E1190" i="30"/>
  <c r="F1189" i="30"/>
  <c r="E1189" i="30"/>
  <c r="F1188" i="30"/>
  <c r="E1188" i="30"/>
  <c r="F1187" i="30"/>
  <c r="E1187" i="30"/>
  <c r="F1186" i="30"/>
  <c r="E1186" i="30"/>
  <c r="F1185" i="30"/>
  <c r="E1185" i="30"/>
  <c r="F1184" i="30"/>
  <c r="E1184" i="30"/>
  <c r="F1183" i="30"/>
  <c r="E1183" i="30"/>
  <c r="F1182" i="30"/>
  <c r="E1182" i="30"/>
  <c r="F1181" i="30"/>
  <c r="E1181" i="30"/>
  <c r="F1180" i="30"/>
  <c r="E1180" i="30"/>
  <c r="F1179" i="30"/>
  <c r="E1179" i="30"/>
  <c r="F1178" i="30"/>
  <c r="E1178" i="30"/>
  <c r="F1177" i="30"/>
  <c r="E1177" i="30"/>
  <c r="F1176" i="30"/>
  <c r="E1176" i="30"/>
  <c r="F1175" i="30"/>
  <c r="E1175" i="30"/>
  <c r="F1174" i="30"/>
  <c r="E1174" i="30"/>
  <c r="F1173" i="30"/>
  <c r="E1173" i="30"/>
  <c r="F1172" i="30"/>
  <c r="E1172" i="30"/>
  <c r="F1171" i="30"/>
  <c r="E1171" i="30"/>
  <c r="F1170" i="30"/>
  <c r="E1170" i="30"/>
  <c r="F1169" i="30"/>
  <c r="E1169" i="30"/>
  <c r="F1168" i="30"/>
  <c r="E1168" i="30"/>
  <c r="F1167" i="30"/>
  <c r="E1167" i="30"/>
  <c r="F1166" i="30"/>
  <c r="E1166" i="30"/>
  <c r="F1165" i="30"/>
  <c r="E1165" i="30"/>
  <c r="F1164" i="30"/>
  <c r="E1164" i="30"/>
  <c r="F1163" i="30"/>
  <c r="E1163" i="30"/>
  <c r="F1162" i="30"/>
  <c r="E1162" i="30"/>
  <c r="F1161" i="30"/>
  <c r="E1161" i="30"/>
  <c r="F1160" i="30"/>
  <c r="E1160" i="30"/>
  <c r="F1159" i="30"/>
  <c r="E1159" i="30"/>
  <c r="F1158" i="30"/>
  <c r="E1158" i="30"/>
  <c r="F1157" i="30"/>
  <c r="E1157" i="30"/>
  <c r="F1156" i="30"/>
  <c r="E1156" i="30"/>
  <c r="F1155" i="30"/>
  <c r="E1155" i="30"/>
  <c r="F1154" i="30"/>
  <c r="E1154" i="30"/>
  <c r="F1153" i="30"/>
  <c r="E1153" i="30"/>
  <c r="F1152" i="30"/>
  <c r="E1152" i="30"/>
  <c r="F1151" i="30"/>
  <c r="E1151" i="30"/>
  <c r="F1150" i="30"/>
  <c r="E1150" i="30"/>
  <c r="F1149" i="30"/>
  <c r="E1149" i="30"/>
  <c r="F1148" i="30"/>
  <c r="E1148" i="30"/>
  <c r="F1147" i="30"/>
  <c r="E1147" i="30"/>
  <c r="F1146" i="30"/>
  <c r="E1146" i="30"/>
  <c r="F1145" i="30"/>
  <c r="E1145" i="30"/>
  <c r="F1144" i="30"/>
  <c r="E1144" i="30"/>
  <c r="F1143" i="30"/>
  <c r="E1143" i="30"/>
  <c r="F1142" i="30"/>
  <c r="E1142" i="30"/>
  <c r="F1141" i="30"/>
  <c r="E1141" i="30"/>
  <c r="F1140" i="30"/>
  <c r="E1140" i="30"/>
  <c r="F1139" i="30"/>
  <c r="E1139" i="30"/>
  <c r="F1138" i="30"/>
  <c r="E1138" i="30"/>
  <c r="F1137" i="30"/>
  <c r="E1137" i="30"/>
  <c r="F1136" i="30"/>
  <c r="E1136" i="30"/>
  <c r="F1135" i="30"/>
  <c r="E1135" i="30"/>
  <c r="F1134" i="30"/>
  <c r="E1134" i="30"/>
  <c r="F1133" i="30"/>
  <c r="E1133" i="30"/>
  <c r="F1132" i="30"/>
  <c r="E1132" i="30"/>
  <c r="F1131" i="30"/>
  <c r="E1131" i="30"/>
  <c r="F1130" i="30"/>
  <c r="E1130" i="30"/>
  <c r="F1129" i="30"/>
  <c r="E1129" i="30"/>
  <c r="F1128" i="30"/>
  <c r="E1128" i="30"/>
  <c r="F1127" i="30"/>
  <c r="E1127" i="30"/>
  <c r="F1126" i="30"/>
  <c r="E1126" i="30"/>
  <c r="F1125" i="30"/>
  <c r="E1125" i="30"/>
  <c r="F1124" i="30"/>
  <c r="E1124" i="30"/>
  <c r="F1123" i="30"/>
  <c r="E1123" i="30"/>
  <c r="F1122" i="30"/>
  <c r="E1122" i="30"/>
  <c r="F1121" i="30"/>
  <c r="E1121" i="30"/>
  <c r="F1120" i="30"/>
  <c r="E1120" i="30"/>
  <c r="F1119" i="30"/>
  <c r="E1119" i="30"/>
  <c r="F1118" i="30"/>
  <c r="E1118" i="30"/>
  <c r="F1117" i="30"/>
  <c r="E1117" i="30"/>
  <c r="F1116" i="30"/>
  <c r="E1116" i="30"/>
  <c r="F1115" i="30"/>
  <c r="E1115" i="30"/>
  <c r="F1114" i="30"/>
  <c r="E1114" i="30"/>
  <c r="F1113" i="30"/>
  <c r="E1113" i="30"/>
  <c r="F1112" i="30"/>
  <c r="E1112" i="30"/>
  <c r="F1111" i="30"/>
  <c r="E1111" i="30"/>
  <c r="F1110" i="30"/>
  <c r="E1110" i="30"/>
  <c r="F1109" i="30"/>
  <c r="E1109" i="30"/>
  <c r="F1108" i="30"/>
  <c r="E1108" i="30"/>
  <c r="F1107" i="30"/>
  <c r="E1107" i="30"/>
  <c r="F1106" i="30"/>
  <c r="E1106" i="30"/>
  <c r="F1105" i="30"/>
  <c r="E1105" i="30"/>
  <c r="F1104" i="30"/>
  <c r="E1104" i="30"/>
  <c r="F1103" i="30"/>
  <c r="E1103" i="30"/>
  <c r="F1102" i="30"/>
  <c r="E1102" i="30"/>
  <c r="F1101" i="30"/>
  <c r="E1101" i="30"/>
  <c r="F1100" i="30"/>
  <c r="E1100" i="30"/>
  <c r="F1099" i="30"/>
  <c r="E1099" i="30"/>
  <c r="F1098" i="30"/>
  <c r="E1098" i="30"/>
  <c r="F1097" i="30"/>
  <c r="E1097" i="30"/>
  <c r="F1096" i="30"/>
  <c r="E1096" i="30"/>
  <c r="F1095" i="30"/>
  <c r="E1095" i="30"/>
  <c r="F1094" i="30"/>
  <c r="E1094" i="30"/>
  <c r="F1093" i="30"/>
  <c r="E1093" i="30"/>
  <c r="F1092" i="30"/>
  <c r="E1092" i="30"/>
  <c r="F1091" i="30"/>
  <c r="E1091" i="30"/>
  <c r="F1090" i="30"/>
  <c r="E1090" i="30"/>
  <c r="F1089" i="30"/>
  <c r="E1089" i="30"/>
  <c r="F1088" i="30"/>
  <c r="E1088" i="30"/>
  <c r="F1087" i="30"/>
  <c r="E1087" i="30"/>
  <c r="F1086" i="30"/>
  <c r="E1086" i="30"/>
  <c r="F1085" i="30"/>
  <c r="E1085" i="30"/>
  <c r="F1084" i="30"/>
  <c r="E1084" i="30"/>
  <c r="F1083" i="30"/>
  <c r="E1083" i="30"/>
  <c r="F1082" i="30"/>
  <c r="E1082" i="30"/>
  <c r="F1081" i="30"/>
  <c r="E1081" i="30"/>
  <c r="F1080" i="30"/>
  <c r="E1080" i="30"/>
  <c r="F1079" i="30"/>
  <c r="E1079" i="30"/>
  <c r="F1078" i="30"/>
  <c r="E1078" i="30"/>
  <c r="F1077" i="30"/>
  <c r="E1077" i="30"/>
  <c r="F1076" i="30"/>
  <c r="E1076" i="30"/>
  <c r="F1075" i="30"/>
  <c r="E1075" i="30"/>
  <c r="F1074" i="30"/>
  <c r="E1074" i="30"/>
  <c r="F1073" i="30"/>
  <c r="E1073" i="30"/>
  <c r="F1072" i="30"/>
  <c r="E1072" i="30"/>
  <c r="F1071" i="30"/>
  <c r="E1071" i="30"/>
  <c r="F1070" i="30"/>
  <c r="E1070" i="30"/>
  <c r="F1069" i="30"/>
  <c r="E1069" i="30"/>
  <c r="F1068" i="30"/>
  <c r="E1068" i="30"/>
  <c r="F1067" i="30"/>
  <c r="E1067" i="30"/>
  <c r="F1066" i="30"/>
  <c r="E1066" i="30"/>
  <c r="F1065" i="30"/>
  <c r="E1065" i="30"/>
  <c r="F1064" i="30"/>
  <c r="E1064" i="30"/>
  <c r="F1063" i="30"/>
  <c r="E1063" i="30"/>
  <c r="F1062" i="30"/>
  <c r="E1062" i="30"/>
  <c r="F1061" i="30"/>
  <c r="E1061" i="30"/>
  <c r="F1060" i="30"/>
  <c r="E1060" i="30"/>
  <c r="F1059" i="30"/>
  <c r="E1059" i="30"/>
  <c r="F1058" i="30"/>
  <c r="E1058" i="30"/>
  <c r="F1057" i="30"/>
  <c r="E1057" i="30"/>
  <c r="F1056" i="30"/>
  <c r="E1056" i="30"/>
  <c r="F1055" i="30"/>
  <c r="E1055" i="30"/>
  <c r="F1054" i="30"/>
  <c r="E1054" i="30"/>
  <c r="F1053" i="30"/>
  <c r="E1053" i="30"/>
  <c r="F1052" i="30"/>
  <c r="E1052" i="30"/>
  <c r="F1051" i="30"/>
  <c r="E1051" i="30"/>
  <c r="F1050" i="30"/>
  <c r="E1050" i="30"/>
  <c r="F1049" i="30"/>
  <c r="E1049" i="30"/>
  <c r="F1048" i="30"/>
  <c r="E1048" i="30"/>
  <c r="F1047" i="30"/>
  <c r="E1047" i="30"/>
  <c r="F1046" i="30"/>
  <c r="E1046" i="30"/>
  <c r="F1045" i="30"/>
  <c r="E1045" i="30"/>
  <c r="F1044" i="30"/>
  <c r="E1044" i="30"/>
  <c r="F1043" i="30"/>
  <c r="E1043" i="30"/>
  <c r="F1042" i="30"/>
  <c r="E1042" i="30"/>
  <c r="F1041" i="30"/>
  <c r="E1041" i="30"/>
  <c r="F1040" i="30"/>
  <c r="E1040" i="30"/>
  <c r="F1039" i="30"/>
  <c r="E1039" i="30"/>
  <c r="F1038" i="30"/>
  <c r="E1038" i="30"/>
  <c r="F1037" i="30"/>
  <c r="E1037" i="30"/>
  <c r="F1036" i="30"/>
  <c r="E1036" i="30"/>
  <c r="F1035" i="30"/>
  <c r="E1035" i="30"/>
  <c r="F1034" i="30"/>
  <c r="E1034" i="30"/>
  <c r="F1033" i="30"/>
  <c r="E1033" i="30"/>
  <c r="F1032" i="30"/>
  <c r="E1032" i="30"/>
  <c r="F1031" i="30"/>
  <c r="E1031" i="30"/>
  <c r="F1030" i="30"/>
  <c r="E1030" i="30"/>
  <c r="F1029" i="30"/>
  <c r="E1029" i="30"/>
  <c r="F1028" i="30"/>
  <c r="E1028" i="30"/>
  <c r="F1027" i="30"/>
  <c r="E1027" i="30"/>
  <c r="F1026" i="30"/>
  <c r="E1026" i="30"/>
  <c r="F1025" i="30"/>
  <c r="E1025" i="30"/>
  <c r="F1024" i="30"/>
  <c r="E1024" i="30"/>
  <c r="F1023" i="30"/>
  <c r="E1023" i="30"/>
  <c r="F1022" i="30"/>
  <c r="E1022" i="30"/>
  <c r="F1021" i="30"/>
  <c r="E1021" i="30"/>
  <c r="F1020" i="30"/>
  <c r="E1020" i="30"/>
  <c r="F1019" i="30"/>
  <c r="E1019" i="30"/>
  <c r="F1018" i="30"/>
  <c r="E1018" i="30"/>
  <c r="F1017" i="30"/>
  <c r="E1017" i="30"/>
  <c r="F1016" i="30"/>
  <c r="E1016" i="30"/>
  <c r="F1015" i="30"/>
  <c r="E1015" i="30"/>
  <c r="F1014" i="30"/>
  <c r="E1014" i="30"/>
  <c r="F1013" i="30"/>
  <c r="E1013" i="30"/>
  <c r="F1012" i="30"/>
  <c r="E1012" i="30"/>
  <c r="F1011" i="30"/>
  <c r="E1011" i="30"/>
  <c r="F1010" i="30"/>
  <c r="E1010" i="30"/>
  <c r="F1009" i="30"/>
  <c r="E1009" i="30"/>
  <c r="F1008" i="30"/>
  <c r="E1008" i="30"/>
  <c r="F1007" i="30"/>
  <c r="E1007" i="30"/>
  <c r="F1006" i="30"/>
  <c r="E1006" i="30"/>
  <c r="F1005" i="30"/>
  <c r="E1005" i="30"/>
  <c r="F1004" i="30"/>
  <c r="E1004" i="30"/>
  <c r="F1003" i="30"/>
  <c r="E1003" i="30"/>
  <c r="F1002" i="30"/>
  <c r="E1002" i="30"/>
  <c r="F1001" i="30"/>
  <c r="E1001" i="30"/>
  <c r="F1000" i="30"/>
  <c r="E1000" i="30"/>
  <c r="F999" i="30"/>
  <c r="E999" i="30"/>
  <c r="F998" i="30"/>
  <c r="E998" i="30"/>
  <c r="F997" i="30"/>
  <c r="E997" i="30"/>
  <c r="F996" i="30"/>
  <c r="E996" i="30"/>
  <c r="F995" i="30"/>
  <c r="E995" i="30"/>
  <c r="F994" i="30"/>
  <c r="E994" i="30"/>
  <c r="F993" i="30"/>
  <c r="E993" i="30"/>
  <c r="F992" i="30"/>
  <c r="E992" i="30"/>
  <c r="F991" i="30"/>
  <c r="E991" i="30"/>
  <c r="F990" i="30"/>
  <c r="E990" i="30"/>
  <c r="F989" i="30"/>
  <c r="E989" i="30"/>
  <c r="F988" i="30"/>
  <c r="E988" i="30"/>
  <c r="F987" i="30"/>
  <c r="E987" i="30"/>
  <c r="F986" i="30"/>
  <c r="E986" i="30"/>
  <c r="F985" i="30"/>
  <c r="E985" i="30"/>
  <c r="F984" i="30"/>
  <c r="E984" i="30"/>
  <c r="F983" i="30"/>
  <c r="E983" i="30"/>
  <c r="F982" i="30"/>
  <c r="E982" i="30"/>
  <c r="F981" i="30"/>
  <c r="E981" i="30"/>
  <c r="F980" i="30"/>
  <c r="E980" i="30"/>
  <c r="F979" i="30"/>
  <c r="E979" i="30"/>
  <c r="F978" i="30"/>
  <c r="E978" i="30"/>
  <c r="F977" i="30"/>
  <c r="E977" i="30"/>
  <c r="F976" i="30"/>
  <c r="E976" i="30"/>
  <c r="F975" i="30"/>
  <c r="E975" i="30"/>
  <c r="F974" i="30"/>
  <c r="E974" i="30"/>
  <c r="F973" i="30"/>
  <c r="E973" i="30"/>
  <c r="F972" i="30"/>
  <c r="E972" i="30"/>
  <c r="F971" i="30"/>
  <c r="E971" i="30"/>
  <c r="F970" i="30"/>
  <c r="E970" i="30"/>
  <c r="F969" i="30"/>
  <c r="E969" i="30"/>
  <c r="F968" i="30"/>
  <c r="E968" i="30"/>
  <c r="F967" i="30"/>
  <c r="E967" i="30"/>
  <c r="F966" i="30"/>
  <c r="E966" i="30"/>
  <c r="F965" i="30"/>
  <c r="E965" i="30"/>
  <c r="F964" i="30"/>
  <c r="E964" i="30"/>
  <c r="F963" i="30"/>
  <c r="E963" i="30"/>
  <c r="F962" i="30"/>
  <c r="E962" i="30"/>
  <c r="F961" i="30"/>
  <c r="E961" i="30"/>
  <c r="F960" i="30"/>
  <c r="E960" i="30"/>
  <c r="F959" i="30"/>
  <c r="E959" i="30"/>
  <c r="F958" i="30"/>
  <c r="E958" i="30"/>
  <c r="F957" i="30"/>
  <c r="E957" i="30"/>
  <c r="F956" i="30"/>
  <c r="E956" i="30"/>
  <c r="F955" i="30"/>
  <c r="E955" i="30"/>
  <c r="F954" i="30"/>
  <c r="E954" i="30"/>
  <c r="F953" i="30"/>
  <c r="E953" i="30"/>
  <c r="F952" i="30"/>
  <c r="E952" i="30"/>
  <c r="F951" i="30"/>
  <c r="E951" i="30"/>
  <c r="F950" i="30"/>
  <c r="E950" i="30"/>
  <c r="F949" i="30"/>
  <c r="E949" i="30"/>
  <c r="F948" i="30"/>
  <c r="E948" i="30"/>
  <c r="F947" i="30"/>
  <c r="E947" i="30"/>
  <c r="F946" i="30"/>
  <c r="E946" i="30"/>
  <c r="F945" i="30"/>
  <c r="E945" i="30"/>
  <c r="F944" i="30"/>
  <c r="E944" i="30"/>
  <c r="F943" i="30"/>
  <c r="E943" i="30"/>
  <c r="F942" i="30"/>
  <c r="E942" i="30"/>
  <c r="F941" i="30"/>
  <c r="E941" i="30"/>
  <c r="F940" i="30"/>
  <c r="E940" i="30"/>
  <c r="F939" i="30"/>
  <c r="E939" i="30"/>
  <c r="F938" i="30"/>
  <c r="E938" i="30"/>
  <c r="F937" i="30"/>
  <c r="E937" i="30"/>
  <c r="F936" i="30"/>
  <c r="E936" i="30"/>
  <c r="F935" i="30"/>
  <c r="E935" i="30"/>
  <c r="F934" i="30"/>
  <c r="E934" i="30"/>
  <c r="F933" i="30"/>
  <c r="E933" i="30"/>
  <c r="F932" i="30"/>
  <c r="E932" i="30"/>
  <c r="F931" i="30"/>
  <c r="E931" i="30"/>
  <c r="F930" i="30"/>
  <c r="E930" i="30"/>
  <c r="F929" i="30"/>
  <c r="E929" i="30"/>
  <c r="F928" i="30"/>
  <c r="E928" i="30"/>
  <c r="F927" i="30"/>
  <c r="E927" i="30"/>
  <c r="F926" i="30"/>
  <c r="E926" i="30"/>
  <c r="F925" i="30"/>
  <c r="E925" i="30"/>
  <c r="F924" i="30"/>
  <c r="E924" i="30"/>
  <c r="F923" i="30"/>
  <c r="E923" i="30"/>
  <c r="F922" i="30"/>
  <c r="E922" i="30"/>
  <c r="F921" i="30"/>
  <c r="E921" i="30"/>
  <c r="F920" i="30"/>
  <c r="E920" i="30"/>
  <c r="F919" i="30"/>
  <c r="E919" i="30"/>
  <c r="F918" i="30"/>
  <c r="E918" i="30"/>
  <c r="F917" i="30"/>
  <c r="E917" i="30"/>
  <c r="F916" i="30"/>
  <c r="E916" i="30"/>
  <c r="F915" i="30"/>
  <c r="E915" i="30"/>
  <c r="F914" i="30"/>
  <c r="E914" i="30"/>
  <c r="F913" i="30"/>
  <c r="E913" i="30"/>
  <c r="F912" i="30"/>
  <c r="E912" i="30"/>
  <c r="F911" i="30"/>
  <c r="E911" i="30"/>
  <c r="F910" i="30"/>
  <c r="E910" i="30"/>
  <c r="F909" i="30"/>
  <c r="E909" i="30"/>
  <c r="F908" i="30"/>
  <c r="E908" i="30"/>
  <c r="F907" i="30"/>
  <c r="E907" i="30"/>
  <c r="F906" i="30"/>
  <c r="E906" i="30"/>
  <c r="F905" i="30"/>
  <c r="E905" i="30"/>
  <c r="F904" i="30"/>
  <c r="E904" i="30"/>
  <c r="F903" i="30"/>
  <c r="E903" i="30"/>
  <c r="F902" i="30"/>
  <c r="E902" i="30"/>
  <c r="F901" i="30"/>
  <c r="E901" i="30"/>
  <c r="F900" i="30"/>
  <c r="E900" i="30"/>
  <c r="F899" i="30"/>
  <c r="E899" i="30"/>
  <c r="F898" i="30"/>
  <c r="E898" i="30"/>
  <c r="F897" i="30"/>
  <c r="E897" i="30"/>
  <c r="F896" i="30"/>
  <c r="E896" i="30"/>
  <c r="F895" i="30"/>
  <c r="E895" i="30"/>
  <c r="F894" i="30"/>
  <c r="E894" i="30"/>
  <c r="F893" i="30"/>
  <c r="E893" i="30"/>
  <c r="F892" i="30"/>
  <c r="E892" i="30"/>
  <c r="F891" i="30"/>
  <c r="E891" i="30"/>
  <c r="F890" i="30"/>
  <c r="E890" i="30"/>
  <c r="F889" i="30"/>
  <c r="E889" i="30"/>
  <c r="F888" i="30"/>
  <c r="E888" i="30"/>
  <c r="F887" i="30"/>
  <c r="E887" i="30"/>
  <c r="F886" i="30"/>
  <c r="E886" i="30"/>
  <c r="F885" i="30"/>
  <c r="E885" i="30"/>
  <c r="F884" i="30"/>
  <c r="E884" i="30"/>
  <c r="D95" i="3" s="1"/>
  <c r="B281" i="5" s="1"/>
  <c r="F883" i="30"/>
  <c r="E883" i="30"/>
  <c r="F882" i="30"/>
  <c r="E882" i="30"/>
  <c r="F881" i="30"/>
  <c r="E881" i="30"/>
  <c r="F880" i="30"/>
  <c r="E880" i="30"/>
  <c r="F879" i="30"/>
  <c r="E879" i="30"/>
  <c r="F878" i="30"/>
  <c r="E878" i="30"/>
  <c r="F877" i="30"/>
  <c r="E877" i="30"/>
  <c r="F876" i="30"/>
  <c r="E876" i="30"/>
  <c r="F875" i="30"/>
  <c r="E875" i="30"/>
  <c r="F874" i="30"/>
  <c r="E874" i="30"/>
  <c r="F873" i="30"/>
  <c r="E873" i="30"/>
  <c r="F872" i="30"/>
  <c r="E872" i="30"/>
  <c r="F871" i="30"/>
  <c r="E871" i="30"/>
  <c r="F870" i="30"/>
  <c r="E870" i="30"/>
  <c r="F869" i="30"/>
  <c r="E869" i="30"/>
  <c r="F868" i="30"/>
  <c r="E868" i="30"/>
  <c r="F867" i="30"/>
  <c r="E867" i="30"/>
  <c r="F866" i="30"/>
  <c r="E866" i="30"/>
  <c r="F865" i="30"/>
  <c r="E865" i="30"/>
  <c r="F864" i="30"/>
  <c r="E864" i="30"/>
  <c r="F863" i="30"/>
  <c r="E863" i="30"/>
  <c r="F862" i="30"/>
  <c r="E862" i="30"/>
  <c r="F861" i="30"/>
  <c r="E861" i="30"/>
  <c r="F860" i="30"/>
  <c r="E860" i="30"/>
  <c r="F859" i="30"/>
  <c r="E859" i="30"/>
  <c r="F858" i="30"/>
  <c r="E858" i="30"/>
  <c r="F857" i="30"/>
  <c r="E857" i="30"/>
  <c r="F856" i="30"/>
  <c r="E856" i="30"/>
  <c r="F855" i="30"/>
  <c r="E855" i="30"/>
  <c r="F854" i="30"/>
  <c r="E854" i="30"/>
  <c r="F853" i="30"/>
  <c r="E853" i="30"/>
  <c r="F852" i="30"/>
  <c r="E852" i="30"/>
  <c r="F851" i="30"/>
  <c r="E851" i="30"/>
  <c r="F850" i="30"/>
  <c r="E850" i="30"/>
  <c r="F849" i="30"/>
  <c r="E849" i="30"/>
  <c r="F848" i="30"/>
  <c r="E848" i="30"/>
  <c r="F847" i="30"/>
  <c r="E847" i="30"/>
  <c r="F846" i="30"/>
  <c r="E846" i="30"/>
  <c r="F845" i="30"/>
  <c r="E845" i="30"/>
  <c r="F844" i="30"/>
  <c r="E844" i="30"/>
  <c r="F843" i="30"/>
  <c r="E843" i="30"/>
  <c r="F842" i="30"/>
  <c r="E842" i="30"/>
  <c r="F841" i="30"/>
  <c r="E841" i="30"/>
  <c r="F840" i="30"/>
  <c r="E840" i="30"/>
  <c r="F839" i="30"/>
  <c r="E839" i="30"/>
  <c r="F838" i="30"/>
  <c r="E838" i="30"/>
  <c r="F837" i="30"/>
  <c r="E837" i="30"/>
  <c r="F836" i="30"/>
  <c r="E836" i="30"/>
  <c r="F835" i="30"/>
  <c r="E835" i="30"/>
  <c r="F834" i="30"/>
  <c r="E834" i="30"/>
  <c r="F833" i="30"/>
  <c r="E833" i="30"/>
  <c r="F832" i="30"/>
  <c r="E832" i="30"/>
  <c r="F831" i="30"/>
  <c r="E831" i="30"/>
  <c r="F830" i="30"/>
  <c r="E830" i="30"/>
  <c r="F829" i="30"/>
  <c r="E829" i="30"/>
  <c r="F828" i="30"/>
  <c r="E828" i="30"/>
  <c r="F827" i="30"/>
  <c r="E827" i="30"/>
  <c r="F826" i="30"/>
  <c r="E826" i="30"/>
  <c r="F825" i="30"/>
  <c r="E825" i="30"/>
  <c r="F824" i="30"/>
  <c r="E824" i="30"/>
  <c r="F823" i="30"/>
  <c r="E823" i="30"/>
  <c r="F822" i="30"/>
  <c r="E822" i="30"/>
  <c r="F821" i="30"/>
  <c r="E821" i="30"/>
  <c r="F820" i="30"/>
  <c r="E820" i="30"/>
  <c r="F819" i="30"/>
  <c r="E819" i="30"/>
  <c r="F818" i="30"/>
  <c r="E818" i="30"/>
  <c r="F817" i="30"/>
  <c r="E817" i="30"/>
  <c r="F816" i="30"/>
  <c r="E816" i="30"/>
  <c r="F815" i="30"/>
  <c r="E815" i="30"/>
  <c r="F814" i="30"/>
  <c r="E814" i="30"/>
  <c r="F813" i="30"/>
  <c r="E813" i="30"/>
  <c r="F812" i="30"/>
  <c r="E812" i="30"/>
  <c r="F811" i="30"/>
  <c r="E811" i="30"/>
  <c r="F810" i="30"/>
  <c r="E810" i="30"/>
  <c r="F809" i="30"/>
  <c r="E809" i="30"/>
  <c r="F808" i="30"/>
  <c r="E808" i="30"/>
  <c r="F807" i="30"/>
  <c r="E807" i="30"/>
  <c r="F806" i="30"/>
  <c r="E806" i="30"/>
  <c r="F805" i="30"/>
  <c r="E805" i="30"/>
  <c r="F804" i="30"/>
  <c r="E804" i="30"/>
  <c r="F803" i="30"/>
  <c r="E803" i="30"/>
  <c r="F802" i="30"/>
  <c r="E802" i="30"/>
  <c r="F801" i="30"/>
  <c r="E801" i="30"/>
  <c r="F800" i="30"/>
  <c r="E800" i="30"/>
  <c r="F799" i="30"/>
  <c r="E799" i="30"/>
  <c r="F798" i="30"/>
  <c r="E798" i="30"/>
  <c r="F797" i="30"/>
  <c r="E797" i="30"/>
  <c r="F796" i="30"/>
  <c r="E796" i="30"/>
  <c r="F795" i="30"/>
  <c r="E795" i="30"/>
  <c r="F794" i="30"/>
  <c r="E794" i="30"/>
  <c r="F793" i="30"/>
  <c r="E793" i="30"/>
  <c r="F792" i="30"/>
  <c r="E792" i="30"/>
  <c r="F791" i="30"/>
  <c r="E791" i="30"/>
  <c r="F790" i="30"/>
  <c r="E790" i="30"/>
  <c r="F789" i="30"/>
  <c r="E789" i="30"/>
  <c r="F788" i="30"/>
  <c r="E788" i="30"/>
  <c r="F787" i="30"/>
  <c r="E787" i="30"/>
  <c r="F786" i="30"/>
  <c r="E786" i="30"/>
  <c r="F785" i="30"/>
  <c r="E785" i="30"/>
  <c r="F784" i="30"/>
  <c r="E784" i="30"/>
  <c r="F783" i="30"/>
  <c r="E783" i="30"/>
  <c r="F782" i="30"/>
  <c r="E782" i="30"/>
  <c r="F781" i="30"/>
  <c r="E781" i="30"/>
  <c r="F780" i="30"/>
  <c r="E780" i="30"/>
  <c r="F779" i="30"/>
  <c r="E779" i="30"/>
  <c r="F778" i="30"/>
  <c r="E778" i="30"/>
  <c r="F777" i="30"/>
  <c r="E777" i="30"/>
  <c r="F776" i="30"/>
  <c r="E776" i="30"/>
  <c r="F775" i="30"/>
  <c r="E775" i="30"/>
  <c r="F774" i="30"/>
  <c r="E774" i="30"/>
  <c r="F773" i="30"/>
  <c r="E773" i="30"/>
  <c r="F772" i="30"/>
  <c r="E772" i="30"/>
  <c r="F771" i="30"/>
  <c r="E771" i="30"/>
  <c r="F770" i="30"/>
  <c r="E770" i="30"/>
  <c r="F769" i="30"/>
  <c r="E769" i="30"/>
  <c r="F768" i="30"/>
  <c r="E768" i="30"/>
  <c r="F767" i="30"/>
  <c r="E767" i="30"/>
  <c r="F766" i="30"/>
  <c r="E766" i="30"/>
  <c r="F765" i="30"/>
  <c r="E765" i="30"/>
  <c r="F764" i="30"/>
  <c r="E764" i="30"/>
  <c r="F763" i="30"/>
  <c r="E763" i="30"/>
  <c r="F762" i="30"/>
  <c r="E762" i="30"/>
  <c r="F761" i="30"/>
  <c r="E761" i="30"/>
  <c r="F760" i="30"/>
  <c r="E760" i="30"/>
  <c r="F759" i="30"/>
  <c r="E759" i="30"/>
  <c r="F758" i="30"/>
  <c r="E758" i="30"/>
  <c r="F757" i="30"/>
  <c r="E757" i="30"/>
  <c r="F756" i="30"/>
  <c r="E756" i="30"/>
  <c r="F755" i="30"/>
  <c r="E755" i="30"/>
  <c r="F754" i="30"/>
  <c r="E754" i="30"/>
  <c r="F753" i="30"/>
  <c r="E753" i="30"/>
  <c r="F752" i="30"/>
  <c r="E752" i="30"/>
  <c r="F751" i="30"/>
  <c r="E751" i="30"/>
  <c r="F750" i="30"/>
  <c r="E750" i="30"/>
  <c r="F749" i="30"/>
  <c r="E749" i="30"/>
  <c r="F748" i="30"/>
  <c r="E748" i="30"/>
  <c r="F747" i="30"/>
  <c r="E747" i="30"/>
  <c r="F746" i="30"/>
  <c r="E746" i="30"/>
  <c r="F745" i="30"/>
  <c r="E745" i="30"/>
  <c r="F744" i="30"/>
  <c r="E744" i="30"/>
  <c r="F743" i="30"/>
  <c r="E743" i="30"/>
  <c r="F742" i="30"/>
  <c r="E742" i="30"/>
  <c r="F741" i="30"/>
  <c r="E741" i="30"/>
  <c r="F740" i="30"/>
  <c r="E740" i="30"/>
  <c r="F739" i="30"/>
  <c r="E739" i="30"/>
  <c r="F738" i="30"/>
  <c r="E738" i="30"/>
  <c r="F737" i="30"/>
  <c r="E737" i="30"/>
  <c r="F736" i="30"/>
  <c r="E736" i="30"/>
  <c r="F735" i="30"/>
  <c r="E735" i="30"/>
  <c r="F734" i="30"/>
  <c r="E734" i="30"/>
  <c r="F733" i="30"/>
  <c r="E733" i="30"/>
  <c r="F732" i="30"/>
  <c r="E732" i="30"/>
  <c r="F731" i="30"/>
  <c r="E731" i="30"/>
  <c r="F730" i="30"/>
  <c r="E730" i="30"/>
  <c r="F729" i="30"/>
  <c r="E729" i="30"/>
  <c r="F728" i="30"/>
  <c r="E728" i="30"/>
  <c r="F727" i="30"/>
  <c r="E727" i="30"/>
  <c r="F726" i="30"/>
  <c r="E726" i="30"/>
  <c r="F725" i="30"/>
  <c r="E725" i="30"/>
  <c r="F724" i="30"/>
  <c r="E724" i="30"/>
  <c r="F723" i="30"/>
  <c r="E723" i="30"/>
  <c r="F722" i="30"/>
  <c r="E722" i="30"/>
  <c r="F721" i="30"/>
  <c r="E721" i="30"/>
  <c r="F720" i="30"/>
  <c r="E720" i="30"/>
  <c r="F719" i="30"/>
  <c r="E719" i="30"/>
  <c r="F718" i="30"/>
  <c r="E718" i="30"/>
  <c r="F717" i="30"/>
  <c r="E717" i="30"/>
  <c r="F716" i="30"/>
  <c r="E716" i="30"/>
  <c r="F715" i="30"/>
  <c r="E715" i="30"/>
  <c r="F714" i="30"/>
  <c r="E714" i="30"/>
  <c r="F713" i="30"/>
  <c r="E713" i="30"/>
  <c r="F712" i="30"/>
  <c r="E712" i="30"/>
  <c r="F711" i="30"/>
  <c r="E711" i="30"/>
  <c r="F710" i="30"/>
  <c r="E710" i="30"/>
  <c r="F709" i="30"/>
  <c r="E709" i="30"/>
  <c r="F708" i="30"/>
  <c r="E708" i="30"/>
  <c r="F707" i="30"/>
  <c r="E707" i="30"/>
  <c r="F706" i="30"/>
  <c r="E706" i="30"/>
  <c r="F705" i="30"/>
  <c r="E705" i="30"/>
  <c r="F704" i="30"/>
  <c r="E704" i="30"/>
  <c r="F703" i="30"/>
  <c r="E703" i="30"/>
  <c r="F702" i="30"/>
  <c r="E702" i="30"/>
  <c r="F701" i="30"/>
  <c r="E701" i="30"/>
  <c r="F700" i="30"/>
  <c r="E700" i="30"/>
  <c r="F699" i="30"/>
  <c r="E699" i="30"/>
  <c r="F698" i="30"/>
  <c r="E698" i="30"/>
  <c r="F697" i="30"/>
  <c r="E697" i="30"/>
  <c r="F696" i="30"/>
  <c r="E696" i="30"/>
  <c r="F695" i="30"/>
  <c r="E695" i="30"/>
  <c r="F694" i="30"/>
  <c r="E694" i="30"/>
  <c r="F693" i="30"/>
  <c r="E693" i="30"/>
  <c r="F692" i="30"/>
  <c r="E692" i="30"/>
  <c r="F691" i="30"/>
  <c r="E691" i="30"/>
  <c r="F690" i="30"/>
  <c r="E690" i="30"/>
  <c r="F689" i="30"/>
  <c r="E689" i="30"/>
  <c r="F688" i="30"/>
  <c r="E688" i="30"/>
  <c r="F687" i="30"/>
  <c r="E687" i="30"/>
  <c r="F686" i="30"/>
  <c r="E686" i="30"/>
  <c r="F685" i="30"/>
  <c r="E685" i="30"/>
  <c r="F684" i="30"/>
  <c r="E684" i="30"/>
  <c r="F683" i="30"/>
  <c r="E683" i="30"/>
  <c r="F682" i="30"/>
  <c r="E682" i="30"/>
  <c r="F681" i="30"/>
  <c r="E681" i="30"/>
  <c r="F680" i="30"/>
  <c r="E680" i="30"/>
  <c r="F679" i="30"/>
  <c r="E679" i="30"/>
  <c r="F678" i="30"/>
  <c r="E678" i="30"/>
  <c r="F677" i="30"/>
  <c r="E677" i="30"/>
  <c r="F676" i="30"/>
  <c r="E676" i="30"/>
  <c r="F675" i="30"/>
  <c r="E675" i="30"/>
  <c r="F674" i="30"/>
  <c r="E674" i="30"/>
  <c r="F673" i="30"/>
  <c r="E673" i="30"/>
  <c r="F672" i="30"/>
  <c r="E672" i="30"/>
  <c r="F671" i="30"/>
  <c r="E671" i="30"/>
  <c r="F670" i="30"/>
  <c r="E670" i="30"/>
  <c r="F669" i="30"/>
  <c r="E669" i="30"/>
  <c r="F668" i="30"/>
  <c r="E668" i="30"/>
  <c r="F667" i="30"/>
  <c r="E667" i="30"/>
  <c r="F666" i="30"/>
  <c r="E666" i="30"/>
  <c r="F665" i="30"/>
  <c r="E665" i="30"/>
  <c r="F664" i="30"/>
  <c r="E664" i="30"/>
  <c r="F663" i="30"/>
  <c r="E663" i="30"/>
  <c r="F662" i="30"/>
  <c r="E662" i="30"/>
  <c r="F661" i="30"/>
  <c r="E661" i="30"/>
  <c r="F660" i="30"/>
  <c r="E660" i="30"/>
  <c r="F659" i="30"/>
  <c r="E659" i="30"/>
  <c r="F658" i="30"/>
  <c r="E658" i="30"/>
  <c r="F657" i="30"/>
  <c r="E657" i="30"/>
  <c r="F656" i="30"/>
  <c r="E656" i="30"/>
  <c r="F655" i="30"/>
  <c r="E655" i="30"/>
  <c r="F654" i="30"/>
  <c r="E654" i="30"/>
  <c r="F653" i="30"/>
  <c r="E653" i="30"/>
  <c r="F652" i="30"/>
  <c r="E652" i="30"/>
  <c r="F651" i="30"/>
  <c r="E651" i="30"/>
  <c r="F650" i="30"/>
  <c r="E650" i="30"/>
  <c r="F649" i="30"/>
  <c r="E649" i="30"/>
  <c r="F648" i="30"/>
  <c r="E648" i="30"/>
  <c r="F647" i="30"/>
  <c r="E647" i="30"/>
  <c r="F646" i="30"/>
  <c r="E646" i="30"/>
  <c r="F645" i="30"/>
  <c r="E645" i="30"/>
  <c r="F644" i="30"/>
  <c r="E644" i="30"/>
  <c r="F643" i="30"/>
  <c r="E643" i="30"/>
  <c r="F642" i="30"/>
  <c r="E642" i="30"/>
  <c r="F641" i="30"/>
  <c r="E641" i="30"/>
  <c r="F640" i="30"/>
  <c r="E640" i="30"/>
  <c r="F639" i="30"/>
  <c r="E639" i="30"/>
  <c r="F638" i="30"/>
  <c r="E638" i="30"/>
  <c r="F637" i="30"/>
  <c r="E637" i="30"/>
  <c r="F636" i="30"/>
  <c r="E636" i="30"/>
  <c r="F635" i="30"/>
  <c r="E635" i="30"/>
  <c r="F634" i="30"/>
  <c r="E634" i="30"/>
  <c r="F633" i="30"/>
  <c r="E633" i="30"/>
  <c r="F632" i="30"/>
  <c r="E632" i="30"/>
  <c r="F631" i="30"/>
  <c r="E631" i="30"/>
  <c r="F630" i="30"/>
  <c r="E630" i="30"/>
  <c r="F629" i="30"/>
  <c r="E629" i="30"/>
  <c r="F628" i="30"/>
  <c r="E628" i="30"/>
  <c r="F627" i="30"/>
  <c r="E627" i="30"/>
  <c r="F626" i="30"/>
  <c r="E626" i="30"/>
  <c r="F625" i="30"/>
  <c r="E625" i="30"/>
  <c r="F624" i="30"/>
  <c r="E624" i="30"/>
  <c r="F623" i="30"/>
  <c r="E623" i="30"/>
  <c r="F622" i="30"/>
  <c r="E622" i="30"/>
  <c r="F621" i="30"/>
  <c r="E621" i="30"/>
  <c r="F620" i="30"/>
  <c r="E620" i="30"/>
  <c r="F619" i="30"/>
  <c r="E619" i="30"/>
  <c r="F618" i="30"/>
  <c r="E618" i="30"/>
  <c r="F617" i="30"/>
  <c r="E617" i="30"/>
  <c r="F616" i="30"/>
  <c r="E616" i="30"/>
  <c r="F615" i="30"/>
  <c r="E615" i="30"/>
  <c r="F614" i="30"/>
  <c r="E614" i="30"/>
  <c r="F613" i="30"/>
  <c r="E613" i="30"/>
  <c r="F612" i="30"/>
  <c r="E612" i="30"/>
  <c r="F611" i="30"/>
  <c r="E611" i="30"/>
  <c r="F610" i="30"/>
  <c r="E610" i="30"/>
  <c r="F609" i="30"/>
  <c r="E609" i="30"/>
  <c r="F608" i="30"/>
  <c r="E608" i="30"/>
  <c r="F607" i="30"/>
  <c r="E607" i="30"/>
  <c r="F606" i="30"/>
  <c r="E606" i="30"/>
  <c r="F605" i="30"/>
  <c r="E605" i="30"/>
  <c r="F604" i="30"/>
  <c r="E604" i="30"/>
  <c r="F603" i="30"/>
  <c r="E603" i="30"/>
  <c r="F602" i="30"/>
  <c r="E602" i="30"/>
  <c r="F601" i="30"/>
  <c r="E601" i="30"/>
  <c r="F600" i="30"/>
  <c r="E600" i="30"/>
  <c r="F599" i="30"/>
  <c r="E599" i="30"/>
  <c r="F598" i="30"/>
  <c r="E598" i="30"/>
  <c r="F597" i="30"/>
  <c r="E597" i="30"/>
  <c r="F596" i="30"/>
  <c r="E596" i="30"/>
  <c r="F595" i="30"/>
  <c r="E595" i="30"/>
  <c r="F594" i="30"/>
  <c r="E594" i="30"/>
  <c r="F593" i="30"/>
  <c r="E593" i="30"/>
  <c r="F592" i="30"/>
  <c r="E592" i="30"/>
  <c r="F591" i="30"/>
  <c r="E591" i="30"/>
  <c r="F590" i="30"/>
  <c r="E590" i="30"/>
  <c r="F589" i="30"/>
  <c r="E589" i="30"/>
  <c r="F588" i="30"/>
  <c r="E588" i="30"/>
  <c r="F587" i="30"/>
  <c r="E587" i="30"/>
  <c r="F586" i="30"/>
  <c r="E586" i="30"/>
  <c r="F585" i="30"/>
  <c r="E585" i="30"/>
  <c r="F584" i="30"/>
  <c r="E584" i="30"/>
  <c r="F583" i="30"/>
  <c r="E583" i="30"/>
  <c r="F582" i="30"/>
  <c r="E582" i="30"/>
  <c r="F581" i="30"/>
  <c r="E581" i="30"/>
  <c r="F580" i="30"/>
  <c r="E580" i="30"/>
  <c r="F579" i="30"/>
  <c r="E579" i="30"/>
  <c r="F578" i="30"/>
  <c r="E578" i="30"/>
  <c r="F577" i="30"/>
  <c r="E577" i="30"/>
  <c r="F576" i="30"/>
  <c r="E576" i="30"/>
  <c r="F575" i="30"/>
  <c r="E575" i="30"/>
  <c r="F574" i="30"/>
  <c r="E574" i="30"/>
  <c r="F573" i="30"/>
  <c r="E573" i="30"/>
  <c r="F572" i="30"/>
  <c r="E572" i="30"/>
  <c r="F571" i="30"/>
  <c r="E571" i="30"/>
  <c r="F570" i="30"/>
  <c r="E570" i="30"/>
  <c r="F569" i="30"/>
  <c r="E569" i="30"/>
  <c r="F568" i="30"/>
  <c r="E568" i="30"/>
  <c r="F567" i="30"/>
  <c r="E567" i="30"/>
  <c r="F566" i="30"/>
  <c r="E566" i="30"/>
  <c r="F565" i="30"/>
  <c r="E565" i="30"/>
  <c r="F564" i="30"/>
  <c r="E564" i="30"/>
  <c r="F563" i="30"/>
  <c r="E563" i="30"/>
  <c r="F562" i="30"/>
  <c r="E562" i="30"/>
  <c r="F561" i="30"/>
  <c r="E561" i="30"/>
  <c r="F560" i="30"/>
  <c r="E560" i="30"/>
  <c r="F559" i="30"/>
  <c r="E559" i="30"/>
  <c r="F558" i="30"/>
  <c r="E558" i="30"/>
  <c r="F557" i="30"/>
  <c r="E557" i="30"/>
  <c r="F556" i="30"/>
  <c r="E556" i="30"/>
  <c r="F555" i="30"/>
  <c r="E555" i="30"/>
  <c r="F554" i="30"/>
  <c r="E554" i="30"/>
  <c r="F553" i="30"/>
  <c r="E553" i="30"/>
  <c r="F552" i="30"/>
  <c r="E552" i="30"/>
  <c r="F551" i="30"/>
  <c r="E551" i="30"/>
  <c r="F550" i="30"/>
  <c r="E550" i="30"/>
  <c r="F549" i="30"/>
  <c r="E549" i="30"/>
  <c r="F548" i="30"/>
  <c r="E548" i="30"/>
  <c r="F547" i="30"/>
  <c r="E547" i="30"/>
  <c r="F546" i="30"/>
  <c r="E546" i="30"/>
  <c r="F545" i="30"/>
  <c r="E545" i="30"/>
  <c r="F544" i="30"/>
  <c r="E544" i="30"/>
  <c r="F543" i="30"/>
  <c r="E543" i="30"/>
  <c r="F542" i="30"/>
  <c r="E542" i="30"/>
  <c r="F541" i="30"/>
  <c r="E541" i="30"/>
  <c r="F540" i="30"/>
  <c r="E540" i="30"/>
  <c r="F539" i="30"/>
  <c r="E539" i="30"/>
  <c r="F538" i="30"/>
  <c r="E538" i="30"/>
  <c r="F537" i="30"/>
  <c r="E537" i="30"/>
  <c r="F536" i="30"/>
  <c r="E536" i="30"/>
  <c r="F535" i="30"/>
  <c r="E535" i="30"/>
  <c r="F534" i="30"/>
  <c r="E534" i="30"/>
  <c r="F533" i="30"/>
  <c r="E533" i="30"/>
  <c r="F532" i="30"/>
  <c r="E532" i="30"/>
  <c r="F531" i="30"/>
  <c r="E531" i="30"/>
  <c r="F530" i="30"/>
  <c r="E530" i="30"/>
  <c r="F529" i="30"/>
  <c r="E529" i="30"/>
  <c r="F528" i="30"/>
  <c r="E528" i="30"/>
  <c r="F527" i="30"/>
  <c r="E527" i="30"/>
  <c r="F526" i="30"/>
  <c r="E526" i="30"/>
  <c r="F525" i="30"/>
  <c r="E525" i="30"/>
  <c r="F524" i="30"/>
  <c r="E524" i="30"/>
  <c r="F523" i="30"/>
  <c r="E523" i="30"/>
  <c r="F522" i="30"/>
  <c r="E522" i="30"/>
  <c r="F521" i="30"/>
  <c r="E521" i="30"/>
  <c r="F520" i="30"/>
  <c r="E520" i="30"/>
  <c r="F519" i="30"/>
  <c r="E519" i="30"/>
  <c r="F518" i="30"/>
  <c r="E518" i="30"/>
  <c r="F517" i="30"/>
  <c r="E517" i="30"/>
  <c r="F516" i="30"/>
  <c r="E516" i="30"/>
  <c r="F515" i="30"/>
  <c r="E515" i="30"/>
  <c r="F514" i="30"/>
  <c r="E514" i="30"/>
  <c r="F513" i="30"/>
  <c r="E513" i="30"/>
  <c r="F512" i="30"/>
  <c r="E512" i="30"/>
  <c r="F511" i="30"/>
  <c r="E511" i="30"/>
  <c r="F510" i="30"/>
  <c r="E510" i="30"/>
  <c r="F509" i="30"/>
  <c r="E509" i="30"/>
  <c r="F508" i="30"/>
  <c r="E508" i="30"/>
  <c r="F507" i="30"/>
  <c r="E507" i="30"/>
  <c r="F506" i="30"/>
  <c r="E506" i="30"/>
  <c r="F505" i="30"/>
  <c r="E505" i="30"/>
  <c r="F504" i="30"/>
  <c r="E504" i="30"/>
  <c r="F503" i="30"/>
  <c r="E503" i="30"/>
  <c r="F502" i="30"/>
  <c r="E502" i="30"/>
  <c r="F501" i="30"/>
  <c r="E501" i="30"/>
  <c r="F500" i="30"/>
  <c r="E500" i="30"/>
  <c r="F499" i="30"/>
  <c r="E499" i="30"/>
  <c r="F498" i="30"/>
  <c r="E498" i="30"/>
  <c r="F497" i="30"/>
  <c r="E497" i="30"/>
  <c r="F496" i="30"/>
  <c r="E496" i="30"/>
  <c r="F495" i="30"/>
  <c r="E495" i="30"/>
  <c r="F494" i="30"/>
  <c r="E494" i="30"/>
  <c r="F493" i="30"/>
  <c r="E493" i="30"/>
  <c r="F492" i="30"/>
  <c r="E492" i="30"/>
  <c r="F491" i="30"/>
  <c r="E491" i="30"/>
  <c r="F490" i="30"/>
  <c r="E490" i="30"/>
  <c r="F489" i="30"/>
  <c r="E489" i="30"/>
  <c r="F488" i="30"/>
  <c r="E488" i="30"/>
  <c r="F487" i="30"/>
  <c r="E487" i="30"/>
  <c r="F486" i="30"/>
  <c r="E486" i="30"/>
  <c r="F485" i="30"/>
  <c r="E485" i="30"/>
  <c r="F484" i="30"/>
  <c r="E484" i="30"/>
  <c r="F483" i="30"/>
  <c r="E483" i="30"/>
  <c r="F482" i="30"/>
  <c r="E482" i="30"/>
  <c r="F481" i="30"/>
  <c r="E481" i="30"/>
  <c r="F480" i="30"/>
  <c r="E480" i="30"/>
  <c r="F479" i="30"/>
  <c r="E479" i="30"/>
  <c r="F478" i="30"/>
  <c r="E478" i="30"/>
  <c r="F477" i="30"/>
  <c r="E477" i="30"/>
  <c r="F476" i="30"/>
  <c r="E476" i="30"/>
  <c r="F475" i="30"/>
  <c r="E475" i="30"/>
  <c r="F474" i="30"/>
  <c r="E474" i="30"/>
  <c r="F473" i="30"/>
  <c r="E473" i="30"/>
  <c r="F472" i="30"/>
  <c r="E472" i="30"/>
  <c r="F471" i="30"/>
  <c r="E471" i="30"/>
  <c r="F470" i="30"/>
  <c r="E470" i="30"/>
  <c r="F469" i="30"/>
  <c r="E469" i="30"/>
  <c r="F468" i="30"/>
  <c r="E468" i="30"/>
  <c r="F467" i="30"/>
  <c r="E467" i="30"/>
  <c r="F466" i="30"/>
  <c r="E466" i="30"/>
  <c r="F465" i="30"/>
  <c r="E465" i="30"/>
  <c r="F464" i="30"/>
  <c r="E464" i="30"/>
  <c r="F463" i="30"/>
  <c r="E463" i="30"/>
  <c r="F462" i="30"/>
  <c r="E462" i="30"/>
  <c r="F461" i="30"/>
  <c r="E461" i="30"/>
  <c r="F460" i="30"/>
  <c r="E460" i="30"/>
  <c r="F459" i="30"/>
  <c r="E459" i="30"/>
  <c r="F458" i="30"/>
  <c r="E458" i="30"/>
  <c r="F457" i="30"/>
  <c r="E457" i="30"/>
  <c r="F456" i="30"/>
  <c r="E456" i="30"/>
  <c r="F455" i="30"/>
  <c r="E455" i="30"/>
  <c r="F454" i="30"/>
  <c r="E454" i="30"/>
  <c r="F453" i="30"/>
  <c r="E453" i="30"/>
  <c r="F452" i="30"/>
  <c r="E452" i="30"/>
  <c r="F451" i="30"/>
  <c r="E451" i="30"/>
  <c r="F450" i="30"/>
  <c r="E450" i="30"/>
  <c r="F449" i="30"/>
  <c r="E449" i="30"/>
  <c r="F448" i="30"/>
  <c r="E448" i="30"/>
  <c r="F447" i="30"/>
  <c r="E447" i="30"/>
  <c r="F446" i="30"/>
  <c r="E446" i="30"/>
  <c r="F445" i="30"/>
  <c r="E445" i="30"/>
  <c r="F444" i="30"/>
  <c r="E444" i="30"/>
  <c r="F443" i="30"/>
  <c r="E443" i="30"/>
  <c r="F442" i="30"/>
  <c r="E442" i="30"/>
  <c r="F441" i="30"/>
  <c r="E441" i="30"/>
  <c r="F440" i="30"/>
  <c r="E440" i="30"/>
  <c r="F439" i="30"/>
  <c r="E439" i="30"/>
  <c r="F438" i="30"/>
  <c r="E438" i="30"/>
  <c r="F437" i="30"/>
  <c r="E437" i="30"/>
  <c r="F436" i="30"/>
  <c r="E436" i="30"/>
  <c r="F435" i="30"/>
  <c r="E435" i="30"/>
  <c r="F434" i="30"/>
  <c r="E434" i="30"/>
  <c r="F433" i="30"/>
  <c r="E433" i="30"/>
  <c r="F432" i="30"/>
  <c r="E432" i="30"/>
  <c r="F431" i="30"/>
  <c r="E431" i="30"/>
  <c r="F430" i="30"/>
  <c r="E430" i="30"/>
  <c r="F429" i="30"/>
  <c r="E429" i="30"/>
  <c r="F428" i="30"/>
  <c r="E428" i="30"/>
  <c r="F427" i="30"/>
  <c r="E427" i="30"/>
  <c r="F426" i="30"/>
  <c r="E426" i="30"/>
  <c r="F425" i="30"/>
  <c r="E425" i="30"/>
  <c r="F424" i="30"/>
  <c r="E424" i="30"/>
  <c r="F423" i="30"/>
  <c r="E423" i="30"/>
  <c r="F422" i="30"/>
  <c r="E422" i="30"/>
  <c r="F421" i="30"/>
  <c r="E421" i="30"/>
  <c r="F420" i="30"/>
  <c r="E420" i="30"/>
  <c r="F419" i="30"/>
  <c r="E419" i="30"/>
  <c r="F418" i="30"/>
  <c r="E418" i="30"/>
  <c r="F417" i="30"/>
  <c r="E417" i="30"/>
  <c r="F416" i="30"/>
  <c r="E122" i="3" s="1"/>
  <c r="E416" i="30"/>
  <c r="D122" i="3" s="1"/>
  <c r="F415" i="30"/>
  <c r="E415" i="30"/>
  <c r="F414" i="30"/>
  <c r="E123" i="3" s="1"/>
  <c r="C369" i="5" s="1"/>
  <c r="E414" i="30"/>
  <c r="D123" i="3" s="1"/>
  <c r="B369" i="5" s="1"/>
  <c r="F413" i="30"/>
  <c r="E413" i="30"/>
  <c r="F412" i="30"/>
  <c r="E121" i="3" s="1"/>
  <c r="E412" i="30"/>
  <c r="D121" i="3" s="1"/>
  <c r="F411" i="30"/>
  <c r="E411" i="30"/>
  <c r="F410" i="30"/>
  <c r="E410" i="30"/>
  <c r="F409" i="30"/>
  <c r="E409" i="30"/>
  <c r="F408" i="30"/>
  <c r="E408" i="30"/>
  <c r="F407" i="30"/>
  <c r="E407" i="30"/>
  <c r="F406" i="30"/>
  <c r="E406" i="30"/>
  <c r="F405" i="30"/>
  <c r="E405" i="30"/>
  <c r="F404" i="30"/>
  <c r="E404" i="30"/>
  <c r="F403" i="30"/>
  <c r="E119" i="3" s="1"/>
  <c r="E403" i="30"/>
  <c r="D119" i="3" s="1"/>
  <c r="F402" i="30"/>
  <c r="E402" i="30"/>
  <c r="F401" i="30"/>
  <c r="E401" i="30"/>
  <c r="F400" i="30"/>
  <c r="E400" i="30"/>
  <c r="F399" i="30"/>
  <c r="E399" i="30"/>
  <c r="F398" i="30"/>
  <c r="E398" i="30"/>
  <c r="F397" i="30"/>
  <c r="E397" i="30"/>
  <c r="F396" i="30"/>
  <c r="E396" i="30"/>
  <c r="F395" i="30"/>
  <c r="E395" i="30"/>
  <c r="F394" i="30"/>
  <c r="E394" i="30"/>
  <c r="F393" i="30"/>
  <c r="E393" i="30"/>
  <c r="F392" i="30"/>
  <c r="E392" i="30"/>
  <c r="F391" i="30"/>
  <c r="E391" i="30"/>
  <c r="F390" i="30"/>
  <c r="E390" i="30"/>
  <c r="F389" i="30"/>
  <c r="E389" i="30"/>
  <c r="F388" i="30"/>
  <c r="E388" i="30"/>
  <c r="F387" i="30"/>
  <c r="E387" i="30"/>
  <c r="F386" i="30"/>
  <c r="E117" i="3" s="1"/>
  <c r="C344" i="5" s="1"/>
  <c r="E386" i="30"/>
  <c r="D117" i="3" s="1"/>
  <c r="B344" i="5" s="1"/>
  <c r="F385" i="30"/>
  <c r="E385" i="30"/>
  <c r="F384" i="30"/>
  <c r="E384" i="30"/>
  <c r="F383" i="30"/>
  <c r="E383" i="30"/>
  <c r="F382" i="30"/>
  <c r="E116" i="3" s="1"/>
  <c r="C337" i="5" s="1"/>
  <c r="E382" i="30"/>
  <c r="D116" i="3" s="1"/>
  <c r="F381" i="30"/>
  <c r="E381" i="30"/>
  <c r="F380" i="30"/>
  <c r="E380" i="30"/>
  <c r="F379" i="30"/>
  <c r="E379" i="30"/>
  <c r="F378" i="30"/>
  <c r="E378" i="30"/>
  <c r="F377" i="30"/>
  <c r="E377" i="30"/>
  <c r="F376" i="30"/>
  <c r="E111" i="3" s="1"/>
  <c r="C328" i="5" s="1"/>
  <c r="E376" i="30"/>
  <c r="D111" i="3" s="1"/>
  <c r="B328" i="5" s="1"/>
  <c r="F375" i="30"/>
  <c r="E375" i="30"/>
  <c r="F374" i="30"/>
  <c r="E110" i="3" s="1"/>
  <c r="C322" i="5" s="1"/>
  <c r="E374" i="30"/>
  <c r="D110" i="3" s="1"/>
  <c r="B322" i="5" s="1"/>
  <c r="F373" i="30"/>
  <c r="E373" i="30"/>
  <c r="F372" i="30"/>
  <c r="E108" i="3" s="1"/>
  <c r="E372" i="30"/>
  <c r="D108" i="3" s="1"/>
  <c r="F371" i="30"/>
  <c r="E371" i="30"/>
  <c r="F370" i="30"/>
  <c r="E370" i="30"/>
  <c r="F369" i="30"/>
  <c r="E107" i="3" s="1"/>
  <c r="E369" i="30"/>
  <c r="D107" i="3" s="1"/>
  <c r="F368" i="30"/>
  <c r="E368" i="30"/>
  <c r="F367" i="30"/>
  <c r="E367" i="30"/>
  <c r="F366" i="30"/>
  <c r="E366" i="30"/>
  <c r="F365" i="30"/>
  <c r="E365" i="30"/>
  <c r="F364" i="30"/>
  <c r="E364" i="30"/>
  <c r="F363" i="30"/>
  <c r="E363" i="30"/>
  <c r="F362" i="30"/>
  <c r="E362" i="30"/>
  <c r="F361" i="30"/>
  <c r="E361" i="30"/>
  <c r="B350" i="5" s="1"/>
  <c r="F360" i="30"/>
  <c r="E360" i="30"/>
  <c r="F359" i="30"/>
  <c r="E359" i="30"/>
  <c r="F358" i="30"/>
  <c r="E358" i="30"/>
  <c r="F357" i="30"/>
  <c r="E357" i="30"/>
  <c r="F356" i="30"/>
  <c r="E356" i="30"/>
  <c r="F355" i="30"/>
  <c r="E355" i="30"/>
  <c r="F354" i="30"/>
  <c r="E354" i="30"/>
  <c r="F353" i="30"/>
  <c r="E100" i="3" s="1"/>
  <c r="E353" i="30"/>
  <c r="D100" i="3" s="1"/>
  <c r="F352" i="30"/>
  <c r="E352" i="30"/>
  <c r="F351" i="30"/>
  <c r="E351" i="30"/>
  <c r="F350" i="30"/>
  <c r="E350" i="30"/>
  <c r="F349" i="30"/>
  <c r="E349" i="30"/>
  <c r="F348" i="30"/>
  <c r="E348" i="30"/>
  <c r="F347" i="30"/>
  <c r="E347" i="30"/>
  <c r="F346" i="30"/>
  <c r="E346" i="30"/>
  <c r="F345" i="30"/>
  <c r="E345" i="30"/>
  <c r="F344" i="30"/>
  <c r="E344" i="30"/>
  <c r="F343" i="30"/>
  <c r="E343" i="30"/>
  <c r="F342" i="30"/>
  <c r="E342" i="30"/>
  <c r="F341" i="30"/>
  <c r="E341" i="30"/>
  <c r="F340" i="30"/>
  <c r="E340" i="30"/>
  <c r="F339" i="30"/>
  <c r="E339" i="30"/>
  <c r="F338" i="30"/>
  <c r="E338" i="30"/>
  <c r="F337" i="30"/>
  <c r="E337" i="30"/>
  <c r="B307" i="5" s="1"/>
  <c r="F336" i="30"/>
  <c r="E336" i="30"/>
  <c r="F335" i="30"/>
  <c r="E335" i="30"/>
  <c r="F334" i="30"/>
  <c r="E334" i="30"/>
  <c r="F333" i="30"/>
  <c r="E333" i="30"/>
  <c r="F332" i="30"/>
  <c r="E332" i="30"/>
  <c r="F331" i="30"/>
  <c r="E331" i="30"/>
  <c r="F330" i="30"/>
  <c r="E330" i="30"/>
  <c r="F329" i="30"/>
  <c r="E329" i="30"/>
  <c r="F328" i="30"/>
  <c r="E328" i="30"/>
  <c r="F327" i="30"/>
  <c r="E327" i="30"/>
  <c r="F326" i="30"/>
  <c r="E326" i="30"/>
  <c r="F325" i="30"/>
  <c r="E325" i="30"/>
  <c r="F324" i="30"/>
  <c r="E324" i="30"/>
  <c r="F323" i="30"/>
  <c r="E323" i="30"/>
  <c r="F322" i="30"/>
  <c r="E322" i="30"/>
  <c r="F321" i="30"/>
  <c r="E58" i="3" s="1"/>
  <c r="E321" i="30"/>
  <c r="F320" i="30"/>
  <c r="E320" i="30"/>
  <c r="F319" i="30"/>
  <c r="E319" i="30"/>
  <c r="F318" i="30"/>
  <c r="E318" i="30"/>
  <c r="F317" i="30"/>
  <c r="E317" i="30"/>
  <c r="F316" i="30"/>
  <c r="E316" i="30"/>
  <c r="F315" i="30"/>
  <c r="E315" i="30"/>
  <c r="F314" i="30"/>
  <c r="E314" i="30"/>
  <c r="F313" i="30"/>
  <c r="E313" i="30"/>
  <c r="F312" i="30"/>
  <c r="E312" i="30"/>
  <c r="F311" i="30"/>
  <c r="E311" i="30"/>
  <c r="F310" i="30"/>
  <c r="E310" i="30"/>
  <c r="F309" i="30"/>
  <c r="E309" i="30"/>
  <c r="F308" i="30"/>
  <c r="E308" i="30"/>
  <c r="F307" i="30"/>
  <c r="E307" i="30"/>
  <c r="F306" i="30"/>
  <c r="E306" i="30"/>
  <c r="F305" i="30"/>
  <c r="E305" i="30"/>
  <c r="F304" i="30"/>
  <c r="E304" i="30"/>
  <c r="F303" i="30"/>
  <c r="E303" i="30"/>
  <c r="F302" i="30"/>
  <c r="E302" i="30"/>
  <c r="F301" i="30"/>
  <c r="E301" i="30"/>
  <c r="F300" i="30"/>
  <c r="E300" i="30"/>
  <c r="F299" i="30"/>
  <c r="E299" i="30"/>
  <c r="F298" i="30"/>
  <c r="E298" i="30"/>
  <c r="F297" i="30"/>
  <c r="E297" i="30"/>
  <c r="F296" i="30"/>
  <c r="E296" i="30"/>
  <c r="F295" i="30"/>
  <c r="E295" i="30"/>
  <c r="F294" i="30"/>
  <c r="E294" i="30"/>
  <c r="F293" i="30"/>
  <c r="E293" i="30"/>
  <c r="F292" i="30"/>
  <c r="E69" i="3" s="1"/>
  <c r="E292" i="30"/>
  <c r="D69" i="3" s="1"/>
  <c r="F291" i="30"/>
  <c r="E68" i="3" s="1"/>
  <c r="E291" i="30"/>
  <c r="D68" i="3" s="1"/>
  <c r="F290" i="30"/>
  <c r="E290" i="30"/>
  <c r="F289" i="30"/>
  <c r="E289" i="30"/>
  <c r="F288" i="30"/>
  <c r="E288" i="30"/>
  <c r="F287" i="30"/>
  <c r="E287" i="30"/>
  <c r="F286" i="30"/>
  <c r="E286" i="30"/>
  <c r="F285" i="30"/>
  <c r="E65" i="3" s="1"/>
  <c r="C188" i="5" s="1"/>
  <c r="E285" i="30"/>
  <c r="D65" i="3" s="1"/>
  <c r="B188" i="5" s="1"/>
  <c r="F284" i="30"/>
  <c r="E284" i="30"/>
  <c r="F283" i="30"/>
  <c r="E64" i="3" s="1"/>
  <c r="E283" i="30"/>
  <c r="D64" i="3" s="1"/>
  <c r="F282" i="30"/>
  <c r="E282" i="30"/>
  <c r="F281" i="30"/>
  <c r="E281" i="30"/>
  <c r="F280" i="30"/>
  <c r="E280" i="30"/>
  <c r="F279" i="30"/>
  <c r="E279" i="30"/>
  <c r="F278" i="30"/>
  <c r="E278" i="30"/>
  <c r="F277" i="30"/>
  <c r="E277" i="30"/>
  <c r="F276" i="30"/>
  <c r="E276" i="30"/>
  <c r="F275" i="30"/>
  <c r="E275" i="30"/>
  <c r="F274" i="30"/>
  <c r="E274" i="30"/>
  <c r="F273" i="30"/>
  <c r="E273" i="30"/>
  <c r="F272" i="30"/>
  <c r="E272" i="30"/>
  <c r="F271" i="30"/>
  <c r="E271" i="30"/>
  <c r="F270" i="30"/>
  <c r="E270" i="30"/>
  <c r="F269" i="30"/>
  <c r="E269" i="30"/>
  <c r="F268" i="30"/>
  <c r="E268" i="30"/>
  <c r="F267" i="30"/>
  <c r="E267" i="30"/>
  <c r="F266" i="30"/>
  <c r="E266" i="30"/>
  <c r="F265" i="30"/>
  <c r="E265" i="30"/>
  <c r="F264" i="30"/>
  <c r="E264" i="30"/>
  <c r="F263" i="30"/>
  <c r="E263" i="30"/>
  <c r="F262" i="30"/>
  <c r="E262" i="30"/>
  <c r="F261" i="30"/>
  <c r="E261" i="30"/>
  <c r="F260" i="30"/>
  <c r="E260" i="30"/>
  <c r="F259" i="30"/>
  <c r="E259" i="30"/>
  <c r="F258" i="30"/>
  <c r="E258" i="30"/>
  <c r="F257" i="30"/>
  <c r="E257" i="30"/>
  <c r="F256" i="30"/>
  <c r="E256" i="30"/>
  <c r="F255" i="30"/>
  <c r="E255" i="30"/>
  <c r="F254" i="30"/>
  <c r="E254" i="30"/>
  <c r="F253" i="30"/>
  <c r="E253" i="30"/>
  <c r="F252" i="30"/>
  <c r="E252" i="30"/>
  <c r="F251" i="30"/>
  <c r="E251" i="30"/>
  <c r="F250" i="30"/>
  <c r="E250" i="30"/>
  <c r="F249" i="30"/>
  <c r="E249" i="30"/>
  <c r="F248" i="30"/>
  <c r="E248" i="30"/>
  <c r="F247" i="30"/>
  <c r="E247" i="30"/>
  <c r="F246" i="30"/>
  <c r="E246" i="30"/>
  <c r="F245" i="30"/>
  <c r="E59" i="3" s="1"/>
  <c r="E245" i="30"/>
  <c r="D59" i="3" s="1"/>
  <c r="F244" i="30"/>
  <c r="E244" i="30"/>
  <c r="F243" i="30"/>
  <c r="E243" i="30"/>
  <c r="F242" i="30"/>
  <c r="E242" i="30"/>
  <c r="F241" i="30"/>
  <c r="E241" i="30"/>
  <c r="F240" i="30"/>
  <c r="E240" i="30"/>
  <c r="F239" i="30"/>
  <c r="E239" i="30"/>
  <c r="F238" i="30"/>
  <c r="E238" i="30"/>
  <c r="F237" i="30"/>
  <c r="E237" i="30"/>
  <c r="F236" i="30"/>
  <c r="E236" i="30"/>
  <c r="F235" i="30"/>
  <c r="E235" i="30"/>
  <c r="F234" i="30"/>
  <c r="E234" i="30"/>
  <c r="F233" i="30"/>
  <c r="E233" i="30"/>
  <c r="F232" i="30"/>
  <c r="E232" i="30"/>
  <c r="F231" i="30"/>
  <c r="E231" i="30"/>
  <c r="F230" i="30"/>
  <c r="E230" i="30"/>
  <c r="F229" i="30"/>
  <c r="E229" i="30"/>
  <c r="F228" i="30"/>
  <c r="E228" i="30"/>
  <c r="F227" i="30"/>
  <c r="E55" i="3" s="1"/>
  <c r="E227" i="30"/>
  <c r="D55" i="3" s="1"/>
  <c r="F226" i="30"/>
  <c r="E226" i="30"/>
  <c r="F225" i="30"/>
  <c r="E225" i="30"/>
  <c r="F224" i="30"/>
  <c r="E224" i="30"/>
  <c r="F223" i="30"/>
  <c r="E223" i="30"/>
  <c r="F222" i="30"/>
  <c r="E222" i="30"/>
  <c r="B247" i="5" s="1"/>
  <c r="F221" i="30"/>
  <c r="E221" i="30"/>
  <c r="F220" i="30"/>
  <c r="E220" i="30"/>
  <c r="F219" i="30"/>
  <c r="E219" i="30"/>
  <c r="F218" i="30"/>
  <c r="E218" i="30"/>
  <c r="F217" i="30"/>
  <c r="E217" i="30"/>
  <c r="F216" i="30"/>
  <c r="E216" i="30"/>
  <c r="F215" i="30"/>
  <c r="E215" i="30"/>
  <c r="F214" i="30"/>
  <c r="E214" i="30"/>
  <c r="F213" i="30"/>
  <c r="E213" i="30"/>
  <c r="F212" i="30"/>
  <c r="E212" i="30"/>
  <c r="F211" i="30"/>
  <c r="E211" i="30"/>
  <c r="F210" i="30"/>
  <c r="E210" i="30"/>
  <c r="F209" i="30"/>
  <c r="E209" i="30"/>
  <c r="F208" i="30"/>
  <c r="E208" i="30"/>
  <c r="F207" i="30"/>
  <c r="E207" i="30"/>
  <c r="F206" i="30"/>
  <c r="E206" i="30"/>
  <c r="F205" i="30"/>
  <c r="E205" i="30"/>
  <c r="F204" i="30"/>
  <c r="E204" i="30"/>
  <c r="F203" i="30"/>
  <c r="E203" i="30"/>
  <c r="F202" i="30"/>
  <c r="E202" i="30"/>
  <c r="F201" i="30"/>
  <c r="E201" i="30"/>
  <c r="F200" i="30"/>
  <c r="E200" i="30"/>
  <c r="F199" i="30"/>
  <c r="E199" i="30"/>
  <c r="F198" i="30"/>
  <c r="E198" i="30"/>
  <c r="F197" i="30"/>
  <c r="E197" i="30"/>
  <c r="F196" i="30"/>
  <c r="E196" i="30"/>
  <c r="F195" i="30"/>
  <c r="E195" i="30"/>
  <c r="F194" i="30"/>
  <c r="E194" i="30"/>
  <c r="F193" i="30"/>
  <c r="E193" i="30"/>
  <c r="F192" i="30"/>
  <c r="E192" i="30"/>
  <c r="F191" i="30"/>
  <c r="E191" i="30"/>
  <c r="F190" i="30"/>
  <c r="E190" i="30"/>
  <c r="F189" i="30"/>
  <c r="E189" i="30"/>
  <c r="F188" i="30"/>
  <c r="E188" i="30"/>
  <c r="F187" i="30"/>
  <c r="E187" i="30"/>
  <c r="F186" i="30"/>
  <c r="E186" i="30"/>
  <c r="F185" i="30"/>
  <c r="E185" i="30"/>
  <c r="F184" i="30"/>
  <c r="E184" i="30"/>
  <c r="F183" i="30"/>
  <c r="E183" i="30"/>
  <c r="F182" i="30"/>
  <c r="E182" i="30"/>
  <c r="F181" i="30"/>
  <c r="E181" i="30"/>
  <c r="F180" i="30"/>
  <c r="E180" i="30"/>
  <c r="F179" i="30"/>
  <c r="E179" i="30"/>
  <c r="F178" i="30"/>
  <c r="E178" i="30"/>
  <c r="F177" i="30"/>
  <c r="E177" i="30"/>
  <c r="F176" i="30"/>
  <c r="E176" i="30"/>
  <c r="F175" i="30"/>
  <c r="E175" i="30"/>
  <c r="F174" i="30"/>
  <c r="E174" i="30"/>
  <c r="F173" i="30"/>
  <c r="E173" i="30"/>
  <c r="F172" i="30"/>
  <c r="E172" i="30"/>
  <c r="F171" i="30"/>
  <c r="E171" i="30"/>
  <c r="F170" i="30"/>
  <c r="E42" i="3" s="1"/>
  <c r="C129" i="5" s="1"/>
  <c r="E170" i="30"/>
  <c r="D42" i="3" s="1"/>
  <c r="B129" i="5" s="1"/>
  <c r="F169" i="30"/>
  <c r="E41" i="3" s="1"/>
  <c r="C124" i="5" s="1"/>
  <c r="E169" i="30"/>
  <c r="D41" i="3" s="1"/>
  <c r="B124" i="5" s="1"/>
  <c r="F168" i="30"/>
  <c r="E40" i="3" s="1"/>
  <c r="C119" i="5" s="1"/>
  <c r="E168" i="30"/>
  <c r="D40" i="3" s="1"/>
  <c r="B119" i="5" s="1"/>
  <c r="F167" i="30"/>
  <c r="E167" i="30"/>
  <c r="F166" i="30"/>
  <c r="E166" i="30"/>
  <c r="F165" i="30"/>
  <c r="E165" i="30"/>
  <c r="F164" i="30"/>
  <c r="E39" i="3" s="1"/>
  <c r="C114" i="5" s="1"/>
  <c r="E164" i="30"/>
  <c r="D39" i="3" s="1"/>
  <c r="B114" i="5" s="1"/>
  <c r="F163" i="30"/>
  <c r="E163" i="30"/>
  <c r="F162" i="30"/>
  <c r="E162" i="30"/>
  <c r="F161" i="30"/>
  <c r="E161" i="30"/>
  <c r="F160" i="30"/>
  <c r="E38" i="3" s="1"/>
  <c r="C105" i="5" s="1"/>
  <c r="E160" i="30"/>
  <c r="D38" i="3" s="1"/>
  <c r="B105" i="5" s="1"/>
  <c r="F159" i="30"/>
  <c r="E159" i="30"/>
  <c r="D25" i="3" s="1"/>
  <c r="F158" i="30"/>
  <c r="E158" i="30"/>
  <c r="F157" i="30"/>
  <c r="E157" i="30"/>
  <c r="F156" i="30"/>
  <c r="E156" i="30"/>
  <c r="F155" i="30"/>
  <c r="E36" i="3" s="1"/>
  <c r="C99" i="5" s="1"/>
  <c r="E155" i="30"/>
  <c r="D36" i="3" s="1"/>
  <c r="B99" i="5" s="1"/>
  <c r="F154" i="30"/>
  <c r="E154" i="30"/>
  <c r="F153" i="30"/>
  <c r="E35" i="3" s="1"/>
  <c r="C94" i="5" s="1"/>
  <c r="E153" i="30"/>
  <c r="D35" i="3" s="1"/>
  <c r="B94" i="5" s="1"/>
  <c r="F152" i="30"/>
  <c r="E34" i="3" s="1"/>
  <c r="C85" i="5" s="1"/>
  <c r="E152" i="30"/>
  <c r="D34" i="3" s="1"/>
  <c r="B85" i="5" s="1"/>
  <c r="F151" i="30"/>
  <c r="E151" i="30"/>
  <c r="F150" i="30"/>
  <c r="E150" i="30"/>
  <c r="F149" i="30"/>
  <c r="E149" i="30"/>
  <c r="F148" i="30"/>
  <c r="E148" i="30"/>
  <c r="F147" i="30"/>
  <c r="E147" i="30"/>
  <c r="F146" i="30"/>
  <c r="E146" i="30"/>
  <c r="F145" i="30"/>
  <c r="E145" i="30"/>
  <c r="D33" i="3" s="1"/>
  <c r="B76" i="5" s="1"/>
  <c r="F144" i="30"/>
  <c r="E32" i="3" s="1"/>
  <c r="C67" i="5" s="1"/>
  <c r="E144" i="30"/>
  <c r="D32" i="3" s="1"/>
  <c r="B67" i="5" s="1"/>
  <c r="F143" i="30"/>
  <c r="E143" i="30"/>
  <c r="F142" i="30"/>
  <c r="E142" i="30"/>
  <c r="F141" i="30"/>
  <c r="E141" i="30"/>
  <c r="F140" i="30"/>
  <c r="E140" i="30"/>
  <c r="F139" i="30"/>
  <c r="E139" i="30"/>
  <c r="F138" i="30"/>
  <c r="E138" i="30"/>
  <c r="F137" i="30"/>
  <c r="E137" i="30"/>
  <c r="F136" i="30"/>
  <c r="E136" i="30"/>
  <c r="F135" i="30"/>
  <c r="E135" i="30"/>
  <c r="F134" i="30"/>
  <c r="E134" i="30"/>
  <c r="F133" i="30"/>
  <c r="E133" i="30"/>
  <c r="F132" i="30"/>
  <c r="E17" i="3" s="1"/>
  <c r="E132" i="30"/>
  <c r="D17" i="3" s="1"/>
  <c r="F131" i="30"/>
  <c r="E131" i="30"/>
  <c r="F130" i="30"/>
  <c r="E130" i="30"/>
  <c r="F129" i="30"/>
  <c r="E129" i="30"/>
  <c r="F128" i="30"/>
  <c r="E128" i="30"/>
  <c r="F127" i="30"/>
  <c r="E127" i="30"/>
  <c r="F126" i="30"/>
  <c r="E126" i="30"/>
  <c r="F125" i="30"/>
  <c r="E125" i="30"/>
  <c r="F124" i="30"/>
  <c r="E124" i="30"/>
  <c r="F123" i="30"/>
  <c r="E123" i="30"/>
  <c r="F122" i="30"/>
  <c r="E122" i="30"/>
  <c r="F121" i="30"/>
  <c r="E121" i="30"/>
  <c r="D15" i="3" s="1"/>
  <c r="F120" i="30"/>
  <c r="E14" i="3" s="1"/>
  <c r="E120" i="30"/>
  <c r="F119" i="30"/>
  <c r="E119" i="30"/>
  <c r="F118" i="30"/>
  <c r="E118" i="30"/>
  <c r="F117" i="30"/>
  <c r="E117" i="30"/>
  <c r="F116" i="30"/>
  <c r="E116" i="30"/>
  <c r="F115" i="30"/>
  <c r="E115" i="30"/>
  <c r="F114" i="30"/>
  <c r="E114" i="30"/>
  <c r="F113" i="30"/>
  <c r="E113" i="30"/>
  <c r="F112" i="30"/>
  <c r="E112" i="30"/>
  <c r="F111" i="30"/>
  <c r="E111" i="30"/>
  <c r="F110" i="30"/>
  <c r="E110" i="30"/>
  <c r="F109" i="30"/>
  <c r="E109" i="30"/>
  <c r="F108" i="30"/>
  <c r="E108" i="30"/>
  <c r="F107" i="30"/>
  <c r="E107" i="30"/>
  <c r="F106" i="30"/>
  <c r="E106" i="30"/>
  <c r="F105" i="30"/>
  <c r="E105" i="30"/>
  <c r="F104" i="30"/>
  <c r="E104" i="30"/>
  <c r="F103" i="30"/>
  <c r="E103" i="30"/>
  <c r="F102" i="30"/>
  <c r="E102" i="30"/>
  <c r="F101" i="30"/>
  <c r="E101" i="30"/>
  <c r="F100" i="30"/>
  <c r="E100" i="30"/>
  <c r="F99" i="30"/>
  <c r="E99" i="30"/>
  <c r="F98" i="30"/>
  <c r="E98" i="30"/>
  <c r="F97" i="30"/>
  <c r="E97" i="30"/>
  <c r="F96" i="30"/>
  <c r="E96" i="30"/>
  <c r="F95" i="30"/>
  <c r="E95" i="30"/>
  <c r="F94" i="30"/>
  <c r="E94" i="30"/>
  <c r="F93" i="30"/>
  <c r="E93" i="30"/>
  <c r="F92" i="30"/>
  <c r="E92" i="30"/>
  <c r="F91" i="30"/>
  <c r="E91" i="30"/>
  <c r="F90" i="30"/>
  <c r="E90" i="30"/>
  <c r="F89" i="30"/>
  <c r="E18" i="3" s="1"/>
  <c r="E89" i="30"/>
  <c r="F88" i="30"/>
  <c r="E88" i="30"/>
  <c r="F87" i="30"/>
  <c r="E87" i="30"/>
  <c r="F86" i="30"/>
  <c r="E86" i="30"/>
  <c r="F85" i="30"/>
  <c r="E85" i="30"/>
  <c r="F84" i="30"/>
  <c r="E84" i="30"/>
  <c r="F83" i="30"/>
  <c r="E83" i="30"/>
  <c r="F82" i="30"/>
  <c r="E82" i="30"/>
  <c r="F81" i="30"/>
  <c r="F80" i="30"/>
  <c r="E80" i="30"/>
  <c r="F79" i="30"/>
  <c r="E79" i="30"/>
  <c r="F78" i="30"/>
  <c r="E78" i="30"/>
  <c r="F77" i="30"/>
  <c r="E77" i="30"/>
  <c r="F76" i="30"/>
  <c r="E76" i="30"/>
  <c r="F75" i="30"/>
  <c r="E10" i="3" s="1"/>
  <c r="C15" i="5" s="1"/>
  <c r="E75" i="30"/>
  <c r="D10" i="3" s="1"/>
  <c r="B15" i="5" s="1"/>
  <c r="F74" i="30"/>
  <c r="E74" i="30"/>
  <c r="F73" i="30"/>
  <c r="E73" i="30"/>
  <c r="F72" i="30"/>
  <c r="E72" i="30"/>
  <c r="F71" i="30"/>
  <c r="E8" i="3" s="1"/>
  <c r="E71" i="30"/>
  <c r="D8" i="3" s="1"/>
  <c r="F70" i="30"/>
  <c r="E70" i="30"/>
  <c r="F69" i="30"/>
  <c r="E69" i="30"/>
  <c r="F68" i="30"/>
  <c r="E68" i="30"/>
  <c r="B8" i="5" s="1"/>
  <c r="F67" i="30"/>
  <c r="E67" i="30"/>
  <c r="F66" i="30"/>
  <c r="E66" i="30"/>
  <c r="F65" i="30"/>
  <c r="E65" i="30"/>
  <c r="F64" i="30"/>
  <c r="E64" i="30"/>
  <c r="F63" i="30"/>
  <c r="E63" i="30"/>
  <c r="F62" i="30"/>
  <c r="E62" i="30"/>
  <c r="F61" i="30"/>
  <c r="E61" i="30"/>
  <c r="F60" i="30"/>
  <c r="E60" i="30"/>
  <c r="F59" i="30"/>
  <c r="E59" i="30"/>
  <c r="F58" i="30"/>
  <c r="E58" i="30"/>
  <c r="F57" i="30"/>
  <c r="E57" i="30"/>
  <c r="F56" i="30"/>
  <c r="E56" i="30"/>
  <c r="F55" i="30"/>
  <c r="E55" i="30"/>
  <c r="F54" i="30"/>
  <c r="E54" i="30"/>
  <c r="F53" i="30"/>
  <c r="E53" i="30"/>
  <c r="F52" i="30"/>
  <c r="E52" i="30"/>
  <c r="F51" i="30"/>
  <c r="E51" i="30"/>
  <c r="F50" i="30"/>
  <c r="E50" i="30"/>
  <c r="F49" i="30"/>
  <c r="E49" i="30"/>
  <c r="F48" i="30"/>
  <c r="E48" i="30"/>
  <c r="F47" i="30"/>
  <c r="E47" i="30"/>
  <c r="F46" i="30"/>
  <c r="E46" i="30"/>
  <c r="F45" i="30"/>
  <c r="E45" i="30"/>
  <c r="F44" i="30"/>
  <c r="E44" i="30"/>
  <c r="F43" i="30"/>
  <c r="E43" i="30"/>
  <c r="F42" i="30"/>
  <c r="E42" i="30"/>
  <c r="F41" i="30"/>
  <c r="E41" i="30"/>
  <c r="F40" i="30"/>
  <c r="E40" i="30"/>
  <c r="F39" i="30"/>
  <c r="E39" i="30"/>
  <c r="F38" i="30"/>
  <c r="E38" i="30"/>
  <c r="F37" i="30"/>
  <c r="E37" i="30"/>
  <c r="F36" i="30"/>
  <c r="E36" i="30"/>
  <c r="F35" i="30"/>
  <c r="E35" i="30"/>
  <c r="F34" i="30"/>
  <c r="E34" i="30"/>
  <c r="F33" i="30"/>
  <c r="E33" i="30"/>
  <c r="F32" i="30"/>
  <c r="E32" i="30"/>
  <c r="F31" i="30"/>
  <c r="E31" i="30"/>
  <c r="F30" i="30"/>
  <c r="E30" i="30"/>
  <c r="F29" i="30"/>
  <c r="E29" i="30"/>
  <c r="F28" i="30"/>
  <c r="E28" i="30"/>
  <c r="F27" i="30"/>
  <c r="E27" i="30"/>
  <c r="F26" i="30"/>
  <c r="E26" i="30"/>
  <c r="F25" i="30"/>
  <c r="E25" i="30"/>
  <c r="F24" i="30"/>
  <c r="E24" i="30"/>
  <c r="F23" i="30"/>
  <c r="E23" i="30"/>
  <c r="F22" i="30"/>
  <c r="E22" i="30"/>
  <c r="F21" i="30"/>
  <c r="E21" i="30"/>
  <c r="F20" i="30"/>
  <c r="E20" i="30"/>
  <c r="F19" i="30"/>
  <c r="E19" i="30"/>
  <c r="F18" i="30"/>
  <c r="E18" i="30"/>
  <c r="F17" i="30"/>
  <c r="E17" i="30"/>
  <c r="F16" i="30"/>
  <c r="E16" i="30"/>
  <c r="F15" i="30"/>
  <c r="E15" i="30"/>
  <c r="F14" i="30"/>
  <c r="E14" i="30"/>
  <c r="F13" i="30"/>
  <c r="E13" i="30"/>
  <c r="F12" i="30"/>
  <c r="E12" i="30"/>
  <c r="F11" i="30"/>
  <c r="E11" i="30"/>
  <c r="F10" i="30"/>
  <c r="E10" i="30"/>
  <c r="F9" i="30"/>
  <c r="E9" i="30"/>
  <c r="F8" i="30"/>
  <c r="E8" i="30"/>
  <c r="F7" i="30"/>
  <c r="E7" i="30"/>
  <c r="G6" i="30"/>
  <c r="F6" i="30"/>
  <c r="E6" i="30"/>
  <c r="G5" i="30"/>
  <c r="H5" i="30" s="1"/>
  <c r="F5" i="30"/>
  <c r="E5" i="30"/>
  <c r="F4" i="30"/>
  <c r="E4" i="30"/>
  <c r="C45" i="28"/>
  <c r="C314" i="5" l="1"/>
  <c r="B201" i="5"/>
  <c r="C207" i="5"/>
  <c r="C201" i="5"/>
  <c r="B207" i="5"/>
  <c r="B560" i="5"/>
  <c r="C9" i="5"/>
  <c r="B176" i="5"/>
  <c r="C176" i="5"/>
  <c r="H1271" i="30"/>
  <c r="G197" i="3"/>
  <c r="H197" i="3" s="1"/>
  <c r="D105" i="3"/>
  <c r="D16" i="3"/>
  <c r="B27" i="5" s="1"/>
  <c r="D18" i="3"/>
  <c r="B37" i="5" s="1"/>
  <c r="D48" i="3"/>
  <c r="D67" i="3"/>
  <c r="B195" i="5" s="1"/>
  <c r="D50" i="3"/>
  <c r="B155" i="5" s="1"/>
  <c r="D57" i="3"/>
  <c r="B170" i="5" s="1"/>
  <c r="E16" i="3"/>
  <c r="C27" i="5" s="1"/>
  <c r="E15" i="3"/>
  <c r="E33" i="3"/>
  <c r="C76" i="5" s="1"/>
  <c r="E48" i="3"/>
  <c r="E67" i="3"/>
  <c r="C195" i="5" s="1"/>
  <c r="E50" i="3"/>
  <c r="E57" i="3"/>
  <c r="E105" i="3"/>
  <c r="B336" i="5"/>
  <c r="B337" i="5"/>
  <c r="B555" i="5"/>
  <c r="B9" i="5"/>
  <c r="C647" i="5"/>
  <c r="H1265" i="30"/>
  <c r="G195" i="3"/>
  <c r="H195" i="3" s="1"/>
  <c r="B647" i="5"/>
  <c r="B292" i="5"/>
  <c r="B54" i="5"/>
  <c r="H1287" i="30"/>
  <c r="E95" i="3"/>
  <c r="H1274" i="30"/>
  <c r="H1261" i="30"/>
  <c r="C560" i="5"/>
  <c r="D78" i="3"/>
  <c r="E78" i="3"/>
  <c r="D89" i="3"/>
  <c r="E89" i="3"/>
  <c r="C37" i="5"/>
  <c r="B183" i="5"/>
  <c r="E27" i="3"/>
  <c r="C183" i="5" s="1"/>
  <c r="D10" i="2"/>
  <c r="B32" i="5"/>
  <c r="C358" i="5"/>
  <c r="B358" i="5"/>
  <c r="C32" i="5"/>
  <c r="D88" i="3"/>
  <c r="D84" i="3"/>
  <c r="E86" i="3"/>
  <c r="D86" i="3"/>
  <c r="C351" i="5"/>
  <c r="E77" i="3"/>
  <c r="B351" i="5"/>
  <c r="D77" i="3"/>
  <c r="B314" i="5"/>
  <c r="E25" i="3"/>
  <c r="E84" i="3"/>
  <c r="E88" i="3"/>
  <c r="C262" i="5" s="1"/>
  <c r="E23" i="3"/>
  <c r="C164" i="5" s="1"/>
  <c r="C363" i="5"/>
  <c r="E94" i="3"/>
  <c r="D23" i="3"/>
  <c r="B164" i="5" s="1"/>
  <c r="B363" i="5"/>
  <c r="D94" i="3"/>
  <c r="C308" i="5"/>
  <c r="B308" i="5"/>
  <c r="B6" i="8"/>
  <c r="C49" i="28"/>
  <c r="C51" i="28" s="1"/>
  <c r="C53" i="28" s="1"/>
  <c r="H6" i="30"/>
  <c r="H206" i="3" l="1"/>
  <c r="C42" i="1" s="1"/>
  <c r="C148" i="5"/>
  <c r="C155" i="5"/>
  <c r="C170" i="5"/>
  <c r="C292" i="5"/>
  <c r="B300" i="5"/>
  <c r="C555" i="5"/>
  <c r="C300" i="5"/>
  <c r="D9" i="2"/>
  <c r="C281" i="5"/>
  <c r="B276" i="5"/>
  <c r="C276" i="5"/>
  <c r="B255" i="5"/>
  <c r="C248" i="5"/>
  <c r="B268" i="5"/>
  <c r="B248" i="5"/>
  <c r="B262" i="5"/>
  <c r="C268" i="5"/>
  <c r="C255" i="5"/>
  <c r="C232" i="5"/>
  <c r="C227" i="5"/>
  <c r="B232" i="5"/>
  <c r="B227" i="5"/>
  <c r="C60" i="5"/>
  <c r="C54" i="5"/>
  <c r="B60" i="5"/>
  <c r="C44" i="5"/>
  <c r="B44" i="5"/>
  <c r="H96" i="3"/>
  <c r="C26" i="1" s="1"/>
  <c r="B154" i="5"/>
  <c r="B22" i="5"/>
  <c r="E51" i="28"/>
  <c r="F26" i="1" l="1"/>
  <c r="E26" i="1"/>
  <c r="F42" i="1"/>
  <c r="E42" i="1"/>
  <c r="G42" i="1"/>
  <c r="G46" i="1" s="1"/>
  <c r="H42" i="1"/>
  <c r="H46" i="1" s="1"/>
  <c r="H32" i="3"/>
  <c r="H44" i="3" l="1"/>
  <c r="C14" i="1" s="1"/>
  <c r="B148" i="5"/>
  <c r="F14" i="1" l="1"/>
  <c r="F46" i="1" s="1"/>
  <c r="E14" i="1"/>
  <c r="H208" i="3"/>
  <c r="I205" i="3" s="1"/>
  <c r="I203" i="3" l="1"/>
  <c r="I204" i="3"/>
  <c r="I181" i="3"/>
  <c r="I202" i="3"/>
  <c r="I182" i="3"/>
  <c r="I179" i="3"/>
  <c r="I180" i="3"/>
  <c r="I177" i="3"/>
  <c r="I178" i="3"/>
  <c r="I175" i="3"/>
  <c r="I176" i="3"/>
  <c r="I173" i="3"/>
  <c r="I174" i="3"/>
  <c r="I171" i="3"/>
  <c r="I172" i="3"/>
  <c r="I169" i="3"/>
  <c r="I170" i="3"/>
  <c r="I162" i="3"/>
  <c r="I163" i="3"/>
  <c r="I160" i="3"/>
  <c r="I161" i="3"/>
  <c r="I158" i="3"/>
  <c r="I159" i="3"/>
  <c r="I156" i="3"/>
  <c r="I157" i="3"/>
  <c r="I154" i="3"/>
  <c r="I155" i="3"/>
  <c r="I152" i="3"/>
  <c r="I153" i="3"/>
  <c r="I150" i="3"/>
  <c r="I151" i="3"/>
  <c r="I148" i="3"/>
  <c r="I149" i="3"/>
  <c r="I146" i="3"/>
  <c r="I147" i="3"/>
  <c r="I140" i="3"/>
  <c r="I141" i="3"/>
  <c r="I138" i="3"/>
  <c r="I139" i="3"/>
  <c r="I136" i="3"/>
  <c r="I137" i="3"/>
  <c r="I134" i="3"/>
  <c r="I135" i="3"/>
  <c r="I132" i="3"/>
  <c r="I133" i="3"/>
  <c r="I130" i="3"/>
  <c r="I131" i="3"/>
  <c r="I128" i="3"/>
  <c r="I129" i="3"/>
  <c r="I201" i="3"/>
  <c r="I127" i="3"/>
  <c r="I199" i="3"/>
  <c r="I200" i="3"/>
  <c r="I198" i="3"/>
  <c r="I79" i="3"/>
  <c r="I70" i="3"/>
  <c r="I168" i="3"/>
  <c r="I72" i="3"/>
  <c r="I65" i="3"/>
  <c r="I142" i="3"/>
  <c r="I123" i="3"/>
  <c r="I7" i="3"/>
  <c r="I40" i="3"/>
  <c r="I43" i="3"/>
  <c r="I18" i="3"/>
  <c r="C458" i="5"/>
  <c r="B458" i="5"/>
  <c r="D8" i="2" l="1"/>
  <c r="H4" i="2" s="1"/>
  <c r="C22" i="5"/>
  <c r="I195" i="3" l="1"/>
  <c r="I197" i="3"/>
  <c r="I206" i="3"/>
  <c r="I190" i="3"/>
  <c r="I188" i="3"/>
  <c r="I187" i="3"/>
  <c r="I191" i="3"/>
  <c r="I145" i="3"/>
  <c r="I122" i="3"/>
  <c r="I121" i="3"/>
  <c r="I119" i="3"/>
  <c r="I110" i="3"/>
  <c r="I111" i="3"/>
  <c r="I107" i="3"/>
  <c r="I108" i="3"/>
  <c r="I100" i="3"/>
  <c r="I68" i="3"/>
  <c r="I69" i="3"/>
  <c r="I67" i="3"/>
  <c r="I59" i="3"/>
  <c r="I55" i="3"/>
  <c r="I42" i="3"/>
  <c r="I36" i="3"/>
  <c r="I41" i="3"/>
  <c r="I35" i="3"/>
  <c r="I34" i="3"/>
  <c r="I8" i="3"/>
  <c r="I10" i="3"/>
  <c r="H24" i="2"/>
  <c r="L7" i="2" l="1"/>
  <c r="L8" i="2" l="1"/>
  <c r="L9" i="2"/>
  <c r="L10" i="2"/>
  <c r="E8" i="1"/>
  <c r="E46" i="1" s="1"/>
  <c r="I17" i="3" l="1"/>
  <c r="I117" i="3" l="1"/>
  <c r="I116" i="3"/>
  <c r="I124" i="3"/>
  <c r="I164" i="3"/>
  <c r="I33" i="3"/>
  <c r="D11" i="2"/>
  <c r="E48" i="1"/>
  <c r="C45" i="1" l="1"/>
  <c r="F48" i="1"/>
  <c r="G48" i="1" s="1"/>
  <c r="D34" i="1" l="1"/>
  <c r="D38" i="1"/>
  <c r="D36" i="1"/>
  <c r="D40" i="1"/>
  <c r="D20" i="1"/>
  <c r="D18" i="1"/>
  <c r="D28" i="1"/>
  <c r="D16" i="1"/>
  <c r="D30" i="1"/>
  <c r="D8" i="1"/>
  <c r="D12" i="1"/>
  <c r="D22" i="1"/>
  <c r="D32" i="1"/>
  <c r="D24" i="1"/>
  <c r="D10" i="1"/>
  <c r="D26" i="1"/>
  <c r="D42" i="1"/>
  <c r="D14" i="1"/>
  <c r="H48" i="1"/>
  <c r="A3" i="40"/>
  <c r="A2" i="19"/>
  <c r="A3" i="28"/>
  <c r="A3" i="1"/>
  <c r="B2" i="5"/>
  <c r="A2" i="8"/>
  <c r="B3" i="2"/>
  <c r="K16" i="2" l="1"/>
  <c r="I15" i="2"/>
  <c r="G14" i="2"/>
  <c r="G15" i="2" s="1"/>
  <c r="E10" i="2"/>
  <c r="E14" i="2"/>
  <c r="E7" i="2"/>
  <c r="D16" i="2"/>
  <c r="D19" i="2" s="1"/>
  <c r="E8" i="2"/>
  <c r="E20" i="2"/>
  <c r="E9" i="2"/>
  <c r="E11" i="2" l="1"/>
  <c r="I89" i="3" l="1"/>
  <c r="I48" i="3"/>
  <c r="I44" i="3"/>
  <c r="I78" i="3"/>
  <c r="I94" i="3"/>
  <c r="I73" i="3"/>
  <c r="I208" i="3"/>
  <c r="I28" i="3"/>
  <c r="I96" i="3"/>
  <c r="I60" i="3"/>
  <c r="I38" i="3"/>
  <c r="I57" i="3"/>
  <c r="I95" i="3"/>
  <c r="I88" i="3"/>
  <c r="I101" i="3"/>
  <c r="I27" i="3"/>
  <c r="I15" i="3"/>
  <c r="I105" i="3"/>
  <c r="I112" i="3"/>
  <c r="I50" i="3"/>
  <c r="I77" i="3"/>
  <c r="I25" i="3"/>
  <c r="I183" i="3"/>
  <c r="I32" i="3"/>
  <c r="I19" i="3"/>
  <c r="I80" i="3"/>
  <c r="I23" i="3"/>
  <c r="I64" i="3"/>
  <c r="I11" i="3"/>
  <c r="I16" i="3"/>
  <c r="I51" i="3"/>
  <c r="I84" i="3"/>
  <c r="I39" i="3"/>
  <c r="I86" i="3"/>
  <c r="E47" i="1" l="1"/>
  <c r="E49" i="1" s="1"/>
  <c r="G47" i="1"/>
  <c r="F47" i="1"/>
  <c r="F49" i="1" l="1"/>
  <c r="G49" i="1" s="1"/>
  <c r="I90" i="3" l="1"/>
  <c r="D45" i="1" l="1"/>
  <c r="H47" i="1" l="1"/>
  <c r="H49" i="1" s="1"/>
</calcChain>
</file>

<file path=xl/sharedStrings.xml><?xml version="1.0" encoding="utf-8"?>
<sst xmlns="http://schemas.openxmlformats.org/spreadsheetml/2006/main" count="62976" uniqueCount="34523">
  <si>
    <t>CRONOGRAMA FÍSICO E FINANCEIRO</t>
  </si>
  <si>
    <t>ITEM</t>
  </si>
  <si>
    <t>SERVIÇO</t>
  </si>
  <si>
    <t>VALORES DO ITEM</t>
  </si>
  <si>
    <t>R$</t>
  </si>
  <si>
    <t>%</t>
  </si>
  <si>
    <t>01</t>
  </si>
  <si>
    <t>02</t>
  </si>
  <si>
    <t>03</t>
  </si>
  <si>
    <t>04</t>
  </si>
  <si>
    <t>05</t>
  </si>
  <si>
    <t>06</t>
  </si>
  <si>
    <t>07</t>
  </si>
  <si>
    <t>TOTAL PLANILHA</t>
  </si>
  <si>
    <t>VALOR DO SERVIÇO EXECUTADO NO MÊS</t>
  </si>
  <si>
    <t>PORCENTAGEM</t>
  </si>
  <si>
    <t xml:space="preserve">VALOR ACUMULADO DOS SERVIÇOS EXECUTADOS </t>
  </si>
  <si>
    <t>PORCENTAGEM ACUMULADO</t>
  </si>
  <si>
    <t>RESUMO DO ORÇAMENTO</t>
  </si>
  <si>
    <t>TOTAL</t>
  </si>
  <si>
    <t>DESCRIÇÃO DOS SERVIÇOS</t>
  </si>
  <si>
    <t>UNID.</t>
  </si>
  <si>
    <t>QUANT.</t>
  </si>
  <si>
    <t>PREÇO 
TOTAL (R$)</t>
  </si>
  <si>
    <t>FONTE DE REFERÊNCIA</t>
  </si>
  <si>
    <t>CÓDIGO</t>
  </si>
  <si>
    <t>SERVIÇOS PRELIMINARES</t>
  </si>
  <si>
    <t>01.01</t>
  </si>
  <si>
    <t>01.01.01</t>
  </si>
  <si>
    <t>SINAPI</t>
  </si>
  <si>
    <t>01.01.02</t>
  </si>
  <si>
    <t>COMPOSIÇÃO</t>
  </si>
  <si>
    <t>01.01.03</t>
  </si>
  <si>
    <t>01.01.04</t>
  </si>
  <si>
    <t>01.01.05</t>
  </si>
  <si>
    <t>SUBTOTAL 01</t>
  </si>
  <si>
    <t>MOVIMENTO DE TERRA</t>
  </si>
  <si>
    <t>02.01.01</t>
  </si>
  <si>
    <t>SUBTOTAL 02</t>
  </si>
  <si>
    <t>03.01</t>
  </si>
  <si>
    <t>03.01.01</t>
  </si>
  <si>
    <t>04.01</t>
  </si>
  <si>
    <t>04.01.01</t>
  </si>
  <si>
    <t>04.01.02</t>
  </si>
  <si>
    <t>04.01.03</t>
  </si>
  <si>
    <t>ALVENARIA DE VEDAÇÃO</t>
  </si>
  <si>
    <t>06.01.01</t>
  </si>
  <si>
    <t>GRADES E PORTÕES</t>
  </si>
  <si>
    <t>COBERTURA</t>
  </si>
  <si>
    <t>TELHADO</t>
  </si>
  <si>
    <t>RUFOS E CALHAS</t>
  </si>
  <si>
    <t>PAVIMENTAÇÃO</t>
  </si>
  <si>
    <t>ACABAMENTOS</t>
  </si>
  <si>
    <t>PINTURA</t>
  </si>
  <si>
    <t>TOMADAS</t>
  </si>
  <si>
    <t>BANCADAS</t>
  </si>
  <si>
    <t>MUROS E FECHAMENTOS</t>
  </si>
  <si>
    <t>PAVIMENTAÇÃO EXTERNA</t>
  </si>
  <si>
    <t>PAISAGISMO</t>
  </si>
  <si>
    <t>DIVERSOS EXTERNOS</t>
  </si>
  <si>
    <t>SERVIÇOS DIVERSOS</t>
  </si>
  <si>
    <t>ESQUADRIAS METÁLICAS</t>
  </si>
  <si>
    <t>MEMÓRIA DE CÁLCULO</t>
  </si>
  <si>
    <t>DESCRIÇÃO SERVIÇO</t>
  </si>
  <si>
    <t>UNIDADE</t>
  </si>
  <si>
    <t>QUANT.  DO SERVIÇO</t>
  </si>
  <si>
    <t>C (m)</t>
  </si>
  <si>
    <t>H (m)</t>
  </si>
  <si>
    <t>Qnt</t>
  </si>
  <si>
    <t>L</t>
  </si>
  <si>
    <t>L (m)</t>
  </si>
  <si>
    <t>KG</t>
  </si>
  <si>
    <t>IMPERMEABILIZAÇÃO</t>
  </si>
  <si>
    <t>M2</t>
  </si>
  <si>
    <t>UND</t>
  </si>
  <si>
    <t>M</t>
  </si>
  <si>
    <t>CJ</t>
  </si>
  <si>
    <t>TIPO COMPOSIÇÃO</t>
  </si>
  <si>
    <t>LS:</t>
  </si>
  <si>
    <t>BDI:</t>
  </si>
  <si>
    <t>DATA-BASE</t>
  </si>
  <si>
    <t>COMPOSIÇÃO DE REFERÊNCIA</t>
  </si>
  <si>
    <t>CUSTO UNIT.  DO SERVIÇO (R$)</t>
  </si>
  <si>
    <t>M3</t>
  </si>
  <si>
    <t>TIPO</t>
  </si>
  <si>
    <t>FONTE</t>
  </si>
  <si>
    <t>REF.</t>
  </si>
  <si>
    <t>DESCRIÇÃO DO ITEM</t>
  </si>
  <si>
    <t>COEF.</t>
  </si>
  <si>
    <t>V. UNIT.</t>
  </si>
  <si>
    <t>V. TOTAL</t>
  </si>
  <si>
    <t>I</t>
  </si>
  <si>
    <t>MO</t>
  </si>
  <si>
    <t>MA</t>
  </si>
  <si>
    <t>RESUMO - DISCRIMINAÇÃO</t>
  </si>
  <si>
    <t>TAXA</t>
  </si>
  <si>
    <t xml:space="preserve"> TOTAL S/ BDI </t>
  </si>
  <si>
    <t xml:space="preserve"> BDI </t>
  </si>
  <si>
    <t>MÃO DE OBRA -   (TOTAL MO)</t>
  </si>
  <si>
    <t>ENCARGOS SOCIAIS</t>
  </si>
  <si>
    <t>TOTAL MÃO OBRA</t>
  </si>
  <si>
    <t>MATERIAIS E EQUIPAMENTOS -   (TOTAL MA)</t>
  </si>
  <si>
    <t>TOTAL MATERIAIS E EQUIPAMENTOS</t>
  </si>
  <si>
    <t>TOTAL (MÃO DE OBRA + MATERIAIS + EQUIPAMENTOS)</t>
  </si>
  <si>
    <t xml:space="preserve">BDI </t>
  </si>
  <si>
    <t>TOTAL DO SERVIÇO</t>
  </si>
  <si>
    <t>ARQ</t>
  </si>
  <si>
    <t>C</t>
  </si>
  <si>
    <t>-</t>
  </si>
  <si>
    <t>H</t>
  </si>
  <si>
    <t>m2</t>
  </si>
  <si>
    <t>mês</t>
  </si>
  <si>
    <t>m</t>
  </si>
  <si>
    <t>Interruptor de uma tecla paralelo 10A/250V, com placa 4x2"</t>
  </si>
  <si>
    <t>UN</t>
  </si>
  <si>
    <t>und</t>
  </si>
  <si>
    <t>PAR</t>
  </si>
  <si>
    <t>BDI</t>
  </si>
  <si>
    <t>COMPOSIÇÃO LEI SOCIAL</t>
  </si>
  <si>
    <t>GRUPO A - Encargos Sociais Básicos</t>
  </si>
  <si>
    <t>A.1</t>
  </si>
  <si>
    <t>INSS (Art. 22 da Lei 8.212/91)</t>
  </si>
  <si>
    <t>A.2</t>
  </si>
  <si>
    <t xml:space="preserve">FGTS (Art. 27 do Decreto 99.684/90) </t>
  </si>
  <si>
    <t>A.3</t>
  </si>
  <si>
    <t>SESI/SESC (Lei 8.029/90 e Lei 8.036/90)</t>
  </si>
  <si>
    <t>A.4</t>
  </si>
  <si>
    <t>SENAI/SENAC (Lei 8.029/90 e Decreto-Lei 6246/44)</t>
  </si>
  <si>
    <t>A.5</t>
  </si>
  <si>
    <t xml:space="preserve">SEBRAE (já considerado no item A.3 e A.4) </t>
  </si>
  <si>
    <t>A.6</t>
  </si>
  <si>
    <t xml:space="preserve">INCRA (Lei 2.613/55 e Decreto 1.146/70) </t>
  </si>
  <si>
    <t>A.7</t>
  </si>
  <si>
    <t>SALÁRIO-EDUCAÇÃO (Decreto 87.043/82)</t>
  </si>
  <si>
    <t>A.8</t>
  </si>
  <si>
    <t xml:space="preserve">SEGURO ACIDENTE DO TRABALHO (Lei 8.212/91 e Decreto 3.048/99) </t>
  </si>
  <si>
    <t>A.9</t>
  </si>
  <si>
    <t xml:space="preserve">SECONCI/Medicina do Trabalho </t>
  </si>
  <si>
    <t>TOTAL GRUPO A</t>
  </si>
  <si>
    <t xml:space="preserve">GRUPO B - Encargos Sociais que recebem a incidência do grupo A </t>
  </si>
  <si>
    <t>B.1</t>
  </si>
  <si>
    <t>Descanso Semanal Remunerado (Art. 66 da CLT e Art. 7º da CF/88)</t>
  </si>
  <si>
    <t>B.2</t>
  </si>
  <si>
    <t>Feriados (Art. 70 da CLT e Lei 605/49)</t>
  </si>
  <si>
    <t>B.3</t>
  </si>
  <si>
    <t>Auxílio doença e acidente do trabalho (Lei 3.607/60 e Art. 131 da CLT)</t>
  </si>
  <si>
    <t>B.4</t>
  </si>
  <si>
    <t xml:space="preserve">Licença Paternidade (Art. 7º da CF/88) </t>
  </si>
  <si>
    <t>B.5</t>
  </si>
  <si>
    <t xml:space="preserve">Faltas Legais (Art. 473 da CLT) </t>
  </si>
  <si>
    <t>B.6</t>
  </si>
  <si>
    <t xml:space="preserve">13º Salário (Lei nº 4090/62) </t>
  </si>
  <si>
    <t>B.7</t>
  </si>
  <si>
    <t xml:space="preserve">Aviso Prévio Trabalhado (Art. 7º, inciso XXI da CF/88) </t>
  </si>
  <si>
    <t>B.8</t>
  </si>
  <si>
    <t>Dias de Chuvas</t>
  </si>
  <si>
    <t>B.9</t>
  </si>
  <si>
    <t>Férias Gozadas</t>
  </si>
  <si>
    <t>B.10</t>
  </si>
  <si>
    <t>Salário Maternidade</t>
  </si>
  <si>
    <t>B.11</t>
  </si>
  <si>
    <t>Auxílio - Enfermidade</t>
  </si>
  <si>
    <t>TOTAL GRUPO B</t>
  </si>
  <si>
    <t>GRUPO C - Encargos Sociais que não recebem a incidência do grupo A</t>
  </si>
  <si>
    <t>C.1</t>
  </si>
  <si>
    <t>Dispensa sem justa causa (LC 110/01)</t>
  </si>
  <si>
    <t>C.2</t>
  </si>
  <si>
    <t xml:space="preserve">Férias indenizadas (Art. 129 a 148 da CLT) </t>
  </si>
  <si>
    <t>C.3</t>
  </si>
  <si>
    <t xml:space="preserve">Aviso prévio indenizado (Art. 7º, inciso XXI da CF/88) </t>
  </si>
  <si>
    <t>C.4</t>
  </si>
  <si>
    <t xml:space="preserve">FGTS sobre aviso prévio indenizado (Súmula 305 TST) </t>
  </si>
  <si>
    <t>C.5</t>
  </si>
  <si>
    <t>INSS sobre aviso prévio indenizado (Decreto 6.727/09)</t>
  </si>
  <si>
    <t>C.6</t>
  </si>
  <si>
    <t>Aviso prévio trabalhado</t>
  </si>
  <si>
    <t>C.7</t>
  </si>
  <si>
    <t>Indenização Adicional</t>
  </si>
  <si>
    <t>TOTAL GRUPO C</t>
  </si>
  <si>
    <t xml:space="preserve">GRUPO D - Reincidência dos encargos sociais básicos </t>
  </si>
  <si>
    <t>D.1</t>
  </si>
  <si>
    <t>Incidência do grupo A sobre o grupo B</t>
  </si>
  <si>
    <t>D.2</t>
  </si>
  <si>
    <t>Reincidência de Grupo A sobre Aviso Prévio Trabalho e Reincidência
 do FGTS sobre Aviso Prévio Indenizado</t>
  </si>
  <si>
    <t>TOTAL GRUPO D</t>
  </si>
  <si>
    <t>Código</t>
  </si>
  <si>
    <t>Descrição</t>
  </si>
  <si>
    <t>Und.</t>
  </si>
  <si>
    <t>Preço</t>
  </si>
  <si>
    <t>INSUMOS DE MAO DE OBRA</t>
  </si>
  <si>
    <t>MAO DE OBRA (SALARIOS)</t>
  </si>
  <si>
    <t>MAO DE OBRA (SALARIOS) - CONTINUACAO</t>
  </si>
  <si>
    <t>TOPOGRAFO - (TECNICO 2O GRAU NIVEL C)</t>
  </si>
  <si>
    <t>Categoria: Material</t>
  </si>
  <si>
    <t>INSUMOS BASICOS - CIVIL</t>
  </si>
  <si>
    <t>ELEMENTOS ESTRUTURAIS PRE-MOLDADOS</t>
  </si>
  <si>
    <t>MOURAO RETO DE CONCRETO BASE 10X10CM H=2.50M</t>
  </si>
  <si>
    <t>AGREGADOS, AGLOMERANTES, MISTURADOS</t>
  </si>
  <si>
    <t>CONCRETO USINADO FCK 30 MPA</t>
  </si>
  <si>
    <t>REJUNTE JUNTAPLUS FINA COR CINZA</t>
  </si>
  <si>
    <t>REJUNTE PORCELANATO QUARTZOLIT</t>
  </si>
  <si>
    <t>AGREGADOS, AGLOMERANTES E MISTURAS</t>
  </si>
  <si>
    <t>AREIA LAVADA MEDIA</t>
  </si>
  <si>
    <t>CIMENTO BRANCO NAO ESTRUTURAL</t>
  </si>
  <si>
    <t>CIMENTO COLANTE INDUSTRIALIZADO AC I</t>
  </si>
  <si>
    <t>CONCRETO USINADO FCK 20 MPA</t>
  </si>
  <si>
    <t>BRITA 1</t>
  </si>
  <si>
    <t>BRITA 2</t>
  </si>
  <si>
    <t>BRITA 3</t>
  </si>
  <si>
    <t>BRITA 4</t>
  </si>
  <si>
    <t>PEDRA DE MAO (RACHAO)</t>
  </si>
  <si>
    <t>PEDRISCO</t>
  </si>
  <si>
    <t>PO DE PEDRA</t>
  </si>
  <si>
    <t>BRITA N.3 E 4</t>
  </si>
  <si>
    <t>BARRO PARA ATERRO</t>
  </si>
  <si>
    <t>CONCRETO USINADO FCK 25 MPA</t>
  </si>
  <si>
    <t>BRITA 1 E 2 (MEDIA)</t>
  </si>
  <si>
    <t>AREIA FINA</t>
  </si>
  <si>
    <t>AREIA PARA ATERRO</t>
  </si>
  <si>
    <t>ARGAMASSA PARA GRAUTEAMENTO TIPO SIKAGROUT</t>
  </si>
  <si>
    <t>REJUNTE PRE-FABRICADA</t>
  </si>
  <si>
    <t>ARGAMASSA TIXOTROPICA SIKA MONOTOP 622 BR</t>
  </si>
  <si>
    <t>MADEIRAS</t>
  </si>
  <si>
    <t>TACO P/ FIXACAO DE BATENTE/RODAPE 10X10X2,5 CM</t>
  </si>
  <si>
    <t>FL</t>
  </si>
  <si>
    <t>PECA EM MADEIRA DE LEI 8.0 X 8.0 CM</t>
  </si>
  <si>
    <t>PECA EM MADEIRA DE LEI 5.0 X 10.0 CM (APARELHADA)</t>
  </si>
  <si>
    <t>PECA EM MADEIRA DE LEI 7.0 X 12.0 CM (APARELHADA)</t>
  </si>
  <si>
    <t>PECA EM MADEIRA DE LEI 15.0 X 20.0 CM (APARELHADA)</t>
  </si>
  <si>
    <t>RIPA EM MADEIRA DE LEI 1.5 X 5.0 CM</t>
  </si>
  <si>
    <t>RIPA EM MADEIRA DE LEI 1.5 X 4.0 CM</t>
  </si>
  <si>
    <t>FORMICA TIPO LOUSA ESCOLAR</t>
  </si>
  <si>
    <t>FORMICA LISA BRILHANTE</t>
  </si>
  <si>
    <t>MADEIRAS - CONTINUACAO</t>
  </si>
  <si>
    <t>TABUA EM MADEIRA DE LEI DE 20 CM DE LARGURA</t>
  </si>
  <si>
    <t>ESCORA DE EUCALIPTO (COMP.=3.50M)</t>
  </si>
  <si>
    <t>DZ</t>
  </si>
  <si>
    <t>PECA EM MADEIRA DE LEI 8.5 X 2 CM (BRUTA)</t>
  </si>
  <si>
    <t>FORMAS E ESCORAMENTOS</t>
  </si>
  <si>
    <t>ANDAIME MET TUBULAR FACHADA - LOCACAO (M/MÊS)</t>
  </si>
  <si>
    <t>ANDAIME PARA FACHADA (LOCAÇÃO MENSAL)</t>
  </si>
  <si>
    <t>ARMADURAS PARA CONCRETO</t>
  </si>
  <si>
    <t>ACO CA-50 DE 6.3MM</t>
  </si>
  <si>
    <t>ACO CA-50 DE 8.0MM</t>
  </si>
  <si>
    <t>ACO CA-50 DE 20.0MM</t>
  </si>
  <si>
    <t>ACO CA-60 DE 5.0MM</t>
  </si>
  <si>
    <t>TELA SOLDADA EM AÇO TIPO TELCON Q-138 P/ ARMADURA</t>
  </si>
  <si>
    <t>LAJES E PAINEIS PRE-FABRICADOS</t>
  </si>
  <si>
    <t>VEDACAO (TIJOLOS E BLOCOS)</t>
  </si>
  <si>
    <t>BLOCO DE CONCRETO 9 X 19 X 39CM - VEDACAO</t>
  </si>
  <si>
    <t>BLOCO DE CONCRETO 14 X 19 X 39CM - VEDACAO</t>
  </si>
  <si>
    <t>BLOCO DE CONCRETO 19 X 19 X 39CM - VEDACAO</t>
  </si>
  <si>
    <t>BLOCO DE CONCRETO 14 X 19 X 39CM - ESTRUTURAL</t>
  </si>
  <si>
    <t>BLOCO DE CONCRETO 19 X 19 X 39CM - ESTRUTURAL</t>
  </si>
  <si>
    <t>BLOCO DE CONCRETO 9 X 19 X 39 CM - ESTRUTURAL</t>
  </si>
  <si>
    <t>VEDACAO (ELEMENTOS VAZADOS)</t>
  </si>
  <si>
    <t>VEDACAO (DIVISORIAS)</t>
  </si>
  <si>
    <t>DIVISORIA ESP.35MM MIOLO COLMEIA MOD PAINEL/PAINEL</t>
  </si>
  <si>
    <t>PORTA P/ DIVISORIA 80X210 CM, INC DOBR/FECH INTERN</t>
  </si>
  <si>
    <t>GRANITO CINZA ANDORINHA E = 3 CM POLIDO NOS DOIS LADOS</t>
  </si>
  <si>
    <t>MATERIAIS PARA IMPERMEABILIZACAO</t>
  </si>
  <si>
    <t>SIKA TOP 107</t>
  </si>
  <si>
    <t>MANTA GEOTEXTIL DE POLIESTER BIDIM RT-16</t>
  </si>
  <si>
    <t>SIKAFLEX 1A</t>
  </si>
  <si>
    <t>ML</t>
  </si>
  <si>
    <t>SIKA TOP 108 ARMATEC (INIBIDOR DE CORROSAO)</t>
  </si>
  <si>
    <t>MATERIAIS PARA IMPERMEABILIZACAO (CONT.)</t>
  </si>
  <si>
    <t>LONA PLASTICA PRETA 80 MICRAS</t>
  </si>
  <si>
    <t>OXIPRIMER DA TEXSA OU EQUIVALENTE</t>
  </si>
  <si>
    <t>POLIURETANO FLEXIVEL BISNAGA 360G TEL 5905</t>
  </si>
  <si>
    <t>TELHAS E DOMUS</t>
  </si>
  <si>
    <t>TELHA FIBROCIMENTO ONDULADA DE 6MM</t>
  </si>
  <si>
    <t>TELHA FIBROCIMENTO ONDULADA DE 8MM</t>
  </si>
  <si>
    <t>TELHA ALUMINIO TRAPEZOIDAL 0,5MM</t>
  </si>
  <si>
    <t>TELHA CERAMICA TIPO CAPA E CANAL PLAN - NATURAL</t>
  </si>
  <si>
    <t>CUMEEIRA CERAMICA TIPO CAPA E CANAL NAT - FABRICA</t>
  </si>
  <si>
    <t>CUMEEIRA CERAMICA CAPA E CANAL NAT - PÇA VITORIA</t>
  </si>
  <si>
    <t>TELHA ONDULADA DE ALUMÍNIO ESP. 0.5 MM</t>
  </si>
  <si>
    <t>TELHA AL/ZINCO ONDULADA (GALVALUME) ESP. 0.43MM</t>
  </si>
  <si>
    <t>TELHAS (ELEMENTOS DE ARREMATE)</t>
  </si>
  <si>
    <t>RUFO EM ALUMINIO ESP. 0.5 MM LARGURA 30 CM</t>
  </si>
  <si>
    <t>CUMEEIRA FIBROCIMENTO NORMAL (ONDULADA)</t>
  </si>
  <si>
    <t>ELEMENTOS DE FIXACAO (PARAFUSOS/FERRAGENS)</t>
  </si>
  <si>
    <t>CONJUNTO VEDACAO ELASTICA</t>
  </si>
  <si>
    <t>ARO EM METAL PARA BASQUETE</t>
  </si>
  <si>
    <t>PARAFUSO PARA MADEIRA DE 80MM</t>
  </si>
  <si>
    <t>PARAFUSO COM ROSCA SOBERBA 8X110MM</t>
  </si>
  <si>
    <t>PARAFUSO S-8</t>
  </si>
  <si>
    <t>BUCHA PLASTICA COM PARAFUSO - 8MM</t>
  </si>
  <si>
    <t>BUCHA PLASTICA 8MM</t>
  </si>
  <si>
    <t>PARAFUSO CROMADO P/FIXACAO SANITARIOS</t>
  </si>
  <si>
    <t>PARAFUSO CROMADO D = 4 MM</t>
  </si>
  <si>
    <t>PORCA SEXTAVADA 1/4"</t>
  </si>
  <si>
    <t>PREGO - PRECO MEDIO DAS BITOLAS</t>
  </si>
  <si>
    <t>PREGO 12X12</t>
  </si>
  <si>
    <t>PREGO 15X15</t>
  </si>
  <si>
    <t>PREGO 18X27</t>
  </si>
  <si>
    <t>PREGO 18X30</t>
  </si>
  <si>
    <t>PREGO 18X27 GALVANIZADO</t>
  </si>
  <si>
    <t>PARAFUSO PARA BUCHA S-5</t>
  </si>
  <si>
    <t>PARAFUSO PARA BUCHA PLASTICA N.7</t>
  </si>
  <si>
    <t>ELEMENTOS DE FIXACAO - CONTINUACAO</t>
  </si>
  <si>
    <t>CONJUNTO FIXACAO P/ TELHA DE ALUMINIO TRAPEZOIDAL</t>
  </si>
  <si>
    <t>PARAFUSO GALV. C/PORCA E ARRUELA 16MM X 200MM</t>
  </si>
  <si>
    <t>BUCHA DE NYLON N.º8 REF.: TEL-5308</t>
  </si>
  <si>
    <t>PARAFUSO COM BUCHA S8</t>
  </si>
  <si>
    <t>CONJUNTO P/ FIXAÇÃO TELHA ALUMINIO ONDULADA</t>
  </si>
  <si>
    <t>PARAFUSO DE MAQ FERRO GALVANIZADO D= 16 X 100MM</t>
  </si>
  <si>
    <t>PARAFUSO AUTOATARRACHANTE DIM 4.2X32MM REF TEL5333</t>
  </si>
  <si>
    <t>BUCHA DE NYLON N.º6 REF.: TEL-5306</t>
  </si>
  <si>
    <t>ELEMENTOS DE FIXAÇÃO - CONTINUAÇÃO</t>
  </si>
  <si>
    <t>CONJ PARAFUSO, PORCA E ARRUELA LATAO 1/2 X 2"</t>
  </si>
  <si>
    <t>ARAMES</t>
  </si>
  <si>
    <t>ARAME GALVANIZADO N.10 BWG</t>
  </si>
  <si>
    <t>ARAME GALVANIZADO N.12 BWG</t>
  </si>
  <si>
    <t>ARAME GALVANIZADO N.14 BWG</t>
  </si>
  <si>
    <t>ARAME GALVANIZADO N.16 BWG</t>
  </si>
  <si>
    <t>ARAME GALVANIZADO N.18 BWG</t>
  </si>
  <si>
    <t>ARAME RECOZIDO N.18 BWG</t>
  </si>
  <si>
    <t>ARAME GALVANIZADO N.14 AWG</t>
  </si>
  <si>
    <t>ARAME FARPADO GALVANIZAD FIO 16BWG</t>
  </si>
  <si>
    <t>FECHAMENTOS EXTERNOS</t>
  </si>
  <si>
    <t>MOURAO CONCRETO CURVO SECAO "T" H=3,20M</t>
  </si>
  <si>
    <t>TELA DE ARAME GALVANIZADO DE 1" FIO N.10 BWG</t>
  </si>
  <si>
    <t>FECHAMENTOS EXTERNOS (CONT.)</t>
  </si>
  <si>
    <t>TELA MOSQUITEIRO EM NYLON MALHA 14 ABERTURA 1,5MM</t>
  </si>
  <si>
    <t>DIVERSOS</t>
  </si>
  <si>
    <t>BOMBEAMENTO DE CONCRETO</t>
  </si>
  <si>
    <t>TABULEIRO MARMORE BRANCO E GRANITO PRETO 40X40CM</t>
  </si>
  <si>
    <t>DESMOLDANTE PARA FORMAS</t>
  </si>
  <si>
    <t>MOLDURA CANTONEIRA ALUMINIO PERFIL L 3/4"X3/4X1/8"</t>
  </si>
  <si>
    <t>JUNTA PLASTICA DE 17 X 3 MM</t>
  </si>
  <si>
    <t>CABO ACO GALV. SM 6X7-AF 6,4MM (1/4")</t>
  </si>
  <si>
    <t>COLA PARA FORMICA</t>
  </si>
  <si>
    <t>DIVERSOS (CONTINUACAO)</t>
  </si>
  <si>
    <t>FILETE EM ISOPOR 2X1CM</t>
  </si>
  <si>
    <t>DUREPOX (250G)</t>
  </si>
  <si>
    <t>PARAF. INOX SEXT. M6X45MM, BUCHA N.8, ARRUELA 1/4"</t>
  </si>
  <si>
    <t>FIXADOR UNIV SPDA ESTANH TEL-5024 P/CABO 16 A 70MM</t>
  </si>
  <si>
    <t>INSUMOS DE ACABAMENTOS - CIVIL</t>
  </si>
  <si>
    <t>ESQUADRIAS DE MADEIRA - ANGELIM PEDRA</t>
  </si>
  <si>
    <t>ALIZAR / GUARNICAO EM MAD DE LEI 5.0 X 1.5 CM</t>
  </si>
  <si>
    <t>MARCO MAD LEI 15X3CM BAT 0.90X2.10M ANGELIM PEDRA</t>
  </si>
  <si>
    <t>MARCO MAD LEI 15X3CM BAT 0.60X2.10M ANGELIM PEDRA</t>
  </si>
  <si>
    <t>MARCO MAD LEI 15X3CM BAT 0.70X2.10M ANGELIM PEDRA</t>
  </si>
  <si>
    <t>MARCO MAD LEI 15X3CM BAT 0.80X2.10M ANGELIM PEDRA</t>
  </si>
  <si>
    <t>MARCO EM MADEIRA DE LEI 15 X 3 CM</t>
  </si>
  <si>
    <t>ESQUADRIAS DE MADEIRA (CONT.)</t>
  </si>
  <si>
    <t>ALIZAR / GUARNICAO EM MAD DE LEI 7X1.5CM</t>
  </si>
  <si>
    <t>ALIZAR / GUARNICAO EM MAD DE LEI 5X2.5CM</t>
  </si>
  <si>
    <t>CAIXILHO MAD LEI 9X3CM P/ JANELA - ANGELIM PEDRA</t>
  </si>
  <si>
    <t>ESQUADRIAS METÁLICAS (CONT.)</t>
  </si>
  <si>
    <t>FERRAGENS PARA ESQUADRIAS</t>
  </si>
  <si>
    <t>FECHADURA COMPLETA PARA PORTA INTERNA</t>
  </si>
  <si>
    <t>TARGETA FIO REDONDO 3"</t>
  </si>
  <si>
    <t>TARGETA FIO REDONDO 2"</t>
  </si>
  <si>
    <t>FECHADURA ALAVANCA E CHAVE YALE</t>
  </si>
  <si>
    <t>FECHADURA DE SEGURANCA ALIANCA MARCA REFERENCIA</t>
  </si>
  <si>
    <t>CADEADO 40MM</t>
  </si>
  <si>
    <t>CADEADO 30 MM</t>
  </si>
  <si>
    <t>PORTA CADEADO PARA CADEADO DE 30MM</t>
  </si>
  <si>
    <t>PORTA CADEADO PARA CADEADO DE 40MM</t>
  </si>
  <si>
    <t>FECHADURA TIPO "LIVRE-OCUPADO"</t>
  </si>
  <si>
    <t>DOBRADICA DE FERRO ZINCADO DE 3" X 2 1/2"</t>
  </si>
  <si>
    <t>FERRAGENS PARA ESQUADRIAS (CONT.)</t>
  </si>
  <si>
    <t>TRINCO CHATO EM AÇO CROMADO DE EMBUTIR 20CM</t>
  </si>
  <si>
    <t>BASCULA LINHA 25 ALUMINIO ANOD NATURAL</t>
  </si>
  <si>
    <t>FECHADURA COM MAÇANETA TIPO BOLA E CHAVE YALE</t>
  </si>
  <si>
    <t>FECHADURA DE SOBREPOR TIPO CAIXAO E CHAVE COMUM</t>
  </si>
  <si>
    <t>FECH COM MAÇANETA TIPO ALAVANCA E CHAVE TIPO COMUM</t>
  </si>
  <si>
    <t>REVESTIMENTOS (CERÂMICA E SIMILARES)</t>
  </si>
  <si>
    <t>AZULEJO BRANCO 15X15CM</t>
  </si>
  <si>
    <t>REVESTIMENTOS (CERÂMICA E SIMILARES) - CONT.</t>
  </si>
  <si>
    <t>CERAMICA 10X10 CM COR BRANCA OU AREIA</t>
  </si>
  <si>
    <t>PASTILHA CERÂMICA 5X5CM COR BRANCA</t>
  </si>
  <si>
    <t>CERAMICA 10X10CM REF. CAMBURI BRANCO</t>
  </si>
  <si>
    <t>REVESTIMENTOS (PEDRAS NATURAIS)</t>
  </si>
  <si>
    <t>MARMORE BRANCO P/BANCADA ESP. 3 CM</t>
  </si>
  <si>
    <t>GRANITO CINZA ANDORINHA POLIDO ESP. 2CM P/ BANCAD</t>
  </si>
  <si>
    <t>REVESTIMENTOS (MADEIRA, PLÁSTICOS, ETC)</t>
  </si>
  <si>
    <t>CHAPA LISA DE FIBROCIMENTO ESP.10MM</t>
  </si>
  <si>
    <t>REVESTIMENTOS (ELEMENTOS DE ARREMATE)</t>
  </si>
  <si>
    <t>CANTONEIRA DE ALUMINIO SEXTAVADA P/ ACABAMENTO</t>
  </si>
  <si>
    <t>MOLDURA EM MADEIRA DE LEI DE 7.0 X 2.5 CM</t>
  </si>
  <si>
    <t>PEITORIL GRANITO CINZA ANDORINHA LARG.15CM,ESP.3CM</t>
  </si>
  <si>
    <t>PORTA GIZ DIM. 6 X 3 CM</t>
  </si>
  <si>
    <t>PEITORIL MARMORE BRANCO, LARG. 40 CM</t>
  </si>
  <si>
    <t>FORROS</t>
  </si>
  <si>
    <t>FORRO DE GESSO COLOCADO, ACABAMENTO TIPO LISO</t>
  </si>
  <si>
    <t>FORROS (CONTINUAÇÃO)</t>
  </si>
  <si>
    <t>FORRO PVC FRISADO L= 20CM ESP.10MM, COLOCADO</t>
  </si>
  <si>
    <t>PISOS (CERÂMICA E SIMILARES)</t>
  </si>
  <si>
    <t>XADREZ (PO CORANTE TIPO XADREZ MARCA DE REF.)</t>
  </si>
  <si>
    <t>PISOS (CERÂMICA E SIMILARES) - CONT.</t>
  </si>
  <si>
    <t>PISO CERAMICO 45X45CM PEI5 CARGO PLUS GRAY ELIANE</t>
  </si>
  <si>
    <t>PISOS CERAMICOS E GRANITO</t>
  </si>
  <si>
    <t>JUNTA DE DILATACAO PLASTICA</t>
  </si>
  <si>
    <t>PORCELANATO POLIDO PANNA PLUS PO 50X50CM</t>
  </si>
  <si>
    <t>PORCELANATO POL ACET 60X60CM CIMENTO CINZA BOLD</t>
  </si>
  <si>
    <t>PISOS (MADEIRA, PLÁSTICOS, ETC)</t>
  </si>
  <si>
    <t>AGREGADO DE ALTA RESISTENCIA PARA PISOS</t>
  </si>
  <si>
    <t>PISO VIN PAVIFLEX CHROMA CONCEPT 30X30CM - ESP.2MM</t>
  </si>
  <si>
    <t>PISOS (MADEIRA, PLÁSTICOS, ETC) - CONT.</t>
  </si>
  <si>
    <t>PISO EMBORRAC PASTILHADO COR PRETA PLURIGOMA/EQUIV</t>
  </si>
  <si>
    <t>PISOS (ELEMENTOS DE ARREMATE)</t>
  </si>
  <si>
    <t>RODAPE DE PEROBA DE 1.5X7CM</t>
  </si>
  <si>
    <t>SOLEIRA GRANITO CINZA ANDORINHA ESP = 3CM, L= 3CM</t>
  </si>
  <si>
    <t>JUNTA PLASTICA "I" 27MM PARA PISOS</t>
  </si>
  <si>
    <t>RODA-PAREDE EM MADEIRA DE LEI DE 10.0 X 2.5 CM</t>
  </si>
  <si>
    <t>SOLEIRA GRANITO CINZA ANDORINHA ESP=2CM,L=15CM</t>
  </si>
  <si>
    <t>RODA-PAREDE EM MADEIRA DE LEI 20.0 X 1.5 CM</t>
  </si>
  <si>
    <t>PISOS (ELEMENTOS DE ARREMATE) - CONT.</t>
  </si>
  <si>
    <t>RODAPE MARMORE BRANCO H=7CM</t>
  </si>
  <si>
    <t>BLOCO CONCRETO TIPO PAVI-S ESP.8CM,35MPA(48UND/M2)</t>
  </si>
  <si>
    <t>BLOCO CONCRETO TIPO PAVI-S ESP.10CM - 35MPA</t>
  </si>
  <si>
    <t>BLOCO CONCRETO PAVI-S ESP. 6CM 35 MPA (48UN/M2)</t>
  </si>
  <si>
    <t>TINTAS (CONTINUACAO)</t>
  </si>
  <si>
    <t>VIDROS E ACESSORIOS</t>
  </si>
  <si>
    <t>VIDRO TRANSPARENTE LISO ESP.4MM,COLOCADO</t>
  </si>
  <si>
    <t>VIDRO MINI-BOREAL ESP.4MM, COLOCADO</t>
  </si>
  <si>
    <t>MASSA PARA VIDRO</t>
  </si>
  <si>
    <t>ESPELHO PRATA ESPESSURA 4 MM</t>
  </si>
  <si>
    <t>BOTAO FRANCES P/FIXACAO DE ESPELHOS, CROMADO</t>
  </si>
  <si>
    <t>VIDROS E ACESSORIOS (CONTINUAÇÃO)</t>
  </si>
  <si>
    <t>VIDRO ARAMADO ESP. 6MM, COLOCADO</t>
  </si>
  <si>
    <t>TINTAS (CONT.)</t>
  </si>
  <si>
    <t>ESMALTE SINTETICO</t>
  </si>
  <si>
    <t>TINTA LATEX PVA</t>
  </si>
  <si>
    <t>TINTA A BASE DE EMULSAO ACRILICA (PARA PISOS)</t>
  </si>
  <si>
    <t>SELADOR ACRILICO</t>
  </si>
  <si>
    <t>SOLVENTE PARA TINTA A BASE DE EPOXI</t>
  </si>
  <si>
    <t>TINTA PARA PISOS</t>
  </si>
  <si>
    <t>TINTA ESMALTE SINT. BRILHANTE COR BRANCA</t>
  </si>
  <si>
    <t>VERNIZES E OUTROS MATERIAIS PARA PINTURA</t>
  </si>
  <si>
    <t>AGUARRAZ MINERAL</t>
  </si>
  <si>
    <t>CAL EM PO PARA PINTURA</t>
  </si>
  <si>
    <t>FUNDO BRANCO FOSCO NIVELADOR P/ MADEIRAS</t>
  </si>
  <si>
    <t>LIQUIDO SELADOR PARA PINTURA LATEX PVA</t>
  </si>
  <si>
    <t>MASSA ACRILICA</t>
  </si>
  <si>
    <t>MASSA A BASE DE PVA</t>
  </si>
  <si>
    <t>OLEO DE LINHACA</t>
  </si>
  <si>
    <t>PRIMER A BASE DE EPOXI</t>
  </si>
  <si>
    <t>SILICONE - HIDROFUGANTE</t>
  </si>
  <si>
    <t>TRINCHA 2"</t>
  </si>
  <si>
    <t>VERNIZ ACRILICO PARA CONCRETO</t>
  </si>
  <si>
    <t>ZARCAO</t>
  </si>
  <si>
    <t>REMOVEDOR</t>
  </si>
  <si>
    <t>IMUNIZANTE PARA MADEIRA</t>
  </si>
  <si>
    <t>VERNIZ FOSCO FILTRO SOLAR LINHA PREMIUM</t>
  </si>
  <si>
    <t>VERNIZ POLIURETANO BRILHANTE LINHA PREMIUM</t>
  </si>
  <si>
    <t>GRAMA EM PLACAS TIPO ESMERALDA</t>
  </si>
  <si>
    <t>TERRA VEGETAL</t>
  </si>
  <si>
    <t>ACIDO MURIATICO</t>
  </si>
  <si>
    <t>MASSA PLASTICA</t>
  </si>
  <si>
    <t>QUADRO DE GIZ/PINCEL LAMINADO MELAMINICO 3.95X1.29</t>
  </si>
  <si>
    <t>PINTURA DE LETRAS EM PAREDE DIM.20X30 CM</t>
  </si>
  <si>
    <t>ESTRADO DE MADEIRA PADRÃO CASA GAS CONF PROJETO</t>
  </si>
  <si>
    <t>TRAVE P/ FUT SALAO 3,00X2,00M C/ RECUO FG D=3"</t>
  </si>
  <si>
    <t>POSTE VOLEIBOL FG D=2 1/2" C/ CARRETILHA E TAMPAO</t>
  </si>
  <si>
    <t>DIVERSOS (CONTINUAÇÃO)</t>
  </si>
  <si>
    <t>REDE COM MALHA GROSSA PARA TRAVE DE FUTEBOL SALAO</t>
  </si>
  <si>
    <t>CESTA PARA ARO DE BASQUETE</t>
  </si>
  <si>
    <t>REDE VOLEIBOL MALHA GROSSA, LONA SUP. E INFERIOR</t>
  </si>
  <si>
    <t>CAIXA DE PRE-MOLDADO P/ AR CONDICIONADO 18.000 BTU</t>
  </si>
  <si>
    <t>QUADRO QUADRICULABRANCO P/ PINCEL DIM 3.00 X 1.50M</t>
  </si>
  <si>
    <t>INSUMOS DE ELETRICA</t>
  </si>
  <si>
    <t>POSTES</t>
  </si>
  <si>
    <t>POSTE CIRC.CONCRETO ALT.MONT.11M/300KG,PAD ESCELSA</t>
  </si>
  <si>
    <t>POSTE CIRCULAR DE CONCRETO 11M/600KG</t>
  </si>
  <si>
    <t>POSTE (CONT)</t>
  </si>
  <si>
    <t>REDUÇÃO CONCÊNT ELETROC PERF "U" 200X150MM,ABA100</t>
  </si>
  <si>
    <t>REDUÇÃO CONCÊNT ELETROC PERF "U" 300X150MM,ABA100</t>
  </si>
  <si>
    <t>REDUÇÃO CONCÊNT ELETROC PERF "U" 400X150MM,ABA100</t>
  </si>
  <si>
    <t>SUPORTE ANGULAR P/ELETROCALHA DE 400X100MM</t>
  </si>
  <si>
    <t>PARA RAIOS E ACESSORIOS</t>
  </si>
  <si>
    <t>CURVA 90º BARRA CHATA ALUM 7/8"X1/8"X300MM TEL 778</t>
  </si>
  <si>
    <t>ISOLADORES E ESPACADORES</t>
  </si>
  <si>
    <t>CONECTOR PORCELANA 3P P/FIO 10MM2</t>
  </si>
  <si>
    <t>CONECTOR PORCELANA 3P P/FIO 6MM2</t>
  </si>
  <si>
    <t>CONECTOR PORCELANA 3P P/ FIO 4MM2</t>
  </si>
  <si>
    <t>LUMINARIAS - CONT</t>
  </si>
  <si>
    <t>TRANSFORMADORES</t>
  </si>
  <si>
    <t>PARA-RAIOS - ACESSORIOS</t>
  </si>
  <si>
    <t>QUADROS E CAIXAS ENTRADA/MEDIÇÃO</t>
  </si>
  <si>
    <t>CX PASS MET Nº6 "TELEBRAS" 120X120X15CM CH GALV</t>
  </si>
  <si>
    <t>CHAVE BLINDADA 600V-200A C/ FUSIVEL NH160A</t>
  </si>
  <si>
    <t>CONJ CX MEDIDOR POLIFASICO P-980-005+CX DISJ P-940-003</t>
  </si>
  <si>
    <t>QUADROS E CAIXAS (CONTINUAÇÃO)</t>
  </si>
  <si>
    <t>CAIXA PVC 3" X 3" TIGREFLEX - SEXTAVADA</t>
  </si>
  <si>
    <t>QUADRO DIST EMB MET 3F 56/40 CIRC DIN/UL - 225A</t>
  </si>
  <si>
    <t>CAIXA PASSAG. CH 18 C/TAMPA PARAF. 400X400X120MM</t>
  </si>
  <si>
    <t>ELETRODUTOS (AÇO ESMALTADO E CONEXÕES)</t>
  </si>
  <si>
    <t>ELETRODUTO DE FERRO GALVANIZADO 6"</t>
  </si>
  <si>
    <t>ELETRODUTO DE FERRO GALVANIZADO 4"</t>
  </si>
  <si>
    <t>ELETRODUTO DE FERRO GALVANIZADO 3"</t>
  </si>
  <si>
    <t>REDUÇÃO DE FERRO GALVANIZADO Ø 50X32MM (2X1 1/4")</t>
  </si>
  <si>
    <t>CAIXAS DE PASSAGEM E ECONDULETES (CONTINUAÇÃO)</t>
  </si>
  <si>
    <t>ELETRODUTOS (PVC RIGIDO E CONEXÕES)</t>
  </si>
  <si>
    <t>CURVA DE PVC RIGIDO PARA ELETRODUTO DE 3/4"</t>
  </si>
  <si>
    <t>LUVA DE PVC RIGIDO PARA ELETRODUTO 3/4"</t>
  </si>
  <si>
    <t>ELETRODUTO CONDULETE PVC 3/4" APARENTE TIGRE/SIM.</t>
  </si>
  <si>
    <t>NIPLE PVC PARA ELETRODUTO 3"</t>
  </si>
  <si>
    <t>CANALETA SISTEMA X PIAL LEGRAND OU SIMILAR</t>
  </si>
  <si>
    <t>ELETRODUTO CONDULETE PVC 1" APARENTE TIGRE E EQUIV</t>
  </si>
  <si>
    <t>ELETRODUTO DE PVC RIGIDO 6"</t>
  </si>
  <si>
    <t>ACABAMENTO PARA CANALETA SISTEMA X PIAL - FINA</t>
  </si>
  <si>
    <t>ELETRODUTO FLEXIVEL CORRUGADO 3/4" PVC TIGREFLEX</t>
  </si>
  <si>
    <t>ELETRODUTO FLEXIVEL CORRUGADO 1" PVC TIGREFLEX</t>
  </si>
  <si>
    <t>ELETRODUTOS (PVC RIGIDO E CONEXÕES) - CONTINUAÇÃO</t>
  </si>
  <si>
    <t>DUTO CORRUGADO DE PEAD COR PRETA 6"</t>
  </si>
  <si>
    <t>DUTO CORRUGADO DE PEAD COR PRETA 1 1/2"</t>
  </si>
  <si>
    <t>DUTO CORRUGADO DE PEAD COR PRETA 2"</t>
  </si>
  <si>
    <t>DUTO CORRUGADO DE PEAD COR PRETA 4"</t>
  </si>
  <si>
    <t>ELETRODUTOS (PVC RIG/FLEX E CONEXOES - CONT</t>
  </si>
  <si>
    <t>DUTO CORRUGADO DE PEAD COR PRETA 3"</t>
  </si>
  <si>
    <t>DUTO CORRUGADO DE PEAD COR PRETA 1 1/4"</t>
  </si>
  <si>
    <t>FIOS E CABOS</t>
  </si>
  <si>
    <t>CABO FLEX ISOL. TERMOPLAST. 750V - 1,5 MM2 - 70º</t>
  </si>
  <si>
    <t>CABO FLEX ISOL. TERMOPLAST. 750V - 2,50 MM2 - 70º</t>
  </si>
  <si>
    <t>CABO FLEX ISOL. TERMOPLAST. 750V - 4,00 MM2 - 70º</t>
  </si>
  <si>
    <t>CABO FLEX ISOL. TERMOPLAST. 750V - 6,00 MM2 - 70º</t>
  </si>
  <si>
    <t>CABO FLEX ISOL. TERMOPLAST. 0,6/1KV - 95MM2 - 70º</t>
  </si>
  <si>
    <t>CABO FLEX ISOL. TERMOPLAST. 750V - 16MM2 - 70º</t>
  </si>
  <si>
    <t>CABO FLEX ISOL. TERMOPLAST. 750V - 25MM2 - 70º</t>
  </si>
  <si>
    <t>CABO FLEX ISOL. TERMOPLAST. 0,6/1KV - 185MM2 - 70º</t>
  </si>
  <si>
    <t>CABO FLEX ISOL. TERMOPLAST. 0,6/1KV - 16MM2 - 70º</t>
  </si>
  <si>
    <t>FIOS E CABOS (CONTINUAÇÃO)</t>
  </si>
  <si>
    <t>CABO COBRE UNIPOLAR 25 MM2 ISOLAMENTO 15KV</t>
  </si>
  <si>
    <t>CABO UTP 4 PARES CAT 5E</t>
  </si>
  <si>
    <t>CABO FLEX ISOL. TERMOPLAST. 0,6/1KV - 70MM2 - 70º</t>
  </si>
  <si>
    <t>CABO ISOLADO 750V - 4 X 4.0MM2</t>
  </si>
  <si>
    <t>CABO ISOLADO PVC - 4 X 16.0MM2</t>
  </si>
  <si>
    <t>CABO FLEX ISOL. TERMOPLAST. 0,6/1KV - 25MM2 - 70º</t>
  </si>
  <si>
    <t>CABO FLEX ISOL. TERMOPLAST. 0,6/1KV - 35MM2 - 70º</t>
  </si>
  <si>
    <t>CABO FLEX ISOL. TERMOPLAST. 0,6/1KV - 6,0MM2 - 70º</t>
  </si>
  <si>
    <t>CABO FLEX ISOL. TERMOPLAST. 0,6/1KV - 10MM2 - 70º</t>
  </si>
  <si>
    <t>CABO FLEX ISOL. TERMOPLAST. 0,6/1KV - 50MM2 - 70º</t>
  </si>
  <si>
    <t>CABO FLEX ISOL. TERMOPLAST. 750V - 10MM2 - 70º</t>
  </si>
  <si>
    <t>CABO FLEX ISOL. TERMOPLAST. 0,6/1KV - 240MM2 - 70º</t>
  </si>
  <si>
    <t>CABO FLEX ISOL. TERMOPLAST. 0,6/1KV - 150MM2 - 70º</t>
  </si>
  <si>
    <t>CABO DE COBRE UNIPOLAR 35 MM2 COM ISOLAMENTO 15KV</t>
  </si>
  <si>
    <t>CABO FLEX ISOL. TERMOPLAST. 0,6/1KV - 2,5MM2 - 70º</t>
  </si>
  <si>
    <t>CABO FLEX ISOL. TERMOPLAST. 0,6/1KV - 4,0MM2 - 70º</t>
  </si>
  <si>
    <t>CABO FLEX ISOL. TERMOPLAST. 0,6/1KV - 120MM2 - 70º</t>
  </si>
  <si>
    <t>FIO DE COBRE RECOZIDO Nº 6 P/ AMARRAÇÃO</t>
  </si>
  <si>
    <t>CABO FLEX ISOL. TERMOPLAST. 0,6/1KV - 300MM2 - 70º</t>
  </si>
  <si>
    <t>FIOS E CABOS (CONT)</t>
  </si>
  <si>
    <t>CABO COAXIAL P/ TV 67 OHMS</t>
  </si>
  <si>
    <t>CHAVES</t>
  </si>
  <si>
    <t>CHAVE BLINDADA 600V 160A C/ TERMINAIS P/CABO 70MM2</t>
  </si>
  <si>
    <t>CHAVE BLINDADA TRIPOLAR 600V/200A</t>
  </si>
  <si>
    <t>CHAVE BLINDADA TRIPOLAR 600V/400A</t>
  </si>
  <si>
    <t>CHAVE TRIPOLAR BLINDADA 600V/400A-FUSIVEL NH 350A</t>
  </si>
  <si>
    <t>CHAVE BLINDADA TRIPOLAR 600V-300A C/3 FU-NH 250A</t>
  </si>
  <si>
    <t>CHAVES (CONTINUAÇÃO)</t>
  </si>
  <si>
    <t>CHAVE MAGNETICA TRIPOLAR 25A</t>
  </si>
  <si>
    <t>CHAVE BLINDADA TRIPOLAR 600V/125A</t>
  </si>
  <si>
    <t>CHAVE BLINDADA TRIPOLAR 800A C/FUSIVEL NH 2X300 A</t>
  </si>
  <si>
    <t>CHAVE BLINDADA TRIPOLAR 600V/800A</t>
  </si>
  <si>
    <t>PRENSA CABOS PARA ELETRODUTO 3/4"</t>
  </si>
  <si>
    <t>CONJ CX MEDIDOR MONOF P-980-009+CX DISJ P-940-003</t>
  </si>
  <si>
    <t>CAIXA MED POLIF P-980-009 CARGA ATE 41000W ESCELSA (CJ)</t>
  </si>
  <si>
    <t>CAIXA MED POLIF P-980-009 CARGA- 41000A57000W ESCE (CJ)</t>
  </si>
  <si>
    <t>CAIXA MED POLIF P-980-010 CARGA-57000A75000W ESCE (CJ)</t>
  </si>
  <si>
    <t>BASES E FUSIVEIS</t>
  </si>
  <si>
    <t>FUSIVEL NH - 01 RETARDADO, IN=100A</t>
  </si>
  <si>
    <t>FUSIVEL NH - 01 RETARDADO, IN=160A</t>
  </si>
  <si>
    <t>FUSIVEL NH 01 RETARDADO IN 125 A</t>
  </si>
  <si>
    <t>FUSÍVEL NH-02 RETARDADO, IN=300A</t>
  </si>
  <si>
    <t>BASES E FUSIVEIS (CONTINUACAO)</t>
  </si>
  <si>
    <t>FUSÍVEL NH-02 RETARDADO, IN=250A</t>
  </si>
  <si>
    <t>FUSÍVEL NH-02 RETARDADO, IN=355A</t>
  </si>
  <si>
    <t>DISJUNTORES (CONTINUAÇÃO)</t>
  </si>
  <si>
    <t>DISJ TERMOMAG TRIP CX MOLD 400A 65KA 600VCA</t>
  </si>
  <si>
    <t>DISJUNTORES</t>
  </si>
  <si>
    <t>DISJUNTOR NORMA NEMA MONOPOLAR 10A</t>
  </si>
  <si>
    <t>DISJUNTOR NORMA NEMA MONOPOLAR 25A</t>
  </si>
  <si>
    <t>DISJUNTOR NORMA NEMA TRIPOLAR 25A</t>
  </si>
  <si>
    <t>DISJUNTOR NORMA NEMA MONOPOLAR 15A</t>
  </si>
  <si>
    <t>MINI DISJUNTOR TRIPOLAR 90A CURVA C 5KA 220/127V</t>
  </si>
  <si>
    <t>DISJUNTOR NORMA NEMA TRIPOLAR 30A</t>
  </si>
  <si>
    <t>DISJUNTOR NORMA NEMA TRIPOLAR 35A</t>
  </si>
  <si>
    <t>MINI DISJUNTOR MONOPOLAR 16A CURVA C 5KA 220/127V</t>
  </si>
  <si>
    <t>MINI DISJUNTOR MONOPOLAR 20A CURVA C 5KA 220/127V</t>
  </si>
  <si>
    <t>MINI DISJUNTOR MONOPOLAR 25A CURVA C 5KA 220/127V</t>
  </si>
  <si>
    <t>MINI DISJUNTOR MONOPOLAR 32A CURVA C 5KA 220/127V</t>
  </si>
  <si>
    <t>MINI DISJUNTOR MONOPOLAR 40A CURVA C 5KA 220/127V</t>
  </si>
  <si>
    <t>MINI DISJUNTOR BIPOLAR 16A CURVA C 5KA 220/127V</t>
  </si>
  <si>
    <t>MINI DISJUNTOR BIPOLAR 20A CURVA C 5KA 220/127V</t>
  </si>
  <si>
    <t>MINI DISJUNTOR BIPOLAR 25A CURVA C 5KA 220/127V</t>
  </si>
  <si>
    <t>MINI DISJUNTOR BIPOLAR 32A CURVA C 5KA 220/127V</t>
  </si>
  <si>
    <t>MINI DISJUNTOR BIPOLAR 40A CURVA C 5KA 220/127V</t>
  </si>
  <si>
    <t>MINI DISJUNTOR BIPOLAR 50A CURVA C 5KA 220/127V</t>
  </si>
  <si>
    <t>MINI DISJUNTOR TRIPOLAR 16A CURVA C 5KA 220/127V</t>
  </si>
  <si>
    <t>MINI DISJUNTOR TRIPOLAR 20A CURVA C 5KA 220/127V</t>
  </si>
  <si>
    <t>MINI DISJUNTOR TRIPOLAR 25A CURVA C 5KA 220/127V</t>
  </si>
  <si>
    <t>MINI DISJUNTOR TRIPOLAR 32A CURVA C 5KA 220/127V</t>
  </si>
  <si>
    <t>MINI DISJUNTOR TRIPOLAR 40A CURVA C 5KA 220/127V</t>
  </si>
  <si>
    <t>MINI DISJUNTOR TRIPOLAR 50A CURVA C 5KA 220/127V</t>
  </si>
  <si>
    <t>MINI DISJUNTOR TRIPOLAR 70A CURVA C 5KA 220/127V</t>
  </si>
  <si>
    <t>MINI DISJUNTOR TRIPOLAR 80A CURVA C 5KA 220/127V</t>
  </si>
  <si>
    <t>MINI DISJUNTOR TRIPOLAR 63A CURVA C 5KA 220/127V</t>
  </si>
  <si>
    <t>MINI DISJUNTOR MONOPOLAR 10A CURVA C 5KA 220/127V</t>
  </si>
  <si>
    <t>MINI DISJUNTOR MONOPOLAR 63A CURVA C 5KA 220/127V</t>
  </si>
  <si>
    <t>MINI DISJUNTOR MONOPOLAR 50A CURVA C 5KA 220/127V</t>
  </si>
  <si>
    <t>MINI DISJUNTOR TRIPOLAR 125A CURVA C 15KA 220/127V</t>
  </si>
  <si>
    <t>DISJUNTOR 3P CX MOLDADA 200A - 50KA/240V 25KA/415V</t>
  </si>
  <si>
    <t>DISJUNTOR TERMOMAG.TIPO TED,3POLOS,175A,GE/SIMILAR</t>
  </si>
  <si>
    <t>MINI DISJUNTOR MONOPOLAR 70A CURVA C 5KA 220/127V</t>
  </si>
  <si>
    <t>MINI DISJUNTOR MONOPOLAR 80A CURVA C 5KA 220/127V</t>
  </si>
  <si>
    <t>MINI DISJUNTOR BIPOLAR 63A CURVA C 5KA 220/127V</t>
  </si>
  <si>
    <t>MINI DISJUNTOR BIPOLAR 70A CURVA C 5KA 220/127V</t>
  </si>
  <si>
    <t>DISJUNTORES (CONTINUACAO)</t>
  </si>
  <si>
    <t>MINI DISJUNTOR BIPOLAR 80A CURVA C 5KA 220/127V</t>
  </si>
  <si>
    <t>CAIXAS DE PASSAGEM E CONDULETES</t>
  </si>
  <si>
    <t>CAIXA PASSAG. CH 18 C/TAMPA PARAF. 150X150X80MM</t>
  </si>
  <si>
    <t>CAIXA PASSAG. CH 18 C/TAMPA PARAF. 200X200X100MM</t>
  </si>
  <si>
    <t>CAIXA PASSAG. CH 18 C/TAMPA PARAF. 300X300X120MM</t>
  </si>
  <si>
    <t>CAIXA METALICA DA GOMES DIM. 20 X 20 X 15 CM</t>
  </si>
  <si>
    <t>CAIXAS DE PASSAGEM E CONDULETES (CONTINUAÇÃO)</t>
  </si>
  <si>
    <t>APARELHOS ELÉTRICOS</t>
  </si>
  <si>
    <t>BEBEDOURO P/ DEFIC. REF. BDF 300 - IBBL</t>
  </si>
  <si>
    <t>INTERRUPTORES, TOMADAS E ESPELHOS</t>
  </si>
  <si>
    <t>TOMADA DE 3 POLOS 20A 250V S/ ESPELHO</t>
  </si>
  <si>
    <t>ESPELHO 4X2", LINHA BRANCA</t>
  </si>
  <si>
    <t>ESPELHO 4X4", LINHA BRANCA</t>
  </si>
  <si>
    <t>LUMINÁRIAS (CALHAS, PROJETORES, CONJUNTOS)</t>
  </si>
  <si>
    <t>RELE FOTOELETRICO MAG. MOD. RM10A / 220V</t>
  </si>
  <si>
    <t>ARANDELA COM DIFUSOR EM VIDRO 25CM</t>
  </si>
  <si>
    <t>PROJ. RETANGULAR PL 400 MA TECNOWATT</t>
  </si>
  <si>
    <t>LÂMPADAS</t>
  </si>
  <si>
    <t>LAMPADA VAPOR DE MERCURIO 400W/220V PHILIPS/SIM.</t>
  </si>
  <si>
    <t>LAMPADA INCANDESCENTE 60W</t>
  </si>
  <si>
    <t>LAMPADA MISTA DE 160 W</t>
  </si>
  <si>
    <t>LAMPADA INCANDESCENTE 100 W</t>
  </si>
  <si>
    <t>LAMPADA FLUORESCENTE TUBULAR 20W</t>
  </si>
  <si>
    <t>LAMPADA FLUORESCENTE TUBULAR 40W</t>
  </si>
  <si>
    <t>LUMINÁRIAS (CONT.)</t>
  </si>
  <si>
    <t>PLAFONIER COM GLOBO PLÁSTICO 9X4"</t>
  </si>
  <si>
    <t>SUPORTE PARA UMA LUMINARIA TIPO PETALA - SL1</t>
  </si>
  <si>
    <t>LUMINARIAS (CONT)</t>
  </si>
  <si>
    <t>LUMINARIAS (CONT )</t>
  </si>
  <si>
    <t>APARELHOS ELETRICOS</t>
  </si>
  <si>
    <t>CAMPAINHA TIMBRE PIAL COD. 41277 OU SIMILAR</t>
  </si>
  <si>
    <t>CAMPAINHA TIPO PRATO PIAL COD. 41418</t>
  </si>
  <si>
    <t>BOMBA CENTR MONOFASICA 110/220V 1/2CV REF: CAM W4C</t>
  </si>
  <si>
    <t>CHUVEIRO ELÉTRICO EM PVC - TIPO DUCHA</t>
  </si>
  <si>
    <t>BOMBA CENTRIFUGA TRIFASICA 2 CV - CAM W14</t>
  </si>
  <si>
    <t>APARELHOS ELETRICOS - CONTINUAÇÃO</t>
  </si>
  <si>
    <t>BOMBA CENTR MONOFASICA 110/220V 1 CV REF: CAM W10</t>
  </si>
  <si>
    <t>BOMBA CENTR MONOFASICA 110/220V 3/4CV REF: CAM W10</t>
  </si>
  <si>
    <t>CHUVEIRO PRESSMATIC ANT VANDALISMO 17125006</t>
  </si>
  <si>
    <t>APARELHOS ELÉTRICOS - CONTINUAÇÃO</t>
  </si>
  <si>
    <t>DISP PROT CONTR SURTOS DPS BIPOLAR 275VCA COR 40KA</t>
  </si>
  <si>
    <t>CAIXA POLIPROPILENO EQUIP 180X150X90MM TEL 902</t>
  </si>
  <si>
    <t>PARA-RAIOS E ACESSORIOS</t>
  </si>
  <si>
    <t>CAIXA INSPECAO DO TERRA,PVC,DIÂM.30CM,TAMPA FERRO</t>
  </si>
  <si>
    <t>CONECTOR DE UMA DESCIDA PARA CABO 35MM2</t>
  </si>
  <si>
    <t>CAPTOR C/ ROSCA ACO INOX Ø 3/4" X 350MM, TEL-036</t>
  </si>
  <si>
    <t>ABRACADEIRA TIPO CHUMBADOR P/ ELETRODUTO 2"</t>
  </si>
  <si>
    <t>CONECTOR DE PRESSAO P/CABO DE COBRE DE 35 MM2</t>
  </si>
  <si>
    <t>SUPORTE ISOLADOR P/APLICACAO EM QUINAS DE 90 GRAUS</t>
  </si>
  <si>
    <t>SUPORTE ISOLADOR C/ROLDANA P/APARAFUSAR C/CHAPA</t>
  </si>
  <si>
    <t>SUPORTE ISOLADOR REFORCADO P/APARAFUSAR C/CHAPA</t>
  </si>
  <si>
    <t>FIXADOR TIPO ÕMEGA LATAO FURO 5.5MM P/ CABO 35MM2</t>
  </si>
  <si>
    <t>ELETROFERRAGENS</t>
  </si>
  <si>
    <t>TERMINAL COMPRESSÃO COBRE ESTANHADO 50MM2 TEL 5150</t>
  </si>
  <si>
    <t>TAMPA DE ENCAIXE P/ ELETROCALHA CH18, 400MM</t>
  </si>
  <si>
    <t>TAMPA DE ENCAIXE P/ ELETROCALHA CH18, 300MM</t>
  </si>
  <si>
    <t>TAMPA DE ENCAIXE P/ ELETROCALHA CH18, 150MM</t>
  </si>
  <si>
    <t>BATERIA SELADA 12V 60AH</t>
  </si>
  <si>
    <t>TAMPA REFORCADA EM FºFº C/ ESCOTILHA - TEL-536</t>
  </si>
  <si>
    <t>ELETROFERRAGENS (BUCHAS.ARRUELAS. BRACADEIRAS)</t>
  </si>
  <si>
    <t>PARAFUSO CAB QUADRADA ACO GALV 1020 16X300MM</t>
  </si>
  <si>
    <t>TERMINAL CABO-BARRA EM LATÃO 2 X # 240 MM2</t>
  </si>
  <si>
    <t>ABRACADEIRA TIPO "U" P/ FIXACAO ELETRODUTO 3/4"</t>
  </si>
  <si>
    <t>CABECOTE DE ENTRADA 1" EM ALUMINIO FUNDIDO</t>
  </si>
  <si>
    <t>CONJ PARAFUSO, PORCA E ARRUELA LATAO 3/16 X 1"</t>
  </si>
  <si>
    <t>CONJ PARAFUSO, PORCA E ARRUELA LATAO 1/4 X 1"</t>
  </si>
  <si>
    <t>CONJ PARAFUSO, PORCA E ARRUELA LATAO 5/16 X 11/4"</t>
  </si>
  <si>
    <t>CONJ PARAFUSO, PORCA E ARRUELA LATAO 3/8 X 11/2"</t>
  </si>
  <si>
    <t>TAMPA DE ENCAIXE P/ ELETROCALHA CH18, 200MM</t>
  </si>
  <si>
    <t>PARA-RAIOS E ACESSORIOS (CONT.)</t>
  </si>
  <si>
    <t>CAPTOR C/ ROSCA LATAO CROM Ø 3/4" X 250MM, TEL-010</t>
  </si>
  <si>
    <t>PARAFUSO M6X45MM, TEL-5346</t>
  </si>
  <si>
    <t>CORDOALHA CHATA FLEX. 100X25MM 2 FUROS TEL 5701</t>
  </si>
  <si>
    <t>ALICATE Z-201</t>
  </si>
  <si>
    <t>CAIXA ACO EQUIP POT 380X320X175MM - TEL-903</t>
  </si>
  <si>
    <t>BARRA CHATA AÇO GALV. FOGO 7/8"X1/8"(3M) TEL-761</t>
  </si>
  <si>
    <t>TERMINAL CABO-BARRA EM LATÃO # 150 MM2</t>
  </si>
  <si>
    <t>VERGALHAO DE ACO C/ ROSCA 1/4" P/ ELETROCALHA</t>
  </si>
  <si>
    <t>DIVERSOS - CONTINUAÇÃO</t>
  </si>
  <si>
    <t>PARAFUSO CAB QUADRADA ACO GALV 1020 16 X 200 MM</t>
  </si>
  <si>
    <t>SAIDA HORIZONTAL P/ ELETRODUTO 3/4"</t>
  </si>
  <si>
    <t>TERMINAL CABO-BARRA EM LATÃO # 240 MM2</t>
  </si>
  <si>
    <t>PORCA QUADRADA DIAM. 16MM</t>
  </si>
  <si>
    <t>TERMINAL CABO-BARRA EM LATÃO # 300 MM2</t>
  </si>
  <si>
    <t>REATOR AFP INT. LÂMPADA VAPOR SÓDIO 400W/220V</t>
  </si>
  <si>
    <t>CENTRAL DE ALARME ENDERECAVEL 4 LACOS ATE 256 ENDERECOS</t>
  </si>
  <si>
    <t>INSUMOS ELETRICA CONTINUACAO</t>
  </si>
  <si>
    <t>TERMINAL CABO-BARRA EM LATÃO # 10 MM2</t>
  </si>
  <si>
    <t>TERMINAL CABO-BARRA EM LATÃO # 25 MM2</t>
  </si>
  <si>
    <t>TERMINAL CABO-BARRA EM LATÃO # 35 MM2</t>
  </si>
  <si>
    <t>SUSPENSAO VERTICAL PARA ELETROCALHA 200X100 MM</t>
  </si>
  <si>
    <t>SUPORTE ANGULAR P/ELETROCALHA DE 30X10CM</t>
  </si>
  <si>
    <t>ELETROFERRAGENS (DIVERSOS)</t>
  </si>
  <si>
    <t>CONECTOR SPLIT BOLT 35MM2 - ACAB. NATURAL TEL 5015</t>
  </si>
  <si>
    <t>SAIDA HORIZONTAL P/ELETRODUTO Ø 1"</t>
  </si>
  <si>
    <t>CURSOR P/FITA WALSIWA ERAFLEX</t>
  </si>
  <si>
    <t>PARAFUSO CAB ABAULADA ACO GALV 1020 16X45MM</t>
  </si>
  <si>
    <t>PARAFUSO CAB ABAULADA ACO GALV 1020 16 X 125MM</t>
  </si>
  <si>
    <t>PORCA QUADRADA PARA PARAFUSO M16</t>
  </si>
  <si>
    <t>FITA ISOLANTE NR 33 - 19MM X 20M</t>
  </si>
  <si>
    <t>BOCAL PORCELANA C/ ROSCA P/ LAMPADA INCANDESCENTE</t>
  </si>
  <si>
    <t>SELA PARA CRUZETA DE MADEIRA</t>
  </si>
  <si>
    <t>CABECOTE DE ALUMINIO FUNDIDO 3"</t>
  </si>
  <si>
    <t>CABECOTE DE ALUMINIO FUNDIDO 3/4"</t>
  </si>
  <si>
    <t>CINTA CIRCULAR ACO GALVANIZADO 300MM</t>
  </si>
  <si>
    <t>CABECOTE DE ALUMINIO FUNDIDO 1 1/2"</t>
  </si>
  <si>
    <t>CABECOTE DE ALUMINIO FUNDIDO 1 1/4"</t>
  </si>
  <si>
    <t>SOQUETE ANTI-VIBRATORIO P/LAMP.FLUOR.PANAM/SIMILAR</t>
  </si>
  <si>
    <t>ARRUELA QUADRADA 36MM DE FURO 18MM</t>
  </si>
  <si>
    <t>OLHAL DE FERRO GALVANIZADO C/ PARAFUSO 16X200MM</t>
  </si>
  <si>
    <t>CABECOTE DE ALUMINIO FUNDIDO 4"</t>
  </si>
  <si>
    <t>NIPLE PVC DUPLO 4"</t>
  </si>
  <si>
    <t>ARMACAO SECUNDARIA 1 ESTRIBO C/HASTE 16X150MM</t>
  </si>
  <si>
    <t>CABECOTE DE ALUMINIO FUNDIDO 6"</t>
  </si>
  <si>
    <t>NIPLE PVC DUPLO 6"</t>
  </si>
  <si>
    <t>ELETROC CH16 PERFURADA 300X100MM S/TAMPA</t>
  </si>
  <si>
    <t>PINO DE CRUZETA 19MM P/ISOLADOR DE DISTRIBUICAO</t>
  </si>
  <si>
    <t>TERMINAL CABO-BARRA EM LATÃO # 6 MM2</t>
  </si>
  <si>
    <t>TERMINAL CABO-BARRA EM LATÃO # 16 MM2</t>
  </si>
  <si>
    <t>TERMINAL CABO-BARRA EM LATÃO # 50 MM2</t>
  </si>
  <si>
    <t>TERMINAL CABO-BARRA EM LATÃO # 70 MM2</t>
  </si>
  <si>
    <t>TERMINAL CABO-BARRA EM LATÃO # 95 MM2</t>
  </si>
  <si>
    <t>TERMINAL CABO-BARRA EM LATÃO # 120 MM2</t>
  </si>
  <si>
    <t>TERMINAL CABO-BARRA EM LATÃO # 185 MM2</t>
  </si>
  <si>
    <t>TERMINAL CABO-BARRA EM LATÃO 2 X # 185 MM2</t>
  </si>
  <si>
    <t>ARRUELA LISA EM LATAO 1/4"</t>
  </si>
  <si>
    <t>ACIONADOR MANUAL DE ALARME ENDERECAVEL TP QUEBRA VIDRO</t>
  </si>
  <si>
    <t>CINTA CIRCULAR ACO GALVANIZADO 200MM</t>
  </si>
  <si>
    <t>DIVERSOS (CONT.)</t>
  </si>
  <si>
    <t>TERMINAL CABO-BARRA EM LATAO 2X # 300MM2</t>
  </si>
  <si>
    <t>INSUMOS DE REDE LOGICA / TELEFONIA/ CFTV/ SOM</t>
  </si>
  <si>
    <t>CABOS E CONEXOES</t>
  </si>
  <si>
    <t>CONECTOR RJ45 MACHO - PARA REDE DE DADOS</t>
  </si>
  <si>
    <t>PRENSA CABOS PARA ELETRODUTO 1/2"</t>
  </si>
  <si>
    <t>PRENSA CABOS PARA ELETRODUTO 1"</t>
  </si>
  <si>
    <t>TOMADA TELEFONE COM CONECTOR RJ11</t>
  </si>
  <si>
    <t>TOMADA COAXIAL 75 OHMS PARA TV C/ ESPELHO 4X2"</t>
  </si>
  <si>
    <t>TERMINAL COMPRESSÃO COBRE ESTANHADO 35MM TEL 5135</t>
  </si>
  <si>
    <t>INSUMOS DE HIDRAULICA</t>
  </si>
  <si>
    <t>TUBOS (CONCRETO)</t>
  </si>
  <si>
    <t>TUBO DE CONCRETO SIMPLES DIAM. 30CM - PS1</t>
  </si>
  <si>
    <t>TUBO DE CONCRETO SIMPLES DIAM. 20CM - PS1</t>
  </si>
  <si>
    <t>TUBOS (CONCRETO-CONT.)</t>
  </si>
  <si>
    <t>BUJAO DE ACO GALVANIZADO 3"</t>
  </si>
  <si>
    <t>BUJAO DE ACO GALVANIZADO 4"</t>
  </si>
  <si>
    <t>TUBOS (AÇO GALVANIZADO E CONEXÕES)</t>
  </si>
  <si>
    <t>LUVA DE REDUCAO ACO GALV 4X2 1/2"</t>
  </si>
  <si>
    <t>TUBOS (FERRO FUNDIDO E CONEXÕES)</t>
  </si>
  <si>
    <t>TUBO DE FERRO FUNDIDO DE 150MM</t>
  </si>
  <si>
    <t>TUBOS (PVC RÍGIDO E CONEXÕES)</t>
  </si>
  <si>
    <t>ADAPTADOR PVC SOLD.FLANGES LIVRES P/CX.AGUA 20MM</t>
  </si>
  <si>
    <t>ADAPTADOR PVC SOLD.FLANGES LIVRES P/CX.AGUA 25MM</t>
  </si>
  <si>
    <t>ADAPTADOR PVC SOLD.FLANGES LIVRES P/CX.AGUA 32MM</t>
  </si>
  <si>
    <t>ADAPTADOR PVC SOLD.FLANGES LIVRES P/CX.AGUA 40MM</t>
  </si>
  <si>
    <t>ADAPTADOR PVC SOLD.FLANGES LIVRES P/CX.AGUA 50MM</t>
  </si>
  <si>
    <t>ADAPTADOR PVC SOLDAVEL PARA REGISTRO 25MM X 3/4"</t>
  </si>
  <si>
    <t>ADAPTADOR PVC SOLDAVEL PARA REGISTRO 32MM X 1"</t>
  </si>
  <si>
    <t>ADAPTADOR PVC SOLDAVEL PARA REGISTRO 50MM X 1 1/2"</t>
  </si>
  <si>
    <t>BUCHA DE REDUCAO PVC SOLDAVEL LONGA 32X25MM</t>
  </si>
  <si>
    <t>BUCHA DE REDUCAO PVC SOLDAVEL LONGA 50X32MM</t>
  </si>
  <si>
    <t>JOELHO DE REDUCAO 90 PVC SOLDAVEL DE 32X25MM</t>
  </si>
  <si>
    <t>TUBOS (PVC RÍGIDO E CONEXÕES) - CONT.</t>
  </si>
  <si>
    <t>JOELHO 90 PVC SOLD/ROSCA REDUCAO 25X3/4"</t>
  </si>
  <si>
    <t>JOELHO DE REDUCAO 90 PVC SOLD/ROSCA DE 25X1/2"</t>
  </si>
  <si>
    <t>LUVA PVC SOLDAVEL/ROSCA DE 25X3/4"</t>
  </si>
  <si>
    <t>TUBOS (PVC RIGIDO TP ESGOTO)</t>
  </si>
  <si>
    <t>TUBO PVC CORRUGADO PERFURADO 100MM RIGIDO</t>
  </si>
  <si>
    <t>CURVA 90° CURTA PVC ESGOTO 40MM</t>
  </si>
  <si>
    <t>CURVA 90° CURTA PVC ESGOTO 100MM</t>
  </si>
  <si>
    <t>CURVA 90° LONGA PVC ESGOTO 100 MM</t>
  </si>
  <si>
    <t>JOELHO 90 C/VISITA PVC ESG 100X50MM</t>
  </si>
  <si>
    <t>PLUG PVC ESGOTO DE 100MM</t>
  </si>
  <si>
    <t>TE PVC REDUCAO ESGOTO DE 150X100MM</t>
  </si>
  <si>
    <t>TUBOS (PVC RIGIDO SOLDAVEL E ESGOTO COM CONEXOES)</t>
  </si>
  <si>
    <t>JOELHO 90 DE PVC SOLDAVEL DE 25MM</t>
  </si>
  <si>
    <t>JOELHO 90 DE PVC SOLDAVEL DE 32MM</t>
  </si>
  <si>
    <t>JOELHO 90 DE PVC SOLDAVEL DE 50MM</t>
  </si>
  <si>
    <t>TE DE PVC SOLDAVEL DE 25MM</t>
  </si>
  <si>
    <t>TE DE PVC SOLDAVEL DE 32MM</t>
  </si>
  <si>
    <t>JOELHO 45 DE PVC P/ ESGOTO DE 40MM</t>
  </si>
  <si>
    <t>JOELHO 90 DE PVC P/ ESGOTO DE 40MM</t>
  </si>
  <si>
    <t>JOELHO 90 DE PVC P/ ESGOTO DE 75MM</t>
  </si>
  <si>
    <t>JOELHO 90 DE PVC P/ ESGOTO DE 100MM</t>
  </si>
  <si>
    <t>TE 90° PVC RIGIDO P/ ESGOTO DE 40MM (1 1/2")</t>
  </si>
  <si>
    <t>TE 90° PVC RIGIDO P/ ESGOTO DE 100MM (4")</t>
  </si>
  <si>
    <t>TUBO DE PVC DE 1 1/2" P/ DESCARGA</t>
  </si>
  <si>
    <t>LUVA DE PVC SOLDAVEL DE 25MM</t>
  </si>
  <si>
    <t>JOELHO 45 DE PVC P/ ESGOTO DE 150MM</t>
  </si>
  <si>
    <t>TE DE PVC SOLDAVEL DE 32X25MM</t>
  </si>
  <si>
    <t>JOELHO 45 DE PVC SOLDAVEL DE 25MM</t>
  </si>
  <si>
    <t>TUBOS (PVC RIGIDO E CONEXOES - CONT.)</t>
  </si>
  <si>
    <t>ANEL DE BORRACHA P/TUBO PVC 150MM (6")</t>
  </si>
  <si>
    <t>TUBOS (PVC RIGIDO E CONEXOES-ROSCAVEL)</t>
  </si>
  <si>
    <t>TUBO PVC RIGIDO ROSCAVEL DE 3/4"</t>
  </si>
  <si>
    <t>TUBO PVC RIGIDO ROSCAVEL DE 1"</t>
  </si>
  <si>
    <t>LUVA PVC ROSCAVEL DE 3/4"</t>
  </si>
  <si>
    <t>LUVA PVC ROSCAVEL DE 1"</t>
  </si>
  <si>
    <t>JOELHO 90 PVC ROSCAVEL C/ BUCHA DE LATAO 3/4"</t>
  </si>
  <si>
    <t>TUBOS (PVC E CONEXOES - CONT.)</t>
  </si>
  <si>
    <t>BACIA SANITÁRIA CONVENCIONAL RAVENA P9, DECA</t>
  </si>
  <si>
    <t>REGISTROS</t>
  </si>
  <si>
    <t>REGISTRO DE PRESSAO CROMADO 1/2"</t>
  </si>
  <si>
    <t>REGISTRO DE PRESSAO CROMADO 3/4"</t>
  </si>
  <si>
    <t>REGISTRO DE PRESSAO BRUTO 3/4"</t>
  </si>
  <si>
    <t>REGISTRO DE ESFERA C/ BORBOLETA 3/4" BR 33 TIGRE</t>
  </si>
  <si>
    <t>REGISTRO PRESSAO BRUTO 1/2"</t>
  </si>
  <si>
    <t>VÁLVULAS</t>
  </si>
  <si>
    <t>VALVULA DE SAIDA PARA LAVATORIO CROMADA 1"</t>
  </si>
  <si>
    <t>VALVULA DE SAIDA P/MICTORIO CROMADA (11/2")</t>
  </si>
  <si>
    <t>VALVULA DE PVC 2" C/ UNHO</t>
  </si>
  <si>
    <t>VALVULA DE PVC 1" C/ UNHO</t>
  </si>
  <si>
    <t>VALVULA DE DESCARGA 1 1/2" C/ ACABAMENTO CROMADO</t>
  </si>
  <si>
    <t>VALVULA DE DESCARGA COM REGISTRO 1 1/2" S/ ACABAM.</t>
  </si>
  <si>
    <t>VALVULA RETENCAO HORIZONTAL BRONZE - 80MM (3")</t>
  </si>
  <si>
    <t>VALVULA RETENCAO VERTICAL BRONZE - 32MM (1 1/4")</t>
  </si>
  <si>
    <t>VALVULA RETENCAO VERTICAL BRONZE - 20 MM 3/4"</t>
  </si>
  <si>
    <t>VALVULA RETENCAO VERTICAL BRONZE - 15MM (1/2")</t>
  </si>
  <si>
    <t>VALVULA RETENCAO VERTICAL BRONZE - 40MM (11/2")</t>
  </si>
  <si>
    <t>VALVULA RETENCAO VERTICAL BRONZE - 50MM (2")</t>
  </si>
  <si>
    <t>VALVULA RETENCAO VERTICAL BRONZE - 65MM (21/2")</t>
  </si>
  <si>
    <t>VALVULA RETENCAO VERTICAL BRONZE - 80MM (3")</t>
  </si>
  <si>
    <t>VALVULA DE RETENCAO VERTICAL BRONZE - 25MM (1")</t>
  </si>
  <si>
    <t>VALVULA EM PVC P/ LAVAT PADRAO POPULAR 1" C/ UNHO</t>
  </si>
  <si>
    <t>VALVULA DE DESCARGA COM CANOPLA CROMADA 11/4"</t>
  </si>
  <si>
    <t>VÁLVULAS (CONTINUAÇÃO)</t>
  </si>
  <si>
    <t>VÁLVULA ESFERA NPT CLASSE 300 Ø 3/4"</t>
  </si>
  <si>
    <t>SIFÕES / ENGATES</t>
  </si>
  <si>
    <t>SIFAO METALICO TIPO COPO 1X1 1/2"</t>
  </si>
  <si>
    <t>SIFAO CROMADO 2"</t>
  </si>
  <si>
    <t>SIFAO DE PVC RIGIDO TIPO COPO 1" X 1 1/2"</t>
  </si>
  <si>
    <t>SIFAO DE PVC DIAMETRO 2"</t>
  </si>
  <si>
    <t>SIFAO PVC PADRAO POPULAR P/ LAVATÓRIO 1"X1 1/2"</t>
  </si>
  <si>
    <t>ENGATE FLEXIVEL METAL CROMADO ESTEVES</t>
  </si>
  <si>
    <t>ANEL DE CERA PARA BACIA SANITARIA</t>
  </si>
  <si>
    <t>CAIXAS DE DESCARGA E RESERVATORIOS</t>
  </si>
  <si>
    <t>RESERVATORIO DE POLIETILENO 1.000 L C/ TAMPA</t>
  </si>
  <si>
    <t>RESERVATORIO DE POLIETILENO 5.000 L C/ TAMPA</t>
  </si>
  <si>
    <t>RESERVATORIO DE POLIETILENO 1.500 L C/ TAMPA</t>
  </si>
  <si>
    <t>RESERVATORIO DE POLIETILENO 500 L C/ TAMPA</t>
  </si>
  <si>
    <t>RESERVATORIO DE POLIETILENO 310 L C/ TAMPA</t>
  </si>
  <si>
    <t>RESERVATORIO DE POLIETILENO 3.000 L C/ TAMPA</t>
  </si>
  <si>
    <t>RESERVATORIO DE POLIETILENO 2.000 L C/ TAMPA</t>
  </si>
  <si>
    <t>RESERVATORIO DE POLIETILENO 15.000 L C/ TAMPA</t>
  </si>
  <si>
    <t>APARELHOS SANITÁRIOS E SIMILARES</t>
  </si>
  <si>
    <t>BACIA SIF. LOUCA DECA LINHA RAVENA REF. P.909</t>
  </si>
  <si>
    <t>BACIA SIFONADA DE LOUCA BRANCA</t>
  </si>
  <si>
    <t>CABIDE DE LOUCA BRANCA COM 2 GANCHOS</t>
  </si>
  <si>
    <t>LAVATORIO DE LOUCA BRANCA COM COLUNA</t>
  </si>
  <si>
    <t>LAVATORIO DE LOUCA BRANCA SEM COLUNA</t>
  </si>
  <si>
    <t>MICTORIO COLETIVO ACO INOX, AISI 304 N.18 - L=30CM</t>
  </si>
  <si>
    <t>MICTORIO DE LOUCA BRANCA</t>
  </si>
  <si>
    <t>PIA DE ACO INOXIDAVEL COM CUBA SIMPLES 1.50X0.58M</t>
  </si>
  <si>
    <t>PAPELEIRA DE LOUCA BRANCA 15X15CM</t>
  </si>
  <si>
    <t>SABONETEIRA DE LOUCA BRANCA 7.5X15CM</t>
  </si>
  <si>
    <t>SABONETEIRA DE LOUCA BRANCA SEM ALCA 15X15CM</t>
  </si>
  <si>
    <t>TANQUE SIMPLES 85 LTS ACO INOX, AISI 304 - TS Nº 2</t>
  </si>
  <si>
    <t>TANQUE SIMPLES 45 LTS ACO INOX, AISI 304 - TS Nº 1</t>
  </si>
  <si>
    <t>CABIDE DE LOUCA BRANCA COM 1 GANCHO</t>
  </si>
  <si>
    <t>CHUVEIRO DE PVC C/ BRACO</t>
  </si>
  <si>
    <t>BACIA SIFONADA INFANTIL DE LOUCA BRANCA</t>
  </si>
  <si>
    <t>ESCOVARIO AÇO INOX, AISI 304 Nº 18 - (17X43X23CM)</t>
  </si>
  <si>
    <t>LAVATORIO EM ACO INOX, LIGA AISI 304 N.1</t>
  </si>
  <si>
    <t>MICTORIO ACO INOX LIGA AISI 304 N.18 C/VALVULA</t>
  </si>
  <si>
    <t>TANQUE DUPLO 90 LTS ACO INOX AISI 304 TD Nº 1</t>
  </si>
  <si>
    <t>BEBEDOURO EM ACO INOX, AISI 304 CH18 DIM. 45X275CM</t>
  </si>
  <si>
    <t>CUBA EM ACO INOX P/ PANELOES, AISI 304 CH 22</t>
  </si>
  <si>
    <t>PIA EM ACO INOX C/ 2 CUBAS NO. 1 0.60 X 2.50 M</t>
  </si>
  <si>
    <t>BEBEDOURO ACO INOX COLETIVO N.18 - L= 0.45 M</t>
  </si>
  <si>
    <t>TANQUE DUPLO EM MARMORITE - DIM. 100X60 CM</t>
  </si>
  <si>
    <t>PIA EM MARMORITE P/COZINHA DIM. 1.20 X 0.60 M</t>
  </si>
  <si>
    <t>CABIDE 1 GANCHO REF.08 ACAB. CROMADO</t>
  </si>
  <si>
    <t>CANOPLA PARA VALVULA DE DESCARGA</t>
  </si>
  <si>
    <t>CUBA LOUCA BRANCA OVAL DE EMBUTIR REF. L37</t>
  </si>
  <si>
    <t>BACIA DE LOUÇA BRANCA LINHA APIA</t>
  </si>
  <si>
    <t>LAV. LOUÇA BRANCA S/ COLUNA LINHA COLIBRI</t>
  </si>
  <si>
    <t>TANQUE MARMORITE COM 1 BOJO DIM. 60X50CM</t>
  </si>
  <si>
    <t>PIA ACO INOXI 01 CUBA N. 1 DIM. 0.60 X 1.80M</t>
  </si>
  <si>
    <t>PIA ACO INOXI 02 CUBAS N. 2 DIM. 0.60 X 2.10M</t>
  </si>
  <si>
    <t>LAVATORIO BRANCO COM COLUNA BRANCO PADRAO POPULAR</t>
  </si>
  <si>
    <t>LAVATORIO DE CANTO BRANCO REF. L101</t>
  </si>
  <si>
    <t>CUBA AÇO INOX RETANG. SIMPLES REF.301 MARCA STRAKE</t>
  </si>
  <si>
    <t>LAVATORIO DE CANTO BRANCO COLECAO MASTER - L76</t>
  </si>
  <si>
    <t>BACIA SIF. LOUCA BRANCA VOGUE PLUS CONFORT - P51</t>
  </si>
  <si>
    <t>METAIS SANITÁRIOS</t>
  </si>
  <si>
    <t>TORNEIRA PARA TANQUE</t>
  </si>
  <si>
    <t>TORNEIRA DE PRESSAO CROMADA P/LAVATORIO 1/2"</t>
  </si>
  <si>
    <t>TUBO DE LIGACAO CROMADO COM CANOPLA</t>
  </si>
  <si>
    <t>TORNEIRA DE JARDIM CROMADA 3/4" OU 1/2"</t>
  </si>
  <si>
    <t>TORNEIRA DE PRESSAO EM PVC P/ PIA 1/2"</t>
  </si>
  <si>
    <t>DUCHA MANUAL ACQUA JET C/ REG.PRESSÃO REF. C 2195</t>
  </si>
  <si>
    <t>TORNEIRA PARA PIA CROMADA 1/2" FABRIMAR OU SIMILAR</t>
  </si>
  <si>
    <t>TORNEIRA EM PVC PARA LAVATORIO</t>
  </si>
  <si>
    <t>TORNEIRA DE PRESSAO CROMADA PARA TANQUE DE 1/2"</t>
  </si>
  <si>
    <t>TORNEIRA PRESSÃO CROMADA USO GERAL 3/4"</t>
  </si>
  <si>
    <t>VALVULA DESC ANTI-VANDALISMO P/ MICTORIO DOCOL/EQU</t>
  </si>
  <si>
    <t>LAVATÓRIO COM COLUNA BRANCA CONFORT L51+CS1V</t>
  </si>
  <si>
    <t>TUBO LIGACAO MICTORIO ANTIVAND 00132606 DOCOL/EQU</t>
  </si>
  <si>
    <t>APARELHOS E EQUIPAMENTOS</t>
  </si>
  <si>
    <t>CHUVEIRO CROMADO COM DESVIADOR FLEXIVEL 1975C</t>
  </si>
  <si>
    <t>MICTORIO LOUCA BRANCA C/ SIFÃO INTEGRADO M712</t>
  </si>
  <si>
    <t>EQUIPAMENTOS DE PROTEÇÃO CONTRA INCÊNDIO</t>
  </si>
  <si>
    <t>EXTINTOR GAS CARBONICO CO2 5 BC -6 KG</t>
  </si>
  <si>
    <t>CAIXA DE ACO 40X60X40CM P/HIDRANTE DE RECALQUE</t>
  </si>
  <si>
    <t>ADAPTADOR LATAO ROSCA P/ ENGATE RAPIDO 63X63MM</t>
  </si>
  <si>
    <t>SUPORTE PARA EXTINTOR</t>
  </si>
  <si>
    <t>EXTINTOR AP 2A (10 LITROS)</t>
  </si>
  <si>
    <t>EXTINTOR PORTATIL PO QUIMICO SECO ABC- 4KG</t>
  </si>
  <si>
    <t>EXTINTOR PORTATIL PO QUIMICO SECO ABC- 6KG</t>
  </si>
  <si>
    <t>REGISTRO GLOBO ANGULAR 45º DE 63MM</t>
  </si>
  <si>
    <t>MANGUEIRA DE 63MM X 20 M C/ ENGATE STORZ</t>
  </si>
  <si>
    <t>REGISTRO GLOBO ANGULAR 90 DE 63MM</t>
  </si>
  <si>
    <t>TAMPAO COM CORRENTE PARA REGISTRO GLOBO ANGULAR</t>
  </si>
  <si>
    <t>CHAVE P/ CONEXOES TIPO STORZ DN 1 1/2X 2 1/2"</t>
  </si>
  <si>
    <t>MANGUEIRA DE INCENDIO 63MM X 15 M C/ ENGATE STORZ</t>
  </si>
  <si>
    <t>SINALIZ DE EMERGENCIA (SAIDA) ACRILICA AUTONOMA</t>
  </si>
  <si>
    <t>ESGUICHO EM LATAO REGULAVEL 2.1/2"</t>
  </si>
  <si>
    <t>RALOS, CAIXAS E GRELHAS</t>
  </si>
  <si>
    <t>RALO SIFONADO EM PVC 100X40MM COM GRELHA EM PVC</t>
  </si>
  <si>
    <t>RALO SECO PVC 10 CM, COM GRELHA EM PVC</t>
  </si>
  <si>
    <t>CAIXA SIFONADA PVC 150X150X50MM,COM GRELHA EM PVC</t>
  </si>
  <si>
    <t>TAMPA P/ CAIXA SIFONADA EM PVC 15X15CM</t>
  </si>
  <si>
    <t>RALO SIFONADO 10X10CM C/ GRELHA QUADRADA PVC</t>
  </si>
  <si>
    <t>RALO SIFONADO EM PVC 100X40MM, C/ GRELHA CROMADA</t>
  </si>
  <si>
    <t>RALO SECO PVC 10CM, C/ GRELHA CROMADA</t>
  </si>
  <si>
    <t>RALO SIFONADO 100X40MM C/GRELHA PVC,AKROS MAR.REF.</t>
  </si>
  <si>
    <t>RALOS, CAIXAS E GRELHAS (CONT)</t>
  </si>
  <si>
    <t>TAMPA PVC PARA RALO 100X100MM</t>
  </si>
  <si>
    <t>CAPTAÇÃO ÁGUAS PLUVIAIS</t>
  </si>
  <si>
    <t>CHAPA GALVANIZADA Nº 26 DESENV 30 CM</t>
  </si>
  <si>
    <t>SUPORTE PARA CALHA</t>
  </si>
  <si>
    <t>CALHA EM CHAPA DE ACO GALVANIZADO N. 20 40X25X25CM</t>
  </si>
  <si>
    <t>CAPTACAO AGUAS PLUVIAIS (CONTINUACAO)</t>
  </si>
  <si>
    <t>TAMPA FERRO FUNDIDO ARTICULADA (60X40) CM</t>
  </si>
  <si>
    <t>FITA PERFURADA WALSYWA 19MM X 30M</t>
  </si>
  <si>
    <t>CAIXA TERMOPLASTICA P/ HIDROMETRO DN 3/4" P/PAREDE</t>
  </si>
  <si>
    <t>FILTRO ANAER.ANEL CONCR.DIAM 1M,H=2.0M,C/ VISITA</t>
  </si>
  <si>
    <t>LAVATORIO C/ COLUNA RAVENA DECA L91/C9 BRANCO</t>
  </si>
  <si>
    <t>BOLSA DE BORRACHA Ø 1.1/2" P/ BACIA SANIT.</t>
  </si>
  <si>
    <t>ENGATES DE PVC</t>
  </si>
  <si>
    <t>ENGATES CROMADOS</t>
  </si>
  <si>
    <t>ASSENTO DE PLASTICO PARA VASO SANITARIO</t>
  </si>
  <si>
    <t>FITA DE VEDACAO 18MM X 50M</t>
  </si>
  <si>
    <t>ADESIVO PARA TUBO DE PVC RIGIDO</t>
  </si>
  <si>
    <t>SOLUCAO LIMPADORA PARA PVC RIGIDO</t>
  </si>
  <si>
    <t>TORNEIRA DE BOIA EM LATAO(BOIA PLAST)DN 20MM (3/4)</t>
  </si>
  <si>
    <t>FILTRO ANAEROBIO ANEIS CONCR. DIAM.1.20M, H=2.00M</t>
  </si>
  <si>
    <t>FOSSA ANEIS PRE-MOLDADOS DIAM. 2M,H=2M,TAMPA 60CM</t>
  </si>
  <si>
    <t>FILTRO ANAER. ANEIS CONCR.DIAM. 2M,H=2M,TAMPA 60CM</t>
  </si>
  <si>
    <t>CAVALETE PARA PADRAO DE ENTRADA D=3/4"</t>
  </si>
  <si>
    <t>ENGATE N.3 EM PVC CIPLA OU SIMILAR</t>
  </si>
  <si>
    <t>ENGATE DE PVC 1/2"X40MM, LUCONI MARCA DE REF.</t>
  </si>
  <si>
    <t>FOSSA ANÉIS CONCR. D=1.20M, H=2.0M C/VISITA 60 CM</t>
  </si>
  <si>
    <t>AUTOMATICO DE BOIA 2 FUNCOES 25A</t>
  </si>
  <si>
    <t>TAMPA PLASTICA PARA BACIA SIFONADA INFANTIL</t>
  </si>
  <si>
    <t>TAMPA PRE-MOLDADA DIAMETRO 1.5M</t>
  </si>
  <si>
    <t>TUBOS E CONEXÕES FºFº TK P/ INST. BOMBAS (EE)</t>
  </si>
  <si>
    <t>REPARO DE VÁLVULA DE DESCARGA</t>
  </si>
  <si>
    <t>CORRIMAO EM TUBO FG,DIAM 3",COM CHUMB.A CADA 1.5 M</t>
  </si>
  <si>
    <t>ALCAPAO DE MADEIRA DE LEI 60X60CM</t>
  </si>
  <si>
    <t>MOLDE P/ SOLDA EXOTERMICA TIPO HCL 5/8" 50-5</t>
  </si>
  <si>
    <t>PÇ</t>
  </si>
  <si>
    <t>ADESIVO 60X60CM COM IMPRESSAO DIGITAL "LOGO IOPES"</t>
  </si>
  <si>
    <t>FITA PERF NIQUELADA P/ EQUALIZ ROLO 3M 20X0.8MM 7F</t>
  </si>
  <si>
    <t>PO EXOTERMICO IGNICAO C/ PALITO CARTUCHO 115</t>
  </si>
  <si>
    <t>PLACA P/ INAUGURACAO OBRA EM ALUM POLIDO 40X50CM</t>
  </si>
  <si>
    <t>SUPORTE "Y" WALSYWA P/ FIXACAO DE ELETRODUTOS TETO</t>
  </si>
  <si>
    <t>DETECTOR OPTICO ENDERECAVEL 24V</t>
  </si>
  <si>
    <t>DIVERSOS CONTINUACAO</t>
  </si>
  <si>
    <t>TIJOLO ESMERIL 76,2X76,2X50,8 MM</t>
  </si>
  <si>
    <t>SIRENE ELETRONICA MEDIA TP CORNETA</t>
  </si>
  <si>
    <t>INSUMOS DE ELETRICA (CONT.)</t>
  </si>
  <si>
    <t>PARA RAIOS E ACESSORIOS (CONT)</t>
  </si>
  <si>
    <t>MASTRO SIMPLES FG DE 1 1/2"X3M</t>
  </si>
  <si>
    <t>INSUMOS ACABAMENTOS - CIVIL</t>
  </si>
  <si>
    <t>REVESTIMENTOS CERAMICOS (PAREDES)</t>
  </si>
  <si>
    <t>ESQUADRIAS METALICAS</t>
  </si>
  <si>
    <t>PORTA CORTA FOGO COM BARRA ANTIPANICO 1.00 X 2.10</t>
  </si>
  <si>
    <t>ROD. FEDERAL - CONSTRUCAO</t>
  </si>
  <si>
    <t>CONTINUACAO - CONSTRUCAO DE ESTRADAS</t>
  </si>
  <si>
    <t>OFICINA</t>
  </si>
  <si>
    <t>COMBUSTIVEL</t>
  </si>
  <si>
    <t>GASOLINA COMUM</t>
  </si>
  <si>
    <t>CINTO DE SEGURANCA</t>
  </si>
  <si>
    <t>UNIFORME DE BRIM (CALCA / CAMISA)</t>
  </si>
  <si>
    <t>CAPA DE CHUVA</t>
  </si>
  <si>
    <t>VESTE DE SEGURANCA (COLETE REFLETIVO)</t>
  </si>
  <si>
    <t>BOTA DE SEGURANÇA</t>
  </si>
  <si>
    <t>OCULOS DE PROTECAO</t>
  </si>
  <si>
    <t>LUVA DE RASPA</t>
  </si>
  <si>
    <t>MASCARA DE AR</t>
  </si>
  <si>
    <t>FERRAMENTAS</t>
  </si>
  <si>
    <t>FERRAMENTAS MANUAIS E ACESSORIOS</t>
  </si>
  <si>
    <t>PICARETA COM CABO</t>
  </si>
  <si>
    <t>PA DE PEDREIRO C/ CABO</t>
  </si>
  <si>
    <t>ENXADA COM CABO</t>
  </si>
  <si>
    <t>SERROTE DE 26"</t>
  </si>
  <si>
    <t>MARTELO 27CM COM CABO</t>
  </si>
  <si>
    <t>NIVEL DE PEDREIRO 12"</t>
  </si>
  <si>
    <t>ALICATE UNIVERSAL 8"</t>
  </si>
  <si>
    <t>MARRETA 5KG C/ CABO</t>
  </si>
  <si>
    <t>CHAVE AJUSTAVEL INGLESA "GRIFO" 10"</t>
  </si>
  <si>
    <t>JOGO DE CHAVE DE FENDA</t>
  </si>
  <si>
    <t>CAVADEIRA DE BRAÇO</t>
  </si>
  <si>
    <t>SERRA TICO TICO</t>
  </si>
  <si>
    <t>SERRA DE DISCO (CIRCULAR)</t>
  </si>
  <si>
    <t>CARRINHO DE MAO</t>
  </si>
  <si>
    <t>INSUMOS MÃO DE OBRA - MENSALISTA</t>
  </si>
  <si>
    <t>MÃO DE OBRA (SALÁRIOS-MENSAL)</t>
  </si>
  <si>
    <t>ESTAGIÁRIO 4 HORAS-UFES (INCL.L SOCIAIS DE 5%)</t>
  </si>
  <si>
    <t>MS</t>
  </si>
  <si>
    <t>INSUMOS IOPES</t>
  </si>
  <si>
    <t>INSUMOS DIVERSOS SEDU</t>
  </si>
  <si>
    <t>PORTA MAD. MEXICANA C/VISOR P/ VERNIZ 0.80X2.10M</t>
  </si>
  <si>
    <t>PORTA MAD. MEXICANA 2F C/VISOR VERNIZ 1.60X2.10M</t>
  </si>
  <si>
    <t>PORTA MAD. MEXICANA C/VISOR P/ VERNIZ 0.60X2.10</t>
  </si>
  <si>
    <t>PORTA MAD. MEXICANA C/VISOR P/ VERNIZ 0.70X2.10</t>
  </si>
  <si>
    <t>PORTA MAD. MEXICANA C/VISOR P/ VERNIZ 0.90X2.10</t>
  </si>
  <si>
    <t>INSUMOS SINAPI</t>
  </si>
  <si>
    <t>INSUMOS PRECO SINAPI</t>
  </si>
  <si>
    <t>Categoria: Equipamento</t>
  </si>
  <si>
    <t>Preço Improd.</t>
  </si>
  <si>
    <t>INSUMOS - EQUIPAMENTOS (EQUIPAMENTOS NOVOS)</t>
  </si>
  <si>
    <t>EQUIPAMENTOS - CUSTO HORARIO</t>
  </si>
  <si>
    <t>RETROESCAVADEIRA MASSEY FERGUSON MF-86HF (E011)</t>
  </si>
  <si>
    <t>BETONEIRA 320 L (E301)</t>
  </si>
  <si>
    <t>VIBRADOR DE IMERSAO ELETRICO 2HP (E306)</t>
  </si>
  <si>
    <t>CAMINHAO CARR MBENZ L1620/51 C/GUIND. 6T X M(E434)</t>
  </si>
  <si>
    <t>CAMINHAO TANQUE MB L1620/51 6.000 L (1.0) E406</t>
  </si>
  <si>
    <t>EQUIPAMENTOS (CUSTO HORARIO - CONT)</t>
  </si>
  <si>
    <t>TEODOLITO C/ PRECISAO +/- 6 SEGUNDOS (SINAPI 7247)</t>
  </si>
  <si>
    <t>NIVEL OTICO C/ PRECISAO +/- 0,7MM (SINAPI 7252)</t>
  </si>
  <si>
    <t>KOMBI STANDER A GASOLINA (PREÇO DE AQUISICAO)</t>
  </si>
  <si>
    <t>EQUIPAMENTOS - CUSTO HORARIO (CONT)</t>
  </si>
  <si>
    <t>GOL 1.0 TOTAL FLEX 4 PORTAS BASICO GASOLINA (PRECO AQUIS)</t>
  </si>
  <si>
    <t>EQUIPAMENTOS ROD. FEDERAL CONSERVACAO</t>
  </si>
  <si>
    <t>CARREG. DE PNEUS CASE W-20 1,33M3 (1.0) (E016)</t>
  </si>
  <si>
    <t>CAMINHAO BASC M BENZ LK1620 6 M3 (10,5T) - (E403)</t>
  </si>
  <si>
    <t>COMPACTADOR MANUAL MOTOR DIESEL POT.5HP (E906)</t>
  </si>
  <si>
    <t>DEMOLIÇÕES E RETIRADAS</t>
  </si>
  <si>
    <t>Demolição de piso cimentado inclusive lastro de concreto</t>
  </si>
  <si>
    <t>Demolição de piso revestido com cerâmica</t>
  </si>
  <si>
    <t>Demolição de piso revestido com cerâmica inclusive lastro de concreto</t>
  </si>
  <si>
    <t>Demolição de piso revestido com tacos de madeira</t>
  </si>
  <si>
    <t>Demolição de piso de tábuas</t>
  </si>
  <si>
    <t>Demolição de revestimento com azulejos</t>
  </si>
  <si>
    <t>Demolição de revestimento com lambris de madeira</t>
  </si>
  <si>
    <t>Retirada de revestimento antigo em reboco</t>
  </si>
  <si>
    <t>Demolição de alvenaria</t>
  </si>
  <si>
    <t>m3</t>
  </si>
  <si>
    <t>Demolição manual de concreto simples (EMOP 05.001.001)</t>
  </si>
  <si>
    <t>Retirada manual de pavimento em paralelepípedos, incluindo empilhamento para reaproveitamento</t>
  </si>
  <si>
    <t>Retirada manual de blocos pré-moldados de concreto (Blokret), inclusive empilhamento para reaproveitamento</t>
  </si>
  <si>
    <t>Retirada de portas e janelas de madeira, inclusive batentes</t>
  </si>
  <si>
    <t>Retirada de esquadrias metálicas</t>
  </si>
  <si>
    <t>Retirada de meio-fio de concreto</t>
  </si>
  <si>
    <t>Remoção de pintura antiga a óleo ou esmalte</t>
  </si>
  <si>
    <t>Demolição manual de concreto armado (EMOP 05.001.033)</t>
  </si>
  <si>
    <t>Demolição de piso cimentado, exclusive lastro de concreto</t>
  </si>
  <si>
    <t>Retirada de bandeira de porta</t>
  </si>
  <si>
    <t>Demolição de elementos vazados cerâmicos ou de concreto</t>
  </si>
  <si>
    <t>Retirada de aparelhos sanitários</t>
  </si>
  <si>
    <t>Retirada de grades, gradis, alambrados, cercas e portões</t>
  </si>
  <si>
    <t>Retirada de bancada de pia</t>
  </si>
  <si>
    <t>Retirada de tanque de cimento</t>
  </si>
  <si>
    <t>Demolição de forro de madeira, sem reaproveitamento</t>
  </si>
  <si>
    <t>Retirada de poste de aço de 4 a 6 m</t>
  </si>
  <si>
    <t>Retirada de pintura antiga a base de PVA</t>
  </si>
  <si>
    <t>Demolição de laje pré-moldada de concreto</t>
  </si>
  <si>
    <t>Apicoamento de superfície com revestimento em argamassa</t>
  </si>
  <si>
    <t>Retirada de divisórias com reaproveitamento</t>
  </si>
  <si>
    <t>Retirada de pontos elétricos (luminárias, interruptores e tomadas)</t>
  </si>
  <si>
    <t>Retirada de vidros quebrados</t>
  </si>
  <si>
    <t>Retirada de rodapé em argamassa de cimento e areia</t>
  </si>
  <si>
    <t>Lixamento de parede com pintura antiga PVA para recebimento de nova camada de tinta</t>
  </si>
  <si>
    <t>Remoção de engradamento de madeira de cobertura para reaproveitamento</t>
  </si>
  <si>
    <t>Remoção de telhas cerâmica, tipo francesa, inclusive cumeeira</t>
  </si>
  <si>
    <t>Remoção de telhas cerâmicas, tipo colonial, inclusive cumeeiras</t>
  </si>
  <si>
    <t>Remoção de telha ondulada de fibrocimento, inclusive cumeeira</t>
  </si>
  <si>
    <t>Retirada de rodapé de madeira ou cerâmica</t>
  </si>
  <si>
    <t>Demolição de piso granilite</t>
  </si>
  <si>
    <t>Retirada de caixas/quadros elétricos</t>
  </si>
  <si>
    <t>Retirada de quadro de giz (1.29 x 3.95m)</t>
  </si>
  <si>
    <t>Remoção de cobertura em telha metálica, exclusive estrutura</t>
  </si>
  <si>
    <t>Demolição de divisória de granito</t>
  </si>
  <si>
    <t>Retirada de alizar de madeira</t>
  </si>
  <si>
    <t>Retirada de cobertura em telhas Canalete 49</t>
  </si>
  <si>
    <t>Demolição de alvenaria, com reaproveitamento</t>
  </si>
  <si>
    <t>Remoção de forro em eucatex, sem aproveitamento do material</t>
  </si>
  <si>
    <t>Remoção de pintura antiga a base de óleo ou esmalte sobre esquadrias</t>
  </si>
  <si>
    <t>Remoção de revestimento de pisos com forração textil</t>
  </si>
  <si>
    <t>Retirada de torneiras e registros</t>
  </si>
  <si>
    <t>Retirada de cobertura em telha canalete 90</t>
  </si>
  <si>
    <t>Demolição de estrutura de madeira para telhado</t>
  </si>
  <si>
    <t>Retirada de estrutura em madeira do telhado</t>
  </si>
  <si>
    <t>Retirada de marco de madeira</t>
  </si>
  <si>
    <t>Retirada de disjuntor</t>
  </si>
  <si>
    <t>Demolição de piso, soleira, peitoris e escadas em mármore ou granito, exclusive regularização</t>
  </si>
  <si>
    <t>Retirada de roda parede em madeira</t>
  </si>
  <si>
    <t>Retirada de piso de borracha</t>
  </si>
  <si>
    <t>LIMPEZA DO TERRENO</t>
  </si>
  <si>
    <t>Corte de capoeira fina, a foice (manual)</t>
  </si>
  <si>
    <t>Raspagem e limpeza do terreno (manual)</t>
  </si>
  <si>
    <t>Corte e destocamento de árvores com diâmetro de até 15 cm</t>
  </si>
  <si>
    <t>Corte e destocamento de árvores com diâmetro superior a 30 cm</t>
  </si>
  <si>
    <t>LOCAÇÃO</t>
  </si>
  <si>
    <t>Locação de obra com gabarito de madeira</t>
  </si>
  <si>
    <t>Equipe topográfica para serviços simples de locação e nivelamento (incluindo equipamento, transporte e profissionais nivel médio)</t>
  </si>
  <si>
    <t>INSTALAÇÃO DO CANTEIRO DE OBRAS</t>
  </si>
  <si>
    <t>TAPUMES, BARRACÕES E COBERTURAS</t>
  </si>
  <si>
    <t>Locação de andaime metálico para trabalho em fachada de edifíco (aluguel de 1 m² por 1 mês) inclusive frete, montagem e desmontagem</t>
  </si>
  <si>
    <t>Locação de andaime metálico para fachada - tipo torre (aluguel mensal)</t>
  </si>
  <si>
    <t>Fornecimento e instalação de proteção para andaime fachadeiro considerando plataforma, rodapé e guarda-corpo em madeira, inclusive entelamento, conforme NR-18 (medido por m2 de fachada)</t>
  </si>
  <si>
    <t>INSTALAÇÃO DO CANTEIRO DE OBRAS (UTILIZAÇÃO 1 VEZ), PROJETO PADRÃO LABOR - NR.18 (OBRAS COM PRAZO DE EXECUÇÃO SUPERIOR A 12 MESES)</t>
  </si>
  <si>
    <t>Barracão para escritório com sanitário área de 14.50 m2, de chapa de compens. 12mm e pontalete 8x8cm, piso cimentado e cobertura de telha de fibroc. 6mm, incl. ponto de luz e cx. de inspeção, conf. projeto (1 utilização)</t>
  </si>
  <si>
    <t>Barracão para almoxarifado área de 10.90m2, de chapa de compensado de 12mm e pontalete 8x8cm, piso cimentado e cobertura de telhas de fibrocimento de 6mm, incl. ponto de luz, conf. projeto (1 utilização)</t>
  </si>
  <si>
    <t>Barracão para depósito de cimento área de 10.90m2, de chapa de compensado 12mm e pontaletes 8x8cm, piso cimentado e cobertura de telhas de fibrocimento de 6mm, inclusive ponto de luz, conf. projeto (1 utilização)</t>
  </si>
  <si>
    <t>Refeitório com paredes de chapa de compens. 12mm e pontaletes 8x8cm, piso ciment. e cob. de telhas fibroc. 6mm, incl. ponto de luz e cx. de inspeção (cons. 1.21 m2/func./turno), conf. projeto (1 utilização)</t>
  </si>
  <si>
    <t>Unidade de sanitário e vestiário p/ até 20 func. área de 18.15m2, paredes de chapa compens. 12mm e pontalete 8x8cm, piso cimentado, cobert. telha fibroc. 6mm, incl. instalação de luz e cx. de inspeção, conf. projeto (1 utilização)</t>
  </si>
  <si>
    <t>Unidade de sanitário e vestiário de 20 a 40 func. área 25.40m2, paredes de chapa compens. 12mm e pontalete 8x8cm, piso cimentado, cobert. telha fibroc. 6mm, incl. inst. de luz e cx. de inspeção, conf. projeto (1 utilização)</t>
  </si>
  <si>
    <t>Unidade de sanitário e vestiário de 40 a 60 func. área 33.90m2, paredes de chapa compens. 12mm e pontalete 8x8cm, piso cimentado, cobert. telha fibroc. 6mm, incl. inst. de luz e cx. de inspeção, conf. projeto (1 utilização)</t>
  </si>
  <si>
    <t>Galpão para serraria e carpintaria área 12.00m2, em peça de madeira 8x8cm e contraventamento de 5x7cm, cobertura de telha de fibroc. de 6mm, inclusive ponto e cabo de alimentação da máquina, conf. projeto (1 utilização)</t>
  </si>
  <si>
    <t>Galpão para corte e armação com área de 6.00m2, em peças de madeira 8x8cm e contraventamento de 5x7cm, cobertura de telhas de fibroc. de 6mm, inclusive ponto e cabo de alimentação da máquina, conf. projeto (1 utilização)</t>
  </si>
  <si>
    <t>Rede de luz, incl. padrão entrada de energia trifás., cabo de ligação até barracões, quadro de distrib., disj. e chave de força (quando necessário), cons. 20m entre padrão entrada e QDG, conf. projeto (1 utilização)</t>
  </si>
  <si>
    <t>Rede de esgoto, contendo fossa e filtro, inclusive tubos e conexões de ligação entre caixas, considerando distância de 25m, conforme projeto (1 utilização)</t>
  </si>
  <si>
    <t>INSTALAÇÃO DO CANTEIRO DE OBRAS (UTILIZAÇÃO 2 VEZES), PROJETO PADRÃO LABOR - NR.18 (OBRAS COM PRAZO DE EXECUÇÃO DE 6 A 12 MESES)</t>
  </si>
  <si>
    <t>Barracão para escritório com sanitário área 14.50m2, de chapa de compens. 12mm e pontalete 8x8cm, piso cimentado e cobertura de telha de fibroc. 6mm, incl. ponto de luz e cx. de inspeção, conf. projeto (2 utilizações)</t>
  </si>
  <si>
    <t>Barracão para almoxarifado área de 10.90m2, de chapa de compensado 12mm e pontaletes 8x8cm, piso cimentado e cobertura de telha de fibrocimento de 6mm, inclusive ponto de luz, conf. projeto (2 utilizações)</t>
  </si>
  <si>
    <t>Barracão para depósito de cimento área de 10.90m2, de chapa de compensado 12mm e pontaletes 8x8cm, piso cimentado e cobertura de telhas de fibrocimento de 6mm, inclusive ponto de luz, conf. projeto (2 utilizações)</t>
  </si>
  <si>
    <t>Refeitório com paredes de chapa de compens. 12mm e pontaletes 8x8cm, piso ciment. e cobert. de telhas fibroc. 6mm, incl. ponto de luz e cx. de inspeção (cons. 1.21m2/func./turno), conf. projeto (2 utilização)</t>
  </si>
  <si>
    <t>Unidade de sanitário e vestiário para até 20 func. área 18.15m2, paredes de chapa compens. 12mm e pontalete 8x8cm, piso cimentado, cobert. telha fibroc. 6mm, incl. inst. de luz e cx. de inspeção, conf. projeto (2 utilizações)</t>
  </si>
  <si>
    <t>Unidade de sanitário e vestiário de 20 a 40 func. área 25.40m2, paredes de chapa compens. 12mm e pontalete 8x8cm, piso cimentado, cobert. telha fibroc. 6mm, incl. inst. de luz e cx. de inspeção, conf. projeto (2 utilizações)</t>
  </si>
  <si>
    <t>Unidade de sanitário e vestiário de 40 a 60 func. área 33.90m2, paredes de chapa compens. 12mm e pontalete 8x8cm, piso cimentado, cobert. telha fibroc. 6mm, incl. inst. de luz e cx. de inspeção, conf. projeto (2 utilizações)</t>
  </si>
  <si>
    <t>Galpão para serraria e carpintaria área 12.00m2, em peças de madeira 8x8cm e contraventamento de 5x7cm, cobertura de telhas de fibroc. de 6mm, inclusive ponto e cabo de alimentação da máquina, conf. projeto (2 utilizações)</t>
  </si>
  <si>
    <t>Galpão para corte e armação com área de 6.00m2, de peças de madeira 8x8cm e contraventamento de 5x7cm, cobertura de telhas de fibroc. de 6mm, inclusive ponto e cabo de alimentação da máquina, conf. projeto (2 utilizações)</t>
  </si>
  <si>
    <t>ESCAVAÇÕES</t>
  </si>
  <si>
    <t>Escavação manual em material de 1a. categoria, até 1.50 m de profundidade</t>
  </si>
  <si>
    <t>Escavação manual em material de 2a. categoria, até 1.50 m de profundidade</t>
  </si>
  <si>
    <t>Escavação mecânica em material de 1a. categoria</t>
  </si>
  <si>
    <t>Escavação mecânica em material de 2a. categoria</t>
  </si>
  <si>
    <t>Apiloamento do fundo de vala com maço de 30 a 60kg</t>
  </si>
  <si>
    <t>REATERRO E COMPACTAÇÃO</t>
  </si>
  <si>
    <t>Reaterro apiloado de cavas de fundação, em camadas de 20 cm</t>
  </si>
  <si>
    <t>Material para aterro - areia limpa (fornecimento já considerado 15% de empolamento)</t>
  </si>
  <si>
    <t>Lastro de brita 3 e 4, apiloado manualmente</t>
  </si>
  <si>
    <t>Lastro de areia</t>
  </si>
  <si>
    <t>Aterro com areia em áreas de calçada, inclusive fornecimento e adensamento</t>
  </si>
  <si>
    <t>Aterro compactado utilizando compactador de placa vibratória com reaproveitamento do material</t>
  </si>
  <si>
    <t>Reaterro de valas, exclusive compactação</t>
  </si>
  <si>
    <t>TRANSPORTES</t>
  </si>
  <si>
    <t>Índice de preço para remoção de entulho decorrente da execução de obras (Classe A CONAMA - NBR 10.004 - Classe II-B), incluindo aluguel da caçamba, carga, transporte e descarga em área licenciada</t>
  </si>
  <si>
    <t>Transporte de material encosta acima, serviço inteiramente manual, a 10m de distância, considerados ao longo da encosta, inclusive carga e descarga (txdam)</t>
  </si>
  <si>
    <t>Transporte de material encosta abaixo, serviço inteiramente manual, a 10m de distância, considerados ao longo da encosta, inclusive carga e descarga (txdam)</t>
  </si>
  <si>
    <t>ESTRUTURAS</t>
  </si>
  <si>
    <t>INFRA-ESTRUTURA (FUNDAÇÃO)</t>
  </si>
  <si>
    <t>Fornecimento, preparo e aplicação de concreto ciclópico Fck=15MPa com 30% de pedra de mão</t>
  </si>
  <si>
    <t>Fôrma de tábua de madeira de 2.5 x 30.0 cm para fundações, levando-se em conta a utilização 5 vezes (incluido o material, corte, montagem, escoramento e desforma)</t>
  </si>
  <si>
    <t>Fornecimento, preparo e aplicação de concreto Fck = 30 MPa (com brita 1 e 2) - (5% de perdas já incluído no custo)</t>
  </si>
  <si>
    <t>Fornecimento, preparo e aplicação de concreto magro com consumo mínimo de cimento de 250 kg/m3 (brita 1 e 2) - (5% de perdas já incluído no custo)</t>
  </si>
  <si>
    <t>Fornecimento, preparo e aplicação de concreto Fck=15 MPa (brita 1 e 2) - (5% de perdas já incluído no custo)</t>
  </si>
  <si>
    <t>Fornecimento, preparo e aplicação de concreto Fck=20 MPa (brita 1 e 2) - (5% de perdas já incluído no custo)</t>
  </si>
  <si>
    <t>Fornecimento, preparo e aplicação de concreto Fck=25 MPa (brita 1 e 2) - (5% de perdas já incluído no custo)</t>
  </si>
  <si>
    <t>Fôrma de chapa compensada resinada 12mm, levando-se em conta a utilização 3 vezes (incluido o material, corte, montagem, escoramento e desfôrma)</t>
  </si>
  <si>
    <t>Fornecimento e aplicação de concreto USINADO Fck=20 MPa - considerando lançamento MANUAL para INFRA-ESTRUTURA (5% de perdas já incluído no custo)</t>
  </si>
  <si>
    <t>Fornecimento e aplicação de concreto USINADO Fck=25 MPa - considerando lançamento MANUAL para INFRA-ESTRUTURA (5% de perdas já incluído no custo)</t>
  </si>
  <si>
    <t>Fornecimento, dobragem e colocação em fôrma, de armadura CA-50 A média, diâmetro de 6.3 a 10.0 mm</t>
  </si>
  <si>
    <t>kg</t>
  </si>
  <si>
    <t>Fornecimento, dobragem e colocação em fôrma, de armadura CA-50 A grossa diâmetro de 12.5 a 25.0 mm (1/2 a 1")</t>
  </si>
  <si>
    <t>Fornecimento, dobragem e colocação em fôrma, de armadura CA-60 B fina, diâmetro de 4.0 a 7.0mm</t>
  </si>
  <si>
    <t>Fôrma de tábua de madeira de 2.5x30.0cm, levando-se em conta utilização 1 vez (incluindo o material, corte, montagem, escoramento e desforma)</t>
  </si>
  <si>
    <t>Fôrma de tábua de madeira de 2.5x30.0cm, levando-se em conta utilização 3 vezes (incluindo o material, corte, montagem, escoramento e desforma)</t>
  </si>
  <si>
    <t>Fornecimento e aplicação de concreto USINADO Fck=30 MPa - considerando lançamento MANUAL para INFRA-ESTRUTURA (5% de perdas já incluído no custo)</t>
  </si>
  <si>
    <t>SUPER-ESTRUTURA</t>
  </si>
  <si>
    <t>Fornecimento e aplicação de concreto USINADO Fck=20 MPa - considerando BOMBEAMENTO (5% de perdas já incluído no custo) (6% de taxa p/concr.bombeavel)</t>
  </si>
  <si>
    <t>Fornecimento e aplicação de concreto USINADO Fck=25 MPa - considerando BOMBEAMENTO (5% de perdas já incluído no custo) (6% de taxa p/concr.bombeavel)</t>
  </si>
  <si>
    <t>Fornecimento e aplicação de concreto USINADO Fck=30 MPa - considerando BOMBEAMENTO (5% de perdas já incluído no custo) (6% de taxa p/ concr. bombeavel)</t>
  </si>
  <si>
    <t>Fornecimento, dobragem e colocação em fôrma, de armadura CA-50 A grossa, diâmetro de 12.5 a 25.0mm</t>
  </si>
  <si>
    <t>Fôrma em chapa de madeira compensada plastificada 12mm para estrutura em geral, 5 reaproveitamentos, reforçada com sarrafos de madeira 2.5x10cm (incl material, corte, montagem, escoras em eucalipto e desforma)</t>
  </si>
  <si>
    <t>Forma de chapas madeira compensada resinada, esp. 12mm, levando-se em conta a utilização 3 vezes, reforçadas com sarrafos de madeira de 2.5 x 10.0cm (incl material, corte, montagem, escoras em eucalipto e desforma)</t>
  </si>
  <si>
    <t>ESTRUTURAS DE CONCRETO APARENTE</t>
  </si>
  <si>
    <t>Fôrma com chapa compensada plastificada esp. 12mm, utização 5 vezes</t>
  </si>
  <si>
    <t>LAJES PRÉ-MOLDADAS</t>
  </si>
  <si>
    <t>Execução de junta de dilatação 2 x 2 cm considerando 1cm de aplicação de isopor e 1cm de aplicação de mastique elástico do tipo sikaflex 1a ou equivalente</t>
  </si>
  <si>
    <t>RECUPERAÇÃO DE ESTRUTURAS</t>
  </si>
  <si>
    <t>Remoção cuidadosa do concreto afetado, através de escarificação</t>
  </si>
  <si>
    <t>Remoção cuidadosa do concreto afetado, através de escarificação (considerando esp. escarificada de 5cm)</t>
  </si>
  <si>
    <t>Limpeza de aço com lixamento e escovamento com escova de aço, até a completa remoção de partículas soltas, materiais indesejáveis e corrosão</t>
  </si>
  <si>
    <t>Aplicação de Sika Top 108 Armatec ou equivalente, nas ferragens a serem recuperadas</t>
  </si>
  <si>
    <t>Retirada de ferragem corroída</t>
  </si>
  <si>
    <t>Recomposição de concreto danificado, com utilização de argamassa Sika Grout ou equivalente (considerando esp. 5cm)</t>
  </si>
  <si>
    <t>Recomposição de concreto danificado, com utilização de argamassa Sika Grout ou equivalente</t>
  </si>
  <si>
    <t>Impermeabilização de estrutura com Sika Top 107 ou equivalente</t>
  </si>
  <si>
    <t>Aplicação de Oxiprimer ou equivalente, nas ferragens a serem recuperadas</t>
  </si>
  <si>
    <t>Fornecimento e lançamento de concreto para grouteamento com adição de pedrisco (50% em peso), utilizando Sikagrout ou produto equivalente, exclusive forma</t>
  </si>
  <si>
    <t>Revestimento externo com argamassa corretiva tipo Sika Monotop 622 BR ou equivalente, esp. 5mm</t>
  </si>
  <si>
    <t>MURO DE ARRIMO (Conc. ciclópico 15MPa c/ 30% de pedra de mão, c/ forn., preparo e aplicação de concreto, forma de tábua pinho-reap.5 vezes, exclusive escav. e reaterro) seções tipicas nas seguintes dimensões:</t>
  </si>
  <si>
    <t>PAREDES E PAINÉIS</t>
  </si>
  <si>
    <t>Cobogó de concreto 40 x 40 x 10 cm, tipo reto, assentados com argamassa de cimento e areia no traço 1:3, espessura das juntas 15 mm</t>
  </si>
  <si>
    <t>Alvenaria em bloco de pedra argamassada com cimento e areia no traço 1:3</t>
  </si>
  <si>
    <t>Cobogó de concreto tipo cruzeta de 20 x 20 x 10 cm, assentado com argamassa de cimento, cal hidratada e areia no traço1:0,5:5, espessura das juntas de 10mm e espessura de parede 10cm</t>
  </si>
  <si>
    <t>PLACAS E PAINÉIS DIVISÓRIOS</t>
  </si>
  <si>
    <t>Fornecimento e instalação de divisórias novas com acabamento de chapa de fibra de madeira, sistema de montagem simplificado, espessura de 35mm e miolo em colméia no padrão painel/painel</t>
  </si>
  <si>
    <t>Fornecimento e instalação de porta para divisória de 80 X 210 cm incluindo dobradiças e fechadura interna</t>
  </si>
  <si>
    <t>Divisória de granito com 3 cm de espessura, assentada com argamassa de cimento e areia no traço 1:3, na cor cinza</t>
  </si>
  <si>
    <t>Divisória de granito cinza andorinha com 3 cm de espessura, fixada com cantoneira de ferro cromado</t>
  </si>
  <si>
    <t>Assentamento de divisória de mármore ou granito com 3 cm de espessura, empregando argamassa de cimento e areia no traço 1:3, exclusive fornecimento da divisória</t>
  </si>
  <si>
    <t>VERGAS/CONTRAVERGA</t>
  </si>
  <si>
    <t>Verga/contraverga reta de concreto armado 10 x 5 cm, Fck = 15 MPa, inclusive forma, armação e desforma</t>
  </si>
  <si>
    <t>Verga/contraverga curva de concreto armado 10 x 5 cm, Fck = 15 MPa, inclusive forma, armação e desforma</t>
  </si>
  <si>
    <t>ALVENARIA ESTRUTURAL</t>
  </si>
  <si>
    <t>Alvenaria de blocos de concreto estrut. (14x19x39cm) cheios, c/ resist. mín. compr. 15MPa, assentados c/ arg. de cimento e areia no traço 1:4, esp. juntas 10mm e esp. da parede s/ revest. 14cm</t>
  </si>
  <si>
    <t>Alvenaria de blocos de concreto estrut. (19x19x39cm) cheios, c/ resist. mín. compr. 15MPa, assentados c/ arg. cimento e areia no traço 1:4, esp. juntas de 10mm e esp. da parede s/ revest. 19cm</t>
  </si>
  <si>
    <t>Alvenaria de blocos de concreto estrut. (9x19x39cm) cheios, com resistência mín. compr. 15MPa, assentados c/ arg. de cimento e areia no traço 1:4, esp. juntas 10mm e esp. da parede s/ revest. 9cm</t>
  </si>
  <si>
    <t>ALVENARIA DE VEDAÇÃO EMPREGANDO ARGAMASSA DE CIMENTO, CAL E AREIA</t>
  </si>
  <si>
    <t>Alvenaria de blocos de concreto 9x19x39cm, c/ resist. mínimo a compres. 2.5 MPa, assent. c/ arg. de cimento, cal hidratada CH1 e areia no traço 1:0.5:8 esp. das juntas 10mm e esp. das paredes, s/ rev. 9cm</t>
  </si>
  <si>
    <t>Alvenaria de blocos de concreto 14x19x39cm, c/ resist. mínimo a compres. 2.5 MPa, assent. c/ arg. de cimento, cal hidratada CH1 e areia no traço 1:0.5:8 esp. das juntas 10mm e esp. das paredes, s/ rev. 14cm</t>
  </si>
  <si>
    <t>Alvenaria de blocos de concreto 19x19x39cm, c/ resist. mínimo a compres. 2.5 MPa, assent. c/ arg. de cimento, cal hidratada CH1 e areia no traço 1:0.5:8 esp. das juntas 10mm e esp. das paredes, s/ rev. 19cm</t>
  </si>
  <si>
    <t>Alvenaria de blocos cerâmicos 10 furos 10x20x20cm, assentados c/argamassa de cimento, cal hidratada CH1 e areia traço 1:0,5:8, juntas 12mm e esp. das paredes s/revestimento, 10cm (bloco comprado na praça de Vitória, posto obra)</t>
  </si>
  <si>
    <t>Alvenaria de blocos cerâmicos 10 furos 10x20x20cm, assentados c/argamassa de cimento, cal hidratada CH1 e areia traço 1:0,5:8, esp. das juntas 12mm e esp. das paredes s/revestimento, 10cm (bloco comprado na fábrica, posto obra)</t>
  </si>
  <si>
    <t>Alvenaria de blocos cerâmicos 10 furos 10x20x20cm, assentados c/argamassa de cimento, cal hidratada CH1 e areia traço 1:0.5:8, juntas 12mm e espessura das paredes, s/ revestimento, 20cm(bloco comprado praça de Vitória, posto obra)</t>
  </si>
  <si>
    <t>Alvenaria de blocos cerâmicos 10 furos 10x20x20cm, assentados c/argamassa de cimento, cal hidratada CH1 e areia traço 1:0,5:8, juntas 12mm e espessura das paredes, s/revestimento, 20cm (bloco comprado fábrica,posto obra)</t>
  </si>
  <si>
    <t>ESQUADRIAS DE MADEIRA</t>
  </si>
  <si>
    <t>MARCOS E ALIZARES</t>
  </si>
  <si>
    <t>FERRAGENS</t>
  </si>
  <si>
    <t>PORTA EM MADEIRA DE LEI TIPO ANGELIM PEDRA OU EQUIV.C/ENCHIMENTO EM MADEIRA 1A.QUALIDADE ESP. 30MM P/ PINTURA, INCLUSIVE ALIZARES, DOBRADIÇAS E FECHADURA EXTERNA, EXCLUSIVE MARCO</t>
  </si>
  <si>
    <t>Porta em madeira de lei tipo angelim pedra ou equiv.c/enchimento em madeira 1a.qualidade esp. 30mm p/ pintura, inclusive alizares, dobradiças e fechadura externa em latão cromado LaFonte ou equiv., exclusive marco, nas dim.:0.60 x 2.10 m</t>
  </si>
  <si>
    <t>Porta em madeira de lei tipo angelim pedra ou equiv.c/enchimento em madeira 1a.qualidade esp. 30mm p/ pintura, inclusive alizares, dobradiças e fechadura externa em latão cromado LaFonte ou equiv., exclusive marco, nas dim.: 0.70 x 2.10 m</t>
  </si>
  <si>
    <t>Porta em madeira de lei tipo angelim pedra ou equiv.c/enchimento em madeira 1a.qualidade esp. 30mm p/ pintura, inclusive alizares, dobradiças e fechadura externa em latão cromado LaFonte ou equiv., exclusive marco, nas dim.: 0.80 x 2.10 m</t>
  </si>
  <si>
    <t>Porta em madeira de lei tipo angelim pedra ou equiv.c/enchimento em madeira 1a.qualidade esp. 30mm p/ pintura, inclusive alizares, dobradiças e fechadura externa em latão cromado LaFonte ou equiv., exclusive marco, nas dim.: 0.90 x 2.10 m</t>
  </si>
  <si>
    <t>PORTA EM VENEZIANA, EM MADEIRA DE LEI, ESP. 30MM, INCL. DOBRADIÇAS, EXCLUSIVE ALIZAR, MARCO E FECHADURA</t>
  </si>
  <si>
    <t>Porta em veneziana, em madeira de lei, esp. 30mm, incl. dobradiças, excl. alizar, marco e fechadura, nas dimensões: 0.60 x 2.10 m</t>
  </si>
  <si>
    <t>Porta em veneziana, em madeira de lei, esp. 30mm, incl. dobradiças, excl. alizar, marco e fechadura, nas dimensões: 0.70 x 2.10 m</t>
  </si>
  <si>
    <t>Porta em veneziana, em madeira de lei, esp. 30mm, incl. dobradiças, excl. alizar, marco e fechadura, nas dimensões: 0.80 x 2.10 m</t>
  </si>
  <si>
    <t>PORTA EM MADEIRA DE LEI TIPO ANGELIM PEDRA OU EQUIV. C/ ENCHIMENTO EM MADEIRA DE 1ª QUALIDADE ESP 30MM, COM VISOR DE VIDRO, INCL. ALIZARES, DOBRADIÇAS E FECHADURAS EXT EM LATÃO CROMADO LAFONTE/EQUIV , EXCL. MARCO, NAS DIMENSÕES:</t>
  </si>
  <si>
    <t>REVISÕES E REPAROS</t>
  </si>
  <si>
    <t>Substituição de fechadura com maçaneta tipo alavanca e chave yale</t>
  </si>
  <si>
    <t>Substituição de fechadura com maçaneta tipo alavanca e chave tipo comum</t>
  </si>
  <si>
    <t>Substituição de fechadura com maçaneta tipo bola e chave tipo yale</t>
  </si>
  <si>
    <t>Recolocação de folha de porta em madeira de 1 folha, excl. ferragens, marcos e alizares</t>
  </si>
  <si>
    <t>Substituição de targeta tipo livre/ocupado</t>
  </si>
  <si>
    <t>Substituição de targeta de fio redondo 2"</t>
  </si>
  <si>
    <t>Substituição de dobradiça 3 x 2 1/2"</t>
  </si>
  <si>
    <t>Reparo na porta com plaina, incl. retirada e recolocação de folha de porta</t>
  </si>
  <si>
    <t>Recolocação de alizar em madeira, excl. alizar</t>
  </si>
  <si>
    <t>Recolocação de marco em madeira, excl. marco</t>
  </si>
  <si>
    <t>PORTA EM MADEIRA DE LEI COM ENCHIMENTO EM MADEIRA DE 1ª QUALIDADE, ESP. 30MM, PARA PINTURA, INCL. ALIZARES, DOBRADIÇAS, FECHADURA TIPO "LIVRE/OCUPADO" EXCLUSIVE MARCO</t>
  </si>
  <si>
    <t>Porta em madeira de lei com enchimento em madeira de 1ª qualidade, esp. 30mm, para pintura, incl. alizares, dobradiças, fechadura tipo "livre/ocupado" em latão cromado La Fonte ou equiv., excl. marco, nas dimensões: 0.60 x 1.60 m</t>
  </si>
  <si>
    <t>Porta em madeira de lei com enchimento em madeira de 1ª qualidade, esp. 30mm, para pintura, incl. alizares, dobradiças, fechadura tipo "livre/ocupado" em latão cromado La Fonte ou equiv., excl. marco, nas dimensões: 0.80 x 1.60 m</t>
  </si>
  <si>
    <t>Tela de proteção de arame galvanizado 1/2" fio 12, com quadro em tubo de ferro galvanizado 1 1/2" e cantoneira de ferro 1/2" x 1/2" x1/8", conforme detalhe em projeto</t>
  </si>
  <si>
    <t>Portão de ferro de abrir em barra chata, inclusive chumbamento</t>
  </si>
  <si>
    <t>Grade de ferro em barra chata, inclusive chumbamento</t>
  </si>
  <si>
    <t>Portão de ferro de correr em barra chata, inclusive chumbamento</t>
  </si>
  <si>
    <t>Portão de ferro de abrir em barra chata, chapa e tubo, inclusive chumbamento</t>
  </si>
  <si>
    <t>ESQUADRIAS METÁLICAS (M2)</t>
  </si>
  <si>
    <t>Janela de correr para vidro em alumínio anodizado cor natural, linha 25, completa, incl. puxador com tranca, alizar, caixilho e contramarco, exclusive vidro</t>
  </si>
  <si>
    <t>Báscula para vidro em alumínio anodizado cor natural, linha 25, completa, com tranca, caixilho, alizar e contramarco, exclusive vidro</t>
  </si>
  <si>
    <t>Janela tipo maxim-ar para vidro em alumínio anodizado natural, linha 25, completa, incl. puxador com tranca, caixilho, alizar e contramarco, exclusive vidro</t>
  </si>
  <si>
    <t>Porta de abrir tipo veneziana em alumínio anodizado, linha 25, completa, incl. puxador com tranca, caixilho, alizar e contramarco</t>
  </si>
  <si>
    <t>Guichê/gradil em perfil L 1" e perfil T 3/4" em ferro, inclusive pintura em esmalte sintético, marca de referência SUVINIL</t>
  </si>
  <si>
    <t>Escovamento com escova de aço em esquadrias de ferro</t>
  </si>
  <si>
    <t>VIDROS E ESPELHOS</t>
  </si>
  <si>
    <t>VIDROS PARA ESQUADRIAS</t>
  </si>
  <si>
    <t>Vidro plano transparente liso, com 4 mm de espessura</t>
  </si>
  <si>
    <t>Vidro fantasia mini-boreal, com 4 mm de espessura</t>
  </si>
  <si>
    <t>Vidro aramado esp. 6mm, colocado</t>
  </si>
  <si>
    <t>ESPELHOS</t>
  </si>
  <si>
    <t>Espelho para banheiros espessura 4 mm, incluindo chapa compensada 10 mm, moldura de alumínio em perfil L 3/4", fixado com parafusos cromados</t>
  </si>
  <si>
    <t>Espelho espessura 4 mm, incluindo chapa compensada 6mm, moldura de peça de madeira 7x2.5cm fixada com parafuso e bucha conforme detalhe em projeto</t>
  </si>
  <si>
    <t>Espelho prata esp. 4 mm sobre caixa de compensado colado revestido com fórmica e fixado com parafuso cromado e bucha, dim. 1,80 x 0,40m, conforme detalhe em projeto</t>
  </si>
  <si>
    <t>ESTRUTURA PARA TELHADO</t>
  </si>
  <si>
    <t>Estrutura de madeira de lei tipo Paraju ou equivalente para cobertura de telha de fibrocimento canalete 49/90, inclusive tratamento com cupinicida, exclusive telhas</t>
  </si>
  <si>
    <t>Cobertura nova de telhas onduladas de fibrocimento 6.0mm, inclusive cumeeiras e acessórios de fixação</t>
  </si>
  <si>
    <t>Cobertura nova de telhas onduladas de fibrocimento 8.0mm, inclusive cumeeiras e acessórios de fixação</t>
  </si>
  <si>
    <t>Cobertura nova de telhas de alumínio trapezoidal, H = 8 cm, esp. 0.5mm, inclusive acessórios de fixação</t>
  </si>
  <si>
    <t>Cobertura nova de telhas cerâmicas tipo capa e canal inclusive cumeeira (telhas compradas na praça de Vitória, posto obra) (área de projeção horizontal; incl. 35%)</t>
  </si>
  <si>
    <t>Cobertura nova de telhas cerâmicas tipo capa e canal inclusive cumeeiras (telhas compradas na fábrica, posto obra)</t>
  </si>
  <si>
    <t>Cumeeira para cobertura em telha cerâmica tipo capa e canal</t>
  </si>
  <si>
    <t>Cumeeira para cobertura em telhas onduladas de fibrocimento 6.0mm</t>
  </si>
  <si>
    <t>Cobertura em telha ondulada de alumínio, esp. 0.5mm, inclusive acessórios de fixação</t>
  </si>
  <si>
    <t>Rufo de concreto armado Fck=15 MPa, nas dimensões de 30x5 cm, moldado "in loco"</t>
  </si>
  <si>
    <t>Rufo de chapa metálica nº 26 com largura de 30 cm</t>
  </si>
  <si>
    <t>Calha de concreto armado Fck=15 MPa em "U" nas dimensões de 38 x 56 cm conforme detalhes em projeto</t>
  </si>
  <si>
    <t>Calha em chapa galvanizada com largura de 40 cm</t>
  </si>
  <si>
    <t>Rufo de chapa de alumínio esp. 0.5mm, largura de 30cm</t>
  </si>
  <si>
    <t>PLATIBANDA</t>
  </si>
  <si>
    <t>Platibanda de alvenaria de bloco cerâmico 10x20x20cm, assentado com argamassa de cimento, cal hidratada CH1 e areia no traço 1:0,5:8, amarrada com pilaretes em conc. arm. a cada 2m (H=1.0m), excl. revest.</t>
  </si>
  <si>
    <t>Recolocação de engradamento de madeira para telhado com telha cerâmica, com pontaletes, terças, caibros e ripas, exclusive fornecimento</t>
  </si>
  <si>
    <t>Recolocação de estrutura de madeira para telhado com telha ondulada de fibrocimento ou telha ecológica tipo onduline, com pontaletes e caibros, exclusive fornecimento</t>
  </si>
  <si>
    <t>Recolocação de telha ondulada de fibrocimento 6mm, excl. cumeeira</t>
  </si>
  <si>
    <t>Remoção, lavagem com escova de aço e recolocação de telhas cerâmicas</t>
  </si>
  <si>
    <t>Tratamento em estrutura de madeira com cupinicida</t>
  </si>
  <si>
    <t>Limpeza de calhas e coletores (serviço realizado por servente)</t>
  </si>
  <si>
    <t>IMPERMEABILIZAÇÃO DE CAIXAS DE ÁGUA</t>
  </si>
  <si>
    <t>Impermeabilização nas seguintes etapas: chapisco traço 1:2 c/ sika 1 ou equivalente, revest. duplo c/ argamassa de cimento e areia traço 1:3 c/ sika 1 ou equivalente, em 2x15 mm e acab. argamassa 1:1</t>
  </si>
  <si>
    <t>Índice de imperm.c/ manta asfáltica atendendo NBR 9952, asfalto polimérico, esp.4mm reforç.c/ filme int.em polietileno, regul.base c/ arg.1:4 esp.mín.15mm, proteção mec. arg. 1:4 esp.20mm e juntas dilat.</t>
  </si>
  <si>
    <t>IMPERMEABILIZAÇÃO CALHAS, LAJES DESCOBERTAS, BALDRAMES, PAREDES E JARDINEIRAS</t>
  </si>
  <si>
    <t>Impermeabilização com argamassa de igol 2 - marca de referência Sika</t>
  </si>
  <si>
    <t>Pintura impermeabilizante com igolflex ou equivalente a 3 demãos</t>
  </si>
  <si>
    <t>Impermeabilização, empregando argamassa de cimento e areia sem peneirar no traço 1:3 com aditivo impermeabilizado tipo sika 1 ou equivalente, espessura de 2 cm</t>
  </si>
  <si>
    <t>Índice de imperm.c/ manta asfáltica atendendo NBR 9952, asfalto polimerizado esp.3mm, reforç.c/ filme int. polietileno, regul. base c/ arg.1:4 esp.mín.15mm, proteção mec. arg.1:4 esp.20mm e juntas dilat.</t>
  </si>
  <si>
    <t>IMPERMEABILIZAÇÃO DE FOSSAS E FILTROS</t>
  </si>
  <si>
    <t>Impermeabilização nas seguintes etapas: chapisco traço 1:2 c/ sika 1 prop. 1:10 ou equiv., revest. duplo c/ argamassa de cimento e areia traço 1:3 c/ sika 1 prop. 1:12 ou equivalente, esp. 2x15 mm e acab. argamassa 1:2</t>
  </si>
  <si>
    <t>TETOS E FORROS</t>
  </si>
  <si>
    <t>REVESTIMENTO COM ARGAMASSA</t>
  </si>
  <si>
    <t>Chapisco com argamassa de cimento e areia média ou grossa lavada no traço 1:3, espessura 5 mm</t>
  </si>
  <si>
    <t>REBAIXAMENTOS</t>
  </si>
  <si>
    <t>Forro de gesso acabamento tipo liso</t>
  </si>
  <si>
    <t>REVESTIMENTO EMPREGANDO ARGAMASSA DE CIMENTO, CAL E AREIA</t>
  </si>
  <si>
    <t>Emboço de argamassa de cimento, cal hidratada CH1 e areia lavada traço 1:0.5:6, espessura 20 mm</t>
  </si>
  <si>
    <t>Reboco tipo paulista de argamassa de cimento, cal hidratada CH1 e areia lavada traço 1:0.5:6, espessura 25 mm</t>
  </si>
  <si>
    <t>Recolocação de forro de madeira, com aproveitamento do material</t>
  </si>
  <si>
    <t>REVESTIMENTO DE PAREDES</t>
  </si>
  <si>
    <t>Chapisco de argamassa de cimento e areia média ou grossa lavada, no traço 1:3, espessura 5 mm</t>
  </si>
  <si>
    <t>Azulejo branco 15 x 15 cm, juntas a prumo, assentado com argamassa de cimento colante, inclusive rejuntamento com cimento branco, marcas de referência Eliane, Cecrisa ou Portobello</t>
  </si>
  <si>
    <t>Roda-parede de madeira de lei tipo Paraju ou equivalente, de 10 x 2.5cm, fixado com parafuso e bucha plástica n° 8</t>
  </si>
  <si>
    <t>Roda-parede de madeira de lei tipo Paraju ou equivalente, de 20 X 1.5cm fixado com parafuso e bucha plástica n° 7</t>
  </si>
  <si>
    <t>Acabamento de alumínio com perfil de canto para arremate das paredes</t>
  </si>
  <si>
    <t>Acabamento de perfil "U" em alumínio anodizado fosco 1/2"</t>
  </si>
  <si>
    <t>Cerâmica 10 x 10 cm, marcas de referência Eliane, Cecrisa ou Portobello, nas cores branco ou areia, com rejunte esp. 0.5 cm, empregando argamassa colante</t>
  </si>
  <si>
    <t>Pastilha cerâmica branca 5 x 5 cm, assentada com argamassa de cimento colante e rejunte pré-fabricado, marcas de referência Atlas, Jatobá, NGK ou equivalentwe</t>
  </si>
  <si>
    <t>Assentamento de revestimento cerâmico com cimento colante, excl. rejuntamento e cerâmica</t>
  </si>
  <si>
    <t>Roda parede em granito cinza andorinha 7x2cm, com acabamento abaulado nos dois lados</t>
  </si>
  <si>
    <t>Cerâmica 10 x 10 cm, ref Camburi branco Eliane, Cecrisa ou Portobello, empregando argamassa colante, inclusive rejuntamento junta plus cinza claro esp. 3 mm</t>
  </si>
  <si>
    <t>Assentamento e rejuntamento de piso em porcelanato (dimensões superiores a 30x30cm) utilizando dupla colagem de argamassa colante para porcelanato tipo ACII/ACIII, exclusive fornecimento do porcelanato e do rejunte</t>
  </si>
  <si>
    <t>Emboço de argamassa de cimento, cal hidratada CH1 e areia média ou grossa lavada no traço 1:0.5:6, espessura 20 mm</t>
  </si>
  <si>
    <t>Reboco de argamassa de cimento, cal hidratada CH1 e areia média ou grossa lavada no traço 1:0.5:6, espessura 5mm</t>
  </si>
  <si>
    <t>Reboco tipo paulista de argamassa de cimento, cal hidratada CH1 e areia média ou grossa lavada no traço 1:0.5:6, espessura 25 mm</t>
  </si>
  <si>
    <t>Reboco de argamassa de cimento, cal hidratada CH1 e areia média ou grossa lavada no traço 1:0.5:6, com impermeabilizante para revestimentos (caixas, fossas, filtros, cisternas, etc...)</t>
  </si>
  <si>
    <t>Chapisco de argamassa de cimento e areia média ou grossa lavada no traço 1:3, espessura 5mm, com utilização de impermeabilizante</t>
  </si>
  <si>
    <t>PISOS INTERNOS E EXTERNOS</t>
  </si>
  <si>
    <t>LASTRO DE CONTRAPISO</t>
  </si>
  <si>
    <t>Regularização de base p/ revestimento cerâmico, com argamassa de cimento e areia no traço 1:5, espessura 3cm</t>
  </si>
  <si>
    <t>Regularização de base p/ revestimento cerâmico, com argamassa de cimento e areia no traço 1:5, espessura 5cm</t>
  </si>
  <si>
    <t>Lastro regularizado e impermeabilizado de concreto não estrutural, espessura de 8 cm</t>
  </si>
  <si>
    <t>Lastro regularizado de concreto não estrutural, espessura de 8 cm</t>
  </si>
  <si>
    <t>Lastro impermeabilizado de concreto não estrutural, espessura de 6 cm</t>
  </si>
  <si>
    <t>Lastro de concreto não estrutural, espessura de 6 cm</t>
  </si>
  <si>
    <t>Lastro impermeabilizado de concreto não estrutural, espessura de 8cm</t>
  </si>
  <si>
    <t>Piso cimentado liso com 1.5 cm de espessura, de argamassa de cimento e areia no traço 1:3 e juntas plásticas em quadros de 1 m</t>
  </si>
  <si>
    <t>Piso de tábuas corridas de Peroba de 15cm sobre caibros de 5x6cm espaçados de 50cm, fixados com argamassa de cimento e areia no traço 1:5</t>
  </si>
  <si>
    <t>Junta plástica 17 x 3 mm, para pisos corridos, inclusive fornecimento e colocação</t>
  </si>
  <si>
    <t>Piso de cimentado camurçado executado com argamassa de cimento e areia no traço 1:3, esp. 3.0cm</t>
  </si>
  <si>
    <t>Piso cimentado liso com 1.5 cm de espessura, em argamassa de cimento e areia no traço 1:3 e juntas plásticas em quadros de 1 m colorido com corante tipo Xadrez ou equivalente</t>
  </si>
  <si>
    <t>Fornecimento e instalação de Piso Paviflex dim. 30x30cm, esp. 2mm linha Chroma Concept ref. Fademac ou equivalente</t>
  </si>
  <si>
    <t>Revestimento de piso com placas de borracha plurigoma preto pastilhado ou equivalente, inclusive arremate</t>
  </si>
  <si>
    <t>Assentamento de piso cerâmico, com utilização de cimento colante, excl. rejuntamento e cerâmica</t>
  </si>
  <si>
    <t>Rejuntamento de piso cerâmico, usando cimento branco, para juntas de no máximo 3mm de espessura</t>
  </si>
  <si>
    <t>Rejuntamento empregando argamassa para rejunte, esp. 5mm</t>
  </si>
  <si>
    <t>Assentamento e rejuntamento de piso em porcelanato (dimensões superiores a 30x30cm) utilizando dupla colagem de argamassa colante para porcelanato tipo ACIII, exclusive fornecimento do porcelanato e do rejunte</t>
  </si>
  <si>
    <t>Piso argamassa alta resistência tipo granilite ou equiv de qualidade comprovada, esp de 10mm, com juntas plástica em quadros de 1m, na cor natural, com acabamento anti-derrapante mecanizado, inclusive regularização e=3.0cm</t>
  </si>
  <si>
    <t>Piso argamassa alta resistência tipo granilite ou equiv de qualidade comprovada, esp de 10mm, com juntas plástica em quadros de 1m, na cor natural, com acabamento polido mecanizado, inclusive regularização e=3.0cm</t>
  </si>
  <si>
    <t>Porcelanato polido, acabamento acetinado, dim. 60x60cm, ref. de cor CIMENTO CINZA BOLD Potobello/equiv, utilizando dupla colagem de argamassa colante para porcelanato tipo ACIII e rejunte 1mm para porcelanato</t>
  </si>
  <si>
    <t>Piso cerâmico esmaltado, PEI 5, acabamento semibrilho, dim. 45x45cm, ref. de cor CARGO PLUS WHITE Eliane/equiv. assentado com argamassa de cimento colante, inclusive rejuntamento</t>
  </si>
  <si>
    <t>DEGRAUS, RODAPÉS, SOLEIRAS E PEITORIS</t>
  </si>
  <si>
    <t>Rodapé de argamassa de cimento e areia no traço 1:3, altura de 7 cm e espessura de 2 cm</t>
  </si>
  <si>
    <t>Rodapé de madeira de lei 7.0 x 1.5 cm, fixado com parafuso e bucha plástica n° 7</t>
  </si>
  <si>
    <t>Peitoril de mármore branco com largura 40 cm e esp. 3cm</t>
  </si>
  <si>
    <t>Soleira de granito esp. 2 cm e largura de 15 cm</t>
  </si>
  <si>
    <t>Soleira de granito cinza, espessura 3 cm e largura de 3 cm, conforme detalhe em projeto</t>
  </si>
  <si>
    <t>Rodapé de mármore ou granito, assentado com argamassa de cimento, cal hidratada CH1 e areia no traço 1:0,5:8, incl. rejuntamento com cimento branco, h=7cm</t>
  </si>
  <si>
    <t>Peitoril de granito cinza polido, 15 cm, esp. 3cm</t>
  </si>
  <si>
    <t>Rodapé em cerâmica PEI-3, h = 7cm, assentado com argamassa de cimento, cal e areia, incl. rejuntamento com cimento branco</t>
  </si>
  <si>
    <t>Rodapé de granito cinza esp. 2cm, h=7cm, assentado com argamassa de cimento, cal hidratada CH1 e areia no traço 1:0,5:8, incl. rejuntamento com cimento branco</t>
  </si>
  <si>
    <t>Rodapé de argamassa de alta resistência tipo granilite ou equivalente de qualidade comprovada, altura de 10 cm e espessura de 10 mm, com cantos boleados, executado com cimento e granitina grana N.1, inclusive polimento</t>
  </si>
  <si>
    <t>Soleira de argamassa de alta resistência tipo granilite ou equivalente de qualidade comprovada, largura de 15cm, executado com cimento e granitina grana N.1</t>
  </si>
  <si>
    <t>Recomposição de piso cimentado, com argamassa de cimento e areia no traço 1:3, com 2 cm de espessura, incl. lastro</t>
  </si>
  <si>
    <t>INSTALAÇÕES HIDRO-SANITÁRIAS</t>
  </si>
  <si>
    <t>SUMIDOUROS, FOSSAS SÉPTICAS E FILTROS ANAERÓBIOS</t>
  </si>
  <si>
    <t>Fossa séptica de anéis pré-moldados de concreto, diâmetro 1.20 m, altura útil de 1.70m, completa, incluindo tampa c/visita de 60cm, concreto p/fundo esp.10 cm, e tubo para ligação ao filtro</t>
  </si>
  <si>
    <t>Filtro anaeróbio de anéis pré-moldados de concreto, diâmetro de 1.20m, altura útil de 1.80m, completo, incl. tampa c/visita de 60 cm, concreto p/fundo esp.10cm e tubulação de saída de esgoto</t>
  </si>
  <si>
    <t>Fossa séptica de anéis pré-moldados de concreto, diâmetro 2.00 m, Hútil 2.0m completa, incluindo tampa c/visita de 60cm, concreto p/ fundo esp.10 cm, tubo de limpeza e escavação, conf. detalhe em projeto</t>
  </si>
  <si>
    <t>Filtro anaeróbio de anéis pré-moldados de concreto, diâm. 2.0m, Hútil 2.0m, compl., incl. tampa c/visita 60cm, concreto p/ fundo esp. 10cm, escavação, brita 4 e tubulação de saída esgoto 150mm, conf. proj.</t>
  </si>
  <si>
    <t>ENTRADA DE ÁGUA</t>
  </si>
  <si>
    <t>Mureta p/ cavalete (Padrão 1B - CESAN) de alv. blocos cerâmicos 10x20x20cm deitados, dimensões 0.80x1.0x0.20m, para instalação de caixa termoplastica, incl revest. em reboco e lastro concreto esp.10cm, exclusive caixa e cavalete</t>
  </si>
  <si>
    <t>PONTOS HIDRO-SANITÁRIOS</t>
  </si>
  <si>
    <t>Ponto de água fria (lavatório, tanque, pia de cozinha, etc...)</t>
  </si>
  <si>
    <t>pt</t>
  </si>
  <si>
    <t>Ponto com registro de pressão (chuveiro, caixa de descarga, etc...)</t>
  </si>
  <si>
    <t>Ponto de torneira de jardim (para praças)</t>
  </si>
  <si>
    <t>Ponto de válvula de descarga, inclusive válvula (sem acabamento)</t>
  </si>
  <si>
    <t>Ponto para esgoto primário (vaso sanitário)</t>
  </si>
  <si>
    <t>Ponto para esgoto secundário (pia, lavatório, mictório, tanque, bidê, etc...)</t>
  </si>
  <si>
    <t>Ponto para caixa sifonada, inclusive caixa sifonada pvc 150x150x50mm com grelha em pvc</t>
  </si>
  <si>
    <t>Ponto para ralo sifonado, inclusive ralo sifonado 100 x 40 mm c/ grelha em pvc</t>
  </si>
  <si>
    <t>Ponto para ralo seco, inclusive ralo pvc 10 cm com grelha em pvc</t>
  </si>
  <si>
    <t>Ponto para caixa sifonada, inclusive caixa sifonada pvc 150x150x50mm com grelha em aço inox</t>
  </si>
  <si>
    <t>Ponto para ralo sifonado, inclusive ralo sifonado 100 x 40 mm c/ grelha em açõ inox</t>
  </si>
  <si>
    <t>Ponto de válvula de descarga, inclusive válvula de descarga de 50mm (1 1/2"), com acabamento para válvula de descarga Benefit, marca de referência Docol ou equivalente Mod. 00184906</t>
  </si>
  <si>
    <t>Ponto p/ válvula (mictório) inclusive válvula com acabamento marca de referência Pressmatic Docol, Mod. 17015106 e tubo de ligação p/mictório antivandalismo Pressmatic Mod. 00132606 marca de ref. Docol ou equivalente</t>
  </si>
  <si>
    <t>TUBULAÇÃO DE LIGAÇÃO DE CAIXAS</t>
  </si>
  <si>
    <t>Tubo PVC rígido para esgoto no diâmetro de 100mm incluindo escavação e aterro com areia</t>
  </si>
  <si>
    <t>Tubo PVC rígido para esgoto no diâmetro de 150mm incluindo escavação e aterro com areia</t>
  </si>
  <si>
    <t>Tubo PVC rígido para esgoto no diâmetro de 200mm incluindo escavação e aterro com areia</t>
  </si>
  <si>
    <t>Tubo PVC rígido para esgoto no diâmetro de 75 mm incluindo escavação e aterro com areia</t>
  </si>
  <si>
    <t>CAIXAS EMPREGANDO ARGAMASSA DE CIMENTO, CAL E AREIA</t>
  </si>
  <si>
    <t>Caixas de inspeção de alv. blocos concreto 9x19x39cm, dim, 60x60cm e Hmáx = 1m, com tampa de conc. esp. 5cm, lastro de conc. esp. 10cm, revest intern. c/ chapisco e reboco impermeabilizado, incl. escavação, reaterro e enchimento</t>
  </si>
  <si>
    <t>Caixa de areia de alvenaria de blocos de concreto 9x19x39cm, dim. 60x60cm e Hmáx=1m, c/ tampa em concreto esp. 5cm, lastro concreto esp. 10cm, revestida intern. c/ chapisco e reboco impermeabilizante, incl. escavação e reaterro</t>
  </si>
  <si>
    <t>Caixa sifonada especial de alv. bloco conc.9x19x39cm, dim 60x60cm e Hmáx=1m, c/ tampa em concreto esp.5cm, lastro conc.esp.10cm, revest. intern. c/chap. e reb. impermeab. escav, reaterro e curva curta c/ visita e plug em pvc 100mm</t>
  </si>
  <si>
    <t>Caixa de gordura de alv. bloco concreto 9x19x39cm, dim.60x60cm e Hmáx=1m, com tampa em concreto esp.5cm, lastro concreto esp.10cm, revestida intern. c/ chapisco e reboco impermeab, escavação, reaterro e parede interna em concreto</t>
  </si>
  <si>
    <t>Caixa retentora de matéria sólida de alv. bloco conc.9x19x39cm, dim 60x60cm e Hmáx=1m, c/ tampa conc. esp.5cm, lastro conc. esp.10cm, revest. internamente c/ chap, reb. impermeab., escavação, reaterro e parede int. em concreto</t>
  </si>
  <si>
    <t>Caixas de inspeção de alv. blocos concreto 9x19x39cm, dim.100x60cm e Hmáx = 1m, com tampa de conc. esp. 5cm, lastro de conc. esp. 10cm, revest intern. c/ chapisco e reboco impermeabilizado, incl. escavação, reaterro e enchimento</t>
  </si>
  <si>
    <t>Caixa de gordura simples de alv. bloco concr.9x19x39cm, dim.80x60cm e Hmáx=1m, com tampa em concr.esp.5cm, lastro concr.esp.10cm, revestida intern. c/ chapisco e reboco impermeab, escavação, reaterro e parede interna em concr.</t>
  </si>
  <si>
    <t>Caixa de gordura especial de alv. bloco concr. 9x19x39cm, dim.60x60cm e Hmáx=1m, com tampa em concr.esp.5cm, lastro concr.esp.10cm, revestida intern. c/ chapisco e reboco impermeab, escavação, reaterro e parede interna em concr.</t>
  </si>
  <si>
    <t>Grelha largura 20 cm de ferro redondo de 1/2" a cada 3 cm, contorno com barra de ferro de 3/4" x 1/8" e caixilho de cantoneira de 1" x 3/16"</t>
  </si>
  <si>
    <t>Caixa de inspeção em alv. bloco concreto 9x19x39cm, dim. 60x60cm e Hmáx=1m, c/ tampa de ferro fundido 40x40cm, lastro de concreto esp.10cm, revest. interno c/ chapisco e reboco impermeabiliz, incl. escavação, reaterro e enchimento</t>
  </si>
  <si>
    <t>Caixa de areia em alv. de bloco de concreto 9x19x39, dim. 60x60cm e Hmáx=1m, c/ tampa em ferro fundido, lastro de concreto esp. 10cm, revest. int. c/ chapisco e reboco impermeabilizado, incl. escavação e reaterro</t>
  </si>
  <si>
    <t>Caixa sifonada especial em alv. bloco concr. 9x19x39cm, dim. 60x60cm e Hmáx=1m. c/ tampa em ferro fundido, lastro conc. esp.10cm, revest. int. c/ chap. e reboco imperm., incl. esc, reaterro e curva curta c/ visita e plug pvc 100mm</t>
  </si>
  <si>
    <t>Caixa de gordura em alv. bloco 9x19x39cm, dim. 60x60cm e Hmáx=1.0m, c/ tampa de ferro fundido, lastro concr. esp. 10cm, revest. intern. c/ chapisco e reboco impermeab., escavação, reaterro e parede int. em concreto</t>
  </si>
  <si>
    <t>Caixa retentora de mat. sólida em alv. bloco conc.9x19x39cm, dim.60x60cm e Hmáx=1m, c/ tampa de ferro fund., lastro conc. esp.10cm, revest. int. c/ chap. e reb. impermeab., esc. reaterro e parede int. em concreto</t>
  </si>
  <si>
    <t>REDE DE ÁGUA FRIA - TUBOS METÁLICOS</t>
  </si>
  <si>
    <t>Tubo de aço galvanizado, inclusive conexões, diâm. 15mm (1/2")</t>
  </si>
  <si>
    <t>Tubo de aço galvanizado, inclusive conexões, diâm. 20mm (3/4")</t>
  </si>
  <si>
    <t>Tubo de aço galvanizado, inclusive conexões, diâm. 25mm (1")</t>
  </si>
  <si>
    <t>Tubo de aço galvanizado, inclusive conexões, diâm. 32mm (11/4")</t>
  </si>
  <si>
    <t>Tubo de aço galvanizado, inclusive conexões, diâm. 40mm (11/2")</t>
  </si>
  <si>
    <t>Tubo de aço galvanizado, inclusive conexões, diâm. 50mm (2")</t>
  </si>
  <si>
    <t>Tubo de aço galvanizado, inclusive conexões, diâm. 65mm (21/2")</t>
  </si>
  <si>
    <t>Tubo de aço galvanizado, inclusive conexões, diâm. 80mm (3")</t>
  </si>
  <si>
    <t>Tubo de aço galvanizado, inclusive conexões, diâm. 100mm(4")</t>
  </si>
  <si>
    <t>REDE DE ÁGUA FRIA - TUBOS SOLDÁVEIS DE PVC</t>
  </si>
  <si>
    <t>Tubo de PVC rígido soldável marrom, diâm. 20mm (1/2"), inclusive conexões</t>
  </si>
  <si>
    <t>Tubo de PVC rígido soldável marrom, diâm. 25mm (3/4"), inclusive conexões</t>
  </si>
  <si>
    <t>Tubo de PVC rigido soldável marrom, diâm. 32mm (1"), inclusive conexões</t>
  </si>
  <si>
    <t>Tubo de PVC rígido soldável marrom, diâm. 40mm (11/4"), inclusive conexões</t>
  </si>
  <si>
    <t>Tubo de PVC rígido soldável marrom, diâm. 50mm (11/2"), inclusive conexões</t>
  </si>
  <si>
    <t>Tubo de PVC rígido soldável marrom, diâm. 75mm (21/2"), inclusive conexões</t>
  </si>
  <si>
    <t>Tubo de PVC rígido soldável marrom, diâm. 85mm (3"), inclusive conexões</t>
  </si>
  <si>
    <t>REDE DE ÁGUA FRIA - CONEXÕES SOLDÁVEIS DE PVC</t>
  </si>
  <si>
    <t>Adaptador de PVC soldável para registro, diâmetro 32mm x 1"</t>
  </si>
  <si>
    <t>REDE DE ESGOTO - TUBOS DE PVC</t>
  </si>
  <si>
    <t>Tubo de PVC rígido soldável branco, para esgoto, diâmetro 40mm (1 1/2"), inclusive conexões</t>
  </si>
  <si>
    <t>Tubo de PVC rígido soldável branco, para esgoto, diâmetro 50mm (2"), inclusive conexões</t>
  </si>
  <si>
    <t>Tubo de PVC rígido soldável branco, para esgoto, diâmetro 75mm (3"), inclusive conexões</t>
  </si>
  <si>
    <t>Tubo de PVC rígido soldável branco, para esgoto, diâmetro 100mm (4"), inclusive conexões</t>
  </si>
  <si>
    <t>Tubo de PVC rígido soldável branco, para esgoto, diâmetro 150mm (6"), inclusive conexões</t>
  </si>
  <si>
    <t>CAIXAS DE PVC / EQUIPAMENTOS</t>
  </si>
  <si>
    <t>Reparo para válvula de descarga, completo</t>
  </si>
  <si>
    <t>Sifão em PVC para pia de cozinha ou lavatório 1x11/2"</t>
  </si>
  <si>
    <t>Sifão em PVC para tanque 2"</t>
  </si>
  <si>
    <t>Ralo sifonado em PVC 100x100mm, com grelha PVC</t>
  </si>
  <si>
    <t>Ralo seco em PVC 100x100mm, com grelha em PVC</t>
  </si>
  <si>
    <t>Caixa sifonada em PVC, diâm. 150mm, com grelha e porta grelha quadrados, em aço inox</t>
  </si>
  <si>
    <t>Caixa seca em PVC, diâm. 100mm, com grelha e porta grelha quadrados, em aço inox</t>
  </si>
  <si>
    <t>Tampa para caixa sifonada, em PVC, de 150x150mm</t>
  </si>
  <si>
    <t>Tampa para caixa sifonada, em aço inox, de 150x150mm</t>
  </si>
  <si>
    <t>Tampa para ralo, em PVC, de 100x100mm</t>
  </si>
  <si>
    <t>Tampa para ralo, em aço inox, de 100x100mm</t>
  </si>
  <si>
    <t>Engate flexível de PVC para lavatório</t>
  </si>
  <si>
    <t>Torneira de bóia de PVC, diâm. 3/4" (20mm)</t>
  </si>
  <si>
    <t>Torneira de bóia de PVC, diâm. 1" (25mm)</t>
  </si>
  <si>
    <t>Torneira de bóia de PVC, diâm. 11/4" (32mm)</t>
  </si>
  <si>
    <t>ABERTURA E FECHAMENTO DE RASGOS (inclusive preparo e aplicação de argamassa)</t>
  </si>
  <si>
    <t>Abertura e fechamento de rasgos em alvenaria, para passagem de tubulações, diâm. 1/2" a 1"</t>
  </si>
  <si>
    <t>Abertura e fechamento de rasgos em alvenaria, para passagem de tubulações, diâm. 11/4" a 2"</t>
  </si>
  <si>
    <t>Abertura e fechamento de rasgos em alvenaria, para passagem de tubulações, diâm. 21/2 a 4"</t>
  </si>
  <si>
    <t>Abertura e fechamento de rasgos em concreto, para passagem de tubulações, diâm. 1/2" a 1"</t>
  </si>
  <si>
    <t>Abertura e fechamento de rasgos em concreto, para passagem de tubulações, diâm. 11/4" a 2"</t>
  </si>
  <si>
    <t>Abertura e fechamento de rasgos em concreto, para passagem de tubulações, diâm. 2 1/2"a 4"</t>
  </si>
  <si>
    <t>Revisões e reparos em torneiras e registros</t>
  </si>
  <si>
    <t>Revisões e reparos em caixas de descarga</t>
  </si>
  <si>
    <t>Revisões e reparos em torneiras de bóia</t>
  </si>
  <si>
    <t>Fornecimento de durepox para reparos (250g)</t>
  </si>
  <si>
    <t>INSTALAÇÕES ELÉTRICAS</t>
  </si>
  <si>
    <t>PADRÃO DE ENTRADA</t>
  </si>
  <si>
    <t>Mureta de medição utilizando arg. cimento, cal e areia, dimensões 1100x2000x200mm, com pilares e cintas, revestido com chapisco e reboco, inclusive pintura emassamento e pintura acrílica a três demãos, exclusive cobertura</t>
  </si>
  <si>
    <t>Mureta de medição utilizando arg. cimento, cal e areia, dimensões 1500x2200x400mm, revestido com chapisco e reboco, inclusive pintura emassamento, pintura acrílica a três demãos e cobertura em telha cerâmica</t>
  </si>
  <si>
    <t>QUADRO DE DISTRIBUIÇÃO</t>
  </si>
  <si>
    <t>Quadro de distribuição de energia, de embutir, com 18 divisões modulares, com barramento</t>
  </si>
  <si>
    <t>Quadro de distribuição de energia, de embutir, com 24 divisões modulares, com barramento</t>
  </si>
  <si>
    <t>Quadro de distribuição de energia, de embutir, com 32 divisões modulares, com barramento</t>
  </si>
  <si>
    <t>Caixa de distribuição 20x20x15 cm</t>
  </si>
  <si>
    <t>Quadro de distribuição de energia, de embutir, com 12 divisões modulares, sem barramento</t>
  </si>
  <si>
    <t>Quadro de distribuição de energia, de embutir, com 3 divisões modulares, sem barramento</t>
  </si>
  <si>
    <t>Quadro distrib. energia, embutido ou semi embutido, capac. p/ 34 disj. DIN, c/barram trif. 150A barra. neutro e terra, fab. em chapa de aço 12 USG com porta, espelho, trinco com fechad ch yale, Ref. QDETG II-34DIN-CEMAR ou equiv.</t>
  </si>
  <si>
    <t>Quadro distrib. energia, embutido ou semi embutido, capac. p/ 44 disj. DIN, c/barram trif. 150A barra. neutro e terra, fab. em chapa de aço 12 USG com porta, espelho, trinco com fechad ch yale, Ref. QDETG II-44DIN-CEMAR ou equiv.</t>
  </si>
  <si>
    <t>Quadro distrib. energia, embutido ou semi embutido, capac. p/ 56 disj. DIN, c/barram trif. 225A barra. neutro e terra, fab. em chapa de aço 12 USG com porta, espelho, trinco com fechad ch</t>
  </si>
  <si>
    <t>CAIXAS DE PASSAGEM</t>
  </si>
  <si>
    <t>Caixa para medidor polifásico carga até 41000W inclusive caixa para disjuntor polifásico até 100A</t>
  </si>
  <si>
    <t>Caixa de aterramento de concreto simples, nas dimensões de 30x30x25cm, com revest. int. em chapisco e reboco, tampa de concreto esp.5cm e lastro de brita esp. 5 cm, incl. haste 5/8"x2400mm</t>
  </si>
  <si>
    <t>Caixa de passagem de alvenaria de blocos de concreto 9x19x39cm, dimensões de 30x30x50cm, com revestimento interno em chapisco e reboco, tampa de concreto esp.5cm e lastro de brita 5 cm</t>
  </si>
  <si>
    <t>Caixa de passagem de alvenaria de blocos de concreto 9x19x39cm, dimensões de 40x40x50cm, com revestimento interno em chapisco e reboco, tampa de concreto esp.5cm e lastro de brita 5 cm</t>
  </si>
  <si>
    <t>Caixa de passagem de alvenaria de blocos de concreto 9x19x39cm, dimensões de 50x50x50cm, com revestimento interno em chapisco e reboco, tampa de concreto esp.5cm e lastro de brita 5 cm</t>
  </si>
  <si>
    <t>Conjunto caixa termoplástica para Medidor Padrão ESCELSA Monofáfico com tampa transparente em policarbonato P-980-009 inclusive caixa para disjuntor monof P-940-003 Padrão Escelsa</t>
  </si>
  <si>
    <t>Caixa de embutir marca de referência Tigreflex, 4x2"</t>
  </si>
  <si>
    <t>Caixa de embutir marca de referência Tigreflex, 4x4"</t>
  </si>
  <si>
    <t>Caixa de passagem 150x150x80mm, chapa 18, com tampa parafusada</t>
  </si>
  <si>
    <t>Caixa de passagem 200x200x100mm, chapa 18, com tampa parafusada</t>
  </si>
  <si>
    <t>Caixa de passagem 300x300x120mm, chapa 18, com tampa parafusada</t>
  </si>
  <si>
    <t>Caixa de passagem 400x400x120mm, chapa 18, com tampa parafusada</t>
  </si>
  <si>
    <t>Caixa sextavada em PVC de 3x3x1 1/2", marca de referência Tigreflex</t>
  </si>
  <si>
    <t>ENVELOPAMENTO DE ELETRODUTOS</t>
  </si>
  <si>
    <t>Envelopamento de concreto simples com consumo mínimo de cimento de 250kg/m3, inclusive escavação para profundidade mínima do eletroduto de 50 cm, de 25 x 25 cm, para 1 eletroduto</t>
  </si>
  <si>
    <t>Envelopamento de concreto simples com consumo mínimo de cimento de 250kg/m3, inclusive escavação para profundidade mínima do eletroduto de 50 cm, de 25 x 30 cm, para 2 eletrodutos</t>
  </si>
  <si>
    <t>Envelopamento de concreto simples com consumo mínimo de cimento de 250kg/m3, inclusive escavação para profundidade mínima do eletroduto de 50cm, de 60 x 30 cm, para 3 eletrodutos</t>
  </si>
  <si>
    <t>Envelopamento de concreto simples com consumo mínimo de cimento de 250kg/m3, inclusive escavação para profundidade mínima do eletroduto de 50cm, de 45 x 45 cm, para 3 eletrodutos</t>
  </si>
  <si>
    <t>INSTALAÇÕES APARENTES</t>
  </si>
  <si>
    <t>Canaleta sistema X da Pial ou equivalente, inclusive conexões</t>
  </si>
  <si>
    <t>Eletrocalha perfurada em chapa de aço galvanizado nº16, 150x50mm, sem tampa</t>
  </si>
  <si>
    <t>Eletrocalha perfurada em chapa de aço galvanizado nº16, 200x100mm, sem tampa</t>
  </si>
  <si>
    <t>Eletrocalha perfurada em chapa de aço galvanizado nº16, 300x100mm, sem tampa</t>
  </si>
  <si>
    <t>Eletrocalha perfurada em chapa de aço galvanizado nº16, 400x100mm, sem tampa</t>
  </si>
  <si>
    <t>Redução concêntrica para eletrocalha perfurada, tipo "U", 200x150mm, aba 100</t>
  </si>
  <si>
    <t>Redução concêntrica para eletrocalha perfurada, tipo "U", 300x150mm, aba 100</t>
  </si>
  <si>
    <t>Redução concêntrica para eletrocalha perfurada, tipo "U", 400x150mm, aba 100</t>
  </si>
  <si>
    <t>Saída horizontal para eletroduto de 3/4"</t>
  </si>
  <si>
    <t>Saída horizontal para eletroduto de 1"</t>
  </si>
  <si>
    <t>Saída horizontal para eletroduto de 2"</t>
  </si>
  <si>
    <t>Tampa de encaixe para eletrocalha em chapa de aço galvanizada 18, dim. 150mm</t>
  </si>
  <si>
    <t>Tampa de encaixe para eletrocalha em chapa de aço galvanizada 18, dim. 200mm</t>
  </si>
  <si>
    <t>Tampa de encaixe para eletrocalha em chapa de aço galvanizada 18, dim. 300mm</t>
  </si>
  <si>
    <t>Tampa de encaixe para eletrocalha em chapa de aço galvanizada 18, dim. 400mm</t>
  </si>
  <si>
    <t>Junção simples para eletrocalha metálica 200x100mm, galvanizada, ref. Mega MG 2760 ou equivalente</t>
  </si>
  <si>
    <t>Junção simples para eletrocalha metálica 300x100mm, galvanizada, ref. Mega MG 2760 ou equivalente</t>
  </si>
  <si>
    <t>TÊ horizontal 90º para eletrocalha metálica 200x100mm, galvanizada, ref. MEGA MG 2570 ou equivalente</t>
  </si>
  <si>
    <t>TÊ horizontal 90º para eletrocalha metálica 300x100mm, galvanizada, ref. MEGA MG 2570 ou equivalente</t>
  </si>
  <si>
    <t>Curva horizontal 90º para eletrocalha metálica, 200x100mm, galvanizada, ref. MEGA MG 2510</t>
  </si>
  <si>
    <t>Curva horizontal 90º para eletrocalha metálica, 300x100mm, galvanizada, ref. MEGA MG 2510</t>
  </si>
  <si>
    <t>Suporte de fixação de eletroduto no teto, através de fita metálica perfurada (Walsiwa) ou equiv (1,30m), cursor (1 und), h=60cm, suporte "Y" (1 und), parafuso e bucha S8 (1 und)</t>
  </si>
  <si>
    <t>Suporte de fixação de eletrocalha de 200x100mm, na parede, através de suporte tipo mão francesa simples (1 und), parafuso e bucha S8 (2und)</t>
  </si>
  <si>
    <t>Suporte de fixação de eletrocalha de 300x100mm, na parede, através de suporte tipo mão francesa reforçada (1 und), parafuso e bucha S8 (2 und)</t>
  </si>
  <si>
    <t>Suporte de fixação de eletrocalha de 400x100mm, na parede, através de suporte tipo mão francesa reforçada (1 und), parafuso e bucha S8 (2 und)</t>
  </si>
  <si>
    <t>Suporte de fixação de eletrocalha de 200x100mm, no teto, através de gancho vertical (1 und), porca sextavada e arruela 1/4" (4 und), vergalhão rosca total 1/4" (h=60cm), cantoneira ZZ (1 und) e parafuso e bucha S8 (2 und)</t>
  </si>
  <si>
    <t>COMPOSIÇÕES INTERMEDIÁRIAS P/ ELETRICA</t>
  </si>
  <si>
    <t>Arame galvanizado 12 BWG (0.048 kg/m)</t>
  </si>
  <si>
    <t>Cabeçote de alumínio de 3/4"</t>
  </si>
  <si>
    <t>Canaleta sistema X Pial ou equivalente, inclusive conecções, 20x10x2200 mm, cod. 30801</t>
  </si>
  <si>
    <t>Fita isolante em rolo de 19mm x 20 m, número 33 Scoth ou equivalente</t>
  </si>
  <si>
    <t>Receptáculo (bocal) de louça para lâmpada incandescente</t>
  </si>
  <si>
    <t>Lâmpada fluorescente 40 W</t>
  </si>
  <si>
    <t>Arame de aço 14 BWG para guia</t>
  </si>
  <si>
    <t>Lâmpada fluorescente de 20W</t>
  </si>
  <si>
    <t>Soquete para lâmpada fluorescente</t>
  </si>
  <si>
    <t>CAIXAS DE PASSAGEM EMPREGANDO ARGAMASSA DE CIMENTO, CAL E AREIA</t>
  </si>
  <si>
    <t>Caixa de passagem de alvenaria de blocos cerâmicos 10 furos 10x20x20cm dimensões de 25x25x25cm, com revestimento interno em chapisco e reboco, tampa de concreto esp.5cm e lastro de brita 5 cm</t>
  </si>
  <si>
    <t>Caixa de passagem de alvenaria de blocos cerâmicos 10 furos 10x20x20cm dimensões de 50x50x50cm, com revestimento interno em chapisco e reboco, tampa de concreto esp.5cm e lastro de brita 5 cm</t>
  </si>
  <si>
    <t>Caixa de passagem de alvenaria de blocos cerâmicos 10 furos 10x20x20cm, dimensão de 30x30x30cm, com revestimento interno em chapisco e reboco, tampa de concreto esp. 5cm e lastro de brita 5cm</t>
  </si>
  <si>
    <t>Caixa de inspeção de alvenaria de blocos cerâmicos 10 furos 10x20x20cm dimensões de 30x30x60cm, com revestimento interno em chapisco e reboco, tampa de concreto esp.5cm e lastro de brita 5 cm</t>
  </si>
  <si>
    <t>Caixa de passagem de alvenaria de blocos de concreto 9x19x39cm, dimensões de 80x80x80m, com revestimento interno em chapisco e reboco tampa de concreto esp. 5cm e lastro de brita 5cm</t>
  </si>
  <si>
    <t>Caixa de passagem de alvenaria de blocos de concreto 9x19x39cm, dimensões de 1.00x1.00x1.00m, com revestimento interno em chapisco e reboco tampa de concreto esp. 5cm e lastro de brita 5cm</t>
  </si>
  <si>
    <t>ELETRODUTOS E CONEXÕES</t>
  </si>
  <si>
    <t>Eletroduto de PVC rígido roscável, diâm. 1/2" (20mm), inclusive conexões</t>
  </si>
  <si>
    <t>Eletroduto de PVC rígido roscável, diâm. 3/4" (25mm), inclusive conexões</t>
  </si>
  <si>
    <t>Eletroduto de PVC rígido roscável, diâm. 1" (32mm), inclusive conexões</t>
  </si>
  <si>
    <t>Eletroduto de PVC rígido roscável, diâm. 1 1/4" (40mm), inclusive conexões</t>
  </si>
  <si>
    <t>Eletroduto de PVC rígido roscável, diâm. 1 1/2" (50mm), inclusive conexões</t>
  </si>
  <si>
    <t>Eletroduto de PVC rígido roscável, diâm. 2" (60mm), inclusive conexões</t>
  </si>
  <si>
    <t>Eletroduto de PVC rígido roscável, diâm. 3" (85mm), inclusive conexões</t>
  </si>
  <si>
    <t>Eletroduto flexível corrugado 3/4" , marca de referência TIGRE</t>
  </si>
  <si>
    <t>Eletroduto flexível corrugado 1", marca de referência TIGRE</t>
  </si>
  <si>
    <t>Eletroduto de PVC rígido roscável, diâm. 4" (110mm), inclusive conexões</t>
  </si>
  <si>
    <t>Eletroduto de PVC rígido roscável, diâm. 6" (164mm), inclusive conexões</t>
  </si>
  <si>
    <t>Eletroduto PEAD, cor preta, diam. 1.1/2", marca ref. Kanaflex ou equivalente</t>
  </si>
  <si>
    <t>Eletroduto PEAD, cor preta, diam. 1.1/4", marca ref. Kanaflex ou equivalente</t>
  </si>
  <si>
    <t>Eletroduto PEAD, cor preta, diam. 2", marca ref. Kanaflex ou equivalente</t>
  </si>
  <si>
    <t>Eletroduto PEAD, cor preta, diam. 3", marca ref. Kanaflex ou equivalente</t>
  </si>
  <si>
    <t>Eletroduto PEAD, cor preta, diam. 4", marca ref. Kanaflex ou equivalente</t>
  </si>
  <si>
    <t>Eletroduto PEAD, cor preta, diam. 6", marca ref. Kanaflex ou equivalente</t>
  </si>
  <si>
    <t>Dispositivo de proteção contra surto (DPS) bipolar, tensão nominal máxima 275VCA, corente de surto máxima 40KA.</t>
  </si>
  <si>
    <t>Fusivel NH 100A, tamanho 01</t>
  </si>
  <si>
    <t>Fusive NH 160A, tamanho 01</t>
  </si>
  <si>
    <t>Fusive NH 250A, tamanho 02</t>
  </si>
  <si>
    <t>Fusive NH 300A, tamanho 02</t>
  </si>
  <si>
    <t>Fusive NH 355A, tamanho 02</t>
  </si>
  <si>
    <t>Fusive NH 125A, tamanho 01</t>
  </si>
  <si>
    <t>Fio de cobre termoplástico, com isolamento para 750V, seção de 1.5 mm2</t>
  </si>
  <si>
    <t>Fio de cobre termoplástico, com isolamento para 750V, seção de 2.5 mm2</t>
  </si>
  <si>
    <t>Fio ou cabo de cobre termoplástico, com isolamento para 750V, seção de 4.0 mm2</t>
  </si>
  <si>
    <t>Fio ou cabo de cobre termoplástico, com isolamento para 750V, seção de 6.0 mm2</t>
  </si>
  <si>
    <t>Fio ou cabo de cobre termoplástico, com isolamento para 750V, seção de 10.0 mm2</t>
  </si>
  <si>
    <t>Fio ou cabo de cobre termoplástico, com isolamento para 750V, seção de 16.0 mm2</t>
  </si>
  <si>
    <t>Cabo de cobre termoplástico, com isolamento para 750V, seção de 25.0 mm2</t>
  </si>
  <si>
    <t>Cabo de cobre nú, seção de 25.0 mm2</t>
  </si>
  <si>
    <t>Cabo de cobre termoplástico, com isolamento para 1000V, seção de 185,0mm2</t>
  </si>
  <si>
    <t>Cabo de cobre termoplástico, com isolamento para 1000V, seção de 240,0mm2</t>
  </si>
  <si>
    <t>Cabo de cobre termoplástico, com isolamento para 15KV, seção de 25,0mm2</t>
  </si>
  <si>
    <t>Cabo de cobre termoplástico, com isolamento para 15KV, seção de 35,0mm2</t>
  </si>
  <si>
    <t>Cabeçote de alumínio de 1 1/4"</t>
  </si>
  <si>
    <t>Cabeçote de alumínio de 1 1/2"</t>
  </si>
  <si>
    <t>Haste de terra tipo COPPERWELD - 5/8" x 2.40m</t>
  </si>
  <si>
    <t>Sapatilha</t>
  </si>
  <si>
    <t>Bucha e arruela de alumínio fundido diâmetro 20mm (3/4")</t>
  </si>
  <si>
    <t>Bucha e arruela de alumínio fundido diâmetro 25mm (1")</t>
  </si>
  <si>
    <t>Bucha e arruela de alumínio fundido diâmetro 40mm (1 1/2")</t>
  </si>
  <si>
    <t>Bucha e arruela de alumínio fundido diâmetro 80mm (3")</t>
  </si>
  <si>
    <t>Parafuso de máquina de ferro galvanizado diâmetro 16mm</t>
  </si>
  <si>
    <t>Abertura e fechamento de rasgos em alvenaria, para passagem de eletrodutos diâm. 1/2" a 1"</t>
  </si>
  <si>
    <t>Abertura e fechamento de rasgos em alvenaria, para passagem de eletroduto diâm. 1 1/4"a 2"</t>
  </si>
  <si>
    <t>Abertura e fechamento de rasgos em alvenaria, para passagem de eletroduto diâm. 2 1/2" a 4"</t>
  </si>
  <si>
    <t>Abertura e fechamento de rasgos em concreto, para passagem de eletroduto diâm. 1/2" a 1"</t>
  </si>
  <si>
    <t>Abertura e fechamento de rasgos em concreto, para passagem de eletroduto diâm. 1 1/4" a 2"</t>
  </si>
  <si>
    <t>Abertura e fechamento de rasgos em concreto, para passagem de eletroduto diâm. 2 1/2" a 4"</t>
  </si>
  <si>
    <t>PADRAO DE ENTRADA DE ENERGIA - NORTEC-01 - ESCELSA</t>
  </si>
  <si>
    <t>Subestação ext. aérea trifás. 75KVA, completa, c/ quadros de medição, transf. a óleo, chave geral tripolar, poste e acessórios, conf. NOR-TEC-01 da Escelsa, incl. mureta rev. c/ arg. cimento, cal hidrat. CH1 e areia traço 1:0.5:6</t>
  </si>
  <si>
    <t>Subestação ext. aérea trifás. 112.5KVA, completa, c/ quadros de medição, transf. a óleo, chave geral trip., poste e acessórios, conf. NOR-TEC-01 da Escelsa, incl. mureta rev. c/ arg. cimento, cal hidrat. CH1 e areia traço 1:0.5:6</t>
  </si>
  <si>
    <t>Subestação ext. aérea trifás. 150KVA, completa, c/ quadros de medição, transf. a óleo, chave geral trip., poste e acessórios, conf. NOR-TEC-01 da Escelsa, incl. mureta rev. c/ arg. cimento, cal hidrat. CH1 e areia traço 1:0.5:6</t>
  </si>
  <si>
    <t>Subestação ext. aérea trifás. 225KVA, completa, c/ quadros de medição, transf. a óleo, chave geral trip., poste e acessórios, conf. NOR-TEC-01 da Escelsa, incl. mureta rev. c/ arg. cimento, cal hidrat. CH1 e areia traço 1:0.5:6</t>
  </si>
  <si>
    <t>PONTOS ELETRICOS REVISAO NR-10</t>
  </si>
  <si>
    <t>Ponto padrão de poste para iluminação externa - considerando eletroduto PVC rígido de 3/4" inclusive conexões (7.7m) e fio isolado PVC de 2.5mm2 (25.2.0m)</t>
  </si>
  <si>
    <t>Ponto padrão de tomada de piso - considerando eletroduto PVC rígido de 3/4" inclusive conexões (5.0m), fio isolado PVC de 2.5mm2 (18.0m) e caixa alumínio silício 4x4" (1 und)</t>
  </si>
  <si>
    <t>QUADROS DE DISTRIBUIÇÃO COM BARRAMENTO, TRINCO E FECHADURA</t>
  </si>
  <si>
    <t>Quadro distrib. energia, embutido ou semi embutido, capac. p/ 16 disj. DIN, c/barram trif. 100A barra. neutro e terra, fab. em chapa de aço 12 USG com porta, espelho, trinco com fechad ch yale, Ref. QDTN II-16DIN-CEMAR ou equiv.</t>
  </si>
  <si>
    <t>Quadro distrib. energia, embutido ou semi embutido, capac. p/ 28 disj. DIN, c/barram trif. 100A barra. neutro e terra, fab. em chapa de aço 12 USG com porta, espelho, trinco com fechad ch yale, Ref. QDTN II-28DIN-CEMAR ou equiv.</t>
  </si>
  <si>
    <t>Quadro distrib. energia, embutido ou semi embutido, capac. p/ 34 disj. DIN, c/barram trif. 100A barra. neutro e terra, fab. em chapa de aço 12 USG com porta, espelho, trinco com fechad ch yale, Ref. QDTN II-34DIN-CEMAR ou equiv</t>
  </si>
  <si>
    <t>Quadro distrib. energia, embutido ou semi embutido, capac. p/ 44 disj. DIN, c/barram trif. 100A barra. neutro e terra, fab. em chapa de aço 12 USG com porta, espelho, trinco com fechad ch yale, Ref. QDTN II-44DIN-CEMAR ou equiv</t>
  </si>
  <si>
    <t>Quadro distrib. energia, embutido ou semi embutido, capac. p/ 54 disj. DIN, c/barram trif. 100A barra. neutro e terra, fab. em chapa de aço 12 USG com porta, espelho, trinco com fechad ch yale, Ref. QDTN II-54DIN-CEMAR</t>
  </si>
  <si>
    <t>TERMINAIS, CONECTORES E ABRAÇADEIRAS</t>
  </si>
  <si>
    <t>Terminal para ligação de cabo a barra de 6.0 mm2</t>
  </si>
  <si>
    <t>Terminal para ligação de cabo a barra de 10.0 mm2</t>
  </si>
  <si>
    <t>Terminal para ligação de cabo a barra de 16.0 mm2</t>
  </si>
  <si>
    <t>Terminal para ligação de cabo a barra de 25.0 mm2</t>
  </si>
  <si>
    <t>Terminal para ligação de cabo a barra de 35.0 mm2</t>
  </si>
  <si>
    <t>Terminal para ligação de cabo a barra de 50.0 mm2</t>
  </si>
  <si>
    <t>Terminal para ligação de cabo a barra de 70 mm2</t>
  </si>
  <si>
    <t>Terminal para ligação de cabo a barra de 95 mm2</t>
  </si>
  <si>
    <t>Terminal para ligação de cabo a barra de 120 mm2</t>
  </si>
  <si>
    <t>Terminal para ligação de cabo a barra de 150 mm2</t>
  </si>
  <si>
    <t>Terminal para ligação de cabo a barra de 185 mm2</t>
  </si>
  <si>
    <t>Terminal para ligação de cabo a barra de 240 mm2</t>
  </si>
  <si>
    <t>Terminal para ligação de cabo a barra de 300 mm2</t>
  </si>
  <si>
    <t>Terminal para ligação de cabo a barra duplo de 185 mm2</t>
  </si>
  <si>
    <t>Terminal para ligação de cabo a barra duplo de 240 mm2</t>
  </si>
  <si>
    <t>Terminal para ligação de cabo a barra duplo de 300 mm2</t>
  </si>
  <si>
    <t>Conector split bolt para cabo de 4.0 mm2</t>
  </si>
  <si>
    <t>Conector split bolt para cabo de 35.0 mm2</t>
  </si>
  <si>
    <t>Conector porcelana 3 polos para cabos de #4,0mm2</t>
  </si>
  <si>
    <t>Conector porcelana 3 polos para cabo de #6,0mm2</t>
  </si>
  <si>
    <t>Conector porcelana 3 polos para cabos de #10,0mm2</t>
  </si>
  <si>
    <t>Prensa cabos para eletroduto 1/2"</t>
  </si>
  <si>
    <t>Prensa cabos para eletroduto 3/4"</t>
  </si>
  <si>
    <t>Prensa cabos para eletroduto de 1"</t>
  </si>
  <si>
    <t>OUTRAS INSTALAÇÕES</t>
  </si>
  <si>
    <t>INSTALAÇÃO DE TELEFONE</t>
  </si>
  <si>
    <t>Caixa de telefone em chapa de aço padrão TELEBRAS N. 6, 1200x1200x150 mm, com fundo de madeira</t>
  </si>
  <si>
    <t>Aterramento com haste de terra 5/8"x2.40m, cabo de cobre nú 6mm2 em caixa de concreto de dimensões internas de 30x30x30cm</t>
  </si>
  <si>
    <t>Caixa de telefone em chapa de aço padrão TELEBRAS do tipo CIE-2 200x200x120mm</t>
  </si>
  <si>
    <t>Caixa de telefone em chapa de aço padrão TELEBRAS do tipo CIE-4 600x600x120 mm</t>
  </si>
  <si>
    <t>Caixa para telefone padrão TELEMAR, dim. 1070 x 520 x 500 mm, com tampa de ferro tipo R2, assentada com argamassa de cimento, cal e areia</t>
  </si>
  <si>
    <t>Cabo telefônico CI, diâmetro do condutor 50mm, 30 pares</t>
  </si>
  <si>
    <t>Tomada para telefone com conector RJ 11</t>
  </si>
  <si>
    <t>INSTALAÇÃO DE GÁS</t>
  </si>
  <si>
    <t>Abrigo de gás para 4 cilindros 45Kg , exec. em alv bloco concreto, dim.4.05x0,85x2.10m, inclusive cilindros e rede interna do abrigo compreendendo tubos e válvulas de esfera que interligam os cilindros</t>
  </si>
  <si>
    <t>INSTALAÇÃO DE PÁRA-RAIO</t>
  </si>
  <si>
    <t>Aterramento com haste terra 5/8" x 2.40, cabo de cobre nu 6mm2, inclusive caixa de concreto 30 x 30 cm</t>
  </si>
  <si>
    <t>Pára-raios tipo franklim incluindo base de fixação, conjunto de contraventagem c/abraçadeira p/3 estais em tubo e demais acessórios c/exceção do cabo de cobre de descida e suportes isoladores</t>
  </si>
  <si>
    <t>Condutor de cobre nú, seção de 35mm2, inclusive suportes isoladores e acessórios de fixação, conforme projeto</t>
  </si>
  <si>
    <t>Cabo condutor de cobre eletrolítico nu, tempera meio dura, encordoamento classe 2, para aterramento, diam. 50mm2</t>
  </si>
  <si>
    <t>Conector de medição em latão com 2 parafusos para cabos de 16 a 50 mm2, ref. TEL-562, Termotécnica ou equivalente</t>
  </si>
  <si>
    <t>Kit completo para solda Exotérmica (Molde HCL 5/8" Ref: TEL905611 / Cartucho n° 115 Ref: TEL 909115 / Alicate Z 201 Ref: TEL 998201), marca de referência Termotécnica ou equivalente</t>
  </si>
  <si>
    <t>Fixador universal latão estanhado p/ cabos 16 a 70 mm2 ref. 5024, incl. parafuso sextavado M6x45mm, arruela lisa 1/4", bucha nº8, vedação dos furos c/ poliuretano ref. 5905, marca de ref. Termotécnica ou equivalente</t>
  </si>
  <si>
    <t>Mastro simples 3mx1.1/2", uma descida, incl. base de fixação, captor, conj.de contraventagem c/abraçadeira p/3 estais em tubo e demais acessórios, excl. cabo de cobre de descida e suportes isoladores, ref.Termotécnica ou equiv.</t>
  </si>
  <si>
    <t>Mastro telescópico 5mx2", uma descida, incl. base de fixação, captor, conj.de contraventagem c/abraçadeira p/3 estais em tubo e demais acessórios excl. cabo de cobre de descida e suportes isoladores, ref. Termotécnica ou equiv.</t>
  </si>
  <si>
    <t>Caixa de inspeção em PVC, diâmetro 300 mm, ref TEL-552, marca de referência Termotécnica ou equivalente, inclusive escavação e reaterro</t>
  </si>
  <si>
    <t>Cabo de cobre nú 50mm2, ref. TEL 5750, marca de referência Termotécnica ou equivalente</t>
  </si>
  <si>
    <t>Cabo de cobre nú 35mm2, ref. TEL 5735, marca de referência Termotécnica ou equivalente</t>
  </si>
  <si>
    <t>Presilha de latão ref. 744, inclusive parafuso fenda DN 4,2x32mm e bucha nylon DN 6mm e vedação dos furos com poliuretano ref. 5905, marca de ref. Termotécnica ou equivalente</t>
  </si>
  <si>
    <t>Tampa reforçada em ferro fundido com escotilha TEL 536, inclusive assentamento, marca de referência Termotécnica ou equivalente</t>
  </si>
  <si>
    <t>Abraçadeira tipo "D" com cunha, diâmetro 1", ref. TEL-095, marca de referência Termotécnica ou equivalente</t>
  </si>
  <si>
    <t>Tampão para eletroduto 1", ref. TEL-5533, marca de referência Termotécnica ou equivalente</t>
  </si>
  <si>
    <t>Caixa de equalização de potenciais para uso interno e externo com cinco (5) terminais para aterramento (BEP), em polipropileno, ref. TEL-902, marca de referência Termotécnica ou equivalente</t>
  </si>
  <si>
    <t>Caixa de equalização de potenciais para uso interno e externo com nove (9) terminais para aterramento (BEP), em aço, com flange inferior e vedação na porta, ref. TEL-903, marca de referência Termotécnica ou equivalente</t>
  </si>
  <si>
    <t>Barra chata em alumínio 7/8"x1/8" (70mm²), com furos diâmetro 7 mm ref. TEL-771, marca de referência Termotécnica ou equivalente</t>
  </si>
  <si>
    <t>Barra chata em aço galvanizado a fogo 7/8"x1/8" (70mm²), com furos diâm. 7mm ref. TEL-761, marca de referência Termotécnica ou equivalente</t>
  </si>
  <si>
    <t>Terminal estanhado de 1 compressão 1 furo, 35mm², ref. TEL-5135, marca de referência Termotécnica ou equivalente</t>
  </si>
  <si>
    <t>Curva 90º de barra chata em alumínio 7/8"x1/8"x300mm, 70mm², ref. TEL-778, marca de referência Termotécnica ou equivalente</t>
  </si>
  <si>
    <t>Fixador ômega em latão ref. 733, inclusive parafuso fenda DN 4,2x32mm, bucha nylon DN 6mm e vedação dos furos com poliuretano ref. 5905, marca de ref. Termotécnica ou equivalente</t>
  </si>
  <si>
    <t>Cordoalha flexível 25x100 mm, com dois furos, diâmetro 11 mm, ref. TEL-5701, marca de referência Termotécnica ou equivalente</t>
  </si>
  <si>
    <t>Fita perfurada em latão niquelado 20mm x 0,8mm, para equalização de potenciais, ref. TEL-750, marca de referência Termotécnica ou equivalente</t>
  </si>
  <si>
    <t>Cabo de cobre nú 50 mm2, ref. TEL-5750, marca de referência Termotécnica ou equivalente, inclusive abertura e fechamento de vala para cabo dimensões 50x20cm</t>
  </si>
  <si>
    <t>Terminal estanhado de 1 compressão 1 furo, 50mm², ref. TEL-5150, marca de referência Termotécnica ou equivalente</t>
  </si>
  <si>
    <t>INSTALAÇÃO DE INCÊNDIO</t>
  </si>
  <si>
    <t>Hidrante de parede, com abrigo em chapa, 60x90x17cm, com suporte e mangueira 20m 63mm, adaptador rosca fêmea e engate rápido, esguicho em latão regulavel, registro globo angular 45º/ 63mm</t>
  </si>
  <si>
    <t>Hidrante de recalque no passeio em caixa metálica de 40x60x40cm, incl. registro globo angular 90º de 63mm, adaptador p/ engate rápido e tampa c/ corrente</t>
  </si>
  <si>
    <t>Extintor de incêndio portátil de pó químico ABC com capacidade 2A-20B:C (6 kg), inclusive suporte para fixação, EXCLUSIVE placa sinalizadora em PVC fotoluminescente</t>
  </si>
  <si>
    <t>Extintor de incêndio portátil de pó químico ABC com capacidade 2A-20B:C (4 kg), inclusive suporte para fixação, EXCLUSIVE placa sinalizadora em PVC fotoluminescente</t>
  </si>
  <si>
    <t>Ponto para seta indicativa de saída, incl. seta em acrílico, com fonte alimentadora própria que assegure um funcionamento mínimo de 1h, para quando ocorrer falta de energia elétrica na rede pública, conforme projeto</t>
  </si>
  <si>
    <t>Placa de sinalização de segurança CODIGO 14 - 315/158(NBR 13.434); CÓDIGO S3(NT 14/2010-ES) ("SAIDA DE EMERGÊNCIA" - seta vertical)</t>
  </si>
  <si>
    <t>Ponto para iluminação de emergência completo, inclusive bloco autônomo de iluminação 2x9W com tomada universal</t>
  </si>
  <si>
    <t>Abrigo para hidrante de recalque no passeio em caixa de alvenaria 60x40cm em bloco de concreto inclusive registro de recalque ø 65 mm (2 1/2") e tampa de ferro fundido 40x40cm com inscrição incêndio</t>
  </si>
  <si>
    <t>Fornecimento e instalação de porta corta-fogo para saída de emergência Dim.: 100x210x5cm, conforme ABNT NBR 11742P, classe P-90, incl. marco, 3 pares de dobradiçaas c/mola, barra anti-panico, pintura esmalte sintetico cor vermelha</t>
  </si>
  <si>
    <t>Hidrante de parede, com abrigo em chapa, 80x90x17cm, com suporte e mangueiras 2 x 15m 63mm, adaptador rosca fêmea e engate rápido, esguicho em latão regulavel, registro globo angular 45º/ 63mm</t>
  </si>
  <si>
    <t>DEPÓSITO DE GÁS</t>
  </si>
  <si>
    <t>Chapisco com argamassa de cimento e areia média ou grossa sem peneirar no traço 1:3, espessura 5 mm</t>
  </si>
  <si>
    <t>Fornecimento, preparo e aplicação de concreto armado Fck=15 MPa, inclusive forma, armação e desforma para lajes maciças</t>
  </si>
  <si>
    <t>Pintura com tinta látex PVA Suvinil, Coral ou Metalatex, inclusive selador em paredes internas e forros a três demãos</t>
  </si>
  <si>
    <t>Pintura com tinta acrílica Suvinil, Coral ou Metalatex, inclusive selador acrílico, em paredes externas a três demãos</t>
  </si>
  <si>
    <t>Estrado de madeira de lei tipo Paraju ou equivalente conforme detalhe em projeto</t>
  </si>
  <si>
    <t>Alvenaria de blocos de concreto 9x19x39 c/ resist. min comp. 2.5MPa, assentado c/ argamassa de cimento, cal hidratada CH1 e areia traço 1:0,5:8, esp.juntas 10mm e esp. paredes, sem revestimento, 9cm</t>
  </si>
  <si>
    <t>Reboco tipo paulista com argamassa de cimento, cal hidratada CH1 e areia no traço 1:0,5:6, espessura 25mm</t>
  </si>
  <si>
    <t>Tela em arame galvanizado de 1"e fio 10 para ventilação de casa de gás, chumbada com argamassa de cimento, cal e areia</t>
  </si>
  <si>
    <t>Porta de correr de chapa galvanizada nº 14 - pintura com esmalte sintetico acetinado sobre zarcão, com tela quebra chama em malha 2 a 5mm</t>
  </si>
  <si>
    <t>Lastro regularizado e impermeabilizado de concreto não estrutural, esp. de 8cm</t>
  </si>
  <si>
    <t>Indice de imperm.c/ manta asfáltica atendendo à norma 9952, asfalto polimerizado esp.3mm, reforçada com fio int. polietileno, reg. base com arg. 1:4 esp min 15mm, proteção mecânica arg. 1:4 esp. 20mm e juntas dilat.</t>
  </si>
  <si>
    <t>Fornecimento, preparo e aplicação de concreto Fck = 15MPa (brita 1 e 2) - (5% de perdas)</t>
  </si>
  <si>
    <t>Pintura com tinta esmalte sintético Suvinil, Coral ou Metalatex a duas demãos, inclusive fundo anti corrosivo a uma demão, em metal</t>
  </si>
  <si>
    <t>Conector RJ 45 macho</t>
  </si>
  <si>
    <t>APARELHOS HIDRO-SANITÁRIOS</t>
  </si>
  <si>
    <t>LOUÇAS</t>
  </si>
  <si>
    <t>Lavatório de louça branca com coluna, marcas de referência Deca, Celite ou Ideal Standard, inclusive sifão, válvula e engates cromados, exclusive torneira.</t>
  </si>
  <si>
    <t>Mictório de louça branca, marcas de referência Deca, Celite ou Ideal Standard, inclusive engates cromados</t>
  </si>
  <si>
    <t>Cabide de louça branca com 2 ganchos, marcas de referência Deca, Celite ou Ideal Standard</t>
  </si>
  <si>
    <t>Bacia sifonada infantil de louça branca, marcas de referência Deca, Celite ou Ideal Standard, inclusive tampa e acessórios</t>
  </si>
  <si>
    <t>Vaso sanitário padrão popular completo com acessórios para ligação, marcas de referência Deca, Celite ou Ideal Standard, inclusive assento plástico</t>
  </si>
  <si>
    <t>Lavatório de louça branca, padrão popular, marcas de referência Deca, Celite ou Ideal Standard, inclusive acessórios em PVC, exceto torneira</t>
  </si>
  <si>
    <t>Cabide de louça branca com um gancho, marcas de referência Deca, Celite ou Ideal Standard</t>
  </si>
  <si>
    <t>Lavatório com coluna padrão popular, marcas de referência Deca, Celite ou Ideal Standard, inclusive acessórios em PVC, exceto aparelho misturador</t>
  </si>
  <si>
    <t>Recolocação de vaso sanitário, inclusive fornecimento de acessórios (parafusos de fixação anel de vedação, bolsa e tubo de ligação, etc), exclusive fornecimento do vaso e tampa</t>
  </si>
  <si>
    <t>Recolocação de lavatório sanitário, com acessórios em metal (engate, sifão, válvula), exclusive fornecimento do mesmo</t>
  </si>
  <si>
    <t>Recolocação de lavatório sanitário, com acessórios em PVC (engate, sifão e válvula), exclusive fornecimento do mesmo</t>
  </si>
  <si>
    <t>Lavatório de Canto ref. L101 DECA ou equivalente, inclusive válvula, sifão e engates cromados, exclusive torneira</t>
  </si>
  <si>
    <t>Lavatório de louça branca com coluna suspensa, linha Vogue Plus Confort para portadores de necessidades especiais, marca de referencia DECA, Celite ou Ideal Standart, inclusive valvula, sifão e engates, exclusive torneira</t>
  </si>
  <si>
    <t>Bacia sifonada de louça branca com caixa acoplada, inclusive acessórios</t>
  </si>
  <si>
    <t>Lavatório de louça branca com coluna, Ravena L91 + C9 inclusive sifão, válvula e engates cromados, exclusive torneira</t>
  </si>
  <si>
    <t>Lavatório de louça branca com coluna suspensa - ref L51 + CS 1v, cor branca, inclusive sifão, válvula e engates cromados, exclusive torneira, para PNE</t>
  </si>
  <si>
    <t>Lavátorio de canto Coleção Master - ref. L76 marca de ref. Deca ou equivalente, inclusive válvula, sifão e engates cromados, exclusive torneira,para PNE</t>
  </si>
  <si>
    <t>Cuba louça branca oval, de embutir, Mod. L37, marca de ref. Deca incl. válvula e sifão, exclusive torneira.</t>
  </si>
  <si>
    <t>Bacia convencional em louça branca ref. Linha Ravena P9 Deca ou equiv., inclusive tubo de ligação, acessórios de fixação e assento plástico</t>
  </si>
  <si>
    <t>Bacia sifonada de louça branca para portadores de necessidades especiais, Vogue Plus Conforto - Linha Conforto, mod P51, incl. assento com abertura frontal, ref.AP52,marca de ref. Deca ou equivalente</t>
  </si>
  <si>
    <t>Bacia sanitária de louça branca, com caixa acoplada duplo acionamento, marca de ref. Deca Linha Ravena ou equivalente, inclusive assento plástico e acessórios de fixação</t>
  </si>
  <si>
    <t>Bancada de mármore esp. 3cm</t>
  </si>
  <si>
    <t>Bancada de granito com espessura de 2 cm</t>
  </si>
  <si>
    <t>Laje armada espessura de 3cm p/ enchimento de fundo de bancada inox</t>
  </si>
  <si>
    <t>Bancada e tanque para panelões em granito cinza andorinha, esp. 2cm, dim. 0.80x1.10m, base de concreto e apoio em alvenaria, frontão h=10cm, incl. válvula e sifão, exclusive torneira, conf. det. projeto</t>
  </si>
  <si>
    <t>TORNEIRAS, REGISTROS, VÁLVULAS E METAIS</t>
  </si>
  <si>
    <t>Torneira pressão cromada diâm. 1/2" para lavatório, marcas de referência Fabrimar, Deca ou Docol</t>
  </si>
  <si>
    <t>Torneira para tanque, marcas de referência Fabrimar, Deca ou Docol.</t>
  </si>
  <si>
    <t>Torneira para jardim de 3/4" marcas de referência Fabrimar, Deca ou Docol</t>
  </si>
  <si>
    <t>Torneira pressão cromada diam. 3/4" para uso geral, marcas de referência Fabrimar, Deca ou Docol</t>
  </si>
  <si>
    <t>Torneira pressão em PVC para pia diam. 1/2", marcas de referência Astra, Cipla ou Akros</t>
  </si>
  <si>
    <t>Torneira pressão cromada, diam. 1/2" para tanque, marcas de referência Fabrimar, Deca ou Docol</t>
  </si>
  <si>
    <t>Torneira pressão cromada diam. 1/2" para pia, marcas de referência Fabrimar, Deca ou Docol</t>
  </si>
  <si>
    <t>Registro de pressão com canopla cromada diam. 15mm (1/2"), marcas de referência Fabrimar, Deca ou Docol</t>
  </si>
  <si>
    <t>Registro de pressão com canopla cromada diam. 20mm (3/4"), marcas de referência Fabrimar, Deca ou Docol</t>
  </si>
  <si>
    <t>Registro de gaveta bruto diam. 15mm (1/2")</t>
  </si>
  <si>
    <t>Registro de gaveta bruto diam. 20mm (3/4")</t>
  </si>
  <si>
    <t>Registro de gaveta bruto diam. 25mm (1")</t>
  </si>
  <si>
    <t>Registro de gaveta bruto diam. 32mm (11/4")</t>
  </si>
  <si>
    <t>Registro de gaveta bruto diam. 40mm (11/2")</t>
  </si>
  <si>
    <t>Registro de gaveta bruto diam. 50mm (2")</t>
  </si>
  <si>
    <t>Registro de gaveta bruto diam. 65mm (21/2")</t>
  </si>
  <si>
    <t>Registro de gaveta bruto diam. 80mm (3")</t>
  </si>
  <si>
    <t>Registro de gaveta com canopla cromada diam. 15mm (1/2"), marcas de referência Fabrimar, Deca ou Docol</t>
  </si>
  <si>
    <t>Registro de gaveta com canopla cromada, diam. 20mm (3/4"), marcas de referência Fabrimar, Deca ou Docol</t>
  </si>
  <si>
    <t>Registro de gaveta com canopla cromada diam. 25mm (1"), marcas de referência Fabrimar, Deca ou Docol</t>
  </si>
  <si>
    <t>Registro de gaveta com canopla cromada diam 32mm (11/4"), marcas de referência Fabrimar, Deca ou Docol</t>
  </si>
  <si>
    <t>Registro de gaveta com canopla cromada, diam. 40mm (11/2"), marcas de referência Fabrimar, Deca ou Docol</t>
  </si>
  <si>
    <t>Válvula de retenção horizontal ou vertical diam. 15mm (1/2")</t>
  </si>
  <si>
    <t>Válvula de retenção horizontal ou vertical diam. 20mm (3/4")</t>
  </si>
  <si>
    <t>Válvula de retenção horizontal ou vertical diam. 25mm (1")</t>
  </si>
  <si>
    <t>Válvula de retenção horizontal ou vertical, diam. 32mm (11/4")</t>
  </si>
  <si>
    <t>Válvula de retenção horizontal ou vertical diam. 40mm (11/2")</t>
  </si>
  <si>
    <t>Válvula de retenção horizontal ou vertical diam. 50mm (2")</t>
  </si>
  <si>
    <t>Válvula de retenção horizontal ou vertical diam. 65mm (21/2")</t>
  </si>
  <si>
    <t>Válvula de retenção horizontal ou vertical, diam. 80mm (3")</t>
  </si>
  <si>
    <t>Válvula de descarga com canopla cromada de 32mm (11/4"), marcas de referência Fabrimar, Deca ou Docol</t>
  </si>
  <si>
    <t>Válvula de descarga com canopla cromada de 40mm (11/2"), marcas de referência Fabrimar, Deca ou Docol</t>
  </si>
  <si>
    <t>Válvula de PVC para lavatório, marcas de referência Astra, Cipla ou Akros</t>
  </si>
  <si>
    <t>Válvula de PVC para tanque, marcas de referência Astra, Cipla ou Akros</t>
  </si>
  <si>
    <t>Canopla para válvula de descarga, marcas de referência Fabrimar, Deca ou Docol</t>
  </si>
  <si>
    <t>Parafuso de fixação para lavatório ou vaso, inclusive colocação</t>
  </si>
  <si>
    <t>Torneira de parede cromada, marcas de referência Fabrimar (linha prática, ref.1157) , Deca ou Docol</t>
  </si>
  <si>
    <t>Válvula de Descarga com acabamento anti-vandalismo, marcas de referência Fabrimar, Deca ou Docol</t>
  </si>
  <si>
    <t>Torneira para lavatório linha anti-vandalismo, marcas de referência Fabrimar, Deca ou Docol</t>
  </si>
  <si>
    <t>Chuveiro completo, linha anti-vandalismo, marcas de referência Fabrimar, Deca ou Docol</t>
  </si>
  <si>
    <t>Chuveiro com desviador flexivel e ducha manual, mod. 1975C ref. Deca ou equivalente</t>
  </si>
  <si>
    <t>OUTROS APARELHOS</t>
  </si>
  <si>
    <t>Lavatório de aço inox, liga AISI 304, N° 18, marcas de referência Fisher, Metalpress ou Mekal, inclusive apoio de concreto, argamassa de apoio e assentamento, válvula e sifão cromados, exclusive torneira, conf. projeto</t>
  </si>
  <si>
    <t>Escovário de aço inox, liga AISI 304, N° 18, marcas de referência Fischer, Metalpress ou Mekal, inclusive apoio de concreto, argamassa de apoio e assentamento, válvula e sifão cromados, exclusive torneira, conf. projeto</t>
  </si>
  <si>
    <t>Tanque de aço inox nº 2, marcas de referência Fisher, Metalpress ou Mekal, inclusive válvula de metal e sifão</t>
  </si>
  <si>
    <t>Bebedouro de aço inox, marcas de referência Fisher, Metalpress ou Mekal, inclusive válvula, sifão cromado e torneiras, exclusive alvenaria, dim. 0.45x2.75 m, conforme detalhe em projeto</t>
  </si>
  <si>
    <t>Mictório coletivo de aço inox, liga AISI-304 n.18, marcas de referência Fisher, Metalpress ou Mekal, dimensões 1.80x0.30m, com tubo espargidor</t>
  </si>
  <si>
    <t>Cuba de aço inox n° 1(dim.460x300x150)mm, marcas de referência Franke, Strake, tramontina, inclusive válvula de metal 31/2" e sifão cromado 1 x 1/2", excl. torneira</t>
  </si>
  <si>
    <t>Tanque simples de aço inox Fischer, mod. TQ1-S AISI 304, ou equivalente nas marcas Metalpress ou Mekal, inclusive válvula de metal 1 1/4" e sifão cromado 2", excl. torneira</t>
  </si>
  <si>
    <t>Cuba p/ panelões de aço inox 80x60x40 cm, marcas de referência Fisher, Metalpress ou Mekal, inclusive válvula metal 1 1/4" e sifão cromado 1 x 1 1/2", excl. torneira</t>
  </si>
  <si>
    <t>Tanque duplo de aço inox AISI 304, marcas de referência Fisher (mod TQI-D) Metalpress ou Mekal, inclusive válvulas de metal 1 1/4" e sifão cromado 2", excl. torneiras</t>
  </si>
  <si>
    <t>Ducha manual Acqua jet , linha Aquarius, com registro ref.C 2195, marcas de referência Fabrimar, Deca ou Docol</t>
  </si>
  <si>
    <t>Cabide simples de um gancho, linha Versailles, ref. 08, acabamento cromado, da Moldenox, Docol ou Deca</t>
  </si>
  <si>
    <t>Cuba em aço inox nº 02(dim.560x340x150)mm, marcas de referência Franke, Strake, tramontina, inclusive válvula de metal 31/2" e sifão cromado 1 x 1/2", excl. torneira</t>
  </si>
  <si>
    <t>Pia em aço inox com 01 cuba nº 1, dimensões de 0.60 x 1.50m, inclusive válvula tipo americana, exclusive sifão</t>
  </si>
  <si>
    <t>Pia em aço inox com 02 cubas nº 1, dimensões 0.60 x 2.50, inclusive válvula tipo americana, exclusive sifão</t>
  </si>
  <si>
    <t>Pia em aço inox com 01 cuba nº 1, dimensões de 0.60 x 1.80m, inclusive válvula americana, exclusive sifão</t>
  </si>
  <si>
    <t>Pia em aço inox com 02 cubas nº 2, dimensões de 0.60 x 2.10m, inclusive válvula americana, exclusive sifão</t>
  </si>
  <si>
    <t>Assento plástico para vaso sanitário, marcas de referência Deca, Celite ou Ideal Standard</t>
  </si>
  <si>
    <t>Chuveiro frio de PVC, marcas de referência Atlas, Cipla ou Akros</t>
  </si>
  <si>
    <t>Mictório de aço inox, marcas de referência Fisher, Metalpress ou Mekal, com 30 cm de largura e comp. variável, inclusive válvula tipo americana, engate flexível cromado, válvula de descarga, sifão cromado e conjunto de fixação</t>
  </si>
  <si>
    <t>Tanque em mármore sintético com 2 bojos, inclusive válvula e sifão em PVC</t>
  </si>
  <si>
    <t>Tanque de mármore sintético com um bojo, inclusive válvula e sifão em PVC</t>
  </si>
  <si>
    <t>Bebedouro em aço inox coletivo, marcas de referência Fisher, Metalpress ou Mekal, inclusive base de apoio em concreto e fechamento em alvenaria revestida com azulejo, inclusive válvula e sifão, exclusive torneiras</t>
  </si>
  <si>
    <t>Bebebedouro elétrico de pressão para portadores de necessidades especiais IBBL BDF300 ou equivalente</t>
  </si>
  <si>
    <t>LUMINÁRIAS</t>
  </si>
  <si>
    <t>Luminária industrial a prova de tempo, 45 graus, wetzel ou equivalente, inclusive lampada mista 160W</t>
  </si>
  <si>
    <t>Arandela com lâmpada incandescente de 100W</t>
  </si>
  <si>
    <t>Luminária tipo globo de plástico 9x4", inclusive plafonier</t>
  </si>
  <si>
    <t>INTERRUPTORES E TOMADAS</t>
  </si>
  <si>
    <t>Interruptor de uma tecla simples 10A/250V, com placa 4x2"</t>
  </si>
  <si>
    <t>Interruptor de duas teclas simples 10A/250V, com placa 4x2"</t>
  </si>
  <si>
    <t>Interruptor pulsador de campainha 10A/250V, com placa 4x2"</t>
  </si>
  <si>
    <t>Tomada de 3 polos 20A/250V, com placa 4x2"</t>
  </si>
  <si>
    <t>Interruptor de três teclas simples 10 A/250 V e duas teclas simples 10A/250V, com placa 4x4"</t>
  </si>
  <si>
    <t>Interruptor de três teclas simples 10A/250V, c/ placa 4x2"</t>
  </si>
  <si>
    <t>Espelho para caixa estampada 4 x 2"</t>
  </si>
  <si>
    <t>Espelho para caixa estampada 4 x 4"</t>
  </si>
  <si>
    <t>Tomada coaxial 75 ohms para TV</t>
  </si>
  <si>
    <t>BOMBAS</t>
  </si>
  <si>
    <t>Bomba centrífuga monofásica 1/2 CV</t>
  </si>
  <si>
    <t>Bomba centrífuga monofásica 3/4 CV</t>
  </si>
  <si>
    <t>Bomba centrifuga trifásica 2CV</t>
  </si>
  <si>
    <t>Bomba elétrica centrífuga monofásica 1 CV</t>
  </si>
  <si>
    <t>Poste circular de concreto 11 m padrão ESCELSA, incl. luminária tipo 1 pétala mod. BETA II c/1 lâmpada VS 400W, reator alto fator de potência 400W/220V e relé fotoelétrico, Tecnowatt ou equivalente</t>
  </si>
  <si>
    <t>VENTILADORES</t>
  </si>
  <si>
    <t>Ventilador de teto base madeira sem alojamento para luminária, ref. Tron ou equivalente, com comando de interruptor simples, sem dimer para regulagem de velocidade</t>
  </si>
  <si>
    <t>Campainha tipo timbre Pial, cod. 412.77 ou equivalente</t>
  </si>
  <si>
    <t>Campainha tipo prato Pial, cod. 414.18</t>
  </si>
  <si>
    <t>Chuveiro elétrico tipo ducha Lorenzet ou Corona</t>
  </si>
  <si>
    <t>SOBRE PAREDES E FORROS</t>
  </si>
  <si>
    <t>Emassamento de paredes e forros, com duas demãos de massa à base de óleo, marcas de referência Suvinil, Coral ou Metalatex</t>
  </si>
  <si>
    <t>Emassamento de paredes e forros, com duas demãos de massa acrílica, marcas de referência Suvinil, Coral ou Metalatex</t>
  </si>
  <si>
    <t>Pintura com nata de cimento sobre superfície áspera a três demãos</t>
  </si>
  <si>
    <t>SOBRE CONCRETO OU BLOCOS CERÂMICOS APARENTES</t>
  </si>
  <si>
    <t>SOBRE MADEIRA</t>
  </si>
  <si>
    <t>SOBRE METAL</t>
  </si>
  <si>
    <t>Pintura de superfície metálica com uma demão de primer Epoxi e duas demãos de tinta à base de Epoxi</t>
  </si>
  <si>
    <t>SOBRE ELEMENTOS ESPECIAIS</t>
  </si>
  <si>
    <t>SOBRE PISOS</t>
  </si>
  <si>
    <t>SERVIÇOS COMPLEMENTARES EXTERNOS</t>
  </si>
  <si>
    <t>Alambrado c/ tela losangular de arame fio 12 malha 2" revest. em PVC com tubo de ferro galvanizado vertical de 2 1/2" e horizontal de 1" incl. portão, pintados com esmalte sobre fundo anticorrosivo</t>
  </si>
  <si>
    <t>Cerca de madeira com ripas de 7 x 2 cm, altura de 1.50 m e caibro de 8 x 8 cm em madeira de lei espaçados a cada 2.0 m</t>
  </si>
  <si>
    <t>Muro de arrimo de concreto ciclópico com aterro na parte posterior, inclusive forma de madeira e dreno de brita</t>
  </si>
  <si>
    <t>Cerca H=2.30cm, c/tela losang. arame fio 12 malha 2" revest. em PVC com mourão curvo de concreto H=3,20m, secção T, fixado emsolo, a cada 3m, c/3 fios de arame farpado na parte curva, incl 3 fios tensores, chumbadores e sapata de 40x40x50cm</t>
  </si>
  <si>
    <t>Muro de alvenaria de blocos cerâmicos 10x20x20cm, c/ pilares a cada 2 m, esp. 10cm e h=2.5m, revestido com chapisco, reboco e pintura acrílica a 2 demãos, incl. pilares, cintas e sapatas, empregando arg. cimento cal e areia</t>
  </si>
  <si>
    <t>Alambrado sobre muro existente, executado em tela fio 12 malha 3", com 02 fios tensores, fixados em tubos de FG 11/2" colocados a cada 3m (h do alambrado =1,5m), inlcusive chumbamento no muro</t>
  </si>
  <si>
    <t>Cerca com mourão de concreto reto H=2.5, base quadrada 10x10cm, fixado em solo a cada 3.0m, com 10 fios de arame galvanizado liso nº 10</t>
  </si>
  <si>
    <t>Gradil H = 1.90m padrão SEDU em tudo de FG 2" e barra chata de 11/2"x1/4", para fixação sobre mureta conforme projeto, exclusive a mureta.</t>
  </si>
  <si>
    <t>Gradil H = 1.90m padrão SEDU em tubo de FG 31/2" e barra chata de 2"x1/4" para fixação sobre mureta conforme projeto, exclusive a mureta.</t>
  </si>
  <si>
    <t>Meio-fio de concreto pré-moldado com dimensões de 15x12x30x100 cm , rejuntados com argamassa de cimento e areia no traço 1:3</t>
  </si>
  <si>
    <t>Passeio de cimentado camurçado com argamassa de cimento e areia no traço 1:3 esp. 1.5cm, e lastro de concreto com 8cm de espessura, inclusive preparo de caixa</t>
  </si>
  <si>
    <t>Blocos pré-moldados de concreto tipo pavi-s ou equivalente, espessura 10 cm e resistência a compressão mínima de 35MPa, assentados sobre colchão de pó de pedra na espessura de 10 cm</t>
  </si>
  <si>
    <t>Execução de lastro de brita nº 02 sob passeios e ciclovias, incl. escavação</t>
  </si>
  <si>
    <t>Meio-fio de concreto moldado in-loco com formas de chapa compensada resinada 6mm, nas dimensões 10 x 30 cm, incl. escavação, reaterro e bota-fora</t>
  </si>
  <si>
    <t>Blocos pré-moldados de concreto tipo pavi-s ou equivalente, espessura de 6 cm e resistência a compressão mínima de 35MPa, assentados sobre colchão de pó de pedra na espessura de 10 cm</t>
  </si>
  <si>
    <t>Canaleta no piso em concreto simples com dimensões internas de 20 x 10 cm e grelha em ferro diam. 1/2" a cada 3 cm fixados em cantoneira de 3/4" x 1/8" apoiada sobre requadro em cantoneira de 1" x 3/16"</t>
  </si>
  <si>
    <t>Fornecimento e assentamento de ladrilho hidráulico pastilhado, vermelho, dim. 20x20 cm, esp. 1.5cm, assentado com pasta de cimento colante, exclusive regularização e lastro</t>
  </si>
  <si>
    <t>Fornecimento e assentamento de ladrilho hidráulico ranhurado, vermelho, dim. 20x20 cm, esp. 1.5cm, assentado com pasta de cimento colante, exclusive regularização e lastro</t>
  </si>
  <si>
    <t>Fornecimento de grama tipo esmeralda em placas com espessura de 0.06 m, exclusive plantio</t>
  </si>
  <si>
    <t>Fornecimento e espalhamento de areia média lavada</t>
  </si>
  <si>
    <t>Fornecimento e espalhamento de brita 1 ou 2</t>
  </si>
  <si>
    <t>Fornecimento e espalhamento de terra vegetal</t>
  </si>
  <si>
    <t>Fornecimento e espalhamento de pó de pedra</t>
  </si>
  <si>
    <t>Fornecimento e plantio de grama em placas tipo esmeralda, inclusive fornecimento de terra vegetal</t>
  </si>
  <si>
    <t>TRATAMENTO, CONSERVAÇÃO E LIMPEZA</t>
  </si>
  <si>
    <t>Limpeza geral de obras (quadras, praças e jardins)</t>
  </si>
  <si>
    <t>Limpeza de pisos e revestimentos cerâmicos</t>
  </si>
  <si>
    <t>Banco de concreto aparente com tampo de 40x40x5 cm e base de 20x20x36 cm para mesa de jogos, conforme detalhe em projeto</t>
  </si>
  <si>
    <t>Mesa de concreto aparente com tampo de 60x60x5 cm, base de 30x30x75 cm e tabuleiro 40x40cm embutido no concreto, feito com pastilhas de mármore branco e granito preto de 5x5x2cm conf. projeto</t>
  </si>
  <si>
    <t>Caixa pré-moldada de concreto para aparelho de ar condicionado de 18.000 BTU</t>
  </si>
  <si>
    <t>Banco de concreto armado aparente com apoios de alvenaria assentada com argamassa de cimento, cal e areia, largura de 0,50m e espessura de 0,05m</t>
  </si>
  <si>
    <t>Poço c/ anéis pré-moldados diam. 1.5m e profundidade de 7m, inclusive fornecimento</t>
  </si>
  <si>
    <t>Bicicletário em tubo de ferro galvanizado 1" e ferro liso 1/2", inclusive pintura, conforme projeto padrão SEDU</t>
  </si>
  <si>
    <t>Placa para inauguração de obra em alumínio polido e=4mm, dimensões 40 x 50 cm, gravação em baixo relevo, inclusive pintura e fixação</t>
  </si>
  <si>
    <t>QUADRA DE ESPORTES (Ver nota 9 da planilha)</t>
  </si>
  <si>
    <t>Piso quadra poliesp. fck=25MPa, esp.=10 cm, armado c/ tela Q138, concret camada única bombeável c/ brita n. 1, acab. sup. c/ rotoalisador, juntas c/ corte serra diamant. preench. c/ mastique, base 5cm solo brita 30% e resina endur</t>
  </si>
  <si>
    <t>Pintura à base de epoxi, marcas de referência Suvinil, Coral ou Novacor, em faixas com largura de 5cm, para demarcação de quadras de esportes</t>
  </si>
  <si>
    <t>Pintura com tinta à base de resinas acrílicas, marcas de referencia Suvinil, Coral ou Novacor, sobre piso de concreto a duas demãos</t>
  </si>
  <si>
    <t>Rede para voleibol com malha grossa, faixas de lona superior e inferior</t>
  </si>
  <si>
    <t>Suporte para tabela de basquete de concreto armado Fck = 15MPa, inclusive forma, armação, lançamento e desforma</t>
  </si>
  <si>
    <t>Trave para futebol de salão de tubo de ferro galvanizado 3", com recuo, removível, dimensões oficiais 3x2m</t>
  </si>
  <si>
    <t>Conjunto de poste de voleibol de tubo de ferro galvanizado 3"e parte móvel de 21/2", inclusive carretilha, furo com tubo de ferro galvanizado de 31/2"e tampão de furo</t>
  </si>
  <si>
    <t>Tabela de basquete de madeira, com aro, inclusive colocação</t>
  </si>
  <si>
    <t>Alambrado com tela fio 12, malha de 1", tubos de ferro galvanizado verticais de 2" e tubos de ferro galvanizado horizontais de 1" soldados nas partes superior e inferior, inclusive portão</t>
  </si>
  <si>
    <t>Rede para futebol de salão</t>
  </si>
  <si>
    <t>Preparo, regularização e compactação do terreno (compactador manual) para execução de piso de quadra</t>
  </si>
  <si>
    <t>Mureta em alvenaria de blocos cerâmicos 10x20x20cmm, h=0.60cm, para fechamento de quadra, com pilaretes de travamento em concreto armado a cada 3m, inclusive chapisco</t>
  </si>
  <si>
    <t>Parede em alvenaria de bloco cerâmico 10x20x20cm, h=2m, para proteção de fundo de gol (quadra poliesportiva), com pilares em concreto armado a cada 3m para travamento, inclusive chapisco</t>
  </si>
  <si>
    <t>Goivete nas dimensões 2x1 executado sobre alvenaria chapiscada e rebocada</t>
  </si>
  <si>
    <t>Forn e assent de telhas de liga de alumínio e zinco (galvalume), ondulada, esp. mínima 0.43mm, alt. mínima de onda 17mm, sobrep. lateral de uma onda e longit. 200mm c/ mínimo de 3 apoios, assent. c/ utiliz. de fitas anti-corrosiva</t>
  </si>
  <si>
    <t>Pintura a base de epoxi, marcas de referência Suvinil, Coral ou Novacor, em faixas largura de 8cm para demarcação de quadra de esportes</t>
  </si>
  <si>
    <t>Recuperação de piso de quadra com demolição parcial do concreto e aplicação de granilite, inclusive regularização</t>
  </si>
  <si>
    <t>Alambrado com tela losangular de arame fio 12, malha 2" revestido em PVC com tubo de ferro galvanizado vertical de 21/2" e horizontal de 1", inclusive portão, pintados com esmalte sobre fundo anti corrosivo</t>
  </si>
  <si>
    <t>SERVIÇOS COMPLEMENTARES INTERNOS</t>
  </si>
  <si>
    <t>QUADROS DE GIZ / AVISO</t>
  </si>
  <si>
    <t>Quadro de avisos de fórmica lisa brilhante</t>
  </si>
  <si>
    <t>Quadro mural de azulejo extra 15 x 15 cm e moldura de madeira de lei de 7.0 x 2.5 cm nas dimensões de 2.09 x 1.04 m</t>
  </si>
  <si>
    <t>ARMÁRIOS E PRATELEIRAS</t>
  </si>
  <si>
    <t>Prateleiras em granito cinza andorinha, esp. 2cm</t>
  </si>
  <si>
    <t>DIVERSOS INTERNOS</t>
  </si>
  <si>
    <t>Guarda corpo de tubo de ferro galvanizado, diâm. 3" e 2", h=0.8 m inclusive pintura a óleo ou esmalte</t>
  </si>
  <si>
    <t>Banco de concreto armado aparente Fck=15 MPa, com apoios de concreto, largura de 45cm, espessura de 7cm e altura de 45cm</t>
  </si>
  <si>
    <t>Alçapão de visita ao barrilete de chapa de madeira de lei medindo 60x60cm, inclusive dobradiça, marco, alizar e fechadura, emassamento e pintura</t>
  </si>
  <si>
    <t>Proteção para caixa de descarga em malha de ferro 3/4" fio 12, perfil "L" 1" e barra chata 3/4" x 1/8", conf. detalhe</t>
  </si>
  <si>
    <t>Corrimão em tubo de ferro galvanizado diam. 2" com chumbadores a cada 1.5m</t>
  </si>
  <si>
    <t>APOIO</t>
  </si>
  <si>
    <t>Locação de veículo tipo Gol 1.000 a gasolina ou equivalente, com até 1 (um) ano de uso, em bom estado de conservação com:</t>
  </si>
  <si>
    <t>SERVIÇOS GERAIS</t>
  </si>
  <si>
    <t>MÃO DE OBRA - (MENSALISTAS - LEIS SOCIAIS = 5%)</t>
  </si>
  <si>
    <t>Estagiário 4 horas - UFES (Leis Sociais = 5%)</t>
  </si>
  <si>
    <t>ENCARGOS COMPLEMENTARES - EQUIPAMENTOS DE PROTEÇÃO INDIVIDUAL</t>
  </si>
  <si>
    <t>Capacete de obra</t>
  </si>
  <si>
    <t>Uniforme de obra (Calça e camisa)</t>
  </si>
  <si>
    <t>Veste de segurança</t>
  </si>
  <si>
    <t>Bota de segurança (par)</t>
  </si>
  <si>
    <t>Óculos de proteção</t>
  </si>
  <si>
    <t>Luva de raspa (par)</t>
  </si>
  <si>
    <t>Capa de chuva</t>
  </si>
  <si>
    <t>Máscara de ar</t>
  </si>
  <si>
    <t>Cinto de segurança</t>
  </si>
  <si>
    <t>ENCARGOS COMPLEMENTARES - FERRAMENTAS MANUAIS</t>
  </si>
  <si>
    <t>Picareta com cabo</t>
  </si>
  <si>
    <t>Pá de pedreiro com cabo</t>
  </si>
  <si>
    <t>Enxada com cabo</t>
  </si>
  <si>
    <t>Serrote 26"</t>
  </si>
  <si>
    <t>Martelo com cabo</t>
  </si>
  <si>
    <t>Nivel de pedreiro</t>
  </si>
  <si>
    <t>Alicate universal</t>
  </si>
  <si>
    <t>Marreta 5 Kg com cabo</t>
  </si>
  <si>
    <t>Chave de grifo 10"</t>
  </si>
  <si>
    <t>Jogo de chave de fenda</t>
  </si>
  <si>
    <t>Cavadeira de braço</t>
  </si>
  <si>
    <t>Serra Tico-tico</t>
  </si>
  <si>
    <t>Serra de disco (circular)</t>
  </si>
  <si>
    <t>Carrinho de mão</t>
  </si>
  <si>
    <t>ms</t>
  </si>
  <si>
    <t>LEIS SOCIAIS</t>
  </si>
  <si>
    <t>TABELA DE INSUMOS</t>
  </si>
  <si>
    <t>Unidade</t>
  </si>
  <si>
    <t>Preço 1Q (R$)</t>
  </si>
  <si>
    <t>Preço Med (R$)</t>
  </si>
  <si>
    <t>Preço 3Q (R$)</t>
  </si>
  <si>
    <t>MES</t>
  </si>
  <si>
    <t>T</t>
  </si>
  <si>
    <t>SC25KG</t>
  </si>
  <si>
    <t>VALOR COM BDI (R$)</t>
  </si>
  <si>
    <t>CHP</t>
  </si>
  <si>
    <t>GRADE DE DISCO CONTROLE REMOTO REBOCÁVEL, COM 24 DISCOS 24 X 6 MM COM PNEUS PARA TRANSPORTE - CHP DIURNO. AF_06/2014</t>
  </si>
  <si>
    <t>MOTONIVELADORA POTÊNCIA BÁSICA LÍQUIDA (PRIMEIRA MARCHA) 125 HP, PESO BRUTO 13032 KG, LARGURA DA LÂMINA DE 3,7 M - CHP DIURNO. AF_06/2014</t>
  </si>
  <si>
    <t>PROJETOR DE ARGAMASSA, CAPACIDADE DE PROJEÇÃO 1,5 M3/H, ALCANCE DE 30 ATÉ 60 M, MOTOR ELÉTRICO POTÊNCIA 7,5 HP - CHP DIURNO. AF_06/2014</t>
  </si>
  <si>
    <t>TRATOR DE PNEUS, POTÊNCIA 85 CV, TRAÇÃO 4X4, PESO COM LASTRO DE 4.675 KG - CHP DIURNO. AF_06/2014</t>
  </si>
  <si>
    <t>RECICLADORA DE ASFALTO A FRIO SOBRE RODAS, LARGURA FRESAGEM DE 2,0 M, POTÊNCIA 422 HP - CHP DIURNO. AF_11/2014</t>
  </si>
  <si>
    <t>BATE-ESTACAS POR GRAVIDADE, POTÊNCIA DE 160 HP, PESO DO MARTELO ATÉ 3 TONELADAS - CHP DIURNO. AF_11/2014</t>
  </si>
  <si>
    <t>PERFURATRIZ MANUAL, TORQUE MÁXIMO 83 N.M, POTÊNCIA 5 CV, COM DIÂMETRO MÁXIMO 4" - CHP DIURNO. AF_06/2015</t>
  </si>
  <si>
    <t>PERFURATRIZ SOBRE ESTEIRA, TORQUE MÁXIMO 600 KGF, PESO MÉDIO 1000 KG, POTÊNCIA 20 HP, DIÂMETRO MÁXIMO 10" - CHP DIURNO. AF_06/2015</t>
  </si>
  <si>
    <t>COMPRESSOR DE AR REBOCÁVEL, VAZÃO 89 PCM, PRESSÃO EFETIVA DE TRABALHO 102 PSI, MOTOR DIESEL, POTÊNCIA 20 CV - CHP DIURNO. AF_06/2015</t>
  </si>
  <si>
    <t>CHI</t>
  </si>
  <si>
    <t>MOTONIVELADORA POTÊNCIA BÁSICA LÍQUIDA (PRIMEIRA MARCHA) 125 HP, PESO BRUTO 13032 KG, LARGURA DA LÂMINA DE 3,7 M - CHI DIURNO. AF_06/2014</t>
  </si>
  <si>
    <t>PROJETOR DE ARGAMASSA, CAPACIDADE DE PROJEÇÃO 1,5 M3/H, ALCANCE DE 30 ATÉ 60 M, MOTOR ELÉTRICO POTÊNCIA 7,5 HP - CHI DIURNO. AF_06/2014</t>
  </si>
  <si>
    <t>TRATOR DE PNEUS, POTÊNCIA 85 CV, TRAÇÃO 4X4, PESO COM LASTRO DE 4.675 KG - CHI DIURNO. AF_06/2014</t>
  </si>
  <si>
    <t>BATE-ESTACAS POR GRAVIDADE, POTÊNCIA DE 160 HP, PESO DO MARTELO ATÉ 3 TONELADAS - CHI DIURNO. AF_11/2014</t>
  </si>
  <si>
    <t>RECICLADORA DE ASFALTO A FRIO SOBRE RODAS, LARGURA FRESAGEM DE 2,0 M, POTÊNCIA 422 HP - CHI DIURNO. AF_11/2014</t>
  </si>
  <si>
    <t>PERFURATRIZ MANUAL, TORQUE MÁXIMO 83 N.M, POTÊNCIA 5 CV, COM DIÂMETRO MÁXIMO 4" - CHI DIURNO. AF_06/2015</t>
  </si>
  <si>
    <t>PERFURATRIZ SOBRE ESTEIRA, TORQUE MÁXIMO 600 KGF, PESO MÉDIO 1000 KG, POTÊNCIA 20 HP, DIÂMETRO MÁXIMO 10" - CHI DIURNO. AF_06/2015</t>
  </si>
  <si>
    <t>COMPRESSOR DE AR REBOCÁVEL, VAZÃO 89 PCM, PRESSÃO EFETIVA DE TRABALHO 102 PSI, MOTOR DIESEL, POTÊNCIA 20 CV - CHI DIURNO. AF_06/2015</t>
  </si>
  <si>
    <t>TRATOR DE PNEUS, POTÊNCIA 85 CV, TRAÇÃO 4X4, PESO COM LASTRO DE 4.675 KG - MANUTENÇÃO. AF_06/2014</t>
  </si>
  <si>
    <t>TRATOR DE PNEUS, POTÊNCIA 85 CV, TRAÇÃO 4X4, PESO COM LASTRO DE 4.675 KG - MATERIAIS NA OPERAÇÃO. AF_06/2014</t>
  </si>
  <si>
    <t>MOTONIVELADORA POTÊNCIA BÁSICA LÍQUIDA (PRIMEIRA MARCHA) 125 HP, PESO BRUTO 13032 KG, LARGURA DA LÂMINA DE 3,7 M - MANUTENÇÃO.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</si>
  <si>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</si>
  <si>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</si>
  <si>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</si>
  <si>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TRATOR DE PNEUS, POTÊNCIA 85 CV, TRAÇÃO 4X4, PESO COM LASTRO DE 4.675 KG - DEPRECIAÇÃO. AF_06/2014</t>
  </si>
  <si>
    <t>TRATOR DE PNEUS, POTÊNCIA 85 CV, TRAÇÃO 4X4, PESO COM LASTRO DE 4.675 KG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</si>
  <si>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</si>
  <si>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</si>
  <si>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</si>
  <si>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</si>
  <si>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</si>
  <si>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</si>
  <si>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</si>
  <si>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</si>
  <si>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</si>
  <si>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</si>
  <si>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</si>
  <si>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</si>
  <si>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</si>
  <si>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</si>
  <si>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</si>
  <si>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</si>
  <si>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</si>
  <si>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</si>
  <si>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</si>
  <si>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</si>
  <si>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FURO EM ALVENARIA PARA DIÂMETROS MENORES OU IGUAIS A 40 MM. AF_05/2015</t>
  </si>
  <si>
    <t>FURO EM CONCRETO PARA DIÂMETROS MAIORES QUE 40 MM E MENORES OU IGUAIS A 75 MM. AF_05/2015</t>
  </si>
  <si>
    <t>RASGO EM ALVENARIA PARA RAMAIS/ DISTRIBUIÇÃO COM DIAMETROS MENORES OU IGUAIS A 40 MM. AF_05/2015</t>
  </si>
  <si>
    <t>RASGO EM ALVENARIA PARA ELETRODUTOS COM DIAMETROS MENORES OU IGUAIS A 40 MM. AF_05/2015</t>
  </si>
  <si>
    <t>CHUMBAMENTO PONTUAL EM PASSAGEM DE TUBO COM DIÂMETRO MENOR OU IGUAL A 40 MM. AF_05/2015</t>
  </si>
  <si>
    <t>CHUMBAMENTO PONTUAL EM PASSAGEM DE TUBO COM DIÂMETRO MAIOR QUE 75 MM. AF_05/2015</t>
  </si>
  <si>
    <t>TXKM</t>
  </si>
  <si>
    <t>M3XKM</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</si>
  <si>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</si>
  <si>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</si>
  <si>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PINTURA COM TINTA TEXTURIZADA ACRÍLICA EM PAREDES EXTERNAS DE CASAS, UMA COR. AF_06/2014</t>
  </si>
  <si>
    <t>APLICAÇÃO MANUAL DE PINTURA COM TINTA TEXTURIZADA ACRÍLICA EM PAREDES EXTERNAS DE CASAS, DUAS CORES. AF_06/2014</t>
  </si>
  <si>
    <t>APLICAÇÃO MANUAL DE PINTURA COM TINTA LÁTEX PVA EM TETO, DUAS DEMÃOS. AF_06/2014</t>
  </si>
  <si>
    <t>APLICAÇÃO MANUAL DE PINTURA COM TINTA LÁTEX ACRÍLICA EM PAREDES, DUAS DEMÃOS. AF_06/2014</t>
  </si>
  <si>
    <t>ARGAMASSA PARA REVESTIMENTO DECORATIVO MONOCAMADA (MONOCAPA), MISTURA E PROJEÇÃO DE 2 M3/H DE ARGAMASSA. AF_06/2014</t>
  </si>
  <si>
    <t>ARGAMASSA INDUSTRIALIZADA PARA REVESTIMENTOS, MISTURA E PROJEÇÃO DE 2 M³/H DE ARGAMASSA. AF_06/2014</t>
  </si>
  <si>
    <t>TOTAL GERAL</t>
  </si>
  <si>
    <t>Item</t>
  </si>
  <si>
    <t>Especificação do Serviço</t>
  </si>
  <si>
    <t>Aterro manual para regularização do terreno em areia, inclusive adensamento hidráulico e fornecimento do material (máximo de 100m3)</t>
  </si>
  <si>
    <t>Aterro manual para regularização do terreno em argila, inclusive adensamento manual e fornecimento do material (máximo de 100m3)</t>
  </si>
  <si>
    <t>Marco de madeira de lei de 1ª (Peroba, Ipê, Angelim Pedra ou equivalente) com 15x3 cm de batente, nas dimensões de 0.60 x 2.10 m</t>
  </si>
  <si>
    <t>Marco de madeira de lei de 1ª (Peroba, Ipê, Angelim Pedra ou equivalente) com 15x3 cm de batente, nas dimensões de 0.70 x 2.10 m</t>
  </si>
  <si>
    <t>Marco de madeira de lei de 1ª (Peroba, Ipê, Angelim Pedra ou equivalente) com 15x3 cm de batente, nas dimensões de 0.80 x 2.10 m</t>
  </si>
  <si>
    <t>Alizar de madeira de lei de 1ª (Peroba, Ipê, Angelim Pedra ou equivalente) de 5 x 1,5 cm</t>
  </si>
  <si>
    <t>Marco de madeira de lei de 1ª (Peroba, Ipê, Angelim Pedra ou equivalente) com 15 x 3 cm de batente, nas dimensões de 0.90 x 2.10 m</t>
  </si>
  <si>
    <t>Marco de madeira de lei de 1ª (Peroba, Ipê, Angelim Pedra ou equivalente)com 15 x 3 cm de batente</t>
  </si>
  <si>
    <t>Caixilho em madeira de lei de 1ª (Peroba, Ipê, Angelim Pedra ou equivalente) de 9 x 3 cm para janela</t>
  </si>
  <si>
    <t>Alizar de madeira de lei de 1ª (Peroba, Ipê, Angelim Pedra ou equivalente) 7 x 1,5 cm</t>
  </si>
  <si>
    <t>PORTA EM MADEIRA DE LEI TIPO ANGELIM PEDRA/EQUIV, ESP. 30MM C/ ACAB. LISO P/ PINTURA, INCL. FECHADURA TIPO "LIVRE/OCUPADO" E FERRAGENS P/ FIXAÇÃO EM GRANITO, EXCLUSIVE MARCO</t>
  </si>
  <si>
    <t>Porta em madeira de lei tipo angelim pedra ou equiv.c/enchimento em madeira 1a.qualidade esp. 30mm p/ pintura, incl. fechadura tipo "livre/ocupado" em latão cromado Lafonte ou equiv. e ferragens p/ fixação em granito, excl. marco, nas dimensões: 0.60 x 1.80 m</t>
  </si>
  <si>
    <t>Porta em madeira de lei tipo angelim pedra ou equiv.c/enchimento em madeira 1a.qualidade esp. 30mm p/ pintura, incl. fechadura tipo "livre/ocupado" em latão cromado Lafonte ou equiv. e ferragens p/ fixação em granito, excl. marco, nas dimensões: 0.80 x 1.80 m</t>
  </si>
  <si>
    <t>Porta em madeira de lei tipo angelim pedra ou equiv.c/enchimento em madeira 1a.qualidade esp. 30mm p/ pintura, incl. fechadura tipo "livre/ocupado" em latão cromado Lafonte ou equiv. e ferragens p/ fixação em granito, excl. marco, nas dimensões: 0.60 x 1.60 m</t>
  </si>
  <si>
    <t>Porta em madeira de lei tipo angelim pedra ou equiv.c/enchimento em madeira 1a.qualidade esp. 30mm p/ pintura, incl. fechadura tipo "livre/ocupado" em latão cromado Lafonte ou equiv. e ferragens p/ fixação em granito, excl. marco, nas dimensões: 0.80 x 1.60 m</t>
  </si>
  <si>
    <t>CHAVES, FUSIVEIS E DISJUNTORES</t>
  </si>
  <si>
    <t>Mini-Disjuntor monopolar 16 A, curva C - 5KA 220/127VCA (NBR IEC 60947-2), Ref. Siemens, GE, Schneider ou equivalente</t>
  </si>
  <si>
    <t>Mini-Disjuntor monopolar 20 A, curva C - 5KA 220/127VCA (NBR IEC 60947-2), Ref. Siemens, GE, Schneider ou equivalente</t>
  </si>
  <si>
    <t>Mini-Disjuntor monopolar 25 A, curva C - 5KA 220/127VCA (NBR IEC 60947-2), Ref. Siemens, GE, Schneider ou equivalente</t>
  </si>
  <si>
    <t>Mini-Disjuntor monopolar 32 A, curva C - 5KA 220/127VCA (NBR IEC 60947-2), Ref. Siemens, GE, Schneider ou equivalente</t>
  </si>
  <si>
    <t>Mini-Disjuntor monopolar 40 A, curva C - 5KA 220/127VCA (NBR IEC 60947-2), Ref. Siemens, GE, Schneider ou equivalente</t>
  </si>
  <si>
    <t>Mini-Disjuntor bipolar 16 A, curva C - 5KA 220/127VCA (NBR IEC 60947-2), Ref. Siemens, GE, Schneider ou equivalente</t>
  </si>
  <si>
    <t>Mini-Disjuntor bipolar 20 A, curva C - 5KA 220/127VCA (NBR IEC 60947-2), Ref. Siemens, GE, Schneider ou equivalente</t>
  </si>
  <si>
    <t>Mini-Disjuntor bipolar 50 A, curva C - 5KA 220/127VCA (NBR IEC 60947-2), Ref. Siemens, GE, Schneider ou equivalente</t>
  </si>
  <si>
    <t>Mini-Disjuntor tripolar 16 A, curva C - 5KA 220/127VCA (NBR IEC 60947-2), Ref. Siemens, GE, Schneider ou equivalente</t>
  </si>
  <si>
    <t>Mini-Disjuntor tripolar 40 A, curva C - 5KA 220/127VCA (NBR IEC 60947-2), Ref. Siemens, GE, Schneider ou equivalente</t>
  </si>
  <si>
    <t>Mini-Disjuntor tripolar 50 A, curva C - 5KA 220/127VCA (NBR IEC 60947-2), Ref. Siemens, GE, Schneider ou equivalente</t>
  </si>
  <si>
    <t>Mini-Disjuntor tripolar 90 A, curva C - 5KA 220/127VCA (NBR IEC 60947-2), Ref. Siemens, GE, Schneider ou equivalente</t>
  </si>
  <si>
    <t>Mini-Disjuntor tripolar 70 A, curva C - 5KA 220/127VCA (NBR IEC 60947-2), Ref. Siemens, GE, Schneider ou equivalente</t>
  </si>
  <si>
    <t>Mini-Disjuntor monopolar 50 A, curva C - 5KA 220/127VCA (NBR IEC 60947-2), Ref. Siemens, GE, Schneider ou equivalente</t>
  </si>
  <si>
    <t>Mini-Disjuntor monopolar 63 A, curva C - 5KA 220/127VCA (NBR IEC 60947-2), Ref. Siemens, GE, Schneider ou equivalente</t>
  </si>
  <si>
    <t>Mini-Disjuntor monopolar 70 A, curva C - 5KA 220/127VCA (NBR IEC 60947-2), Ref. Siemens, GE, Schneider ou equivalente</t>
  </si>
  <si>
    <t>Mini-Disjuntor monopolar 80 A, curva C - 10KA 240VCA (NBR IEC 60947-2), Ref. Siemens, GE, Schneider ou equivalente</t>
  </si>
  <si>
    <t>Mini-Disjuntor bipolar 25 A, curva C - 5KA 220/127VCA (NBR IEC 60947-2), Ref. Siemens, GE, Schneider ou equivalente</t>
  </si>
  <si>
    <t>Mini-Disjuntor bipolar 32 A, curva C - 5KA 220/127VCA (NBR IEC 60947-2), Ref. Siemens, GE, Schneider ou equivalente</t>
  </si>
  <si>
    <t>Mini-Disjuntor bipolar 40 A, curva C - 5KA 220/127VCA (NBR IEC 60947-2), Ref. Siemens, GE, Schneider ou equivalente</t>
  </si>
  <si>
    <t>Mini-Disjuntor bipolar 63 A, curva C - 5KA 220/127VCA (NBR IEC 60947-2), Ref. Siemens, GE, Schneider ou equivalente</t>
  </si>
  <si>
    <t>Mini-Disjuntor bipolar 70 A, curva C - 5KA 220/127VCA (NBR IEC 60947-2), Ref. Siemens, GE, Schneider ou equivalente</t>
  </si>
  <si>
    <t>Mini-Disjuntor tripolar 20 A, curva C - 5KA 220/127VCA (NBR IEC 60947-2), Ref. Siemens, GE, Schneider ou equivalente</t>
  </si>
  <si>
    <t>Mini-Disjuntor tripolar 25 A, curva C - 5KA 220/127VCA (NBR IEC 60947-2), Ref. Siemens, GE, Schneider ou equivalente</t>
  </si>
  <si>
    <t>Mini-Disjuntor tripolar 63 A, curva C - 5KA 220/127VCA (NBR IEC 60947-2), Ref. Siemens, GE, Schneider ou equivalente</t>
  </si>
  <si>
    <t>Disjuntor Compacto em caixa moldada tripolar 175 A, 50KA 220/240V / 25KA 380/415V (NBR IEC 60947-2), Ref. Siemens, GE, Schneider ou equivalente</t>
  </si>
  <si>
    <t>Disjuntor Compacto em caixa moldada tripolar 200 A, 50KA 220/240V / 25KA 380/415V 20KA/440V (NBR IEC 60947-2), Ref. Siemens, GE, Schneider ou equivalente</t>
  </si>
  <si>
    <t>Disjuntor Compacto em caixa moldada tripolar 400 A, 65KA 220/240V / 36KA 380/415V 35KA 440/460V 25KA 600V (NBR IEC 60947-2), Ref. Siemens, GE, Schneider ou equivalente</t>
  </si>
  <si>
    <t>Mini-Disjuntor monopolar 10 A, curva C - 5KA 220/127VCA (NBR IEC 60947-2), Ref. Siemens, GE, Schneider ou equivalente</t>
  </si>
  <si>
    <t>Mini-Disjuntor tripolar 125 A, curva C - 15KA 240VCA (NBR IEC 60947-2), Ref. Siemens, GE, Schneider ou equivalente</t>
  </si>
  <si>
    <t>Extintor de incêndio de água pressurizada capacidade 2A (10L), inclusive suporte para fixação e EXCLUSIVE placa sinalizadora em PVC Fotoluminescente</t>
  </si>
  <si>
    <t>Extintor de incêndio de gás carbônico CO2 5 B:C (6 Kg), inclusive suporte para fixação, EXCLUSIVE placa sinalizadora em PVC fotoluminescente</t>
  </si>
  <si>
    <t>Fornecimento e instalação de Bateria selada 12V - 60 AH, para centrais de alarme / iluminação de emergência</t>
  </si>
  <si>
    <t>Fornecimento e instalação de Central de alarme de incêndio endereçável, capacidade até: 256 endereços, 4 laços com bateria Ref. Walmonof, Abafire, Deltafire ou equivalente</t>
  </si>
  <si>
    <t>Fornecimento e instalação de Acionador manual de alarme de incêndio endereçavel, tipo quebra vidro</t>
  </si>
  <si>
    <t>Fornecimento e instalação de Detector de fumaça óptico endereçavel Bivolt 12/24V para parede ou teto</t>
  </si>
  <si>
    <t>Fornecimento e instalação de Sirene eletronica média tipo corneta</t>
  </si>
  <si>
    <t>Cerca com tela fio 16 malha losangular de 2", fixadas c/ grampos em pontaletes de madeira de lei 8x8cm espaçados de 1.5m, com bases concretadas e com três fios tensores de arame galvanizado n.12</t>
  </si>
  <si>
    <t>Cerca com cinco fios de arame liso n. 12 fixados com grampos em pontaletes de madeira de lei de 8 x 8cm a cada 2.0 m e altura livre de 1.6 m</t>
  </si>
  <si>
    <t>DOBRADICA EM LATAO CROMADO 3 X 2.1/2" C/ PARAFUSO</t>
  </si>
  <si>
    <t>CUBA ACO INOX RETANG. SIMPLES REF.302 MARCA STRAKE</t>
  </si>
  <si>
    <t>TAMPA ACO INOX ROTATIVA P/ CAIXA SIFONADA 150X150MM</t>
  </si>
  <si>
    <t>TAMPA ACO INOX ROTATIVA PARA RALO 100X100MM</t>
  </si>
  <si>
    <t>CX SIF MONTADA C/ GRELHA E PORTA GRELHA QUADRADO INOX 150X150X50MM</t>
  </si>
  <si>
    <t>% SINAPI</t>
  </si>
  <si>
    <t>TOTAL DOS GRUPO (A+B+C+D)</t>
  </si>
  <si>
    <t>MEMÓRIA</t>
  </si>
  <si>
    <t>PARAFUSO SEXTAVADO COM PORCA E ARRUELA 3/8" X 11/2" - ZINCADO</t>
  </si>
  <si>
    <t>TUBO ACO GALV NBR5590 CL PESADA 20 MM (3/4) - GAS</t>
  </si>
  <si>
    <t>BACIA LOUÇA BRANCA DECA VOGUE PLUS REF. P 510</t>
  </si>
  <si>
    <t>DIVERSOS (CONT)</t>
  </si>
  <si>
    <t>TORNEIRA BOIA HASTE METALICA BALAO PLASTICO - 3/4"</t>
  </si>
  <si>
    <t>Reservatório de poliestileno de 500L, incl. suporte em madeira de 7x12cm e 5x7cm, elevado de 4m, conf. projeto (1 utilização)</t>
  </si>
  <si>
    <t>Reservatório de poliestileno de 1000 L, incl. suporte em madeira de 7x12cm e 8x7cm, elevado de 4m, conf. projeto (1 utilização)</t>
  </si>
  <si>
    <t>Reservatório de poliestileno de 500 L, incl. suporte em madeira de 7x12cm e 5x7cm, elevado de 4m, conforme projeto (2 utilizações)</t>
  </si>
  <si>
    <t>Reservatório de poliestileno de 1000 L, inclusive suporte em madeira de 7x12cm e 5x7cm, elevado de 4m, conforme projeto (2 utilizações)</t>
  </si>
  <si>
    <t>Bacia sifonada de louça branca sem abertura frontal para portadores de necessidades especiais, Vogue Plus Conforto - Linha Conforto, mod P510, incl. assento poliester, ref.AP51,marca de ref. Deca ou equivalente, sem abertura frontal</t>
  </si>
  <si>
    <t xml:space="preserve">PLANILHA ORÇAMENTÁRIA </t>
  </si>
  <si>
    <t>TINTA LATEX ACRILICA FOSCA</t>
  </si>
  <si>
    <t>BASE EM ACO GALV P/ MASTROS 2" - 4 FUROS Ø8MM TEL-074</t>
  </si>
  <si>
    <t>BASE EM ACO GALV P/ MASTROS 1.1/2" - 4 FUROS Ø8MM TEL-064</t>
  </si>
  <si>
    <t>TAMPAO PARA ELETRODUTO 1", REF. TEL-5533</t>
  </si>
  <si>
    <t>CAIXA DE INSPECAO DE PVC Ø300X300MM - TEL-552</t>
  </si>
  <si>
    <t>MAO FRANCESA REFORCADA P/ ELETROCALHA 300MM</t>
  </si>
  <si>
    <t>CONECTOR DE MEDICAO EM LATAO C/ 2 PARAFUSOS TEL-562</t>
  </si>
  <si>
    <t>ADAPTADOR PVC SOLD.FLANGES LIVRES P/CX.AGUA 60MM</t>
  </si>
  <si>
    <t>ADAPTADOR PVC SOLD.FLANGES LIVRES P/CX.AGUA 75MM</t>
  </si>
  <si>
    <t>ALUGUEL MENSAL CONTAINER P/ ALMOX 6.00X2.40X2.40M</t>
  </si>
  <si>
    <t>MOBILIZAÇÃO E DESMOB. CONTEINER P/BARRACÃO DE OBRA</t>
  </si>
  <si>
    <t>TAMPA DE FERRO FUNDIDO 40X40CM C/ INSCR - TRAFEGO LEVE</t>
  </si>
  <si>
    <t>ALUGUEL MENSAL CONTAINER VESTIARIO 6.0X2.40X2.40M</t>
  </si>
  <si>
    <t>ALUGUEL CONTAINER REFEITORIO 6X2.40X2.40M</t>
  </si>
  <si>
    <t>ALUGUEL CONTAINER SANITARIO COLET 6X2.40X2.40M</t>
  </si>
  <si>
    <t>ALUGUEL CONTAINER ESCR+BANH 6X2.40X2.40M P+2J+1PT AR</t>
  </si>
  <si>
    <t>ALUGUEL CONTAINER ESCRITORIO SEM WC (6X2.40X2.40)M</t>
  </si>
  <si>
    <t>CAPACETE DE OBRA COM CARNEIRA</t>
  </si>
  <si>
    <t>Aluguel mensal container para escritório, sem banheiro, dim. 6.00x2.40m, incl. porta, 2 janelas, abert p/ ar cond., 2 pt iluminação, 2 tomadas elét. e 1 tomada telef. Isolamento térmico (teto e paredes), piso em comp. Naval, cert. NR18, incl. laudo descontaminação.</t>
  </si>
  <si>
    <t>Mobilização e desmobilização de conteiner locado para barracão de obra</t>
  </si>
  <si>
    <t>Aluguel mensal container para escritório, dim. 6.00x2.40m, c/ banheiro (vaso+lavat+chuveiro e básc), incl. porta, 2 janelas, abert p/ ar cond., 2 pt iluminação, 2 tom. elét. e 1 tom.telef. Isolam.térmico(teto e paredes), piso em comp. Naval, cert. NR18, incl. laudo descontaminação.</t>
  </si>
  <si>
    <t>Aluguel mensal container para refeitorio, incl. porta, 2 janelas, abert p/ ar cond., 2 pt iluminação, 2 tomadas elét. e 1 tomada telef. Isolamento térmico (paredes e teto), piso em comp. Naval pintado, cert. NR18, incl. laudo descontaminação.</t>
  </si>
  <si>
    <t>Aluguel mensal container para vestiário, incl. porta, venezianas de circulação, 1 pt iluminação, Isolamento térmico (teto), piso em comp. Naval pintado, cert. NR18, incl. laudo descontaminação.</t>
  </si>
  <si>
    <t>Aluguel mensal container sanitário, incl porta, básc, 2 ptos luz, 1 pto aterram., 3vasos, 3lavatórios, calha mictório, 6 chuveiros (1 eletrico), torn.,registros, piso comp. Naval pintado, cert NR18 e laudo descontaminação</t>
  </si>
  <si>
    <t>Aluguel mensal container para almoxarifado, incl. porta, 2 janelas, 1 pt iluminação, Isolamento térmico (teto), piso em comp. Naval pintado, cert. NR18, incl. laudo descontaminação.</t>
  </si>
  <si>
    <t>Preparação do substrato para reparo em estrutura de concreto por apicoamento manual da superfície</t>
  </si>
  <si>
    <t>Targeta fio redondo 3" para travamento de portas, ref. IMAB, STAN, ALIANÇA ou equivalente</t>
  </si>
  <si>
    <t>Fechadura com maçaneta tipo alavanca e chave tipo yale, ref. IMAB, STAN, ALIANÇA ou equivalente</t>
  </si>
  <si>
    <t>Fechadura com maçaneta tipo alavanca e chave comum para porta interna, ref. IMAB, STAN, ALIANÇA ou equivalente</t>
  </si>
  <si>
    <t>Targeta tipo livre/ocupado, ref. IMAB, STAN, ALIANÇA ou equivalente</t>
  </si>
  <si>
    <t>Fechadura com maçaneta tipo bola e chave tipo yale, ref. IMAB, STAN, ALIANÇA ou equivalente</t>
  </si>
  <si>
    <t>Fechadura de sobrepor, tipo caixão, com chave comum, ref. IMAB, STAN, ALIANÇA ou equivalente</t>
  </si>
  <si>
    <t>Fechadura com maçaneta tipo alavanca e chave tipo banheiro, ref. IMAB, STAN, ALIANÇA ou equivalente</t>
  </si>
  <si>
    <t>Dobradiça de latão cromado de 3 x 2 1/2", incl. parafusos, ref. IMAB, STAN, ALIANÇA ou equivalente</t>
  </si>
  <si>
    <t>Ponto de válvula de descarga, inclusive válvula e acabamento anti-vandalismo cromado referência Docol, Fabrimar e Deca</t>
  </si>
  <si>
    <t>Tubo de PVC rígido soldável marrom, diâm. 60mm (2"), inclusive conexões</t>
  </si>
  <si>
    <t>Mini-Disjuntor tripolar 32 A, curva C - 5KA 220/127VCA (NBR IEC 60947-2), Ref. Siemens, GE, Schneider ou equivalente</t>
  </si>
  <si>
    <t>Reservatório de polietileno de 500 L, inclusive adaptadores com flanges de PVC e torneira de bóia de 3/4"</t>
  </si>
  <si>
    <t>Reservatório de polietileno de 5.000 L, inclusive peça de madeira 6 x 16 cm para apoio, exclusive flanges e torneira de bóia</t>
  </si>
  <si>
    <t>Reservatório de polietileno de 500l, inclusive peça de madeira 6x16cm para apoio, exclusive flanges e torneira de bóia</t>
  </si>
  <si>
    <t>Reservatório de polietileno de 1000l, inclusive peça de madeira 6x16cm para apoio, exclusive flanges e torneira de bóia</t>
  </si>
  <si>
    <t>Reservatório de polietileno de 310l, inclusive peça de madeira 6 x 16 cm p/ apoio, exclusive flange e torneira de bóia</t>
  </si>
  <si>
    <t>Reservatório de polietileno de 1500l, inclusive peça 6x16cm para apoio, exclusive flanges e torneira de bóia</t>
  </si>
  <si>
    <t>Reservatório de polietileno de 3000 litros, inclusive peça de apoio de 6x16 cm, exclusive flanges e torneira de bóia</t>
  </si>
  <si>
    <t>Reservatório de polietileno de 2000L, inclusive peça de apoio 6x16 cm, exclusive flanges e torneira de bóia</t>
  </si>
  <si>
    <t>Reservatório de polietileno de 15.000l, inclusive peça de madeira 5 x 16cm para apoio, exclusive flanges e torneiras de boia</t>
  </si>
  <si>
    <t>ADM</t>
  </si>
  <si>
    <t>LS (Mês):</t>
  </si>
  <si>
    <t>Funcionário</t>
  </si>
  <si>
    <t>Qnt Meses</t>
  </si>
  <si>
    <t>Memória de Cálculo Administração da Obra</t>
  </si>
  <si>
    <t>PECA EM MADEIRA DE LEI 7X12CM (BRUTA)</t>
  </si>
  <si>
    <t>PECA EM MADEIRA DE LEI 2X1 CM (BRUTA)</t>
  </si>
  <si>
    <t>RODA PAREDE GRAN CINZA AND 7X2CM ACAB 2 LADOS</t>
  </si>
  <si>
    <t>LADRILHO HIDRAULICO RANHURADO 20X20CM COLORIDO</t>
  </si>
  <si>
    <t>LADRILHO HIDRÁULICO PASTILHADO 20X20CM COLORIDO</t>
  </si>
  <si>
    <t>ABRACADEIRA GUIA P/ MASTRO SIMPLES P/ 1 DESCIDA 1.1/2" - TEL-320</t>
  </si>
  <si>
    <t>ISOLADOR DE PINO POLIMERICO 15KV - ROSCA 25MM</t>
  </si>
  <si>
    <t>QUADRO DISTR TRIFASICO QDETG UX 34 MOD (2X17) 150A CEMAR</t>
  </si>
  <si>
    <t>CONJ ESTAIAMENTO TIPO RIGIDO 1,5M CADA ESTAIS X 1.1/2" - TEL 440</t>
  </si>
  <si>
    <t>ABRACADEIRA GUIA MASTRO REFORCADA P/ 1 DESCIDA 1.1/2" - TEL-340</t>
  </si>
  <si>
    <t>ABRACADEIRA GUIA P/ MASTRO SIMPLES P/1 DESCIDA 2"</t>
  </si>
  <si>
    <t>CONECTOR MEDICAO EM BRONZE C/ 4 PARAFUSOS TEL-560</t>
  </si>
  <si>
    <t>ABRACADEIRA GUIA P/ MASTRO REFORCADA P/ 1 DESCIDA 2" - TEL-350</t>
  </si>
  <si>
    <t>ABRACADEIRA GUIA P/ MASTRO SIMPLES P/ 1 DESCIDA 2" - TEL-330</t>
  </si>
  <si>
    <t>ISOLADOR PORCELANA TIPO ROLDANA 80X80 MM P/ 2 CABOS - MARROM</t>
  </si>
  <si>
    <t>ABRACADEIRA TIPO D COM CUNHA P/ ELETRODUTO Ø 1" - TEL-095</t>
  </si>
  <si>
    <t>ABRACADEIRA TIPO COPO 1" C/ PARAFUSO/BUCHA</t>
  </si>
  <si>
    <t>NIPLE DUPLO ACO GALVANIZADO BSP Ø 4" (100MM)</t>
  </si>
  <si>
    <t>CONJ ESTAIAMENTO TIPO RIGIDO 2M CADA ESTAIS X 2" - TEL-453</t>
  </si>
  <si>
    <t>MASTRO TELESCOPICO C/ REDUCAO P/ 3/4" 5M - TEL-480</t>
  </si>
  <si>
    <t>NIPLE DUPLO ACO GALVANIZADO BSP Ø 2.1/2" (65MM)</t>
  </si>
  <si>
    <t>TORN. CROMADA 1/2" LINHA PRATIKA REF.1157-P FABRIMAR</t>
  </si>
  <si>
    <t>Estrutura de madeira de lei tipo Paraju, peroba mica, angelim pedra ou equivalente para telhado de telha cerâmica tipo capa e canal, com pontaletes, terças, caibros e ripas, inclusive tratamento com cupinicida, exclusive telhas</t>
  </si>
  <si>
    <t>Estrutura de madeira de lei tipo Paraju, peroba mica, angelim pedra ou equivalente para telhado de telha ondulada de fibrocimento esp. 6mm, com pontaletes e caibros, inclusive tratamento com cupinicida, exclusive telhas</t>
  </si>
  <si>
    <t>Estrutura de madeira de lei tipo Paraju, peroba mica, angelim pedra ou equivalente para telhado de telhas cerâmicas tipo capa e canal c/ tesouras, pilares, vigas, terças, caibros e ripas, incl. trat. c/cupinicida, exclusive telhas</t>
  </si>
  <si>
    <t>Estrutura de madeira de lei Paraju, peroba mica, angelim pedra ou equivalente para telhado de telha cerâmica tipo francesa, com pontaletes, terças, caibros e ripas, inclusive tratamento com cupunicida, exclusive telhas</t>
  </si>
  <si>
    <t>Cabo de cobre nú, seção de 10.0 mm2</t>
  </si>
  <si>
    <t>CR</t>
  </si>
  <si>
    <t>ASSENTAMENTO DE TUBO DE CONCRETO PARA REDES COLETORAS DE ESGOTO SANITÁRIO, DIÂMETRO DE 300 MM, JUNTA ELÁSTICA, INSTALADO EM LOCAL COM ALTO NÍVEL DE INTERFERÊNCIAS (NÃO INCLUI FORNECIMENTO). AF_12/2015</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</si>
  <si>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</si>
  <si>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</si>
  <si>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</si>
  <si>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</si>
  <si>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</si>
  <si>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</si>
  <si>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</si>
  <si>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</si>
  <si>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</si>
  <si>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</si>
  <si>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</si>
  <si>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</si>
  <si>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</si>
  <si>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</si>
  <si>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</si>
  <si>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</si>
  <si>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</si>
  <si>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</si>
  <si>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</si>
  <si>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</si>
  <si>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</si>
  <si>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</si>
  <si>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</si>
  <si>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</si>
  <si>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</si>
  <si>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</si>
  <si>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</si>
  <si>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</si>
  <si>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</si>
  <si>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</si>
  <si>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</si>
  <si>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</si>
  <si>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</si>
  <si>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</si>
  <si>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</si>
  <si>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</si>
  <si>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</si>
  <si>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ESCAVADEIRA HIDRÁULICA SOBRE ESTEIRAS, CAÇAMBA 0,80 M3, PESO OPERACIONAL 17 T, POTENCIA BRUTA 111 HP - CHP DIURNO. AF_06/2014</t>
  </si>
  <si>
    <t>CAMINHÃO BASCULANTE 6 M3, PESO BRUTO TOTAL 16.000 KG, CARGA ÚTIL MÁXIMA 13.071 KG, DISTÂNCIA ENTRE EIXOS 4,80 M, POTÊNCIA 230 CV INCLUSIVE CAÇAMBA METÁLICA - CHP DIURNO. AF_06/2014</t>
  </si>
  <si>
    <t>VASSOURA MECÂNICA REBOCÁVEL COM ESCOVA CILÍNDRICA, LARGURA ÚTIL DE VARRIMENTO DE 2,44 M - CHP DIURNO. AF_06/2014</t>
  </si>
  <si>
    <t>TRATOR DE ESTEIRAS, POTÊNCIA 170 HP, PESO OPERACIONAL 19 T, CAÇAMBA 5,2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</si>
  <si>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</si>
  <si>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</si>
  <si>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</si>
  <si>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ROLO COMPACTADOR VIBRATÓRIO PÉ DE CARNEIRO, OPERADO POR CONTROLE REMOTO, POTÊNCIA 12,5 KW, PESO OPERACIONAL 1,675 T, LARGURA DE TRABALHO 0,85 M - CHP DIURNO. AF_02/2016</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</si>
  <si>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</si>
  <si>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</si>
  <si>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</si>
  <si>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</si>
  <si>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</si>
  <si>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</si>
  <si>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</si>
  <si>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</si>
  <si>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DE SOLDAGEM COM GERADOR A DIESEL 60 CV PARA SOLDA ELÉTRICA, SOBRE 04 RODAS, COM MOTOR 4 CILINDROS 600 A - CHP DIURNO. AF_02/2016</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</si>
  <si>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</si>
  <si>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</si>
  <si>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</si>
  <si>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2 M3/H, ALCANCE ATÉ 50 M, MOTOR ELÉTRICO POTÊNCIA 7,5 HP - CHP DIURNO. AF_06/2014</t>
  </si>
  <si>
    <t>TRATOR DE ESTEIRAS, POTÊNCIA 125 HP, PESO OPERACIONAL 12,9 T, COM LÂMINA 2,7 M3 - CHP DIURNO. AF_10/2014</t>
  </si>
  <si>
    <t>ESCAVADEIRA HIDRÁULICA SOBRE ESTEIRAS, CAÇAMBA 1,20 M3, PESO OPERACIONAL 21 T, POTÊNCIA BRUTA 155 HP - CHP DIURNO. AF_06/2014</t>
  </si>
  <si>
    <t>TRATOR DE ESTEIRAS, POTÊNCIA 100 HP, PESO OPERACIONAL 9,4 T, COM LÂMINA 2,19 M3 - CHP DIURNO. AF_06/2014</t>
  </si>
  <si>
    <t>FRESADORA DE ASFALTO A FRIO SOBRE RODAS, LARGURA FRESAGEM DE 1,0 M, POTÊNCIA 208 HP - CHP DIURNO. AF_11/2014</t>
  </si>
  <si>
    <t>FRESADORA DE ASFALTO A FRIO SOBRE RODAS, LARGURA FRESAGEM DE 2,0 M, POTÊNCIA 550 HP - CHP DIURNO. AF_11/2014</t>
  </si>
  <si>
    <t>BETONEIRA CAPACIDADE NOMINAL DE 600 L, CAPACIDADE DE MISTURA 440 L, MOTOR A DIESEL POTÊNCIA 10 HP, COM CARREGADOR - CHP DIURNO. AF_11/2014</t>
  </si>
  <si>
    <t>VIBRADOR DE IMERSÃO, DIÂMETRO DE PONTEIRA 45MM, MOTOR ELÉTRICO TRIFÁSICO POTÊNCIA DE 2 CV - CHP DIURNO. AF_06/2015</t>
  </si>
  <si>
    <t>BOMBA TRIPLEX, PARA INJEÇÃO DE NATA DE CIMENTO, VAZÃO MÁXIMA DE 100 LITROS/MINUTO, PRESSÃO MÁXIMA DE 70 BAR - CHP DIURNO. AF_06/2015</t>
  </si>
  <si>
    <t>PERFURATRIZ COM TORRE METÁLICA PARA EXECUÇÃO DE ESTACA HÉLICE CONTÍNUA, PROFUNDIDADE MÁXIMA DE 30 M, DIÂMETRO MÁXIMO DE 800 MM, POTÊNCIA INSTALADA DE 268 HP, MESA ROTATIVA COM TORQUE MÁXIMO DE 170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</si>
  <si>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</si>
  <si>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</si>
  <si>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REBOCAVEL, VAZÃO 250 PCM, PRESSAO DE TRABALHO 102 PSI, MOTOR A DIESEL POTÊNCIA 81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</si>
  <si>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</si>
  <si>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</si>
  <si>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PLACA VIBRATÓRIA REVERSÍVEL COM MOTOR 4 TEMPOS A GASOLINA, FORÇA CENTRÍFUGA DE 25 KN (2500 KGF), POTÊNCIA 5,5 CV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</si>
  <si>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</si>
  <si>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</si>
  <si>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</si>
  <si>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</si>
  <si>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</si>
  <si>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</si>
  <si>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CAMINHONETE COM MOTOR A DIESEL, POTÊNCIA 180 CV, CABINE DUPLA, 4X4 -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</si>
  <si>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</si>
  <si>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</si>
  <si>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</si>
  <si>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</si>
  <si>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</si>
  <si>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ESCAVADEIRA HIDRÁULICA SOBRE ESTEIRAS, CAÇAMBA 0,80 M3, PESO OPERACIONAL 17 T, POTENCIA BRUTA 111 HP - CHI DIURNO. AF_06/2014</t>
  </si>
  <si>
    <t>VASSOURA MECÂNICA REBOCÁVEL COM ESCOVA CILÍNDRICA, LARGURA ÚTIL DE VARRIMENTO DE 2,44 M - CHI DIURNO. AF_06/2014</t>
  </si>
  <si>
    <t>TRATOR DE ESTEIRAS, POTÊNCIA 170 HP, PESO OPERACIONAL 19 T, CAÇAMBA 5,2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</si>
  <si>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</si>
  <si>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</si>
  <si>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</si>
  <si>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ROLO COMPACTADOR VIBRATÓRIO PÉ DE CARNEIRO, OPERADO POR CONTROLE REMOTO, POTÊNCIA 12,5 KW, PESO OPERACIONAL 1,675 T, LARGURA DE TRABALHO 0,85 M - CHI DIURNO. AF_02/2016</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</si>
  <si>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</si>
  <si>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</si>
  <si>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</si>
  <si>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</si>
  <si>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</si>
  <si>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</si>
  <si>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</si>
  <si>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</si>
  <si>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</si>
  <si>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</si>
  <si>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</si>
  <si>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</si>
  <si>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</si>
  <si>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</si>
  <si>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</si>
  <si>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</si>
  <si>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</si>
  <si>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</si>
  <si>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TRATOR DE ESTEIRAS, POTÊNCIA 100 HP, PESO OPERACIONAL 9,4 T, COM LÂMINA 2,19 M3 - CHI DIURNO. AF_06/2014</t>
  </si>
  <si>
    <t>FRESADORA DE ASFALTO A FRIO SOBRE RODAS, LARGURA FRESAGEM DE 1,0 M, POTÊNCIA 208 HP - CHI DIURNO. AF_11/2014</t>
  </si>
  <si>
    <t>FRESADORA DE ASFALTO A FRIO SOBRE RODAS, LARGURA FRESAGEM DE 2,0 M, POTÊNCIA 550 HP - CHI DIURNO. AF_11/2014</t>
  </si>
  <si>
    <t>BETONEIRA CAPACIDADE NOMINAL DE 600 L, CAPACIDADE DE MISTURA 440 L, MOTOR A DIESEL POTÊNCIA 10 HP, COM CARREGADOR - CHI DIURNO. AF_11/2014</t>
  </si>
  <si>
    <t>VIBRADOR DE IMERSÃO, DIÂMETRO DE PONTEIRA 45MM, MOTOR ELÉTRICO TRIFÁSICO POTÊNCIA DE 2 CV - CHI DIURNO. AF_06/2015</t>
  </si>
  <si>
    <t>BOMBA TRIPLEX, PARA INJEÇÃO DE NATA DE CIMENTO, VAZÃO MÁXIMA DE 100 LITROS/MINUTO, PRESSÃO MÁXIMA DE 70 BAR - CHI DIURNO. AF_06/2015</t>
  </si>
  <si>
    <t>PERFURATRIZ COM TORRE METÁLICA PARA EXECUÇÃO DE ESTACA HÉLICE CONTÍNUA, PROFUNDIDADE MÁXIMA DE 30 M, DIÂMETRO MÁXIMO DE 800 MM, POTÊNCIA INSTALADA DE 268 HP, MESA ROTATIVA COM TORQUE MÁXIMO DE 170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</si>
  <si>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</si>
  <si>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</si>
  <si>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REBOCAVEL, VAZÃO 250 PCM, PRESSAO DE TRABALHO 102 PSI, MOTOR A DIESEL POTÊNCIA 81 CV - CHI DIURNO. AF_06/2015</t>
  </si>
  <si>
    <t>COMPRESSOR DE AR REBOCAVEL, VAZÃO 400 PCM, PRESSAO DE TRABALHO 102 PSI, MOTOR A DIESEL POTÊNCIA 110 CV - CHI DIURNO. AF_06/2015</t>
  </si>
  <si>
    <t>PLACA VIBRATÓRIA REVERSÍVEL COM MOTOR 4 TEMPOS A GASOLINA, FORÇA CENTRÍFUGA DE 25 KN (2500 KGF), POTÊNCIA 5,5 CV - CHI DIURNO. AF_08/2015</t>
  </si>
  <si>
    <t>CAMINHÃO BASCULANTE 10 M3, TRUCADO CABINE SIMPLES, PESO BRUTO TOTAL 23.000 KG, CARGA ÚTIL MÁXIMA 15.935 KG, DISTÂNCIA ENTRE EIXOS 4,80 M, POTÊNCIA 230 CV INCLUSIVE CAÇAMBA METÁLICA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</si>
  <si>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</si>
  <si>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</si>
  <si>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</si>
  <si>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</si>
  <si>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</si>
  <si>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CAMINHONETE COM MOTOR A DIESEL, POTÊNCIA 180 CV, CABINE DUPLA, 4X4 -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</si>
  <si>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</si>
  <si>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</si>
  <si>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</si>
  <si>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</si>
  <si>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</si>
  <si>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</si>
  <si>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</si>
  <si>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</si>
  <si>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</si>
  <si>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CAMINHÃO BASCULANTE 6 M3, PESO BRUTO TOTAL 16.000 KG, CARGA ÚTIL MÁXIMA 13.071 KG, DISTÂNCIA ENTRE EIXOS 4,80 M, POTÊNCIA 230 CV INCLUSIVE CAÇAMBA METÁLICA - MANUTENÇÃO. AF_06/2014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</si>
  <si>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</si>
  <si>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</si>
  <si>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</si>
  <si>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</si>
  <si>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</si>
  <si>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</si>
  <si>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</si>
  <si>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</si>
  <si>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PÁ CARREGADEIRA SOBRE RODAS, POTÊNCIA 197 HP, CAPACIDADE DA CAÇAMBA 2,5 A 3,5 M3, PESO OPERACIONAL 18338 KG - MATERIAIS NA OPERAÇÃO.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</si>
  <si>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</si>
  <si>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</si>
  <si>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</si>
  <si>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</si>
  <si>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</si>
  <si>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</si>
  <si>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</si>
  <si>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</si>
  <si>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</si>
  <si>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</si>
  <si>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</si>
  <si>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</si>
  <si>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</si>
  <si>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</si>
  <si>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</si>
  <si>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</si>
  <si>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CAMINHÃO BASCULANTE 6 M3, PESO BRUTO TOTAL 16.000 KG, CARGA ÚTIL MÁXIMA 13.071 KG, DISTÂNCIA ENTRE EIXOS 4,80 M, POTÊNCIA 230 CV INCLUSIVE CAÇAMBA METÁLICA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</si>
  <si>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</si>
  <si>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</si>
  <si>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</si>
  <si>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</si>
  <si>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</si>
  <si>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</si>
  <si>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</si>
  <si>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</si>
  <si>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</si>
  <si>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197 HP, CAPACIDADE DA CAÇAMBA 2,5 A 3,5 M3, PESO OPERACIONAL 18338 KG - MANUTENÇÃO. AF_06/2014</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</si>
  <si>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</si>
  <si>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</si>
  <si>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</si>
  <si>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</si>
  <si>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</si>
  <si>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</si>
  <si>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</si>
  <si>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</si>
  <si>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</si>
  <si>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</si>
  <si>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</si>
  <si>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</si>
  <si>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</si>
  <si>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</si>
  <si>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</si>
  <si>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</si>
  <si>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</si>
  <si>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</si>
  <si>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</si>
  <si>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</si>
  <si>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</si>
  <si>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</si>
  <si>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</si>
  <si>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</si>
  <si>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</si>
  <si>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</si>
  <si>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</si>
  <si>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</si>
  <si>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</si>
  <si>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</si>
  <si>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</si>
  <si>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</si>
  <si>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</si>
  <si>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</si>
  <si>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</si>
  <si>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</si>
  <si>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</si>
  <si>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</si>
  <si>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</si>
  <si>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</si>
  <si>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</si>
  <si>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</si>
  <si>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</si>
  <si>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</si>
  <si>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</si>
  <si>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</si>
  <si>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</si>
  <si>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</si>
  <si>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</si>
  <si>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</si>
  <si>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</si>
  <si>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</si>
  <si>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</si>
  <si>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BETONEIRA CAPACIDADE NOMINAL DE 600 L, CAPACIDADE DE MISTURA 360 L, MOTOR ELÉTRICO TRIFÁSICO POTÊNCIA DE 4 CV, SEM CARREGADOR - JUROS.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</si>
  <si>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</si>
  <si>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</si>
  <si>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</si>
  <si>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</si>
  <si>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</si>
  <si>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</si>
  <si>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</si>
  <si>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</si>
  <si>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</si>
  <si>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</si>
  <si>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</si>
  <si>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</si>
  <si>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</si>
  <si>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</si>
  <si>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</si>
  <si>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</si>
  <si>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</si>
  <si>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</si>
  <si>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</si>
  <si>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</si>
  <si>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</si>
  <si>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</si>
  <si>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</si>
  <si>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</si>
  <si>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</si>
  <si>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</si>
  <si>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</si>
  <si>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</si>
  <si>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</si>
  <si>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</si>
  <si>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</si>
  <si>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</si>
  <si>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</si>
  <si>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</si>
  <si>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</si>
  <si>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</si>
  <si>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</si>
  <si>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</si>
  <si>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</si>
  <si>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</si>
  <si>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</si>
  <si>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</si>
  <si>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</si>
  <si>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</si>
  <si>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</si>
  <si>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</si>
  <si>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</si>
  <si>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</si>
  <si>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</si>
  <si>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</si>
  <si>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</si>
  <si>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</si>
  <si>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</si>
  <si>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</si>
  <si>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</si>
  <si>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</si>
  <si>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</si>
  <si>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</si>
  <si>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</si>
  <si>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</si>
  <si>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</si>
  <si>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</si>
  <si>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</si>
  <si>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</si>
  <si>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</si>
  <si>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</si>
  <si>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</si>
  <si>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</si>
  <si>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</si>
  <si>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</si>
  <si>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</si>
  <si>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</si>
  <si>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</si>
  <si>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</si>
  <si>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</si>
  <si>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</si>
  <si>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</si>
  <si>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</si>
  <si>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</si>
  <si>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</si>
  <si>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</si>
  <si>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</si>
  <si>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</si>
  <si>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</si>
  <si>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</si>
  <si>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</si>
  <si>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</si>
  <si>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</si>
  <si>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</si>
  <si>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</si>
  <si>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</si>
  <si>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</si>
  <si>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</si>
  <si>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</si>
  <si>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</si>
  <si>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</si>
  <si>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</si>
  <si>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</si>
  <si>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</si>
  <si>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</si>
  <si>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</si>
  <si>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</si>
  <si>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</si>
  <si>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</si>
  <si>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</si>
  <si>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</si>
  <si>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MANUTENÇÃO. AF_01/2016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</si>
  <si>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</si>
  <si>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</si>
  <si>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</si>
  <si>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</si>
  <si>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</si>
  <si>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</si>
  <si>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</si>
  <si>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</si>
  <si>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</si>
  <si>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</si>
  <si>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</si>
  <si>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</si>
  <si>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</si>
  <si>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</si>
  <si>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</si>
  <si>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</si>
  <si>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</si>
  <si>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</si>
  <si>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</si>
  <si>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</si>
  <si>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</si>
  <si>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</si>
  <si>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</si>
  <si>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</si>
  <si>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MONTAGEM E DESMONTAGEM DE FÔRMA DE VIGA, ESCORAMENTO METÁLICO, PÉ-DIREITO DUPLO, EM CHAPA DE MADEIRA RESINADA, 6 UTILIZAÇÕES. AF_12/2015</t>
  </si>
  <si>
    <t>CINTA DE AMARRAÇÃO DE ALVENARIA MOLDADA IN LOCO EM CONCRETO. AF_03/2016</t>
  </si>
  <si>
    <t>CINTA DE AMARRAÇÃO DE ALVENARIA MOLDADA IN LOCO COM UTILIZAÇÃO DE BLOCOS CANALETA. AF_03/2016</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</si>
  <si>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</si>
  <si>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</si>
  <si>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</si>
  <si>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</si>
  <si>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CUBA DE EMBUTIR OVAL EM LOUÇA BRANCA, 35 X 50CM OU EQUIVALENTE - FORNECIMENTO E INSTALAÇÃO.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</si>
  <si>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</si>
  <si>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</si>
  <si>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</si>
  <si>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</si>
  <si>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</si>
  <si>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</si>
  <si>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RASGO EM CONTRAPISO PARA RAMAIS/ DISTRIBUIÇÃO COM DIÂMETROS MAIORES QUE 40 MM E MENORES OU IGUAIS A 75 MM. AF_05/2015</t>
  </si>
  <si>
    <t>RASGO EM CONTRAPISO PARA RAMAIS/ DISTRIBUIÇÃO COM DIÂMETROS MAIORES QUE 75 MM.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</si>
  <si>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</si>
  <si>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</si>
  <si>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</si>
  <si>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</si>
  <si>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</si>
  <si>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</si>
  <si>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</si>
  <si>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</si>
  <si>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</si>
  <si>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</si>
  <si>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</si>
  <si>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</si>
  <si>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</si>
  <si>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</si>
  <si>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</si>
  <si>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</si>
  <si>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</si>
  <si>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</si>
  <si>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75 MM COM ABRAÇADEIRA METÁLICA FLEXÍVEL 18 MM, FIXADA DIRETAMENTE NA LAJE. AF_05/2015</t>
  </si>
  <si>
    <t>TRANSPORTE DE ENTULHO COM CAMINHÃO BASCULANTE 6 M3, RODOVIA PAVIMENTADA, DMT ATE 0,5 KM</t>
  </si>
  <si>
    <t>ALVENARIA DE VEDAÇÃO DE BLOCOS CERÂMICOS FURADOS NA VERTICAL DE 14X19X39CM (ESPESSURA 14CM) DE PAREDES COM ÁREA LÍQUIDA MENOR QUE 6M² COM VÃOS E ARGAMASSA DE ASSENTAMENTO COM PREPARO EM BETONEIRA. AF_06/2014</t>
  </si>
  <si>
    <t>COMPOSIÇÃO REPRESENTATIVA DE SERVIÇOS DE ALVENARIA DE BLOCOS DE CONCRETO ESTRUTURAL 14X19X29 CM, (ESPESSURA 14 CM), FBK = 4,5 MPA, UTILIZANDO PALHETA, PARA EDIFICAÇÃO HABITACIONAL. AF_10/2015</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</si>
  <si>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</si>
  <si>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</si>
  <si>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</si>
  <si>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</si>
  <si>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</si>
  <si>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</si>
  <si>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</si>
  <si>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</si>
  <si>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</si>
  <si>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E LIXAMENTO DE MASSA LÁTEX EM PAREDES, DUAS DEMÃOS. AF_06/2014</t>
  </si>
  <si>
    <t>PISO DE BORRACHA PASTILHADO, ESPESSURA 7MM, ASSENTADO COM ARGAMASSA TRACO 1:3 (CIMENTO E AREIA)</t>
  </si>
  <si>
    <t>PISO EM GRANILITE, MARMORITE OU GRANITINA ESPESSURA 8 MM, INCLUSO JUNTAS DE DILATACAO PLASTICAS</t>
  </si>
  <si>
    <t>EMBOÇO OU MASSA ÚNICA EM ARGAMASSA TRAÇO 1:2:8, PREPARO MANUAL, APLICADA MANUALMENTE EM PANOS DE FACHADA COM PRESENÇA DE VÃOS, ESPESSURA MAIOR OU IGUAL A 50 MM.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</si>
  <si>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</si>
  <si>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</si>
  <si>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</si>
  <si>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</si>
  <si>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</si>
  <si>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</si>
  <si>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</si>
  <si>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</si>
  <si>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</si>
  <si>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</si>
  <si>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</si>
  <si>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</si>
  <si>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</si>
  <si>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</si>
  <si>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APLICAÇÃO MANUAL DE GESSO DESEMPENADO (SEM TALISCAS) EM TETO, ESPESSURA 0,5 CM, PARA EDIFICAÇÃO HABITACIONAL MULTIFAMILIAR (PRÉDIO). AF_11/2014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</si>
  <si>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</si>
  <si>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</si>
  <si>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</si>
  <si>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</si>
  <si>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ARGAMASSA TRAÇO 1:4 (CIMENTO E AREIA MÉDIA), PREPARO MECÂNICO COM BETONEIRA 400 L. AF_08/2014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</si>
  <si>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</si>
  <si>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</si>
  <si>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</si>
  <si>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</si>
  <si>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</si>
  <si>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Preço Unitário
BDI = 30,90%</t>
  </si>
  <si>
    <t>Preço Unitário
BDI = 0,00%</t>
  </si>
  <si>
    <r>
      <t>LS:</t>
    </r>
    <r>
      <rPr>
        <sz val="10"/>
        <rFont val="Arial"/>
        <family val="2"/>
      </rPr>
      <t xml:space="preserve"> 89,54%</t>
    </r>
  </si>
  <si>
    <r>
      <t xml:space="preserve">LS: </t>
    </r>
    <r>
      <rPr>
        <sz val="10"/>
        <rFont val="Arial"/>
        <family val="2"/>
      </rPr>
      <t>89,54%</t>
    </r>
  </si>
  <si>
    <t xml:space="preserve">PREÇO 
UNIT (R$) - 
C/ BDI </t>
  </si>
  <si>
    <t>CAL HIDRATADO P/ ARGAMASSA CH III</t>
  </si>
  <si>
    <t>CIMENTO PORTLAND CP III - 40</t>
  </si>
  <si>
    <t>ARGAM COLANTE FLEXIVEL AC III P/ ASSENT. PORCELANATO E PEDRAS (GRANITO E MÁRMORE)</t>
  </si>
  <si>
    <t>FORMICA BRANCA ACABAMENTO FROST 0,80MM</t>
  </si>
  <si>
    <t>CHAPA COMPENSADO NAVAL ESP. 15 MM, DIM. 2.20 X 1.60 M</t>
  </si>
  <si>
    <t>CHAPA COMPENSADA RESINADA ESP. 6MM</t>
  </si>
  <si>
    <t>CHAPA COMPENSADA RESINADA ESP. 10MM</t>
  </si>
  <si>
    <t>CHAPA COMPENSADA RESINADA ESP. 12MM</t>
  </si>
  <si>
    <t>CHAPA COMPENSADA PLASTIFICADA ESP. 12MM</t>
  </si>
  <si>
    <t>RIPA EM MADEIRA (MATERIAL DE 3ª) 5X2CM PINUS OU EQUIVALENTE</t>
  </si>
  <si>
    <t>BLOCO CERÂMICO 10 FUROS 09X19X19CM - PRAÇA VITÓRIA</t>
  </si>
  <si>
    <t>BLOCO CERÂMICO 10 FUROS 09X19X19CM - DA FABRICA</t>
  </si>
  <si>
    <t>COBOGO DE CONCRETO TIPO RETO 20 X 20 X 10 CM - 4 FUROS</t>
  </si>
  <si>
    <t>COBOGO DE CONCRETO TIPO RETO 10 X 40 X 40CM - 9 FUROS</t>
  </si>
  <si>
    <t>IMPERMEABILIZANTE PRETO FLEXIVEL IGOLFLEX OU EQUIVALENTE</t>
  </si>
  <si>
    <t>IMPERMEABILIZANTE ASFALTICO DISPERSO EM AGUA IGOL 2 - SIKA OU EQUIVALENTE</t>
  </si>
  <si>
    <t>PARAFUSO COM BUCHA S-10</t>
  </si>
  <si>
    <t>BARRA CHATA DE FERRO ASTM A-36 1/4" X 2"</t>
  </si>
  <si>
    <t>ARRUELA LISA ACO INOX 1/4" - TEL-5303</t>
  </si>
  <si>
    <t>TELA ARAME GALV. MALHA # 2" LOSANGULAR - FIO N.16 BWG</t>
  </si>
  <si>
    <t>TELA DE ARAME GALV. MALHA # 2" LOSANGULAR - FIO N.12 BWG - REVEST EM PVC</t>
  </si>
  <si>
    <t>TELA ARAME GALV. MALHA # 3" LOSANGULAR - FIO N. 12 BWG - REVEST EM PVC</t>
  </si>
  <si>
    <t>TELA ARAME GALV. MALHA # 1" QUADRADA - FIO N.12 BWG</t>
  </si>
  <si>
    <t>TELA ARAME GALV CORRUGADA "QUEBRA CHAMA" MALHA 3MM QUADRADA</t>
  </si>
  <si>
    <t>TELA MOSQUITEIRO ARAME GALV. MALHA # 18 FIO 32 QUADRADA</t>
  </si>
  <si>
    <t>TELA ARAME GALV. MALHA # 1/2" QUADRADA - FIO N.12 BWG</t>
  </si>
  <si>
    <t>TELA ARAME GALV. MALHA # 3/4" QUADRADA - FIO N.12 BWG</t>
  </si>
  <si>
    <t>BARRA CHATA DE FERRO ASTM A-36 3/16" X 1"</t>
  </si>
  <si>
    <t>BARRA CHATA DE FERRO ASTM A-36 1/4" X 1"</t>
  </si>
  <si>
    <t>SELANTE A BASE DE POLIURETANO SIKAFLEX UNIVERSAL OU EQUIVALENTE (CARTUCHO COM 300ML)</t>
  </si>
  <si>
    <t>FECHADURA PARA PORTAO</t>
  </si>
  <si>
    <t>FERRAGENS P/ ESQUADRIAS (CONT)</t>
  </si>
  <si>
    <t>PORTA CADEADO E CADEADO 40MM</t>
  </si>
  <si>
    <t>PISO CERAMICO 45X45 CM CARGO PLUS WHITE ELIANE - PEI 5</t>
  </si>
  <si>
    <t>FERRAGENS PARA ESQUADRIAS (CONTINUAÇÃO)</t>
  </si>
  <si>
    <t>GONZO DIAM 1" (MACHO/FEMEA) PARA PORTÃO (DE SOBREPOR)</t>
  </si>
  <si>
    <t>RODAPE GRANITO CINZA ANDORINHA ESP. 2CM H=7CM ACAB. RETO</t>
  </si>
  <si>
    <t>LIXA P/ FERRO Nº 100 K-246 225X275MM - NORTON OU EQUIVALENTE</t>
  </si>
  <si>
    <t>LIXA PARA MADEIRA/MASSA Nº 150</t>
  </si>
  <si>
    <t>PLACA DE OBRA - ADESIVADA COM IMPRESSÃO DIGITAL</t>
  </si>
  <si>
    <t>CAIXA PARA TRANSFORMADOR DE CORRENTE (TC) ATE 112,5KVA - 200:5A</t>
  </si>
  <si>
    <t>CURVA 90º DE FERRO GALVANIZADO 3"</t>
  </si>
  <si>
    <t>ELETRODUTO DE PVC RIGIDO 1/2" - ROSCAVEL SEM LUVA</t>
  </si>
  <si>
    <t>ELETRODUTO DE PVC RIGIDO 3/4" - ROSCAVEL SEM LUVA</t>
  </si>
  <si>
    <t>ELETRODUTO DE PVC RIGIDO 1" - ROSCAVEL SEM LUVA</t>
  </si>
  <si>
    <t>ELETRODUTO DE PVC RIGIDO 1 1/4" - ROSCAVEL SEM LUVA</t>
  </si>
  <si>
    <t>ELETRODUTO DE PVC RIGIDO 1 1/2" - ROSCAVEL SEM LUVA</t>
  </si>
  <si>
    <t>ELETRODUTO DE PVC RIGIDO 2" - ROSCAVEL SEM LUVA</t>
  </si>
  <si>
    <t>ELETRODUTO DE PVC RIGIDO 3" - ROSCAVEL SEM LUVA</t>
  </si>
  <si>
    <t>ELETRODUTO DE PVC RIGIDO 4" - ROSCAVEL SEM LUVA</t>
  </si>
  <si>
    <t>JUNCAO SIMPLES LONGA P/ ELETROCALHA 300X100 MM</t>
  </si>
  <si>
    <t>JUNCAO SIMPLES CURTA P/ ELETROCALHA 200X100 MM</t>
  </si>
  <si>
    <t>CAIXA PASSAG. CH 18 C/TAMPA PARAF. 100X100X80MM</t>
  </si>
  <si>
    <t>CAIXA C/TAMPA DO TIPO CIE-2 20X20X12 CM (TELEFONE) (DE EMBUTIR)</t>
  </si>
  <si>
    <t>CAIXA C/TAMPA DO TIPO CIE-4 60X60X12 CM (TELEFONE) (DE EMBUTIR)</t>
  </si>
  <si>
    <t>LUMINARIA FLUOR. COMERCIAL CHANFRADA 2X20W COMPLETA C/LAMPADA E REATOR - EMBRUTIR/SOBREPOR</t>
  </si>
  <si>
    <t>LUMINARIA FLUOR. COMERCIAL CHANFRADA 2X40W COMPLETA C/LAMPADA E REATOR - EMBRUTIR/SOBREPOR</t>
  </si>
  <si>
    <t>LUMINARIA FLUOR. COMERCIAL CHANFRADA 4X20W COMPLETA C/LAMPADA E REATOR - EMBRUTIR/SOBREPOR</t>
  </si>
  <si>
    <t>LUMINARIA FLUOR. COMERCIAL CHANFRADA 4X40W COMPLETA C/LAMPADA E REATOR - EMBRUTIR/SOBREPOR</t>
  </si>
  <si>
    <t>LUMINARIA FLUOR. COMERCIAL CHANFRADA 1X20W COMPLETA C/LAMPADA E REATOR - EMBRUTIR/SOBREPOR</t>
  </si>
  <si>
    <t>LUMINARIA FLUOR. COMERCIAL CHANFRADA 1X40W COMPLETA C/LAMPADA E REATOR - EMBRUTIR/SOBREPOR</t>
  </si>
  <si>
    <t>LUMINARIA FLUOR. COMERCIAL CHANFRADA 2X40W COMPLETA C/LAMPADA E REATOR - EMBRUTIR/SOBREPOR - COM DIFUSOR</t>
  </si>
  <si>
    <t>LUMINARIA FLUOR. COMERCIAL CHANFRADA 3X40W COMPLETA C/LAMPADA E REATOR - EMBRUTIR/SOBREPOR</t>
  </si>
  <si>
    <t>LAMPADA VS 400W/220V MOD. SON PHILLIPS/SIMILAR - OVOIDE</t>
  </si>
  <si>
    <t>BLOCO AUT. ILUM. EMERG. P/ ACLARAMENTO E/OU BALIZAMENTO 2X9W - AUT. 2 HORAS</t>
  </si>
  <si>
    <t>ARANDELA PROVA DE TEMPO 45º EM ALUM SILICIO, ACAB EPOXI CINZA (E-27) - VISOR POLICARB. C/ GRADE</t>
  </si>
  <si>
    <t>PARA-RAIOS POLIMERICO 12KV - 10KA COM SUPORTE</t>
  </si>
  <si>
    <t>MAO FRANCESA REFORCADA P/ ELETROCALHA 400MM</t>
  </si>
  <si>
    <t>ELETROCALHA STANDARD PERFURADA S/ TAMPA 150X50MM - CH16</t>
  </si>
  <si>
    <t>ABRACADEIRA ACO GALV TIPO U DIAM. 1.1/2"</t>
  </si>
  <si>
    <t>ELETROCALHA STANDARD PERFURADA S/ TAMPA 200X100MM - CH16</t>
  </si>
  <si>
    <t>ELETROCALHA STANDARD PERFURADA S/ TAMPA 400X100MM - CH16</t>
  </si>
  <si>
    <t>VENTILADOR DE TETO COMERCIAL C/ ALETAS DE MADEIRA S/ LUMIN., INCL. COMANDO</t>
  </si>
  <si>
    <t>TE HORIZONTAL 90º PERFURADA C/ TAMPA 200X100MM - CH16</t>
  </si>
  <si>
    <t>TE HORIZONTAL 90º PERFURADA C/ TAMPA 300X100MM - CH16</t>
  </si>
  <si>
    <t>CURVA HORIZONTAL 90º PERFURADA 200X100MM - CH16</t>
  </si>
  <si>
    <t>CURVA HORIZONTAL 90º PERFURADA 300X100MM - CH16</t>
  </si>
  <si>
    <t>SAPATILHA PARA CABO DE AÇO</t>
  </si>
  <si>
    <t>MAO FRANCESA 38X38MM SIMPLES P/ ELETROCALHA 200MM</t>
  </si>
  <si>
    <t>REGISTRO DE GAVETA BRUTO 15MM - 1/2"</t>
  </si>
  <si>
    <t>REGISTRO DE GAVETA BRUTO 20MM - 3/4"</t>
  </si>
  <si>
    <t>REGISTRO DE GAVETA BRUTO 25MM - 1"</t>
  </si>
  <si>
    <t>REGISTRO DE GAVETA BRUTO 32MM - 1.1/4"</t>
  </si>
  <si>
    <t>REGISTRO DE GAVETA BRUTO 40MM - 1.1/2"</t>
  </si>
  <si>
    <t>REGISTRO DE GAVETA BRUTO 50MM - 2"</t>
  </si>
  <si>
    <t>REGISTRO DE GAVETA BRUTO 65MM - 2.1/2"</t>
  </si>
  <si>
    <t>REGISTRO DE GAVETA BRUTO 80MM - 3"</t>
  </si>
  <si>
    <t>REGISTRO DE GAVETA CROMADO 1/2" COM CANOPLA</t>
  </si>
  <si>
    <t>REGISTRO DE GAVETA CROMADO 3/4" COM CANOPLA</t>
  </si>
  <si>
    <t>REGISTRO DE GAVETA CROMADO 1" COM CANOPLA</t>
  </si>
  <si>
    <t>REGISTRO DE GAVETA CROMADO 1 1/2" COM CANOPLA</t>
  </si>
  <si>
    <t>REGISTRO DE GAVETA CROMADO 1 1/4" COM CANOPLA</t>
  </si>
  <si>
    <t>SIFAO METAL CROMADO P/ LAVATORIO 1" X 1 1/2"</t>
  </si>
  <si>
    <t>SIFAO ACO INOX CROMADO P/ LAVATORIO 1 1/4"</t>
  </si>
  <si>
    <t>CAP 3/4 NPT - GALVANIZADO 300 LBS</t>
  </si>
  <si>
    <t>VALVULA DE RETENCAO MEIA LUVA 7/16" NS X 1/2" NPT</t>
  </si>
  <si>
    <t>PIGTAIL POL MX7/16 NS(24) - P45 - 0,50M</t>
  </si>
  <si>
    <t>TE NPT 3/4"- GALVANIZADO 300 LBS</t>
  </si>
  <si>
    <t>CAIXA DESCARGA PLASTICA SOBREPOR BRANCA 6/9 LITROS</t>
  </si>
  <si>
    <t>ACAB. ANTIVAND. REF. 01505006 P/ VALVULA DESCARGA</t>
  </si>
  <si>
    <t>FILTRO AQUALAR CURTO AP200 AQUALAR/EQUIV C/ REFIL(VELA)</t>
  </si>
  <si>
    <t>ACAB. VALV. DESC. PRESSMATIC BENEFIT 00184906 DOCOL</t>
  </si>
  <si>
    <t>CHAPA DE ACO GALVANIZADO Nº 16 (ESP. 1,55MM)</t>
  </si>
  <si>
    <t>CHAPA DE ACO GALVANIZADA Nº 14 (ESP. 1,95MM)</t>
  </si>
  <si>
    <t>LUBRIFICANTE PARA TUBO DE PVC E FERRO FUNDIDO</t>
  </si>
  <si>
    <t>ANEL PRE-MOLDADO DE CONCRETO Ø 1.50 M - H= 0,50M</t>
  </si>
  <si>
    <t>BARRA CHATA DE FERRO ASTM A-36 1/4" X 1.1/4"</t>
  </si>
  <si>
    <t>JATEAMENTO PADRÃO SA 2 1/2</t>
  </si>
  <si>
    <t>REDE EM CORDA DE NYLON P/PROTECAO QUADRA ESPORTES MALHA 10X10CM</t>
  </si>
  <si>
    <t>TRINCO REDONDO VERTICAL FERRO GALVANIZADO 15CM</t>
  </si>
  <si>
    <t>GALVANIZAÇÃO ELETROLITICA</t>
  </si>
  <si>
    <t>INSUMOS DE MANUTENCAO - SERRALHERIA</t>
  </si>
  <si>
    <t>BARRA CHATA DE FERRO ASTM A-36 1/8" X 3/4"</t>
  </si>
  <si>
    <t>BARRA CHATA DE FERRO ASTM A-36 1/4" X 1.1/2"</t>
  </si>
  <si>
    <t>BARRA DE FERRO REDONDA LISA SAE-1020 Ø 1/2"</t>
  </si>
  <si>
    <t>BARRA DE FERRO REDONDA LISA SAE-1020 Ø 5/8"</t>
  </si>
  <si>
    <t>BARRA DE FERRO REDONDA LISA SAE-1020 Ø 3/8"</t>
  </si>
  <si>
    <t>BARRA DE FERRO REDONDA LISA SAE-1020 Ø 5/16"</t>
  </si>
  <si>
    <t>PERFIL METALICO "T" 3/4 X 1/8"</t>
  </si>
  <si>
    <t>INSUMOS DE MANUTENÇAO SERRALHERIA (CONT)</t>
  </si>
  <si>
    <t>PERFIL METALICO "U" 200 X 50 X 3,8MM</t>
  </si>
  <si>
    <t>PERFIL 2L LAMINADO 38,10 X 38,10 X 3,18 X 200MM</t>
  </si>
  <si>
    <t>PERFIL "U" ENRIJECIDO 200 X 75 X 25 X 2,65MM (7,92KG/M)</t>
  </si>
  <si>
    <t>SOLO BRITA</t>
  </si>
  <si>
    <t>MÃO DE OBRA (SALARIO MENSAL)</t>
  </si>
  <si>
    <t>MAQUINA ELETRICA P/ POLIMENTO PISO - REF TAB SINAPI</t>
  </si>
  <si>
    <t>MAQ. CORTAR ASFALTO/CONCRETO - REF TABELA SINAPI</t>
  </si>
  <si>
    <t>Preço Prod.</t>
  </si>
  <si>
    <t>Muro de arrimo em Conc. ciclópico 15MPa c/ 30% de pedra de mão, c/ forn., preparo e aplicação de concreto, forma de tábua pinho-reap.5 vezes, exclusive escav. e reaterro, seções tipicas nas dimensões:b=0.40m; B=0.70m e H=1.00m</t>
  </si>
  <si>
    <t>Muro de arrimo em Conc. ciclópico 15MPa c/ 30% de pedra de mão, c/ forn., preparo e aplicação de concreto, forma de tábua pinho-reap.5 vezes, exclusive escav. e reaterro, seções tipicas nas dimensões:b=0.40m; B=0.90m e H=1,50m</t>
  </si>
  <si>
    <t>Muro de arrimo em Conc. ciclópico 15MPa c/ 30% de pedra de mão, c/ forn., preparo e aplicação de concreto, forma de tábua pinho-reap.5 vezes, exclusive escav. e reaterro, seções tipicas nas dimensões:b=0.40m; B=1.05m e H=2.00m</t>
  </si>
  <si>
    <t>Muro de arrimo em Conc. ciclópico 15MPa c/ 30% de pedra de mão, c/ forn., preparo e aplicação de concreto, forma de tábua pinho-reap.5 vezes, exclusive escav. e reaterro, seções tipicas nas dimensões:b=0.40m; B=1.23 e H=2.50m</t>
  </si>
  <si>
    <t>Porta em madeira de Lei tipo Angelim Pedra ou equiv. c/ enchimento em madeira de 1ª qualidade esp. 30mm, com visor de vidro, inclusive alizares, dobradiças e fechaduras externas em latão cromado La Fonte/equiv. exclusive marco, nas dimensões: 0.70 x 2.10 m</t>
  </si>
  <si>
    <t>Porta em madeira de Lei tipo Angelim Pedra ou equiv. c/ enchimento em madeira de 1ª qualidade esp. 30mm, com visor de vidro, inclusive alizares, dobradiças e fechaduras externas em latão cromado La Fonte/equiv. exclusive marco, nas dimensões: 0.80 x 2.10 m</t>
  </si>
  <si>
    <t>Porta em madeira de Lei tipo Angelim Pedra ou equiv. c/ enchimento em madeira de 1ª qualidade esp. 30mm, com visor de vidro, inclusive alizares, dobradiças e fechaduras externas em latão cromado La Fonte/equiv. exclusive marco, nas dimensões: 0.90 x 2.10 m</t>
  </si>
  <si>
    <t>Grade de tela tipo mosquiteiro de arame galvanizado #18, fio 32, inclusive, requadro em cantoneira de ferro 1/8"x1/2"x1/2"</t>
  </si>
  <si>
    <t>Automático de bóia, duas funções 25A</t>
  </si>
  <si>
    <t>Automático de bóia, 2 funções 25A</t>
  </si>
  <si>
    <t>Caixa de descarga plástica de sobrepor 6/9 litros, ref. ASTRA, AKROS ou equivalente</t>
  </si>
  <si>
    <t>Filtro curto AP200, marca de referência Aqualar, inclusive refil(vela)</t>
  </si>
  <si>
    <t>Rede de proteção em nylon malha 10x10 cm para proteção de quadra de esportes</t>
  </si>
  <si>
    <t>Estrut. metálica p/ quadra poliesp. coberta constituída por perfis formados a frio, aço estrutural ASTM A-570 G33 (terças) ASTM A-36 (demais perfis) c/ o sistema de trat. e pint conf descrito em notas da planilha</t>
  </si>
  <si>
    <t xml:space="preserve">H     </t>
  </si>
  <si>
    <t xml:space="preserve">C </t>
  </si>
  <si>
    <t xml:space="preserve">UN    </t>
  </si>
  <si>
    <t xml:space="preserve">M2    </t>
  </si>
  <si>
    <t>AS</t>
  </si>
  <si>
    <t xml:space="preserve">M3    </t>
  </si>
  <si>
    <t xml:space="preserve">M     </t>
  </si>
  <si>
    <t xml:space="preserve">KG    </t>
  </si>
  <si>
    <t xml:space="preserve">L     </t>
  </si>
  <si>
    <t xml:space="preserve">MES   </t>
  </si>
  <si>
    <t xml:space="preserve">DM3   </t>
  </si>
  <si>
    <t xml:space="preserve">PAR   </t>
  </si>
  <si>
    <t xml:space="preserve">JG    </t>
  </si>
  <si>
    <t xml:space="preserve">MIL   </t>
  </si>
  <si>
    <t xml:space="preserve">T     </t>
  </si>
  <si>
    <t xml:space="preserve">CJ    </t>
  </si>
  <si>
    <t xml:space="preserve">100M  </t>
  </si>
  <si>
    <t xml:space="preserve">KW/H  </t>
  </si>
  <si>
    <t xml:space="preserve">CENTO </t>
  </si>
  <si>
    <t xml:space="preserve">GL    </t>
  </si>
  <si>
    <t xml:space="preserve">310ML </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</si>
  <si>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</si>
  <si>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</si>
  <si>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</si>
  <si>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</si>
  <si>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</si>
  <si>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</si>
  <si>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</si>
  <si>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</si>
  <si>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</si>
  <si>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</si>
  <si>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</si>
  <si>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</si>
  <si>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</si>
  <si>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</si>
  <si>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</si>
  <si>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400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</si>
  <si>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</si>
  <si>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</si>
  <si>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</si>
  <si>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</si>
  <si>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</si>
  <si>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</si>
  <si>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</si>
  <si>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</si>
  <si>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</si>
  <si>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</si>
  <si>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</si>
  <si>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</si>
  <si>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</si>
  <si>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</si>
  <si>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</si>
  <si>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</si>
  <si>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</si>
  <si>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</si>
  <si>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</si>
  <si>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</si>
  <si>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</si>
  <si>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</si>
  <si>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</si>
  <si>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</si>
  <si>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</si>
  <si>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</si>
  <si>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</si>
  <si>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</si>
  <si>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</si>
  <si>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</si>
  <si>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</si>
  <si>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</si>
  <si>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74209/1</t>
  </si>
  <si>
    <t>PLACA DE OBRA EM CHAPA DE ACO GALVANIZADO</t>
  </si>
  <si>
    <t>73847/1</t>
  </si>
  <si>
    <t>ALUGUEL CONTAINER/ESCRIT INCL INST ELET LARG=2,20 COMP=6,20M          ALT=2,50M CHAPA ACO C/NERV TRAPEZ FORRO C/ISOL TERMO/ACUSTICO         CHASSIS REFORC PISO COMPENS NAVAL EXC TRANSP/CARGA/DESCARGA</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</si>
  <si>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</si>
  <si>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</si>
  <si>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</si>
  <si>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MARTELETE OU ROMPEDOR PNEUMÁTICO MANUAL, 28 KG, COM SILENCIADOR - CHP DIURNO. AF_07/2016</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</si>
  <si>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</si>
  <si>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</si>
  <si>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</si>
  <si>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TRATOR DE PNEUS, POTÊNCIA 122 CV, TRAÇÃO 4X4, PESO COM LASTRO DE 4.510 KG - CHP DIURNO. AF_06/2014</t>
  </si>
  <si>
    <t>TRATOR DE ESTEIRAS, POTÊNCIA 150 HP, PESO OPERACIONAL 16,7 T, COM RODA MOTRIZ ELEVADA E LÂMINA 3,18 M3 - CHP DIURNO. AF_06/2014</t>
  </si>
  <si>
    <t>RETROESCAVADEIRA SOBRE RODAS COM CARREGADEIRA, TRAÇÃO 4X4, POTÊNCIA LÍQ. 72 HP, CAÇAMBA CARREG. CAP. MÍN. 0,79 M3, CAÇAMBA RETRO CAP. 0,18 M3, PESO OPERACIONAL MÍN. 7.140 KG, PROFUNDIDADE ESCAVAÇÃO MÁX. 4,50 M - CHP DIURNO. AF_06/2014</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</si>
  <si>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</si>
  <si>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</si>
  <si>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</si>
  <si>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</si>
  <si>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</si>
  <si>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</si>
  <si>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</si>
  <si>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</si>
  <si>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</si>
  <si>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</si>
  <si>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</si>
  <si>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</si>
  <si>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</si>
  <si>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BETONEIRA CAPACIDADE NOMINAL 400 L, CAPACIDADE DE MISTURA 310 L, MOTOR A DIESEL POTÊNCIA 5,0 HP, SEM CARREGADOR - CHP DIURNO. AF_06/2014</t>
  </si>
  <si>
    <t>BETONEIRA CAPACIDADE NOMINAL DE 400 L, CAPACIDADE DE MISTURA 280 L, MOTOR ELÉTRICO TRIFÁSICO POTÊNCIA DE 2 CV, SEM CARREGADOR - CHP DIURNO. AF_10/2014</t>
  </si>
  <si>
    <t>BOMBA SUBMERSÍVEL ELÉTRICA TRIFÁSICA, POTÊNCIA 2,96 HP, Ø ROTOR 144 MM SEMI-ABERTO, BOCAL DE SAÍDA Ø 2, HM/Q = 2 MCA / 38,8 M3/H A 28 MCA / 5 M3/H - CHP DIURNO. AF_06/2014</t>
  </si>
  <si>
    <t>TANQUE DE ASFALTO ESTACIONÁRIO COM MAÇARICO, CAPACIDADE 20.000 L - CHP DIURNO. AF_06/2014</t>
  </si>
  <si>
    <t>BETONEIRA CAPACIDADE NOMINAL DE 600 L, CAPACIDADE DE MISTURA 360 L, MOTOR ELÉTRICO TRIFÁSICO POTÊNCIA DE 4 CV, SEM CARREGADOR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</si>
  <si>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</si>
  <si>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</si>
  <si>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</si>
  <si>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</si>
  <si>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MISTURADOR DUPLO HORIZONTAL DE ALTA TURBULÊNCIA, CAPACIDADE / VOLUME 2 X 500 LITROS, MOTORES ELÉTRICOS MÍNIMO 5 CV CADA, PARA NATA CIMENTO, ARGAMASSA E OUTROS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</si>
  <si>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</si>
  <si>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</si>
  <si>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</si>
  <si>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</si>
  <si>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HIDRÁULICA SOBRE CAMINHÃO COM TRADO CURTO ACOPLADO, PROFUNDIDADE MÁXIMA DE 20 M, DIÂMETRO MÁXIMO DE 1500 MM, POTÊNCIA INSTALADA DE 137 HP, MESA ROTATIVA COM TORQUE MÁXIMO DE 30 KNM - CHP DIURNO. AF_06/2015</t>
  </si>
  <si>
    <t>COMPRESSOR DE AR REBOCÁVEL, VAZÃO 748 PCM, PRESSÃO EFETIVA DE TRABALHO 102 PSI, MOTOR DIESEL, POTÊNCIA 210 CV - CHP DIURNO. AF_06/2015</t>
  </si>
  <si>
    <t>CAMINHÃO TRUCADO (C/ TERCEIRO EIXO) ELETRÔNICO - POTÊNCIA 231CV - PBT = 22000KG - DIST. ENTRE EIXOS 5170 MM - INCLUI CARROCERIA FIXA ABERTA DE MADEIRA - CHP DIURNO. AF_06/2015</t>
  </si>
  <si>
    <t>CORTADORA DE PISO COM MOTOR 4 TEMPOS A GASOLINA, POTÊNCIA DE 13 HP, COM DISCO DE CORTE DIAMANTADO SEGMENTADO PARA CONCRETO, DIÂMETRO DE 350 MM, FURO DE 1" (14 X 1") - CHP DIURNO. AF_08/2015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</si>
  <si>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</si>
  <si>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</si>
  <si>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</si>
  <si>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CABINE SIMPLES COM MOTOR 1.6 FLEX, CÂMBIO MANUAL, POTÊNCIA 101/104 CV, 2 PORTAS - CHP DIURNO. AF_11/2015</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</si>
  <si>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</si>
  <si>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</si>
  <si>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</si>
  <si>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</si>
  <si>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</si>
  <si>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</si>
  <si>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</si>
  <si>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</si>
  <si>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</si>
  <si>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</si>
  <si>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</si>
  <si>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</si>
  <si>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</si>
  <si>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</si>
  <si>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</si>
  <si>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</si>
  <si>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</si>
  <si>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</si>
  <si>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</si>
  <si>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</si>
  <si>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</si>
  <si>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</si>
  <si>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</si>
  <si>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</si>
  <si>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</si>
  <si>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</si>
  <si>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</si>
  <si>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</si>
  <si>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</si>
  <si>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</si>
  <si>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</si>
  <si>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</si>
  <si>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</si>
  <si>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</si>
  <si>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</si>
  <si>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</si>
  <si>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</si>
  <si>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</si>
  <si>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</si>
  <si>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</si>
  <si>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</si>
  <si>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</si>
  <si>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TRATOR DE PNEUS, POTÊNCIA 122 CV, TRAÇÃO 4X4, PESO COM LASTRO DE 4.510 KG - CHI DIURNO. AF_06/2014</t>
  </si>
  <si>
    <t>TRATOR DE ESTEIRAS, POTÊNCIA 150 HP, PESO OPERACIONAL 16,7 T, COM RODA MOTRIZ ELEVADA E LÂMINA 3,18 M3 - CHI DIURNO. AF_06/2014</t>
  </si>
  <si>
    <t>RETROESCAVADEIRA SOBRE RODAS COM CARREGADEIRA, TRAÇÃO 4X4, POTÊNCIA LÍQ. 72 HP, CAÇAMBA CARREG. CAP. MÍN. 0,79 M3, CAÇAMBA RETRO CAP. 0,18 M3, PESO OPERACIONAL MÍN. 7.140 KG, PROFUNDIDADE ESCAVAÇÃO MÁX. 4,50 M - CHI DIURNO. AF_06/2014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</si>
  <si>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</si>
  <si>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</si>
  <si>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</si>
  <si>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</si>
  <si>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</si>
  <si>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MARTELETE OU ROMPEDOR PNEUMÁTICO MANUAL, 28 KG, COM SILENCIADOR - CHI DIURNO. AF_07/2016</t>
  </si>
  <si>
    <t>COMPRESSOR DE AR REBOCÁVEL, VAZÃO 189 PCM, PRESSÃO EFETIVA DE TRABALHO 102 PSI, MOTOR DIESEL, POTÊNCIA 63 CV - CHI DIURNO. AF_06/2015</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</si>
  <si>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</si>
  <si>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</si>
  <si>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BETONEIRA CAPACIDADE NOMINAL 400 L, CAPACIDADE DE MISTURA 310 L, MOTOR A DIESEL POTÊNCIA 5,0 HP, SEM CARREGADOR - CHI DIURNO. AF_06/2014</t>
  </si>
  <si>
    <t>BETONEIRA CAPACIDADE NOMINAL DE 400 L, CAPACIDADE DE MISTURA 280 L, MOTOR ELÉTRICO TRIFÁSICO POTÊNCIA DE 2 CV, SEM CARREGADOR - CHI DIURNO. AF_10/2014</t>
  </si>
  <si>
    <t>BOMBA SUBMERSÍVEL ELÉTRICA TRIFÁSICA, POTÊNCIA 2,96 HP, Ø ROTOR 144 MM SEMI-ABERTO, BOCAL DE SAÍDA Ø 2, HM/Q = 2 MCA / 38,8 M3/H A 28 MCA / 5 M3/H - CHI DIURNO. AF_06/2014</t>
  </si>
  <si>
    <t>TANQUE DE ASFALTO ESTACIONÁRIO COM MAÇARICO, CAPACIDADE 20.000 L - CHI DIURNO. AF_06/2014</t>
  </si>
  <si>
    <t>BETONEIRA CAPACIDADE NOMINAL DE 600 L, CAPACIDADE DE MISTURA 360 L, MOTOR ELÉTRICO TRIFÁSICO POTÊNCIA DE 4 CV, SEM CARREGADOR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</si>
  <si>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</si>
  <si>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</si>
  <si>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</si>
  <si>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</si>
  <si>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MISTURADOR DUPLO HORIZONTAL DE ALTA TURBULÊNCIA, CAPACIDADE / VOLUME 2 X 500 LITROS, MOTORES ELÉTRICOS MÍNIMO 5 CV CADA, PARA NATA CIMENTO, ARGAMASSA E OUTROS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</si>
  <si>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</si>
  <si>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</si>
  <si>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</si>
  <si>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</si>
  <si>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HIDRÁULICA SOBRE CAMINHÃO COM TRADO CURTO ACOPLADO, PROFUNDIDADE MÁXIMA DE 20 M, DIÂMETRO MÁXIMO DE 1500 MM, POTÊNCIA INSTALADA DE 137 HP, MESA ROTATIVA COM TORQUE MÁXIMO DE 30 KNM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</si>
  <si>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</si>
  <si>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</si>
  <si>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CORTADORA DE PISO COM MOTOR 4 TEMPOS A GASOLINA, POTÊNCIA DE 13 HP, COM DISCO DE CORTE DIAMANTADO SEGMENTADO PARA CONCRETO, DIÂMETRO DE 350 MM, FURO DE 1" (14 X 1") - CHI DIURNO. AF_08/2015</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</si>
  <si>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</si>
  <si>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</si>
  <si>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</si>
  <si>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</si>
  <si>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</si>
  <si>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CABINE SIMPLES COM MOTOR 1.6 FLEX, CÂMBIO MANUAL, POTÊNCIA 101/104 CV, 2 PORTAS - CHI DIURNO. AF_11/2015</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</si>
  <si>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</si>
  <si>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</si>
  <si>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</si>
  <si>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</si>
  <si>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</si>
  <si>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</si>
  <si>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</si>
  <si>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</si>
  <si>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</si>
  <si>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</si>
  <si>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</si>
  <si>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</si>
  <si>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</si>
  <si>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</si>
  <si>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</si>
  <si>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</si>
  <si>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</si>
  <si>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</si>
  <si>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</si>
  <si>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</si>
  <si>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</si>
  <si>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</si>
  <si>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</si>
  <si>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</si>
  <si>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</si>
  <si>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</si>
  <si>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</si>
  <si>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</si>
  <si>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</si>
  <si>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</si>
  <si>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</si>
  <si>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</si>
  <si>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</si>
  <si>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</si>
  <si>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</si>
  <si>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ROLO COMPACTADOR VIBRATÓRIO PÉ DE CARNEIRO PARA SOLOS, POTÊNCIA 80 HP, PESO OPERACIONAL SEM/COM LASTRO 7,4 / 8,8 T, LARGURA DE TRABALHO 1,68 M - MANUTENÇÃO. AF_02/2016</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</si>
  <si>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</si>
  <si>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</si>
  <si>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</si>
  <si>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</si>
  <si>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</si>
  <si>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</si>
  <si>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</si>
  <si>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</si>
  <si>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</si>
  <si>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</si>
  <si>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</si>
  <si>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</si>
  <si>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150 HP, PESO OPERACIONAL 16,7 T, COM RODA MOTRIZ ELEVADA E LÂMINA 3,18 M3 -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</si>
  <si>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</si>
  <si>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</si>
  <si>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</si>
  <si>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</si>
  <si>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</si>
  <si>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</si>
  <si>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</si>
  <si>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</si>
  <si>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</si>
  <si>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</si>
  <si>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</si>
  <si>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</si>
  <si>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</si>
  <si>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</si>
  <si>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</si>
  <si>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</si>
  <si>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</si>
  <si>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</si>
  <si>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</si>
  <si>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</si>
  <si>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</si>
  <si>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</si>
  <si>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</si>
  <si>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</si>
  <si>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</si>
  <si>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</si>
  <si>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</si>
  <si>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PÁ CARREGADEIRA SOBRE RODAS, POTÊNCIA LÍQUIDA 128 HP, CAPACIDADE DA CAÇAMBA 1,7 A 2,8 M3, PESO OPERACIONAL 11632 KG - MATERIAIS NA OPERAÇÃO.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</si>
  <si>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</si>
  <si>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</si>
  <si>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</si>
  <si>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</si>
  <si>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</si>
  <si>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</si>
  <si>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</si>
  <si>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</si>
  <si>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</si>
  <si>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</si>
  <si>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</si>
  <si>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</si>
  <si>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</si>
  <si>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</si>
  <si>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</si>
  <si>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</si>
  <si>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</si>
  <si>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</si>
  <si>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</si>
  <si>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</si>
  <si>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</si>
  <si>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</si>
  <si>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</si>
  <si>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</si>
  <si>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</si>
  <si>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</si>
  <si>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</si>
  <si>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</si>
  <si>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</si>
  <si>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</si>
  <si>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</si>
  <si>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</si>
  <si>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</si>
  <si>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</si>
  <si>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</si>
  <si>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</si>
  <si>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</si>
  <si>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</si>
  <si>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</si>
  <si>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</si>
  <si>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</si>
  <si>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</si>
  <si>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</si>
  <si>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</si>
  <si>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</si>
  <si>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</si>
  <si>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</si>
  <si>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</si>
  <si>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</si>
  <si>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</si>
  <si>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</si>
  <si>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</si>
  <si>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</si>
  <si>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</si>
  <si>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</si>
  <si>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</si>
  <si>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</si>
  <si>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</si>
  <si>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</si>
  <si>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</si>
  <si>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</si>
  <si>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</si>
  <si>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</si>
  <si>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</si>
  <si>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</si>
  <si>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</si>
  <si>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</si>
  <si>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</si>
  <si>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</si>
  <si>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</si>
  <si>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</si>
  <si>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</si>
  <si>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</si>
  <si>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</si>
  <si>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JUROS.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</si>
  <si>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</si>
  <si>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</si>
  <si>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</si>
  <si>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</si>
  <si>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</si>
  <si>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</si>
  <si>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</si>
  <si>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</si>
  <si>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</si>
  <si>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</si>
  <si>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</si>
  <si>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</si>
  <si>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</si>
  <si>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</si>
  <si>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</si>
  <si>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</si>
  <si>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</si>
  <si>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</si>
  <si>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</si>
  <si>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</si>
  <si>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</si>
  <si>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</si>
  <si>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</si>
  <si>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</si>
  <si>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</si>
  <si>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</si>
  <si>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</si>
  <si>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</si>
  <si>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</si>
  <si>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</si>
  <si>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</si>
  <si>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</si>
  <si>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</si>
  <si>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</si>
  <si>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</si>
  <si>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</si>
  <si>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</si>
  <si>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</si>
  <si>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</si>
  <si>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</si>
  <si>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</si>
  <si>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</si>
  <si>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</si>
  <si>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</si>
  <si>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</si>
  <si>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</si>
  <si>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</si>
  <si>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</si>
  <si>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</si>
  <si>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</si>
  <si>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</si>
  <si>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</si>
  <si>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</si>
  <si>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</si>
  <si>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</si>
  <si>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IMPOSTOS E SEGUROS. AF_12/2015</t>
  </si>
  <si>
    <t>MARTELO PERFURADOR PNEUMÁTICO MANUAL, HASTE 25 X 75 MM, 21 KG - JUROS. AF_12/2015</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</si>
  <si>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</si>
  <si>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MATERIAIS NA OPERAÇÃO. AF_01/2016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</si>
  <si>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</si>
  <si>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</si>
  <si>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</si>
  <si>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</si>
  <si>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</si>
  <si>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</si>
  <si>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</si>
  <si>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</si>
  <si>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</si>
  <si>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</si>
  <si>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</si>
  <si>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</si>
  <si>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</si>
  <si>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</si>
  <si>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</si>
  <si>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</si>
  <si>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</si>
  <si>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</si>
  <si>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</si>
  <si>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</si>
  <si>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</si>
  <si>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</si>
  <si>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</si>
  <si>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</si>
  <si>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</si>
  <si>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</si>
  <si>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</si>
  <si>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</si>
  <si>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</si>
  <si>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</si>
  <si>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</si>
  <si>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</si>
  <si>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</si>
  <si>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</si>
  <si>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</si>
  <si>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</si>
  <si>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</si>
  <si>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</si>
  <si>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</si>
  <si>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</si>
  <si>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</si>
  <si>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</si>
  <si>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</si>
  <si>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</si>
  <si>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</si>
  <si>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</si>
  <si>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</si>
  <si>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</si>
  <si>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</si>
  <si>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</si>
  <si>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</si>
  <si>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</si>
  <si>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</si>
  <si>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</si>
  <si>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</si>
  <si>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</si>
  <si>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</si>
  <si>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</si>
  <si>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</si>
  <si>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</si>
  <si>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</si>
  <si>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</si>
  <si>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</si>
  <si>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</si>
  <si>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</si>
  <si>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</si>
  <si>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</si>
  <si>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</si>
  <si>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</si>
  <si>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</si>
  <si>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</si>
  <si>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</si>
  <si>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</si>
  <si>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</si>
  <si>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</si>
  <si>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</si>
  <si>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</si>
  <si>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</si>
  <si>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</si>
  <si>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</si>
  <si>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</si>
  <si>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</si>
  <si>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</si>
  <si>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</si>
  <si>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</si>
  <si>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</si>
  <si>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</si>
  <si>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</si>
  <si>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</si>
  <si>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</si>
  <si>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</si>
  <si>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</si>
  <si>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</si>
  <si>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</si>
  <si>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</si>
  <si>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</si>
  <si>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</si>
  <si>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</si>
  <si>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</si>
  <si>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</si>
  <si>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</si>
  <si>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</si>
  <si>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</si>
  <si>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</si>
  <si>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</si>
  <si>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</si>
  <si>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</si>
  <si>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</si>
  <si>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</si>
  <si>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</si>
  <si>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</si>
  <si>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</si>
  <si>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</si>
  <si>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</si>
  <si>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</si>
  <si>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</si>
  <si>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</si>
  <si>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</si>
  <si>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</si>
  <si>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</si>
  <si>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</si>
  <si>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</si>
  <si>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</si>
  <si>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</si>
  <si>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</si>
  <si>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</si>
  <si>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</si>
  <si>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</si>
  <si>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</si>
  <si>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</si>
  <si>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</si>
  <si>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</si>
  <si>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</si>
  <si>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</si>
  <si>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</si>
  <si>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</si>
  <si>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</si>
  <si>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</si>
  <si>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</si>
  <si>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</si>
  <si>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</si>
  <si>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</si>
  <si>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</si>
  <si>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</si>
  <si>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</si>
  <si>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</si>
  <si>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</si>
  <si>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</si>
  <si>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</si>
  <si>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</si>
  <si>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</si>
  <si>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</si>
  <si>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</si>
  <si>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</si>
  <si>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</si>
  <si>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</si>
  <si>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FORNECIMENTO E INSTALACAO DE MANTA BIDIM RT - 14</t>
  </si>
  <si>
    <t>PROTEÇÃO SUPERFICIAL DE CANAL EM GABIÃO TIPO SACO, DIÂMETRO DE 65 CENTÍMETROS, ENCHIMENTO MANUAL COM PEDRA DE MÃO TIPO RACHÃO - FORNECIMENTO E EXECUÇÃO. AF_12/2015</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</si>
  <si>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</si>
  <si>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</si>
  <si>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</si>
  <si>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</si>
  <si>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</si>
  <si>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</si>
  <si>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</si>
  <si>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</si>
  <si>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</si>
  <si>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</si>
  <si>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</si>
  <si>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</si>
  <si>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</si>
  <si>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</si>
  <si>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</si>
  <si>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</si>
  <si>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</si>
  <si>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</si>
  <si>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</si>
  <si>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</si>
  <si>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</si>
  <si>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</si>
  <si>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</si>
  <si>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</si>
  <si>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</si>
  <si>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</si>
  <si>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</si>
  <si>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</si>
  <si>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</si>
  <si>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</si>
  <si>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</si>
  <si>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</si>
  <si>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</si>
  <si>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</si>
  <si>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</si>
  <si>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</si>
  <si>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</si>
  <si>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</si>
  <si>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</si>
  <si>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</si>
  <si>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</si>
  <si>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</si>
  <si>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</si>
  <si>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</si>
  <si>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</si>
  <si>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</si>
  <si>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</si>
  <si>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</si>
  <si>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</si>
  <si>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</si>
  <si>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</si>
  <si>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</si>
  <si>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</si>
  <si>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</si>
  <si>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</si>
  <si>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GUARDA-CORPO COM CORRIMAO EM TUBO DE ACO GALVANIZADO 1 1/2"</t>
  </si>
  <si>
    <t>ESPELHO CRISTAL, ESPESSURA 4MM, COM PARAFUSOS DE FIXACAO, SEM MOLDURA</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</si>
  <si>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</si>
  <si>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</si>
  <si>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</si>
  <si>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</si>
  <si>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</si>
  <si>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</si>
  <si>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</si>
  <si>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</si>
  <si>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</si>
  <si>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</si>
  <si>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</si>
  <si>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</si>
  <si>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</si>
  <si>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</si>
  <si>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</si>
  <si>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</si>
  <si>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</si>
  <si>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</si>
  <si>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</si>
  <si>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</si>
  <si>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</si>
  <si>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</si>
  <si>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</si>
  <si>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</si>
  <si>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</si>
  <si>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</si>
  <si>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</si>
  <si>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</si>
  <si>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</si>
  <si>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</si>
  <si>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</si>
  <si>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</si>
  <si>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</si>
  <si>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</si>
  <si>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</si>
  <si>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</si>
  <si>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</si>
  <si>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</si>
  <si>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</si>
  <si>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</si>
  <si>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</si>
  <si>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</si>
  <si>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</si>
  <si>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</si>
  <si>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</si>
  <si>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</si>
  <si>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</si>
  <si>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</si>
  <si>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</si>
  <si>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</si>
  <si>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</si>
  <si>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</si>
  <si>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</si>
  <si>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</si>
  <si>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</si>
  <si>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</si>
  <si>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PONTO DE TOMADA RESIDENCIAL INCLUINDO TOMADA 10A/250V, CAIXA ELÉTRICA, ELETRODUTO, CABO, RASGO, QUEBRA E CHUMBAMENTO. AF_01/2016</t>
  </si>
  <si>
    <t>PONTO DE TOMADA RESIDENCIAL INCLUINDO TOMADA 20A/250V, CAIXA ELÉTRICA, ELETRODUTO, CABO, RASGO, QUEBRA E CHUMBAMENTO. AF_01/2016</t>
  </si>
  <si>
    <t>TUBO, PVC, SOLDÁVEL, DN 25MM, INSTALADO EM RAMAL OU SUB-RAMAL DE ÁGUA - FORNECIMENTO E INSTALAÇÃO. AF_12/2014</t>
  </si>
  <si>
    <t>TUBO, PVC, SOLDÁVEL, DN 32MM, INSTALADO EM RAMAL OU SUB-RAMAL DE ÁGUA - FORNECIMENTO E INSTALAÇÃO. AF_12/2014</t>
  </si>
  <si>
    <t>TUBO PVC, SERIE NORMAL, ESGOTO PREDIAL, DN 40 MM, FORNECIDO E INSTALADO EM RAMAL DE DESCARGA OU RAMAL DE ESGOTO SANITÁRIO. AF_12/2014</t>
  </si>
  <si>
    <t>TUBO PVC, SERIE NORMAL, ESGOTO PREDIAL, DN 75 MM, FORNECIDO E INSTALADO EM RAMAL DE DESCARGA OU RAMAL DE ESGOTO SANITÁRIO.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</si>
  <si>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</si>
  <si>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</si>
  <si>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</si>
  <si>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</si>
  <si>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</si>
  <si>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</si>
  <si>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</si>
  <si>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</si>
  <si>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</si>
  <si>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</si>
  <si>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</si>
  <si>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</si>
  <si>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</si>
  <si>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</si>
  <si>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</si>
  <si>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</si>
  <si>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</si>
  <si>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</si>
  <si>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</si>
  <si>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</si>
  <si>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</si>
  <si>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</si>
  <si>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</si>
  <si>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</si>
  <si>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</si>
  <si>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</si>
  <si>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</si>
  <si>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</si>
  <si>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</si>
  <si>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</si>
  <si>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</si>
  <si>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</si>
  <si>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</si>
  <si>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</si>
  <si>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</si>
  <si>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</si>
  <si>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</si>
  <si>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</si>
  <si>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</si>
  <si>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</si>
  <si>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</si>
  <si>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</si>
  <si>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</si>
  <si>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</si>
  <si>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</si>
  <si>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</si>
  <si>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</si>
  <si>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</si>
  <si>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</si>
  <si>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JOELHO 90 GRAUS COM BUCHA DE LATÃO, PVC, SOLDÁVEL, DN 25MM, X 3/4 INSTALADO EM RAMAL OU SUB-RAMAL DE ÁGUA - FORNECIMENTO E INSTALAÇÃO. AF_12/2014</t>
  </si>
  <si>
    <t>LUVA DE CORRER, PVC, SOLDÁVEL, DN 25MM, INSTALADO EM RAMAL OU SUB-RAMAL DE ÁGUA - FORNECIMENTO E INSTALAÇÃO. AF_12/2014</t>
  </si>
  <si>
    <t>ADAPTADOR CURTO COM BOLSA E ROSCA PARA REGISTRO, PVC, SOLDÁVEL, DN 75MM X 2.1/2, INSTALADO EM PRUMADA DE ÁGUA - FORNECIMENTO E INSTALAÇÃO. AF_12/2014</t>
  </si>
  <si>
    <t>LUVA DE CORRER, CPVC, SOLDÁVEL, DN 22MM, INSTALADO EM RAMAL DE DISTRIBUIÇÃO DE ÁGUA   FORNECIMENTO E INSTALAÇÃO. AF_12/2014</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</si>
  <si>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</si>
  <si>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</si>
  <si>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</si>
  <si>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</si>
  <si>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</si>
  <si>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</si>
  <si>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</si>
  <si>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</si>
  <si>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</si>
  <si>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</si>
  <si>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</si>
  <si>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</si>
  <si>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</si>
  <si>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</si>
  <si>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</si>
  <si>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</si>
  <si>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</si>
  <si>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</si>
  <si>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</si>
  <si>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</si>
  <si>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</si>
  <si>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</si>
  <si>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</si>
  <si>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</si>
  <si>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</si>
  <si>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</si>
  <si>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</si>
  <si>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</si>
  <si>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</si>
  <si>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</si>
  <si>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</si>
  <si>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</si>
  <si>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</si>
  <si>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</si>
  <si>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</si>
  <si>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</si>
  <si>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</si>
  <si>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</si>
  <si>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</si>
  <si>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</si>
  <si>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</si>
  <si>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</si>
  <si>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</si>
  <si>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</si>
  <si>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</si>
  <si>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</si>
  <si>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</si>
  <si>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</si>
  <si>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</si>
  <si>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</si>
  <si>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</si>
  <si>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</si>
  <si>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</si>
  <si>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</si>
  <si>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</si>
  <si>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</si>
  <si>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</si>
  <si>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</si>
  <si>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</si>
  <si>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</si>
  <si>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</si>
  <si>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</si>
  <si>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</si>
  <si>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</si>
  <si>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</si>
  <si>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</si>
  <si>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</si>
  <si>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</si>
  <si>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</si>
  <si>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</si>
  <si>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</si>
  <si>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</si>
  <si>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</si>
  <si>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</si>
  <si>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</si>
  <si>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</si>
  <si>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</si>
  <si>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</si>
  <si>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</si>
  <si>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</si>
  <si>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</si>
  <si>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</si>
  <si>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</si>
  <si>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</si>
  <si>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</si>
  <si>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</si>
  <si>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</si>
  <si>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</si>
  <si>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</si>
  <si>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</si>
  <si>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</si>
  <si>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</si>
  <si>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</si>
  <si>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</si>
  <si>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</si>
  <si>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</si>
  <si>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</si>
  <si>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</si>
  <si>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</si>
  <si>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</si>
  <si>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</si>
  <si>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</si>
  <si>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</si>
  <si>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</si>
  <si>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</si>
  <si>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</si>
  <si>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</si>
  <si>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</si>
  <si>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</si>
  <si>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</si>
  <si>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</si>
  <si>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</si>
  <si>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</si>
  <si>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</si>
  <si>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</si>
  <si>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</si>
  <si>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</si>
  <si>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</si>
  <si>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</si>
  <si>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</si>
  <si>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</si>
  <si>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</si>
  <si>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</si>
  <si>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</si>
  <si>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</si>
  <si>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</si>
  <si>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</si>
  <si>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</si>
  <si>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</si>
  <si>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</si>
  <si>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</si>
  <si>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74234/1</t>
  </si>
  <si>
    <t>MICTORIO SIFONADO DE LOUCA BRANCA COM PERTENCES, COM REGISTRO DE PRESSAO 1/2" COM CANOPLA CROMADA ACABAMENTO SIMPLES E CONJUNTO PARA FIXACAO  - FORNECIMENTO E INSTALACAO</t>
  </si>
  <si>
    <t>VASO SANITARIO SIFONADO CONVENCIONAL COM LOUÇA BRANCA, INCLUSO CONJUNTO DE LIGAÇÃO PARA BACIA SANITÁRIA AJUSTÁVEL - FORNECIMENTO E INSTALAÇÃO. AF_10/2016</t>
  </si>
  <si>
    <t>SABONETEIRA PLASTICA TIPO DISPENSER PARA SABONETE LIQUIDO COM RESERVATORIO 800 A 1500 ML, INCLUSO FIXAÇÃO. AF_10/2016</t>
  </si>
  <si>
    <t>KIT DE REGISTRO DE PRESSÃO BRUTO DE LATÃO ½", INCLUSIVE CONEXÕES,  ROSCÁVEL, INSTALADO EM RAMAL DE ÁGUA FRIA - FORNECIMENTO E INSTALAÇÃO. AF_12/2014</t>
  </si>
  <si>
    <t>KIT DE TÊ MISTURADOR EM CPVC ¾" COM DUPLO COMANDO PARA CHUVEIRO, INCLUSIVE CONEXÕES, INSTALADO EM RAMAL DE ÁGUA - FORNECIMENTO E INSTALAÇÃO. AF_12/2014</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</si>
  <si>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</si>
  <si>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</si>
  <si>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</si>
  <si>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</si>
  <si>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</si>
  <si>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</si>
  <si>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</si>
  <si>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</si>
  <si>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</si>
  <si>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</si>
  <si>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</si>
  <si>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</si>
  <si>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</si>
  <si>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</si>
  <si>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</si>
  <si>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</si>
  <si>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</si>
  <si>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75 MM. AF_05/2015</t>
  </si>
  <si>
    <t>RASGO EM CONTRAPISO PARA RAMAIS/ DISTRIBUIÇÃO COM DIÂMETROS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</si>
  <si>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</si>
  <si>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</si>
  <si>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</si>
  <si>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</si>
  <si>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</si>
  <si>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</si>
  <si>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FIXAÇÃO DE TUBOS HORIZONTAIS DE PPR DIÂMETROS MENORES OU IGUAIS A 40 MM COM ABRAÇADEIRA METÁLICA RÍGIDA TIPO D 1/2",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</si>
  <si>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</si>
  <si>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</si>
  <si>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</si>
  <si>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</si>
  <si>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</si>
  <si>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</si>
  <si>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</si>
  <si>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</si>
  <si>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</si>
  <si>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</si>
  <si>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</si>
  <si>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</si>
  <si>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DIÂMETROS ENTRE 40 MM 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</si>
  <si>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</si>
  <si>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</si>
  <si>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</si>
  <si>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</si>
  <si>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</si>
  <si>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</si>
  <si>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</si>
  <si>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</si>
  <si>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</si>
  <si>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</si>
  <si>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</si>
  <si>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</si>
  <si>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</si>
  <si>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</si>
  <si>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</si>
  <si>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</si>
  <si>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</si>
  <si>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</si>
  <si>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</si>
  <si>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</si>
  <si>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</si>
  <si>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</si>
  <si>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</si>
  <si>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</si>
  <si>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</si>
  <si>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</si>
  <si>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</si>
  <si>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</si>
  <si>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</si>
  <si>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</si>
  <si>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</si>
  <si>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</si>
  <si>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</si>
  <si>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</si>
  <si>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</si>
  <si>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</si>
  <si>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</si>
  <si>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</si>
  <si>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</si>
  <si>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CARGA MANUAL DE ENTULHO EM CAMINHAO BASCULANTE 6 M3</t>
  </si>
  <si>
    <t>UMIDIFICAÇÃO DE MATERIAL PARA VALAS COM CAMINHÃO PIPA 10000L. AF_11/2016</t>
  </si>
  <si>
    <t>(COMPOSIÇÃO REPRESENTATIVA) DE ALVENARIA DE BLOCOS DE CONCRETO ESTRUTURAL 14X19X39 CM, (ESPESSURA 14 CM), FBK = 4,5 MPA, UTILIZANDO PALHETA, PARA EDIFICAÇÃO HABITACIONAL. AF_10/2015</t>
  </si>
  <si>
    <t>DIVISORIA EM GRANITO BRANCO POLIDO, ESP = 3CM, ASSENTADO COM ARGAMASSA TRACO 1:4, ARREMATE EM CIMENTO BRANCO, EXCLUSIVE FERRAGENS</t>
  </si>
  <si>
    <t>PAREDE COM PLACAS DE GESSO ACARTONADO (DRYWALL), PARA USO INTERNO COM DUAS FACES DUPLAS E ESTRUTURA METÁLICA COM GUIAS DUPLAS, SEM VÃOS. AF_06/2017</t>
  </si>
  <si>
    <t>INSTALAÇÃO DE REFORÇO METÁLICO EM PAREDE DRYWALL. AF_06/2017</t>
  </si>
  <si>
    <t>INSTALAÇÃO DE REFORÇO DE MADEIRA EM PAREDE DRYWALL. AF_06/2017</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</si>
  <si>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</si>
  <si>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</si>
  <si>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MOLDURAS DE EPS, PRÉ-FABRICADOS, OU OUTROS. AF_06/2014</t>
  </si>
  <si>
    <t>APLICAÇÃO DE FUNDO SELADOR LÁTEX PVA EM TETO, UMA DEMÃO. AF_06/2014</t>
  </si>
  <si>
    <t>APLICAÇÃO DE FUNDO SELADOR ACRÍLICO EM PAREDES, UMA DEMÃO. AF_06/2014</t>
  </si>
  <si>
    <t>APLICAÇÃO E LIXAMENTO DE MASSA LÁTEX EM TETO, DUAS DEMÃOS. AF_06/2014</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</si>
  <si>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</si>
  <si>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</si>
  <si>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</si>
  <si>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</si>
  <si>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</si>
  <si>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</si>
  <si>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</si>
  <si>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</si>
  <si>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</si>
  <si>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</si>
  <si>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</si>
  <si>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</si>
  <si>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</si>
  <si>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</si>
  <si>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</si>
  <si>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74145/1</t>
  </si>
  <si>
    <t>PINTURA ESMALTE FOSCO, DUAS DEMAOS, SOBRE SUPERFICIE METALICA, INCLUSO UMA DEMAO DE FUNDO ANTICORROSIVO. UTILIZACAO DE REVOLVER ( AR-COMPRIMIDO).</t>
  </si>
  <si>
    <t>REVESTIMENTO CERÂMICO PARA PISO COM PLACAS TIPO ESMALTADA EXTRA DE DIMENSÕES 35X35 CM APLICADA EM AMBIENTES DE ÁREA ENTRE 5 M2 E 10 M2. AF_06/2014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</si>
  <si>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</si>
  <si>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</si>
  <si>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CHAPISCO APLICADO EM ALVENARIAS E ESTRUTURAS DE CONCRETO INTERNAS, COM ROLO PARA TEXTURA ACRÍLICA.  ARGAMASSA TRAÇO 1:4 E EMULSÃO POLIMÉRICA (ADESIVO) COM PREPARO EM BETONEIRA 400L.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</si>
  <si>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</si>
  <si>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</si>
  <si>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</si>
  <si>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</si>
  <si>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</si>
  <si>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</si>
  <si>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</si>
  <si>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</si>
  <si>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</si>
  <si>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</si>
  <si>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</si>
  <si>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</si>
  <si>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</si>
  <si>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</si>
  <si>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</si>
  <si>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</si>
  <si>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</si>
  <si>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</si>
  <si>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</si>
  <si>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</si>
  <si>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</si>
  <si>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</si>
  <si>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</si>
  <si>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</si>
  <si>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</si>
  <si>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</si>
  <si>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</si>
  <si>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</si>
  <si>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</si>
  <si>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</si>
  <si>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</si>
  <si>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</si>
  <si>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</si>
  <si>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</si>
  <si>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</si>
  <si>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</si>
  <si>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</si>
  <si>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</si>
  <si>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</si>
  <si>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REVESTIMENTO CERÂMICO PARA PAREDES INTERNAS COM PLACAS TIPO ESMALTADA EXTRA  DE DIMENSÕES 33X45 CM APLICADAS EM AMBIENTES DE ÁREA MENOR QUE 5 M² NA ALTURA INTEIRA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</si>
  <si>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</si>
  <si>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</si>
  <si>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</si>
  <si>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COMERCIAIS. AF_05/2017_P</t>
  </si>
  <si>
    <t>ACABAMENTOS PARA FORRO (MOLDURA DE GESSO). AF_05/2017</t>
  </si>
  <si>
    <t>ACABAMENTOS PARA FORRO (RODA-FORRO EM PERFIL METÁLICO E PLÁSTICO). AF_05/2017</t>
  </si>
  <si>
    <t>PENEIRAMENTO DE AREIA COM PENEIRA ELÉTRICA. AF_11/2015</t>
  </si>
  <si>
    <t>PENEIRAMENTO DE AREIA COM PENEIRA MANUAL. AF_11/2015</t>
  </si>
  <si>
    <t>ENSACAMENTO DE AREIA. AF_11/2015</t>
  </si>
  <si>
    <t>SERVIÇOS TÉCNICOS ESPECIALIZADOS PARA ACOMPANHAMENTO DE EXECUÇÃO DE FUNDAÇÕES PROFUNDAS E ESTRUTURAS DE CONTENÇÃO</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</si>
  <si>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</si>
  <si>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</si>
  <si>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</si>
  <si>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</si>
  <si>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</si>
  <si>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</si>
  <si>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</si>
  <si>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</si>
  <si>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</si>
  <si>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</si>
  <si>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</si>
  <si>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</si>
  <si>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</si>
  <si>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</si>
  <si>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</si>
  <si>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</si>
  <si>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</si>
  <si>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</si>
  <si>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</si>
  <si>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</si>
  <si>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</si>
  <si>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</si>
  <si>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</si>
  <si>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</si>
  <si>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</si>
  <si>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</si>
  <si>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</si>
  <si>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</si>
  <si>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</si>
  <si>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</si>
  <si>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</si>
  <si>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</si>
  <si>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</si>
  <si>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</si>
  <si>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</si>
  <si>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</si>
  <si>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</si>
  <si>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</si>
  <si>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</si>
  <si>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</si>
  <si>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</si>
  <si>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</si>
  <si>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</si>
  <si>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</si>
  <si>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</si>
  <si>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</si>
  <si>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</si>
  <si>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</si>
  <si>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</si>
  <si>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</si>
  <si>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</si>
  <si>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</si>
  <si>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</si>
  <si>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</si>
  <si>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</si>
  <si>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</si>
  <si>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</si>
  <si>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</si>
  <si>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</si>
  <si>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</si>
  <si>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</si>
  <si>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</si>
  <si>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</si>
  <si>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</si>
  <si>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</si>
  <si>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</si>
  <si>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</si>
  <si>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</si>
  <si>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</si>
  <si>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</si>
  <si>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</si>
  <si>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</si>
  <si>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</si>
  <si>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</si>
  <si>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</si>
  <si>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</si>
  <si>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</si>
  <si>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</si>
  <si>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</si>
  <si>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</si>
  <si>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</si>
  <si>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</si>
  <si>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</si>
  <si>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</si>
  <si>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</si>
  <si>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</si>
  <si>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</si>
  <si>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</si>
  <si>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</si>
  <si>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</si>
  <si>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</si>
  <si>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</si>
  <si>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</si>
  <si>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</si>
  <si>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</si>
  <si>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</si>
  <si>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</si>
  <si>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</si>
  <si>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</si>
  <si>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</si>
  <si>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</si>
  <si>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</si>
  <si>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</si>
  <si>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</si>
  <si>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</si>
  <si>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</si>
  <si>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</si>
  <si>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</si>
  <si>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</si>
  <si>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</si>
  <si>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</si>
  <si>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</si>
  <si>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</si>
  <si>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</si>
  <si>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</si>
  <si>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</si>
  <si>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</si>
  <si>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</si>
  <si>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</si>
  <si>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</si>
  <si>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</si>
  <si>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</si>
  <si>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</si>
  <si>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</si>
  <si>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</si>
  <si>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</si>
  <si>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</si>
  <si>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</si>
  <si>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</si>
  <si>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</si>
  <si>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</si>
  <si>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</si>
  <si>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</si>
  <si>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</si>
  <si>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</si>
  <si>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</si>
  <si>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</si>
  <si>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</si>
  <si>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</si>
  <si>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</si>
  <si>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</si>
  <si>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</si>
  <si>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</si>
  <si>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</si>
  <si>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</si>
  <si>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</si>
  <si>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</si>
  <si>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</si>
  <si>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</si>
  <si>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</si>
  <si>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</si>
  <si>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</si>
  <si>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</si>
  <si>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</si>
  <si>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</si>
  <si>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</si>
  <si>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</si>
  <si>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</si>
  <si>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</si>
  <si>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</si>
  <si>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</si>
  <si>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</si>
  <si>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</si>
  <si>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</si>
  <si>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</si>
  <si>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</si>
  <si>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</si>
  <si>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</si>
  <si>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</si>
  <si>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</si>
  <si>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</si>
  <si>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</si>
  <si>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</si>
  <si>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</si>
  <si>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</si>
  <si>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</si>
  <si>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</si>
  <si>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</si>
  <si>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</si>
  <si>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</si>
  <si>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</si>
  <si>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</si>
  <si>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</si>
  <si>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</si>
  <si>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</si>
  <si>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</si>
  <si>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</si>
  <si>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</si>
  <si>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</si>
  <si>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</si>
  <si>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</si>
  <si>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</si>
  <si>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</si>
  <si>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</si>
  <si>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</si>
  <si>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</si>
  <si>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</si>
  <si>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</si>
  <si>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</si>
  <si>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</si>
  <si>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</si>
  <si>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</si>
  <si>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</si>
  <si>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</si>
  <si>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</si>
  <si>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</si>
  <si>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</si>
  <si>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</si>
  <si>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</si>
  <si>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</si>
  <si>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_______________________________________</t>
  </si>
  <si>
    <t>HID- 028</t>
  </si>
  <si>
    <t>REVESTIMENTO CERÂMICO PARA PISO, 24 X 11,6 CM, E=9MM, LINHA DECK PISCINA, PLACA EXTRUDADA, MARCA DE REF. GAIL COR NATURAL AMENDOA FLASH 1275, FORMATO 1009 OU SIMILAR, APLICADO COM ARGAMASSA INDUSTRIALIZADA AC-III, REJUNTADO, EXCLUSIVE REGULARIZAÇÃO DE BASE OU EMBOÇO</t>
  </si>
  <si>
    <t>07.01.01</t>
  </si>
  <si>
    <t>Local</t>
  </si>
  <si>
    <t>Coef</t>
  </si>
  <si>
    <t>KM</t>
  </si>
  <si>
    <t>05.01.01</t>
  </si>
  <si>
    <t xml:space="preserve"> % Mensal</t>
  </si>
  <si>
    <t>TOTAL GERAL COM BDI DE 27,64%</t>
  </si>
  <si>
    <t>IOPES</t>
  </si>
  <si>
    <t>EQUIPE DE OBRA, INCLUINDO ENGENHEIRO PLENO E ENCARREGADO DE OBRAS</t>
  </si>
  <si>
    <t>ADM-001</t>
  </si>
  <si>
    <t>Coef. Real Total</t>
  </si>
  <si>
    <t>Coef de medição</t>
  </si>
  <si>
    <t>97141</t>
  </si>
  <si>
    <t>ASSENTAMENTO DE TUBO DE FERRO FUNDIDO PARA REDE DE ÁGUA, DN 80 MM, JUNTA ELÁSTICA, INSTALADO EM LOCAL COM NÍVEL ALTO DE INTERFERÊNCIAS (NÃO INCLUI FORNECIMENTO). AF_11/2017</t>
  </si>
  <si>
    <t>6,14</t>
  </si>
  <si>
    <t>97142</t>
  </si>
  <si>
    <t>ASSENTAMENTO DE TUBO DE FERRO FUNDIDO PARA REDE DE ÁGUA, DN 100 MM, JUNTA ELÁSTICA, INSTALADO EM LOCAL COM NÍVEL ALTO DE INTERFERÊNCIAS (NÃO INCLUI FORNECIMENTO). AF_11/2017</t>
  </si>
  <si>
    <t>97143</t>
  </si>
  <si>
    <t>ASSENTAMENTO DE TUBO DE FERRO FUNDIDO PARA REDE DE ÁGUA, DN 150 MM, JUNTA ELÁSTICA, INSTALADO EM LOCAL COM NÍVEL ALTO DE INTERFERÊNCIAS (NÃO INCLUI FORNECIMENTO). AF_11/2017</t>
  </si>
  <si>
    <t>97144</t>
  </si>
  <si>
    <t>ASSENTAMENTO DE TUBO DE FERRO FUNDIDO PARA REDE DE ÁGUA, DN 200 MM, JUNTA ELÁSTICA, INSTALADO EM LOCAL COM NÍVEL ALTO DE INTERFERÊNCIAS (NÃO INCLUI FORNECIMENTO). AF_11/2017</t>
  </si>
  <si>
    <t>97145</t>
  </si>
  <si>
    <t>ASSENTAMENTO DE TUBO DE FERRO FUNDIDO PARA REDE DE ÁGUA, DN 250 MM, JUNTA ELÁSTICA, INSTALADO EM LOCAL COM NÍVEL ALTO DE INTERFERÊNCIAS (NÃO INCLUI FORNECIMENTO). AF_11/2017</t>
  </si>
  <si>
    <t>97146</t>
  </si>
  <si>
    <t>ASSENTAMENTO DE TUBO DE FERRO FUNDIDO PARA REDE DE ÁGUA, DN 300 MM, JUNTA ELÁSTICA, INSTALADO EM LOCAL COM NÍVEL ALTO DE INTERFERÊNCIAS (NÃO INCLUI FORNECIMENTO). AF_11/2017</t>
  </si>
  <si>
    <t>14,08</t>
  </si>
  <si>
    <t>97147</t>
  </si>
  <si>
    <t>ASSENTAMENTO DE TUBO DE FERRO FUNDIDO PARA REDE DE ÁGUA, DN 350 MM, JUNTA ELÁSTICA, INSTALADO EM LOCAL COM NÍVEL ALTO DE INTERFERÊNCIAS (NÃO INCLUI FORNECIMENTO). AF_11/2017</t>
  </si>
  <si>
    <t>97148</t>
  </si>
  <si>
    <t>ASSENTAMENTO DE TUBO DE FERRO FUNDIDO PARA REDE DE ÁGUA, DN 400 MM, JUNTA ELÁSTICA, INSTALADO EM LOCAL COM NÍVEL ALTO DE INTERFERÊNCIAS (NÃO INCLUI FORNECIMENTO). AF_11/2017</t>
  </si>
  <si>
    <t>97149</t>
  </si>
  <si>
    <t>ASSENTAMENTO DE TUBO DE FERRO FUNDIDO PARA REDE DE ÁGUA, DN 450 MM, JUNTA ELÁSTICA, INSTALADO EM LOCAL COM NÍVEL ALTO DE INTERFERÊNCIAS (NÃO INCLUI FORNECIMENTO). AF_11/2017</t>
  </si>
  <si>
    <t>97150</t>
  </si>
  <si>
    <t>ASSENTAMENTO DE TUBO DE FERRO FUNDIDO PARA REDE DE ÁGUA, DN 500 MM, JUNTA ELÁSTICA, INSTALADO EM LOCAL COM NÍVEL ALTO DE INTERFERÊNCIAS (NÃO INCLUI FORNECIMENTO). AF_11/2017</t>
  </si>
  <si>
    <t>97151</t>
  </si>
  <si>
    <t>ASSENTAMENTO DE TUBO DE FERRO FUNDIDO PARA REDE DE ÁGUA, DN 600 MM, JUNTA ELÁSTICA, INSTALADO EM LOCAL COM NÍVEL ALTO DE INTERFERÊNCIAS (NÃO INCLUI FORNECIMENTO). AF_11/2017</t>
  </si>
  <si>
    <t>97152</t>
  </si>
  <si>
    <t>ASSENTAMENTO DE TUBO DE FERRO FUNDIDO PARA REDE DE ÁGUA, DN 700 MM, JUNTA ELÁSTICA, INSTALADO EM LOCAL COM NÍVEL ALTO DE INTERFERÊNCIAS (NÃO INCLUI FORNECIMENTO). AF_11/2017</t>
  </si>
  <si>
    <t>97153</t>
  </si>
  <si>
    <t>ASSENTAMENTO DE TUBO DE FERRO FUNDIDO PARA REDE DE ÁGUA, DN 800 MM, JUNTA ELÁSTICA, INSTALADO EM LOCAL COM NÍVEL ALTO DE INTERFERÊNCIAS (NÃO INCLUI FORNECIMENTO). AF_11/2017</t>
  </si>
  <si>
    <t>97154</t>
  </si>
  <si>
    <t>ASSENTAMENTO DE TUBO DE FERRO FUNDIDO PARA REDE DE ÁGUA, DN 900 MM, JUNTA ELÁSTICA, INSTALADO EM LOCAL COM NÍVEL ALTO DE INTERFERÊNCIAS (NÃO INCLUI FORNECIMENTO). AF_11/2017</t>
  </si>
  <si>
    <t>97155</t>
  </si>
  <si>
    <t>ASSENTAMENTO DE TUBO DE FERRO FUNDIDO PARA REDE DE ÁGUA, DN 1000 MM, JUNTA ELÁSTICA, INSTALADO EM LOCAL COM NÍVEL ALTO DE INTERFERÊNCIAS (NÃO INCLUI FORNECIMENTO). AF_11/2017</t>
  </si>
  <si>
    <t>97156</t>
  </si>
  <si>
    <t>ASSENTAMENTO DE TUBO DE FERRO FUNDIDO PARA REDE DE ÁGUA, DN 1200 MM, JUNTA ELÁSTICA, INSTALADO EM LOCAL COM NÍVEL ALTO DE INTERFERÊNCIAS (NÃO INCLUI FORNECIMENTO). AF_11/2017</t>
  </si>
  <si>
    <t>97157</t>
  </si>
  <si>
    <t>ASSENTAMENTO DE TUBO DE FERRO FUNDIDO PARA REDE DE ÁGUA, DN 80 MM, JUNTA ELÁSTICA, INSTALADO EM LOCAL COM NÍVEL BAIXO DE INTERFERÊNCIAS (NÃO INCLUI FORNECIMENTO). AF_11/2017</t>
  </si>
  <si>
    <t>3,74</t>
  </si>
  <si>
    <t>97158</t>
  </si>
  <si>
    <t>ASSENTAMENTO DE TUBO DE FERRO FUNDIDO PARA REDE DE ÁGUA, DN 100 MM, JUNTA ELÁSTICA, INSTALADO EM LOCAL COM NÍVEL BAIXO DE INTERFERÊNCIAS (NÃO INCLUI FORNECIMENTO). AF_11/2017</t>
  </si>
  <si>
    <t>4,18</t>
  </si>
  <si>
    <t>97159</t>
  </si>
  <si>
    <t>ASSENTAMENTO DE TUBO DE FERRO FUNDIDO PARA REDE DE ÁGUA, DN 150 MM, JUNTA ELÁSTICA, INSTALADO EM LOCAL COM NÍVEL BAIXO DE INTERFERÊNCIAS (NÃO INCLUI FORNECIMENTO). AF_11/2017</t>
  </si>
  <si>
    <t>97160</t>
  </si>
  <si>
    <t>ASSENTAMENTO DE TUBO DE FERRO FUNDIDO PARA REDE DE ÁGUA, DN 200 MM, JUNTA ELÁSTICA, INSTALADO EM LOCAL COM NÍVEL BAIXO DE INTERFERÊNCIAS (NÃO INCLUI FORNECIMENTO). AF_11/2017</t>
  </si>
  <si>
    <t>97161</t>
  </si>
  <si>
    <t>ASSENTAMENTO DE TUBO DE FERRO FUNDIDO PARA REDE DE ÁGUA, DN 250 MM, JUNTA ELÁSTICA, INSTALADO EM LOCAL COM NÍVEL BAIXO DE INTERFERÊNCIAS (NÃO INCLUI FORNECIMENTO). AF_11/2017</t>
  </si>
  <si>
    <t>97162</t>
  </si>
  <si>
    <t>ASSENTAMENTO DE TUBO DE FERRO FUNDIDO PARA REDE DE ÁGUA, DN 300 MM, JUNTA ELÁSTICA, INSTALADO EM LOCAL COM NÍVEL BAIXO DE INTERFERÊNCIAS (NÃO INCLUI FORNECIMENTO). AF_11/2017</t>
  </si>
  <si>
    <t>8,60</t>
  </si>
  <si>
    <t>97163</t>
  </si>
  <si>
    <t>ASSENTAMENTO DE TUBO DE FERRO FUNDIDO PARA REDE DE ÁGUA, DN 350 MM, JUNTA ELÁSTICA, INSTALADO EM LOCAL COM NÍVEL BAIXO DE INTERFERÊNCIAS (NÃO INCLUI FORNECIMENTO). AF_11/2017</t>
  </si>
  <si>
    <t>97164</t>
  </si>
  <si>
    <t>ASSENTAMENTO DE TUBO DE FERRO FUNDIDO PARA REDE DE ÁGUA, DN 400 MM, JUNTA ELÁSTICA, INSTALADO EM LOCAL COM NÍVEL BAIXO DE INTERFERÊNCIAS (NÃO INCLUI FORNECIMENTO). AF_11/2017</t>
  </si>
  <si>
    <t>97165</t>
  </si>
  <si>
    <t>ASSENTAMENTO DE TUBO DE FERRO FUNDIDO PARA REDE DE ÁGUA, DN 450 MM, JUNTA ELÁSTICA, INSTALADO EM LOCAL COM NÍVEL BAIXO DE INTERFERÊNCIAS (NÃO INCLUI FORNECIMENTO). AF_11/2017</t>
  </si>
  <si>
    <t>11,97</t>
  </si>
  <si>
    <t>97166</t>
  </si>
  <si>
    <t>ASSENTAMENTO DE TUBO DE FERRO FUNDIDO PARA REDE DE ÁGUA, DN 500 MM, JUNTA ELÁSTICA, INSTALADO EM LOCAL COM NÍVEL BAIXO DE INTERFERÊNCIAS (NÃO INCLUI FORNECIMENTO). AF_11/2017</t>
  </si>
  <si>
    <t>97167</t>
  </si>
  <si>
    <t>ASSENTAMENTO DE TUBO DE FERRO FUNDIDO PARA REDE DE ÁGUA, DN 600 MM, JUNTA ELÁSTICA, INSTALADO EM LOCAL COM NÍVEL BAIXO DE INTERFERÊNCIAS (NÃO INCLUI FORNECIMENTO). AF_11/2017</t>
  </si>
  <si>
    <t>97168</t>
  </si>
  <si>
    <t>ASSENTAMENTO DE TUBO DE FERRO FUNDIDO PARA REDE DE ÁGUA, DN 700 MM, JUNTA ELÁSTICA, INSTALADO EM LOCAL COM NÍVEL BAIXO DE INTERFERÊNCIAS (NÃO INCLUI FORNECIMENTO). AF_11/2017</t>
  </si>
  <si>
    <t>97169</t>
  </si>
  <si>
    <t>ASSENTAMENTO DE TUBO DE FERRO FUNDIDO PARA REDE DE ÁGUA, DN 800 MM, JUNTA ELÁSTICA, INSTALADO EM LOCAL COM NÍVEL BAIXO DE INTERFERÊNCIAS (NÃO INCLUI FORNECIMENTO). AF_11/2017</t>
  </si>
  <si>
    <t>97170</t>
  </si>
  <si>
    <t>ASSENTAMENTO DE TUBO DE FERRO FUNDIDO PARA REDE DE ÁGUA, DN 900 MM, JUNTA ELÁSTICA, INSTALADO EM LOCAL COM NÍVEL BAIXO DE INTERFERÊNCIAS (NÃO INCLUI FORNECIMENTO). AF_11/2017</t>
  </si>
  <si>
    <t>97171</t>
  </si>
  <si>
    <t>ASSENTAMENTO DE TUBO DE FERRO FUNDIDO PARA REDE DE ÁGUA, DN 1000 MM, JUNTA ELÁSTICA, INSTALADO EM LOCAL COM NÍVEL BAIXO DE INTERFERÊNCIAS (NÃO INCLUI FORNECIMENTO). AF_11/2017</t>
  </si>
  <si>
    <t>97172</t>
  </si>
  <si>
    <t>ASSENTAMENTO DE TUBO DE FERRO FUNDIDO PARA REDE DE ÁGUA, DN 1200 MM, JUNTA ELÁSTICA, INSTALADO EM LOCAL COM NÍVEL BAIXO DE INTERFERÊNCIAS (NÃO INCLUI FORNECIMENTO). AF_11/2017</t>
  </si>
  <si>
    <t>97173</t>
  </si>
  <si>
    <t>ASSENTAMENTO DE TUBO DE AÇO CARBONO PARA REDE DE ÁGUA, DN 600 MM (24), JUNTA SOLDADA, INSTALADO EM LOCAL COM NÍVEL ALTO DE INTERFERÊNCIAS (NÃO INCLUI FORNECIMENTO). AF_11/2017</t>
  </si>
  <si>
    <t>97174</t>
  </si>
  <si>
    <t>ASSENTAMENTO DE TUBO DE AÇO CARBONO PARA REDE DE ÁGUA, DN 700 MM (28), JUNTA SOLDADA, INSTALADO EM LOCAL COM NÍVEL ALTO DE INTERFERÊNCIAS (NÃO INCLUI FORNECIMENTO). AF_11/2017</t>
  </si>
  <si>
    <t>97175</t>
  </si>
  <si>
    <t>ASSENTAMENTO DE TUBO DE AÇO CARBONO PARA REDE DE ÁGUA, DN 800 MM (32), JUNTA SOLDADA, INSTALADO EM LOCAL COM NÍVEL ALTO DE INTERFERÊNCIAS (NÃO INCLUI FORNECIMENTO). AF_11/2017</t>
  </si>
  <si>
    <t>97176</t>
  </si>
  <si>
    <t>ASSENTAMENTO DE TUBO DE AÇO CARBONO PARA REDE DE ÁGUA, DN 900 MM (36), JUNTA SOLDADA, INSTALADO EM LOCAL COM NÍVEL ALTO DE INTERFERÊNCIAS (NÃO INCLUI FORNECIMENTO). AF_11/2017</t>
  </si>
  <si>
    <t>97177</t>
  </si>
  <si>
    <t>ASSENTAMENTO DE TUBO DE AÇO CARBONO PARA REDE DE ÁGUA, DN 1000 MM (40) OU DN 1100 MM (44), JUNTA SOLDADA, INSTALADO EM LOCAL COM NÍVEL ALTO DE INTERFERÊNCIAS (NÃO INCLUI FORNECIMENTO). AF_11/2017</t>
  </si>
  <si>
    <t>97178</t>
  </si>
  <si>
    <t>ASSENTAMENTO DE TUBO DE AÇO CARBONO PARA REDE DE ÁGUA, DN 1200 MM (48) OU DN 1300 MM (52), JUNTA SOLDADA, INSTALADO EM LOCAL COM NÍVEL ALTO DE INTERFERÊNCIAS (NÃO INCLUI FORNECIMENTO). AF_11/2017</t>
  </si>
  <si>
    <t>97179</t>
  </si>
  <si>
    <t>ASSENTAMENTO DE TUBO DE AÇO CARBONO PARA REDE DE ÁGUA, DN 1400 MM (56'') OU DN 1500 MM (60), JUNTA SOLDADA, INSTALADO EM LOCAL COM NÍVEL ALTO DE INTERFERÊNCIAS (NÃO INCLUI FORNECIMENTO). AF_11/2017</t>
  </si>
  <si>
    <t>97180</t>
  </si>
  <si>
    <t>ASSENTAMENTO DE TUBO DE AÇO CARBONO PARA REDE DE ÁGUA, DN 1600 MM (64) OU DN 1700 MM (68), JUNTA SOLDADA, INSTALADO EM LOCAL COM NÍVEL ALTO DE INTERFERÊNCIAS (NÃO INCLUI FORNECIMENTO). AF_11/2017</t>
  </si>
  <si>
    <t>97181</t>
  </si>
  <si>
    <t>ASSENTAMENTO DE TUBO DE AÇO CARBONO PARA REDE DE ÁGUA, DN 1800 MM (72) OU DN 1900 MM (76), JUNTA SOLDADA, INSTALADO EM LOCAL COM NÍVEL ALTO DE INTERFERÊNCIAS (NÃO INCLUI FORNECIMENTO). AF_11/2017</t>
  </si>
  <si>
    <t>97182</t>
  </si>
  <si>
    <t>ASSENTAMENTO DE TUBO DE AÇO CARBONO PARA REDE DE ÁGUA, DN 2000 MM (80) OU DN 2100 MM (84), JUNTA SOLDADA, INSTALADO EM LOCAL COM NÍVEL ALTO DE INTERFERÊNCIAS (NÃO INCLUI FORNECIMENTO). AF_11/2017</t>
  </si>
  <si>
    <t>97183</t>
  </si>
  <si>
    <t>ASSENTAMENTO DE TUBO DE AÇO CARBONO PARA REDE DE ÁGUA, DN 600 MM (24), JUNTA SOLDADA, INSTALADO EM LOCAL COM NÍVEL BAIXO DE INTERFERÊNCIAS (NÃO INCLUI FORNECIMENTO). AF_11/2017</t>
  </si>
  <si>
    <t>97184</t>
  </si>
  <si>
    <t>ASSENTAMENTO DE TUBO DE AÇO CARBONO PARA REDE DE ÁGUA, DN 700 MM (28), JUNTA SOLDADA, INSTALADO EM LOCAL COM NÍVEL BAIXO DE INTERFERÊNCIAS (NÃO INCLUI FORNECIMENTO). AF_11/2017</t>
  </si>
  <si>
    <t>97185</t>
  </si>
  <si>
    <t>ASSENTAMENTO DE TUBO DE AÇO CARBONO PARA REDE DE ÁGUA, DN 800 MM (32), JUNTA SOLDADA, INSTALADO EM LOCAL COM NÍVEL BAIXO DE INTERFERÊNCIAS (NÃO INCLUI FORNECIMENTO). AF_11/2017</t>
  </si>
  <si>
    <t>97186</t>
  </si>
  <si>
    <t>ASSENTAMENTO DE TUBO DE AÇO CARBONO PARA REDE DE ÁGUA, DN 900 MM (36), JUNTA SOLDADA, INSTALADO EM LOCAL COM NÍVEL BAIXO DE INTERFERÊNCIAS (NÃO INCLUI FORNECIMENTO). AF_11/2017</t>
  </si>
  <si>
    <t>97187</t>
  </si>
  <si>
    <t>97188</t>
  </si>
  <si>
    <t>ASSENTAMENTO DE TUBO DE AÇO CARBONO PARA REDE DE ÁGUA, DN 1200 MM (48) OU DN 1300 MM (52), JUNTA SOLDADA, INSTALADO EM LOCAL COM NÍVEL BAIXO DE INTERFERÊNCIAS (NÃO INCLUI FORNECIMENTO). AF_11/2017</t>
  </si>
  <si>
    <t>97189</t>
  </si>
  <si>
    <t>ASSENTAMENTO DE TUBO DE AÇO CARBONO PARA REDE DE ÁGUA, DN 1400 MM (56'') OU DN 1500 MM (60), JUNTA SOLDADA, INSTALADO EM LOCAL COM NÍVEL BAIXO DE INTERFERÊNCIAS (NÃO INCLUI FORNECIMENTO). AF_11/2017</t>
  </si>
  <si>
    <t>97190</t>
  </si>
  <si>
    <t>ASSENTAMENTO DE TUBO DE AÇO CARBONO PARA REDE DE ÁGUA, DN 1600 MM (64) OU DN 1700 MM (68), JUNTA SOLDADA, INSTALADO EM LOCAL COM NÍVEL BAIXO DE INTERFERÊNCIAS (NÃO INCLUI FORNECIMENTO). AF_11/2017</t>
  </si>
  <si>
    <t>97191</t>
  </si>
  <si>
    <t>ASSENTAMENTO DE TUBO DE AÇO CARBONO PARA REDE DE ÁGUA, DN 1800 MM (72) OU DN 1900 MM (76), JUNTA SOLDADA, INSTALADO EM LOCAL COM NÍVEL BAIXO DE INTERFERÊNCIAS (NÃO INCLUI FORNECIMENTO). AF_11/2017</t>
  </si>
  <si>
    <t>97192</t>
  </si>
  <si>
    <t>ASSENTAMENTO DE TUBO DE AÇO CARBONO PARA REDE DE ÁGUA, DN 2000 MM (80) OU DN 2100 MM (84), JUNTA SOLDADA, INSTALADO EM LOCAL COM NÍVEL BAIXO DE INTERFERÊNCIAS (NÃO INCLUI FORNECIMENTO). AF_11/2017</t>
  </si>
  <si>
    <t>90694</t>
  </si>
  <si>
    <t>90695</t>
  </si>
  <si>
    <t>90696</t>
  </si>
  <si>
    <t>90697</t>
  </si>
  <si>
    <t>90698</t>
  </si>
  <si>
    <t>90699</t>
  </si>
  <si>
    <t>90700</t>
  </si>
  <si>
    <t>90701</t>
  </si>
  <si>
    <t>90702</t>
  </si>
  <si>
    <t>90703</t>
  </si>
  <si>
    <t>90704</t>
  </si>
  <si>
    <t>90705</t>
  </si>
  <si>
    <t>90706</t>
  </si>
  <si>
    <t>90708</t>
  </si>
  <si>
    <t>90724</t>
  </si>
  <si>
    <t>90725</t>
  </si>
  <si>
    <t>90726</t>
  </si>
  <si>
    <t>90727</t>
  </si>
  <si>
    <t>90728</t>
  </si>
  <si>
    <t>90729</t>
  </si>
  <si>
    <t>90730</t>
  </si>
  <si>
    <t>90731</t>
  </si>
  <si>
    <t>90732</t>
  </si>
  <si>
    <t>90733</t>
  </si>
  <si>
    <t>2,18</t>
  </si>
  <si>
    <t>90734</t>
  </si>
  <si>
    <t>90735</t>
  </si>
  <si>
    <t>3,15</t>
  </si>
  <si>
    <t>90736</t>
  </si>
  <si>
    <t>90737</t>
  </si>
  <si>
    <t>4,12</t>
  </si>
  <si>
    <t>90738</t>
  </si>
  <si>
    <t>4,61</t>
  </si>
  <si>
    <t>90739</t>
  </si>
  <si>
    <t>90740</t>
  </si>
  <si>
    <t>4,85</t>
  </si>
  <si>
    <t>90741</t>
  </si>
  <si>
    <t>5,34</t>
  </si>
  <si>
    <t>90742</t>
  </si>
  <si>
    <t>90743</t>
  </si>
  <si>
    <t>90744</t>
  </si>
  <si>
    <t>90745</t>
  </si>
  <si>
    <t>90746</t>
  </si>
  <si>
    <t>90747</t>
  </si>
  <si>
    <t>4,87</t>
  </si>
  <si>
    <t>5,36</t>
  </si>
  <si>
    <t>7,06</t>
  </si>
  <si>
    <t>8,04</t>
  </si>
  <si>
    <t>8,52</t>
  </si>
  <si>
    <t>94869</t>
  </si>
  <si>
    <t>94870</t>
  </si>
  <si>
    <t>0,72</t>
  </si>
  <si>
    <t>94871</t>
  </si>
  <si>
    <t>94872</t>
  </si>
  <si>
    <t>1,26</t>
  </si>
  <si>
    <t>94875</t>
  </si>
  <si>
    <t>94876</t>
  </si>
  <si>
    <t>94878</t>
  </si>
  <si>
    <t>94879</t>
  </si>
  <si>
    <t>94880</t>
  </si>
  <si>
    <t>94881</t>
  </si>
  <si>
    <t>94882</t>
  </si>
  <si>
    <t>94884</t>
  </si>
  <si>
    <t>1,60</t>
  </si>
  <si>
    <t>97121</t>
  </si>
  <si>
    <t>ASSENTAMENTO DE TUBO DE PVC PBA PARA REDE DE ÁGUA, DN 50 MM, JUNTA ELÁSTICA INTEGRADA, INSTALADO EM LOCAL COM NÍVEL ALTO DE INTERFERÊNCIAS (NÃO INCLUI FORNECIMENTO). AF_11/2017</t>
  </si>
  <si>
    <t>1,61</t>
  </si>
  <si>
    <t>97122</t>
  </si>
  <si>
    <t>ASSENTAMENTO DE TUBO DE PVC PBA PARA REDE DE ÁGUA, DN 75 MM, JUNTA ELÁSTICA INTEGRADA, INSTALADO EM LOCAL COM NÍVEL ALTO DE INTERFERÊNCIAS (NÃO INCLUI FORNECIMENTO). AF_11/2017</t>
  </si>
  <si>
    <t>97123</t>
  </si>
  <si>
    <t>ASSENTAMENTO DE TUBO DE PVC PBA PARA REDE DE ÁGUA, DN 100 MM, JUNTA ELÁSTICA INTEGRADA, INSTALADO EM LOCAL COM NÍVEL ALTO DE INTERFERÊNCIAS (NÃO INCLUI FORNECIMENTO). AF_11/2017</t>
  </si>
  <si>
    <t>2,84</t>
  </si>
  <si>
    <t>97124</t>
  </si>
  <si>
    <t>ASSENTAMENTO DE TUBO DE PVC PBA PARA REDE DE ÁGUA, DN 50 MM, JUNTA ELÁSTICA INTEGRADA, INSTALADO EM LOCAL COM NÍVEL BAIXO DE INTERFERÊNCIAS (NÃO INCLUI FORNECIMENTO). AF_11/2017</t>
  </si>
  <si>
    <t>0,70</t>
  </si>
  <si>
    <t>97125</t>
  </si>
  <si>
    <t>ASSENTAMENTO DE TUBO DE PVC PBA PARA REDE DE ÁGUA, DN 75 MM, JUNTA ELÁSTICA INTEGRADA, INSTALADO EM LOCAL COM NÍVEL BAIXO DE INTERFERÊNCIAS (NÃO INCLUI FORNECIMENTO). AF_11/2017</t>
  </si>
  <si>
    <t>1,00</t>
  </si>
  <si>
    <t>97126</t>
  </si>
  <si>
    <t>ASSENTAMENTO DE TUBO DE PVC PBA PARA REDE DE ÁGUA, DN 100 MM, JUNTA ELÁSTICA INTEGRADA, INSTALADO EM LOCAL COM NÍVEL BAIXO DE INTERFERÊNCIAS (NÃO INCLUI FORNECIMENTO). AF_11/2017</t>
  </si>
  <si>
    <t>1,27</t>
  </si>
  <si>
    <t>92833</t>
  </si>
  <si>
    <t>92834</t>
  </si>
  <si>
    <t>92835</t>
  </si>
  <si>
    <t>92836</t>
  </si>
  <si>
    <t>92837</t>
  </si>
  <si>
    <t>92838</t>
  </si>
  <si>
    <t>92839</t>
  </si>
  <si>
    <t>92840</t>
  </si>
  <si>
    <t>92841</t>
  </si>
  <si>
    <t>92842</t>
  </si>
  <si>
    <t>92844</t>
  </si>
  <si>
    <t>92846</t>
  </si>
  <si>
    <t>92847</t>
  </si>
  <si>
    <t>92848</t>
  </si>
  <si>
    <t>92849</t>
  </si>
  <si>
    <t>92850</t>
  </si>
  <si>
    <t>92851</t>
  </si>
  <si>
    <t>92852</t>
  </si>
  <si>
    <t>92853</t>
  </si>
  <si>
    <t>92854</t>
  </si>
  <si>
    <t>92855</t>
  </si>
  <si>
    <t>92856</t>
  </si>
  <si>
    <t>92857</t>
  </si>
  <si>
    <t>92858</t>
  </si>
  <si>
    <t>92860</t>
  </si>
  <si>
    <t>92862</t>
  </si>
  <si>
    <t>92863</t>
  </si>
  <si>
    <t>92864</t>
  </si>
  <si>
    <t>92210</t>
  </si>
  <si>
    <t>92211</t>
  </si>
  <si>
    <t>92212</t>
  </si>
  <si>
    <t>92213</t>
  </si>
  <si>
    <t>92214</t>
  </si>
  <si>
    <t>92215</t>
  </si>
  <si>
    <t>92216</t>
  </si>
  <si>
    <t>92219</t>
  </si>
  <si>
    <t>92220</t>
  </si>
  <si>
    <t>92221</t>
  </si>
  <si>
    <t>92222</t>
  </si>
  <si>
    <t>92223</t>
  </si>
  <si>
    <t>92224</t>
  </si>
  <si>
    <t>92226</t>
  </si>
  <si>
    <t>92808</t>
  </si>
  <si>
    <t>92809</t>
  </si>
  <si>
    <t>92810</t>
  </si>
  <si>
    <t>92811</t>
  </si>
  <si>
    <t>92812</t>
  </si>
  <si>
    <t>92813</t>
  </si>
  <si>
    <t>92814</t>
  </si>
  <si>
    <t>92815</t>
  </si>
  <si>
    <t>92816</t>
  </si>
  <si>
    <t>92817</t>
  </si>
  <si>
    <t>92818</t>
  </si>
  <si>
    <t>92819</t>
  </si>
  <si>
    <t>92820</t>
  </si>
  <si>
    <t>92821</t>
  </si>
  <si>
    <t>92822</t>
  </si>
  <si>
    <t>92824</t>
  </si>
  <si>
    <t>92825</t>
  </si>
  <si>
    <t>92826</t>
  </si>
  <si>
    <t>92827</t>
  </si>
  <si>
    <t>92828</t>
  </si>
  <si>
    <t>92829</t>
  </si>
  <si>
    <t>92830</t>
  </si>
  <si>
    <t>92831</t>
  </si>
  <si>
    <t>92832</t>
  </si>
  <si>
    <t>95565</t>
  </si>
  <si>
    <t>95566</t>
  </si>
  <si>
    <t>95567</t>
  </si>
  <si>
    <t>95568</t>
  </si>
  <si>
    <t>95569</t>
  </si>
  <si>
    <t>95570</t>
  </si>
  <si>
    <t>95571</t>
  </si>
  <si>
    <t>95572</t>
  </si>
  <si>
    <t>0,69</t>
  </si>
  <si>
    <t>97127</t>
  </si>
  <si>
    <t>ASSENTAMENTO DE TUBO DE PVC DEFOFO OU PRFV OU RPVC PARA REDE DE ÁGUA, DN 150 MM, JUNTA ELÁSTICA INTEGRADA, INSTALADO EM LOCAL COM NÍVEL ALTO DE INTERFERÊNCIAS (NÃO INCLUI FORNECIMENTO). AF_11/2017</t>
  </si>
  <si>
    <t>97128</t>
  </si>
  <si>
    <t>ASSENTAMENTO DE TUBO DE PVC DEFOFO OU PRFV OU RPVC PARA REDE DE ÁGUA, DN 200 MM, JUNTA ELÁSTICA INTEGRADA, INSTALADO EM LOCAL COM NÍVEL ALTO DE INTERFERÊNCIAS (NÃO INCLUI FORNECIMENTO). AF_11/2017</t>
  </si>
  <si>
    <t>97129</t>
  </si>
  <si>
    <t>ASSENTAMENTO DE TUBO DE PVC DEFOFO OU PRFV OU RPVC PARA REDE DE ÁGUA, DN 250 MM, JUNTA ELÁSTICA INTEGRADA, INSTALADO EM LOCAL COM NÍVEL ALTO DE INTERFERÊNCIAS (NÃO INCLUI FORNECIMENTO). AF_11/2017</t>
  </si>
  <si>
    <t>9,45</t>
  </si>
  <si>
    <t>97130</t>
  </si>
  <si>
    <t>ASSENTAMENTO DE TUBO DE PVC DEFOFO OU PRFV OU RPVC PARA REDE DE ÁGUA, DN 300 MM, JUNTA ELÁSTICA INTEGRADA, INSTALADO EM LOCAL COM NÍVEL ALTO DE INTERFERÊNCIAS (NÃO INCLUI FORNECIMENTO). AF_11/2017</t>
  </si>
  <si>
    <t>97131</t>
  </si>
  <si>
    <t>ASSENTAMENTO DE TUBO DE PVC DEFOFO OU PRFV OU RPVC PARA REDE DE ÁGUA, DN 350 MM, JUNTA ELÁSTICA INTEGRADA, INSTALADO EM LOCAL COM NÍVEL ALTO DE INTERFERÊNCIAS (NÃO INCLUI FORNECIMENTO). AF_11/2017</t>
  </si>
  <si>
    <t>97132</t>
  </si>
  <si>
    <t>ASSENTAMENTO DE TUBO DE PVC DEFOFO OU PRFV OU RPVC PARA REDE DE ÁGUA, DN 400 MM, JUNTA ELÁSTICA INTEGRADA, INSTALADO EM LOCAL COM NÍVEL ALTO DE INTERFERÊNCIAS (NÃO INCLUI FORNECIMENTO). AF_11/2017</t>
  </si>
  <si>
    <t>97133</t>
  </si>
  <si>
    <t>ASSENTAMENTO DE TUBO DE PVC DEFOFO OU PRFV OU RPVC PARA REDE DE ÁGUA, DN 500 MM, JUNTA ELÁSTICA INTEGRADA, INSTALADO EM LOCAL COM NÍVEL ALTO DE INTERFERÊNCIAS (NÃO INCLUI FORNECIMENTO). AF_11/2017</t>
  </si>
  <si>
    <t>97134</t>
  </si>
  <si>
    <t>ASSENTAMENTO DE TUBO DE PVC DEFOFO OU PRFV OU RPVC PARA REDE DE ÁGUA, DN 150 MM, JUNTA ELÁSTICA INTEGRADA, INSTALADO EM LOCAL COM NÍVEL BAIXO DE INTERFERÊNCIAS (NÃO INCLUI FORNECIMENTO). AF_11/2017</t>
  </si>
  <si>
    <t>1,83</t>
  </si>
  <si>
    <t>97135</t>
  </si>
  <si>
    <t>ASSENTAMENTO DE TUBO DE PVC DEFOFO OU PRFV OU RPVC PARA REDE DE ÁGUA, DN 200 MM, JUNTA ELÁSTICA INTEGRADA, INSTALADO EM LOCAL COM NÍVEL BAIXO DE INTERFERÊNCIAS (NÃO INCLUI FORNECIMENTO). AF_11/2017</t>
  </si>
  <si>
    <t>97136</t>
  </si>
  <si>
    <t>ASSENTAMENTO DE TUBO DE PVC DEFOFO OU PRFV OU RPVC PARA REDE DE ÁGUA, DN 250 MM, JUNTA ELÁSTICA INTEGRADA, INSTALADO EM LOCAL COM NÍVEL BAIXO DE INTERFERÊNCIAS (NÃO INCLUI FORNECIMENTO). AF_11/2017</t>
  </si>
  <si>
    <t>4,72</t>
  </si>
  <si>
    <t>97137</t>
  </si>
  <si>
    <t>ASSENTAMENTO DE TUBO DE PVC DEFOFO OU PRFV OU RPVC PARA REDE DE ÁGUA, DN 300 MM, JUNTA ELÁSTICA INTEGRADA, INSTALADO EM LOCAL COM NÍVEL BAIXO DE INTERFERÊNCIAS (NÃO INCLUI FORNECIMENTO). AF_11/2017</t>
  </si>
  <si>
    <t>5,59</t>
  </si>
  <si>
    <t>97138</t>
  </si>
  <si>
    <t>ASSENTAMENTO DE TUBO DE PVC DEFOFO OU PRFV OU RPVC PARA REDE DE ÁGUA, DN 350 MM, JUNTA ELÁSTICA INTEGRADA, INSTALADO EM LOCAL COM NÍVEL BAIXO DE INTERFERÊNCIAS (NÃO INCLUI FORNECIMENTO). AF_11/2017</t>
  </si>
  <si>
    <t>6,48</t>
  </si>
  <si>
    <t>97139</t>
  </si>
  <si>
    <t>ASSENTAMENTO DE TUBO DE PVC DEFOFO OU PRFV OU RPVC PARA REDE DE ÁGUA, DN 400 MM, JUNTA ELÁSTICA INTEGRADA, INSTALADO EM LOCAL COM NÍVEL BAIXO DE INTERFERÊNCIAS (NÃO INCLUI FORNECIMENTO). AF_11/2017</t>
  </si>
  <si>
    <t>97140</t>
  </si>
  <si>
    <t>ASSENTAMENTO DE TUBO DE PVC DEFOFO OU PRFV OU RPVC PARA REDE DE ÁGUA, DN 500 MM, JUNTA ELÁSTICA INTEGRADA, INSTALADO EM LOCAL COM NÍVEL BAIXO DE INTERFERÊNCIAS (NÃO INCLUI FORNECIMENTO). AF_11/2017</t>
  </si>
  <si>
    <t>93206</t>
  </si>
  <si>
    <t>93207</t>
  </si>
  <si>
    <t>93208</t>
  </si>
  <si>
    <t>93209</t>
  </si>
  <si>
    <t>93210</t>
  </si>
  <si>
    <t>93211</t>
  </si>
  <si>
    <t>93212</t>
  </si>
  <si>
    <t>93213</t>
  </si>
  <si>
    <t>93214</t>
  </si>
  <si>
    <t>93243</t>
  </si>
  <si>
    <t>93582</t>
  </si>
  <si>
    <t>93583</t>
  </si>
  <si>
    <t>93584</t>
  </si>
  <si>
    <t>93585</t>
  </si>
  <si>
    <t>5631</t>
  </si>
  <si>
    <t>5678</t>
  </si>
  <si>
    <t>5680</t>
  </si>
  <si>
    <t>5684</t>
  </si>
  <si>
    <t>5689</t>
  </si>
  <si>
    <t>5795</t>
  </si>
  <si>
    <t>5811</t>
  </si>
  <si>
    <t>5823</t>
  </si>
  <si>
    <t>5824</t>
  </si>
  <si>
    <t>5835</t>
  </si>
  <si>
    <t>5839</t>
  </si>
  <si>
    <t>5843</t>
  </si>
  <si>
    <t>5847</t>
  </si>
  <si>
    <t>5851</t>
  </si>
  <si>
    <t>5855</t>
  </si>
  <si>
    <t>5863</t>
  </si>
  <si>
    <t>10,57</t>
  </si>
  <si>
    <t>5867</t>
  </si>
  <si>
    <t>5875</t>
  </si>
  <si>
    <t>5879</t>
  </si>
  <si>
    <t>5882</t>
  </si>
  <si>
    <t>5890</t>
  </si>
  <si>
    <t>5894</t>
  </si>
  <si>
    <t>5901</t>
  </si>
  <si>
    <t>5909</t>
  </si>
  <si>
    <t>20,17</t>
  </si>
  <si>
    <t>5921</t>
  </si>
  <si>
    <t>5928</t>
  </si>
  <si>
    <t>5932</t>
  </si>
  <si>
    <t>5940</t>
  </si>
  <si>
    <t>5944</t>
  </si>
  <si>
    <t>5953</t>
  </si>
  <si>
    <t>6259</t>
  </si>
  <si>
    <t>6879</t>
  </si>
  <si>
    <t>7030</t>
  </si>
  <si>
    <t>7042</t>
  </si>
  <si>
    <t>7049</t>
  </si>
  <si>
    <t>67826</t>
  </si>
  <si>
    <t>73417</t>
  </si>
  <si>
    <t>73436</t>
  </si>
  <si>
    <t>73467</t>
  </si>
  <si>
    <t>73536</t>
  </si>
  <si>
    <t>83362</t>
  </si>
  <si>
    <t>83765</t>
  </si>
  <si>
    <t>87445</t>
  </si>
  <si>
    <t>2,74</t>
  </si>
  <si>
    <t>88386</t>
  </si>
  <si>
    <t>2,59</t>
  </si>
  <si>
    <t>88393</t>
  </si>
  <si>
    <t>88399</t>
  </si>
  <si>
    <t>1,95</t>
  </si>
  <si>
    <t>88418</t>
  </si>
  <si>
    <t>8,92</t>
  </si>
  <si>
    <t>88433</t>
  </si>
  <si>
    <t>11,11</t>
  </si>
  <si>
    <t>88830</t>
  </si>
  <si>
    <t>0,94</t>
  </si>
  <si>
    <t>88843</t>
  </si>
  <si>
    <t>88907</t>
  </si>
  <si>
    <t>89021</t>
  </si>
  <si>
    <t>1,29</t>
  </si>
  <si>
    <t>89028</t>
  </si>
  <si>
    <t>89032</t>
  </si>
  <si>
    <t>89035</t>
  </si>
  <si>
    <t>89225</t>
  </si>
  <si>
    <t>2,71</t>
  </si>
  <si>
    <t>89234</t>
  </si>
  <si>
    <t>89242</t>
  </si>
  <si>
    <t>89250</t>
  </si>
  <si>
    <t>89257</t>
  </si>
  <si>
    <t>89272</t>
  </si>
  <si>
    <t>89278</t>
  </si>
  <si>
    <t>89843</t>
  </si>
  <si>
    <t>89876</t>
  </si>
  <si>
    <t>89883</t>
  </si>
  <si>
    <t>90586</t>
  </si>
  <si>
    <t>1,03</t>
  </si>
  <si>
    <t>90625</t>
  </si>
  <si>
    <t>90631</t>
  </si>
  <si>
    <t>90637</t>
  </si>
  <si>
    <t>90643</t>
  </si>
  <si>
    <t>12,60</t>
  </si>
  <si>
    <t>90650</t>
  </si>
  <si>
    <t>90656</t>
  </si>
  <si>
    <t>90662</t>
  </si>
  <si>
    <t>8,34</t>
  </si>
  <si>
    <t>90668</t>
  </si>
  <si>
    <t>90674</t>
  </si>
  <si>
    <t>90680</t>
  </si>
  <si>
    <t>90686</t>
  </si>
  <si>
    <t>90692</t>
  </si>
  <si>
    <t>90964</t>
  </si>
  <si>
    <t>90972</t>
  </si>
  <si>
    <t>90979</t>
  </si>
  <si>
    <t>90991</t>
  </si>
  <si>
    <t>90999</t>
  </si>
  <si>
    <t>91031</t>
  </si>
  <si>
    <t>91277</t>
  </si>
  <si>
    <t>91283</t>
  </si>
  <si>
    <t>91386</t>
  </si>
  <si>
    <t>91533</t>
  </si>
  <si>
    <t>91634</t>
  </si>
  <si>
    <t>91645</t>
  </si>
  <si>
    <t>91692</t>
  </si>
  <si>
    <t>92043</t>
  </si>
  <si>
    <t>92106</t>
  </si>
  <si>
    <t>92112</t>
  </si>
  <si>
    <t>92118</t>
  </si>
  <si>
    <t>0,13</t>
  </si>
  <si>
    <t>92138</t>
  </si>
  <si>
    <t>92145</t>
  </si>
  <si>
    <t>92242</t>
  </si>
  <si>
    <t>92716</t>
  </si>
  <si>
    <t>14,38</t>
  </si>
  <si>
    <t>92960</t>
  </si>
  <si>
    <t>92966</t>
  </si>
  <si>
    <t>93224</t>
  </si>
  <si>
    <t>93233</t>
  </si>
  <si>
    <t>93272</t>
  </si>
  <si>
    <t>93281</t>
  </si>
  <si>
    <t>93287</t>
  </si>
  <si>
    <t>93402</t>
  </si>
  <si>
    <t>93408</t>
  </si>
  <si>
    <t>93415</t>
  </si>
  <si>
    <t>93421</t>
  </si>
  <si>
    <t>93427</t>
  </si>
  <si>
    <t>93433</t>
  </si>
  <si>
    <t>93439</t>
  </si>
  <si>
    <t>95121</t>
  </si>
  <si>
    <t>95127</t>
  </si>
  <si>
    <t>95133</t>
  </si>
  <si>
    <t>95139</t>
  </si>
  <si>
    <t>0,03</t>
  </si>
  <si>
    <t>95212</t>
  </si>
  <si>
    <t>95258</t>
  </si>
  <si>
    <t>95264</t>
  </si>
  <si>
    <t>95270</t>
  </si>
  <si>
    <t>95276</t>
  </si>
  <si>
    <t>1,96</t>
  </si>
  <si>
    <t>95282</t>
  </si>
  <si>
    <t>95620</t>
  </si>
  <si>
    <t>95631</t>
  </si>
  <si>
    <t>95702</t>
  </si>
  <si>
    <t>95708</t>
  </si>
  <si>
    <t>95714</t>
  </si>
  <si>
    <t>95720</t>
  </si>
  <si>
    <t>95872</t>
  </si>
  <si>
    <t>96013</t>
  </si>
  <si>
    <t>96020</t>
  </si>
  <si>
    <t>96028</t>
  </si>
  <si>
    <t>96035</t>
  </si>
  <si>
    <t>96157</t>
  </si>
  <si>
    <t>96158</t>
  </si>
  <si>
    <t>96245</t>
  </si>
  <si>
    <t>0,80</t>
  </si>
  <si>
    <t>96463</t>
  </si>
  <si>
    <t>5632</t>
  </si>
  <si>
    <t>5679</t>
  </si>
  <si>
    <t>5681</t>
  </si>
  <si>
    <t>5685</t>
  </si>
  <si>
    <t>5690</t>
  </si>
  <si>
    <t>1,89</t>
  </si>
  <si>
    <t>5806</t>
  </si>
  <si>
    <t>0,17</t>
  </si>
  <si>
    <t>5826</t>
  </si>
  <si>
    <t>28,18</t>
  </si>
  <si>
    <t>5829</t>
  </si>
  <si>
    <t>5837</t>
  </si>
  <si>
    <t>5841</t>
  </si>
  <si>
    <t>5845</t>
  </si>
  <si>
    <t>5849</t>
  </si>
  <si>
    <t>5853</t>
  </si>
  <si>
    <t>5857</t>
  </si>
  <si>
    <t>5865</t>
  </si>
  <si>
    <t>5869</t>
  </si>
  <si>
    <t>5877</t>
  </si>
  <si>
    <t>5881</t>
  </si>
  <si>
    <t>5884</t>
  </si>
  <si>
    <t>5892</t>
  </si>
  <si>
    <t>5896</t>
  </si>
  <si>
    <t>5903</t>
  </si>
  <si>
    <t>5911</t>
  </si>
  <si>
    <t>5923</t>
  </si>
  <si>
    <t>1,48</t>
  </si>
  <si>
    <t>5930</t>
  </si>
  <si>
    <t>5934</t>
  </si>
  <si>
    <t>5942</t>
  </si>
  <si>
    <t>5946</t>
  </si>
  <si>
    <t>5952</t>
  </si>
  <si>
    <t>5954</t>
  </si>
  <si>
    <t>2,42</t>
  </si>
  <si>
    <t>5961</t>
  </si>
  <si>
    <t>6260</t>
  </si>
  <si>
    <t>6880</t>
  </si>
  <si>
    <t>7031</t>
  </si>
  <si>
    <t>7043</t>
  </si>
  <si>
    <t>0,22</t>
  </si>
  <si>
    <t>7050</t>
  </si>
  <si>
    <t>67827</t>
  </si>
  <si>
    <t>73395</t>
  </si>
  <si>
    <t>83766</t>
  </si>
  <si>
    <t>84013</t>
  </si>
  <si>
    <t>87446</t>
  </si>
  <si>
    <t>0,29</t>
  </si>
  <si>
    <t>88392</t>
  </si>
  <si>
    <t>0,57</t>
  </si>
  <si>
    <t>88398</t>
  </si>
  <si>
    <t>0,68</t>
  </si>
  <si>
    <t>88404</t>
  </si>
  <si>
    <t>88430</t>
  </si>
  <si>
    <t>3,56</t>
  </si>
  <si>
    <t>88438</t>
  </si>
  <si>
    <t>4,71</t>
  </si>
  <si>
    <t>88831</t>
  </si>
  <si>
    <t>0,21</t>
  </si>
  <si>
    <t>88844</t>
  </si>
  <si>
    <t>88908</t>
  </si>
  <si>
    <t>89022</t>
  </si>
  <si>
    <t>89027</t>
  </si>
  <si>
    <t>89031</t>
  </si>
  <si>
    <t>89036</t>
  </si>
  <si>
    <t>89218</t>
  </si>
  <si>
    <t>89226</t>
  </si>
  <si>
    <t>89235</t>
  </si>
  <si>
    <t>89243</t>
  </si>
  <si>
    <t>89251</t>
  </si>
  <si>
    <t>89258</t>
  </si>
  <si>
    <t>89273</t>
  </si>
  <si>
    <t>89279</t>
  </si>
  <si>
    <t>89877</t>
  </si>
  <si>
    <t>89884</t>
  </si>
  <si>
    <t>90587</t>
  </si>
  <si>
    <t>0,28</t>
  </si>
  <si>
    <t>90626</t>
  </si>
  <si>
    <t>1,77</t>
  </si>
  <si>
    <t>90632</t>
  </si>
  <si>
    <t>90638</t>
  </si>
  <si>
    <t>2,73</t>
  </si>
  <si>
    <t>90644</t>
  </si>
  <si>
    <t>4,09</t>
  </si>
  <si>
    <t>90651</t>
  </si>
  <si>
    <t>0,62</t>
  </si>
  <si>
    <t>90657</t>
  </si>
  <si>
    <t>90663</t>
  </si>
  <si>
    <t>2,85</t>
  </si>
  <si>
    <t>90669</t>
  </si>
  <si>
    <t>90675</t>
  </si>
  <si>
    <t>90681</t>
  </si>
  <si>
    <t>90687</t>
  </si>
  <si>
    <t>90693</t>
  </si>
  <si>
    <t>90965</t>
  </si>
  <si>
    <t>90973</t>
  </si>
  <si>
    <t>90982</t>
  </si>
  <si>
    <t>91001</t>
  </si>
  <si>
    <t>91032</t>
  </si>
  <si>
    <t>91278</t>
  </si>
  <si>
    <t>91285</t>
  </si>
  <si>
    <t>91387</t>
  </si>
  <si>
    <t>91395</t>
  </si>
  <si>
    <t>91486</t>
  </si>
  <si>
    <t>91534</t>
  </si>
  <si>
    <t>91635</t>
  </si>
  <si>
    <t>91646</t>
  </si>
  <si>
    <t>91693</t>
  </si>
  <si>
    <t>92044</t>
  </si>
  <si>
    <t>92107</t>
  </si>
  <si>
    <t>92113</t>
  </si>
  <si>
    <t>0,63</t>
  </si>
  <si>
    <t>92119</t>
  </si>
  <si>
    <t>0,06</t>
  </si>
  <si>
    <t>92139</t>
  </si>
  <si>
    <t>92146</t>
  </si>
  <si>
    <t>92243</t>
  </si>
  <si>
    <t>92717</t>
  </si>
  <si>
    <t>92961</t>
  </si>
  <si>
    <t>92967</t>
  </si>
  <si>
    <t>93225</t>
  </si>
  <si>
    <t>93234</t>
  </si>
  <si>
    <t>0,27</t>
  </si>
  <si>
    <t>93244</t>
  </si>
  <si>
    <t>93274</t>
  </si>
  <si>
    <t>93282</t>
  </si>
  <si>
    <t>93288</t>
  </si>
  <si>
    <t>93403</t>
  </si>
  <si>
    <t>93409</t>
  </si>
  <si>
    <t>93416</t>
  </si>
  <si>
    <t>0,20</t>
  </si>
  <si>
    <t>93422</t>
  </si>
  <si>
    <t>2,63</t>
  </si>
  <si>
    <t>93428</t>
  </si>
  <si>
    <t>93434</t>
  </si>
  <si>
    <t>93440</t>
  </si>
  <si>
    <t>95122</t>
  </si>
  <si>
    <t>95128</t>
  </si>
  <si>
    <t>95140</t>
  </si>
  <si>
    <t>0,02</t>
  </si>
  <si>
    <t>95213</t>
  </si>
  <si>
    <t>95259</t>
  </si>
  <si>
    <t>95265</t>
  </si>
  <si>
    <t>95271</t>
  </si>
  <si>
    <t>0,49</t>
  </si>
  <si>
    <t>95277</t>
  </si>
  <si>
    <t>95283</t>
  </si>
  <si>
    <t>0,53</t>
  </si>
  <si>
    <t>95621</t>
  </si>
  <si>
    <t>95632</t>
  </si>
  <si>
    <t>95703</t>
  </si>
  <si>
    <t>95709</t>
  </si>
  <si>
    <t>95715</t>
  </si>
  <si>
    <t>95721</t>
  </si>
  <si>
    <t>95873</t>
  </si>
  <si>
    <t>5,97</t>
  </si>
  <si>
    <t>96014</t>
  </si>
  <si>
    <t>96021</t>
  </si>
  <si>
    <t>96029</t>
  </si>
  <si>
    <t>96036</t>
  </si>
  <si>
    <t>96155</t>
  </si>
  <si>
    <t>96156</t>
  </si>
  <si>
    <t>96159</t>
  </si>
  <si>
    <t>96246</t>
  </si>
  <si>
    <t>0,11</t>
  </si>
  <si>
    <t>96464</t>
  </si>
  <si>
    <t>5089</t>
  </si>
  <si>
    <t>5627</t>
  </si>
  <si>
    <t>5628</t>
  </si>
  <si>
    <t>5629</t>
  </si>
  <si>
    <t>5630</t>
  </si>
  <si>
    <t>5658</t>
  </si>
  <si>
    <t>5664</t>
  </si>
  <si>
    <t>16,14</t>
  </si>
  <si>
    <t>5667</t>
  </si>
  <si>
    <t>5668</t>
  </si>
  <si>
    <t>5674</t>
  </si>
  <si>
    <t>17,45</t>
  </si>
  <si>
    <t>5692</t>
  </si>
  <si>
    <t>0,16</t>
  </si>
  <si>
    <t>5693</t>
  </si>
  <si>
    <t>5695</t>
  </si>
  <si>
    <t>5703</t>
  </si>
  <si>
    <t>5705</t>
  </si>
  <si>
    <t>5707</t>
  </si>
  <si>
    <t>5710</t>
  </si>
  <si>
    <t>5711</t>
  </si>
  <si>
    <t>5714</t>
  </si>
  <si>
    <t>5715</t>
  </si>
  <si>
    <t>5718</t>
  </si>
  <si>
    <t>5721</t>
  </si>
  <si>
    <t>5722</t>
  </si>
  <si>
    <t>5724</t>
  </si>
  <si>
    <t>5727</t>
  </si>
  <si>
    <t>5,26</t>
  </si>
  <si>
    <t>5729</t>
  </si>
  <si>
    <t>5730</t>
  </si>
  <si>
    <t>5735</t>
  </si>
  <si>
    <t>5736</t>
  </si>
  <si>
    <t>5738</t>
  </si>
  <si>
    <t>5739</t>
  </si>
  <si>
    <t>5741</t>
  </si>
  <si>
    <t>5742</t>
  </si>
  <si>
    <t>5747</t>
  </si>
  <si>
    <t>5751</t>
  </si>
  <si>
    <t>5754</t>
  </si>
  <si>
    <t>11,61</t>
  </si>
  <si>
    <t>5763</t>
  </si>
  <si>
    <t>5765</t>
  </si>
  <si>
    <t>1,69</t>
  </si>
  <si>
    <t>5766</t>
  </si>
  <si>
    <t>2,06</t>
  </si>
  <si>
    <t>5779</t>
  </si>
  <si>
    <t>5787</t>
  </si>
  <si>
    <t>5797</t>
  </si>
  <si>
    <t>2,40</t>
  </si>
  <si>
    <t>5800</t>
  </si>
  <si>
    <t>0,19</t>
  </si>
  <si>
    <t>7032</t>
  </si>
  <si>
    <t>2,28</t>
  </si>
  <si>
    <t>7033</t>
  </si>
  <si>
    <t>7034</t>
  </si>
  <si>
    <t>7035</t>
  </si>
  <si>
    <t>7038</t>
  </si>
  <si>
    <t>21,79</t>
  </si>
  <si>
    <t>7039</t>
  </si>
  <si>
    <t>5,72</t>
  </si>
  <si>
    <t>7040</t>
  </si>
  <si>
    <t>7044</t>
  </si>
  <si>
    <t>0,18</t>
  </si>
  <si>
    <t>7045</t>
  </si>
  <si>
    <t>0,04</t>
  </si>
  <si>
    <t>7046</t>
  </si>
  <si>
    <t>7047</t>
  </si>
  <si>
    <t>7051</t>
  </si>
  <si>
    <t>19,33</t>
  </si>
  <si>
    <t>7052</t>
  </si>
  <si>
    <t>7053</t>
  </si>
  <si>
    <t>7054</t>
  </si>
  <si>
    <t>7058</t>
  </si>
  <si>
    <t>9,91</t>
  </si>
  <si>
    <t>7059</t>
  </si>
  <si>
    <t>3,46</t>
  </si>
  <si>
    <t>7060</t>
  </si>
  <si>
    <t>7061</t>
  </si>
  <si>
    <t>7063</t>
  </si>
  <si>
    <t>8,47</t>
  </si>
  <si>
    <t>7064</t>
  </si>
  <si>
    <t>2,22</t>
  </si>
  <si>
    <t>7065</t>
  </si>
  <si>
    <t>7066</t>
  </si>
  <si>
    <t>53786</t>
  </si>
  <si>
    <t>53788</t>
  </si>
  <si>
    <t>53792</t>
  </si>
  <si>
    <t>53794</t>
  </si>
  <si>
    <t>35,00</t>
  </si>
  <si>
    <t>53797</t>
  </si>
  <si>
    <t>53804</t>
  </si>
  <si>
    <t>2,16</t>
  </si>
  <si>
    <t>53806</t>
  </si>
  <si>
    <t>53810</t>
  </si>
  <si>
    <t>53814</t>
  </si>
  <si>
    <t>53817</t>
  </si>
  <si>
    <t>53818</t>
  </si>
  <si>
    <t>4,21</t>
  </si>
  <si>
    <t>53827</t>
  </si>
  <si>
    <t>53829</t>
  </si>
  <si>
    <t>53831</t>
  </si>
  <si>
    <t>53840</t>
  </si>
  <si>
    <t>53841</t>
  </si>
  <si>
    <t>0,81</t>
  </si>
  <si>
    <t>53849</t>
  </si>
  <si>
    <t>53857</t>
  </si>
  <si>
    <t>53858</t>
  </si>
  <si>
    <t>53861</t>
  </si>
  <si>
    <t>53863</t>
  </si>
  <si>
    <t>1,36</t>
  </si>
  <si>
    <t>53865</t>
  </si>
  <si>
    <t>53866</t>
  </si>
  <si>
    <t>53882</t>
  </si>
  <si>
    <t>55263</t>
  </si>
  <si>
    <t>73303</t>
  </si>
  <si>
    <t>3,12</t>
  </si>
  <si>
    <t>73307</t>
  </si>
  <si>
    <t>2,79</t>
  </si>
  <si>
    <t>73309</t>
  </si>
  <si>
    <t>73311</t>
  </si>
  <si>
    <t>73313</t>
  </si>
  <si>
    <t>3,80</t>
  </si>
  <si>
    <t>73315</t>
  </si>
  <si>
    <t>73335</t>
  </si>
  <si>
    <t>73340</t>
  </si>
  <si>
    <t>83361</t>
  </si>
  <si>
    <t>83761</t>
  </si>
  <si>
    <t>83762</t>
  </si>
  <si>
    <t>83763</t>
  </si>
  <si>
    <t>83764</t>
  </si>
  <si>
    <t>1,50</t>
  </si>
  <si>
    <t>87026</t>
  </si>
  <si>
    <t>87441</t>
  </si>
  <si>
    <t>0,24</t>
  </si>
  <si>
    <t>87442</t>
  </si>
  <si>
    <t>0,05</t>
  </si>
  <si>
    <t>87443</t>
  </si>
  <si>
    <t>87444</t>
  </si>
  <si>
    <t>2,23</t>
  </si>
  <si>
    <t>88387</t>
  </si>
  <si>
    <t>88389</t>
  </si>
  <si>
    <t>0,10</t>
  </si>
  <si>
    <t>88390</t>
  </si>
  <si>
    <t>88391</t>
  </si>
  <si>
    <t>1,43</t>
  </si>
  <si>
    <t>88394</t>
  </si>
  <si>
    <t>0,56</t>
  </si>
  <si>
    <t>88395</t>
  </si>
  <si>
    <t>0,12</t>
  </si>
  <si>
    <t>88396</t>
  </si>
  <si>
    <t>88397</t>
  </si>
  <si>
    <t>88400</t>
  </si>
  <si>
    <t>0,44</t>
  </si>
  <si>
    <t>88401</t>
  </si>
  <si>
    <t>88402</t>
  </si>
  <si>
    <t>0,55</t>
  </si>
  <si>
    <t>88403</t>
  </si>
  <si>
    <t>0,86</t>
  </si>
  <si>
    <t>88419</t>
  </si>
  <si>
    <t>2,91</t>
  </si>
  <si>
    <t>88422</t>
  </si>
  <si>
    <t>0,65</t>
  </si>
  <si>
    <t>88425</t>
  </si>
  <si>
    <t>88427</t>
  </si>
  <si>
    <t>88434</t>
  </si>
  <si>
    <t>88435</t>
  </si>
  <si>
    <t>88436</t>
  </si>
  <si>
    <t>88437</t>
  </si>
  <si>
    <t>88569</t>
  </si>
  <si>
    <t>88570</t>
  </si>
  <si>
    <t>88826</t>
  </si>
  <si>
    <t>88827</t>
  </si>
  <si>
    <t>88828</t>
  </si>
  <si>
    <t>88829</t>
  </si>
  <si>
    <t>88832</t>
  </si>
  <si>
    <t>88834</t>
  </si>
  <si>
    <t>5,74</t>
  </si>
  <si>
    <t>88835</t>
  </si>
  <si>
    <t>88836</t>
  </si>
  <si>
    <t>88839</t>
  </si>
  <si>
    <t>88840</t>
  </si>
  <si>
    <t>7,27</t>
  </si>
  <si>
    <t>88841</t>
  </si>
  <si>
    <t>88842</t>
  </si>
  <si>
    <t>88847</t>
  </si>
  <si>
    <t>88848</t>
  </si>
  <si>
    <t>5,10</t>
  </si>
  <si>
    <t>88853</t>
  </si>
  <si>
    <t>0,14</t>
  </si>
  <si>
    <t>88854</t>
  </si>
  <si>
    <t>88855</t>
  </si>
  <si>
    <t>88856</t>
  </si>
  <si>
    <t>0,39</t>
  </si>
  <si>
    <t>88857</t>
  </si>
  <si>
    <t>88858</t>
  </si>
  <si>
    <t>3,32</t>
  </si>
  <si>
    <t>88859</t>
  </si>
  <si>
    <t>11,48</t>
  </si>
  <si>
    <t>88860</t>
  </si>
  <si>
    <t>88900</t>
  </si>
  <si>
    <t>88902</t>
  </si>
  <si>
    <t>88903</t>
  </si>
  <si>
    <t>88904</t>
  </si>
  <si>
    <t>89009</t>
  </si>
  <si>
    <t>89010</t>
  </si>
  <si>
    <t>9,01</t>
  </si>
  <si>
    <t>89011</t>
  </si>
  <si>
    <t>89012</t>
  </si>
  <si>
    <t>89013</t>
  </si>
  <si>
    <t>89014</t>
  </si>
  <si>
    <t>89015</t>
  </si>
  <si>
    <t>1,73</t>
  </si>
  <si>
    <t>89016</t>
  </si>
  <si>
    <t>89017</t>
  </si>
  <si>
    <t>89018</t>
  </si>
  <si>
    <t>89019</t>
  </si>
  <si>
    <t>89020</t>
  </si>
  <si>
    <t>89023</t>
  </si>
  <si>
    <t>89024</t>
  </si>
  <si>
    <t>0,74</t>
  </si>
  <si>
    <t>89025</t>
  </si>
  <si>
    <t>3,48</t>
  </si>
  <si>
    <t>89026</t>
  </si>
  <si>
    <t>89029</t>
  </si>
  <si>
    <t>89030</t>
  </si>
  <si>
    <t>6,95</t>
  </si>
  <si>
    <t>89033</t>
  </si>
  <si>
    <t>89034</t>
  </si>
  <si>
    <t>1,63</t>
  </si>
  <si>
    <t>89128</t>
  </si>
  <si>
    <t>89129</t>
  </si>
  <si>
    <t>4,89</t>
  </si>
  <si>
    <t>89130</t>
  </si>
  <si>
    <t>89131</t>
  </si>
  <si>
    <t>89210</t>
  </si>
  <si>
    <t>13,94</t>
  </si>
  <si>
    <t>89211</t>
  </si>
  <si>
    <t>89212</t>
  </si>
  <si>
    <t>13,25</t>
  </si>
  <si>
    <t>89213</t>
  </si>
  <si>
    <t>89214</t>
  </si>
  <si>
    <t>89215</t>
  </si>
  <si>
    <t>89221</t>
  </si>
  <si>
    <t>89222</t>
  </si>
  <si>
    <t>89223</t>
  </si>
  <si>
    <t>89224</t>
  </si>
  <si>
    <t>89228</t>
  </si>
  <si>
    <t>89229</t>
  </si>
  <si>
    <t>7,84</t>
  </si>
  <si>
    <t>89230</t>
  </si>
  <si>
    <t>89231</t>
  </si>
  <si>
    <t>89232</t>
  </si>
  <si>
    <t>89233</t>
  </si>
  <si>
    <t>89236</t>
  </si>
  <si>
    <t>89237</t>
  </si>
  <si>
    <t>89238</t>
  </si>
  <si>
    <t>89239</t>
  </si>
  <si>
    <t>89240</t>
  </si>
  <si>
    <t>89241</t>
  </si>
  <si>
    <t>89246</t>
  </si>
  <si>
    <t>89247</t>
  </si>
  <si>
    <t>89248</t>
  </si>
  <si>
    <t>89249</t>
  </si>
  <si>
    <t>89253</t>
  </si>
  <si>
    <t>89254</t>
  </si>
  <si>
    <t>89255</t>
  </si>
  <si>
    <t>89256</t>
  </si>
  <si>
    <t>89259</t>
  </si>
  <si>
    <t>89260</t>
  </si>
  <si>
    <t>3,34</t>
  </si>
  <si>
    <t>89262</t>
  </si>
  <si>
    <t>89264</t>
  </si>
  <si>
    <t>6,53</t>
  </si>
  <si>
    <t>89265</t>
  </si>
  <si>
    <t>89266</t>
  </si>
  <si>
    <t>0,52</t>
  </si>
  <si>
    <t>89267</t>
  </si>
  <si>
    <t>89268</t>
  </si>
  <si>
    <t>7,90</t>
  </si>
  <si>
    <t>89269</t>
  </si>
  <si>
    <t>89270</t>
  </si>
  <si>
    <t>89271</t>
  </si>
  <si>
    <t>89274</t>
  </si>
  <si>
    <t>89275</t>
  </si>
  <si>
    <t>89276</t>
  </si>
  <si>
    <t>89277</t>
  </si>
  <si>
    <t>4,46</t>
  </si>
  <si>
    <t>89280</t>
  </si>
  <si>
    <t>89281</t>
  </si>
  <si>
    <t>89870</t>
  </si>
  <si>
    <t>89871</t>
  </si>
  <si>
    <t>5,93</t>
  </si>
  <si>
    <t>89872</t>
  </si>
  <si>
    <t>1,22</t>
  </si>
  <si>
    <t>89873</t>
  </si>
  <si>
    <t>89874</t>
  </si>
  <si>
    <t>89878</t>
  </si>
  <si>
    <t>89879</t>
  </si>
  <si>
    <t>89880</t>
  </si>
  <si>
    <t>89881</t>
  </si>
  <si>
    <t>89882</t>
  </si>
  <si>
    <t>90582</t>
  </si>
  <si>
    <t>0,23</t>
  </si>
  <si>
    <t>90583</t>
  </si>
  <si>
    <t>90584</t>
  </si>
  <si>
    <t>90585</t>
  </si>
  <si>
    <t>90621</t>
  </si>
  <si>
    <t>1,45</t>
  </si>
  <si>
    <t>90622</t>
  </si>
  <si>
    <t>0,32</t>
  </si>
  <si>
    <t>90623</t>
  </si>
  <si>
    <t>1,81</t>
  </si>
  <si>
    <t>90624</t>
  </si>
  <si>
    <t>90627</t>
  </si>
  <si>
    <t>90628</t>
  </si>
  <si>
    <t>6,25</t>
  </si>
  <si>
    <t>90629</t>
  </si>
  <si>
    <t>90630</t>
  </si>
  <si>
    <t>90633</t>
  </si>
  <si>
    <t>90634</t>
  </si>
  <si>
    <t>0,50</t>
  </si>
  <si>
    <t>90635</t>
  </si>
  <si>
    <t>90636</t>
  </si>
  <si>
    <t>90639</t>
  </si>
  <si>
    <t>90640</t>
  </si>
  <si>
    <t>0,75</t>
  </si>
  <si>
    <t>90641</t>
  </si>
  <si>
    <t>3,65</t>
  </si>
  <si>
    <t>90642</t>
  </si>
  <si>
    <t>90646</t>
  </si>
  <si>
    <t>0,51</t>
  </si>
  <si>
    <t>90647</t>
  </si>
  <si>
    <t>90648</t>
  </si>
  <si>
    <t>90649</t>
  </si>
  <si>
    <t>90652</t>
  </si>
  <si>
    <t>90653</t>
  </si>
  <si>
    <t>90654</t>
  </si>
  <si>
    <t>2,38</t>
  </si>
  <si>
    <t>90655</t>
  </si>
  <si>
    <t>90658</t>
  </si>
  <si>
    <t>2,33</t>
  </si>
  <si>
    <t>90659</t>
  </si>
  <si>
    <t>90660</t>
  </si>
  <si>
    <t>90661</t>
  </si>
  <si>
    <t>90664</t>
  </si>
  <si>
    <t>90665</t>
  </si>
  <si>
    <t>90666</t>
  </si>
  <si>
    <t>90667</t>
  </si>
  <si>
    <t>90670</t>
  </si>
  <si>
    <t>90671</t>
  </si>
  <si>
    <t>90672</t>
  </si>
  <si>
    <t>90673</t>
  </si>
  <si>
    <t>90676</t>
  </si>
  <si>
    <t>90677</t>
  </si>
  <si>
    <t>90678</t>
  </si>
  <si>
    <t>90679</t>
  </si>
  <si>
    <t>90682</t>
  </si>
  <si>
    <t>90683</t>
  </si>
  <si>
    <t>90684</t>
  </si>
  <si>
    <t>90685</t>
  </si>
  <si>
    <t>90688</t>
  </si>
  <si>
    <t>90689</t>
  </si>
  <si>
    <t>90690</t>
  </si>
  <si>
    <t>90691</t>
  </si>
  <si>
    <t>90957</t>
  </si>
  <si>
    <t>1,92</t>
  </si>
  <si>
    <t>90958</t>
  </si>
  <si>
    <t>90960</t>
  </si>
  <si>
    <t>2,56</t>
  </si>
  <si>
    <t>90961</t>
  </si>
  <si>
    <t>0,67</t>
  </si>
  <si>
    <t>90962</t>
  </si>
  <si>
    <t>3,21</t>
  </si>
  <si>
    <t>90963</t>
  </si>
  <si>
    <t>90968</t>
  </si>
  <si>
    <t>90969</t>
  </si>
  <si>
    <t>90970</t>
  </si>
  <si>
    <t>3,22</t>
  </si>
  <si>
    <t>90971</t>
  </si>
  <si>
    <t>90975</t>
  </si>
  <si>
    <t>6,54</t>
  </si>
  <si>
    <t>90976</t>
  </si>
  <si>
    <t>1,71</t>
  </si>
  <si>
    <t>90977</t>
  </si>
  <si>
    <t>90978</t>
  </si>
  <si>
    <t>90992</t>
  </si>
  <si>
    <t>90993</t>
  </si>
  <si>
    <t>90994</t>
  </si>
  <si>
    <t>3,82</t>
  </si>
  <si>
    <t>90995</t>
  </si>
  <si>
    <t>91021</t>
  </si>
  <si>
    <t>3,02</t>
  </si>
  <si>
    <t>91026</t>
  </si>
  <si>
    <t>91027</t>
  </si>
  <si>
    <t>91028</t>
  </si>
  <si>
    <t>91029</t>
  </si>
  <si>
    <t>91030</t>
  </si>
  <si>
    <t>91273</t>
  </si>
  <si>
    <t>0,43</t>
  </si>
  <si>
    <t>91274</t>
  </si>
  <si>
    <t>91275</t>
  </si>
  <si>
    <t>91276</t>
  </si>
  <si>
    <t>91279</t>
  </si>
  <si>
    <t>91280</t>
  </si>
  <si>
    <t>91281</t>
  </si>
  <si>
    <t>0,58</t>
  </si>
  <si>
    <t>91282</t>
  </si>
  <si>
    <t>91354</t>
  </si>
  <si>
    <t>91355</t>
  </si>
  <si>
    <t>91356</t>
  </si>
  <si>
    <t>0,60</t>
  </si>
  <si>
    <t>91359</t>
  </si>
  <si>
    <t>91360</t>
  </si>
  <si>
    <t>3,25</t>
  </si>
  <si>
    <t>91361</t>
  </si>
  <si>
    <t>0,66</t>
  </si>
  <si>
    <t>91367</t>
  </si>
  <si>
    <t>91368</t>
  </si>
  <si>
    <t>91369</t>
  </si>
  <si>
    <t>91375</t>
  </si>
  <si>
    <t>91376</t>
  </si>
  <si>
    <t>2,47</t>
  </si>
  <si>
    <t>91377</t>
  </si>
  <si>
    <t>91380</t>
  </si>
  <si>
    <t>91381</t>
  </si>
  <si>
    <t>4,08</t>
  </si>
  <si>
    <t>91382</t>
  </si>
  <si>
    <t>0,84</t>
  </si>
  <si>
    <t>91383</t>
  </si>
  <si>
    <t>91384</t>
  </si>
  <si>
    <t>91390</t>
  </si>
  <si>
    <t>91391</t>
  </si>
  <si>
    <t>3,11</t>
  </si>
  <si>
    <t>91392</t>
  </si>
  <si>
    <t>91396</t>
  </si>
  <si>
    <t>91397</t>
  </si>
  <si>
    <t>91398</t>
  </si>
  <si>
    <t>91402</t>
  </si>
  <si>
    <t>91466</t>
  </si>
  <si>
    <t>91467</t>
  </si>
  <si>
    <t>91468</t>
  </si>
  <si>
    <t>11,73</t>
  </si>
  <si>
    <t>91469</t>
  </si>
  <si>
    <t>91484</t>
  </si>
  <si>
    <t>91485</t>
  </si>
  <si>
    <t>91529</t>
  </si>
  <si>
    <t>91530</t>
  </si>
  <si>
    <t>91531</t>
  </si>
  <si>
    <t>0,79</t>
  </si>
  <si>
    <t>91532</t>
  </si>
  <si>
    <t>91629</t>
  </si>
  <si>
    <t>91630</t>
  </si>
  <si>
    <t>91631</t>
  </si>
  <si>
    <t>91632</t>
  </si>
  <si>
    <t>91633</t>
  </si>
  <si>
    <t>91640</t>
  </si>
  <si>
    <t>91641</t>
  </si>
  <si>
    <t>91642</t>
  </si>
  <si>
    <t>1,56</t>
  </si>
  <si>
    <t>91643</t>
  </si>
  <si>
    <t>91644</t>
  </si>
  <si>
    <t>91688</t>
  </si>
  <si>
    <t>91689</t>
  </si>
  <si>
    <t>0,01</t>
  </si>
  <si>
    <t>91690</t>
  </si>
  <si>
    <t>91691</t>
  </si>
  <si>
    <t>92040</t>
  </si>
  <si>
    <t>92041</t>
  </si>
  <si>
    <t>92042</t>
  </si>
  <si>
    <t>92101</t>
  </si>
  <si>
    <t>92102</t>
  </si>
  <si>
    <t>92103</t>
  </si>
  <si>
    <t>92104</t>
  </si>
  <si>
    <t>92105</t>
  </si>
  <si>
    <t>92108</t>
  </si>
  <si>
    <t>92109</t>
  </si>
  <si>
    <t>92110</t>
  </si>
  <si>
    <t>0,40</t>
  </si>
  <si>
    <t>92111</t>
  </si>
  <si>
    <t>92114</t>
  </si>
  <si>
    <t>92115</t>
  </si>
  <si>
    <t>92116</t>
  </si>
  <si>
    <t>0,07</t>
  </si>
  <si>
    <t>92133</t>
  </si>
  <si>
    <t>7,22</t>
  </si>
  <si>
    <t>92134</t>
  </si>
  <si>
    <t>92135</t>
  </si>
  <si>
    <t>0,45</t>
  </si>
  <si>
    <t>92136</t>
  </si>
  <si>
    <t>92137</t>
  </si>
  <si>
    <t>92140</t>
  </si>
  <si>
    <t>2,20</t>
  </si>
  <si>
    <t>92141</t>
  </si>
  <si>
    <t>92142</t>
  </si>
  <si>
    <t>92143</t>
  </si>
  <si>
    <t>2,75</t>
  </si>
  <si>
    <t>92144</t>
  </si>
  <si>
    <t>92237</t>
  </si>
  <si>
    <t>14,04</t>
  </si>
  <si>
    <t>92238</t>
  </si>
  <si>
    <t>92239</t>
  </si>
  <si>
    <t>92240</t>
  </si>
  <si>
    <t>92241</t>
  </si>
  <si>
    <t>92712</t>
  </si>
  <si>
    <t>92713</t>
  </si>
  <si>
    <t>92714</t>
  </si>
  <si>
    <t>92715</t>
  </si>
  <si>
    <t>92956</t>
  </si>
  <si>
    <t>92957</t>
  </si>
  <si>
    <t>92958</t>
  </si>
  <si>
    <t>3,93</t>
  </si>
  <si>
    <t>92959</t>
  </si>
  <si>
    <t>6,16</t>
  </si>
  <si>
    <t>92963</t>
  </si>
  <si>
    <t>1,12</t>
  </si>
  <si>
    <t>92964</t>
  </si>
  <si>
    <t>0,25</t>
  </si>
  <si>
    <t>92965</t>
  </si>
  <si>
    <t>1,40</t>
  </si>
  <si>
    <t>93220</t>
  </si>
  <si>
    <t>93221</t>
  </si>
  <si>
    <t>93222</t>
  </si>
  <si>
    <t>93223</t>
  </si>
  <si>
    <t>93229</t>
  </si>
  <si>
    <t>93230</t>
  </si>
  <si>
    <t>93231</t>
  </si>
  <si>
    <t>93232</t>
  </si>
  <si>
    <t>3,31</t>
  </si>
  <si>
    <t>93235</t>
  </si>
  <si>
    <t>93238</t>
  </si>
  <si>
    <t>1,10</t>
  </si>
  <si>
    <t>93239</t>
  </si>
  <si>
    <t>5,00</t>
  </si>
  <si>
    <t>93240</t>
  </si>
  <si>
    <t>93267</t>
  </si>
  <si>
    <t>93269</t>
  </si>
  <si>
    <t>93270</t>
  </si>
  <si>
    <t>93271</t>
  </si>
  <si>
    <t>4,30</t>
  </si>
  <si>
    <t>93277</t>
  </si>
  <si>
    <t>93278</t>
  </si>
  <si>
    <t>93279</t>
  </si>
  <si>
    <t>93280</t>
  </si>
  <si>
    <t>0,35</t>
  </si>
  <si>
    <t>93283</t>
  </si>
  <si>
    <t>93284</t>
  </si>
  <si>
    <t>93285</t>
  </si>
  <si>
    <t>93286</t>
  </si>
  <si>
    <t>93296</t>
  </si>
  <si>
    <t>93397</t>
  </si>
  <si>
    <t>93398</t>
  </si>
  <si>
    <t>93399</t>
  </si>
  <si>
    <t>93400</t>
  </si>
  <si>
    <t>93401</t>
  </si>
  <si>
    <t>93404</t>
  </si>
  <si>
    <t>3,61</t>
  </si>
  <si>
    <t>93405</t>
  </si>
  <si>
    <t>93406</t>
  </si>
  <si>
    <t>4,52</t>
  </si>
  <si>
    <t>93407</t>
  </si>
  <si>
    <t>93411</t>
  </si>
  <si>
    <t>0,15</t>
  </si>
  <si>
    <t>93412</t>
  </si>
  <si>
    <t>93413</t>
  </si>
  <si>
    <t>93414</t>
  </si>
  <si>
    <t>93417</t>
  </si>
  <si>
    <t>93418</t>
  </si>
  <si>
    <t>93419</t>
  </si>
  <si>
    <t>1,75</t>
  </si>
  <si>
    <t>93420</t>
  </si>
  <si>
    <t>93423</t>
  </si>
  <si>
    <t>2,78</t>
  </si>
  <si>
    <t>93424</t>
  </si>
  <si>
    <t>0,95</t>
  </si>
  <si>
    <t>93425</t>
  </si>
  <si>
    <t>93426</t>
  </si>
  <si>
    <t>93429</t>
  </si>
  <si>
    <t>93430</t>
  </si>
  <si>
    <t>21,92</t>
  </si>
  <si>
    <t>93431</t>
  </si>
  <si>
    <t>93432</t>
  </si>
  <si>
    <t>93435</t>
  </si>
  <si>
    <t>93436</t>
  </si>
  <si>
    <t>1,38</t>
  </si>
  <si>
    <t>93437</t>
  </si>
  <si>
    <t>6,49</t>
  </si>
  <si>
    <t>93438</t>
  </si>
  <si>
    <t>95114</t>
  </si>
  <si>
    <t>1,09</t>
  </si>
  <si>
    <t>95115</t>
  </si>
  <si>
    <t>95116</t>
  </si>
  <si>
    <t>31,99</t>
  </si>
  <si>
    <t>95117</t>
  </si>
  <si>
    <t>95118</t>
  </si>
  <si>
    <t>95119</t>
  </si>
  <si>
    <t>95120</t>
  </si>
  <si>
    <t>95123</t>
  </si>
  <si>
    <t>95124</t>
  </si>
  <si>
    <t>95125</t>
  </si>
  <si>
    <t>95126</t>
  </si>
  <si>
    <t>95129</t>
  </si>
  <si>
    <t>95130</t>
  </si>
  <si>
    <t>6,22</t>
  </si>
  <si>
    <t>95131</t>
  </si>
  <si>
    <t>95132</t>
  </si>
  <si>
    <t>16,98</t>
  </si>
  <si>
    <t>95136</t>
  </si>
  <si>
    <t>95137</t>
  </si>
  <si>
    <t>95138</t>
  </si>
  <si>
    <t>95208</t>
  </si>
  <si>
    <t>95209</t>
  </si>
  <si>
    <t>95210</t>
  </si>
  <si>
    <t>95211</t>
  </si>
  <si>
    <t>95217</t>
  </si>
  <si>
    <t>95255</t>
  </si>
  <si>
    <t>0,97</t>
  </si>
  <si>
    <t>95256</t>
  </si>
  <si>
    <t>95257</t>
  </si>
  <si>
    <t>95260</t>
  </si>
  <si>
    <t>95261</t>
  </si>
  <si>
    <t>95262</t>
  </si>
  <si>
    <t>95263</t>
  </si>
  <si>
    <t>95266</t>
  </si>
  <si>
    <t>0,41</t>
  </si>
  <si>
    <t>95267</t>
  </si>
  <si>
    <t>0,08</t>
  </si>
  <si>
    <t>95268</t>
  </si>
  <si>
    <t>95269</t>
  </si>
  <si>
    <t>95272</t>
  </si>
  <si>
    <t>95273</t>
  </si>
  <si>
    <t>0,09</t>
  </si>
  <si>
    <t>95274</t>
  </si>
  <si>
    <t>95275</t>
  </si>
  <si>
    <t>95278</t>
  </si>
  <si>
    <t>95279</t>
  </si>
  <si>
    <t>95280</t>
  </si>
  <si>
    <t>0,34</t>
  </si>
  <si>
    <t>95281</t>
  </si>
  <si>
    <t>95617</t>
  </si>
  <si>
    <t>95618</t>
  </si>
  <si>
    <t>95619</t>
  </si>
  <si>
    <t>95627</t>
  </si>
  <si>
    <t>20,86</t>
  </si>
  <si>
    <t>95628</t>
  </si>
  <si>
    <t>5,48</t>
  </si>
  <si>
    <t>95629</t>
  </si>
  <si>
    <t>26,11</t>
  </si>
  <si>
    <t>95630</t>
  </si>
  <si>
    <t>95698</t>
  </si>
  <si>
    <t>95699</t>
  </si>
  <si>
    <t>95700</t>
  </si>
  <si>
    <t>95701</t>
  </si>
  <si>
    <t>95704</t>
  </si>
  <si>
    <t>95705</t>
  </si>
  <si>
    <t>95706</t>
  </si>
  <si>
    <t>95707</t>
  </si>
  <si>
    <t>95710</t>
  </si>
  <si>
    <t>95711</t>
  </si>
  <si>
    <t>7,05</t>
  </si>
  <si>
    <t>95712</t>
  </si>
  <si>
    <t>95713</t>
  </si>
  <si>
    <t>95716</t>
  </si>
  <si>
    <t>95717</t>
  </si>
  <si>
    <t>95718</t>
  </si>
  <si>
    <t>95719</t>
  </si>
  <si>
    <t>95869</t>
  </si>
  <si>
    <t>1,52</t>
  </si>
  <si>
    <t>95870</t>
  </si>
  <si>
    <t>95871</t>
  </si>
  <si>
    <t>95874</t>
  </si>
  <si>
    <t>4,45</t>
  </si>
  <si>
    <t>96008</t>
  </si>
  <si>
    <t>96009</t>
  </si>
  <si>
    <t>96011</t>
  </si>
  <si>
    <t>96012</t>
  </si>
  <si>
    <t>96015</t>
  </si>
  <si>
    <t>10,02</t>
  </si>
  <si>
    <t>96016</t>
  </si>
  <si>
    <t>96018</t>
  </si>
  <si>
    <t>96019</t>
  </si>
  <si>
    <t>96023</t>
  </si>
  <si>
    <t>96024</t>
  </si>
  <si>
    <t>96026</t>
  </si>
  <si>
    <t>8,49</t>
  </si>
  <si>
    <t>96027</t>
  </si>
  <si>
    <t>96030</t>
  </si>
  <si>
    <t>96031</t>
  </si>
  <si>
    <t>4,78</t>
  </si>
  <si>
    <t>96032</t>
  </si>
  <si>
    <t>0,98</t>
  </si>
  <si>
    <t>96033</t>
  </si>
  <si>
    <t>25,67</t>
  </si>
  <si>
    <t>96034</t>
  </si>
  <si>
    <t>96053</t>
  </si>
  <si>
    <t>96054</t>
  </si>
  <si>
    <t>12,87</t>
  </si>
  <si>
    <t>96055</t>
  </si>
  <si>
    <t>96056</t>
  </si>
  <si>
    <t>96057</t>
  </si>
  <si>
    <t>96060</t>
  </si>
  <si>
    <t>96061</t>
  </si>
  <si>
    <t>96062</t>
  </si>
  <si>
    <t>96241</t>
  </si>
  <si>
    <t>11,05</t>
  </si>
  <si>
    <t>96242</t>
  </si>
  <si>
    <t>96243</t>
  </si>
  <si>
    <t>13,81</t>
  </si>
  <si>
    <t>96244</t>
  </si>
  <si>
    <t>96301</t>
  </si>
  <si>
    <t>96457</t>
  </si>
  <si>
    <t>96458</t>
  </si>
  <si>
    <t>96459</t>
  </si>
  <si>
    <t>96460</t>
  </si>
  <si>
    <t>4,01</t>
  </si>
  <si>
    <t>1,70</t>
  </si>
  <si>
    <t>92259</t>
  </si>
  <si>
    <t>92260</t>
  </si>
  <si>
    <t>92261</t>
  </si>
  <si>
    <t>92262</t>
  </si>
  <si>
    <t>92539</t>
  </si>
  <si>
    <t>92540</t>
  </si>
  <si>
    <t>92541</t>
  </si>
  <si>
    <t>92542</t>
  </si>
  <si>
    <t>92543</t>
  </si>
  <si>
    <t>92544</t>
  </si>
  <si>
    <t>92545</t>
  </si>
  <si>
    <t>92546</t>
  </si>
  <si>
    <t>92547</t>
  </si>
  <si>
    <t>92548</t>
  </si>
  <si>
    <t>92549</t>
  </si>
  <si>
    <t>92550</t>
  </si>
  <si>
    <t>92551</t>
  </si>
  <si>
    <t>92552</t>
  </si>
  <si>
    <t>92553</t>
  </si>
  <si>
    <t>92554</t>
  </si>
  <si>
    <t>92555</t>
  </si>
  <si>
    <t>92556</t>
  </si>
  <si>
    <t>92557</t>
  </si>
  <si>
    <t>92558</t>
  </si>
  <si>
    <t>92559</t>
  </si>
  <si>
    <t>92560</t>
  </si>
  <si>
    <t>92561</t>
  </si>
  <si>
    <t>92562</t>
  </si>
  <si>
    <t>92563</t>
  </si>
  <si>
    <t>92564</t>
  </si>
  <si>
    <t>94189</t>
  </si>
  <si>
    <t>19,72</t>
  </si>
  <si>
    <t>94192</t>
  </si>
  <si>
    <t>94195</t>
  </si>
  <si>
    <t>94198</t>
  </si>
  <si>
    <t>94201</t>
  </si>
  <si>
    <t>94204</t>
  </si>
  <si>
    <t>94224</t>
  </si>
  <si>
    <t>94226</t>
  </si>
  <si>
    <t>6,04</t>
  </si>
  <si>
    <t>94232</t>
  </si>
  <si>
    <t>1,78</t>
  </si>
  <si>
    <t>94440</t>
  </si>
  <si>
    <t>94441</t>
  </si>
  <si>
    <t>94442</t>
  </si>
  <si>
    <t>94443</t>
  </si>
  <si>
    <t>94445</t>
  </si>
  <si>
    <t>94446</t>
  </si>
  <si>
    <t>94447</t>
  </si>
  <si>
    <t>94448</t>
  </si>
  <si>
    <t>94207</t>
  </si>
  <si>
    <t>94210</t>
  </si>
  <si>
    <t>94218</t>
  </si>
  <si>
    <t>94213</t>
  </si>
  <si>
    <t>94216</t>
  </si>
  <si>
    <t>94219</t>
  </si>
  <si>
    <t>94220</t>
  </si>
  <si>
    <t>94221</t>
  </si>
  <si>
    <t>94222</t>
  </si>
  <si>
    <t>94223</t>
  </si>
  <si>
    <t>94451</t>
  </si>
  <si>
    <t>94227</t>
  </si>
  <si>
    <t>94228</t>
  </si>
  <si>
    <t>94229</t>
  </si>
  <si>
    <t>94231</t>
  </si>
  <si>
    <t>94449</t>
  </si>
  <si>
    <t>9,16</t>
  </si>
  <si>
    <t>92255</t>
  </si>
  <si>
    <t>92256</t>
  </si>
  <si>
    <t>92257</t>
  </si>
  <si>
    <t>92258</t>
  </si>
  <si>
    <t>92568</t>
  </si>
  <si>
    <t>92569</t>
  </si>
  <si>
    <t>92570</t>
  </si>
  <si>
    <t>92571</t>
  </si>
  <si>
    <t>92572</t>
  </si>
  <si>
    <t>92573</t>
  </si>
  <si>
    <t>92574</t>
  </si>
  <si>
    <t>92575</t>
  </si>
  <si>
    <t>92576</t>
  </si>
  <si>
    <t>9,37</t>
  </si>
  <si>
    <t>92577</t>
  </si>
  <si>
    <t>92578</t>
  </si>
  <si>
    <t>92579</t>
  </si>
  <si>
    <t>92580</t>
  </si>
  <si>
    <t>92581</t>
  </si>
  <si>
    <t>92582</t>
  </si>
  <si>
    <t>92584</t>
  </si>
  <si>
    <t>92586</t>
  </si>
  <si>
    <t>92588</t>
  </si>
  <si>
    <t>92590</t>
  </si>
  <si>
    <t>92592</t>
  </si>
  <si>
    <t>92594</t>
  </si>
  <si>
    <t>92596</t>
  </si>
  <si>
    <t>92598</t>
  </si>
  <si>
    <t>92600</t>
  </si>
  <si>
    <t>92602</t>
  </si>
  <si>
    <t>92604</t>
  </si>
  <si>
    <t>92606</t>
  </si>
  <si>
    <t>92608</t>
  </si>
  <si>
    <t>92610</t>
  </si>
  <si>
    <t>92612</t>
  </si>
  <si>
    <t>92614</t>
  </si>
  <si>
    <t>92616</t>
  </si>
  <si>
    <t>92618</t>
  </si>
  <si>
    <t>92620</t>
  </si>
  <si>
    <t>94444</t>
  </si>
  <si>
    <t>4,95</t>
  </si>
  <si>
    <t>5,77</t>
  </si>
  <si>
    <t>11,31</t>
  </si>
  <si>
    <t>83665</t>
  </si>
  <si>
    <t>7,46</t>
  </si>
  <si>
    <t>92743</t>
  </si>
  <si>
    <t>92744</t>
  </si>
  <si>
    <t>92745</t>
  </si>
  <si>
    <t>92746</t>
  </si>
  <si>
    <t>92747</t>
  </si>
  <si>
    <t>92748</t>
  </si>
  <si>
    <t>92749</t>
  </si>
  <si>
    <t>92750</t>
  </si>
  <si>
    <t>92751</t>
  </si>
  <si>
    <t>92752</t>
  </si>
  <si>
    <t>92753</t>
  </si>
  <si>
    <t>92754</t>
  </si>
  <si>
    <t>92755</t>
  </si>
  <si>
    <t>92756</t>
  </si>
  <si>
    <t>92757</t>
  </si>
  <si>
    <t>92758</t>
  </si>
  <si>
    <t>91069</t>
  </si>
  <si>
    <t>91070</t>
  </si>
  <si>
    <t>91071</t>
  </si>
  <si>
    <t>91072</t>
  </si>
  <si>
    <t>91073</t>
  </si>
  <si>
    <t>91074</t>
  </si>
  <si>
    <t>91075</t>
  </si>
  <si>
    <t>91076</t>
  </si>
  <si>
    <t>91077</t>
  </si>
  <si>
    <t>91078</t>
  </si>
  <si>
    <t>91079</t>
  </si>
  <si>
    <t>91080</t>
  </si>
  <si>
    <t>91081</t>
  </si>
  <si>
    <t>91082</t>
  </si>
  <si>
    <t>91083</t>
  </si>
  <si>
    <t>91084</t>
  </si>
  <si>
    <t>91086</t>
  </si>
  <si>
    <t>91087</t>
  </si>
  <si>
    <t>91088</t>
  </si>
  <si>
    <t>91089</t>
  </si>
  <si>
    <t>91090</t>
  </si>
  <si>
    <t>91091</t>
  </si>
  <si>
    <t>91092</t>
  </si>
  <si>
    <t>91093</t>
  </si>
  <si>
    <t>91094</t>
  </si>
  <si>
    <t>91095</t>
  </si>
  <si>
    <t>91096</t>
  </si>
  <si>
    <t>91097</t>
  </si>
  <si>
    <t>91098</t>
  </si>
  <si>
    <t>91099</t>
  </si>
  <si>
    <t>91100</t>
  </si>
  <si>
    <t>91101</t>
  </si>
  <si>
    <t>93952</t>
  </si>
  <si>
    <t>93953</t>
  </si>
  <si>
    <t>93954</t>
  </si>
  <si>
    <t>93955</t>
  </si>
  <si>
    <t>93956</t>
  </si>
  <si>
    <t>93957</t>
  </si>
  <si>
    <t>93958</t>
  </si>
  <si>
    <t>93959</t>
  </si>
  <si>
    <t>93960</t>
  </si>
  <si>
    <t>93961</t>
  </si>
  <si>
    <t>93962</t>
  </si>
  <si>
    <t>93963</t>
  </si>
  <si>
    <t>93964</t>
  </si>
  <si>
    <t>93965</t>
  </si>
  <si>
    <t>93966</t>
  </si>
  <si>
    <t>93967</t>
  </si>
  <si>
    <t>93968</t>
  </si>
  <si>
    <t>93969</t>
  </si>
  <si>
    <t>93970</t>
  </si>
  <si>
    <t>93971</t>
  </si>
  <si>
    <t>95108</t>
  </si>
  <si>
    <t>94263</t>
  </si>
  <si>
    <t>94264</t>
  </si>
  <si>
    <t>94265</t>
  </si>
  <si>
    <t>94266</t>
  </si>
  <si>
    <t>94267</t>
  </si>
  <si>
    <t>94268</t>
  </si>
  <si>
    <t>94269</t>
  </si>
  <si>
    <t>94270</t>
  </si>
  <si>
    <t>94271</t>
  </si>
  <si>
    <t>94272</t>
  </si>
  <si>
    <t>94273</t>
  </si>
  <si>
    <t>94274</t>
  </si>
  <si>
    <t>94275</t>
  </si>
  <si>
    <t>94276</t>
  </si>
  <si>
    <t>94281</t>
  </si>
  <si>
    <t>94282</t>
  </si>
  <si>
    <t>94283</t>
  </si>
  <si>
    <t>94284</t>
  </si>
  <si>
    <t>94285</t>
  </si>
  <si>
    <t>94286</t>
  </si>
  <si>
    <t>94287</t>
  </si>
  <si>
    <t>94288</t>
  </si>
  <si>
    <t>94289</t>
  </si>
  <si>
    <t>94290</t>
  </si>
  <si>
    <t>94291</t>
  </si>
  <si>
    <t>94292</t>
  </si>
  <si>
    <t>94293</t>
  </si>
  <si>
    <t>94294</t>
  </si>
  <si>
    <t>15,45</t>
  </si>
  <si>
    <t>21,53</t>
  </si>
  <si>
    <t>12,14</t>
  </si>
  <si>
    <t>11,82</t>
  </si>
  <si>
    <t>90801</t>
  </si>
  <si>
    <t>90806</t>
  </si>
  <si>
    <t>90820</t>
  </si>
  <si>
    <t>90821</t>
  </si>
  <si>
    <t>90822</t>
  </si>
  <si>
    <t>90823</t>
  </si>
  <si>
    <t>22,55</t>
  </si>
  <si>
    <t>90830</t>
  </si>
  <si>
    <t>90831</t>
  </si>
  <si>
    <t>90841</t>
  </si>
  <si>
    <t>90842</t>
  </si>
  <si>
    <t>90843</t>
  </si>
  <si>
    <t>90844</t>
  </si>
  <si>
    <t>90847</t>
  </si>
  <si>
    <t>90848</t>
  </si>
  <si>
    <t>90849</t>
  </si>
  <si>
    <t>90850</t>
  </si>
  <si>
    <t>91009</t>
  </si>
  <si>
    <t>91010</t>
  </si>
  <si>
    <t>91011</t>
  </si>
  <si>
    <t>91012</t>
  </si>
  <si>
    <t>91013</t>
  </si>
  <si>
    <t>91014</t>
  </si>
  <si>
    <t>91015</t>
  </si>
  <si>
    <t>91016</t>
  </si>
  <si>
    <t>91287</t>
  </si>
  <si>
    <t>91292</t>
  </si>
  <si>
    <t>91295</t>
  </si>
  <si>
    <t>91296</t>
  </si>
  <si>
    <t>91297</t>
  </si>
  <si>
    <t>91298</t>
  </si>
  <si>
    <t>91299</t>
  </si>
  <si>
    <t>91304</t>
  </si>
  <si>
    <t>91305</t>
  </si>
  <si>
    <t>91306</t>
  </si>
  <si>
    <t>91307</t>
  </si>
  <si>
    <t>91312</t>
  </si>
  <si>
    <t>91313</t>
  </si>
  <si>
    <t>91314</t>
  </si>
  <si>
    <t>91315</t>
  </si>
  <si>
    <t>91318</t>
  </si>
  <si>
    <t>91319</t>
  </si>
  <si>
    <t>91320</t>
  </si>
  <si>
    <t>91321</t>
  </si>
  <si>
    <t>91324</t>
  </si>
  <si>
    <t>91325</t>
  </si>
  <si>
    <t>91326</t>
  </si>
  <si>
    <t>91327</t>
  </si>
  <si>
    <t>91328</t>
  </si>
  <si>
    <t>91329</t>
  </si>
  <si>
    <t>91330</t>
  </si>
  <si>
    <t>91331</t>
  </si>
  <si>
    <t>91332</t>
  </si>
  <si>
    <t>91333</t>
  </si>
  <si>
    <t>91334</t>
  </si>
  <si>
    <t>91335</t>
  </si>
  <si>
    <t>91336</t>
  </si>
  <si>
    <t>91337</t>
  </si>
  <si>
    <t>94559</t>
  </si>
  <si>
    <t>94562</t>
  </si>
  <si>
    <t>84862</t>
  </si>
  <si>
    <t>90838</t>
  </si>
  <si>
    <t>91338</t>
  </si>
  <si>
    <t>91341</t>
  </si>
  <si>
    <t>94805</t>
  </si>
  <si>
    <t>94806</t>
  </si>
  <si>
    <t>94807</t>
  </si>
  <si>
    <t>85005</t>
  </si>
  <si>
    <t>94569</t>
  </si>
  <si>
    <t>94570</t>
  </si>
  <si>
    <t>94572</t>
  </si>
  <si>
    <t>94573</t>
  </si>
  <si>
    <t>94580</t>
  </si>
  <si>
    <t>95601</t>
  </si>
  <si>
    <t>95602</t>
  </si>
  <si>
    <t>95603</t>
  </si>
  <si>
    <t>95604</t>
  </si>
  <si>
    <t>95605</t>
  </si>
  <si>
    <t>95607</t>
  </si>
  <si>
    <t>95608</t>
  </si>
  <si>
    <t>95609</t>
  </si>
  <si>
    <t>5,53</t>
  </si>
  <si>
    <t>95240</t>
  </si>
  <si>
    <t>9,96</t>
  </si>
  <si>
    <t>95241</t>
  </si>
  <si>
    <t>96616</t>
  </si>
  <si>
    <t>96617</t>
  </si>
  <si>
    <t>10,48</t>
  </si>
  <si>
    <t>96619</t>
  </si>
  <si>
    <t>96620</t>
  </si>
  <si>
    <t>96621</t>
  </si>
  <si>
    <t>96622</t>
  </si>
  <si>
    <t>96623</t>
  </si>
  <si>
    <t>96624</t>
  </si>
  <si>
    <t>97082</t>
  </si>
  <si>
    <t>97083</t>
  </si>
  <si>
    <t>97084</t>
  </si>
  <si>
    <t>97086</t>
  </si>
  <si>
    <t>97096</t>
  </si>
  <si>
    <t>11,04</t>
  </si>
  <si>
    <t>11,62</t>
  </si>
  <si>
    <t>92263</t>
  </si>
  <si>
    <t>92264</t>
  </si>
  <si>
    <t>92265</t>
  </si>
  <si>
    <t>92266</t>
  </si>
  <si>
    <t>92267</t>
  </si>
  <si>
    <t>92268</t>
  </si>
  <si>
    <t>92269</t>
  </si>
  <si>
    <t>92270</t>
  </si>
  <si>
    <t>92271</t>
  </si>
  <si>
    <t>92272</t>
  </si>
  <si>
    <t>92273</t>
  </si>
  <si>
    <t>92409</t>
  </si>
  <si>
    <t>92411</t>
  </si>
  <si>
    <t>92413</t>
  </si>
  <si>
    <t>92415</t>
  </si>
  <si>
    <t>92417</t>
  </si>
  <si>
    <t>92419</t>
  </si>
  <si>
    <t>92421</t>
  </si>
  <si>
    <t>92423</t>
  </si>
  <si>
    <t>92425</t>
  </si>
  <si>
    <t>92427</t>
  </si>
  <si>
    <t>92429</t>
  </si>
  <si>
    <t>92431</t>
  </si>
  <si>
    <t>92433</t>
  </si>
  <si>
    <t>92435</t>
  </si>
  <si>
    <t>92437</t>
  </si>
  <si>
    <t>92439</t>
  </si>
  <si>
    <t>92441</t>
  </si>
  <si>
    <t>92443</t>
  </si>
  <si>
    <t>92445</t>
  </si>
  <si>
    <t>92446</t>
  </si>
  <si>
    <t>92447</t>
  </si>
  <si>
    <t>92448</t>
  </si>
  <si>
    <t>92449</t>
  </si>
  <si>
    <t>92450</t>
  </si>
  <si>
    <t>92451</t>
  </si>
  <si>
    <t>92452</t>
  </si>
  <si>
    <t>92453</t>
  </si>
  <si>
    <t>92454</t>
  </si>
  <si>
    <t>92455</t>
  </si>
  <si>
    <t>92456</t>
  </si>
  <si>
    <t>92457</t>
  </si>
  <si>
    <t>92458</t>
  </si>
  <si>
    <t>92459</t>
  </si>
  <si>
    <t>92460</t>
  </si>
  <si>
    <t>92461</t>
  </si>
  <si>
    <t>92462</t>
  </si>
  <si>
    <t>92463</t>
  </si>
  <si>
    <t>92464</t>
  </si>
  <si>
    <t>92465</t>
  </si>
  <si>
    <t>92466</t>
  </si>
  <si>
    <t>92467</t>
  </si>
  <si>
    <t>92468</t>
  </si>
  <si>
    <t>92469</t>
  </si>
  <si>
    <t>92470</t>
  </si>
  <si>
    <t>92471</t>
  </si>
  <si>
    <t>92472</t>
  </si>
  <si>
    <t>92473</t>
  </si>
  <si>
    <t>92474</t>
  </si>
  <si>
    <t>92475</t>
  </si>
  <si>
    <t>92476</t>
  </si>
  <si>
    <t>92477</t>
  </si>
  <si>
    <t>92478</t>
  </si>
  <si>
    <t>92479</t>
  </si>
  <si>
    <t>92480</t>
  </si>
  <si>
    <t>92482</t>
  </si>
  <si>
    <t>92484</t>
  </si>
  <si>
    <t>92486</t>
  </si>
  <si>
    <t>92488</t>
  </si>
  <si>
    <t>92490</t>
  </si>
  <si>
    <t>92492</t>
  </si>
  <si>
    <t>92494</t>
  </si>
  <si>
    <t>92496</t>
  </si>
  <si>
    <t>92498</t>
  </si>
  <si>
    <t>92500</t>
  </si>
  <si>
    <t>92502</t>
  </si>
  <si>
    <t>92504</t>
  </si>
  <si>
    <t>92506</t>
  </si>
  <si>
    <t>92508</t>
  </si>
  <si>
    <t>92510</t>
  </si>
  <si>
    <t>92512</t>
  </si>
  <si>
    <t>92514</t>
  </si>
  <si>
    <t>92515</t>
  </si>
  <si>
    <t>92518</t>
  </si>
  <si>
    <t>92520</t>
  </si>
  <si>
    <t>92522</t>
  </si>
  <si>
    <t>92524</t>
  </si>
  <si>
    <t>92526</t>
  </si>
  <si>
    <t>92528</t>
  </si>
  <si>
    <t>92530</t>
  </si>
  <si>
    <t>92532</t>
  </si>
  <si>
    <t>92534</t>
  </si>
  <si>
    <t>92536</t>
  </si>
  <si>
    <t>15,36</t>
  </si>
  <si>
    <t>92538</t>
  </si>
  <si>
    <t>96252</t>
  </si>
  <si>
    <t>96257</t>
  </si>
  <si>
    <t>96258</t>
  </si>
  <si>
    <t>96259</t>
  </si>
  <si>
    <t>96529</t>
  </si>
  <si>
    <t>96530</t>
  </si>
  <si>
    <t>96531</t>
  </si>
  <si>
    <t>96532</t>
  </si>
  <si>
    <t>96533</t>
  </si>
  <si>
    <t>96534</t>
  </si>
  <si>
    <t>96535</t>
  </si>
  <si>
    <t>96536</t>
  </si>
  <si>
    <t>96537</t>
  </si>
  <si>
    <t>96538</t>
  </si>
  <si>
    <t>96539</t>
  </si>
  <si>
    <t>96540</t>
  </si>
  <si>
    <t>96541</t>
  </si>
  <si>
    <t>96542</t>
  </si>
  <si>
    <t>96543</t>
  </si>
  <si>
    <t>97747</t>
  </si>
  <si>
    <t>MONTAGEM E DESMONTAGEM DE FÔRMA DE PILARES CIRCULARES, COM ÁREA MÉDIA DAS SEÇÕES MAIOR QUE 0,28 M², PÉ-DIREITO DUPLO, EM MADEIRA, 2 UTILIZAÇÕES.  AF_06/2017</t>
  </si>
  <si>
    <t>89996</t>
  </si>
  <si>
    <t>5,98</t>
  </si>
  <si>
    <t>89997</t>
  </si>
  <si>
    <t>89998</t>
  </si>
  <si>
    <t>89999</t>
  </si>
  <si>
    <t>9,27</t>
  </si>
  <si>
    <t>90000</t>
  </si>
  <si>
    <t>6,98</t>
  </si>
  <si>
    <t>91593</t>
  </si>
  <si>
    <t>91594</t>
  </si>
  <si>
    <t>91595</t>
  </si>
  <si>
    <t>91596</t>
  </si>
  <si>
    <t>91597</t>
  </si>
  <si>
    <t>4,51</t>
  </si>
  <si>
    <t>91598</t>
  </si>
  <si>
    <t>91599</t>
  </si>
  <si>
    <t>91600</t>
  </si>
  <si>
    <t>91601</t>
  </si>
  <si>
    <t>7,92</t>
  </si>
  <si>
    <t>91602</t>
  </si>
  <si>
    <t>91603</t>
  </si>
  <si>
    <t>92759</t>
  </si>
  <si>
    <t>92760</t>
  </si>
  <si>
    <t>92761</t>
  </si>
  <si>
    <t>7,79</t>
  </si>
  <si>
    <t>92762</t>
  </si>
  <si>
    <t>92763</t>
  </si>
  <si>
    <t>92764</t>
  </si>
  <si>
    <t>92765</t>
  </si>
  <si>
    <t>92766</t>
  </si>
  <si>
    <t>5,42</t>
  </si>
  <si>
    <t>92767</t>
  </si>
  <si>
    <t>92768</t>
  </si>
  <si>
    <t>92769</t>
  </si>
  <si>
    <t>92770</t>
  </si>
  <si>
    <t>92771</t>
  </si>
  <si>
    <t>92772</t>
  </si>
  <si>
    <t>92773</t>
  </si>
  <si>
    <t>92774</t>
  </si>
  <si>
    <t>7,26</t>
  </si>
  <si>
    <t>5,79</t>
  </si>
  <si>
    <t>5,22</t>
  </si>
  <si>
    <t>6,46</t>
  </si>
  <si>
    <t>5,35</t>
  </si>
  <si>
    <t>5,95</t>
  </si>
  <si>
    <t>4,92</t>
  </si>
  <si>
    <t>92798</t>
  </si>
  <si>
    <t>92799</t>
  </si>
  <si>
    <t>6,42</t>
  </si>
  <si>
    <t>92800</t>
  </si>
  <si>
    <t>5,68</t>
  </si>
  <si>
    <t>92801</t>
  </si>
  <si>
    <t>92802</t>
  </si>
  <si>
    <t>5,82</t>
  </si>
  <si>
    <t>92803</t>
  </si>
  <si>
    <t>4,84</t>
  </si>
  <si>
    <t>92804</t>
  </si>
  <si>
    <t>92805</t>
  </si>
  <si>
    <t>92806</t>
  </si>
  <si>
    <t>4,29</t>
  </si>
  <si>
    <t>92875</t>
  </si>
  <si>
    <t>92876</t>
  </si>
  <si>
    <t>92877</t>
  </si>
  <si>
    <t>92878</t>
  </si>
  <si>
    <t>92879</t>
  </si>
  <si>
    <t>92880</t>
  </si>
  <si>
    <t>92881</t>
  </si>
  <si>
    <t>92882</t>
  </si>
  <si>
    <t>92883</t>
  </si>
  <si>
    <t>92884</t>
  </si>
  <si>
    <t>6,09</t>
  </si>
  <si>
    <t>92885</t>
  </si>
  <si>
    <t>92886</t>
  </si>
  <si>
    <t>92887</t>
  </si>
  <si>
    <t>92888</t>
  </si>
  <si>
    <t>92915</t>
  </si>
  <si>
    <t>92916</t>
  </si>
  <si>
    <t>8,78</t>
  </si>
  <si>
    <t>92917</t>
  </si>
  <si>
    <t>92919</t>
  </si>
  <si>
    <t>92921</t>
  </si>
  <si>
    <t>92922</t>
  </si>
  <si>
    <t>5,57</t>
  </si>
  <si>
    <t>92923</t>
  </si>
  <si>
    <t>5,08</t>
  </si>
  <si>
    <t>92924</t>
  </si>
  <si>
    <t>95576</t>
  </si>
  <si>
    <t>95577</t>
  </si>
  <si>
    <t>6,55</t>
  </si>
  <si>
    <t>95578</t>
  </si>
  <si>
    <t>95579</t>
  </si>
  <si>
    <t>95580</t>
  </si>
  <si>
    <t>95581</t>
  </si>
  <si>
    <t>5,73</t>
  </si>
  <si>
    <t>95583</t>
  </si>
  <si>
    <t>10,63</t>
  </si>
  <si>
    <t>95584</t>
  </si>
  <si>
    <t>6,83</t>
  </si>
  <si>
    <t>5,37</t>
  </si>
  <si>
    <t>95592</t>
  </si>
  <si>
    <t>95593</t>
  </si>
  <si>
    <t>95943</t>
  </si>
  <si>
    <t>95944</t>
  </si>
  <si>
    <t>95945</t>
  </si>
  <si>
    <t>9,85</t>
  </si>
  <si>
    <t>95946</t>
  </si>
  <si>
    <t>95947</t>
  </si>
  <si>
    <t>95948</t>
  </si>
  <si>
    <t>4,90</t>
  </si>
  <si>
    <t>96544</t>
  </si>
  <si>
    <t>96545</t>
  </si>
  <si>
    <t>96546</t>
  </si>
  <si>
    <t>7,34</t>
  </si>
  <si>
    <t>96547</t>
  </si>
  <si>
    <t>96548</t>
  </si>
  <si>
    <t>96549</t>
  </si>
  <si>
    <t>5,43</t>
  </si>
  <si>
    <t>96550</t>
  </si>
  <si>
    <t>89993</t>
  </si>
  <si>
    <t>89994</t>
  </si>
  <si>
    <t>89995</t>
  </si>
  <si>
    <t>90278</t>
  </si>
  <si>
    <t>90279</t>
  </si>
  <si>
    <t>90280</t>
  </si>
  <si>
    <t>90281</t>
  </si>
  <si>
    <t>90282</t>
  </si>
  <si>
    <t>90283</t>
  </si>
  <si>
    <t>90284</t>
  </si>
  <si>
    <t>90285</t>
  </si>
  <si>
    <t>94962</t>
  </si>
  <si>
    <t>94963</t>
  </si>
  <si>
    <t>94964</t>
  </si>
  <si>
    <t>94965</t>
  </si>
  <si>
    <t>94966</t>
  </si>
  <si>
    <t>94967</t>
  </si>
  <si>
    <t>94968</t>
  </si>
  <si>
    <t>94969</t>
  </si>
  <si>
    <t>94970</t>
  </si>
  <si>
    <t>94971</t>
  </si>
  <si>
    <t>94972</t>
  </si>
  <si>
    <t>94973</t>
  </si>
  <si>
    <t>94974</t>
  </si>
  <si>
    <t>94975</t>
  </si>
  <si>
    <t>96555</t>
  </si>
  <si>
    <t>96556</t>
  </si>
  <si>
    <t>96557</t>
  </si>
  <si>
    <t>96558</t>
  </si>
  <si>
    <t>93182</t>
  </si>
  <si>
    <t>93183</t>
  </si>
  <si>
    <t>93184</t>
  </si>
  <si>
    <t>18,05</t>
  </si>
  <si>
    <t>93185</t>
  </si>
  <si>
    <t>93186</t>
  </si>
  <si>
    <t>93187</t>
  </si>
  <si>
    <t>93188</t>
  </si>
  <si>
    <t>93189</t>
  </si>
  <si>
    <t>93190</t>
  </si>
  <si>
    <t>93191</t>
  </si>
  <si>
    <t>93192</t>
  </si>
  <si>
    <t>93193</t>
  </si>
  <si>
    <t>93194</t>
  </si>
  <si>
    <t>93195</t>
  </si>
  <si>
    <t>93196</t>
  </si>
  <si>
    <t>93197</t>
  </si>
  <si>
    <t>93198</t>
  </si>
  <si>
    <t>93199</t>
  </si>
  <si>
    <t>93200</t>
  </si>
  <si>
    <t>93201</t>
  </si>
  <si>
    <t>4,23</t>
  </si>
  <si>
    <t>93202</t>
  </si>
  <si>
    <t>93203</t>
  </si>
  <si>
    <t>FIXAÇÃO (ENCUNHAMENTO) DE ALVENARIA DE VEDAÇÃO COM ESPUMA DE POLIURETANO EXPANSIVA. AF_03/2016</t>
  </si>
  <si>
    <t>93204</t>
  </si>
  <si>
    <t>93205</t>
  </si>
  <si>
    <t>24,36</t>
  </si>
  <si>
    <t>5,91</t>
  </si>
  <si>
    <t>11,52</t>
  </si>
  <si>
    <t>91831</t>
  </si>
  <si>
    <t>91834</t>
  </si>
  <si>
    <t>91836</t>
  </si>
  <si>
    <t>7,57</t>
  </si>
  <si>
    <t>91842</t>
  </si>
  <si>
    <t>91844</t>
  </si>
  <si>
    <t>91846</t>
  </si>
  <si>
    <t>6,36</t>
  </si>
  <si>
    <t>91852</t>
  </si>
  <si>
    <t>5,88</t>
  </si>
  <si>
    <t>91854</t>
  </si>
  <si>
    <t>6,51</t>
  </si>
  <si>
    <t>91856</t>
  </si>
  <si>
    <t>91862</t>
  </si>
  <si>
    <t>91863</t>
  </si>
  <si>
    <t>91864</t>
  </si>
  <si>
    <t>9,69</t>
  </si>
  <si>
    <t>91865</t>
  </si>
  <si>
    <t>91866</t>
  </si>
  <si>
    <t>91867</t>
  </si>
  <si>
    <t>91868</t>
  </si>
  <si>
    <t>91869</t>
  </si>
  <si>
    <t>91870</t>
  </si>
  <si>
    <t>7,52</t>
  </si>
  <si>
    <t>91871</t>
  </si>
  <si>
    <t>91872</t>
  </si>
  <si>
    <t>11,01</t>
  </si>
  <si>
    <t>91873</t>
  </si>
  <si>
    <t>93008</t>
  </si>
  <si>
    <t>93009</t>
  </si>
  <si>
    <t>93010</t>
  </si>
  <si>
    <t>93011</t>
  </si>
  <si>
    <t>93012</t>
  </si>
  <si>
    <t>95726</t>
  </si>
  <si>
    <t>95727</t>
  </si>
  <si>
    <t>4,79</t>
  </si>
  <si>
    <t>95728</t>
  </si>
  <si>
    <t>13,87</t>
  </si>
  <si>
    <t>18,76</t>
  </si>
  <si>
    <t>11,74</t>
  </si>
  <si>
    <t>8,75</t>
  </si>
  <si>
    <t>91874</t>
  </si>
  <si>
    <t>3,54</t>
  </si>
  <si>
    <t>91875</t>
  </si>
  <si>
    <t>91876</t>
  </si>
  <si>
    <t>91877</t>
  </si>
  <si>
    <t>91878</t>
  </si>
  <si>
    <t>4,58</t>
  </si>
  <si>
    <t>91879</t>
  </si>
  <si>
    <t>91880</t>
  </si>
  <si>
    <t>91881</t>
  </si>
  <si>
    <t>91882</t>
  </si>
  <si>
    <t>91884</t>
  </si>
  <si>
    <t>91885</t>
  </si>
  <si>
    <t>91886</t>
  </si>
  <si>
    <t>91887</t>
  </si>
  <si>
    <t>6,39</t>
  </si>
  <si>
    <t>91889</t>
  </si>
  <si>
    <t>91890</t>
  </si>
  <si>
    <t>7,66</t>
  </si>
  <si>
    <t>91892</t>
  </si>
  <si>
    <t>9,05</t>
  </si>
  <si>
    <t>91893</t>
  </si>
  <si>
    <t>91896</t>
  </si>
  <si>
    <t>91898</t>
  </si>
  <si>
    <t>91899</t>
  </si>
  <si>
    <t>91901</t>
  </si>
  <si>
    <t>7,68</t>
  </si>
  <si>
    <t>91902</t>
  </si>
  <si>
    <t>91904</t>
  </si>
  <si>
    <t>91905</t>
  </si>
  <si>
    <t>91908</t>
  </si>
  <si>
    <t>91910</t>
  </si>
  <si>
    <t>15,82</t>
  </si>
  <si>
    <t>91911</t>
  </si>
  <si>
    <t>91913</t>
  </si>
  <si>
    <t>9,40</t>
  </si>
  <si>
    <t>91914</t>
  </si>
  <si>
    <t>10,50</t>
  </si>
  <si>
    <t>91916</t>
  </si>
  <si>
    <t>91917</t>
  </si>
  <si>
    <t>91920</t>
  </si>
  <si>
    <t>91922</t>
  </si>
  <si>
    <t>93013</t>
  </si>
  <si>
    <t>10,53</t>
  </si>
  <si>
    <t>93014</t>
  </si>
  <si>
    <t>93015</t>
  </si>
  <si>
    <t>93016</t>
  </si>
  <si>
    <t>93017</t>
  </si>
  <si>
    <t>93018</t>
  </si>
  <si>
    <t>93020</t>
  </si>
  <si>
    <t>93022</t>
  </si>
  <si>
    <t>93024</t>
  </si>
  <si>
    <t>93026</t>
  </si>
  <si>
    <t>4,14</t>
  </si>
  <si>
    <t>4,77</t>
  </si>
  <si>
    <t>5,84</t>
  </si>
  <si>
    <t>10,60</t>
  </si>
  <si>
    <t>14,22</t>
  </si>
  <si>
    <t>7,99</t>
  </si>
  <si>
    <t>91924</t>
  </si>
  <si>
    <t>91925</t>
  </si>
  <si>
    <t>91926</t>
  </si>
  <si>
    <t>91927</t>
  </si>
  <si>
    <t>2,88</t>
  </si>
  <si>
    <t>91928</t>
  </si>
  <si>
    <t>91929</t>
  </si>
  <si>
    <t>91930</t>
  </si>
  <si>
    <t>91931</t>
  </si>
  <si>
    <t>91932</t>
  </si>
  <si>
    <t>91933</t>
  </si>
  <si>
    <t>91934</t>
  </si>
  <si>
    <t>91935</t>
  </si>
  <si>
    <t>12,76</t>
  </si>
  <si>
    <t>92979</t>
  </si>
  <si>
    <t>92980</t>
  </si>
  <si>
    <t>92981</t>
  </si>
  <si>
    <t>92982</t>
  </si>
  <si>
    <t>92984</t>
  </si>
  <si>
    <t>92986</t>
  </si>
  <si>
    <t>92988</t>
  </si>
  <si>
    <t>92990</t>
  </si>
  <si>
    <t>92992</t>
  </si>
  <si>
    <t>92994</t>
  </si>
  <si>
    <t>92996</t>
  </si>
  <si>
    <t>92998</t>
  </si>
  <si>
    <t>93000</t>
  </si>
  <si>
    <t>93002</t>
  </si>
  <si>
    <t>42,41</t>
  </si>
  <si>
    <t>91936</t>
  </si>
  <si>
    <t>9,43</t>
  </si>
  <si>
    <t>91937</t>
  </si>
  <si>
    <t>8,10</t>
  </si>
  <si>
    <t>91939</t>
  </si>
  <si>
    <t>91940</t>
  </si>
  <si>
    <t>91941</t>
  </si>
  <si>
    <t>91942</t>
  </si>
  <si>
    <t>91943</t>
  </si>
  <si>
    <t>91944</t>
  </si>
  <si>
    <t>9,63</t>
  </si>
  <si>
    <t>92865</t>
  </si>
  <si>
    <t>92866</t>
  </si>
  <si>
    <t>92867</t>
  </si>
  <si>
    <t>92868</t>
  </si>
  <si>
    <t>92869</t>
  </si>
  <si>
    <t>92870</t>
  </si>
  <si>
    <t>22,99</t>
  </si>
  <si>
    <t>92871</t>
  </si>
  <si>
    <t>92872</t>
  </si>
  <si>
    <t>7,56</t>
  </si>
  <si>
    <t>95777</t>
  </si>
  <si>
    <t>95778</t>
  </si>
  <si>
    <t>95779</t>
  </si>
  <si>
    <t>95780</t>
  </si>
  <si>
    <t>95781</t>
  </si>
  <si>
    <t>95782</t>
  </si>
  <si>
    <t>95785</t>
  </si>
  <si>
    <t>95787</t>
  </si>
  <si>
    <t>95789</t>
  </si>
  <si>
    <t>95791</t>
  </si>
  <si>
    <t>95795</t>
  </si>
  <si>
    <t>95796</t>
  </si>
  <si>
    <t>95797</t>
  </si>
  <si>
    <t>95801</t>
  </si>
  <si>
    <t>95802</t>
  </si>
  <si>
    <t>95803</t>
  </si>
  <si>
    <t>95804</t>
  </si>
  <si>
    <t>95805</t>
  </si>
  <si>
    <t>95806</t>
  </si>
  <si>
    <t>95807</t>
  </si>
  <si>
    <t>95808</t>
  </si>
  <si>
    <t>20,65</t>
  </si>
  <si>
    <t>95809</t>
  </si>
  <si>
    <t>95810</t>
  </si>
  <si>
    <t>95811</t>
  </si>
  <si>
    <t>11,13</t>
  </si>
  <si>
    <t>95812</t>
  </si>
  <si>
    <t>95813</t>
  </si>
  <si>
    <t>95814</t>
  </si>
  <si>
    <t>95815</t>
  </si>
  <si>
    <t>95816</t>
  </si>
  <si>
    <t>95817</t>
  </si>
  <si>
    <t>95818</t>
  </si>
  <si>
    <t>93653</t>
  </si>
  <si>
    <t>93654</t>
  </si>
  <si>
    <t>93655</t>
  </si>
  <si>
    <t>11,63</t>
  </si>
  <si>
    <t>93656</t>
  </si>
  <si>
    <t>93657</t>
  </si>
  <si>
    <t>93658</t>
  </si>
  <si>
    <t>93659</t>
  </si>
  <si>
    <t>93660</t>
  </si>
  <si>
    <t>93661</t>
  </si>
  <si>
    <t>93662</t>
  </si>
  <si>
    <t>93663</t>
  </si>
  <si>
    <t>93664</t>
  </si>
  <si>
    <t>93665</t>
  </si>
  <si>
    <t>93666</t>
  </si>
  <si>
    <t>93667</t>
  </si>
  <si>
    <t>93668</t>
  </si>
  <si>
    <t>93669</t>
  </si>
  <si>
    <t>93670</t>
  </si>
  <si>
    <t>93671</t>
  </si>
  <si>
    <t>93672</t>
  </si>
  <si>
    <t>93673</t>
  </si>
  <si>
    <t>91945</t>
  </si>
  <si>
    <t>91946</t>
  </si>
  <si>
    <t>91947</t>
  </si>
  <si>
    <t>4,76</t>
  </si>
  <si>
    <t>91949</t>
  </si>
  <si>
    <t>91950</t>
  </si>
  <si>
    <t>8,63</t>
  </si>
  <si>
    <t>91951</t>
  </si>
  <si>
    <t>91952</t>
  </si>
  <si>
    <t>91953</t>
  </si>
  <si>
    <t>91954</t>
  </si>
  <si>
    <t>91955</t>
  </si>
  <si>
    <t>91956</t>
  </si>
  <si>
    <t>91957</t>
  </si>
  <si>
    <t>91958</t>
  </si>
  <si>
    <t>91959</t>
  </si>
  <si>
    <t>91960</t>
  </si>
  <si>
    <t>91961</t>
  </si>
  <si>
    <t>91962</t>
  </si>
  <si>
    <t>91963</t>
  </si>
  <si>
    <t>91964</t>
  </si>
  <si>
    <t>91965</t>
  </si>
  <si>
    <t>91966</t>
  </si>
  <si>
    <t>91967</t>
  </si>
  <si>
    <t>91968</t>
  </si>
  <si>
    <t>91969</t>
  </si>
  <si>
    <t>91970</t>
  </si>
  <si>
    <t>91971</t>
  </si>
  <si>
    <t>91972</t>
  </si>
  <si>
    <t>91973</t>
  </si>
  <si>
    <t>91974</t>
  </si>
  <si>
    <t>91975</t>
  </si>
  <si>
    <t>91976</t>
  </si>
  <si>
    <t>91977</t>
  </si>
  <si>
    <t>91978</t>
  </si>
  <si>
    <t>91979</t>
  </si>
  <si>
    <t>91980</t>
  </si>
  <si>
    <t>91981</t>
  </si>
  <si>
    <t>91982</t>
  </si>
  <si>
    <t>91983</t>
  </si>
  <si>
    <t>91984</t>
  </si>
  <si>
    <t>91985</t>
  </si>
  <si>
    <t>91986</t>
  </si>
  <si>
    <t>91987</t>
  </si>
  <si>
    <t>91988</t>
  </si>
  <si>
    <t>14,78</t>
  </si>
  <si>
    <t>91989</t>
  </si>
  <si>
    <t>91990</t>
  </si>
  <si>
    <t>91991</t>
  </si>
  <si>
    <t>91992</t>
  </si>
  <si>
    <t>91993</t>
  </si>
  <si>
    <t>91994</t>
  </si>
  <si>
    <t>91995</t>
  </si>
  <si>
    <t>91996</t>
  </si>
  <si>
    <t>91997</t>
  </si>
  <si>
    <t>91998</t>
  </si>
  <si>
    <t>91999</t>
  </si>
  <si>
    <t>92000</t>
  </si>
  <si>
    <t>92001</t>
  </si>
  <si>
    <t>92002</t>
  </si>
  <si>
    <t>92003</t>
  </si>
  <si>
    <t>92004</t>
  </si>
  <si>
    <t>92005</t>
  </si>
  <si>
    <t>92006</t>
  </si>
  <si>
    <t>92007</t>
  </si>
  <si>
    <t>92008</t>
  </si>
  <si>
    <t>92009</t>
  </si>
  <si>
    <t>92010</t>
  </si>
  <si>
    <t>92011</t>
  </si>
  <si>
    <t>92012</t>
  </si>
  <si>
    <t>92013</t>
  </si>
  <si>
    <t>92014</t>
  </si>
  <si>
    <t>92015</t>
  </si>
  <si>
    <t>92016</t>
  </si>
  <si>
    <t>92017</t>
  </si>
  <si>
    <t>92018</t>
  </si>
  <si>
    <t>92019</t>
  </si>
  <si>
    <t>92020</t>
  </si>
  <si>
    <t>92021</t>
  </si>
  <si>
    <t>92022</t>
  </si>
  <si>
    <t>92023</t>
  </si>
  <si>
    <t>32,48</t>
  </si>
  <si>
    <t>92024</t>
  </si>
  <si>
    <t>92025</t>
  </si>
  <si>
    <t>92026</t>
  </si>
  <si>
    <t>92027</t>
  </si>
  <si>
    <t>92028</t>
  </si>
  <si>
    <t>92029</t>
  </si>
  <si>
    <t>92030</t>
  </si>
  <si>
    <t>92031</t>
  </si>
  <si>
    <t>92032</t>
  </si>
  <si>
    <t>92033</t>
  </si>
  <si>
    <t>92034</t>
  </si>
  <si>
    <t>92035</t>
  </si>
  <si>
    <t>13,33</t>
  </si>
  <si>
    <t>97583</t>
  </si>
  <si>
    <t>97584</t>
  </si>
  <si>
    <t>97585</t>
  </si>
  <si>
    <t>97586</t>
  </si>
  <si>
    <t>97587</t>
  </si>
  <si>
    <t>97589</t>
  </si>
  <si>
    <t>97590</t>
  </si>
  <si>
    <t>97591</t>
  </si>
  <si>
    <t>97593</t>
  </si>
  <si>
    <t>97594</t>
  </si>
  <si>
    <t>97595</t>
  </si>
  <si>
    <t>97596</t>
  </si>
  <si>
    <t>97597</t>
  </si>
  <si>
    <t>97598</t>
  </si>
  <si>
    <t>97599</t>
  </si>
  <si>
    <t>97609</t>
  </si>
  <si>
    <t>97610</t>
  </si>
  <si>
    <t>97611</t>
  </si>
  <si>
    <t>97612</t>
  </si>
  <si>
    <t>97613</t>
  </si>
  <si>
    <t>97614</t>
  </si>
  <si>
    <t>97615</t>
  </si>
  <si>
    <t>97616</t>
  </si>
  <si>
    <t>97617</t>
  </si>
  <si>
    <t>97618</t>
  </si>
  <si>
    <t>6,88</t>
  </si>
  <si>
    <t>27,92</t>
  </si>
  <si>
    <t>97600</t>
  </si>
  <si>
    <t>97601</t>
  </si>
  <si>
    <t>97605</t>
  </si>
  <si>
    <t>97606</t>
  </si>
  <si>
    <t>97607</t>
  </si>
  <si>
    <t>97608</t>
  </si>
  <si>
    <t>93128</t>
  </si>
  <si>
    <t>93141</t>
  </si>
  <si>
    <t>93143</t>
  </si>
  <si>
    <t>96971</t>
  </si>
  <si>
    <t>CORDOALHA DE COBRE NU 16 MM², NÃO ENTERRADA, COM ISOLADOR - FORNECIMENTO E INSTALAÇÃO. AF_12/2017</t>
  </si>
  <si>
    <t>18,91</t>
  </si>
  <si>
    <t>96972</t>
  </si>
  <si>
    <t>CORDOALHA DE COBRE NU 25 MM², NÃO ENTERRADA, COM ISOLADOR - FORNECIMENTO E INSTALAÇÃO. AF_12/2017</t>
  </si>
  <si>
    <t>96973</t>
  </si>
  <si>
    <t>CORDOALHA DE COBRE NU 35 MM², NÃO ENTERRADA, COM ISOLADOR - FORNECIMENTO E INSTALAÇÃO. AF_12/2017</t>
  </si>
  <si>
    <t>96974</t>
  </si>
  <si>
    <t>CORDOALHA DE COBRE NU 50 MM², NÃO ENTERRADA, COM ISOLADOR - FORNECIMENTO E INSTALAÇÃO. AF_12/2017</t>
  </si>
  <si>
    <t>96975</t>
  </si>
  <si>
    <t>CORDOALHA DE COBRE NU 70 MM², NÃO ENTERRADA, COM ISOLADOR - FORNECIMENTO E INSTALAÇÃO. AF_12/2017</t>
  </si>
  <si>
    <t>96976</t>
  </si>
  <si>
    <t>CORDOALHA DE COBRE NU 95 MM², NÃO ENTERRADA, COM ISOLADOR - FORNECIMENTO E INSTALAÇÃO. AF_12/2017</t>
  </si>
  <si>
    <t>96977</t>
  </si>
  <si>
    <t>CORDOALHA DE COBRE NU 50 MM², ENTERRADA, SEM ISOLADOR - FORNECIMENTO E INSTALAÇÃO. AF_12/2017</t>
  </si>
  <si>
    <t>96978</t>
  </si>
  <si>
    <t>CORDOALHA DE COBRE NU 70 MM², ENTERRADA, SEM ISOLADOR - FORNECIMENTO E INSTALAÇÃO. AF_12/2017</t>
  </si>
  <si>
    <t>33,17</t>
  </si>
  <si>
    <t>96979</t>
  </si>
  <si>
    <t>CORDOALHA DE COBRE NU 95 MM², ENTERRADA, SEM ISOLADOR - FORNECIMENTO E INSTALAÇÃO. AF_12/2017</t>
  </si>
  <si>
    <t>SUPORTE ISOLADOR PARA CORDOALHA DE COBRE - FORNECIMENTO E INSTALAÇÃO. AF_12/2017</t>
  </si>
  <si>
    <t>96984</t>
  </si>
  <si>
    <t>ELETRODUTO PVC 40MM (1 ¼ ) PARA SPDA - FORNECIMENTO E INSTALAÇÃO. AF_12/2017</t>
  </si>
  <si>
    <t>96985</t>
  </si>
  <si>
    <t>HASTE DE ATERRAMENTO 5/8  PARA SPDA - FORNECIMENTO E INSTALAÇÃO. AF_12/2017</t>
  </si>
  <si>
    <t>96986</t>
  </si>
  <si>
    <t>HASTE DE ATERRAMENTO 3/4  PARA SPDA - FORNECIMENTO E INSTALAÇÃO. AF_12/2017</t>
  </si>
  <si>
    <t>96987</t>
  </si>
  <si>
    <t>BASE METÁLICA PARA MASTRO 1 ½  PARA SPDA - FORNECIMENTO E INSTALAÇÃO. AF_12/2017</t>
  </si>
  <si>
    <t>96988</t>
  </si>
  <si>
    <t>MASTRO 1 ½  PARA SPDA - FORNECIMENTO E INSTALAÇÃO. AF_12/2017</t>
  </si>
  <si>
    <t>96989</t>
  </si>
  <si>
    <t>CAPTOR TIPO FRANKLIN PARA SPDA - FORNECIMENTO E INSTALAÇÃO. AF_12/2017</t>
  </si>
  <si>
    <t>96765</t>
  </si>
  <si>
    <t>21,51</t>
  </si>
  <si>
    <t>7,20</t>
  </si>
  <si>
    <t>12,41</t>
  </si>
  <si>
    <t>1,53</t>
  </si>
  <si>
    <t>2,70</t>
  </si>
  <si>
    <t>89355</t>
  </si>
  <si>
    <t>89356</t>
  </si>
  <si>
    <t>89357</t>
  </si>
  <si>
    <t>89401</t>
  </si>
  <si>
    <t>89402</t>
  </si>
  <si>
    <t>89403</t>
  </si>
  <si>
    <t>10,68</t>
  </si>
  <si>
    <t>89446</t>
  </si>
  <si>
    <t>89447</t>
  </si>
  <si>
    <t>89448</t>
  </si>
  <si>
    <t>9,78</t>
  </si>
  <si>
    <t>89449</t>
  </si>
  <si>
    <t>12,12</t>
  </si>
  <si>
    <t>89450</t>
  </si>
  <si>
    <t>18,50</t>
  </si>
  <si>
    <t>89451</t>
  </si>
  <si>
    <t>89452</t>
  </si>
  <si>
    <t>89508</t>
  </si>
  <si>
    <t>89509</t>
  </si>
  <si>
    <t>89511</t>
  </si>
  <si>
    <t>89512</t>
  </si>
  <si>
    <t>89576</t>
  </si>
  <si>
    <t>89578</t>
  </si>
  <si>
    <t>89580</t>
  </si>
  <si>
    <t>89633</t>
  </si>
  <si>
    <t>89634</t>
  </si>
  <si>
    <t>89635</t>
  </si>
  <si>
    <t>89636</t>
  </si>
  <si>
    <t>89711</t>
  </si>
  <si>
    <t>89712</t>
  </si>
  <si>
    <t>89713</t>
  </si>
  <si>
    <t>89714</t>
  </si>
  <si>
    <t>89716</t>
  </si>
  <si>
    <t>89717</t>
  </si>
  <si>
    <t>89770</t>
  </si>
  <si>
    <t>89771</t>
  </si>
  <si>
    <t>89773</t>
  </si>
  <si>
    <t>89775</t>
  </si>
  <si>
    <t>89798</t>
  </si>
  <si>
    <t>8,99</t>
  </si>
  <si>
    <t>89799</t>
  </si>
  <si>
    <t>89800</t>
  </si>
  <si>
    <t>89848</t>
  </si>
  <si>
    <t>89849</t>
  </si>
  <si>
    <t>89865</t>
  </si>
  <si>
    <t>9,24</t>
  </si>
  <si>
    <t>91784</t>
  </si>
  <si>
    <t>91785</t>
  </si>
  <si>
    <t>91786</t>
  </si>
  <si>
    <t>91787</t>
  </si>
  <si>
    <t>91788</t>
  </si>
  <si>
    <t>91789</t>
  </si>
  <si>
    <t>91790</t>
  </si>
  <si>
    <t>91791</t>
  </si>
  <si>
    <t>91792</t>
  </si>
  <si>
    <t>91793</t>
  </si>
  <si>
    <t>91794</t>
  </si>
  <si>
    <t>91795</t>
  </si>
  <si>
    <t>91796</t>
  </si>
  <si>
    <t>92275</t>
  </si>
  <si>
    <t>23,07</t>
  </si>
  <si>
    <t>92276</t>
  </si>
  <si>
    <t>92277</t>
  </si>
  <si>
    <t>92278</t>
  </si>
  <si>
    <t>92279</t>
  </si>
  <si>
    <t>92280</t>
  </si>
  <si>
    <t>92305</t>
  </si>
  <si>
    <t>92306</t>
  </si>
  <si>
    <t>92307</t>
  </si>
  <si>
    <t>92320</t>
  </si>
  <si>
    <t>92321</t>
  </si>
  <si>
    <t>92322</t>
  </si>
  <si>
    <t>92335</t>
  </si>
  <si>
    <t>92336</t>
  </si>
  <si>
    <t>92337</t>
  </si>
  <si>
    <t>92338</t>
  </si>
  <si>
    <t>92339</t>
  </si>
  <si>
    <t>92341</t>
  </si>
  <si>
    <t>92342</t>
  </si>
  <si>
    <t>92343</t>
  </si>
  <si>
    <t>92361</t>
  </si>
  <si>
    <t>92362</t>
  </si>
  <si>
    <t>92364</t>
  </si>
  <si>
    <t>92365</t>
  </si>
  <si>
    <t>92366</t>
  </si>
  <si>
    <t>92367</t>
  </si>
  <si>
    <t>92368</t>
  </si>
  <si>
    <t>92648</t>
  </si>
  <si>
    <t>92649</t>
  </si>
  <si>
    <t>92650</t>
  </si>
  <si>
    <t>92652</t>
  </si>
  <si>
    <t>92653</t>
  </si>
  <si>
    <t>92654</t>
  </si>
  <si>
    <t>92655</t>
  </si>
  <si>
    <t>92656</t>
  </si>
  <si>
    <t>92687</t>
  </si>
  <si>
    <t>92688</t>
  </si>
  <si>
    <t>92689</t>
  </si>
  <si>
    <t>92690</t>
  </si>
  <si>
    <t>94462</t>
  </si>
  <si>
    <t>94463</t>
  </si>
  <si>
    <t>94464</t>
  </si>
  <si>
    <t>94602</t>
  </si>
  <si>
    <t>94603</t>
  </si>
  <si>
    <t>94604</t>
  </si>
  <si>
    <t>94605</t>
  </si>
  <si>
    <t>94648</t>
  </si>
  <si>
    <t>7,24</t>
  </si>
  <si>
    <t>94649</t>
  </si>
  <si>
    <t>94650</t>
  </si>
  <si>
    <t>94651</t>
  </si>
  <si>
    <t>94652</t>
  </si>
  <si>
    <t>94653</t>
  </si>
  <si>
    <t>94654</t>
  </si>
  <si>
    <t>94655</t>
  </si>
  <si>
    <t>94716</t>
  </si>
  <si>
    <t>94717</t>
  </si>
  <si>
    <t>94718</t>
  </si>
  <si>
    <t>94719</t>
  </si>
  <si>
    <t>94720</t>
  </si>
  <si>
    <t>94721</t>
  </si>
  <si>
    <t>94722</t>
  </si>
  <si>
    <t>95697</t>
  </si>
  <si>
    <t>96635</t>
  </si>
  <si>
    <t>19,90</t>
  </si>
  <si>
    <t>96636</t>
  </si>
  <si>
    <t>96644</t>
  </si>
  <si>
    <t>96645</t>
  </si>
  <si>
    <t>96646</t>
  </si>
  <si>
    <t>96647</t>
  </si>
  <si>
    <t>96648</t>
  </si>
  <si>
    <t>20,60</t>
  </si>
  <si>
    <t>96649</t>
  </si>
  <si>
    <t>96668</t>
  </si>
  <si>
    <t>96669</t>
  </si>
  <si>
    <t>96670</t>
  </si>
  <si>
    <t>96671</t>
  </si>
  <si>
    <t>96672</t>
  </si>
  <si>
    <t>96673</t>
  </si>
  <si>
    <t>96674</t>
  </si>
  <si>
    <t>96675</t>
  </si>
  <si>
    <t>96676</t>
  </si>
  <si>
    <t>96677</t>
  </si>
  <si>
    <t>96678</t>
  </si>
  <si>
    <t>96679</t>
  </si>
  <si>
    <t>96680</t>
  </si>
  <si>
    <t>96681</t>
  </si>
  <si>
    <t>96682</t>
  </si>
  <si>
    <t>96683</t>
  </si>
  <si>
    <t>96718</t>
  </si>
  <si>
    <t>96719</t>
  </si>
  <si>
    <t>96720</t>
  </si>
  <si>
    <t>96721</t>
  </si>
  <si>
    <t>96722</t>
  </si>
  <si>
    <t>96723</t>
  </si>
  <si>
    <t>96724</t>
  </si>
  <si>
    <t>96725</t>
  </si>
  <si>
    <t>96726</t>
  </si>
  <si>
    <t>96727</t>
  </si>
  <si>
    <t>9,30</t>
  </si>
  <si>
    <t>96728</t>
  </si>
  <si>
    <t>10,91</t>
  </si>
  <si>
    <t>96729</t>
  </si>
  <si>
    <t>96730</t>
  </si>
  <si>
    <t>96731</t>
  </si>
  <si>
    <t>96732</t>
  </si>
  <si>
    <t>96733</t>
  </si>
  <si>
    <t>96734</t>
  </si>
  <si>
    <t>96735</t>
  </si>
  <si>
    <t>6,03</t>
  </si>
  <si>
    <t>7,65</t>
  </si>
  <si>
    <t>96798</t>
  </si>
  <si>
    <t>96799</t>
  </si>
  <si>
    <t>96800</t>
  </si>
  <si>
    <t>96801</t>
  </si>
  <si>
    <t>89358</t>
  </si>
  <si>
    <t>89359</t>
  </si>
  <si>
    <t>5,46</t>
  </si>
  <si>
    <t>89360</t>
  </si>
  <si>
    <t>89361</t>
  </si>
  <si>
    <t>6,24</t>
  </si>
  <si>
    <t>89362</t>
  </si>
  <si>
    <t>6,30</t>
  </si>
  <si>
    <t>89363</t>
  </si>
  <si>
    <t>89364</t>
  </si>
  <si>
    <t>89365</t>
  </si>
  <si>
    <t>7,38</t>
  </si>
  <si>
    <t>89366</t>
  </si>
  <si>
    <t>10,92</t>
  </si>
  <si>
    <t>89367</t>
  </si>
  <si>
    <t>89368</t>
  </si>
  <si>
    <t>9,64</t>
  </si>
  <si>
    <t>89369</t>
  </si>
  <si>
    <t>89370</t>
  </si>
  <si>
    <t>89371</t>
  </si>
  <si>
    <t>89372</t>
  </si>
  <si>
    <t>89373</t>
  </si>
  <si>
    <t>89374</t>
  </si>
  <si>
    <t>7,43</t>
  </si>
  <si>
    <t>89375</t>
  </si>
  <si>
    <t>89376</t>
  </si>
  <si>
    <t>89377</t>
  </si>
  <si>
    <t>89378</t>
  </si>
  <si>
    <t>89379</t>
  </si>
  <si>
    <t>89380</t>
  </si>
  <si>
    <t>89381</t>
  </si>
  <si>
    <t>9,38</t>
  </si>
  <si>
    <t>89382</t>
  </si>
  <si>
    <t>89383</t>
  </si>
  <si>
    <t>89384</t>
  </si>
  <si>
    <t>89385</t>
  </si>
  <si>
    <t>5,18</t>
  </si>
  <si>
    <t>89386</t>
  </si>
  <si>
    <t>89387</t>
  </si>
  <si>
    <t>89389</t>
  </si>
  <si>
    <t>89390</t>
  </si>
  <si>
    <t>89391</t>
  </si>
  <si>
    <t>89392</t>
  </si>
  <si>
    <t>89393</t>
  </si>
  <si>
    <t>89394</t>
  </si>
  <si>
    <t>89395</t>
  </si>
  <si>
    <t>89396</t>
  </si>
  <si>
    <t>89397</t>
  </si>
  <si>
    <t>89398</t>
  </si>
  <si>
    <t>11,80</t>
  </si>
  <si>
    <t>89399</t>
  </si>
  <si>
    <t>89400</t>
  </si>
  <si>
    <t>89404</t>
  </si>
  <si>
    <t>89405</t>
  </si>
  <si>
    <t>89406</t>
  </si>
  <si>
    <t>89407</t>
  </si>
  <si>
    <t>89408</t>
  </si>
  <si>
    <t>89409</t>
  </si>
  <si>
    <t>89410</t>
  </si>
  <si>
    <t>89411</t>
  </si>
  <si>
    <t>89412</t>
  </si>
  <si>
    <t>5,90</t>
  </si>
  <si>
    <t>89413</t>
  </si>
  <si>
    <t>89414</t>
  </si>
  <si>
    <t>89415</t>
  </si>
  <si>
    <t>89416</t>
  </si>
  <si>
    <t>89417</t>
  </si>
  <si>
    <t>89418</t>
  </si>
  <si>
    <t>89419</t>
  </si>
  <si>
    <t>3,26</t>
  </si>
  <si>
    <t>6,27</t>
  </si>
  <si>
    <t>89421</t>
  </si>
  <si>
    <t>89423</t>
  </si>
  <si>
    <t>89424</t>
  </si>
  <si>
    <t>89425</t>
  </si>
  <si>
    <t>89426</t>
  </si>
  <si>
    <t>5,04</t>
  </si>
  <si>
    <t>89427</t>
  </si>
  <si>
    <t>89428</t>
  </si>
  <si>
    <t>89429</t>
  </si>
  <si>
    <t>3,42</t>
  </si>
  <si>
    <t>89430</t>
  </si>
  <si>
    <t>89431</t>
  </si>
  <si>
    <t>89432</t>
  </si>
  <si>
    <t>89433</t>
  </si>
  <si>
    <t>89434</t>
  </si>
  <si>
    <t>6,85</t>
  </si>
  <si>
    <t>89435</t>
  </si>
  <si>
    <t>89436</t>
  </si>
  <si>
    <t>89437</t>
  </si>
  <si>
    <t>89438</t>
  </si>
  <si>
    <t>89439</t>
  </si>
  <si>
    <t>89440</t>
  </si>
  <si>
    <t>89442</t>
  </si>
  <si>
    <t>89443</t>
  </si>
  <si>
    <t>89444</t>
  </si>
  <si>
    <t>89445</t>
  </si>
  <si>
    <t>10,62</t>
  </si>
  <si>
    <t>89481</t>
  </si>
  <si>
    <t>89485</t>
  </si>
  <si>
    <t>89489</t>
  </si>
  <si>
    <t>89490</t>
  </si>
  <si>
    <t>89492</t>
  </si>
  <si>
    <t>89493</t>
  </si>
  <si>
    <t>89494</t>
  </si>
  <si>
    <t>7,51</t>
  </si>
  <si>
    <t>89496</t>
  </si>
  <si>
    <t>89497</t>
  </si>
  <si>
    <t>89498</t>
  </si>
  <si>
    <t>89499</t>
  </si>
  <si>
    <t>89500</t>
  </si>
  <si>
    <t>89501</t>
  </si>
  <si>
    <t>9,41</t>
  </si>
  <si>
    <t>89502</t>
  </si>
  <si>
    <t>89503</t>
  </si>
  <si>
    <t>89504</t>
  </si>
  <si>
    <t>89505</t>
  </si>
  <si>
    <t>89506</t>
  </si>
  <si>
    <t>89507</t>
  </si>
  <si>
    <t>89510</t>
  </si>
  <si>
    <t>89513</t>
  </si>
  <si>
    <t>89514</t>
  </si>
  <si>
    <t>89515</t>
  </si>
  <si>
    <t>89516</t>
  </si>
  <si>
    <t>89517</t>
  </si>
  <si>
    <t>89518</t>
  </si>
  <si>
    <t>89519</t>
  </si>
  <si>
    <t>89520</t>
  </si>
  <si>
    <t>89521</t>
  </si>
  <si>
    <t>89522</t>
  </si>
  <si>
    <t>16,60</t>
  </si>
  <si>
    <t>89523</t>
  </si>
  <si>
    <t>89524</t>
  </si>
  <si>
    <t>89525</t>
  </si>
  <si>
    <t>89526</t>
  </si>
  <si>
    <t>89527</t>
  </si>
  <si>
    <t>89528</t>
  </si>
  <si>
    <t>89529</t>
  </si>
  <si>
    <t>89530</t>
  </si>
  <si>
    <t>89531</t>
  </si>
  <si>
    <t>89532</t>
  </si>
  <si>
    <t>89535</t>
  </si>
  <si>
    <t>89536</t>
  </si>
  <si>
    <t>2,72</t>
  </si>
  <si>
    <t>89540</t>
  </si>
  <si>
    <t>89541</t>
  </si>
  <si>
    <t>3,84</t>
  </si>
  <si>
    <t>89542</t>
  </si>
  <si>
    <t>89544</t>
  </si>
  <si>
    <t>89545</t>
  </si>
  <si>
    <t>89546</t>
  </si>
  <si>
    <t>89547</t>
  </si>
  <si>
    <t>11,14</t>
  </si>
  <si>
    <t>89548</t>
  </si>
  <si>
    <t>89549</t>
  </si>
  <si>
    <t>89550</t>
  </si>
  <si>
    <t>89551</t>
  </si>
  <si>
    <t>89552</t>
  </si>
  <si>
    <t>12,26</t>
  </si>
  <si>
    <t>89553</t>
  </si>
  <si>
    <t>3,96</t>
  </si>
  <si>
    <t>89554</t>
  </si>
  <si>
    <t>13,80</t>
  </si>
  <si>
    <t>89555</t>
  </si>
  <si>
    <t>89556</t>
  </si>
  <si>
    <t>19,51</t>
  </si>
  <si>
    <t>89557</t>
  </si>
  <si>
    <t>89558</t>
  </si>
  <si>
    <t>89559</t>
  </si>
  <si>
    <t>89561</t>
  </si>
  <si>
    <t>89562</t>
  </si>
  <si>
    <t>89563</t>
  </si>
  <si>
    <t>13,95</t>
  </si>
  <si>
    <t>89564</t>
  </si>
  <si>
    <t>89565</t>
  </si>
  <si>
    <t>89566</t>
  </si>
  <si>
    <t>89567</t>
  </si>
  <si>
    <t>89568</t>
  </si>
  <si>
    <t>89569</t>
  </si>
  <si>
    <t>89570</t>
  </si>
  <si>
    <t>89571</t>
  </si>
  <si>
    <t>89572</t>
  </si>
  <si>
    <t>89573</t>
  </si>
  <si>
    <t>89574</t>
  </si>
  <si>
    <t>89575</t>
  </si>
  <si>
    <t>7,60</t>
  </si>
  <si>
    <t>89577</t>
  </si>
  <si>
    <t>89579</t>
  </si>
  <si>
    <t>89581</t>
  </si>
  <si>
    <t>89582</t>
  </si>
  <si>
    <t>89583</t>
  </si>
  <si>
    <t>89584</t>
  </si>
  <si>
    <t>89585</t>
  </si>
  <si>
    <t>89587</t>
  </si>
  <si>
    <t>89590</t>
  </si>
  <si>
    <t>89591</t>
  </si>
  <si>
    <t>89592</t>
  </si>
  <si>
    <t>89593</t>
  </si>
  <si>
    <t>89594</t>
  </si>
  <si>
    <t>89595</t>
  </si>
  <si>
    <t>89596</t>
  </si>
  <si>
    <t>89597</t>
  </si>
  <si>
    <t>89598</t>
  </si>
  <si>
    <t>89599</t>
  </si>
  <si>
    <t>89600</t>
  </si>
  <si>
    <t>89605</t>
  </si>
  <si>
    <t>89609</t>
  </si>
  <si>
    <t>89610</t>
  </si>
  <si>
    <t>13,31</t>
  </si>
  <si>
    <t>89611</t>
  </si>
  <si>
    <t>89612</t>
  </si>
  <si>
    <t>89613</t>
  </si>
  <si>
    <t>89614</t>
  </si>
  <si>
    <t>89615</t>
  </si>
  <si>
    <t>89616</t>
  </si>
  <si>
    <t>89617</t>
  </si>
  <si>
    <t>89620</t>
  </si>
  <si>
    <t>89622</t>
  </si>
  <si>
    <t>89623</t>
  </si>
  <si>
    <t>89624</t>
  </si>
  <si>
    <t>89625</t>
  </si>
  <si>
    <t>14,39</t>
  </si>
  <si>
    <t>89626</t>
  </si>
  <si>
    <t>17,89</t>
  </si>
  <si>
    <t>89627</t>
  </si>
  <si>
    <t>89628</t>
  </si>
  <si>
    <t>89629</t>
  </si>
  <si>
    <t>89630</t>
  </si>
  <si>
    <t>89631</t>
  </si>
  <si>
    <t>89632</t>
  </si>
  <si>
    <t>89637</t>
  </si>
  <si>
    <t>6,57</t>
  </si>
  <si>
    <t>89638</t>
  </si>
  <si>
    <t>89639</t>
  </si>
  <si>
    <t>89641</t>
  </si>
  <si>
    <t>89642</t>
  </si>
  <si>
    <t>89643</t>
  </si>
  <si>
    <t>89645</t>
  </si>
  <si>
    <t>89646</t>
  </si>
  <si>
    <t>89647</t>
  </si>
  <si>
    <t>13,98</t>
  </si>
  <si>
    <t>89648</t>
  </si>
  <si>
    <t>15,46</t>
  </si>
  <si>
    <t>89649</t>
  </si>
  <si>
    <t>89650</t>
  </si>
  <si>
    <t>89651</t>
  </si>
  <si>
    <t>89652</t>
  </si>
  <si>
    <t>89653</t>
  </si>
  <si>
    <t>89654</t>
  </si>
  <si>
    <t>89655</t>
  </si>
  <si>
    <t>89656</t>
  </si>
  <si>
    <t>89657</t>
  </si>
  <si>
    <t>89658</t>
  </si>
  <si>
    <t>6,11</t>
  </si>
  <si>
    <t>89659</t>
  </si>
  <si>
    <t>89660</t>
  </si>
  <si>
    <t>89661</t>
  </si>
  <si>
    <t>89662</t>
  </si>
  <si>
    <t>89663</t>
  </si>
  <si>
    <t>89664</t>
  </si>
  <si>
    <t>89666</t>
  </si>
  <si>
    <t>89667</t>
  </si>
  <si>
    <t>89668</t>
  </si>
  <si>
    <t>21,42</t>
  </si>
  <si>
    <t>89669</t>
  </si>
  <si>
    <t>89670</t>
  </si>
  <si>
    <t>89671</t>
  </si>
  <si>
    <t>89672</t>
  </si>
  <si>
    <t>89673</t>
  </si>
  <si>
    <t>89674</t>
  </si>
  <si>
    <t>89675</t>
  </si>
  <si>
    <t>89676</t>
  </si>
  <si>
    <t>89677</t>
  </si>
  <si>
    <t>89678</t>
  </si>
  <si>
    <t>6,56</t>
  </si>
  <si>
    <t>89679</t>
  </si>
  <si>
    <t>89680</t>
  </si>
  <si>
    <t>89681</t>
  </si>
  <si>
    <t>89682</t>
  </si>
  <si>
    <t>89684</t>
  </si>
  <si>
    <t>89685</t>
  </si>
  <si>
    <t>89686</t>
  </si>
  <si>
    <t>89687</t>
  </si>
  <si>
    <t>89689</t>
  </si>
  <si>
    <t>89690</t>
  </si>
  <si>
    <t>89691</t>
  </si>
  <si>
    <t>89692</t>
  </si>
  <si>
    <t>89693</t>
  </si>
  <si>
    <t>89694</t>
  </si>
  <si>
    <t>13,88</t>
  </si>
  <si>
    <t>89695</t>
  </si>
  <si>
    <t>89696</t>
  </si>
  <si>
    <t>89697</t>
  </si>
  <si>
    <t>89698</t>
  </si>
  <si>
    <t>89699</t>
  </si>
  <si>
    <t>89700</t>
  </si>
  <si>
    <t>89701</t>
  </si>
  <si>
    <t>89702</t>
  </si>
  <si>
    <t>89703</t>
  </si>
  <si>
    <t>89704</t>
  </si>
  <si>
    <t>89705</t>
  </si>
  <si>
    <t>89706</t>
  </si>
  <si>
    <t>89718</t>
  </si>
  <si>
    <t>89719</t>
  </si>
  <si>
    <t>89720</t>
  </si>
  <si>
    <t>8,73</t>
  </si>
  <si>
    <t>89721</t>
  </si>
  <si>
    <t>89723</t>
  </si>
  <si>
    <t>89724</t>
  </si>
  <si>
    <t>89725</t>
  </si>
  <si>
    <t>89726</t>
  </si>
  <si>
    <t>89727</t>
  </si>
  <si>
    <t>89728</t>
  </si>
  <si>
    <t>89729</t>
  </si>
  <si>
    <t>89730</t>
  </si>
  <si>
    <t>89731</t>
  </si>
  <si>
    <t>89732</t>
  </si>
  <si>
    <t>8,06</t>
  </si>
  <si>
    <t>89733</t>
  </si>
  <si>
    <t>89734</t>
  </si>
  <si>
    <t>89735</t>
  </si>
  <si>
    <t>89736</t>
  </si>
  <si>
    <t>4,88</t>
  </si>
  <si>
    <t>89737</t>
  </si>
  <si>
    <t>89738</t>
  </si>
  <si>
    <t>9,75</t>
  </si>
  <si>
    <t>89739</t>
  </si>
  <si>
    <t>89740</t>
  </si>
  <si>
    <t>89741</t>
  </si>
  <si>
    <t>89742</t>
  </si>
  <si>
    <t>89743</t>
  </si>
  <si>
    <t>89744</t>
  </si>
  <si>
    <t>89746</t>
  </si>
  <si>
    <t>89747</t>
  </si>
  <si>
    <t>89748</t>
  </si>
  <si>
    <t>89749</t>
  </si>
  <si>
    <t>89750</t>
  </si>
  <si>
    <t>89752</t>
  </si>
  <si>
    <t>89753</t>
  </si>
  <si>
    <t>89754</t>
  </si>
  <si>
    <t>89755</t>
  </si>
  <si>
    <t>89756</t>
  </si>
  <si>
    <t>13,17</t>
  </si>
  <si>
    <t>89757</t>
  </si>
  <si>
    <t>89758</t>
  </si>
  <si>
    <t>89759</t>
  </si>
  <si>
    <t>89760</t>
  </si>
  <si>
    <t>89761</t>
  </si>
  <si>
    <t>89762</t>
  </si>
  <si>
    <t>89763</t>
  </si>
  <si>
    <t>89764</t>
  </si>
  <si>
    <t>89765</t>
  </si>
  <si>
    <t>89767</t>
  </si>
  <si>
    <t>89768</t>
  </si>
  <si>
    <t>89769</t>
  </si>
  <si>
    <t>89772</t>
  </si>
  <si>
    <t>89774</t>
  </si>
  <si>
    <t>89776</t>
  </si>
  <si>
    <t>89777</t>
  </si>
  <si>
    <t>89778</t>
  </si>
  <si>
    <t>89779</t>
  </si>
  <si>
    <t>89780</t>
  </si>
  <si>
    <t>89781</t>
  </si>
  <si>
    <t>89782</t>
  </si>
  <si>
    <t>89783</t>
  </si>
  <si>
    <t>89784</t>
  </si>
  <si>
    <t>89785</t>
  </si>
  <si>
    <t>89786</t>
  </si>
  <si>
    <t>89787</t>
  </si>
  <si>
    <t>89788</t>
  </si>
  <si>
    <t>89789</t>
  </si>
  <si>
    <t>89790</t>
  </si>
  <si>
    <t>89791</t>
  </si>
  <si>
    <t>89792</t>
  </si>
  <si>
    <t>89793</t>
  </si>
  <si>
    <t>89794</t>
  </si>
  <si>
    <t>89795</t>
  </si>
  <si>
    <t>89796</t>
  </si>
  <si>
    <t>89797</t>
  </si>
  <si>
    <t>89801</t>
  </si>
  <si>
    <t>89802</t>
  </si>
  <si>
    <t>89803</t>
  </si>
  <si>
    <t>89804</t>
  </si>
  <si>
    <t>89805</t>
  </si>
  <si>
    <t>89806</t>
  </si>
  <si>
    <t>89807</t>
  </si>
  <si>
    <t>89808</t>
  </si>
  <si>
    <t>89809</t>
  </si>
  <si>
    <t>89810</t>
  </si>
  <si>
    <t>89811</t>
  </si>
  <si>
    <t>89812</t>
  </si>
  <si>
    <t>89813</t>
  </si>
  <si>
    <t>89814</t>
  </si>
  <si>
    <t>89815</t>
  </si>
  <si>
    <t>89816</t>
  </si>
  <si>
    <t>89817</t>
  </si>
  <si>
    <t>89818</t>
  </si>
  <si>
    <t>89819</t>
  </si>
  <si>
    <t>89821</t>
  </si>
  <si>
    <t>89822</t>
  </si>
  <si>
    <t>15,51</t>
  </si>
  <si>
    <t>89823</t>
  </si>
  <si>
    <t>89824</t>
  </si>
  <si>
    <t>89825</t>
  </si>
  <si>
    <t>89826</t>
  </si>
  <si>
    <t>89827</t>
  </si>
  <si>
    <t>10,66</t>
  </si>
  <si>
    <t>89828</t>
  </si>
  <si>
    <t>89829</t>
  </si>
  <si>
    <t>89830</t>
  </si>
  <si>
    <t>89831</t>
  </si>
  <si>
    <t>89832</t>
  </si>
  <si>
    <t>89833</t>
  </si>
  <si>
    <t>89834</t>
  </si>
  <si>
    <t>89835</t>
  </si>
  <si>
    <t>89836</t>
  </si>
  <si>
    <t>89837</t>
  </si>
  <si>
    <t>89838</t>
  </si>
  <si>
    <t>89839</t>
  </si>
  <si>
    <t>89840</t>
  </si>
  <si>
    <t>89841</t>
  </si>
  <si>
    <t>89842</t>
  </si>
  <si>
    <t>89844</t>
  </si>
  <si>
    <t>89845</t>
  </si>
  <si>
    <t>89846</t>
  </si>
  <si>
    <t>89847</t>
  </si>
  <si>
    <t>89850</t>
  </si>
  <si>
    <t>89851</t>
  </si>
  <si>
    <t>89852</t>
  </si>
  <si>
    <t>89853</t>
  </si>
  <si>
    <t>89854</t>
  </si>
  <si>
    <t>89855</t>
  </si>
  <si>
    <t>89856</t>
  </si>
  <si>
    <t>89857</t>
  </si>
  <si>
    <t>89860</t>
  </si>
  <si>
    <t>89861</t>
  </si>
  <si>
    <t>89866</t>
  </si>
  <si>
    <t>89867</t>
  </si>
  <si>
    <t>89868</t>
  </si>
  <si>
    <t>89869</t>
  </si>
  <si>
    <t>89979</t>
  </si>
  <si>
    <t>89981</t>
  </si>
  <si>
    <t>14,81</t>
  </si>
  <si>
    <t>90373</t>
  </si>
  <si>
    <t>90374</t>
  </si>
  <si>
    <t>6,23</t>
  </si>
  <si>
    <t>92287</t>
  </si>
  <si>
    <t>92288</t>
  </si>
  <si>
    <t>92289</t>
  </si>
  <si>
    <t>92290</t>
  </si>
  <si>
    <t>92291</t>
  </si>
  <si>
    <t>92292</t>
  </si>
  <si>
    <t>92293</t>
  </si>
  <si>
    <t>92294</t>
  </si>
  <si>
    <t>8,24</t>
  </si>
  <si>
    <t>92295</t>
  </si>
  <si>
    <t>92296</t>
  </si>
  <si>
    <t>92297</t>
  </si>
  <si>
    <t>92298</t>
  </si>
  <si>
    <t>92299</t>
  </si>
  <si>
    <t>92300</t>
  </si>
  <si>
    <t>92301</t>
  </si>
  <si>
    <t>31,13</t>
  </si>
  <si>
    <t>92302</t>
  </si>
  <si>
    <t>92303</t>
  </si>
  <si>
    <t>92304</t>
  </si>
  <si>
    <t>92311</t>
  </si>
  <si>
    <t>92312</t>
  </si>
  <si>
    <t>92313</t>
  </si>
  <si>
    <t>92314</t>
  </si>
  <si>
    <t>92315</t>
  </si>
  <si>
    <t>92316</t>
  </si>
  <si>
    <t>92317</t>
  </si>
  <si>
    <t>10,46</t>
  </si>
  <si>
    <t>92318</t>
  </si>
  <si>
    <t>92319</t>
  </si>
  <si>
    <t>92326</t>
  </si>
  <si>
    <t>92327</t>
  </si>
  <si>
    <t>92328</t>
  </si>
  <si>
    <t>19,57</t>
  </si>
  <si>
    <t>92329</t>
  </si>
  <si>
    <t>92330</t>
  </si>
  <si>
    <t>92331</t>
  </si>
  <si>
    <t>92332</t>
  </si>
  <si>
    <t>92333</t>
  </si>
  <si>
    <t>92334</t>
  </si>
  <si>
    <t>92344</t>
  </si>
  <si>
    <t>92345</t>
  </si>
  <si>
    <t>92346</t>
  </si>
  <si>
    <t>92347</t>
  </si>
  <si>
    <t>92348</t>
  </si>
  <si>
    <t>92349</t>
  </si>
  <si>
    <t>92350</t>
  </si>
  <si>
    <t>92351</t>
  </si>
  <si>
    <t>92352</t>
  </si>
  <si>
    <t>92353</t>
  </si>
  <si>
    <t>92354</t>
  </si>
  <si>
    <t>92355</t>
  </si>
  <si>
    <t>92356</t>
  </si>
  <si>
    <t>92357</t>
  </si>
  <si>
    <t>92358</t>
  </si>
  <si>
    <t>92369</t>
  </si>
  <si>
    <t>92370</t>
  </si>
  <si>
    <t>92371</t>
  </si>
  <si>
    <t>92372</t>
  </si>
  <si>
    <t>92373</t>
  </si>
  <si>
    <t>92374</t>
  </si>
  <si>
    <t>92375</t>
  </si>
  <si>
    <t>92376</t>
  </si>
  <si>
    <t>92377</t>
  </si>
  <si>
    <t>92378</t>
  </si>
  <si>
    <t>92379</t>
  </si>
  <si>
    <t>92380</t>
  </si>
  <si>
    <t>92381</t>
  </si>
  <si>
    <t>92382</t>
  </si>
  <si>
    <t>92383</t>
  </si>
  <si>
    <t>92384</t>
  </si>
  <si>
    <t>92385</t>
  </si>
  <si>
    <t>92386</t>
  </si>
  <si>
    <t>92387</t>
  </si>
  <si>
    <t>92388</t>
  </si>
  <si>
    <t>92389</t>
  </si>
  <si>
    <t>92390</t>
  </si>
  <si>
    <t>92635</t>
  </si>
  <si>
    <t>92636</t>
  </si>
  <si>
    <t>92637</t>
  </si>
  <si>
    <t>92638</t>
  </si>
  <si>
    <t>92639</t>
  </si>
  <si>
    <t>92640</t>
  </si>
  <si>
    <t>92642</t>
  </si>
  <si>
    <t>92644</t>
  </si>
  <si>
    <t>92657</t>
  </si>
  <si>
    <t>92658</t>
  </si>
  <si>
    <t>92659</t>
  </si>
  <si>
    <t>92660</t>
  </si>
  <si>
    <t>92661</t>
  </si>
  <si>
    <t>92662</t>
  </si>
  <si>
    <t>92663</t>
  </si>
  <si>
    <t>92664</t>
  </si>
  <si>
    <t>92665</t>
  </si>
  <si>
    <t>92666</t>
  </si>
  <si>
    <t>92667</t>
  </si>
  <si>
    <t>92668</t>
  </si>
  <si>
    <t>92669</t>
  </si>
  <si>
    <t>92670</t>
  </si>
  <si>
    <t>92671</t>
  </si>
  <si>
    <t>92672</t>
  </si>
  <si>
    <t>92673</t>
  </si>
  <si>
    <t>92674</t>
  </si>
  <si>
    <t>92675</t>
  </si>
  <si>
    <t>92676</t>
  </si>
  <si>
    <t>92677</t>
  </si>
  <si>
    <t>92678</t>
  </si>
  <si>
    <t>92679</t>
  </si>
  <si>
    <t>92680</t>
  </si>
  <si>
    <t>92681</t>
  </si>
  <si>
    <t>92682</t>
  </si>
  <si>
    <t>92683</t>
  </si>
  <si>
    <t>92684</t>
  </si>
  <si>
    <t>92685</t>
  </si>
  <si>
    <t>92686</t>
  </si>
  <si>
    <t>92692</t>
  </si>
  <si>
    <t>92693</t>
  </si>
  <si>
    <t>92694</t>
  </si>
  <si>
    <t>92695</t>
  </si>
  <si>
    <t>92696</t>
  </si>
  <si>
    <t>92697</t>
  </si>
  <si>
    <t>92698</t>
  </si>
  <si>
    <t>13,61</t>
  </si>
  <si>
    <t>92699</t>
  </si>
  <si>
    <t>92700</t>
  </si>
  <si>
    <t>92701</t>
  </si>
  <si>
    <t>92702</t>
  </si>
  <si>
    <t>92703</t>
  </si>
  <si>
    <t>92704</t>
  </si>
  <si>
    <t>92705</t>
  </si>
  <si>
    <t>92706</t>
  </si>
  <si>
    <t>92889</t>
  </si>
  <si>
    <t>92890</t>
  </si>
  <si>
    <t>92891</t>
  </si>
  <si>
    <t>92892</t>
  </si>
  <si>
    <t>92893</t>
  </si>
  <si>
    <t>92894</t>
  </si>
  <si>
    <t>92895</t>
  </si>
  <si>
    <t>92896</t>
  </si>
  <si>
    <t>92897</t>
  </si>
  <si>
    <t>92898</t>
  </si>
  <si>
    <t>92899</t>
  </si>
  <si>
    <t>92900</t>
  </si>
  <si>
    <t>92901</t>
  </si>
  <si>
    <t>92902</t>
  </si>
  <si>
    <t>92903</t>
  </si>
  <si>
    <t>92904</t>
  </si>
  <si>
    <t>92905</t>
  </si>
  <si>
    <t>92906</t>
  </si>
  <si>
    <t>92907</t>
  </si>
  <si>
    <t>92908</t>
  </si>
  <si>
    <t>92909</t>
  </si>
  <si>
    <t>92910</t>
  </si>
  <si>
    <t>92911</t>
  </si>
  <si>
    <t>92912</t>
  </si>
  <si>
    <t>92913</t>
  </si>
  <si>
    <t>92914</t>
  </si>
  <si>
    <t>92918</t>
  </si>
  <si>
    <t>92920</t>
  </si>
  <si>
    <t>92925</t>
  </si>
  <si>
    <t>92926</t>
  </si>
  <si>
    <t>92927</t>
  </si>
  <si>
    <t>92928</t>
  </si>
  <si>
    <t>92929</t>
  </si>
  <si>
    <t>92930</t>
  </si>
  <si>
    <t>92931</t>
  </si>
  <si>
    <t>92932</t>
  </si>
  <si>
    <t>92933</t>
  </si>
  <si>
    <t>92934</t>
  </si>
  <si>
    <t>92935</t>
  </si>
  <si>
    <t>92936</t>
  </si>
  <si>
    <t>92937</t>
  </si>
  <si>
    <t>92938</t>
  </si>
  <si>
    <t>92939</t>
  </si>
  <si>
    <t>92940</t>
  </si>
  <si>
    <t>92941</t>
  </si>
  <si>
    <t>92942</t>
  </si>
  <si>
    <t>92943</t>
  </si>
  <si>
    <t>92944</t>
  </si>
  <si>
    <t>92945</t>
  </si>
  <si>
    <t>92946</t>
  </si>
  <si>
    <t>92947</t>
  </si>
  <si>
    <t>92948</t>
  </si>
  <si>
    <t>92949</t>
  </si>
  <si>
    <t>92950</t>
  </si>
  <si>
    <t>92951</t>
  </si>
  <si>
    <t>92952</t>
  </si>
  <si>
    <t>92953</t>
  </si>
  <si>
    <t>93050</t>
  </si>
  <si>
    <t>93052</t>
  </si>
  <si>
    <t>93054</t>
  </si>
  <si>
    <t>93055</t>
  </si>
  <si>
    <t>93056</t>
  </si>
  <si>
    <t>93057</t>
  </si>
  <si>
    <t>93058</t>
  </si>
  <si>
    <t>93059</t>
  </si>
  <si>
    <t>93060</t>
  </si>
  <si>
    <t>93061</t>
  </si>
  <si>
    <t>93062</t>
  </si>
  <si>
    <t>93063</t>
  </si>
  <si>
    <t>93064</t>
  </si>
  <si>
    <t>93065</t>
  </si>
  <si>
    <t>93066</t>
  </si>
  <si>
    <t>93067</t>
  </si>
  <si>
    <t>93068</t>
  </si>
  <si>
    <t>93069</t>
  </si>
  <si>
    <t>93070</t>
  </si>
  <si>
    <t>93071</t>
  </si>
  <si>
    <t>93072</t>
  </si>
  <si>
    <t>93074</t>
  </si>
  <si>
    <t>93075</t>
  </si>
  <si>
    <t>11,18</t>
  </si>
  <si>
    <t>93076</t>
  </si>
  <si>
    <t>93077</t>
  </si>
  <si>
    <t>93078</t>
  </si>
  <si>
    <t>93079</t>
  </si>
  <si>
    <t>93080</t>
  </si>
  <si>
    <t>93081</t>
  </si>
  <si>
    <t>93082</t>
  </si>
  <si>
    <t>93083</t>
  </si>
  <si>
    <t>93084</t>
  </si>
  <si>
    <t>93085</t>
  </si>
  <si>
    <t>7,15</t>
  </si>
  <si>
    <t>93086</t>
  </si>
  <si>
    <t>93087</t>
  </si>
  <si>
    <t>93088</t>
  </si>
  <si>
    <t>93089</t>
  </si>
  <si>
    <t>93090</t>
  </si>
  <si>
    <t>93091</t>
  </si>
  <si>
    <t>93092</t>
  </si>
  <si>
    <t>93093</t>
  </si>
  <si>
    <t>93094</t>
  </si>
  <si>
    <t>93097</t>
  </si>
  <si>
    <t>93098</t>
  </si>
  <si>
    <t>93099</t>
  </si>
  <si>
    <t>93100</t>
  </si>
  <si>
    <t>93101</t>
  </si>
  <si>
    <t>93102</t>
  </si>
  <si>
    <t>93103</t>
  </si>
  <si>
    <t>93104</t>
  </si>
  <si>
    <t>93105</t>
  </si>
  <si>
    <t>93106</t>
  </si>
  <si>
    <t>93107</t>
  </si>
  <si>
    <t>93108</t>
  </si>
  <si>
    <t>93109</t>
  </si>
  <si>
    <t>93110</t>
  </si>
  <si>
    <t>93111</t>
  </si>
  <si>
    <t>93112</t>
  </si>
  <si>
    <t>93113</t>
  </si>
  <si>
    <t>93114</t>
  </si>
  <si>
    <t>93115</t>
  </si>
  <si>
    <t>93116</t>
  </si>
  <si>
    <t>93117</t>
  </si>
  <si>
    <t>93118</t>
  </si>
  <si>
    <t>93119</t>
  </si>
  <si>
    <t>93120</t>
  </si>
  <si>
    <t>93121</t>
  </si>
  <si>
    <t>93122</t>
  </si>
  <si>
    <t>93123</t>
  </si>
  <si>
    <t>93124</t>
  </si>
  <si>
    <t>93125</t>
  </si>
  <si>
    <t>93126</t>
  </si>
  <si>
    <t>93133</t>
  </si>
  <si>
    <t>94465</t>
  </si>
  <si>
    <t>94466</t>
  </si>
  <si>
    <t>94467</t>
  </si>
  <si>
    <t>94468</t>
  </si>
  <si>
    <t>94469</t>
  </si>
  <si>
    <t>94470</t>
  </si>
  <si>
    <t>94471</t>
  </si>
  <si>
    <t>94472</t>
  </si>
  <si>
    <t>94473</t>
  </si>
  <si>
    <t>94474</t>
  </si>
  <si>
    <t>94475</t>
  </si>
  <si>
    <t>94476</t>
  </si>
  <si>
    <t>94477</t>
  </si>
  <si>
    <t>94478</t>
  </si>
  <si>
    <t>94479</t>
  </si>
  <si>
    <t>94606</t>
  </si>
  <si>
    <t>94608</t>
  </si>
  <si>
    <t>94610</t>
  </si>
  <si>
    <t>94612</t>
  </si>
  <si>
    <t>94614</t>
  </si>
  <si>
    <t>94615</t>
  </si>
  <si>
    <t>94616</t>
  </si>
  <si>
    <t>94617</t>
  </si>
  <si>
    <t>94618</t>
  </si>
  <si>
    <t>94620</t>
  </si>
  <si>
    <t>94622</t>
  </si>
  <si>
    <t>94623</t>
  </si>
  <si>
    <t>94624</t>
  </si>
  <si>
    <t>94625</t>
  </si>
  <si>
    <t>94656</t>
  </si>
  <si>
    <t>94657</t>
  </si>
  <si>
    <t>4,31</t>
  </si>
  <si>
    <t>94658</t>
  </si>
  <si>
    <t>94659</t>
  </si>
  <si>
    <t>94660</t>
  </si>
  <si>
    <t>8,21</t>
  </si>
  <si>
    <t>94661</t>
  </si>
  <si>
    <t>94662</t>
  </si>
  <si>
    <t>8,80</t>
  </si>
  <si>
    <t>94663</t>
  </si>
  <si>
    <t>94664</t>
  </si>
  <si>
    <t>18,28</t>
  </si>
  <si>
    <t>94665</t>
  </si>
  <si>
    <t>94666</t>
  </si>
  <si>
    <t>94667</t>
  </si>
  <si>
    <t>94668</t>
  </si>
  <si>
    <t>94669</t>
  </si>
  <si>
    <t>94670</t>
  </si>
  <si>
    <t>94671</t>
  </si>
  <si>
    <t>94672</t>
  </si>
  <si>
    <t>94673</t>
  </si>
  <si>
    <t>7,09</t>
  </si>
  <si>
    <t>94674</t>
  </si>
  <si>
    <t>6,50</t>
  </si>
  <si>
    <t>94675</t>
  </si>
  <si>
    <t>9,20</t>
  </si>
  <si>
    <t>94676</t>
  </si>
  <si>
    <t>11,15</t>
  </si>
  <si>
    <t>94677</t>
  </si>
  <si>
    <t>94678</t>
  </si>
  <si>
    <t>94679</t>
  </si>
  <si>
    <t>94680</t>
  </si>
  <si>
    <t>94681</t>
  </si>
  <si>
    <t>94682</t>
  </si>
  <si>
    <t>94683</t>
  </si>
  <si>
    <t>94684</t>
  </si>
  <si>
    <t>94685</t>
  </si>
  <si>
    <t>94686</t>
  </si>
  <si>
    <t>94687</t>
  </si>
  <si>
    <t>94688</t>
  </si>
  <si>
    <t>94689</t>
  </si>
  <si>
    <t>94690</t>
  </si>
  <si>
    <t>94691</t>
  </si>
  <si>
    <t>94692</t>
  </si>
  <si>
    <t>16,48</t>
  </si>
  <si>
    <t>94693</t>
  </si>
  <si>
    <t>94694</t>
  </si>
  <si>
    <t>94695</t>
  </si>
  <si>
    <t>94696</t>
  </si>
  <si>
    <t>94697</t>
  </si>
  <si>
    <t>94698</t>
  </si>
  <si>
    <t>94699</t>
  </si>
  <si>
    <t>94700</t>
  </si>
  <si>
    <t>94701</t>
  </si>
  <si>
    <t>94702</t>
  </si>
  <si>
    <t>94703</t>
  </si>
  <si>
    <t>94704</t>
  </si>
  <si>
    <t>94705</t>
  </si>
  <si>
    <t>94706</t>
  </si>
  <si>
    <t>94707</t>
  </si>
  <si>
    <t>94713</t>
  </si>
  <si>
    <t>94714</t>
  </si>
  <si>
    <t>94715</t>
  </si>
  <si>
    <t>94724</t>
  </si>
  <si>
    <t>94725</t>
  </si>
  <si>
    <t>94726</t>
  </si>
  <si>
    <t>94727</t>
  </si>
  <si>
    <t>94728</t>
  </si>
  <si>
    <t>94729</t>
  </si>
  <si>
    <t>94730</t>
  </si>
  <si>
    <t>94731</t>
  </si>
  <si>
    <t>94733</t>
  </si>
  <si>
    <t>94737</t>
  </si>
  <si>
    <t>94740</t>
  </si>
  <si>
    <t>94741</t>
  </si>
  <si>
    <t>9,49</t>
  </si>
  <si>
    <t>94742</t>
  </si>
  <si>
    <t>94743</t>
  </si>
  <si>
    <t>94744</t>
  </si>
  <si>
    <t>94746</t>
  </si>
  <si>
    <t>94748</t>
  </si>
  <si>
    <t>94750</t>
  </si>
  <si>
    <t>94752</t>
  </si>
  <si>
    <t>94756</t>
  </si>
  <si>
    <t>9,67</t>
  </si>
  <si>
    <t>94757</t>
  </si>
  <si>
    <t>94758</t>
  </si>
  <si>
    <t>94759</t>
  </si>
  <si>
    <t>94760</t>
  </si>
  <si>
    <t>94761</t>
  </si>
  <si>
    <t>94762</t>
  </si>
  <si>
    <t>94783</t>
  </si>
  <si>
    <t>94785</t>
  </si>
  <si>
    <t>94789</t>
  </si>
  <si>
    <t>94790</t>
  </si>
  <si>
    <t>94791</t>
  </si>
  <si>
    <t>94863</t>
  </si>
  <si>
    <t>95237</t>
  </si>
  <si>
    <t>95693</t>
  </si>
  <si>
    <t>95694</t>
  </si>
  <si>
    <t>95695</t>
  </si>
  <si>
    <t>95696</t>
  </si>
  <si>
    <t>96637</t>
  </si>
  <si>
    <t>96638</t>
  </si>
  <si>
    <t>96639</t>
  </si>
  <si>
    <t>96640</t>
  </si>
  <si>
    <t>96641</t>
  </si>
  <si>
    <t>96642</t>
  </si>
  <si>
    <t>96643</t>
  </si>
  <si>
    <t>96650</t>
  </si>
  <si>
    <t>96651</t>
  </si>
  <si>
    <t>96652</t>
  </si>
  <si>
    <t>96653</t>
  </si>
  <si>
    <t>96654</t>
  </si>
  <si>
    <t>96655</t>
  </si>
  <si>
    <t>96656</t>
  </si>
  <si>
    <t>96657</t>
  </si>
  <si>
    <t>96658</t>
  </si>
  <si>
    <t>96659</t>
  </si>
  <si>
    <t>96660</t>
  </si>
  <si>
    <t>96661</t>
  </si>
  <si>
    <t>18,54</t>
  </si>
  <si>
    <t>96662</t>
  </si>
  <si>
    <t>96663</t>
  </si>
  <si>
    <t>96664</t>
  </si>
  <si>
    <t>96665</t>
  </si>
  <si>
    <t>96666</t>
  </si>
  <si>
    <t>96667</t>
  </si>
  <si>
    <t>96684</t>
  </si>
  <si>
    <t>3,17</t>
  </si>
  <si>
    <t>96685</t>
  </si>
  <si>
    <t>96686</t>
  </si>
  <si>
    <t>96687</t>
  </si>
  <si>
    <t>96688</t>
  </si>
  <si>
    <t>8,05</t>
  </si>
  <si>
    <t>96689</t>
  </si>
  <si>
    <t>7,72</t>
  </si>
  <si>
    <t>96690</t>
  </si>
  <si>
    <t>96691</t>
  </si>
  <si>
    <t>96692</t>
  </si>
  <si>
    <t>96693</t>
  </si>
  <si>
    <t>96694</t>
  </si>
  <si>
    <t>96695</t>
  </si>
  <si>
    <t>96696</t>
  </si>
  <si>
    <t>96697</t>
  </si>
  <si>
    <t>96698</t>
  </si>
  <si>
    <t>2,39</t>
  </si>
  <si>
    <t>96699</t>
  </si>
  <si>
    <t>96700</t>
  </si>
  <si>
    <t>96701</t>
  </si>
  <si>
    <t>96702</t>
  </si>
  <si>
    <t>3,43</t>
  </si>
  <si>
    <t>96703</t>
  </si>
  <si>
    <t>96704</t>
  </si>
  <si>
    <t>96705</t>
  </si>
  <si>
    <t>10,07</t>
  </si>
  <si>
    <t>96706</t>
  </si>
  <si>
    <t>96707</t>
  </si>
  <si>
    <t>96708</t>
  </si>
  <si>
    <t>96709</t>
  </si>
  <si>
    <t>96710</t>
  </si>
  <si>
    <t>96711</t>
  </si>
  <si>
    <t>96712</t>
  </si>
  <si>
    <t>96713</t>
  </si>
  <si>
    <t>96714</t>
  </si>
  <si>
    <t>96715</t>
  </si>
  <si>
    <t>96716</t>
  </si>
  <si>
    <t>96717</t>
  </si>
  <si>
    <t>96736</t>
  </si>
  <si>
    <t>96737</t>
  </si>
  <si>
    <t>96738</t>
  </si>
  <si>
    <t>96739</t>
  </si>
  <si>
    <t>5,44</t>
  </si>
  <si>
    <t>96740</t>
  </si>
  <si>
    <t>96741</t>
  </si>
  <si>
    <t>96742</t>
  </si>
  <si>
    <t>96743</t>
  </si>
  <si>
    <t>96744</t>
  </si>
  <si>
    <t>96745</t>
  </si>
  <si>
    <t>96746</t>
  </si>
  <si>
    <t>96747</t>
  </si>
  <si>
    <t>96748</t>
  </si>
  <si>
    <t>5,94</t>
  </si>
  <si>
    <t>96749</t>
  </si>
  <si>
    <t>96750</t>
  </si>
  <si>
    <t>96751</t>
  </si>
  <si>
    <t>96752</t>
  </si>
  <si>
    <t>96753</t>
  </si>
  <si>
    <t>96754</t>
  </si>
  <si>
    <t>96755</t>
  </si>
  <si>
    <t>96756</t>
  </si>
  <si>
    <t>96757</t>
  </si>
  <si>
    <t>96758</t>
  </si>
  <si>
    <t>96759</t>
  </si>
  <si>
    <t>96760</t>
  </si>
  <si>
    <t>96761</t>
  </si>
  <si>
    <t>96762</t>
  </si>
  <si>
    <t>96763</t>
  </si>
  <si>
    <t>96764</t>
  </si>
  <si>
    <t>96802</t>
  </si>
  <si>
    <t>96803</t>
  </si>
  <si>
    <t>96804</t>
  </si>
  <si>
    <t>96805</t>
  </si>
  <si>
    <t>96806</t>
  </si>
  <si>
    <t>96807</t>
  </si>
  <si>
    <t>96808</t>
  </si>
  <si>
    <t>96809</t>
  </si>
  <si>
    <t>96810</t>
  </si>
  <si>
    <t>96811</t>
  </si>
  <si>
    <t>96812</t>
  </si>
  <si>
    <t>96813</t>
  </si>
  <si>
    <t>96814</t>
  </si>
  <si>
    <t>96815</t>
  </si>
  <si>
    <t>96816</t>
  </si>
  <si>
    <t>96817</t>
  </si>
  <si>
    <t>96818</t>
  </si>
  <si>
    <t>16,02</t>
  </si>
  <si>
    <t>96819</t>
  </si>
  <si>
    <t>96820</t>
  </si>
  <si>
    <t>96821</t>
  </si>
  <si>
    <t>96822</t>
  </si>
  <si>
    <t>96823</t>
  </si>
  <si>
    <t>96824</t>
  </si>
  <si>
    <t>96826</t>
  </si>
  <si>
    <t>96827</t>
  </si>
  <si>
    <t>96828</t>
  </si>
  <si>
    <t>96829</t>
  </si>
  <si>
    <t>96830</t>
  </si>
  <si>
    <t>96832</t>
  </si>
  <si>
    <t>96833</t>
  </si>
  <si>
    <t>96834</t>
  </si>
  <si>
    <t>96836</t>
  </si>
  <si>
    <t>96837</t>
  </si>
  <si>
    <t>96838</t>
  </si>
  <si>
    <t>96839</t>
  </si>
  <si>
    <t>96840</t>
  </si>
  <si>
    <t>96841</t>
  </si>
  <si>
    <t>96842</t>
  </si>
  <si>
    <t>96843</t>
  </si>
  <si>
    <t>96844</t>
  </si>
  <si>
    <t>96845</t>
  </si>
  <si>
    <t>96846</t>
  </si>
  <si>
    <t>96847</t>
  </si>
  <si>
    <t>24,02</t>
  </si>
  <si>
    <t>96848</t>
  </si>
  <si>
    <t>96849</t>
  </si>
  <si>
    <t>96850</t>
  </si>
  <si>
    <t>96852</t>
  </si>
  <si>
    <t>96853</t>
  </si>
  <si>
    <t>96854</t>
  </si>
  <si>
    <t>96855</t>
  </si>
  <si>
    <t>96856</t>
  </si>
  <si>
    <t>96860</t>
  </si>
  <si>
    <t>96861</t>
  </si>
  <si>
    <t>96862</t>
  </si>
  <si>
    <t>96863</t>
  </si>
  <si>
    <t>96864</t>
  </si>
  <si>
    <t>96865</t>
  </si>
  <si>
    <t>96866</t>
  </si>
  <si>
    <t>96868</t>
  </si>
  <si>
    <t>96869</t>
  </si>
  <si>
    <t>96870</t>
  </si>
  <si>
    <t>96871</t>
  </si>
  <si>
    <t>96872</t>
  </si>
  <si>
    <t>96873</t>
  </si>
  <si>
    <t>96874</t>
  </si>
  <si>
    <t>96875</t>
  </si>
  <si>
    <t>96876</t>
  </si>
  <si>
    <t>96878</t>
  </si>
  <si>
    <t>96879</t>
  </si>
  <si>
    <t>96881</t>
  </si>
  <si>
    <t>89482</t>
  </si>
  <si>
    <t>89491</t>
  </si>
  <si>
    <t>89495</t>
  </si>
  <si>
    <t>6,91</t>
  </si>
  <si>
    <t>89707</t>
  </si>
  <si>
    <t>89708</t>
  </si>
  <si>
    <t>89709</t>
  </si>
  <si>
    <t>89710</t>
  </si>
  <si>
    <t>86872</t>
  </si>
  <si>
    <t>86874</t>
  </si>
  <si>
    <t>86875</t>
  </si>
  <si>
    <t>86876</t>
  </si>
  <si>
    <t>86877</t>
  </si>
  <si>
    <t>86878</t>
  </si>
  <si>
    <t>86879</t>
  </si>
  <si>
    <t>86880</t>
  </si>
  <si>
    <t>86881</t>
  </si>
  <si>
    <t>86882</t>
  </si>
  <si>
    <t>86883</t>
  </si>
  <si>
    <t>86884</t>
  </si>
  <si>
    <t>86885</t>
  </si>
  <si>
    <t>86886</t>
  </si>
  <si>
    <t>86887</t>
  </si>
  <si>
    <t>86888</t>
  </si>
  <si>
    <t>86889</t>
  </si>
  <si>
    <t>86893</t>
  </si>
  <si>
    <t>86894</t>
  </si>
  <si>
    <t>86895</t>
  </si>
  <si>
    <t>86899</t>
  </si>
  <si>
    <t>86900</t>
  </si>
  <si>
    <t>86901</t>
  </si>
  <si>
    <t>86902</t>
  </si>
  <si>
    <t>86903</t>
  </si>
  <si>
    <t>86904</t>
  </si>
  <si>
    <t>86905</t>
  </si>
  <si>
    <t>86906</t>
  </si>
  <si>
    <t>86908</t>
  </si>
  <si>
    <t>86909</t>
  </si>
  <si>
    <t>86910</t>
  </si>
  <si>
    <t>86911</t>
  </si>
  <si>
    <t>86913</t>
  </si>
  <si>
    <t>86914</t>
  </si>
  <si>
    <t>86915</t>
  </si>
  <si>
    <t>86916</t>
  </si>
  <si>
    <t>86919</t>
  </si>
  <si>
    <t>86920</t>
  </si>
  <si>
    <t>86921</t>
  </si>
  <si>
    <t>86922</t>
  </si>
  <si>
    <t>86923</t>
  </si>
  <si>
    <t>86924</t>
  </si>
  <si>
    <t>86925</t>
  </si>
  <si>
    <t>86926</t>
  </si>
  <si>
    <t>86927</t>
  </si>
  <si>
    <t>86928</t>
  </si>
  <si>
    <t>86929</t>
  </si>
  <si>
    <t>86930</t>
  </si>
  <si>
    <t>86931</t>
  </si>
  <si>
    <t>86932</t>
  </si>
  <si>
    <t>86933</t>
  </si>
  <si>
    <t>86934</t>
  </si>
  <si>
    <t>86935</t>
  </si>
  <si>
    <t>86936</t>
  </si>
  <si>
    <t>86937</t>
  </si>
  <si>
    <t>86938</t>
  </si>
  <si>
    <t>86939</t>
  </si>
  <si>
    <t>86940</t>
  </si>
  <si>
    <t>86941</t>
  </si>
  <si>
    <t>86942</t>
  </si>
  <si>
    <t>86943</t>
  </si>
  <si>
    <t>86947</t>
  </si>
  <si>
    <t>93396</t>
  </si>
  <si>
    <t>93441</t>
  </si>
  <si>
    <t>93442</t>
  </si>
  <si>
    <t>95469</t>
  </si>
  <si>
    <t>95470</t>
  </si>
  <si>
    <t>95471</t>
  </si>
  <si>
    <t>95472</t>
  </si>
  <si>
    <t>95542</t>
  </si>
  <si>
    <t>95543</t>
  </si>
  <si>
    <t>95544</t>
  </si>
  <si>
    <t>95545</t>
  </si>
  <si>
    <t>95546</t>
  </si>
  <si>
    <t>95547</t>
  </si>
  <si>
    <t>89957</t>
  </si>
  <si>
    <t>89959</t>
  </si>
  <si>
    <t>89349</t>
  </si>
  <si>
    <t>89351</t>
  </si>
  <si>
    <t>89352</t>
  </si>
  <si>
    <t>89353</t>
  </si>
  <si>
    <t>89354</t>
  </si>
  <si>
    <t>89969</t>
  </si>
  <si>
    <t>89970</t>
  </si>
  <si>
    <t>89971</t>
  </si>
  <si>
    <t>89972</t>
  </si>
  <si>
    <t>89973</t>
  </si>
  <si>
    <t>89974</t>
  </si>
  <si>
    <t>89984</t>
  </si>
  <si>
    <t>89985</t>
  </si>
  <si>
    <t>89986</t>
  </si>
  <si>
    <t>89987</t>
  </si>
  <si>
    <t>90371</t>
  </si>
  <si>
    <t>94489</t>
  </si>
  <si>
    <t>94490</t>
  </si>
  <si>
    <t>94491</t>
  </si>
  <si>
    <t>94492</t>
  </si>
  <si>
    <t>94493</t>
  </si>
  <si>
    <t>94495</t>
  </si>
  <si>
    <t>94496</t>
  </si>
  <si>
    <t>94497</t>
  </si>
  <si>
    <t>94498</t>
  </si>
  <si>
    <t>94499</t>
  </si>
  <si>
    <t>94500</t>
  </si>
  <si>
    <t>94501</t>
  </si>
  <si>
    <t>94792</t>
  </si>
  <si>
    <t>94793</t>
  </si>
  <si>
    <t>94794</t>
  </si>
  <si>
    <t>94795</t>
  </si>
  <si>
    <t>94796</t>
  </si>
  <si>
    <t>94797</t>
  </si>
  <si>
    <t>94798</t>
  </si>
  <si>
    <t>94799</t>
  </si>
  <si>
    <t>94800</t>
  </si>
  <si>
    <t>95248</t>
  </si>
  <si>
    <t>95249</t>
  </si>
  <si>
    <t>95250</t>
  </si>
  <si>
    <t>95251</t>
  </si>
  <si>
    <t>95252</t>
  </si>
  <si>
    <t>95253</t>
  </si>
  <si>
    <t>95634</t>
  </si>
  <si>
    <t>95635</t>
  </si>
  <si>
    <t>95637</t>
  </si>
  <si>
    <t>95638</t>
  </si>
  <si>
    <t>95639</t>
  </si>
  <si>
    <t>95641</t>
  </si>
  <si>
    <t>95642</t>
  </si>
  <si>
    <t>95643</t>
  </si>
  <si>
    <t>95644</t>
  </si>
  <si>
    <t>95645</t>
  </si>
  <si>
    <t>95646</t>
  </si>
  <si>
    <t>95647</t>
  </si>
  <si>
    <t>95673</t>
  </si>
  <si>
    <t>95674</t>
  </si>
  <si>
    <t>95675</t>
  </si>
  <si>
    <t>95676</t>
  </si>
  <si>
    <t>97741</t>
  </si>
  <si>
    <t>KIT CAVALETE PARA MEDIÇÃO DE ÁGUA - ENTRADA INDIVIDUALIZADA, EM PVC DN 25 (¾), PARA 1 MEDIDOR  FORNECIMENTO E INSTALAÇÃO (EXCLUSIVE HIDRÔMETRO). AF_11/2016</t>
  </si>
  <si>
    <t>90436</t>
  </si>
  <si>
    <t>90437</t>
  </si>
  <si>
    <t>90438</t>
  </si>
  <si>
    <t>90439</t>
  </si>
  <si>
    <t>90440</t>
  </si>
  <si>
    <t>90441</t>
  </si>
  <si>
    <t>90443</t>
  </si>
  <si>
    <t>90444</t>
  </si>
  <si>
    <t>90445</t>
  </si>
  <si>
    <t>90446</t>
  </si>
  <si>
    <t>90447</t>
  </si>
  <si>
    <t>90451</t>
  </si>
  <si>
    <t>90452</t>
  </si>
  <si>
    <t>90453</t>
  </si>
  <si>
    <t>1,97</t>
  </si>
  <si>
    <t>90454</t>
  </si>
  <si>
    <t>90455</t>
  </si>
  <si>
    <t>90456</t>
  </si>
  <si>
    <t>90457</t>
  </si>
  <si>
    <t>90458</t>
  </si>
  <si>
    <t>90459</t>
  </si>
  <si>
    <t>90460</t>
  </si>
  <si>
    <t>90461</t>
  </si>
  <si>
    <t>90462</t>
  </si>
  <si>
    <t>3,06</t>
  </si>
  <si>
    <t>90463</t>
  </si>
  <si>
    <t>90466</t>
  </si>
  <si>
    <t>90467</t>
  </si>
  <si>
    <t>90468</t>
  </si>
  <si>
    <t>90469</t>
  </si>
  <si>
    <t>90470</t>
  </si>
  <si>
    <t>91166</t>
  </si>
  <si>
    <t>91167</t>
  </si>
  <si>
    <t>91168</t>
  </si>
  <si>
    <t>91169</t>
  </si>
  <si>
    <t>91170</t>
  </si>
  <si>
    <t>91171</t>
  </si>
  <si>
    <t>91172</t>
  </si>
  <si>
    <t>91173</t>
  </si>
  <si>
    <t>91174</t>
  </si>
  <si>
    <t>91175</t>
  </si>
  <si>
    <t>91176</t>
  </si>
  <si>
    <t>91177</t>
  </si>
  <si>
    <t>91178</t>
  </si>
  <si>
    <t>91179</t>
  </si>
  <si>
    <t>91180</t>
  </si>
  <si>
    <t>91181</t>
  </si>
  <si>
    <t>91182</t>
  </si>
  <si>
    <t>91183</t>
  </si>
  <si>
    <t>91184</t>
  </si>
  <si>
    <t>91185</t>
  </si>
  <si>
    <t>91186</t>
  </si>
  <si>
    <t>91187</t>
  </si>
  <si>
    <t>91188</t>
  </si>
  <si>
    <t>91189</t>
  </si>
  <si>
    <t>91190</t>
  </si>
  <si>
    <t>91191</t>
  </si>
  <si>
    <t>3,69</t>
  </si>
  <si>
    <t>91192</t>
  </si>
  <si>
    <t>91222</t>
  </si>
  <si>
    <t>94480</t>
  </si>
  <si>
    <t>94481</t>
  </si>
  <si>
    <t>94482</t>
  </si>
  <si>
    <t>94483</t>
  </si>
  <si>
    <t>95541</t>
  </si>
  <si>
    <t>96559</t>
  </si>
  <si>
    <t>96560</t>
  </si>
  <si>
    <t>96561</t>
  </si>
  <si>
    <t>96562</t>
  </si>
  <si>
    <t>96563</t>
  </si>
  <si>
    <t>1,41</t>
  </si>
  <si>
    <t>7,59</t>
  </si>
  <si>
    <t>6,44</t>
  </si>
  <si>
    <t>5,75</t>
  </si>
  <si>
    <t>96520</t>
  </si>
  <si>
    <t>96521</t>
  </si>
  <si>
    <t>96522</t>
  </si>
  <si>
    <t>96523</t>
  </si>
  <si>
    <t>96524</t>
  </si>
  <si>
    <t>96525</t>
  </si>
  <si>
    <t>96526</t>
  </si>
  <si>
    <t>96527</t>
  </si>
  <si>
    <t>96528</t>
  </si>
  <si>
    <t>10,54</t>
  </si>
  <si>
    <t>90082</t>
  </si>
  <si>
    <t>90084</t>
  </si>
  <si>
    <t>90086</t>
  </si>
  <si>
    <t>90087</t>
  </si>
  <si>
    <t>6,12</t>
  </si>
  <si>
    <t>90090</t>
  </si>
  <si>
    <t>90091</t>
  </si>
  <si>
    <t>90092</t>
  </si>
  <si>
    <t>4,16</t>
  </si>
  <si>
    <t>90094</t>
  </si>
  <si>
    <t>90095</t>
  </si>
  <si>
    <t>90098</t>
  </si>
  <si>
    <t>90099</t>
  </si>
  <si>
    <t>90100</t>
  </si>
  <si>
    <t>90101</t>
  </si>
  <si>
    <t>90102</t>
  </si>
  <si>
    <t>90105</t>
  </si>
  <si>
    <t>90106</t>
  </si>
  <si>
    <t>90107</t>
  </si>
  <si>
    <t>90108</t>
  </si>
  <si>
    <t>93358</t>
  </si>
  <si>
    <t>94304</t>
  </si>
  <si>
    <t>94305</t>
  </si>
  <si>
    <t>94306</t>
  </si>
  <si>
    <t>94307</t>
  </si>
  <si>
    <t>94308</t>
  </si>
  <si>
    <t>94309</t>
  </si>
  <si>
    <t>94310</t>
  </si>
  <si>
    <t>94315</t>
  </si>
  <si>
    <t>94316</t>
  </si>
  <si>
    <t>94317</t>
  </si>
  <si>
    <t>94318</t>
  </si>
  <si>
    <t>94319</t>
  </si>
  <si>
    <t>94327</t>
  </si>
  <si>
    <t>94328</t>
  </si>
  <si>
    <t>94329</t>
  </si>
  <si>
    <t>94330</t>
  </si>
  <si>
    <t>94331</t>
  </si>
  <si>
    <t>94332</t>
  </si>
  <si>
    <t>94333</t>
  </si>
  <si>
    <t>94338</t>
  </si>
  <si>
    <t>94339</t>
  </si>
  <si>
    <t>94340</t>
  </si>
  <si>
    <t>94341</t>
  </si>
  <si>
    <t>94342</t>
  </si>
  <si>
    <t>96385</t>
  </si>
  <si>
    <t>96386</t>
  </si>
  <si>
    <t>93360</t>
  </si>
  <si>
    <t>14,24</t>
  </si>
  <si>
    <t>93361</t>
  </si>
  <si>
    <t>93362</t>
  </si>
  <si>
    <t>93363</t>
  </si>
  <si>
    <t>93364</t>
  </si>
  <si>
    <t>93365</t>
  </si>
  <si>
    <t>93366</t>
  </si>
  <si>
    <t>93367</t>
  </si>
  <si>
    <t>93368</t>
  </si>
  <si>
    <t>93369</t>
  </si>
  <si>
    <t>93370</t>
  </si>
  <si>
    <t>93371</t>
  </si>
  <si>
    <t>93372</t>
  </si>
  <si>
    <t>93373</t>
  </si>
  <si>
    <t>5,56</t>
  </si>
  <si>
    <t>93374</t>
  </si>
  <si>
    <t>93375</t>
  </si>
  <si>
    <t>93376</t>
  </si>
  <si>
    <t>93377</t>
  </si>
  <si>
    <t>93378</t>
  </si>
  <si>
    <t>93379</t>
  </si>
  <si>
    <t>93380</t>
  </si>
  <si>
    <t>93381</t>
  </si>
  <si>
    <t>93382</t>
  </si>
  <si>
    <t>96995</t>
  </si>
  <si>
    <t>REATERRO MANUAL APILOADO COM SOQUETE. AF_10/2017</t>
  </si>
  <si>
    <t>0,83</t>
  </si>
  <si>
    <t>2,46</t>
  </si>
  <si>
    <t>10,43</t>
  </si>
  <si>
    <t>1,23</t>
  </si>
  <si>
    <t>1,54</t>
  </si>
  <si>
    <t>3,70</t>
  </si>
  <si>
    <t>72897</t>
  </si>
  <si>
    <t>72899</t>
  </si>
  <si>
    <t>1,37</t>
  </si>
  <si>
    <t>97912</t>
  </si>
  <si>
    <t>97913</t>
  </si>
  <si>
    <t>97914</t>
  </si>
  <si>
    <t>97915</t>
  </si>
  <si>
    <t>97916</t>
  </si>
  <si>
    <t>1,35</t>
  </si>
  <si>
    <t>97917</t>
  </si>
  <si>
    <t>97918</t>
  </si>
  <si>
    <t>97919</t>
  </si>
  <si>
    <t>4,37</t>
  </si>
  <si>
    <t>95606</t>
  </si>
  <si>
    <t>87485</t>
  </si>
  <si>
    <t>89282</t>
  </si>
  <si>
    <t>89283</t>
  </si>
  <si>
    <t>89290</t>
  </si>
  <si>
    <t>89291</t>
  </si>
  <si>
    <t>89298</t>
  </si>
  <si>
    <t>89299</t>
  </si>
  <si>
    <t>89306</t>
  </si>
  <si>
    <t>89307</t>
  </si>
  <si>
    <t>49,78</t>
  </si>
  <si>
    <t>89453</t>
  </si>
  <si>
    <t>89455</t>
  </si>
  <si>
    <t>89462</t>
  </si>
  <si>
    <t>89464</t>
  </si>
  <si>
    <t>89470</t>
  </si>
  <si>
    <t>89472</t>
  </si>
  <si>
    <t>89478</t>
  </si>
  <si>
    <t>89480</t>
  </si>
  <si>
    <t>91815</t>
  </si>
  <si>
    <t>91816</t>
  </si>
  <si>
    <t>13,68</t>
  </si>
  <si>
    <t>79627</t>
  </si>
  <si>
    <t>96358</t>
  </si>
  <si>
    <t>96359</t>
  </si>
  <si>
    <t>96360</t>
  </si>
  <si>
    <t>96361</t>
  </si>
  <si>
    <t>96362</t>
  </si>
  <si>
    <t>96363</t>
  </si>
  <si>
    <t>96364</t>
  </si>
  <si>
    <t>96365</t>
  </si>
  <si>
    <t>96366</t>
  </si>
  <si>
    <t>96367</t>
  </si>
  <si>
    <t>96368</t>
  </si>
  <si>
    <t>96369</t>
  </si>
  <si>
    <t>96370</t>
  </si>
  <si>
    <t>96371</t>
  </si>
  <si>
    <t>96373</t>
  </si>
  <si>
    <t>96374</t>
  </si>
  <si>
    <t>96388</t>
  </si>
  <si>
    <t>96389</t>
  </si>
  <si>
    <t>96390</t>
  </si>
  <si>
    <t>96391</t>
  </si>
  <si>
    <t>96392</t>
  </si>
  <si>
    <t>96396</t>
  </si>
  <si>
    <t>96397</t>
  </si>
  <si>
    <t>96398</t>
  </si>
  <si>
    <t>96399</t>
  </si>
  <si>
    <t>96400</t>
  </si>
  <si>
    <t>2,50</t>
  </si>
  <si>
    <t>1,19</t>
  </si>
  <si>
    <t>92391</t>
  </si>
  <si>
    <t>92392</t>
  </si>
  <si>
    <t>92393</t>
  </si>
  <si>
    <t>92394</t>
  </si>
  <si>
    <t>92395</t>
  </si>
  <si>
    <t>92396</t>
  </si>
  <si>
    <t>92397</t>
  </si>
  <si>
    <t>92398</t>
  </si>
  <si>
    <t>92400</t>
  </si>
  <si>
    <t>92402</t>
  </si>
  <si>
    <t>92403</t>
  </si>
  <si>
    <t>92404</t>
  </si>
  <si>
    <t>92406</t>
  </si>
  <si>
    <t>93679</t>
  </si>
  <si>
    <t>93680</t>
  </si>
  <si>
    <t>93681</t>
  </si>
  <si>
    <t>97114</t>
  </si>
  <si>
    <t>97115</t>
  </si>
  <si>
    <t>97120</t>
  </si>
  <si>
    <t>2,81</t>
  </si>
  <si>
    <t>6,21</t>
  </si>
  <si>
    <t>95995</t>
  </si>
  <si>
    <t>95996</t>
  </si>
  <si>
    <t>96001</t>
  </si>
  <si>
    <t>96393</t>
  </si>
  <si>
    <t>96394</t>
  </si>
  <si>
    <t>96395</t>
  </si>
  <si>
    <t>7,70</t>
  </si>
  <si>
    <t>8,37</t>
  </si>
  <si>
    <t>88411</t>
  </si>
  <si>
    <t>2,12</t>
  </si>
  <si>
    <t>88412</t>
  </si>
  <si>
    <t>88413</t>
  </si>
  <si>
    <t>88414</t>
  </si>
  <si>
    <t>88415</t>
  </si>
  <si>
    <t>2,27</t>
  </si>
  <si>
    <t>88416</t>
  </si>
  <si>
    <t>88417</t>
  </si>
  <si>
    <t>11,78</t>
  </si>
  <si>
    <t>88420</t>
  </si>
  <si>
    <t>88421</t>
  </si>
  <si>
    <t>88423</t>
  </si>
  <si>
    <t>88424</t>
  </si>
  <si>
    <t>88426</t>
  </si>
  <si>
    <t>88428</t>
  </si>
  <si>
    <t>22,09</t>
  </si>
  <si>
    <t>88429</t>
  </si>
  <si>
    <t>88431</t>
  </si>
  <si>
    <t>16,92</t>
  </si>
  <si>
    <t>88432</t>
  </si>
  <si>
    <t>88482</t>
  </si>
  <si>
    <t>2,69</t>
  </si>
  <si>
    <t>88484</t>
  </si>
  <si>
    <t>88485</t>
  </si>
  <si>
    <t>1,99</t>
  </si>
  <si>
    <t>88486</t>
  </si>
  <si>
    <t>88488</t>
  </si>
  <si>
    <t>88489</t>
  </si>
  <si>
    <t>88494</t>
  </si>
  <si>
    <t>14,66</t>
  </si>
  <si>
    <t>88495</t>
  </si>
  <si>
    <t>88496</t>
  </si>
  <si>
    <t>19,98</t>
  </si>
  <si>
    <t>88497</t>
  </si>
  <si>
    <t>95305</t>
  </si>
  <si>
    <t>95306</t>
  </si>
  <si>
    <t>95622</t>
  </si>
  <si>
    <t>95623</t>
  </si>
  <si>
    <t>95624</t>
  </si>
  <si>
    <t>95625</t>
  </si>
  <si>
    <t>16,70</t>
  </si>
  <si>
    <t>95626</t>
  </si>
  <si>
    <t>96126</t>
  </si>
  <si>
    <t>96127</t>
  </si>
  <si>
    <t>96128</t>
  </si>
  <si>
    <t>96129</t>
  </si>
  <si>
    <t>96130</t>
  </si>
  <si>
    <t>96131</t>
  </si>
  <si>
    <t>96132</t>
  </si>
  <si>
    <t>96133</t>
  </si>
  <si>
    <t>96134</t>
  </si>
  <si>
    <t>96135</t>
  </si>
  <si>
    <t>5,49</t>
  </si>
  <si>
    <t>87246</t>
  </si>
  <si>
    <t>87247</t>
  </si>
  <si>
    <t>87248</t>
  </si>
  <si>
    <t>87249</t>
  </si>
  <si>
    <t>87250</t>
  </si>
  <si>
    <t>87251</t>
  </si>
  <si>
    <t>87255</t>
  </si>
  <si>
    <t>87256</t>
  </si>
  <si>
    <t>87257</t>
  </si>
  <si>
    <t>87258</t>
  </si>
  <si>
    <t>87259</t>
  </si>
  <si>
    <t>87260</t>
  </si>
  <si>
    <t>87261</t>
  </si>
  <si>
    <t>87262</t>
  </si>
  <si>
    <t>87263</t>
  </si>
  <si>
    <t>89046</t>
  </si>
  <si>
    <t>89171</t>
  </si>
  <si>
    <t>93389</t>
  </si>
  <si>
    <t>93390</t>
  </si>
  <si>
    <t>93391</t>
  </si>
  <si>
    <t>72188</t>
  </si>
  <si>
    <t>84191</t>
  </si>
  <si>
    <t>88648</t>
  </si>
  <si>
    <t>88649</t>
  </si>
  <si>
    <t>88650</t>
  </si>
  <si>
    <t>96467</t>
  </si>
  <si>
    <t>20,09</t>
  </si>
  <si>
    <t>94990</t>
  </si>
  <si>
    <t>94991</t>
  </si>
  <si>
    <t>94992</t>
  </si>
  <si>
    <t>94993</t>
  </si>
  <si>
    <t>94994</t>
  </si>
  <si>
    <t>94995</t>
  </si>
  <si>
    <t>87620</t>
  </si>
  <si>
    <t>87622</t>
  </si>
  <si>
    <t>87623</t>
  </si>
  <si>
    <t>87624</t>
  </si>
  <si>
    <t>87630</t>
  </si>
  <si>
    <t>87632</t>
  </si>
  <si>
    <t>87633</t>
  </si>
  <si>
    <t>87634</t>
  </si>
  <si>
    <t>87640</t>
  </si>
  <si>
    <t>87642</t>
  </si>
  <si>
    <t>87643</t>
  </si>
  <si>
    <t>87644</t>
  </si>
  <si>
    <t>87680</t>
  </si>
  <si>
    <t>22,18</t>
  </si>
  <si>
    <t>87682</t>
  </si>
  <si>
    <t>87683</t>
  </si>
  <si>
    <t>87684</t>
  </si>
  <si>
    <t>87690</t>
  </si>
  <si>
    <t>87692</t>
  </si>
  <si>
    <t>87693</t>
  </si>
  <si>
    <t>87694</t>
  </si>
  <si>
    <t>87700</t>
  </si>
  <si>
    <t>87702</t>
  </si>
  <si>
    <t>87703</t>
  </si>
  <si>
    <t>87704</t>
  </si>
  <si>
    <t>87735</t>
  </si>
  <si>
    <t>87737</t>
  </si>
  <si>
    <t>87738</t>
  </si>
  <si>
    <t>87739</t>
  </si>
  <si>
    <t>87745</t>
  </si>
  <si>
    <t>87747</t>
  </si>
  <si>
    <t>87748</t>
  </si>
  <si>
    <t>87749</t>
  </si>
  <si>
    <t>87755</t>
  </si>
  <si>
    <t>87757</t>
  </si>
  <si>
    <t>87758</t>
  </si>
  <si>
    <t>87759</t>
  </si>
  <si>
    <t>87765</t>
  </si>
  <si>
    <t>87767</t>
  </si>
  <si>
    <t>87768</t>
  </si>
  <si>
    <t>87769</t>
  </si>
  <si>
    <t>88470</t>
  </si>
  <si>
    <t>88471</t>
  </si>
  <si>
    <t>88472</t>
  </si>
  <si>
    <t>88476</t>
  </si>
  <si>
    <t>88477</t>
  </si>
  <si>
    <t>88478</t>
  </si>
  <si>
    <t>90930</t>
  </si>
  <si>
    <t>90932</t>
  </si>
  <si>
    <t>90933</t>
  </si>
  <si>
    <t>90934</t>
  </si>
  <si>
    <t>90940</t>
  </si>
  <si>
    <t>90942</t>
  </si>
  <si>
    <t>90943</t>
  </si>
  <si>
    <t>90944</t>
  </si>
  <si>
    <t>90950</t>
  </si>
  <si>
    <t>90952</t>
  </si>
  <si>
    <t>90953</t>
  </si>
  <si>
    <t>90954</t>
  </si>
  <si>
    <t>94438</t>
  </si>
  <si>
    <t>94439</t>
  </si>
  <si>
    <t>94779</t>
  </si>
  <si>
    <t>94782</t>
  </si>
  <si>
    <t>87874</t>
  </si>
  <si>
    <t>87878</t>
  </si>
  <si>
    <t>87879</t>
  </si>
  <si>
    <t>2,54</t>
  </si>
  <si>
    <t>87881</t>
  </si>
  <si>
    <t>87882</t>
  </si>
  <si>
    <t>87884</t>
  </si>
  <si>
    <t>87885</t>
  </si>
  <si>
    <t>87886</t>
  </si>
  <si>
    <t>87887</t>
  </si>
  <si>
    <t>87888</t>
  </si>
  <si>
    <t>4,25</t>
  </si>
  <si>
    <t>87889</t>
  </si>
  <si>
    <t>87891</t>
  </si>
  <si>
    <t>87892</t>
  </si>
  <si>
    <t>87893</t>
  </si>
  <si>
    <t>4,64</t>
  </si>
  <si>
    <t>87894</t>
  </si>
  <si>
    <t>87896</t>
  </si>
  <si>
    <t>87897</t>
  </si>
  <si>
    <t>87899</t>
  </si>
  <si>
    <t>87900</t>
  </si>
  <si>
    <t>87902</t>
  </si>
  <si>
    <t>87903</t>
  </si>
  <si>
    <t>87904</t>
  </si>
  <si>
    <t>87905</t>
  </si>
  <si>
    <t>87907</t>
  </si>
  <si>
    <t>87908</t>
  </si>
  <si>
    <t>87910</t>
  </si>
  <si>
    <t>87911</t>
  </si>
  <si>
    <t>87411</t>
  </si>
  <si>
    <t>87412</t>
  </si>
  <si>
    <t>87413</t>
  </si>
  <si>
    <t>17,83</t>
  </si>
  <si>
    <t>87414</t>
  </si>
  <si>
    <t>87415</t>
  </si>
  <si>
    <t>87416</t>
  </si>
  <si>
    <t>87418</t>
  </si>
  <si>
    <t>87421</t>
  </si>
  <si>
    <t>87424</t>
  </si>
  <si>
    <t>87427</t>
  </si>
  <si>
    <t>87430</t>
  </si>
  <si>
    <t>87433</t>
  </si>
  <si>
    <t>87436</t>
  </si>
  <si>
    <t>87439</t>
  </si>
  <si>
    <t>87527</t>
  </si>
  <si>
    <t>87528</t>
  </si>
  <si>
    <t>87529</t>
  </si>
  <si>
    <t>87530</t>
  </si>
  <si>
    <t>87531</t>
  </si>
  <si>
    <t>87532</t>
  </si>
  <si>
    <t>87535</t>
  </si>
  <si>
    <t>87536</t>
  </si>
  <si>
    <t>87537</t>
  </si>
  <si>
    <t>87538</t>
  </si>
  <si>
    <t>87539</t>
  </si>
  <si>
    <t>87541</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</si>
  <si>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</si>
  <si>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</si>
  <si>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</si>
  <si>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17,40</t>
  </si>
  <si>
    <t>87546</t>
  </si>
  <si>
    <t>87547</t>
  </si>
  <si>
    <t>87548</t>
  </si>
  <si>
    <t>87549</t>
  </si>
  <si>
    <t>87550</t>
  </si>
  <si>
    <t>87553</t>
  </si>
  <si>
    <t>87554</t>
  </si>
  <si>
    <t>87555</t>
  </si>
  <si>
    <t>87556</t>
  </si>
  <si>
    <t>87557</t>
  </si>
  <si>
    <t>87559</t>
  </si>
  <si>
    <t>87561</t>
  </si>
  <si>
    <t>87775</t>
  </si>
  <si>
    <t>87777</t>
  </si>
  <si>
    <t>87778</t>
  </si>
  <si>
    <t>87779</t>
  </si>
  <si>
    <t>87781</t>
  </si>
  <si>
    <t>87783</t>
  </si>
  <si>
    <t>87784</t>
  </si>
  <si>
    <t>87786</t>
  </si>
  <si>
    <t>87787</t>
  </si>
  <si>
    <t>87788</t>
  </si>
  <si>
    <t>87790</t>
  </si>
  <si>
    <t>87791</t>
  </si>
  <si>
    <t>87792</t>
  </si>
  <si>
    <t>87794</t>
  </si>
  <si>
    <t>87795</t>
  </si>
  <si>
    <t>87797</t>
  </si>
  <si>
    <t>87799</t>
  </si>
  <si>
    <t>87800</t>
  </si>
  <si>
    <t>87801</t>
  </si>
  <si>
    <t>87803</t>
  </si>
  <si>
    <t>87804</t>
  </si>
  <si>
    <t>87805</t>
  </si>
  <si>
    <t>87807</t>
  </si>
  <si>
    <t>87808</t>
  </si>
  <si>
    <t>87809</t>
  </si>
  <si>
    <t>87811</t>
  </si>
  <si>
    <t>87812</t>
  </si>
  <si>
    <t>87813</t>
  </si>
  <si>
    <t>87815</t>
  </si>
  <si>
    <t>87816</t>
  </si>
  <si>
    <t>87817</t>
  </si>
  <si>
    <t>87819</t>
  </si>
  <si>
    <t>87820</t>
  </si>
  <si>
    <t>87821</t>
  </si>
  <si>
    <t>87823</t>
  </si>
  <si>
    <t>87824</t>
  </si>
  <si>
    <t>87825</t>
  </si>
  <si>
    <t>87827</t>
  </si>
  <si>
    <t>87828</t>
  </si>
  <si>
    <t>87829</t>
  </si>
  <si>
    <t>87831</t>
  </si>
  <si>
    <t>87832</t>
  </si>
  <si>
    <t>87834</t>
  </si>
  <si>
    <t>87835</t>
  </si>
  <si>
    <t>87836</t>
  </si>
  <si>
    <t>87837</t>
  </si>
  <si>
    <t>87838</t>
  </si>
  <si>
    <t>87839</t>
  </si>
  <si>
    <t>87840</t>
  </si>
  <si>
    <t>87841</t>
  </si>
  <si>
    <t>87842</t>
  </si>
  <si>
    <t>87843</t>
  </si>
  <si>
    <t>87844</t>
  </si>
  <si>
    <t>87845</t>
  </si>
  <si>
    <t>87846</t>
  </si>
  <si>
    <t>87847</t>
  </si>
  <si>
    <t>87848</t>
  </si>
  <si>
    <t>87849</t>
  </si>
  <si>
    <t>87850</t>
  </si>
  <si>
    <t>87851</t>
  </si>
  <si>
    <t>87852</t>
  </si>
  <si>
    <t>87853</t>
  </si>
  <si>
    <t>87854</t>
  </si>
  <si>
    <t>87855</t>
  </si>
  <si>
    <t>87856</t>
  </si>
  <si>
    <t>87857</t>
  </si>
  <si>
    <t>87858</t>
  </si>
  <si>
    <t>87859</t>
  </si>
  <si>
    <t>89048</t>
  </si>
  <si>
    <t>89049</t>
  </si>
  <si>
    <t>89173</t>
  </si>
  <si>
    <t>90406</t>
  </si>
  <si>
    <t>90407</t>
  </si>
  <si>
    <t>90408</t>
  </si>
  <si>
    <t>90409</t>
  </si>
  <si>
    <t>87244</t>
  </si>
  <si>
    <t>87245</t>
  </si>
  <si>
    <t>87265</t>
  </si>
  <si>
    <t>87267</t>
  </si>
  <si>
    <t>87269</t>
  </si>
  <si>
    <t>87271</t>
  </si>
  <si>
    <t>87272</t>
  </si>
  <si>
    <t>87273</t>
  </si>
  <si>
    <t>87275</t>
  </si>
  <si>
    <t>88788</t>
  </si>
  <si>
    <t>88789</t>
  </si>
  <si>
    <t>89045</t>
  </si>
  <si>
    <t>89170</t>
  </si>
  <si>
    <t>93393</t>
  </si>
  <si>
    <t>93395</t>
  </si>
  <si>
    <t>96112</t>
  </si>
  <si>
    <t>96117</t>
  </si>
  <si>
    <t>96122</t>
  </si>
  <si>
    <t>96109</t>
  </si>
  <si>
    <t>96110</t>
  </si>
  <si>
    <t>96113</t>
  </si>
  <si>
    <t>96114</t>
  </si>
  <si>
    <t>96120</t>
  </si>
  <si>
    <t>96123</t>
  </si>
  <si>
    <t>96111</t>
  </si>
  <si>
    <t>96116</t>
  </si>
  <si>
    <t>96121</t>
  </si>
  <si>
    <t>96485</t>
  </si>
  <si>
    <t>96486</t>
  </si>
  <si>
    <t>91515</t>
  </si>
  <si>
    <t>6,47</t>
  </si>
  <si>
    <t>91519</t>
  </si>
  <si>
    <t>91520</t>
  </si>
  <si>
    <t>91522</t>
  </si>
  <si>
    <t>91525</t>
  </si>
  <si>
    <t>87280</t>
  </si>
  <si>
    <t>87281</t>
  </si>
  <si>
    <t>87283</t>
  </si>
  <si>
    <t>87284</t>
  </si>
  <si>
    <t>87286</t>
  </si>
  <si>
    <t>87287</t>
  </si>
  <si>
    <t>87289</t>
  </si>
  <si>
    <t>87290</t>
  </si>
  <si>
    <t>87292</t>
  </si>
  <si>
    <t>87294</t>
  </si>
  <si>
    <t>87295</t>
  </si>
  <si>
    <t>87296</t>
  </si>
  <si>
    <t>87298</t>
  </si>
  <si>
    <t>87299</t>
  </si>
  <si>
    <t>87301</t>
  </si>
  <si>
    <t>87302</t>
  </si>
  <si>
    <t>87304</t>
  </si>
  <si>
    <t>87305</t>
  </si>
  <si>
    <t>87307</t>
  </si>
  <si>
    <t>87308</t>
  </si>
  <si>
    <t>87310</t>
  </si>
  <si>
    <t>87311</t>
  </si>
  <si>
    <t>87313</t>
  </si>
  <si>
    <t>87314</t>
  </si>
  <si>
    <t>87316</t>
  </si>
  <si>
    <t>87317</t>
  </si>
  <si>
    <t>87319</t>
  </si>
  <si>
    <t>87320</t>
  </si>
  <si>
    <t>87322</t>
  </si>
  <si>
    <t>87323</t>
  </si>
  <si>
    <t>87325</t>
  </si>
  <si>
    <t>87326</t>
  </si>
  <si>
    <t>87327</t>
  </si>
  <si>
    <t>87328</t>
  </si>
  <si>
    <t>87329</t>
  </si>
  <si>
    <t>87330</t>
  </si>
  <si>
    <t>87331</t>
  </si>
  <si>
    <t>87332</t>
  </si>
  <si>
    <t>87333</t>
  </si>
  <si>
    <t>87334</t>
  </si>
  <si>
    <t>87335</t>
  </si>
  <si>
    <t>87336</t>
  </si>
  <si>
    <t>87337</t>
  </si>
  <si>
    <t>87338</t>
  </si>
  <si>
    <t>87339</t>
  </si>
  <si>
    <t>87340</t>
  </si>
  <si>
    <t>87341</t>
  </si>
  <si>
    <t>87342</t>
  </si>
  <si>
    <t>87343</t>
  </si>
  <si>
    <t>87344</t>
  </si>
  <si>
    <t>87345</t>
  </si>
  <si>
    <t>87346</t>
  </si>
  <si>
    <t>87347</t>
  </si>
  <si>
    <t>87348</t>
  </si>
  <si>
    <t>87349</t>
  </si>
  <si>
    <t>87350</t>
  </si>
  <si>
    <t>87351</t>
  </si>
  <si>
    <t>87352</t>
  </si>
  <si>
    <t>87353</t>
  </si>
  <si>
    <t>87354</t>
  </si>
  <si>
    <t>87355</t>
  </si>
  <si>
    <t>87356</t>
  </si>
  <si>
    <t>87357</t>
  </si>
  <si>
    <t>87358</t>
  </si>
  <si>
    <t>87359</t>
  </si>
  <si>
    <t>87360</t>
  </si>
  <si>
    <t>87361</t>
  </si>
  <si>
    <t>87362</t>
  </si>
  <si>
    <t>87363</t>
  </si>
  <si>
    <t>87364</t>
  </si>
  <si>
    <t>87365</t>
  </si>
  <si>
    <t>87366</t>
  </si>
  <si>
    <t>87367</t>
  </si>
  <si>
    <t>87368</t>
  </si>
  <si>
    <t>87369</t>
  </si>
  <si>
    <t>87370</t>
  </si>
  <si>
    <t>87371</t>
  </si>
  <si>
    <t>87372</t>
  </si>
  <si>
    <t>87373</t>
  </si>
  <si>
    <t>87374</t>
  </si>
  <si>
    <t>87375</t>
  </si>
  <si>
    <t>87376</t>
  </si>
  <si>
    <t>87377</t>
  </si>
  <si>
    <t>87378</t>
  </si>
  <si>
    <t>87379</t>
  </si>
  <si>
    <t>87380</t>
  </si>
  <si>
    <t>87381</t>
  </si>
  <si>
    <t>87382</t>
  </si>
  <si>
    <t>87383</t>
  </si>
  <si>
    <t>87384</t>
  </si>
  <si>
    <t>87385</t>
  </si>
  <si>
    <t>87386</t>
  </si>
  <si>
    <t>87387</t>
  </si>
  <si>
    <t>87388</t>
  </si>
  <si>
    <t>87389</t>
  </si>
  <si>
    <t>87390</t>
  </si>
  <si>
    <t>87391</t>
  </si>
  <si>
    <t>87393</t>
  </si>
  <si>
    <t>87394</t>
  </si>
  <si>
    <t>87395</t>
  </si>
  <si>
    <t>87396</t>
  </si>
  <si>
    <t>87397</t>
  </si>
  <si>
    <t>87398</t>
  </si>
  <si>
    <t>87399</t>
  </si>
  <si>
    <t>87401</t>
  </si>
  <si>
    <t>87402</t>
  </si>
  <si>
    <t>87404</t>
  </si>
  <si>
    <t>87405</t>
  </si>
  <si>
    <t>87407</t>
  </si>
  <si>
    <t>87408</t>
  </si>
  <si>
    <t>87410</t>
  </si>
  <si>
    <t>88626</t>
  </si>
  <si>
    <t>88627</t>
  </si>
  <si>
    <t>88628</t>
  </si>
  <si>
    <t>88629</t>
  </si>
  <si>
    <t>88630</t>
  </si>
  <si>
    <t>88631</t>
  </si>
  <si>
    <t>88715</t>
  </si>
  <si>
    <t>95563</t>
  </si>
  <si>
    <t>0,30</t>
  </si>
  <si>
    <t>6,76</t>
  </si>
  <si>
    <t>8,11</t>
  </si>
  <si>
    <t>0,37</t>
  </si>
  <si>
    <t>92121</t>
  </si>
  <si>
    <t>92122</t>
  </si>
  <si>
    <t>92123</t>
  </si>
  <si>
    <t>0,33</t>
  </si>
  <si>
    <t>0,64</t>
  </si>
  <si>
    <t>0,46</t>
  </si>
  <si>
    <t>1,34</t>
  </si>
  <si>
    <t>1,74</t>
  </si>
  <si>
    <t>1,08</t>
  </si>
  <si>
    <t>2,04</t>
  </si>
  <si>
    <t>97010</t>
  </si>
  <si>
    <t>GUARDA-CORPO FIXADO EM FÔRMA DE MADEIRA COM TRAVESSÕES EM MADEIRA PREGADA E FECHAMENTO EM TELA DE POLIPROPILENO PARA EDIFICAÇÕES COM ATÉ 2 PAVIMENTOS. AF_11/2017</t>
  </si>
  <si>
    <t>97011</t>
  </si>
  <si>
    <t>GUARDA-CORPO FIXADO EM FÔRMA DE MADEIRA COM TRAVESSÕES EM MADEIRA PREGADA E FECHAMENTO EM TELA DE POLIPROPILENO PARA EDIFICAÇÕES COM  3 PAVIMENTOS. AF_11/2017</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</si>
  <si>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</si>
  <si>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</si>
  <si>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</si>
  <si>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</si>
  <si>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97014</t>
  </si>
  <si>
    <t>GUARDA-CORPO FIXADO EM FÔRMA DE MADEIRA COM TRAVESSÕES EM MADEIRA PREGADA E FECHAMENTO EM PAINEL COMPENSADO PARA EDIFICAÇÕES COM 3 PAVIMENTOS. AF_11/2017</t>
  </si>
  <si>
    <t>97015</t>
  </si>
  <si>
    <t>GUARDA-CORPO FIXADO EM FÔRMA DE MADEIRA COM TRAVESSÕES EM MADEIRA PREGADA E FECHAMENTO EM PAINEL COMPENSADO PARA EDIFICAÇÕES COM ALTURA IGUAL OU SUPERIOR A 4 PAVIMENTOS. AF_11/2017</t>
  </si>
  <si>
    <t>97016</t>
  </si>
  <si>
    <t>GUARDA-CORPO FIXADO EM FÔRMA DE MADEIRA COM TRAVESSÕES EM MADEIRA PREGADA PRÉ-MONTADA E ENCAIXE NA FÔRMA. PARA EDIFICAÇÕES COM ATÉ 2 PAVIMENTOS. AF_11/2017</t>
  </si>
  <si>
    <t>97017</t>
  </si>
  <si>
    <t>GUARDA-CORPO FIXADO EM FÔRMA DE MADEIRA COM TRAVESSÕES EM MADEIRA PREGADA PRÉ-MONTADA E ENCAIXE NA FÔRMA PARA EDIFICAÇÕES COM 3 PAVIMENTOS. AF_11/2017</t>
  </si>
  <si>
    <t>97018</t>
  </si>
  <si>
    <t>GUARDA-CORPO FIXADO EM FÔRMA DE MADEIRA COM TRAVESSÕES EM MADEIRA PREGADA PRÉ-MONTADA E ENCAIXE NA FÔRMA. PARA EDIFICAÇÕES COM ALTURA IGUAL OU SUPERIOR A 4 PAVIMENTOS. AF_11/2017</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</si>
  <si>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</si>
  <si>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</si>
  <si>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97032</t>
  </si>
  <si>
    <t>33,58</t>
  </si>
  <si>
    <t>97039</t>
  </si>
  <si>
    <t>FECHAMENTO REMOVÍVEL DE VÃO DE PORTAS, EM MADEIRA (VÃO DO ELEVADOR)  1 MONTAGEM EM OBRA. AF_11/2017</t>
  </si>
  <si>
    <t>97040</t>
  </si>
  <si>
    <t>FECHAMENTO REMOVÍVEL DE ABERTURA DE CAIXILHO, EM MADEIRA  4 MONTAGENS EM OBRA. AF_11/2017</t>
  </si>
  <si>
    <t>97041</t>
  </si>
  <si>
    <t>FECHAMENTO REMOVÍVEL DE ABERTURA NO PISO, EM MADEIRA  1 MONTAGEM EM OBRA. AF_11/2017</t>
  </si>
  <si>
    <t>97062</t>
  </si>
  <si>
    <t>COLOCAÇÃO DE TELA EM ANDAIME FACHADEIRO. AF_11/2017</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</si>
  <si>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</si>
  <si>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</si>
  <si>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</si>
  <si>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</si>
  <si>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97065</t>
  </si>
  <si>
    <t>MONTAGEM E DESMONTAGEM DE ANDAIME MULTIDIRECIONAL (EXCLUSIVE ANDAIME E LIMPEZA). AF_11/2017</t>
  </si>
  <si>
    <t>97066</t>
  </si>
  <si>
    <t>97067</t>
  </si>
  <si>
    <t>PLATAFORMA DE PROTEÇÃO PRINCIPAL PARA ALVENARIA ESTRUTURAL PARA SER APOIADA EM ANDAIME, INCLUSIVE MONTAGEM E DESMONTAGEM. AF_11/2017</t>
  </si>
  <si>
    <t>97621</t>
  </si>
  <si>
    <t>DEMOLIÇÃO DE ALVENARIA DE BLOCO FURADO, DE FORMA MANUAL, COM REAPROVEITAMENTO. AF_12/2017</t>
  </si>
  <si>
    <t>97622</t>
  </si>
  <si>
    <t>DEMOLIÇÃO DE ALVENARIA DE BLOCO FURADO, DE FORMA MANUAL, SEM REAPROVEITAMENTO. AF_12/2017</t>
  </si>
  <si>
    <t>97623</t>
  </si>
  <si>
    <t>DEMOLIÇÃO DE ALVENARIA DE TIJOLO MACIÇO, DE FORMA MANUAL, COM REAPROVEITAMENTO. AF_12/2017</t>
  </si>
  <si>
    <t>97624</t>
  </si>
  <si>
    <t>DEMOLIÇÃO DE ALVENARIA DE TIJOLO MACIÇO, DE FORMA MANUAL, SEM REAPROVEITAMENTO. AF_12/2017</t>
  </si>
  <si>
    <t>97625</t>
  </si>
  <si>
    <t>DEMOLIÇÃO DE ALVENARIA PARA QUALQUER TIPO DE BLOCO, DE FORMA MECANIZADA, SEM REAPROVEITAMENTO. AF_12/2017</t>
  </si>
  <si>
    <t>97626</t>
  </si>
  <si>
    <t>DEMOLIÇÃO DE PILARES E VIGAS EM CONCRETO ARMADO, DE FORMA MANUAL, SEM REAPROVEITAMENTO. AF_12/2017</t>
  </si>
  <si>
    <t>97627</t>
  </si>
  <si>
    <t>DEMOLIÇÃO DE PILARES E VIGAS EM CONCRETO ARMADO, DE FORMA MECANIZADA COM MARTELETE, SEM REAPROVEITAMENTO. AF_12/2017</t>
  </si>
  <si>
    <t>97628</t>
  </si>
  <si>
    <t>DEMOLIÇÃO DE LAJES, DE FORMA MANUAL, SEM REAPROVEITAMENTO. AF_12/2017</t>
  </si>
  <si>
    <t>97629</t>
  </si>
  <si>
    <t>DEMOLIÇÃO DE LAJES, DE FORMA MECANIZADA COM MARTELETE, SEM REAPROVEITAMENTO. AF_12/2017</t>
  </si>
  <si>
    <t>97631</t>
  </si>
  <si>
    <t>DEMOLIÇÃO DE ARGAMASSAS, DE FORMA MANUAL, SEM REAPROVEITAMENTO. AF_12/2017</t>
  </si>
  <si>
    <t>97632</t>
  </si>
  <si>
    <t>DEMOLIÇÃO DE RODAPÉ CERÂMICO, DE FORMA MANUAL, SEM REAPROVEITAMENTO. AF_12/2017</t>
  </si>
  <si>
    <t>97633</t>
  </si>
  <si>
    <t>DEMOLIÇÃO DE REVESTIMENTO CERÂMICO, DE FORMA MANUAL, SEM REAPROVEITAMENTO. AF_12/2017</t>
  </si>
  <si>
    <t>97634</t>
  </si>
  <si>
    <t>DEMOLIÇÃO DE REVESTIMENTO CERÂMICO, DE FORMA MECANIZADA COM MARTELETE, SEM REAPROVEITAMENTO. AF_12/2017</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</si>
  <si>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</si>
  <si>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</si>
  <si>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</si>
  <si>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</si>
  <si>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</si>
  <si>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</si>
  <si>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97638</t>
  </si>
  <si>
    <t>REMOÇÃO DE CHAPAS E PERFIS DE DRYWALL, DE FORMA MANUAL, SEM REAPROVEITAMENTO. AF_12/2017</t>
  </si>
  <si>
    <t>97639</t>
  </si>
  <si>
    <t>REMOÇÃO DE PLACAS E PILARETES DE CONCRETO, DE FORMA MANUAL, SEM REAPROVEITAMENTO. AF_12/2017</t>
  </si>
  <si>
    <t>12,93</t>
  </si>
  <si>
    <t>97640</t>
  </si>
  <si>
    <t>REMOÇÃO DE FORROS DE DRYWALL, PVC E FIBROMINERAL, DE FORMA MANUAL, SEM REAPROVEITAMENTO. AF_12/2017</t>
  </si>
  <si>
    <t>97641</t>
  </si>
  <si>
    <t>REMOÇÃO DE FORRO DE GESSO, DE FORMA MANUAL, SEM REAPROVEITAMENTO. AF_12/2017</t>
  </si>
  <si>
    <t>97642</t>
  </si>
  <si>
    <t>REMOÇÃO DE TRAMA METÁLICA OU DE MADEIRA PARA FORRO, DE FORMA MANUAL, SEM REAPROVEITAMENTO. AF_12/2017</t>
  </si>
  <si>
    <t>1,91</t>
  </si>
  <si>
    <t>97643</t>
  </si>
  <si>
    <t>REMOÇÃO DE PISO DE MADEIRA (ASSOALHO E BARROTE), DE FORMA MANUAL, SEM REAPROVEITAMENTO. AF_12/2017</t>
  </si>
  <si>
    <t>97644</t>
  </si>
  <si>
    <t>REMOÇÃO DE PORTAS, DE FORMA MANUAL, SEM REAPROVEITAMENTO. AF_12/2017</t>
  </si>
  <si>
    <t>97645</t>
  </si>
  <si>
    <t>REMOÇÃO DE JANELAS, DE FORMA MANUAL, SEM REAPROVEITAMENTO. AF_12/2017</t>
  </si>
  <si>
    <t>97647</t>
  </si>
  <si>
    <t>REMOÇÃO DE TELHAS, DE FIBROCIMENTO, METÁLICA E CERÂMICA, DE FORMA MANUAL, SEM REAPROVEITAMENTO. AF_12/2017</t>
  </si>
  <si>
    <t>97648</t>
  </si>
  <si>
    <t>REMOÇÃO DE PROTEÇÃO TÉRMICA PARA COBERTURA EM EPS, DE FORMA MANUAL, SEM REAPROVEITAMENTO. AF_12/2017</t>
  </si>
  <si>
    <t>97649</t>
  </si>
  <si>
    <t>REMOÇÃO DE TELHAS DE FIBROCIMENTO, METÁLICA E CERÂMICA, DE FORMA MECANIZADA, COM USO DE GUINDASTE, SEM REAPROVEITAMENTO. AF_12/2017</t>
  </si>
  <si>
    <t>97650</t>
  </si>
  <si>
    <t>REMOÇÃO DE TRAMA DE MADEIRA PARA COBERTURA, DE FORMA MANUAL, SEM REAPROVEITAMENTO. AF_12/2017</t>
  </si>
  <si>
    <t>97651</t>
  </si>
  <si>
    <t>REMOÇÃO DE TESOURAS DE MADEIRA, COM VÃO MENOR QUE 8M, DE FORMA MANUAL, SEM REAPROVEITAMENTO. AF_12/2017</t>
  </si>
  <si>
    <t>97652</t>
  </si>
  <si>
    <t>REMOÇÃO DE TESOURAS DE MADEIRA, COM VÃO MAIOR OU IGUAL A 8M, DE FORMA MANUAL, SEM REAPROVEITAMENTO. AF_12/2017</t>
  </si>
  <si>
    <t>97653</t>
  </si>
  <si>
    <t>REMOÇÃO DE TESOURAS DE MADEIRA, COM VÃO MENOR QUE 8M, DE FORMA MECANIZADA, COM REAPROVEITAMENTO. AF_12/2017</t>
  </si>
  <si>
    <t>97654</t>
  </si>
  <si>
    <t>REMOÇÃO DE TESOURAS DE MADEIRA, COM VÃO MAIOR OU IGUAL A 8M, DE FORMA MECANIZADA, COM REAPROVEITAMENTO. AF_12/2017</t>
  </si>
  <si>
    <t>97655</t>
  </si>
  <si>
    <t>REMOÇÃO DE TRAMA METÁLICA PARA COBERTURA, DE FORMA MANUAL, SEM REAPROVEITAMENTO. AF_12/2017</t>
  </si>
  <si>
    <t>97656</t>
  </si>
  <si>
    <t>REMOÇÃO DE TESOURAS METÁLICAS, COM VÃO MENOR QUE 8M, DE FORMA MANUAL, SEM REAPROVEITAMENTO. AF_12/2017</t>
  </si>
  <si>
    <t>97657</t>
  </si>
  <si>
    <t>REMOÇÃO DE TESOURAS METÁLICAS, COM VÃO MAIOR OU IGUAL A 8M, DE FORMA MANUAL, SEM REAPROVEITAMENTO. AF_12/2017</t>
  </si>
  <si>
    <t>97658</t>
  </si>
  <si>
    <t>REMOÇÃO DE TESOURAS METÁLICAS, COM VÃO MENOR QUE 8M, DE FORMA MECANIZADA, COM REAPROVEITAMENTO. AF_12/2017</t>
  </si>
  <si>
    <t>97659</t>
  </si>
  <si>
    <t>REMOÇÃO DE TESOURAS METÁLICAS, COM VÃO MAIOR OU IGUAL A 8M, DE FORMA MECANIZADA, COM REAPROVEITAMENTO. AF_12/2017</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</si>
  <si>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</si>
  <si>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</si>
  <si>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</si>
  <si>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</si>
  <si>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</si>
  <si>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</si>
  <si>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</si>
  <si>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</si>
  <si>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97664</t>
  </si>
  <si>
    <t>REMOÇÃO DE ACESSÓRIOS, DE FORMA MANUAL, SEM REAPROVEITAMENTO. AF_12/2017</t>
  </si>
  <si>
    <t>97665</t>
  </si>
  <si>
    <t>REMOÇÃO DE LUMINÁRIAS, DE FORMA MANUAL, SEM REAPROVEITAMENTO. AF_12/2017</t>
  </si>
  <si>
    <t>97666</t>
  </si>
  <si>
    <t>REMOÇÃO DE METAIS SANITÁRIOS, DE FORMA MANUAL, SEM REAPROVEITAMENTO. AF_12/2017</t>
  </si>
  <si>
    <t>5,45</t>
  </si>
  <si>
    <t>1,24</t>
  </si>
  <si>
    <t>95967</t>
  </si>
  <si>
    <t>93588</t>
  </si>
  <si>
    <t>1,44</t>
  </si>
  <si>
    <t>93589</t>
  </si>
  <si>
    <t>93590</t>
  </si>
  <si>
    <t>93591</t>
  </si>
  <si>
    <t>1,30</t>
  </si>
  <si>
    <t>93592</t>
  </si>
  <si>
    <t>93593</t>
  </si>
  <si>
    <t>93594</t>
  </si>
  <si>
    <t>0,96</t>
  </si>
  <si>
    <t>93595</t>
  </si>
  <si>
    <t>93596</t>
  </si>
  <si>
    <t>93597</t>
  </si>
  <si>
    <t>93598</t>
  </si>
  <si>
    <t>93599</t>
  </si>
  <si>
    <t>95425</t>
  </si>
  <si>
    <t>95426</t>
  </si>
  <si>
    <t>95427</t>
  </si>
  <si>
    <t>95428</t>
  </si>
  <si>
    <t>95429</t>
  </si>
  <si>
    <t>95430</t>
  </si>
  <si>
    <t>95875</t>
  </si>
  <si>
    <t>95876</t>
  </si>
  <si>
    <t>95877</t>
  </si>
  <si>
    <t>95878</t>
  </si>
  <si>
    <t>95879</t>
  </si>
  <si>
    <t>95880</t>
  </si>
  <si>
    <t>1,68</t>
  </si>
  <si>
    <t>3,16</t>
  </si>
  <si>
    <t>0,89</t>
  </si>
  <si>
    <t>88238</t>
  </si>
  <si>
    <t>88239</t>
  </si>
  <si>
    <t>88240</t>
  </si>
  <si>
    <t>88241</t>
  </si>
  <si>
    <t>88242</t>
  </si>
  <si>
    <t>88243</t>
  </si>
  <si>
    <t>88245</t>
  </si>
  <si>
    <t>88246</t>
  </si>
  <si>
    <t>88247</t>
  </si>
  <si>
    <t>88248</t>
  </si>
  <si>
    <t>88249</t>
  </si>
  <si>
    <t>14,29</t>
  </si>
  <si>
    <t>88250</t>
  </si>
  <si>
    <t>88251</t>
  </si>
  <si>
    <t>88252</t>
  </si>
  <si>
    <t>88253</t>
  </si>
  <si>
    <t>88255</t>
  </si>
  <si>
    <t>88256</t>
  </si>
  <si>
    <t>88257</t>
  </si>
  <si>
    <t>88258</t>
  </si>
  <si>
    <t>88260</t>
  </si>
  <si>
    <t>88261</t>
  </si>
  <si>
    <t>88262</t>
  </si>
  <si>
    <t>88263</t>
  </si>
  <si>
    <t>88264</t>
  </si>
  <si>
    <t>88265</t>
  </si>
  <si>
    <t>88266</t>
  </si>
  <si>
    <t>88267</t>
  </si>
  <si>
    <t>88269</t>
  </si>
  <si>
    <t>88270</t>
  </si>
  <si>
    <t>88272</t>
  </si>
  <si>
    <t>88273</t>
  </si>
  <si>
    <t>17,41</t>
  </si>
  <si>
    <t>88274</t>
  </si>
  <si>
    <t>88275</t>
  </si>
  <si>
    <t>88277</t>
  </si>
  <si>
    <t>88278</t>
  </si>
  <si>
    <t>88279</t>
  </si>
  <si>
    <t>88281</t>
  </si>
  <si>
    <t>88282</t>
  </si>
  <si>
    <t>88283</t>
  </si>
  <si>
    <t>88284</t>
  </si>
  <si>
    <t>88285</t>
  </si>
  <si>
    <t>88286</t>
  </si>
  <si>
    <t>88288</t>
  </si>
  <si>
    <t>88291</t>
  </si>
  <si>
    <t>88292</t>
  </si>
  <si>
    <t>88293</t>
  </si>
  <si>
    <t>88294</t>
  </si>
  <si>
    <t>88295</t>
  </si>
  <si>
    <t>88296</t>
  </si>
  <si>
    <t>88297</t>
  </si>
  <si>
    <t>88298</t>
  </si>
  <si>
    <t>88299</t>
  </si>
  <si>
    <t>88300</t>
  </si>
  <si>
    <t>88301</t>
  </si>
  <si>
    <t>88302</t>
  </si>
  <si>
    <t>88303</t>
  </si>
  <si>
    <t>88304</t>
  </si>
  <si>
    <t>88306</t>
  </si>
  <si>
    <t>14,75</t>
  </si>
  <si>
    <t>88307</t>
  </si>
  <si>
    <t>88308</t>
  </si>
  <si>
    <t>88309</t>
  </si>
  <si>
    <t>88310</t>
  </si>
  <si>
    <t>88311</t>
  </si>
  <si>
    <t>88312</t>
  </si>
  <si>
    <t>88313</t>
  </si>
  <si>
    <t>88314</t>
  </si>
  <si>
    <t>88315</t>
  </si>
  <si>
    <t>88316</t>
  </si>
  <si>
    <t>88317</t>
  </si>
  <si>
    <t>88318</t>
  </si>
  <si>
    <t>88320</t>
  </si>
  <si>
    <t>88321</t>
  </si>
  <si>
    <t>88322</t>
  </si>
  <si>
    <t>88323</t>
  </si>
  <si>
    <t>88324</t>
  </si>
  <si>
    <t>88325</t>
  </si>
  <si>
    <t>88326</t>
  </si>
  <si>
    <t>88377</t>
  </si>
  <si>
    <t>88441</t>
  </si>
  <si>
    <t>15,31</t>
  </si>
  <si>
    <t>88597</t>
  </si>
  <si>
    <t>90766</t>
  </si>
  <si>
    <t>90767</t>
  </si>
  <si>
    <t>90768</t>
  </si>
  <si>
    <t>90769</t>
  </si>
  <si>
    <t>90770</t>
  </si>
  <si>
    <t>90771</t>
  </si>
  <si>
    <t>90772</t>
  </si>
  <si>
    <t>90773</t>
  </si>
  <si>
    <t>90775</t>
  </si>
  <si>
    <t>90776</t>
  </si>
  <si>
    <t>90777</t>
  </si>
  <si>
    <t>90778</t>
  </si>
  <si>
    <t>90779</t>
  </si>
  <si>
    <t>90780</t>
  </si>
  <si>
    <t>90781</t>
  </si>
  <si>
    <t>91677</t>
  </si>
  <si>
    <t>91678</t>
  </si>
  <si>
    <t>93558</t>
  </si>
  <si>
    <t>93559</t>
  </si>
  <si>
    <t>93560</t>
  </si>
  <si>
    <t>93561</t>
  </si>
  <si>
    <t>93562</t>
  </si>
  <si>
    <t>93563</t>
  </si>
  <si>
    <t>93564</t>
  </si>
  <si>
    <t>93565</t>
  </si>
  <si>
    <t>93566</t>
  </si>
  <si>
    <t>93567</t>
  </si>
  <si>
    <t>93568</t>
  </si>
  <si>
    <t>93569</t>
  </si>
  <si>
    <t>93570</t>
  </si>
  <si>
    <t>93571</t>
  </si>
  <si>
    <t>93572</t>
  </si>
  <si>
    <t>94295</t>
  </si>
  <si>
    <t>94296</t>
  </si>
  <si>
    <t>95308</t>
  </si>
  <si>
    <t>95309</t>
  </si>
  <si>
    <t>95310</t>
  </si>
  <si>
    <t>95311</t>
  </si>
  <si>
    <t>95312</t>
  </si>
  <si>
    <t>95313</t>
  </si>
  <si>
    <t>95314</t>
  </si>
  <si>
    <t>95315</t>
  </si>
  <si>
    <t>95316</t>
  </si>
  <si>
    <t>95317</t>
  </si>
  <si>
    <t>95318</t>
  </si>
  <si>
    <t>95319</t>
  </si>
  <si>
    <t>95320</t>
  </si>
  <si>
    <t>95321</t>
  </si>
  <si>
    <t>95322</t>
  </si>
  <si>
    <t>95323</t>
  </si>
  <si>
    <t>95324</t>
  </si>
  <si>
    <t>95325</t>
  </si>
  <si>
    <t>95326</t>
  </si>
  <si>
    <t>95328</t>
  </si>
  <si>
    <t>95329</t>
  </si>
  <si>
    <t>95330</t>
  </si>
  <si>
    <t>95331</t>
  </si>
  <si>
    <t>95332</t>
  </si>
  <si>
    <t>95333</t>
  </si>
  <si>
    <t>95334</t>
  </si>
  <si>
    <t>95335</t>
  </si>
  <si>
    <t>95337</t>
  </si>
  <si>
    <t>95338</t>
  </si>
  <si>
    <t>95339</t>
  </si>
  <si>
    <t>95340</t>
  </si>
  <si>
    <t>95341</t>
  </si>
  <si>
    <t>95342</t>
  </si>
  <si>
    <t>95343</t>
  </si>
  <si>
    <t>95344</t>
  </si>
  <si>
    <t>95345</t>
  </si>
  <si>
    <t>95346</t>
  </si>
  <si>
    <t>95347</t>
  </si>
  <si>
    <t>95348</t>
  </si>
  <si>
    <t>95349</t>
  </si>
  <si>
    <t>95350</t>
  </si>
  <si>
    <t>95351</t>
  </si>
  <si>
    <t>95352</t>
  </si>
  <si>
    <t>95354</t>
  </si>
  <si>
    <t>95355</t>
  </si>
  <si>
    <t>95356</t>
  </si>
  <si>
    <t>95357</t>
  </si>
  <si>
    <t>95358</t>
  </si>
  <si>
    <t>95359</t>
  </si>
  <si>
    <t>95360</t>
  </si>
  <si>
    <t>95361</t>
  </si>
  <si>
    <t>95362</t>
  </si>
  <si>
    <t>95363</t>
  </si>
  <si>
    <t>95364</t>
  </si>
  <si>
    <t>95365</t>
  </si>
  <si>
    <t>95366</t>
  </si>
  <si>
    <t>95367</t>
  </si>
  <si>
    <t>95368</t>
  </si>
  <si>
    <t>95369</t>
  </si>
  <si>
    <t>95370</t>
  </si>
  <si>
    <t>95371</t>
  </si>
  <si>
    <t>95372</t>
  </si>
  <si>
    <t>95373</t>
  </si>
  <si>
    <t>95374</t>
  </si>
  <si>
    <t>95375</t>
  </si>
  <si>
    <t>95376</t>
  </si>
  <si>
    <t>95377</t>
  </si>
  <si>
    <t>95378</t>
  </si>
  <si>
    <t>95379</t>
  </si>
  <si>
    <t>95380</t>
  </si>
  <si>
    <t>95382</t>
  </si>
  <si>
    <t>95383</t>
  </si>
  <si>
    <t>95384</t>
  </si>
  <si>
    <t>95385</t>
  </si>
  <si>
    <t>95386</t>
  </si>
  <si>
    <t>95387</t>
  </si>
  <si>
    <t>95388</t>
  </si>
  <si>
    <t>95389</t>
  </si>
  <si>
    <t>95390</t>
  </si>
  <si>
    <t>95391</t>
  </si>
  <si>
    <t>95392</t>
  </si>
  <si>
    <t>95393</t>
  </si>
  <si>
    <t>95394</t>
  </si>
  <si>
    <t>95395</t>
  </si>
  <si>
    <t>95396</t>
  </si>
  <si>
    <t>95397</t>
  </si>
  <si>
    <t>95398</t>
  </si>
  <si>
    <t>95399</t>
  </si>
  <si>
    <t>95400</t>
  </si>
  <si>
    <t>95401</t>
  </si>
  <si>
    <t>95402</t>
  </si>
  <si>
    <t>95403</t>
  </si>
  <si>
    <t>95404</t>
  </si>
  <si>
    <t>95405</t>
  </si>
  <si>
    <t>95406</t>
  </si>
  <si>
    <t>95407</t>
  </si>
  <si>
    <t>2,21</t>
  </si>
  <si>
    <t>95408</t>
  </si>
  <si>
    <t>95409</t>
  </si>
  <si>
    <t>10,06</t>
  </si>
  <si>
    <t>95410</t>
  </si>
  <si>
    <t>95411</t>
  </si>
  <si>
    <t>95412</t>
  </si>
  <si>
    <t>95413</t>
  </si>
  <si>
    <t>8,22</t>
  </si>
  <si>
    <t>95414</t>
  </si>
  <si>
    <t>95415</t>
  </si>
  <si>
    <t>95416</t>
  </si>
  <si>
    <t>95417</t>
  </si>
  <si>
    <t>95418</t>
  </si>
  <si>
    <t>95419</t>
  </si>
  <si>
    <t>95420</t>
  </si>
  <si>
    <t>95421</t>
  </si>
  <si>
    <t>95422</t>
  </si>
  <si>
    <t>95423</t>
  </si>
  <si>
    <t>95424</t>
  </si>
  <si>
    <t>15,25</t>
  </si>
  <si>
    <t>1,25</t>
  </si>
  <si>
    <t>0,77</t>
  </si>
  <si>
    <t>1,80</t>
  </si>
  <si>
    <t>1,55</t>
  </si>
  <si>
    <t>2,41</t>
  </si>
  <si>
    <t>0,42</t>
  </si>
  <si>
    <t>3,98</t>
  </si>
  <si>
    <t>3,77</t>
  </si>
  <si>
    <t>4,83</t>
  </si>
  <si>
    <t>2,26</t>
  </si>
  <si>
    <t>1,42</t>
  </si>
  <si>
    <t>3,36</t>
  </si>
  <si>
    <t>4,05</t>
  </si>
  <si>
    <t>13,63</t>
  </si>
  <si>
    <t>7,04</t>
  </si>
  <si>
    <t>20,00</t>
  </si>
  <si>
    <t>10,04</t>
  </si>
  <si>
    <t>1,65</t>
  </si>
  <si>
    <t>1,79</t>
  </si>
  <si>
    <t>2,67</t>
  </si>
  <si>
    <t>9,28</t>
  </si>
  <si>
    <t>0,26</t>
  </si>
  <si>
    <t>10,64</t>
  </si>
  <si>
    <t>1,58</t>
  </si>
  <si>
    <t>2,25</t>
  </si>
  <si>
    <t>4,13</t>
  </si>
  <si>
    <t>0,38</t>
  </si>
  <si>
    <t>9,06</t>
  </si>
  <si>
    <t>12,39</t>
  </si>
  <si>
    <t>9,66</t>
  </si>
  <si>
    <t>12,81</t>
  </si>
  <si>
    <t>1,33</t>
  </si>
  <si>
    <t>2,09</t>
  </si>
  <si>
    <t>2,10</t>
  </si>
  <si>
    <t>1,87</t>
  </si>
  <si>
    <t>1,88</t>
  </si>
  <si>
    <t>3,55</t>
  </si>
  <si>
    <t>8,12</t>
  </si>
  <si>
    <t>12,20</t>
  </si>
  <si>
    <t>9,58</t>
  </si>
  <si>
    <t>1,31</t>
  </si>
  <si>
    <t>12,43</t>
  </si>
  <si>
    <t>2,58</t>
  </si>
  <si>
    <t>1,94</t>
  </si>
  <si>
    <t>21,63</t>
  </si>
  <si>
    <t>21,15</t>
  </si>
  <si>
    <t>10,77</t>
  </si>
  <si>
    <t>2,76</t>
  </si>
  <si>
    <t>15,66</t>
  </si>
  <si>
    <t>7,54</t>
  </si>
  <si>
    <t>6,94</t>
  </si>
  <si>
    <t>1,67</t>
  </si>
  <si>
    <t>2,35</t>
  </si>
  <si>
    <t>3,86</t>
  </si>
  <si>
    <t>0,92</t>
  </si>
  <si>
    <t>0,90</t>
  </si>
  <si>
    <t>13,93</t>
  </si>
  <si>
    <t>0,76</t>
  </si>
  <si>
    <t>4,53</t>
  </si>
  <si>
    <t>5,54</t>
  </si>
  <si>
    <t>2,07</t>
  </si>
  <si>
    <t>2,05</t>
  </si>
  <si>
    <t>16,91</t>
  </si>
  <si>
    <t>6,15</t>
  </si>
  <si>
    <t>8,26</t>
  </si>
  <si>
    <t>1,64</t>
  </si>
  <si>
    <t>9,89</t>
  </si>
  <si>
    <t>4,57</t>
  </si>
  <si>
    <t>2,51</t>
  </si>
  <si>
    <t>13,05</t>
  </si>
  <si>
    <t>6,52</t>
  </si>
  <si>
    <t>8,77</t>
  </si>
  <si>
    <t>12,19</t>
  </si>
  <si>
    <t>16,63</t>
  </si>
  <si>
    <t>11,87</t>
  </si>
  <si>
    <t>5,71</t>
  </si>
  <si>
    <t>2,66</t>
  </si>
  <si>
    <t>19,59</t>
  </si>
  <si>
    <t>2,49</t>
  </si>
  <si>
    <t>15,47</t>
  </si>
  <si>
    <t>6,93</t>
  </si>
  <si>
    <t>14,15</t>
  </si>
  <si>
    <t>13,48</t>
  </si>
  <si>
    <t>5,65</t>
  </si>
  <si>
    <t>2,92</t>
  </si>
  <si>
    <t>1,66</t>
  </si>
  <si>
    <t>1,57</t>
  </si>
  <si>
    <t>3,08</t>
  </si>
  <si>
    <t>20,05</t>
  </si>
  <si>
    <t>1,59</t>
  </si>
  <si>
    <t>4,36</t>
  </si>
  <si>
    <t>11,72</t>
  </si>
  <si>
    <t>17,05</t>
  </si>
  <si>
    <t>6,90</t>
  </si>
  <si>
    <t>8,86</t>
  </si>
  <si>
    <t>11,29</t>
  </si>
  <si>
    <t>16,64</t>
  </si>
  <si>
    <t>3,04</t>
  </si>
  <si>
    <t>2,52</t>
  </si>
  <si>
    <t>26,63</t>
  </si>
  <si>
    <t>15,43</t>
  </si>
  <si>
    <t>9,48</t>
  </si>
  <si>
    <t>20,52</t>
  </si>
  <si>
    <t>19,50</t>
  </si>
  <si>
    <t>8,55</t>
  </si>
  <si>
    <t>6,60</t>
  </si>
  <si>
    <t>9,04</t>
  </si>
  <si>
    <t>8,19</t>
  </si>
  <si>
    <t>16,51</t>
  </si>
  <si>
    <t>20,44</t>
  </si>
  <si>
    <t>2,34</t>
  </si>
  <si>
    <t>17,53</t>
  </si>
  <si>
    <t>12,29</t>
  </si>
  <si>
    <t>12,70</t>
  </si>
  <si>
    <t>1,18</t>
  </si>
  <si>
    <t>8,70</t>
  </si>
  <si>
    <t>12,33</t>
  </si>
  <si>
    <t>17,90</t>
  </si>
  <si>
    <t>5,30</t>
  </si>
  <si>
    <t>1,02</t>
  </si>
  <si>
    <t>1,11</t>
  </si>
  <si>
    <t>1,28</t>
  </si>
  <si>
    <t>14,02</t>
  </si>
  <si>
    <t>10,03</t>
  </si>
  <si>
    <t>9,76</t>
  </si>
  <si>
    <t>14,49</t>
  </si>
  <si>
    <t>7,86</t>
  </si>
  <si>
    <t>14,01</t>
  </si>
  <si>
    <t>21,23</t>
  </si>
  <si>
    <t>45,98</t>
  </si>
  <si>
    <t>3,88</t>
  </si>
  <si>
    <t>19,15</t>
  </si>
  <si>
    <t>10,44</t>
  </si>
  <si>
    <t>10,55</t>
  </si>
  <si>
    <t>10,49</t>
  </si>
  <si>
    <t>9,88</t>
  </si>
  <si>
    <t>10,30</t>
  </si>
  <si>
    <t>6,71</t>
  </si>
  <si>
    <t>28,67</t>
  </si>
  <si>
    <t>21,88</t>
  </si>
  <si>
    <t>12,94</t>
  </si>
  <si>
    <t>9,94</t>
  </si>
  <si>
    <t>5,27</t>
  </si>
  <si>
    <t>6,28</t>
  </si>
  <si>
    <t>11,65</t>
  </si>
  <si>
    <t>3,45</t>
  </si>
  <si>
    <t>4,40</t>
  </si>
  <si>
    <t>10,41</t>
  </si>
  <si>
    <t>13,19</t>
  </si>
  <si>
    <t>2,11</t>
  </si>
  <si>
    <t>3,44</t>
  </si>
  <si>
    <t>4,94</t>
  </si>
  <si>
    <t>15,07</t>
  </si>
  <si>
    <t>15,54</t>
  </si>
  <si>
    <t>3,01</t>
  </si>
  <si>
    <t>1,05</t>
  </si>
  <si>
    <t>16,21</t>
  </si>
  <si>
    <t>24,10</t>
  </si>
  <si>
    <t>392.649,25</t>
  </si>
  <si>
    <t>527.982,35</t>
  </si>
  <si>
    <t>647.029,46</t>
  </si>
  <si>
    <t>700.000,00</t>
  </si>
  <si>
    <t>Equipe de obra, incluindo engenheiro pleno e encarregado de obras</t>
  </si>
  <si>
    <t>Laje pré-fabricada treliçada para forro simples revestido, vão até 3.5m, capeamento 2cm, esp. 10cm, Fck = 150Kg/cm2</t>
  </si>
  <si>
    <t>Laje pré-fabricada treliçada, sobrecarga 300 Kg/m2, vão de 3.5m a 4.3m, capeamento 4cm, esp. 12cm, Fck = 150 Kg/cm2</t>
  </si>
  <si>
    <t>Caixa de ligação de alumínio silício, tipo CONDULETES,sem rosca, no formato B, inclusive tampa com vedação, diâmetro 3/4"</t>
  </si>
  <si>
    <t>Caixa de ligação de alumínio silício, tipo CONDULETES, sem rosca, no formato T, inclusive tampa com vedação, diâmetro 3/4"</t>
  </si>
  <si>
    <t>Caixa de ligação de alumínio silício, tipo CONDULETES, sem rosca, no formato LR, inclusive tampa com vedação, diâmetro 3/4"</t>
  </si>
  <si>
    <t>Caixa de ligação de alumínio silício, tipo CONDULETES, sem rosca, no formato X, inclusive tampa com vedação, diâmetro 3/4"</t>
  </si>
  <si>
    <t>Cuba louça de embutir redonda, 30cm, L-41, completa, marcas de referência Deca, Celite ou Ideal Standard, incl. válvula e sifão, exclusive torneira</t>
  </si>
  <si>
    <t>Tomada padrão brasileiro linha branca, NBR 14136 2 polos + terra 10A/250V, com placa 4x2"</t>
  </si>
  <si>
    <t>Tomada padrão brasileiro linha branca, NBR 14136 2 polos + terra 20A/250V, com placa 4x2"</t>
  </si>
  <si>
    <t>06.01.02</t>
  </si>
  <si>
    <t>PREFEITURA MUNICIPAL DE VIANA</t>
  </si>
  <si>
    <t>03.01.02</t>
  </si>
  <si>
    <t>03.01.03</t>
  </si>
  <si>
    <t>01.01.06</t>
  </si>
  <si>
    <t>03.02</t>
  </si>
  <si>
    <t>03.02.01</t>
  </si>
  <si>
    <t>03.02.02</t>
  </si>
  <si>
    <t>03.02.03</t>
  </si>
  <si>
    <t>50,62</t>
  </si>
  <si>
    <t>10,59</t>
  </si>
  <si>
    <t>55,97</t>
  </si>
  <si>
    <t>41,52</t>
  </si>
  <si>
    <t>2,31</t>
  </si>
  <si>
    <t>17,75</t>
  </si>
  <si>
    <t>4,24</t>
  </si>
  <si>
    <t>3,90</t>
  </si>
  <si>
    <t>20,92</t>
  </si>
  <si>
    <t>11,38</t>
  </si>
  <si>
    <t>13,97</t>
  </si>
  <si>
    <t>19,89</t>
  </si>
  <si>
    <t>21,80</t>
  </si>
  <si>
    <t>15,77</t>
  </si>
  <si>
    <t>5,92</t>
  </si>
  <si>
    <t>5,11</t>
  </si>
  <si>
    <t>12,40</t>
  </si>
  <si>
    <t>17,69</t>
  </si>
  <si>
    <t>10,75</t>
  </si>
  <si>
    <t>8,76</t>
  </si>
  <si>
    <t>9,32</t>
  </si>
  <si>
    <t>22,65</t>
  </si>
  <si>
    <t>98261</t>
  </si>
  <si>
    <t>98262</t>
  </si>
  <si>
    <t>98263</t>
  </si>
  <si>
    <t>98264</t>
  </si>
  <si>
    <t>98265</t>
  </si>
  <si>
    <t>98266</t>
  </si>
  <si>
    <t>98267</t>
  </si>
  <si>
    <t>98268</t>
  </si>
  <si>
    <t>98269</t>
  </si>
  <si>
    <t>98270</t>
  </si>
  <si>
    <t>98271</t>
  </si>
  <si>
    <t>98272</t>
  </si>
  <si>
    <t>98273</t>
  </si>
  <si>
    <t>98274</t>
  </si>
  <si>
    <t>98275</t>
  </si>
  <si>
    <t>98276</t>
  </si>
  <si>
    <t>98277</t>
  </si>
  <si>
    <t>98278</t>
  </si>
  <si>
    <t>98279</t>
  </si>
  <si>
    <t>98280</t>
  </si>
  <si>
    <t>98281</t>
  </si>
  <si>
    <t>98282</t>
  </si>
  <si>
    <t>98283</t>
  </si>
  <si>
    <t>98284</t>
  </si>
  <si>
    <t>98285</t>
  </si>
  <si>
    <t>98286</t>
  </si>
  <si>
    <t>98287</t>
  </si>
  <si>
    <t>98288</t>
  </si>
  <si>
    <t>98289</t>
  </si>
  <si>
    <t>98290</t>
  </si>
  <si>
    <t>98291</t>
  </si>
  <si>
    <t>98292</t>
  </si>
  <si>
    <t>98293</t>
  </si>
  <si>
    <t>98400</t>
  </si>
  <si>
    <t>98401</t>
  </si>
  <si>
    <t>15,99</t>
  </si>
  <si>
    <t>98402</t>
  </si>
  <si>
    <t>98397</t>
  </si>
  <si>
    <t>PINTURA ANTICORROSIVA DE DUTO METÁLICO. AF_04/2018</t>
  </si>
  <si>
    <t>98294</t>
  </si>
  <si>
    <t>98295</t>
  </si>
  <si>
    <t>98296</t>
  </si>
  <si>
    <t>98297</t>
  </si>
  <si>
    <t>98301</t>
  </si>
  <si>
    <t>98302</t>
  </si>
  <si>
    <t>98304</t>
  </si>
  <si>
    <t>98307</t>
  </si>
  <si>
    <t>98308</t>
  </si>
  <si>
    <t>23,23</t>
  </si>
  <si>
    <t>48,14</t>
  </si>
  <si>
    <t>17,62</t>
  </si>
  <si>
    <t>13,71</t>
  </si>
  <si>
    <t>6,45</t>
  </si>
  <si>
    <t>14,12</t>
  </si>
  <si>
    <t>16,52</t>
  </si>
  <si>
    <t>9,10</t>
  </si>
  <si>
    <t>20,03</t>
  </si>
  <si>
    <t>11,17</t>
  </si>
  <si>
    <t>11,21</t>
  </si>
  <si>
    <t>13,35</t>
  </si>
  <si>
    <t>19,19</t>
  </si>
  <si>
    <t>23,96</t>
  </si>
  <si>
    <t>13,04</t>
  </si>
  <si>
    <t>18,46</t>
  </si>
  <si>
    <t>14,40</t>
  </si>
  <si>
    <t>26,39</t>
  </si>
  <si>
    <t>36,25</t>
  </si>
  <si>
    <t>3,03</t>
  </si>
  <si>
    <t>9,71</t>
  </si>
  <si>
    <t>15,74</t>
  </si>
  <si>
    <t>30,08</t>
  </si>
  <si>
    <t>17,63</t>
  </si>
  <si>
    <t>6,77</t>
  </si>
  <si>
    <t>1,90</t>
  </si>
  <si>
    <t>15,92</t>
  </si>
  <si>
    <t>0,78</t>
  </si>
  <si>
    <t>28,00</t>
  </si>
  <si>
    <t>26,53</t>
  </si>
  <si>
    <t>14,95</t>
  </si>
  <si>
    <t>40,08</t>
  </si>
  <si>
    <t>8,03</t>
  </si>
  <si>
    <t>8,57</t>
  </si>
  <si>
    <t>2,01</t>
  </si>
  <si>
    <t>12,06</t>
  </si>
  <si>
    <t>24,09</t>
  </si>
  <si>
    <t>3,41</t>
  </si>
  <si>
    <t>26,67</t>
  </si>
  <si>
    <t>29,15</t>
  </si>
  <si>
    <t>14,00</t>
  </si>
  <si>
    <t>11,09</t>
  </si>
  <si>
    <t>12,30</t>
  </si>
  <si>
    <t>54,49</t>
  </si>
  <si>
    <t>Eletroduto aparente de PVC rígido roscável diâmetro 3/4", inclusive abraçadeira de fixação</t>
  </si>
  <si>
    <t>Eletroduto aparente de PVC rígido roscável diâmetro 1", inclusive abraçadeira de fixação</t>
  </si>
  <si>
    <t>Interruptor de uma tecla simples 10A/250V e uma tomada 3 polos 10A/250V, padrão brasileiro, NBR 14136, linha branca, com placa 4x2"</t>
  </si>
  <si>
    <t>Interruptor de duas teclas simples 10A/250V e uma tomada 3 polos universal 10A/250V, com placa 4x2"</t>
  </si>
  <si>
    <t>ARGAMASSA FINA PRE FABRICADA P/ ASSENT E REJUNTE DE PASTILHAS</t>
  </si>
  <si>
    <t>LAJE PRE-FABRICADA TRELIÇADA H=8CM - SOBRECARGA 200KG/M2 PARA FORRO - EXCLUSIVE CAPEAMENTO</t>
  </si>
  <si>
    <t>LAJE PRE-FABRICADA TRELIÇADA H= 8CM - SOBRECARGA 300 KG/M2 - PARA PISO - EXCLUSIVE CAPEAMENTO</t>
  </si>
  <si>
    <t>POSTE DT PADRAO TRIFASICO 16MM AEREO 63A H=7M/100DAN</t>
  </si>
  <si>
    <t>DISPOSITIVO INTERRUPTOR DR BIPOLAR 16 A 25A - 30 MA</t>
  </si>
  <si>
    <t>MINI DISJUNTOR MONOPOLAR 6A CURVA C 5KA 220/127V</t>
  </si>
  <si>
    <t>MINI DISJUNTOR MONOPOLAR 4A CURVA C 5KA 220/127V</t>
  </si>
  <si>
    <t>MINI DISJUNTOR MONOPOLAR 2A CURVA C 5KA 220/127V</t>
  </si>
  <si>
    <t>INTERRUPTOR (MODULO) 1 TECLA SIMPLES 10A/250V S/ ESPELHO</t>
  </si>
  <si>
    <t>INTERRUPTOR (MODULO) 1 TECLA PARALELO 10A/250V S/ ESPELHO</t>
  </si>
  <si>
    <t>INTERRUPTOR PULSADOR CAMPAINHA S/ ESPELHO (MODULO)</t>
  </si>
  <si>
    <t>TOMADA (MODULO) PAD BRAS 2 P+T 20A/250V NBR 14136 S/ ESPELH</t>
  </si>
  <si>
    <t>TOMADA (MODULO) PAD BRAS 2 P+T 10A/250V NBR 14136 S/ ESPELH</t>
  </si>
  <si>
    <t>BACIA LOUCA BRANCA COM CAIXA ACOPLADA</t>
  </si>
  <si>
    <t>CUBA LOUCA BRANCA DE EMBUTIR DIAM.36CM DECA L-41</t>
  </si>
  <si>
    <t>PLACA DE SINALIZAÇÃO DE EMERGÊNCIA DE ORIENTAÇÃO E SALVAMENTO , CONFORME ABNT NBR 13434/2004 E NT14/2010-ES</t>
  </si>
  <si>
    <t>03.01.04</t>
  </si>
  <si>
    <t>Fernanda Rodrigues da Silva</t>
  </si>
  <si>
    <t>Gestora de Infraestrutura</t>
  </si>
  <si>
    <t>02.01.02</t>
  </si>
  <si>
    <t>04.01.04</t>
  </si>
  <si>
    <t>ORSE</t>
  </si>
  <si>
    <t>Kg</t>
  </si>
  <si>
    <t>MÊS</t>
  </si>
  <si>
    <t>31,33</t>
  </si>
  <si>
    <t>7,44</t>
  </si>
  <si>
    <t>14,44</t>
  </si>
  <si>
    <t>20,46</t>
  </si>
  <si>
    <t>14,55</t>
  </si>
  <si>
    <t>18,15</t>
  </si>
  <si>
    <t>98441</t>
  </si>
  <si>
    <t>PAREDE DE MADEIRA COMPENSADA PARA CONSTRUÇÃO TEMPORÁRIA EM CHAPA SIMPLES, EXTERNA, COM ÁREA LÍQUIDA MAIOR OU IGUAL A 6 M², SEM VÃO. AF_05/2018</t>
  </si>
  <si>
    <t>98442</t>
  </si>
  <si>
    <t>PAREDE DE MADEIRA COMPENSADA PARA CONSTRUÇÃO TEMPORÁRIA EM CHAPA SIMPLES, EXTERNA, COM ÁREA LÍQUIDA MENOR QUE 6 M², SEM VÃO. AF_05/2018</t>
  </si>
  <si>
    <t>98443</t>
  </si>
  <si>
    <t>PAREDE DE MADEIRA COMPENSADA PARA CONSTRUÇÃO TEMPORÁRIA EM CHAPA SIMPLES, INTERNA, COM ÁREA LÍQUIDA MAIOR OU IGUAL A 6 M², SEM VÃO. AF_05/2018</t>
  </si>
  <si>
    <t>98444</t>
  </si>
  <si>
    <t>PAREDE DE MADEIRA COMPENSADA PARA CONSTRUÇÃO TEMPORÁRIA EM CHAPA SIMPLES, INTERNA, COM ÁREA LÍQUIDA MENOR QUE 6 M², SEM VÃO. AF_05/2018</t>
  </si>
  <si>
    <t>98445</t>
  </si>
  <si>
    <t>PAREDE DE MADEIRA COMPENSADA PARA CONSTRUÇÃO TEMPORÁRIA EM CHAPA SIMPLES, EXTERNA, COM ÁREA LÍQUIDA MAIOR OU IGUAL A 6 M², COM VÃO. AF_05/2018</t>
  </si>
  <si>
    <t>98446</t>
  </si>
  <si>
    <t>PAREDE DE MADEIRA COMPENSADA PARA CONSTRUÇÃO TEMPORÁRIA EM CHAPA SIMPLES, EXTERNA, COM ÁREA LÍQUIDA MENOR QUE 6 M², COM VÃO. AF_05/2018</t>
  </si>
  <si>
    <t>98447</t>
  </si>
  <si>
    <t>PAREDE DE MADEIRA COMPENSADA PARA CONSTRUÇÃO TEMPORÁRIA EM CHAPA SIMPLES, INTERNA, COM ÁREA LÍQUIDA MAIOR OU IGUAL A 6 M², COM VÃO. AF_05/2018</t>
  </si>
  <si>
    <t>98448</t>
  </si>
  <si>
    <t>PAREDE DE MADEIRA COMPENSADA PARA CONSTRUÇÃO TEMPORÁRIA EM CHAPA SIMPLES, INTERNA, COM ÁREA LÍQUIDA MENOR QUE 6 M², COM VÃO. AF_05/2018</t>
  </si>
  <si>
    <t>98449</t>
  </si>
  <si>
    <t>PAREDE DE MADEIRA COMPENSADA PARA CONSTRUÇÃO TEMPORÁRIA EM CHAPA DUPLA, EXTERNA, COM ÁREA LÍQUIDA MAIOR OU IGUAL A 6 M², SEM VÃO. AF_05/2018</t>
  </si>
  <si>
    <t>98450</t>
  </si>
  <si>
    <t>PAREDE DE MADEIRA COMPENSADA PARA CONSTRUÇÃO TEMPORÁRIA EM CHAPA DUPLA, EXTERNA, COM ÁREA LÍQUIDA MENOR QUE 6 M², SEM VÃO. AF_05/2018</t>
  </si>
  <si>
    <t>98451</t>
  </si>
  <si>
    <t>PAREDE DE MADEIRA COMPENSADA PARA CONSTRUÇÃO TEMPORÁRIA EM CHAPA DUPLA, INTERNA, COM ÁREA LÍQUIDA MAIOR OU IGUAL A 6 M², SEM VÃO. AF_05/2018</t>
  </si>
  <si>
    <t>98452</t>
  </si>
  <si>
    <t>PAREDE DE MADEIRA COMPENSADA PARA CONSTRUÇÃO TEMPORÁRIA EM CHAPA DUPLA, INTERNA, COM ÁREA LÍQUIDA MENOR QUE 6 M², SEM VÃO. AF_05/2018</t>
  </si>
  <si>
    <t>98453</t>
  </si>
  <si>
    <t>PAREDE DE MADEIRA COMPENSADA PARA CONSTRUÇÃO TEMPORÁRIA EM CHAPA DUPLA, EXTERNA, COM ÁREA LÍQUIDA MAIOR OU IGUAL A QUE 6 M², COM VÃO. AF_05/2018</t>
  </si>
  <si>
    <t>98454</t>
  </si>
  <si>
    <t>PAREDE DE MADEIRA COMPENSADA PARA CONSTRUÇÃO TEMPORÁRIA EM CHAPA DUPLA, EXTERNA, COM ÁREA LÍQUIDA MENOR QUE 6 M², COM VÃO. AF_05/2018</t>
  </si>
  <si>
    <t>98455</t>
  </si>
  <si>
    <t>PAREDE DE MADEIRA COMPENSADA PARA CONSTRUÇÃO TEMPORÁRIA EM CHAPA DUPLA, INTERNA, COM ÁREA LÍQUIDA MAIOR OU IGUAL A 6 M², COM VÃO. AF_05/2018</t>
  </si>
  <si>
    <t>98456</t>
  </si>
  <si>
    <t>PAREDE DE MADEIRA COMPENSADA PARA CONSTRUÇÃO TEMPORÁRIA EM CHAPA DUPLA, INTERNA, COM ÁREA LÍQUIDA MENOR QUE 6 M², COM VÃO. AF_05/2018</t>
  </si>
  <si>
    <t>98458</t>
  </si>
  <si>
    <t>TAPUME COM COMPENSADO DE MADEIRA. AF_05/2018</t>
  </si>
  <si>
    <t>98459</t>
  </si>
  <si>
    <t>TAPUME COM TELHA METÁLICA. AF_05/2018</t>
  </si>
  <si>
    <t>98460</t>
  </si>
  <si>
    <t>PISO PARA CONSTRUÇÃO TEMPORÁRIA EM MADEIRA, SEM REAPROVEITAMENTO. AF_05/2018</t>
  </si>
  <si>
    <t>98461</t>
  </si>
  <si>
    <t>98462</t>
  </si>
  <si>
    <t>8,72</t>
  </si>
  <si>
    <t>0,91</t>
  </si>
  <si>
    <t>37,30</t>
  </si>
  <si>
    <t>37,53</t>
  </si>
  <si>
    <t>16,19</t>
  </si>
  <si>
    <t>8,74</t>
  </si>
  <si>
    <t>7,49</t>
  </si>
  <si>
    <t>2,99</t>
  </si>
  <si>
    <t>6,78</t>
  </si>
  <si>
    <t>11,28</t>
  </si>
  <si>
    <t>12,85</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</si>
  <si>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</si>
  <si>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</si>
  <si>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</si>
  <si>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</si>
  <si>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</si>
  <si>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</si>
  <si>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</si>
  <si>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</si>
  <si>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9,53</t>
  </si>
  <si>
    <t>8,96</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</si>
  <si>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</si>
  <si>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</si>
  <si>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</si>
  <si>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</si>
  <si>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19,96</t>
  </si>
  <si>
    <t>97976</t>
  </si>
  <si>
    <t>97977</t>
  </si>
  <si>
    <t>97980</t>
  </si>
  <si>
    <t>97981</t>
  </si>
  <si>
    <t>97983</t>
  </si>
  <si>
    <t>97985</t>
  </si>
  <si>
    <t>97987</t>
  </si>
  <si>
    <t>97988</t>
  </si>
  <si>
    <t>97989</t>
  </si>
  <si>
    <t>97991</t>
  </si>
  <si>
    <t>97992</t>
  </si>
  <si>
    <t>97993</t>
  </si>
  <si>
    <t>97994</t>
  </si>
  <si>
    <t>97995</t>
  </si>
  <si>
    <t>97996</t>
  </si>
  <si>
    <t>97997</t>
  </si>
  <si>
    <t>97999</t>
  </si>
  <si>
    <t>98001</t>
  </si>
  <si>
    <t>98002</t>
  </si>
  <si>
    <t>98003</t>
  </si>
  <si>
    <t>98005</t>
  </si>
  <si>
    <t>98006</t>
  </si>
  <si>
    <t>98007</t>
  </si>
  <si>
    <t>98008</t>
  </si>
  <si>
    <t>98009</t>
  </si>
  <si>
    <t>98010</t>
  </si>
  <si>
    <t>98011</t>
  </si>
  <si>
    <t>98012</t>
  </si>
  <si>
    <t>98013</t>
  </si>
  <si>
    <t>98014</t>
  </si>
  <si>
    <t>98015</t>
  </si>
  <si>
    <t>98016</t>
  </si>
  <si>
    <t>98017</t>
  </si>
  <si>
    <t>98018</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</si>
  <si>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</si>
  <si>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</si>
  <si>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</si>
  <si>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</si>
  <si>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</si>
  <si>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</si>
  <si>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</si>
  <si>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</si>
  <si>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</si>
  <si>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</si>
  <si>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</si>
  <si>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</si>
  <si>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</si>
  <si>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</si>
  <si>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</si>
  <si>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</si>
  <si>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</si>
  <si>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</si>
  <si>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</si>
  <si>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</si>
  <si>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</si>
  <si>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</si>
  <si>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</si>
  <si>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</si>
  <si>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</si>
  <si>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98044</t>
  </si>
  <si>
    <t>98045</t>
  </si>
  <si>
    <t>98046</t>
  </si>
  <si>
    <t>98047</t>
  </si>
  <si>
    <t>98048</t>
  </si>
  <si>
    <t>98049</t>
  </si>
  <si>
    <t>98050</t>
  </si>
  <si>
    <t>98051</t>
  </si>
  <si>
    <t>98405</t>
  </si>
  <si>
    <t>98406</t>
  </si>
  <si>
    <t>98407</t>
  </si>
  <si>
    <t>98408</t>
  </si>
  <si>
    <t>98409</t>
  </si>
  <si>
    <t>21,74</t>
  </si>
  <si>
    <t>12,27</t>
  </si>
  <si>
    <t>18,45</t>
  </si>
  <si>
    <t>14,11</t>
  </si>
  <si>
    <t>16,68</t>
  </si>
  <si>
    <t>38,87</t>
  </si>
  <si>
    <t>6,02</t>
  </si>
  <si>
    <t>5,21</t>
  </si>
  <si>
    <t>4,55</t>
  </si>
  <si>
    <t>4,75</t>
  </si>
  <si>
    <t>5,33</t>
  </si>
  <si>
    <t>23,93</t>
  </si>
  <si>
    <t>98576</t>
  </si>
  <si>
    <t>TRATAMENTO DE JUNTA DE DILATAÇÃO COM MANTA ASFÁLTICA ADERIDA COM MAÇARICO. AF_06/2018</t>
  </si>
  <si>
    <t>34,11</t>
  </si>
  <si>
    <t>97733</t>
  </si>
  <si>
    <t>PEÇA RETANGULAR PRÉ-MOLDADA, VOLUME DE CONCRETO DE ATÉ 10 LITROS, TAXA DE AÇO APROXIMADA DE 30KG/M³. AF_01/2018</t>
  </si>
  <si>
    <t>97734</t>
  </si>
  <si>
    <t>PEÇA RETANGULAR PRÉ-MOLDADA, VOLUME DE CONCRETO DE 10 A 30 LITROS, TAXA DE AÇO APROXIMADA DE 30KG/M³. AF_01/2018</t>
  </si>
  <si>
    <t>97735</t>
  </si>
  <si>
    <t>PEÇA RETANGULAR PRÉ-MOLDADA, VOLUME DE CONCRETO DE 30 A 100 LITROS, TAXA DE AÇO APROXIMADA DE 30KG/M³. AF_01/2018</t>
  </si>
  <si>
    <t>97736</t>
  </si>
  <si>
    <t>PEÇA RETANGULAR PRÉ-MOLDADA, VOLUME DE CONCRETO ACIMA DE 100 LITROS, TAXA DE AÇO APROXIMADA DE 30KG/M³. AF_01/2018</t>
  </si>
  <si>
    <t>97737</t>
  </si>
  <si>
    <t>PEÇA RETANGULAR PRÉ-MOLDADA, VOLUME DE CONCRETO DE 30 A 70 LITROS , TAXA DE AÇO APROXIMADA DE 70KG/M³. AF_01/2018</t>
  </si>
  <si>
    <t>97738</t>
  </si>
  <si>
    <t>97739</t>
  </si>
  <si>
    <t>PEÇA CIRCULAR PRÉ-MOLDADA, VOLUME DE CONCRETO DE 30 A 100 LITROS, TAXA DE AÇO APROXIMADA DE 30KG/M³. AF_01/2018</t>
  </si>
  <si>
    <t>97740</t>
  </si>
  <si>
    <t>PEÇA CIRCULAR PRÉ-MOLDADA, VOLUME DE CONCRETO ACIMA DE 100 LITROS, TAXA DE AÇO APROXIMADA DE 30KG/M³. AF_01/2018</t>
  </si>
  <si>
    <t>98615</t>
  </si>
  <si>
    <t>CONTENÇÃO EM CORTINA COM ESTACAS ESPAÇADAS COM 30 CM DE DIÂMETRO E PROFUNDIDADE MENOR OU IGUAL A 10 M. AF_06/2018</t>
  </si>
  <si>
    <t>98616</t>
  </si>
  <si>
    <t>CONTENÇÃO EM CORTINA COM ESTACAS ESPAÇADAS COM 30 CM DE DIÂMETRO E PROFUNDIDADE MAIOR QUE 10 M E MENOR OU IGUAL A 15 M. AF_06/2018</t>
  </si>
  <si>
    <t>98617</t>
  </si>
  <si>
    <t>CONTENÇÃO EM CORTINA COM ESTACAS ESPAÇADAS COM 30 CM DE DIÂMETRO E PROFUNDIDADE MAIOR QUE 15 M. AF_06/2018</t>
  </si>
  <si>
    <t>98618</t>
  </si>
  <si>
    <t>CONTENÇÃO EM CORTINA COM ESTACAS ESPAÇADAS COM 40 CM DE DIÂMETRO E PROFUNDIDADE MENOR OU IGUAL A 10 M. AF_06/2018</t>
  </si>
  <si>
    <t>98619</t>
  </si>
  <si>
    <t>CONTENÇÃO EM CORTINA COM ESTACAS ESPAÇADAS COM 40 CM DE DIÂMETRO E PROFUNDIDADE MAIOR QUE 10 M E MENOR OU IGUAL A 15 M. AF_06/2018</t>
  </si>
  <si>
    <t>98620</t>
  </si>
  <si>
    <t>CONTENÇÃO EM CORTINA COM ESTACAS ESPAÇADAS COM 40 CM DE DIÂMETRO E PROFUNDIDADE MAIOR QUE 15 M. AF_06/2018</t>
  </si>
  <si>
    <t>98621</t>
  </si>
  <si>
    <t>CONTENÇÃO EM CORTINA COM ESTACAS ESPAÇADAS COM 50 CM DE DIÂMETRO E PROFUNDIDADE MENOR OU IGUAL A 10 M. AF_06/2018</t>
  </si>
  <si>
    <t>98622</t>
  </si>
  <si>
    <t>CONTENÇÃO EM CORTINA COM ESTACAS ESPAÇADAS COM 50 CM DE DIÂMETRO E PROFUNDIDADE MAIOR QUE 10 M E MENOR OU IGUAL A 15 M. AF_06/2018</t>
  </si>
  <si>
    <t>98623</t>
  </si>
  <si>
    <t>CONTENÇÃO EM CORTINA COM ESTACAS ESPAÇADAS COM 50 CM DE DIÂMETRO E PROFUNDIDADE MAIOR QUE 15 M. AF_06/2018</t>
  </si>
  <si>
    <t>98624</t>
  </si>
  <si>
    <t>CONTENÇÃO EM CORTINA COM ESTACAS ESPAÇADAS COM 60 CM DE DIÂMETRO E PROFUNDIDADE MENOR OU IGUAL A 10 M. AF_06/2018</t>
  </si>
  <si>
    <t>98625</t>
  </si>
  <si>
    <t>CONTENÇÃO EM CORTINA COM ESTACAS ESPAÇADAS COM 60 CM DE DIÂMETRO E PROFUNDIDADE MAIOR QUE 10 M E MENOR OU IGUAL A 15 M. AF_06/2018</t>
  </si>
  <si>
    <t>98626</t>
  </si>
  <si>
    <t>CONTENÇÃO EM CORTINA COM ESTACAS ESPAÇADAS COM 60 CM DE DIÂMETRO E PROFUNDIDADE MAIOR QUE 15 M. AF_06/2018</t>
  </si>
  <si>
    <t>98655</t>
  </si>
  <si>
    <t>EXECUÇÃO DE MURETA GUIA PARA CONTENÇÃO/ FUNDAÇÃO COM 30 CM DE ESPESSURA. AF_06/2018</t>
  </si>
  <si>
    <t>98656</t>
  </si>
  <si>
    <t>EXECUÇÃO DE MURETA GUIA PARA CONTENÇÃO/ FUNDAÇÃO COM 40 CM DE ESPESSURA. AF_06/2018</t>
  </si>
  <si>
    <t>98657</t>
  </si>
  <si>
    <t>EXECUÇÃO DE MURETA GUIA PARA CONTENÇÃO/ FUNDAÇÃO COM 50 CM DE ESPESSURA. AF_06/2018</t>
  </si>
  <si>
    <t>98658</t>
  </si>
  <si>
    <t>EXECUÇÃO DE MURETA GUIA PARA CONTENÇÃO/ FUNDAÇÃO COM 60 CM DE ESPESSURA. AF_06/2018</t>
  </si>
  <si>
    <t>98659</t>
  </si>
  <si>
    <t>EXECUÇÃO DE MURETA GUIA PARA CONTENÇÃO/ FUNDAÇÃO COM 80 CM DE ESPESSURA. AF_06/2018</t>
  </si>
  <si>
    <t>98560</t>
  </si>
  <si>
    <t>IMPERMEABILIZAÇÃO DE PISO COM ARGAMASSA DE CIMENTO E AREIA, COM ADITIVO IMPERMEABILIZANTE, E = 2CM. AF_06/2018</t>
  </si>
  <si>
    <t>98561</t>
  </si>
  <si>
    <t>IMPERMEABILIZAÇÃO DE PAREDES COM ARGAMASSA DE CIMENTO E AREIA, COM ADITIVO IMPERMEABILIZANTE, E = 2CM. AF_06/2018</t>
  </si>
  <si>
    <t>98562</t>
  </si>
  <si>
    <t>IMPERMEABILIZAÇÃO DE FLOREIRA OU VIGA BALDRAME COM ARGAMASSA DE CIMENTO E AREIA, COM ADITIVO IMPERMEABILIZANTE, E = 2 CM. AF_06/2018</t>
  </si>
  <si>
    <t>98555</t>
  </si>
  <si>
    <t>98556</t>
  </si>
  <si>
    <t>98558</t>
  </si>
  <si>
    <t>TRATAMENTO DE RALO OU PONTO EMERGENTE COM IMPERMEABILIZANTE SEMI-FLEXÍVEL REFORÇADO COM VEU DE POLIÉSTER (MAV). AF_06/2018</t>
  </si>
  <si>
    <t>98559</t>
  </si>
  <si>
    <t>TRATAMENTO DE RODAPÉ COM VÉU DE POLIÉSTER. AF_06/2018</t>
  </si>
  <si>
    <t>98546</t>
  </si>
  <si>
    <t>IMPERMEABILIZAÇÃO DE SUPERFÍCIE COM MANTA ASFÁLTICA, UMA CAMADA, INCLUSIVE APLICAÇÃO DE PRIMER ASFÁLTICO, E=3MM. AF_06/2018</t>
  </si>
  <si>
    <t>98547</t>
  </si>
  <si>
    <t>IMPERMEABILIZAÇÃO DE SUPERFÍCIE COM MANTA ASFÁLTICA, DUAS CAMADAS, INCLUSIVE APLICAÇÃO DE PRIMER ASFÁLTICO, E=3MM E E=4MM. AF_06/2018</t>
  </si>
  <si>
    <t>98557</t>
  </si>
  <si>
    <t>IMPERMEABILIZAÇÃO DE SUPERFÍCIE COM EMULSÃO ASFÁLTICA, 2 DEMÃOS AF_06/2018</t>
  </si>
  <si>
    <t>98563</t>
  </si>
  <si>
    <t>PROTEÇÃO MECÂNICA DE SUPERFÍCIE HORIZONTAL COM ARGAMASSA DE CIMENTO E AREIA, TRAÇO 1:3, E=2CM. AF_06/2018</t>
  </si>
  <si>
    <t>98564</t>
  </si>
  <si>
    <t>PROTEÇÃO MECÂNICA DE SUPERFÍCIE VERTICAL COM ARGAMASSA DE CIMENTO E AREIA, TRAÇO 1:3, E=2CM. AF_06/2018</t>
  </si>
  <si>
    <t>98565</t>
  </si>
  <si>
    <t>PROTEÇÃO MECÂNICA DE SUPERFICIE HORIZONTAL COM ARGAMASSA DE CIMENTO E AREIA, TRAÇO 1:3, E=3CM. AF_06/2018</t>
  </si>
  <si>
    <t>98566</t>
  </si>
  <si>
    <t>PROTEÇÃO MECÂNICA DE SUPERFÍCIE VERTICAL COM ARGAMASSA DE CIMENTO E AREIA, TRAÇO 1:3, E=3CM. AF_06/2018</t>
  </si>
  <si>
    <t>98567</t>
  </si>
  <si>
    <t>PROTEÇÃO MECÂNICA DE SUPERFICIE HORIZONTAL COM ARGAMASSA DE CIMENTO E AREIA, TRAÇO 1:3, E=4CM. AF_06/2018</t>
  </si>
  <si>
    <t>98568</t>
  </si>
  <si>
    <t>PROTEÇÃO MECÂNICA DE SUPERFÍCIE VERTICAL COM ARGAMASSA DE CIMENTO E AREIA, TRAÇO 1:3, E=4CM. AF_06/2018</t>
  </si>
  <si>
    <t>98569</t>
  </si>
  <si>
    <t>PROTEÇÃO MECÂNICA DE SUPERFICIE HORIZONTAL COM ARGAMASSA DE CIMENTO E AREIA, TRAÇO 1:3, E=5CM. AF_06/2018</t>
  </si>
  <si>
    <t>98570</t>
  </si>
  <si>
    <t>PROTEÇÃO MECÂNICA DE SUPERFÍCIE VERTICAL COM ARGAMASSA DE CIMENTO E AREIA, TRAÇO 1:3, E=5CM. AF_06/2018</t>
  </si>
  <si>
    <t>98571</t>
  </si>
  <si>
    <t>PROTEÇÃO MECÂNICA DE SUPERFICIE HORIZONTAL COM CONCRETO 15 MPA, E=4CM. AF_06/2018</t>
  </si>
  <si>
    <t>98572</t>
  </si>
  <si>
    <t>PROTEÇÃO MECÂNICA DE SUPERFICIE HORIZONTAL COM CONCRETO 15 MPA, E=5CM. AF_06/2018</t>
  </si>
  <si>
    <t>98573</t>
  </si>
  <si>
    <t>PROTEÇÃO MECÂNICA DE SUPERFÍCIE VERTICAL COM CONCRETO 15 MPA, E=5CM. AF_06/2018</t>
  </si>
  <si>
    <t>21,40</t>
  </si>
  <si>
    <t>6,19</t>
  </si>
  <si>
    <t>7,18</t>
  </si>
  <si>
    <t>6,32</t>
  </si>
  <si>
    <t>19,13</t>
  </si>
  <si>
    <t>22,64</t>
  </si>
  <si>
    <t>97886</t>
  </si>
  <si>
    <t>97887</t>
  </si>
  <si>
    <t>97888</t>
  </si>
  <si>
    <t>97889</t>
  </si>
  <si>
    <t>97890</t>
  </si>
  <si>
    <t>97891</t>
  </si>
  <si>
    <t>97892</t>
  </si>
  <si>
    <t>97893</t>
  </si>
  <si>
    <t>97894</t>
  </si>
  <si>
    <t>98463</t>
  </si>
  <si>
    <t>98593</t>
  </si>
  <si>
    <t>40,10</t>
  </si>
  <si>
    <t>21,52</t>
  </si>
  <si>
    <t>17,61</t>
  </si>
  <si>
    <t>97498</t>
  </si>
  <si>
    <t>97535</t>
  </si>
  <si>
    <t>97536</t>
  </si>
  <si>
    <t>11,08</t>
  </si>
  <si>
    <t>4,70</t>
  </si>
  <si>
    <t>11,66</t>
  </si>
  <si>
    <t>11,81</t>
  </si>
  <si>
    <t>6,80</t>
  </si>
  <si>
    <t>36,16</t>
  </si>
  <si>
    <t>29,83</t>
  </si>
  <si>
    <t>13,56</t>
  </si>
  <si>
    <t>9,19</t>
  </si>
  <si>
    <t>17,84</t>
  </si>
  <si>
    <t>97425</t>
  </si>
  <si>
    <t>FLANGE EM AÇO, DN 15 MM X 1/2'', INSTALADO EM RESERVAÇÃO DE ÁGUA DE EDIFICAÇÃO QUE POSSUA RESERVATÓRIO DE FIBRA/FIBROCIMENTO - FORNECIMENTO E INSTALAÇÃO. AF_06/2016</t>
  </si>
  <si>
    <t>97426</t>
  </si>
  <si>
    <t>FLANGE EM AÇO, DN 20 MM X 3/4'', INSTALADO EM RESERVAÇÃO DE ÁGUA DE EDIFICAÇÃO QUE POSSUA RESERVATÓRIO DE FIBRA/FIBROCIMENTO - FORNECIMENTO E INSTALAÇÃO. AF_06/2016</t>
  </si>
  <si>
    <t>97427</t>
  </si>
  <si>
    <t>FLANGE EM AÇO, DN 25 MM X 1'', INSTALADO EM RESERVAÇÃO DE ÁGUA DE EDIFICAÇÃO QUE POSSUA RESERVATÓRIO DE FIBRA/FIBROCIMENTO - FORNECIMENTO E INSTALAÇÃO. AF_06/2016</t>
  </si>
  <si>
    <t>97428</t>
  </si>
  <si>
    <t>FLANGE EM AÇO, DN 32 MM X 1 1/4'', INSTALADO EM RESERVAÇÃO DE ÁGUA DE EDIFICAÇÃO QUE POSSUA RESERVATÓRIO DE FIBRA/FIBROCIMENTO - FORNECIMENTO E INSTALAÇÃO. AF_06/2016</t>
  </si>
  <si>
    <t>97429</t>
  </si>
  <si>
    <t>FLANGE EM AÇO, DN 40 MM X 1 1/2'', INSTALADO EM RESERVAÇÃO DE ÁGUA DE EDIFICAÇÃO QUE POSSUA RESERVATÓRIO DE FIBRA/FIBROCIMENTO - FORNECIMENTO E INSTALAÇÃO. AF_06/2016</t>
  </si>
  <si>
    <t>97430</t>
  </si>
  <si>
    <t>97431</t>
  </si>
  <si>
    <t>97432</t>
  </si>
  <si>
    <t>97433</t>
  </si>
  <si>
    <t>97434</t>
  </si>
  <si>
    <t>66,95</t>
  </si>
  <si>
    <t>97435</t>
  </si>
  <si>
    <t>97436</t>
  </si>
  <si>
    <t>97437</t>
  </si>
  <si>
    <t>97438</t>
  </si>
  <si>
    <t>97439</t>
  </si>
  <si>
    <t>97440</t>
  </si>
  <si>
    <t>97442</t>
  </si>
  <si>
    <t>97443</t>
  </si>
  <si>
    <t>97444</t>
  </si>
  <si>
    <t>97446</t>
  </si>
  <si>
    <t>97447</t>
  </si>
  <si>
    <t>97449</t>
  </si>
  <si>
    <t>97450</t>
  </si>
  <si>
    <t>97452</t>
  </si>
  <si>
    <t>97453</t>
  </si>
  <si>
    <t>97454</t>
  </si>
  <si>
    <t>97455</t>
  </si>
  <si>
    <t>97456</t>
  </si>
  <si>
    <t>97457</t>
  </si>
  <si>
    <t>97458</t>
  </si>
  <si>
    <t>97459</t>
  </si>
  <si>
    <t>97460</t>
  </si>
  <si>
    <t>97461</t>
  </si>
  <si>
    <t>97462</t>
  </si>
  <si>
    <t>97464</t>
  </si>
  <si>
    <t>97465</t>
  </si>
  <si>
    <t>97467</t>
  </si>
  <si>
    <t>97468</t>
  </si>
  <si>
    <t>97470</t>
  </si>
  <si>
    <t>97471</t>
  </si>
  <si>
    <t>97474</t>
  </si>
  <si>
    <t>97475</t>
  </si>
  <si>
    <t>97477</t>
  </si>
  <si>
    <t>97478</t>
  </si>
  <si>
    <t>97479</t>
  </si>
  <si>
    <t>97480</t>
  </si>
  <si>
    <t>97481</t>
  </si>
  <si>
    <t>97482</t>
  </si>
  <si>
    <t>97483</t>
  </si>
  <si>
    <t>97484</t>
  </si>
  <si>
    <t>97485</t>
  </si>
  <si>
    <t>97486</t>
  </si>
  <si>
    <t>97487</t>
  </si>
  <si>
    <t>97488</t>
  </si>
  <si>
    <t>97489</t>
  </si>
  <si>
    <t>97490</t>
  </si>
  <si>
    <t>97491</t>
  </si>
  <si>
    <t>97492</t>
  </si>
  <si>
    <t>97493</t>
  </si>
  <si>
    <t>97494</t>
  </si>
  <si>
    <t>97495</t>
  </si>
  <si>
    <t>97496</t>
  </si>
  <si>
    <t>97499</t>
  </si>
  <si>
    <t>97500</t>
  </si>
  <si>
    <t>97502</t>
  </si>
  <si>
    <t>97503</t>
  </si>
  <si>
    <t>97505</t>
  </si>
  <si>
    <t>97506</t>
  </si>
  <si>
    <t>97508</t>
  </si>
  <si>
    <t>97509</t>
  </si>
  <si>
    <t>97511</t>
  </si>
  <si>
    <t>97512</t>
  </si>
  <si>
    <t>97514</t>
  </si>
  <si>
    <t>97515</t>
  </si>
  <si>
    <t>97517</t>
  </si>
  <si>
    <t>97518</t>
  </si>
  <si>
    <t>97519</t>
  </si>
  <si>
    <t>97520</t>
  </si>
  <si>
    <t>97521</t>
  </si>
  <si>
    <t>97522</t>
  </si>
  <si>
    <t>97523</t>
  </si>
  <si>
    <t>97524</t>
  </si>
  <si>
    <t>97525</t>
  </si>
  <si>
    <t>97526</t>
  </si>
  <si>
    <t>97527</t>
  </si>
  <si>
    <t>97528</t>
  </si>
  <si>
    <t>97529</t>
  </si>
  <si>
    <t>97530</t>
  </si>
  <si>
    <t>97531</t>
  </si>
  <si>
    <t>97532</t>
  </si>
  <si>
    <t>97533</t>
  </si>
  <si>
    <t>97534</t>
  </si>
  <si>
    <t>97537</t>
  </si>
  <si>
    <t>97540</t>
  </si>
  <si>
    <t>97541</t>
  </si>
  <si>
    <t>97543</t>
  </si>
  <si>
    <t>97544</t>
  </si>
  <si>
    <t>97546</t>
  </si>
  <si>
    <t>97547</t>
  </si>
  <si>
    <t>97548</t>
  </si>
  <si>
    <t>97549</t>
  </si>
  <si>
    <t>97550</t>
  </si>
  <si>
    <t>97551</t>
  </si>
  <si>
    <t>97552</t>
  </si>
  <si>
    <t>97553</t>
  </si>
  <si>
    <t>97554</t>
  </si>
  <si>
    <t>98602</t>
  </si>
  <si>
    <t>97900</t>
  </si>
  <si>
    <t>97901</t>
  </si>
  <si>
    <t>97902</t>
  </si>
  <si>
    <t>97903</t>
  </si>
  <si>
    <t>97904</t>
  </si>
  <si>
    <t>97905</t>
  </si>
  <si>
    <t>97906</t>
  </si>
  <si>
    <t>97907</t>
  </si>
  <si>
    <t>97908</t>
  </si>
  <si>
    <t>98102</t>
  </si>
  <si>
    <t>98104</t>
  </si>
  <si>
    <t>98105</t>
  </si>
  <si>
    <t>98106</t>
  </si>
  <si>
    <t>98107</t>
  </si>
  <si>
    <t>98108</t>
  </si>
  <si>
    <t>98052</t>
  </si>
  <si>
    <t>98053</t>
  </si>
  <si>
    <t>98054</t>
  </si>
  <si>
    <t>98055</t>
  </si>
  <si>
    <t>98056</t>
  </si>
  <si>
    <t>98057</t>
  </si>
  <si>
    <t>98066</t>
  </si>
  <si>
    <t>98067</t>
  </si>
  <si>
    <t>98068</t>
  </si>
  <si>
    <t>98069</t>
  </si>
  <si>
    <t>98070</t>
  </si>
  <si>
    <t>98071</t>
  </si>
  <si>
    <t>98072</t>
  </si>
  <si>
    <t>98073</t>
  </si>
  <si>
    <t>98074</t>
  </si>
  <si>
    <t>98075</t>
  </si>
  <si>
    <t>98076</t>
  </si>
  <si>
    <t>98077</t>
  </si>
  <si>
    <t>98078</t>
  </si>
  <si>
    <t>98079</t>
  </si>
  <si>
    <t>98080</t>
  </si>
  <si>
    <t>98081</t>
  </si>
  <si>
    <t>98082</t>
  </si>
  <si>
    <t>98083</t>
  </si>
  <si>
    <t>98084</t>
  </si>
  <si>
    <t>98085</t>
  </si>
  <si>
    <t>98086</t>
  </si>
  <si>
    <t>98087</t>
  </si>
  <si>
    <t>98088</t>
  </si>
  <si>
    <t>98089</t>
  </si>
  <si>
    <t>98090</t>
  </si>
  <si>
    <t>98091</t>
  </si>
  <si>
    <t>98092</t>
  </si>
  <si>
    <t>98093</t>
  </si>
  <si>
    <t>98094</t>
  </si>
  <si>
    <t>98099</t>
  </si>
  <si>
    <t>98100</t>
  </si>
  <si>
    <t>98101</t>
  </si>
  <si>
    <t>98109</t>
  </si>
  <si>
    <t>98110</t>
  </si>
  <si>
    <t>98111</t>
  </si>
  <si>
    <t>19,52</t>
  </si>
  <si>
    <t>98114</t>
  </si>
  <si>
    <t>98115</t>
  </si>
  <si>
    <t>58,81</t>
  </si>
  <si>
    <t>31,91</t>
  </si>
  <si>
    <t>18,93</t>
  </si>
  <si>
    <t>20,14</t>
  </si>
  <si>
    <t>19,14</t>
  </si>
  <si>
    <t>14,30</t>
  </si>
  <si>
    <t>7,87</t>
  </si>
  <si>
    <t>15,37</t>
  </si>
  <si>
    <t>12,17</t>
  </si>
  <si>
    <t>71,96</t>
  </si>
  <si>
    <t>98671</t>
  </si>
  <si>
    <t>PISO EM GRANITO APLICADO EM AMBIENTES INTERNOS. AF_06/2018</t>
  </si>
  <si>
    <t>98672</t>
  </si>
  <si>
    <t>98679</t>
  </si>
  <si>
    <t>98680</t>
  </si>
  <si>
    <t>98681</t>
  </si>
  <si>
    <t>98682</t>
  </si>
  <si>
    <t>98685</t>
  </si>
  <si>
    <t>98686</t>
  </si>
  <si>
    <t>98688</t>
  </si>
  <si>
    <t>98689</t>
  </si>
  <si>
    <t>SOLEIRA EM GRANITO, LARGURA 15 CM, ESPESSURA 2,0 CM. AF_06/2018</t>
  </si>
  <si>
    <t>98695</t>
  </si>
  <si>
    <t>98697</t>
  </si>
  <si>
    <t>12,72</t>
  </si>
  <si>
    <t>13,20</t>
  </si>
  <si>
    <t>97033</t>
  </si>
  <si>
    <t>GUARDA-CORPO EM LAJE PÓS-DESFORMA, PARA ESTRUTURAS EM CONCRETO, COM ESCORAS METÁLICAS ESTRONCADAS NA ESTRUTURA, TRAVESSÕES DE MADEIRA E FECHAMENTO EM TELA DE POLIPROPILENO PARA EDIFICAÇÕES COM ALTURA ATÉ 4 PAVIMENTOS (1 MONTAGEM POR OBRA). AF_11/2017</t>
  </si>
  <si>
    <t>97034</t>
  </si>
  <si>
    <t>GUARDA-CORPO EM LAJE PÓS-DESFORMA, PARA ESTRUTURAS EM CONCRETO, COM ESCORAS METÁLICAS ESTRONCADAS NA ESTRUTURA, TRAVESSÕES DE MADEIRA E FECHAMENTO EM TELA DE POLIPROPILENO PARA EDIFICAÇÕES ACIMA DE 4 PAVIMENTOS (2 MONTAGENS POR OBRA). AF_11/2017</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</si>
  <si>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</si>
  <si>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</si>
  <si>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</si>
  <si>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</si>
  <si>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</si>
  <si>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</si>
  <si>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1,86</t>
  </si>
  <si>
    <t>98509</t>
  </si>
  <si>
    <t>PLANTIO DE ARBUSTO OU  CERCA VIVA. AF_05/2018</t>
  </si>
  <si>
    <t>98510</t>
  </si>
  <si>
    <t>PLANTIO DE ÁRVORE ORNAMENTAL COM ALTURA DE MUDA MENOR OU IGUAL A 2,00 M. AF_05/2018</t>
  </si>
  <si>
    <t>98511</t>
  </si>
  <si>
    <t>PLANTIO DE ÁRVORE ORNAMENTAL COM ALTURA DE MUDA MAIOR QUE 2,00 M E MENOR OU IGUAL A 4,00 M. AF_05/2018</t>
  </si>
  <si>
    <t>98516</t>
  </si>
  <si>
    <t>PLANTIO DE PALMEIRA COM ALTURA DE MUDA MENOR OU IGUAL A 2,00 M. AF_05/2018</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</si>
  <si>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</si>
  <si>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</si>
  <si>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</si>
  <si>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</si>
  <si>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</si>
  <si>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</si>
  <si>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</si>
  <si>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</si>
  <si>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98524</t>
  </si>
  <si>
    <t>LIMPEZA MANUAL DE VEGETAÇÃO EM TERRENO COM ENXADA.AF_05/2018</t>
  </si>
  <si>
    <t>98503</t>
  </si>
  <si>
    <t>PLANTIO DE GRAMA EM PAVIMENTO CONCREGRAMA. AF_05/2018</t>
  </si>
  <si>
    <t>98504</t>
  </si>
  <si>
    <t>98505</t>
  </si>
  <si>
    <t>PLANTIO DE FORRAÇÃO. AF_05/2018</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</si>
  <si>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</si>
  <si>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</si>
  <si>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</si>
  <si>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</si>
  <si>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98527</t>
  </si>
  <si>
    <t>REMOÇÃO DE RAÍZES REMANESCENTES DE TRONCO DE ÁRVORE COM DIÂMETRO MAIOR OU IGUAL A 0,40 M E MENOR QUE 0,60 M.AF_05/2018</t>
  </si>
  <si>
    <t>98528</t>
  </si>
  <si>
    <t>REMOÇÃO DE RAÍZES REMANESCENTES DE TRONCO DE ÁRVORE COM DIÂMETRO MAIOR OU IGUAL A 0,60 M.AF_05/2018</t>
  </si>
  <si>
    <t>98529</t>
  </si>
  <si>
    <t>CORTE RASO E RECORTE DE ÁRVORE COM DIÂMETRO DE TRONCO MAIOR OU IGUAL A 0,20 M E MENOR QUE 0,40 M.AF_05/2018</t>
  </si>
  <si>
    <t>98530</t>
  </si>
  <si>
    <t>CORTE RASO E RECORTE DE ÁRVORE COM DIÂMETRO DE TRONCO MAIOR OU IGUAL A 0,40 M E MENOR QUE 0,60 M.AF_05/2018</t>
  </si>
  <si>
    <t>98531</t>
  </si>
  <si>
    <t>CORTE RASO E RECORTE DE ÁRVORE COM DIÂMETRO DE TRONCO MAIOR OU IGUAL A 0,60 M.AF_05/2018</t>
  </si>
  <si>
    <t>98532</t>
  </si>
  <si>
    <t>PODA EM ALTURA DE ÁRVORE COM DIÂMETRO DE TRONCO MENOR QUE 0,20 M.AF_05/2018</t>
  </si>
  <si>
    <t>98533</t>
  </si>
  <si>
    <t>PODA EM ALTURA DE ÁRVORE COM DIÂMETRO DE TRONCO MAIOR OU IGUAL A 0,20 M E MENOR QUE 0,40 M.AF_05/2018</t>
  </si>
  <si>
    <t>98534</t>
  </si>
  <si>
    <t>PODA EM ALTURA DE ÁRVORE COM DIÂMETRO DE TRONCO MAIOR OU IGUAL A 0,40 M E MENOR QUE 0,60 M.AF_05/2018</t>
  </si>
  <si>
    <t>98535</t>
  </si>
  <si>
    <t>PODA EM ALTURA DE ÁRVORE COM DIÂMETRO DE TRONCO MAIOR OU IGUAL A 0,60 M.AF_05/2018</t>
  </si>
  <si>
    <t>15,88</t>
  </si>
  <si>
    <t>18,29</t>
  </si>
  <si>
    <t>13,79</t>
  </si>
  <si>
    <t>9,56</t>
  </si>
  <si>
    <t>21,18</t>
  </si>
  <si>
    <t>3,51</t>
  </si>
  <si>
    <t>11,07</t>
  </si>
  <si>
    <t>9,00</t>
  </si>
  <si>
    <t>17,58</t>
  </si>
  <si>
    <t>21,48</t>
  </si>
  <si>
    <t>19,47</t>
  </si>
  <si>
    <t>14,57</t>
  </si>
  <si>
    <t>10,98</t>
  </si>
  <si>
    <t>14,96</t>
  </si>
  <si>
    <t>20,37</t>
  </si>
  <si>
    <t>8,46</t>
  </si>
  <si>
    <t>6,59</t>
  </si>
  <si>
    <t>23,13</t>
  </si>
  <si>
    <t>14,47</t>
  </si>
  <si>
    <t>14,48</t>
  </si>
  <si>
    <t>22,25</t>
  </si>
  <si>
    <t>9,39</t>
  </si>
  <si>
    <t>Terminal para ligação de cabo a barra até 4.0mm2</t>
  </si>
  <si>
    <t>CANTONEIRA FERRO CROMADO,PEQ. P/DIVISÓRIA GRANITO OU MARMORE ESP 3CM</t>
  </si>
  <si>
    <t>PARAFUSO FERRO CROMADO, ROSCA COM DUAS CABEÇAS P/ DIVISÓRIA</t>
  </si>
  <si>
    <t>DOBRADICA FERRO CROMADO P/PORTA DE DIVISORIA DE MARMORE OU GRANITO ESP 3CM</t>
  </si>
  <si>
    <t>BATENTE FERRO CROMADO P/PORTA DE DIVISORIA DE MARMORE OU GRANITO ESP 3CM</t>
  </si>
  <si>
    <t>ROLDANA CROMADA C/ PINO DIAM. Ø 3" CANAL TIPO "V" 2"</t>
  </si>
  <si>
    <t>MEIO FIO CONCRETO PRE-MOLD. 12X15X30CM</t>
  </si>
  <si>
    <t>MAO FRANCESA PLANA GALVANIZADA 32 X 726 MM</t>
  </si>
  <si>
    <t>LUMINARIA BETA E40 250/400 IP66/44 CT SR TECNOWATT OU EQUIVALENTE</t>
  </si>
  <si>
    <t>CRUZETA DE MADEIRA P/ POSTE 90 X 135 X 2400MM</t>
  </si>
  <si>
    <t>TERMINAL CABO-BARRA EM LATÃO # ATÉ 4 MM2</t>
  </si>
  <si>
    <t>MAO FRANCESA PLANA GALVANIZADA 32 X 710MM</t>
  </si>
  <si>
    <t>CRUZETA DE MADEIRA P/ POSTE 90 X 112,5 X 2400 MM</t>
  </si>
  <si>
    <t>SUPORTE P/ TRANSFORMADOR EM LIGA DE ALUMINIO P/ POSTE CONCRETO CIRCULAR - 225MM</t>
  </si>
  <si>
    <t>05.01.02</t>
  </si>
  <si>
    <t>07.01</t>
  </si>
  <si>
    <t>05.01.03</t>
  </si>
  <si>
    <t>05.01.04</t>
  </si>
  <si>
    <t>SUBTOTAL 04</t>
  </si>
  <si>
    <t>SUBTOTAL 05</t>
  </si>
  <si>
    <t>ALUGUEL MENSAL CONTAINER SANITÁRIO, INCL PORTA, BÁSC, 2 PTOS LUZ, 1 PTO ATERRAM., 3VASOS, 3LAVATÓRIOS, CALHA MICTÓRIO, 6 CHUVEIROS (1 ELETRICO), TORN.,REGISTROS, PISO COMP. NAVAL PINTADO, CERT NR18 E LAUDO DESCONTAMINAÇÃO</t>
  </si>
  <si>
    <t>RESERVATÓRIO DE POLIESTILENO DE 1000 L, INCL. SUPORTE EM MADEIRA DE 7X12CM E 8X7CM, ELEVADO DE 4M, CONF. PROJETO (1 UTILIZAÇÃO)</t>
  </si>
  <si>
    <t>REDE DE ÁGUA COM PADRÃO DE ENTRADA DÁGUA DIÂM. 3/4", CONF. ESPEC. CESAN, INCL. TUBOS E CONEXÕES PARA ALIMENTAÇÃO, DISTRIBUIÇÃO, EXTRAVASOR E LIMPEZA, CONS. O PADRÃO A 25M, CONF. PROJETO (1 UTILIZAÇÃO)</t>
  </si>
  <si>
    <t>MOBILIZAÇÃO E DESMOBILIZAÇÃO DE CONTEINER LOCADO PARA BARRACÃO DE OBRA</t>
  </si>
  <si>
    <t>03.01.05</t>
  </si>
  <si>
    <t>04.01.05</t>
  </si>
  <si>
    <t xml:space="preserve">UND </t>
  </si>
  <si>
    <t>ARQ-001</t>
  </si>
  <si>
    <t>ARQ-002</t>
  </si>
  <si>
    <t>ARQ-004</t>
  </si>
  <si>
    <t>05.02.01</t>
  </si>
  <si>
    <t>05.02.02</t>
  </si>
  <si>
    <t>05.02.03</t>
  </si>
  <si>
    <t>05.02.04</t>
  </si>
  <si>
    <t>06.01.03</t>
  </si>
  <si>
    <t>06.02.01</t>
  </si>
  <si>
    <t>06.02.02</t>
  </si>
  <si>
    <t>ARQ-005</t>
  </si>
  <si>
    <t>ARQ-006</t>
  </si>
  <si>
    <t>06.02.03</t>
  </si>
  <si>
    <t>06.01.04</t>
  </si>
  <si>
    <t>05.01.05</t>
  </si>
  <si>
    <t>06.01.05</t>
  </si>
  <si>
    <t>02.01.03</t>
  </si>
  <si>
    <t>03.01.06</t>
  </si>
  <si>
    <t>05.02.05</t>
  </si>
  <si>
    <r>
      <rPr>
        <sz val="7.5"/>
        <rFont val="Arial"/>
        <family val="2"/>
      </rPr>
      <t xml:space="preserve">Tabela de preços   : 216 - Referencial de Preços Janeiro 2018 com desoneração                                                                                  Data base: Janeiro/2018
</t>
    </r>
    <r>
      <rPr>
        <sz val="7.5"/>
        <rFont val="Arial"/>
        <family val="2"/>
      </rPr>
      <t>BDI                         : 29,63%</t>
    </r>
  </si>
  <si>
    <r>
      <rPr>
        <sz val="7"/>
        <rFont val="Arial"/>
        <family val="2"/>
      </rPr>
      <t>Grupo de serviço: TERRAPLENAGEM</t>
    </r>
  </si>
  <si>
    <r>
      <rPr>
        <b/>
        <sz val="7"/>
        <rFont val="Arial"/>
        <family val="2"/>
      </rPr>
      <t>Cód. Padrão</t>
    </r>
  </si>
  <si>
    <r>
      <rPr>
        <b/>
        <sz val="7"/>
        <rFont val="Arial"/>
        <family val="2"/>
      </rPr>
      <t>Descrição do serviço</t>
    </r>
  </si>
  <si>
    <r>
      <rPr>
        <b/>
        <sz val="7"/>
        <rFont val="Arial"/>
        <family val="2"/>
      </rPr>
      <t>Unidade</t>
    </r>
  </si>
  <si>
    <r>
      <rPr>
        <b/>
        <sz val="7"/>
        <rFont val="Arial"/>
        <family val="2"/>
      </rPr>
      <t>Preço unitário</t>
    </r>
  </si>
  <si>
    <r>
      <rPr>
        <b/>
        <sz val="7"/>
        <rFont val="Arial"/>
        <family val="2"/>
      </rPr>
      <t>Transporte</t>
    </r>
  </si>
  <si>
    <r>
      <rPr>
        <sz val="7"/>
        <rFont val="Arial"/>
        <family val="2"/>
      </rPr>
      <t>Capina manual inclusive limpeza</t>
    </r>
  </si>
  <si>
    <r>
      <rPr>
        <sz val="7"/>
        <rFont val="Arial"/>
        <family val="2"/>
      </rPr>
      <t>M2</t>
    </r>
  </si>
  <si>
    <r>
      <rPr>
        <sz val="7"/>
        <rFont val="Arial"/>
        <family val="2"/>
      </rPr>
      <t>Carga de escoria de aciaria de vagão ferroviário supervisionado</t>
    </r>
  </si>
  <si>
    <r>
      <rPr>
        <sz val="7"/>
        <rFont val="Arial"/>
        <family val="2"/>
      </rPr>
      <t>M3</t>
    </r>
  </si>
  <si>
    <r>
      <rPr>
        <sz val="7"/>
        <rFont val="Arial"/>
        <family val="2"/>
      </rPr>
      <t>Carga de material de 1ª categoria</t>
    </r>
  </si>
  <si>
    <r>
      <rPr>
        <sz val="7"/>
        <rFont val="Arial"/>
        <family val="2"/>
      </rPr>
      <t>Carga de material de 2ª categoria (solo, areia, brita, excl. rocha escavada)</t>
    </r>
  </si>
  <si>
    <r>
      <rPr>
        <sz val="7"/>
        <rFont val="Arial"/>
        <family val="2"/>
      </rPr>
      <t>Carga de material de 3ª categoria (rocha)</t>
    </r>
  </si>
  <si>
    <r>
      <rPr>
        <sz val="7"/>
        <rFont val="Arial"/>
        <family val="2"/>
      </rPr>
      <t>Compactação de aterros em rocha</t>
    </r>
  </si>
  <si>
    <r>
      <rPr>
        <sz val="7"/>
        <rFont val="Arial"/>
        <family val="2"/>
      </rPr>
      <t>Compactação de aterros 100% P.I.</t>
    </r>
  </si>
  <si>
    <r>
      <rPr>
        <sz val="7"/>
        <rFont val="Arial"/>
        <family val="2"/>
      </rPr>
      <t>Compactação de aterros 100% PN</t>
    </r>
  </si>
  <si>
    <r>
      <rPr>
        <sz val="7"/>
        <rFont val="Arial"/>
        <family val="2"/>
      </rPr>
      <t>Decapagem de pedreira, 1ª categoria, com escavadeira</t>
    </r>
  </si>
  <si>
    <r>
      <rPr>
        <sz val="7"/>
        <rFont val="Arial"/>
        <family val="2"/>
      </rPr>
      <t>Decapagem de pedreira, 1ª categoria, com trator de esteiras</t>
    </r>
  </si>
  <si>
    <r>
      <rPr>
        <sz val="7"/>
        <rFont val="Arial"/>
        <family val="2"/>
      </rPr>
      <t>Demolição de material de 3ª categoria com fio diamantado</t>
    </r>
  </si>
  <si>
    <r>
      <rPr>
        <sz val="7"/>
        <rFont val="Arial"/>
        <family val="2"/>
      </rPr>
      <t xml:space="preserve">Demolição de rocha a frio, até altura de 3,0m, com argamassa expansiva, inclusive remoção
</t>
    </r>
    <r>
      <rPr>
        <sz val="7"/>
        <rFont val="Arial"/>
        <family val="2"/>
      </rPr>
      <t>com escavadeira</t>
    </r>
  </si>
  <si>
    <r>
      <rPr>
        <sz val="7"/>
        <rFont val="Arial"/>
        <family val="2"/>
      </rPr>
      <t xml:space="preserve">Demolição de rocha a frio até 3 metros com utilização de argamassa expansiva, inclusive
</t>
    </r>
    <r>
      <rPr>
        <sz val="7"/>
        <rFont val="Arial"/>
        <family val="2"/>
      </rPr>
      <t>remoção com trator de esteiras</t>
    </r>
  </si>
  <si>
    <r>
      <rPr>
        <sz val="7"/>
        <rFont val="Arial"/>
        <family val="2"/>
      </rPr>
      <t>Desmonte de rocha</t>
    </r>
  </si>
  <si>
    <r>
      <rPr>
        <sz val="7"/>
        <rFont val="Arial"/>
        <family val="2"/>
      </rPr>
      <t>Destocamento de árvores com diâmetro  &gt; 30 cm, com trator de esteira</t>
    </r>
  </si>
  <si>
    <r>
      <rPr>
        <sz val="7"/>
        <rFont val="Arial"/>
        <family val="2"/>
      </rPr>
      <t>Ud</t>
    </r>
  </si>
  <si>
    <r>
      <rPr>
        <sz val="7"/>
        <rFont val="Arial"/>
        <family val="2"/>
      </rPr>
      <t>Destocamento de árvores com diâmetro de 15 a 30 cm, com trator de esteira</t>
    </r>
  </si>
  <si>
    <r>
      <rPr>
        <sz val="7"/>
        <rFont val="Arial"/>
        <family val="2"/>
      </rPr>
      <t>Escalonamento de taludes com escavadeira</t>
    </r>
  </si>
  <si>
    <r>
      <rPr>
        <sz val="7"/>
        <rFont val="Arial"/>
        <family val="2"/>
      </rPr>
      <t>Escalonamento de taludes, com trator de esteiras</t>
    </r>
  </si>
  <si>
    <r>
      <rPr>
        <sz val="7"/>
        <rFont val="Arial"/>
        <family val="2"/>
      </rPr>
      <t xml:space="preserve">Escavação, carga e transporte de material de 1ª cat. até 200 m com moto-escavo-
</t>
    </r>
    <r>
      <rPr>
        <sz val="7"/>
        <rFont val="Arial"/>
        <family val="2"/>
      </rPr>
      <t>transportador</t>
    </r>
  </si>
  <si>
    <r>
      <rPr>
        <sz val="7"/>
        <rFont val="Arial"/>
        <family val="2"/>
      </rPr>
      <t xml:space="preserve">Escavação, carga e transporte de material de 1ª cat. 1000 a 1200 m com moto-escavo-
</t>
    </r>
    <r>
      <rPr>
        <sz val="7"/>
        <rFont val="Arial"/>
        <family val="2"/>
      </rPr>
      <t>transportador</t>
    </r>
  </si>
  <si>
    <r>
      <rPr>
        <sz val="7"/>
        <rFont val="Arial"/>
        <family val="2"/>
      </rPr>
      <t xml:space="preserve">Escavação, carga e transporte de material de 1ª cat. 200 a 400 m com moto-escavo-
</t>
    </r>
    <r>
      <rPr>
        <sz val="7"/>
        <rFont val="Arial"/>
        <family val="2"/>
      </rPr>
      <t>transportador</t>
    </r>
  </si>
  <si>
    <r>
      <rPr>
        <sz val="7"/>
        <rFont val="Arial"/>
        <family val="2"/>
      </rPr>
      <t xml:space="preserve">Escavação, carga e transporte de material de 1ª cat. 400 a 600 m com moto-escavo-
</t>
    </r>
    <r>
      <rPr>
        <sz val="7"/>
        <rFont val="Arial"/>
        <family val="2"/>
      </rPr>
      <t>transportador</t>
    </r>
  </si>
  <si>
    <r>
      <rPr>
        <sz val="7"/>
        <rFont val="Arial"/>
        <family val="2"/>
      </rPr>
      <t xml:space="preserve">Escavação, carga e transporte de material de 1ª cat. 600 a 800 m com moto-escavo-
</t>
    </r>
    <r>
      <rPr>
        <sz val="7"/>
        <rFont val="Arial"/>
        <family val="2"/>
      </rPr>
      <t>transportador</t>
    </r>
  </si>
  <si>
    <r>
      <rPr>
        <sz val="7"/>
        <rFont val="Arial"/>
        <family val="2"/>
      </rPr>
      <t xml:space="preserve">Escavação, carga e transporte de material de 1ª cat. 800 a 1000 m com moto-escavo-
</t>
    </r>
    <r>
      <rPr>
        <sz val="7"/>
        <rFont val="Arial"/>
        <family val="2"/>
      </rPr>
      <t>transportador</t>
    </r>
  </si>
  <si>
    <r>
      <rPr>
        <sz val="7"/>
        <rFont val="Arial"/>
        <family val="2"/>
      </rPr>
      <t xml:space="preserve">Escavação, carga e transporte de material de 2ª cat. até 200 m com moto-escavo-
</t>
    </r>
    <r>
      <rPr>
        <sz val="7"/>
        <rFont val="Arial"/>
        <family val="2"/>
      </rPr>
      <t>transportador</t>
    </r>
  </si>
  <si>
    <r>
      <rPr>
        <sz val="7"/>
        <rFont val="Arial"/>
        <family val="2"/>
      </rPr>
      <t xml:space="preserve">Escavação, carga e transporte de material de 2ª cat. 1000 a 1200 m com moto-escavo-
</t>
    </r>
    <r>
      <rPr>
        <sz val="7"/>
        <rFont val="Arial"/>
        <family val="2"/>
      </rPr>
      <t>transportador</t>
    </r>
  </si>
  <si>
    <r>
      <rPr>
        <sz val="7"/>
        <rFont val="Arial"/>
        <family val="2"/>
      </rPr>
      <t xml:space="preserve">Escavação, carga e transporte de material de 2ª cat. 200 a 400 m com moto-escavo-
</t>
    </r>
    <r>
      <rPr>
        <sz val="7"/>
        <rFont val="Arial"/>
        <family val="2"/>
      </rPr>
      <t>transportador</t>
    </r>
  </si>
  <si>
    <r>
      <rPr>
        <sz val="7"/>
        <rFont val="Arial"/>
        <family val="2"/>
      </rPr>
      <t xml:space="preserve">Escavação, carga e transporte de material de 2ª cat. 400 a 600 m com moto-escavo-
</t>
    </r>
    <r>
      <rPr>
        <sz val="7"/>
        <rFont val="Arial"/>
        <family val="2"/>
      </rPr>
      <t>transportador</t>
    </r>
  </si>
  <si>
    <r>
      <rPr>
        <sz val="7"/>
        <rFont val="Arial"/>
        <family val="2"/>
      </rPr>
      <t xml:space="preserve">Escavação, carga e transporte de material de 2ª cat. 600 a 800 m com moto-escavo-
</t>
    </r>
    <r>
      <rPr>
        <sz val="7"/>
        <rFont val="Arial"/>
        <family val="2"/>
      </rPr>
      <t>transportador</t>
    </r>
  </si>
  <si>
    <r>
      <rPr>
        <sz val="7"/>
        <rFont val="Arial"/>
        <family val="2"/>
      </rPr>
      <t xml:space="preserve">Escavação, carga e transporte de material de 2ª cat. 800 a 1000 m com moto-escavo-
</t>
    </r>
    <r>
      <rPr>
        <sz val="7"/>
        <rFont val="Arial"/>
        <family val="2"/>
      </rPr>
      <t>transportador</t>
    </r>
  </si>
  <si>
    <r>
      <rPr>
        <sz val="7"/>
        <rFont val="Arial"/>
        <family val="2"/>
      </rPr>
      <t>Escavação e carga de material de barreira (remoção)</t>
    </r>
  </si>
  <si>
    <r>
      <rPr>
        <sz val="7"/>
        <rFont val="Arial"/>
        <family val="2"/>
      </rPr>
      <t>Escavação e carga de material de 1ª categoria com escavadeira</t>
    </r>
  </si>
  <si>
    <r>
      <rPr>
        <sz val="7"/>
        <rFont val="Arial"/>
        <family val="2"/>
      </rPr>
      <t>Escavação e carga de material de 1ª categoria, com trator de esteira e pá carregadeira</t>
    </r>
  </si>
  <si>
    <r>
      <rPr>
        <sz val="7"/>
        <rFont val="Arial"/>
        <family val="2"/>
      </rPr>
      <t>Escavação e carga de material de 2ª categoria com escavadeira</t>
    </r>
  </si>
  <si>
    <r>
      <rPr>
        <sz val="7"/>
        <rFont val="Arial"/>
        <family val="2"/>
      </rPr>
      <t>Escavação e carga de material de 2ª categoria, com trator de esteira e pá carregadeira</t>
    </r>
  </si>
  <si>
    <r>
      <rPr>
        <sz val="7"/>
        <rFont val="Arial"/>
        <family val="2"/>
      </rPr>
      <t>Escavação e carga de material de 3ª categoria (fogo controlado)</t>
    </r>
  </si>
  <si>
    <r>
      <rPr>
        <sz val="7"/>
        <rFont val="Arial"/>
        <family val="2"/>
      </rPr>
      <t>Escavação e carga de material de 3ª categoria (H bancada &gt;1,0 m)</t>
    </r>
  </si>
  <si>
    <r>
      <rPr>
        <sz val="7"/>
        <rFont val="Arial"/>
        <family val="2"/>
      </rPr>
      <t>Espalhamento / regularização / compactação de material em bota-fora</t>
    </r>
  </si>
  <si>
    <r>
      <rPr>
        <sz val="7"/>
        <rFont val="Arial"/>
        <family val="2"/>
      </rPr>
      <t>Espalhamento de material de 1ª categoria com motoniveladora</t>
    </r>
  </si>
  <si>
    <r>
      <rPr>
        <sz val="7"/>
        <rFont val="Arial"/>
        <family val="2"/>
      </rPr>
      <t>Espalhamento de material de 1ª categoria com trator de esteiras</t>
    </r>
  </si>
  <si>
    <r>
      <rPr>
        <sz val="7"/>
        <rFont val="Arial"/>
        <family val="2"/>
      </rPr>
      <t xml:space="preserve">Forro de regularização sobre plataforma de enrocamento para tráfego de caminhões, inclusive
</t>
    </r>
    <r>
      <rPr>
        <sz val="7"/>
        <rFont val="Arial"/>
        <family val="2"/>
      </rPr>
      <t>fornecimento do pó de pedra e da pedra demão</t>
    </r>
  </si>
  <si>
    <r>
      <rPr>
        <sz val="7"/>
        <rFont val="Arial"/>
        <family val="2"/>
      </rPr>
      <t>Fragmentação de rocha (fogacheamento)</t>
    </r>
  </si>
  <si>
    <r>
      <rPr>
        <sz val="7"/>
        <rFont val="Arial"/>
        <family val="2"/>
      </rPr>
      <t>Limpeza de acostamento</t>
    </r>
  </si>
  <si>
    <r>
      <rPr>
        <sz val="7"/>
        <rFont val="Arial"/>
        <family val="2"/>
      </rPr>
      <t xml:space="preserve">Limpeza, desmatamento e destocamento de árvores com diâmetro até 15 cm, com trator de
</t>
    </r>
    <r>
      <rPr>
        <sz val="7"/>
        <rFont val="Arial"/>
        <family val="2"/>
      </rPr>
      <t>esteira</t>
    </r>
  </si>
  <si>
    <r>
      <rPr>
        <sz val="7"/>
        <rFont val="Arial"/>
        <family val="2"/>
      </rPr>
      <t>Limpeza, desmatamento e destocamento de jazida com remoçao 15 cm solo orgânico</t>
    </r>
  </si>
  <si>
    <r>
      <rPr>
        <sz val="7"/>
        <rFont val="Arial"/>
        <family val="2"/>
      </rPr>
      <t xml:space="preserve">Limpeza e desmatamento em área alagada (pântano) com ferramentas manuais, inclusive
</t>
    </r>
    <r>
      <rPr>
        <sz val="7"/>
        <rFont val="Arial"/>
        <family val="2"/>
      </rPr>
      <t>moto serra</t>
    </r>
  </si>
  <si>
    <r>
      <rPr>
        <sz val="7"/>
        <rFont val="Arial"/>
        <family val="2"/>
      </rPr>
      <t>Pré-fissuramento de taludes de rocha</t>
    </r>
  </si>
  <si>
    <r>
      <rPr>
        <sz val="7"/>
        <rFont val="Arial"/>
        <family val="2"/>
      </rPr>
      <t>Remoção de solos moles, incluindo carregamento mecânico com escavadeira hidráulica</t>
    </r>
  </si>
  <si>
    <r>
      <rPr>
        <sz val="7"/>
        <rFont val="Arial"/>
        <family val="2"/>
      </rPr>
      <t xml:space="preserve">Roçada manual com roçadeira costal, ferramentas manuais, inclusive limpeza e remoção com
</t>
    </r>
    <r>
      <rPr>
        <sz val="7"/>
        <rFont val="Arial"/>
        <family val="2"/>
      </rPr>
      <t>retroescavadeira</t>
    </r>
  </si>
  <si>
    <r>
      <rPr>
        <sz val="7"/>
        <rFont val="Arial"/>
        <family val="2"/>
      </rPr>
      <t>Roçada manual com roçadeira costal, ferramentas manuais, inclusive limpeza manual</t>
    </r>
  </si>
  <si>
    <r>
      <rPr>
        <sz val="7"/>
        <rFont val="Arial"/>
        <family val="2"/>
      </rPr>
      <t>Roçada mecânica</t>
    </r>
  </si>
  <si>
    <r>
      <rPr>
        <sz val="7"/>
        <rFont val="Arial"/>
        <family val="2"/>
      </rPr>
      <t>Transporte horizontal com trator de lâmina de material de 1ª cat. DMTaté 50m</t>
    </r>
  </si>
  <si>
    <r>
      <rPr>
        <sz val="7"/>
        <rFont val="Arial"/>
        <family val="2"/>
      </rPr>
      <t>Grupo de serviço: PAVIMENTAÇÃO</t>
    </r>
  </si>
  <si>
    <r>
      <rPr>
        <sz val="7"/>
        <rFont val="Arial"/>
        <family val="2"/>
      </rPr>
      <t xml:space="preserve">Base com mistura de argila, areia e escória de aciaria, 30%,30%,40%, inclusive fornecim.
</t>
    </r>
    <r>
      <rPr>
        <sz val="7"/>
        <rFont val="Arial"/>
        <family val="2"/>
      </rPr>
      <t>transp.areia e escória, exclusive fornecim. transp. da argila</t>
    </r>
  </si>
  <si>
    <r>
      <rPr>
        <sz val="7"/>
        <rFont val="Arial"/>
        <family val="2"/>
      </rPr>
      <t>A incluir</t>
    </r>
  </si>
  <si>
    <r>
      <rPr>
        <sz val="7"/>
        <rFont val="Arial"/>
        <family val="2"/>
      </rPr>
      <t xml:space="preserve">Base com mistura de argila, areia e escória de aciaria, 50%,20%,30%, inclusive fornecim.e
</t>
    </r>
    <r>
      <rPr>
        <sz val="7"/>
        <rFont val="Arial"/>
        <family val="2"/>
      </rPr>
      <t>transp. areia e escória, exclusive fornecim. e transp.argila</t>
    </r>
  </si>
  <si>
    <r>
      <rPr>
        <sz val="7"/>
        <rFont val="Arial"/>
        <family val="2"/>
      </rPr>
      <t xml:space="preserve">Base com mistura de argila 30%, pó de pedra 30% e brita 40%, inclusive fornecimento e
</t>
    </r>
    <r>
      <rPr>
        <sz val="7"/>
        <rFont val="Arial"/>
        <family val="2"/>
      </rPr>
      <t>transporte do pó de pedra e da brita</t>
    </r>
  </si>
  <si>
    <r>
      <rPr>
        <sz val="7"/>
        <rFont val="Arial"/>
        <family val="2"/>
      </rPr>
      <t xml:space="preserve">Base com mistura de argila 70% e escória de aciaria 30%, inclusive fornecim. e transporte da
</t>
    </r>
    <r>
      <rPr>
        <sz val="7"/>
        <rFont val="Arial"/>
        <family val="2"/>
      </rPr>
      <t>escória, exclusive fornecimento e transporte da argila</t>
    </r>
  </si>
  <si>
    <r>
      <rPr>
        <sz val="7"/>
        <rFont val="Arial"/>
        <family val="2"/>
      </rPr>
      <t>Base com mistura de Saibro, Argila e Brita, 45%, 15% e 40%, exclusive transporte</t>
    </r>
  </si>
  <si>
    <r>
      <rPr>
        <sz val="7"/>
        <rFont val="Arial"/>
        <family val="2"/>
      </rPr>
      <t>Base com mistura de solo 80% e areia 20%, inclusive transporte da areia</t>
    </r>
  </si>
  <si>
    <r>
      <rPr>
        <sz val="7"/>
        <rFont val="Arial"/>
        <family val="2"/>
      </rPr>
      <t>Base de brita graduada, inclusive fornecimento e transporte da brita</t>
    </r>
  </si>
  <si>
    <r>
      <rPr>
        <sz val="7"/>
        <rFont val="Arial"/>
        <family val="2"/>
      </rPr>
      <t>Base de brita graduada, inclusive fornecimento, exclusive transporte da brita</t>
    </r>
  </si>
  <si>
    <r>
      <rPr>
        <sz val="7"/>
        <rFont val="Arial"/>
        <family val="2"/>
      </rPr>
      <t>Base de brita 1, inclusive fornecimento, exclusive transporte da brita</t>
    </r>
  </si>
  <si>
    <r>
      <rPr>
        <sz val="7"/>
        <rFont val="Arial"/>
        <family val="2"/>
      </rPr>
      <t>Base de escória de aciaria, inclusive fornecimento e transporte da escória</t>
    </r>
  </si>
  <si>
    <r>
      <rPr>
        <sz val="7"/>
        <rFont val="Arial"/>
        <family val="2"/>
      </rPr>
      <t xml:space="preserve">Base de escória/argila na proporção 80:20, inclusive aquisição e transporte da escória,
</t>
    </r>
    <r>
      <rPr>
        <sz val="7"/>
        <rFont val="Arial"/>
        <family val="2"/>
      </rPr>
      <t>exclusive argila</t>
    </r>
  </si>
  <si>
    <r>
      <rPr>
        <sz val="7"/>
        <rFont val="Arial"/>
        <family val="2"/>
      </rPr>
      <t xml:space="preserve">Base de escória/solo na proporção 75:25, inclusive fornecimento da escória, exceto
</t>
    </r>
    <r>
      <rPr>
        <sz val="7"/>
        <rFont val="Arial"/>
        <family val="2"/>
      </rPr>
      <t>fornecimento do solo e transporte do solo e escória</t>
    </r>
  </si>
  <si>
    <r>
      <rPr>
        <sz val="7"/>
        <rFont val="Arial"/>
        <family val="2"/>
      </rPr>
      <t xml:space="preserve">Base de solo brita, 20% em peso, inclusive fornecim. da brita, exclusive transporte da brita e
</t>
    </r>
    <r>
      <rPr>
        <sz val="7"/>
        <rFont val="Arial"/>
        <family val="2"/>
      </rPr>
      <t>do solo (100% P.IM)</t>
    </r>
  </si>
  <si>
    <r>
      <rPr>
        <sz val="7"/>
        <rFont val="Arial"/>
        <family val="2"/>
      </rPr>
      <t>Base de solo brita, 40% em peso, inclusive fornecimento, exclusive transporte da brita</t>
    </r>
  </si>
  <si>
    <r>
      <rPr>
        <sz val="7"/>
        <rFont val="Arial"/>
        <family val="2"/>
      </rPr>
      <t>Base de solo brita, 50% em peso, inclusive fornecimento, exclusive transporte da brita</t>
    </r>
  </si>
  <si>
    <r>
      <rPr>
        <sz val="7"/>
        <rFont val="Arial"/>
        <family val="2"/>
      </rPr>
      <t>Base de solo brita, 70% em peso, inclusive fornecimento, exclusive transporte da brita</t>
    </r>
  </si>
  <si>
    <r>
      <rPr>
        <sz val="7"/>
        <rFont val="Arial"/>
        <family val="2"/>
      </rPr>
      <t>Base de solo brita, 80% em peso, inclusive fornecimento e transporte da brita</t>
    </r>
  </si>
  <si>
    <r>
      <rPr>
        <sz val="7"/>
        <rFont val="Arial"/>
        <family val="2"/>
      </rPr>
      <t xml:space="preserve">Base estabilizada granulométricamente. com mistura de escória de aciaria 80% e argila exceto
</t>
    </r>
    <r>
      <rPr>
        <sz val="7"/>
        <rFont val="Arial"/>
        <family val="2"/>
      </rPr>
      <t>fornecimento da argila e transporte da argila e escória</t>
    </r>
  </si>
  <si>
    <r>
      <rPr>
        <sz val="7"/>
        <rFont val="Arial"/>
        <family val="2"/>
      </rPr>
      <t>Base solo brita, 20% em peso, inclusive fornecimento e transporte da brita</t>
    </r>
  </si>
  <si>
    <r>
      <rPr>
        <sz val="7"/>
        <rFont val="Arial"/>
        <family val="2"/>
      </rPr>
      <t>Base solo brita, 30% em peso, inclusive fornecimento e  transporte da brita</t>
    </r>
  </si>
  <si>
    <r>
      <rPr>
        <sz val="7"/>
        <rFont val="Arial"/>
        <family val="2"/>
      </rPr>
      <t>Base solo brita, 50% em peso, inclusive fornecimento e transporte da brita</t>
    </r>
  </si>
  <si>
    <r>
      <rPr>
        <sz val="7"/>
        <rFont val="Arial"/>
        <family val="2"/>
      </rPr>
      <t>Base solo brita, 70% em peso, inclusive fornecimento e transporte da brita</t>
    </r>
  </si>
  <si>
    <r>
      <rPr>
        <sz val="7"/>
        <rFont val="Arial"/>
        <family val="2"/>
      </rPr>
      <t>Base solo brita, 80% em peso, inclusive fornecimento, exclusive transporte da brita</t>
    </r>
  </si>
  <si>
    <r>
      <rPr>
        <sz val="7"/>
        <rFont val="Arial"/>
        <family val="2"/>
      </rPr>
      <t xml:space="preserve">Capa selante (emulsão e areia) exclusive fornecimento e transporte comercial da emulsão,
</t>
    </r>
    <r>
      <rPr>
        <sz val="7"/>
        <rFont val="Arial"/>
        <family val="2"/>
      </rPr>
      <t>inclusive transporte da areia</t>
    </r>
  </si>
  <si>
    <r>
      <rPr>
        <sz val="7"/>
        <rFont val="Arial"/>
        <family val="2"/>
      </rPr>
      <t>Capa selante (emulsão e areia) inclusive fornecimento e transporte comercial da emulsão</t>
    </r>
  </si>
  <si>
    <r>
      <rPr>
        <sz val="7"/>
        <rFont val="Arial"/>
        <family val="2"/>
      </rPr>
      <t xml:space="preserve">CBUQ (camada pronta - binder) exclusive fornecimento e transportes do CAP e massa,
</t>
    </r>
    <r>
      <rPr>
        <sz val="7"/>
        <rFont val="Arial"/>
        <family val="2"/>
      </rPr>
      <t>inclusive fornecimento e transporte da brita e pó de pedra</t>
    </r>
  </si>
  <si>
    <r>
      <rPr>
        <sz val="7"/>
        <rFont val="Arial"/>
        <family val="2"/>
      </rPr>
      <t>t</t>
    </r>
  </si>
  <si>
    <r>
      <rPr>
        <sz val="7"/>
        <rFont val="Arial"/>
        <family val="2"/>
      </rPr>
      <t xml:space="preserve">CBUQ (camada pronta - binder) inclusive fornecimento e transporte comercial do CAP,
</t>
    </r>
    <r>
      <rPr>
        <sz val="7"/>
        <rFont val="Arial"/>
        <family val="2"/>
      </rPr>
      <t>exclusive transporte da massa</t>
    </r>
  </si>
  <si>
    <r>
      <rPr>
        <sz val="7"/>
        <rFont val="Arial"/>
        <family val="2"/>
      </rPr>
      <t>CBUQ (camada pronta - capa) exclusive fornecimento e transportes do CAP e massa</t>
    </r>
  </si>
  <si>
    <r>
      <rPr>
        <sz val="7"/>
        <rFont val="Arial"/>
        <family val="2"/>
      </rPr>
      <t xml:space="preserve">CBUQ (camada pronta - capa) inclusive fornecimento e transporte comercial do CAP,
</t>
    </r>
    <r>
      <rPr>
        <sz val="7"/>
        <rFont val="Arial"/>
        <family val="2"/>
      </rPr>
      <t>exclusive transporte da massa</t>
    </r>
  </si>
  <si>
    <r>
      <rPr>
        <sz val="7"/>
        <rFont val="Arial"/>
        <family val="2"/>
      </rPr>
      <t xml:space="preserve">CBUQ (camada pronta Faixa "B" para revestimento) exclusive fornecimento do CAP e transp.
</t>
    </r>
    <r>
      <rPr>
        <sz val="7"/>
        <rFont val="Arial"/>
        <family val="2"/>
      </rPr>
      <t>de todos os materiais</t>
    </r>
  </si>
  <si>
    <r>
      <rPr>
        <sz val="7"/>
        <rFont val="Arial"/>
        <family val="2"/>
      </rPr>
      <t xml:space="preserve">CBUQ (camada pronta-faixa "C") , exclusive fornecimento do CAP e transporte de todos os
</t>
    </r>
    <r>
      <rPr>
        <sz val="7"/>
        <rFont val="Arial"/>
        <family val="2"/>
      </rPr>
      <t>materiais (traço padrão areia e brita)</t>
    </r>
  </si>
  <si>
    <r>
      <rPr>
        <sz val="7"/>
        <rFont val="Arial"/>
        <family val="2"/>
      </rPr>
      <t xml:space="preserve">CBUQ (camada pronta-faixa"C") exclusive fornecimento do CAP e transporte de todos os
</t>
    </r>
    <r>
      <rPr>
        <sz val="7"/>
        <rFont val="Arial"/>
        <family val="2"/>
      </rPr>
      <t>materiais</t>
    </r>
  </si>
  <si>
    <r>
      <rPr>
        <sz val="7"/>
        <rFont val="Arial"/>
        <family val="2"/>
      </rPr>
      <t>CBUQ (massa asfáltica) exclusive fornecimento e transporte comercial do CAP, (Usinagem)</t>
    </r>
  </si>
  <si>
    <r>
      <rPr>
        <sz val="7"/>
        <rFont val="Arial"/>
        <family val="2"/>
      </rPr>
      <t>CBUQ (massa asfáltica) inclusive fornecimento e transporte comercial do CAP (Usinagem)</t>
    </r>
  </si>
  <si>
    <r>
      <rPr>
        <sz val="7"/>
        <rFont val="Arial"/>
        <family val="2"/>
      </rPr>
      <t xml:space="preserve">CBUQ (massa asfáltica-faixa"C") exclusive fornecimento CAP e transporte de todos os
</t>
    </r>
    <r>
      <rPr>
        <sz val="7"/>
        <rFont val="Arial"/>
        <family val="2"/>
      </rPr>
      <t>materiais</t>
    </r>
  </si>
  <si>
    <r>
      <rPr>
        <sz val="7"/>
        <rFont val="Arial"/>
        <family val="2"/>
      </rPr>
      <t>CBUQ (massa fina - faixa"D") exclusive fornecimento do CAP e transp.de todos os materiais</t>
    </r>
  </si>
  <si>
    <r>
      <rPr>
        <sz val="7"/>
        <rFont val="Arial"/>
        <family val="2"/>
      </rPr>
      <t xml:space="preserve">CBUQ (massa fina-faixa"D"), exclusive fornecimento do CAP e transporte de todos os
</t>
    </r>
    <r>
      <rPr>
        <sz val="7"/>
        <rFont val="Arial"/>
        <family val="2"/>
      </rPr>
      <t>materiais (traço padrão areia e brita)</t>
    </r>
  </si>
  <si>
    <r>
      <rPr>
        <sz val="7"/>
        <rFont val="Arial"/>
        <family val="2"/>
      </rPr>
      <t>Demolição e remoção de pavimento asfáltico</t>
    </r>
  </si>
  <si>
    <r>
      <rPr>
        <sz val="7"/>
        <rFont val="Arial"/>
        <family val="2"/>
      </rPr>
      <t>Emulsão Asfáltica para Imprimação (EAI), fornecimento</t>
    </r>
  </si>
  <si>
    <r>
      <rPr>
        <sz val="7"/>
        <rFont val="Arial"/>
        <family val="2"/>
      </rPr>
      <t>Escarificação de base H = 0,10m e capa asfáltica</t>
    </r>
  </si>
  <si>
    <r>
      <rPr>
        <sz val="7"/>
        <rFont val="Arial"/>
        <family val="2"/>
      </rPr>
      <t>Escarificação e compactação de base (100% P.I.) H=0,20m</t>
    </r>
  </si>
  <si>
    <r>
      <rPr>
        <sz val="7"/>
        <rFont val="Arial"/>
        <family val="2"/>
      </rPr>
      <t>Estabilização granulométrica de solo s/ mistura 100% P.I.</t>
    </r>
  </si>
  <si>
    <r>
      <rPr>
        <sz val="7"/>
        <rFont val="Arial"/>
        <family val="2"/>
      </rPr>
      <t>Estabilização granulométrica de solo s/ mistura 100% P.M.</t>
    </r>
  </si>
  <si>
    <r>
      <rPr>
        <sz val="7"/>
        <rFont val="Arial"/>
        <family val="2"/>
      </rPr>
      <t xml:space="preserve">Estabilização granulométrica de solos c/ mistura de areia na pista 100%  P.M. (80%, 20%)
</t>
    </r>
    <r>
      <rPr>
        <sz val="7"/>
        <rFont val="Arial"/>
        <family val="2"/>
      </rPr>
      <t>exclusive transporte</t>
    </r>
  </si>
  <si>
    <r>
      <rPr>
        <sz val="7"/>
        <rFont val="Arial"/>
        <family val="2"/>
      </rPr>
      <t>Estabilização granulométrica de solos c/ mistura na pista 100 % P.I.</t>
    </r>
  </si>
  <si>
    <r>
      <rPr>
        <sz val="7"/>
        <rFont val="Arial"/>
        <family val="2"/>
      </rPr>
      <t>Estabilização granulométrica de solos c/ mistura na pista 100%  P.M.</t>
    </r>
  </si>
  <si>
    <r>
      <rPr>
        <sz val="7"/>
        <rFont val="Arial"/>
        <family val="2"/>
      </rPr>
      <t>Fresagem de pavimento asfáltico a frio, esp. até 15cm, exclusive transporte de materiais</t>
    </r>
  </si>
  <si>
    <r>
      <rPr>
        <sz val="7"/>
        <rFont val="Arial"/>
        <family val="2"/>
      </rPr>
      <t>Fresagem de pavimento asfáltico a frio, esp=5cm, exclusive transporte de materiais</t>
    </r>
  </si>
  <si>
    <r>
      <rPr>
        <sz val="7"/>
        <rFont val="Arial"/>
        <family val="2"/>
      </rPr>
      <t>Fresagem de pavimento asfáltico a frio, esp.=5cm inclusive transporte do material</t>
    </r>
  </si>
  <si>
    <r>
      <rPr>
        <sz val="7"/>
        <rFont val="Arial"/>
        <family val="2"/>
      </rPr>
      <t>Imprimação exclusive fornecimento e transporte comercial do material betuminoso</t>
    </r>
  </si>
  <si>
    <r>
      <rPr>
        <sz val="7"/>
        <rFont val="Arial"/>
        <family val="2"/>
      </rPr>
      <t>Imprimação inclusive fornecimento e transporte comercial do material betuminoso</t>
    </r>
  </si>
  <si>
    <r>
      <rPr>
        <sz val="7"/>
        <rFont val="Arial"/>
        <family val="2"/>
      </rPr>
      <t>Lama asfáltica (faixa I - ISSA) exclusive fornecimento e transporte comercial da emulsão</t>
    </r>
  </si>
  <si>
    <r>
      <rPr>
        <sz val="7"/>
        <rFont val="Arial"/>
        <family val="2"/>
      </rPr>
      <t>Lama asfáltica (faixa I - ISSA) inclusive fornecimento e transporte comercial da emulsão</t>
    </r>
  </si>
  <si>
    <r>
      <rPr>
        <sz val="7"/>
        <rFont val="Arial"/>
        <family val="2"/>
      </rPr>
      <t>Lama asfáltica (faixa II - ISSA) exclusive fornecimento e transporte comercial da emulsão</t>
    </r>
  </si>
  <si>
    <r>
      <rPr>
        <sz val="7"/>
        <rFont val="Arial"/>
        <family val="2"/>
      </rPr>
      <t>Lama asfáltica (faixa II - ISSA) inclusive fornecimento e transporte comercial da emulsão</t>
    </r>
  </si>
  <si>
    <r>
      <rPr>
        <sz val="7"/>
        <rFont val="Arial"/>
        <family val="2"/>
      </rPr>
      <t>Lama asfáltica (faixa III - ISSA) exclusive fornecimento e transporte comercial da emulsão</t>
    </r>
  </si>
  <si>
    <r>
      <rPr>
        <sz val="7"/>
        <rFont val="Arial"/>
        <family val="2"/>
      </rPr>
      <t>Lama asfáltica (faixa III - ISSA) inclusive fornecimento e transporte comercial da emulsão</t>
    </r>
  </si>
  <si>
    <r>
      <rPr>
        <sz val="7"/>
        <rFont val="Arial"/>
        <family val="2"/>
      </rPr>
      <t>Lama asfáltica (faixa IV - ISSA) exclusive fornecimento e transporte comercial da emulsão</t>
    </r>
  </si>
  <si>
    <r>
      <rPr>
        <sz val="7"/>
        <rFont val="Arial"/>
        <family val="2"/>
      </rPr>
      <t>Lama asfáltica (faixa IV - ISSA) inclusive fornecimento e transporte comercial da emulsão</t>
    </r>
  </si>
  <si>
    <r>
      <rPr>
        <sz val="7"/>
        <rFont val="Arial"/>
        <family val="2"/>
      </rPr>
      <t>Meio fio (assentamento), inclusive caiação</t>
    </r>
  </si>
  <si>
    <r>
      <rPr>
        <sz val="7"/>
        <rFont val="Arial"/>
        <family val="2"/>
      </rPr>
      <t>M</t>
    </r>
  </si>
  <si>
    <r>
      <rPr>
        <sz val="7"/>
        <rFont val="Arial"/>
        <family val="2"/>
      </rPr>
      <t>Meio fio (remoção e reassentamento),  inclusive caiação</t>
    </r>
  </si>
  <si>
    <r>
      <rPr>
        <sz val="7"/>
        <rFont val="Arial"/>
        <family val="2"/>
      </rPr>
      <t xml:space="preserve">Micro revestimento asfáltico à frio exclusive fornecimento e transporte comercial do material
</t>
    </r>
    <r>
      <rPr>
        <sz val="7"/>
        <rFont val="Arial"/>
        <family val="2"/>
      </rPr>
      <t>betuminoso</t>
    </r>
  </si>
  <si>
    <r>
      <rPr>
        <sz val="7"/>
        <rFont val="Arial"/>
        <family val="2"/>
      </rPr>
      <t xml:space="preserve">Micro revestimento asfáltico à frio exclusive fornecimento emulsão e transp. de todos os
</t>
    </r>
    <r>
      <rPr>
        <sz val="7"/>
        <rFont val="Arial"/>
        <family val="2"/>
      </rPr>
      <t>materiais</t>
    </r>
  </si>
  <si>
    <r>
      <rPr>
        <sz val="7"/>
        <rFont val="Arial"/>
        <family val="2"/>
      </rPr>
      <t xml:space="preserve">Micro revestimento asfáltico à frio inclusive fornecimento e transporte comercial do material
</t>
    </r>
    <r>
      <rPr>
        <sz val="7"/>
        <rFont val="Arial"/>
        <family val="2"/>
      </rPr>
      <t>betuminoso</t>
    </r>
  </si>
  <si>
    <r>
      <rPr>
        <sz val="7"/>
        <rFont val="Arial"/>
        <family val="2"/>
      </rPr>
      <t xml:space="preserve">Obturação de buracos c/ CBUQ exclusive fornecimento e transporte comercial dos materiais
</t>
    </r>
    <r>
      <rPr>
        <sz val="7"/>
        <rFont val="Arial"/>
        <family val="2"/>
      </rPr>
      <t>betuminosos</t>
    </r>
  </si>
  <si>
    <r>
      <rPr>
        <sz val="7"/>
        <rFont val="Arial"/>
        <family val="2"/>
      </rPr>
      <t xml:space="preserve">Obturação de buracos c/ CBUQ exclusive fornecimento e transporte dos materiais
</t>
    </r>
    <r>
      <rPr>
        <sz val="7"/>
        <rFont val="Arial"/>
        <family val="2"/>
      </rPr>
      <t>betuminosos</t>
    </r>
  </si>
  <si>
    <r>
      <rPr>
        <sz val="7"/>
        <rFont val="Arial"/>
        <family val="2"/>
      </rPr>
      <t xml:space="preserve">Obturação de buracos c/ CBUQ inclusive fornecimento e transporte comercial dos materiais
</t>
    </r>
    <r>
      <rPr>
        <sz val="7"/>
        <rFont val="Arial"/>
        <family val="2"/>
      </rPr>
      <t>betuminosos</t>
    </r>
  </si>
  <si>
    <r>
      <rPr>
        <sz val="7"/>
        <rFont val="Arial"/>
        <family val="2"/>
      </rPr>
      <t>Obturação de buracos c/ CBUQ inclusive fornecimento e transporte dos materiais betuminosos</t>
    </r>
  </si>
  <si>
    <r>
      <rPr>
        <sz val="7"/>
        <rFont val="Arial"/>
        <family val="2"/>
      </rPr>
      <t xml:space="preserve">Obturação de buracos c/ CBUQ-faixa "C", exclusive forn.do CAP e transporte de todos os
</t>
    </r>
    <r>
      <rPr>
        <sz val="7"/>
        <rFont val="Arial"/>
        <family val="2"/>
      </rPr>
      <t>materiais</t>
    </r>
  </si>
  <si>
    <r>
      <rPr>
        <sz val="7"/>
        <rFont val="Arial"/>
        <family val="2"/>
      </rPr>
      <t>Obturação de buracos c/ PMF exclusive fornecimento e transporte comercial da emulsão</t>
    </r>
  </si>
  <si>
    <r>
      <rPr>
        <sz val="7"/>
        <rFont val="Arial"/>
        <family val="2"/>
      </rPr>
      <t>Obturação de buracos c/ PMF exclusive fornecimento e transporte dos materiais betuminosos</t>
    </r>
  </si>
  <si>
    <r>
      <rPr>
        <sz val="7"/>
        <rFont val="Arial"/>
        <family val="2"/>
      </rPr>
      <t>Obturação de buracos c/ PMF inclusive fornecimento e transporte comercial da emulsão</t>
    </r>
  </si>
  <si>
    <r>
      <rPr>
        <sz val="7"/>
        <rFont val="Arial"/>
        <family val="2"/>
      </rPr>
      <t>Obturação de buracos c/ PMF inclusive fornecimento e transporte dos materiais betuminosos</t>
    </r>
  </si>
  <si>
    <r>
      <rPr>
        <sz val="7"/>
        <rFont val="Arial"/>
        <family val="2"/>
      </rPr>
      <t xml:space="preserve">Pavimentação com blocos de concreto  (35 MPa), esp.= 06 cm, sobre colchão areia esp.= 5
</t>
    </r>
    <r>
      <rPr>
        <sz val="7"/>
        <rFont val="Arial"/>
        <family val="2"/>
      </rPr>
      <t>cm, inclusive fornecimento e transporte dos blocos e areia</t>
    </r>
  </si>
  <si>
    <r>
      <rPr>
        <sz val="7"/>
        <rFont val="Arial"/>
        <family val="2"/>
      </rPr>
      <t xml:space="preserve">Pavimentação com blocos de concreto (35 MPa), esp. = 10 cm, sobre colchão areia esp.= 5cm
</t>
    </r>
    <r>
      <rPr>
        <sz val="7"/>
        <rFont val="Arial"/>
        <family val="2"/>
      </rPr>
      <t>, inclusive fornecimento e transporte dos blocos e areia</t>
    </r>
  </si>
  <si>
    <r>
      <rPr>
        <sz val="7"/>
        <rFont val="Arial"/>
        <family val="2"/>
      </rPr>
      <t xml:space="preserve">Pavimentação com blocos de concreto (35 MPa), esp.= 06cm, sobre colchão areia esp.=5cm,
</t>
    </r>
    <r>
      <rPr>
        <sz val="7"/>
        <rFont val="Arial"/>
        <family val="2"/>
      </rPr>
      <t>inclusive fornecim. do bloco e areia, exclus. transp.materiais</t>
    </r>
  </si>
  <si>
    <r>
      <rPr>
        <sz val="7"/>
        <rFont val="Arial"/>
        <family val="2"/>
      </rPr>
      <t xml:space="preserve">Pavimentação com blocos de concreto (35 MPa), esp.= 08 cm, colchão areia esp.= 5cm,
</t>
    </r>
    <r>
      <rPr>
        <sz val="7"/>
        <rFont val="Arial"/>
        <family val="2"/>
      </rPr>
      <t>inclusive fornecimento e transporte dos blocos e areia</t>
    </r>
  </si>
  <si>
    <r>
      <rPr>
        <sz val="7"/>
        <rFont val="Arial"/>
        <family val="2"/>
      </rPr>
      <t xml:space="preserve">Pavimentação com blocos de concreto (35 MPa) esp.=08 cm,colchão areia esp.=5cm,
</t>
    </r>
    <r>
      <rPr>
        <sz val="7"/>
        <rFont val="Arial"/>
        <family val="2"/>
      </rPr>
      <t>inclusive fornecim. do bloco e areia, exclusive transp. blocos e areia</t>
    </r>
  </si>
  <si>
    <r>
      <rPr>
        <sz val="7"/>
        <rFont val="Arial"/>
        <family val="2"/>
      </rPr>
      <t xml:space="preserve">Pavimentação com blocos de concreto (35MPa), esp.=10 cm, sobre colchão de areia esp.=
</t>
    </r>
    <r>
      <rPr>
        <sz val="7"/>
        <rFont val="Arial"/>
        <family val="2"/>
      </rPr>
      <t>5cm, inclusive fornecim. do bloco e areia , exclusive transportes</t>
    </r>
  </si>
  <si>
    <r>
      <rPr>
        <sz val="7"/>
        <rFont val="Arial"/>
        <family val="2"/>
      </rPr>
      <t xml:space="preserve">Pavimentação com paralelepípedo, sobre colchão areia esp.= 5cm, inclus. fornecimento e
</t>
    </r>
    <r>
      <rPr>
        <sz val="7"/>
        <rFont val="Arial"/>
        <family val="2"/>
      </rPr>
      <t>transport. da areia, exclus. fornecim. e transp. paralelepípedo</t>
    </r>
  </si>
  <si>
    <r>
      <rPr>
        <sz val="7"/>
        <rFont val="Arial"/>
        <family val="2"/>
      </rPr>
      <t xml:space="preserve">Pavimentação com paralelepípedo, sobre colchão areia esp.= 5cm, inclusive fornecimento e
</t>
    </r>
    <r>
      <rPr>
        <sz val="7"/>
        <rFont val="Arial"/>
        <family val="2"/>
      </rPr>
      <t>transporte do paralelepípedo e areia</t>
    </r>
  </si>
  <si>
    <r>
      <rPr>
        <sz val="7"/>
        <rFont val="Arial"/>
        <family val="2"/>
      </rPr>
      <t xml:space="preserve">Pavimentação com paralelepípedo, sobre colchão pó de pedra esp.= 5cm, inclusive
</t>
    </r>
    <r>
      <rPr>
        <sz val="7"/>
        <rFont val="Arial"/>
        <family val="2"/>
      </rPr>
      <t>fornecimento e transporte do paralelepípedo e pó de pedra</t>
    </r>
  </si>
  <si>
    <r>
      <rPr>
        <sz val="7"/>
        <rFont val="Arial"/>
        <family val="2"/>
      </rPr>
      <t xml:space="preserve">Pavimentação com pedra portuguesa, inclusive fornecimento e transporte da pedra
</t>
    </r>
    <r>
      <rPr>
        <sz val="7"/>
        <rFont val="Arial"/>
        <family val="2"/>
      </rPr>
      <t>portuguesa, cimento e areia</t>
    </r>
  </si>
  <si>
    <r>
      <rPr>
        <sz val="7"/>
        <rFont val="Arial"/>
        <family val="2"/>
      </rPr>
      <t>Pintura de ligação exclusive fornecimento e transporte comercial do material betuminoso</t>
    </r>
  </si>
  <si>
    <r>
      <rPr>
        <sz val="7"/>
        <rFont val="Arial"/>
        <family val="2"/>
      </rPr>
      <t>Pintura de ligação inclusive fornecimento e transporte comercial do material betuminoso</t>
    </r>
  </si>
  <si>
    <r>
      <rPr>
        <sz val="7"/>
        <rFont val="Arial"/>
        <family val="2"/>
      </rPr>
      <t>PMF camada pronta exclusive fornecimento  e transporte comercial da emulsão</t>
    </r>
  </si>
  <si>
    <r>
      <rPr>
        <sz val="7"/>
        <rFont val="Arial"/>
        <family val="2"/>
      </rPr>
      <t>PMF (massa asfáltica) exclusive fornecimento e transporte comercial da emulsão</t>
    </r>
  </si>
  <si>
    <r>
      <rPr>
        <sz val="7"/>
        <rFont val="Arial"/>
        <family val="2"/>
      </rPr>
      <t>PMF (massa asfáltica) inclusive fornecimento e transporte comercial da emulsão</t>
    </r>
  </si>
  <si>
    <r>
      <rPr>
        <sz val="7"/>
        <rFont val="Arial"/>
        <family val="2"/>
      </rPr>
      <t>Pó de pedra, fornecimento</t>
    </r>
  </si>
  <si>
    <r>
      <rPr>
        <sz val="7"/>
        <rFont val="Arial"/>
        <family val="2"/>
      </rPr>
      <t>Pó de pedra inclusive fornecimento, espalhamento e transporte</t>
    </r>
  </si>
  <si>
    <r>
      <rPr>
        <sz val="7"/>
        <rFont val="Arial"/>
        <family val="2"/>
      </rPr>
      <t>Produção de brita no canteiro, exclusive o desmonte e fragmentação de rocha</t>
    </r>
  </si>
  <si>
    <r>
      <rPr>
        <sz val="7"/>
        <rFont val="Arial"/>
        <family val="2"/>
      </rPr>
      <t>Produção de brita no canteiro, inclusive o desmonte  e fragmentação de rocha</t>
    </r>
  </si>
  <si>
    <r>
      <rPr>
        <sz val="7"/>
        <rFont val="Arial"/>
        <family val="2"/>
      </rPr>
      <t xml:space="preserve">Reciclagem de pavimento (base) c/ adição de 20% de brita1, 10% de brita 0 e 2% de cimento,
</t>
    </r>
    <r>
      <rPr>
        <sz val="7"/>
        <rFont val="Arial"/>
        <family val="2"/>
      </rPr>
      <t>inclusive fornecimento e transportes dos materiais</t>
    </r>
  </si>
  <si>
    <r>
      <rPr>
        <sz val="7"/>
        <rFont val="Arial"/>
        <family val="2"/>
      </rPr>
      <t xml:space="preserve">Reciclagem de pavimento (base) c/ adição de 20% de brita1, 10% de brita0 e 2% de cimento,
</t>
    </r>
    <r>
      <rPr>
        <sz val="7"/>
        <rFont val="Arial"/>
        <family val="2"/>
      </rPr>
      <t>inclusive fornecimento e transportes  dos materiais</t>
    </r>
  </si>
  <si>
    <r>
      <rPr>
        <sz val="7"/>
        <rFont val="Arial"/>
        <family val="2"/>
      </rPr>
      <t>Reciclagem de pavimento (Base existente + CBUQ) sem adição de materiais</t>
    </r>
  </si>
  <si>
    <r>
      <rPr>
        <sz val="7"/>
        <rFont val="Arial"/>
        <family val="2"/>
      </rPr>
      <t xml:space="preserve">Reciclagem de pavimento (Base existente + T.S.D.) c/ adição de 30% de brita, inclusive
</t>
    </r>
    <r>
      <rPr>
        <sz val="7"/>
        <rFont val="Arial"/>
        <family val="2"/>
      </rPr>
      <t>fornecimento e transporte da brita</t>
    </r>
  </si>
  <si>
    <r>
      <rPr>
        <sz val="7"/>
        <rFont val="Arial"/>
        <family val="2"/>
      </rPr>
      <t xml:space="preserve">Reciclagem de pavimento (Base existente + T.S.D.) c/ adição de 30% de brita, inclusive
</t>
    </r>
    <r>
      <rPr>
        <sz val="7"/>
        <rFont val="Arial"/>
        <family val="2"/>
      </rPr>
      <t>fornecimento, exclusive transporte da brita</t>
    </r>
  </si>
  <si>
    <r>
      <rPr>
        <sz val="7"/>
        <rFont val="Arial"/>
        <family val="2"/>
      </rPr>
      <t xml:space="preserve">Reciclagem de pavimento (Base existente + T.S.D.) com adição de 20% de brita, inclusive
</t>
    </r>
    <r>
      <rPr>
        <sz val="7"/>
        <rFont val="Arial"/>
        <family val="2"/>
      </rPr>
      <t>fornecimento e transporte da brita.</t>
    </r>
  </si>
  <si>
    <r>
      <rPr>
        <sz val="7"/>
        <rFont val="Arial"/>
        <family val="2"/>
      </rPr>
      <t xml:space="preserve">Reciclagem de pavimento (Base existente + T.S.D.) com adição de 3% de cimento, inclusive
</t>
    </r>
    <r>
      <rPr>
        <sz val="7"/>
        <rFont val="Arial"/>
        <family val="2"/>
      </rPr>
      <t>fornecimento e tarnsporte do cimento</t>
    </r>
  </si>
  <si>
    <r>
      <rPr>
        <sz val="7"/>
        <rFont val="Arial"/>
        <family val="2"/>
      </rPr>
      <t xml:space="preserve">Reciclagem de pavimento (Base existente + T.S.D.) com adição de 40% de brita, inclusive
</t>
    </r>
    <r>
      <rPr>
        <sz val="7"/>
        <rFont val="Arial"/>
        <family val="2"/>
      </rPr>
      <t>fornecimento e transporte da brita.</t>
    </r>
  </si>
  <si>
    <r>
      <rPr>
        <sz val="7"/>
        <rFont val="Arial"/>
        <family val="2"/>
      </rPr>
      <t>Reciclagem de pavimento (Base existente + T.S.D.) sem adição de materiais</t>
    </r>
  </si>
  <si>
    <r>
      <rPr>
        <sz val="7"/>
        <rFont val="Arial"/>
        <family val="2"/>
      </rPr>
      <t xml:space="preserve">Reciclagem de pavimento (Base existente+TSD) com adição de Ligante Betuminoso, inclusive
</t>
    </r>
    <r>
      <rPr>
        <sz val="7"/>
        <rFont val="Arial"/>
        <family val="2"/>
      </rPr>
      <t>fornecimento e transporte da emulsão</t>
    </r>
  </si>
  <si>
    <r>
      <rPr>
        <sz val="7"/>
        <rFont val="Arial"/>
        <family val="2"/>
      </rPr>
      <t xml:space="preserve">Reciclagem de pavimento com adição de 2% de cimento, inclusive fornecimento e transporte
</t>
    </r>
    <r>
      <rPr>
        <sz val="7"/>
        <rFont val="Arial"/>
        <family val="2"/>
      </rPr>
      <t>do cimento</t>
    </r>
  </si>
  <si>
    <r>
      <rPr>
        <sz val="7"/>
        <rFont val="Arial"/>
        <family val="2"/>
      </rPr>
      <t xml:space="preserve">Reciclagem de pavimento(Base existente + T.S.D.) com adição de 40% de brita, inclusive
</t>
    </r>
    <r>
      <rPr>
        <sz val="7"/>
        <rFont val="Arial"/>
        <family val="2"/>
      </rPr>
      <t>fornecimento, exclusive transporte da brita</t>
    </r>
  </si>
  <si>
    <r>
      <rPr>
        <sz val="7"/>
        <rFont val="Arial"/>
        <family val="2"/>
      </rPr>
      <t>Recuperação de base de acostamento exclusive transporte do material (solo)</t>
    </r>
  </si>
  <si>
    <r>
      <rPr>
        <sz val="7"/>
        <rFont val="Arial"/>
        <family val="2"/>
      </rPr>
      <t>Recuperação de base de acostamentos, inclusive fornecimento e transporte da brita</t>
    </r>
  </si>
  <si>
    <r>
      <rPr>
        <sz val="7"/>
        <rFont val="Arial"/>
        <family val="2"/>
      </rPr>
      <t xml:space="preserve">Reestabilização da base com adição de 50% de brita, inclusive fonecimento, exclusive
</t>
    </r>
    <r>
      <rPr>
        <sz val="7"/>
        <rFont val="Arial"/>
        <family val="2"/>
      </rPr>
      <t>transporte da brita</t>
    </r>
  </si>
  <si>
    <r>
      <rPr>
        <sz val="7"/>
        <rFont val="Arial"/>
        <family val="2"/>
      </rPr>
      <t xml:space="preserve">Reestabilização de base com adição de 50% de brita, inclusive fornecimento e transporte da
</t>
    </r>
    <r>
      <rPr>
        <sz val="7"/>
        <rFont val="Arial"/>
        <family val="2"/>
      </rPr>
      <t>brita</t>
    </r>
  </si>
  <si>
    <r>
      <rPr>
        <sz val="7"/>
        <rFont val="Arial"/>
        <family val="2"/>
      </rPr>
      <t>Reforço do sub leito 100% P.I.</t>
    </r>
  </si>
  <si>
    <r>
      <rPr>
        <sz val="7"/>
        <rFont val="Arial"/>
        <family val="2"/>
      </rPr>
      <t>Regularização e compactação do sub-leito (100% P.I.) H = 0,20 m</t>
    </r>
  </si>
  <si>
    <r>
      <rPr>
        <sz val="7"/>
        <rFont val="Arial"/>
        <family val="2"/>
      </rPr>
      <t>Remoção de capa asfáltica em TSS, TSD, ou TST exclusive transporte</t>
    </r>
  </si>
  <si>
    <r>
      <rPr>
        <sz val="7"/>
        <rFont val="Arial"/>
        <family val="2"/>
      </rPr>
      <t>Remoção de meio fio</t>
    </r>
  </si>
  <si>
    <r>
      <rPr>
        <sz val="7"/>
        <rFont val="Arial"/>
        <family val="2"/>
      </rPr>
      <t>Remoção de pavimentação poliédrica</t>
    </r>
  </si>
  <si>
    <r>
      <rPr>
        <sz val="7"/>
        <rFont val="Arial"/>
        <family val="2"/>
      </rPr>
      <t>Remoção e reassentamento de blocos de concreto, inclusive perdas</t>
    </r>
  </si>
  <si>
    <r>
      <rPr>
        <sz val="7"/>
        <rFont val="Arial"/>
        <family val="2"/>
      </rPr>
      <t xml:space="preserve">Remoção e reassentamento de paralelepípedos, inclusive perdas, colchão de areia e
</t>
    </r>
    <r>
      <rPr>
        <sz val="7"/>
        <rFont val="Arial"/>
        <family val="2"/>
      </rPr>
      <t>transportes de areia e paralelepípedo</t>
    </r>
  </si>
  <si>
    <r>
      <rPr>
        <sz val="7"/>
        <rFont val="Arial"/>
        <family val="2"/>
      </rPr>
      <t>Revestimento em estradas vicinais (saibro)</t>
    </r>
  </si>
  <si>
    <r>
      <rPr>
        <sz val="7"/>
        <rFont val="Arial"/>
        <family val="2"/>
      </rPr>
      <t>Revestimento primário, espalhamento e compactação (espessura até 0,15m)</t>
    </r>
  </si>
  <si>
    <r>
      <rPr>
        <sz val="7"/>
        <rFont val="Arial"/>
        <family val="2"/>
      </rPr>
      <t xml:space="preserve">Sub-base c/ mistura de argila 30%, pó de pedra 30% e brita 40%, inclusive fornecimento e
</t>
    </r>
    <r>
      <rPr>
        <sz val="7"/>
        <rFont val="Arial"/>
        <family val="2"/>
      </rPr>
      <t>transporte do pó de pedra e da brita</t>
    </r>
  </si>
  <si>
    <r>
      <rPr>
        <sz val="7"/>
        <rFont val="Arial"/>
        <family val="2"/>
      </rPr>
      <t>Sub-base c/ mistura de solo 80% e areia 20%, inclusive transporte da areia</t>
    </r>
  </si>
  <si>
    <r>
      <rPr>
        <sz val="7"/>
        <rFont val="Arial"/>
        <family val="2"/>
      </rPr>
      <t xml:space="preserve">Sub-base com mistura de argila 70% e escória de aciaria 30%, inclusive fornecim. e transporte
</t>
    </r>
    <r>
      <rPr>
        <sz val="7"/>
        <rFont val="Arial"/>
        <family val="2"/>
      </rPr>
      <t>da escória, exceto fornecimento e transporte da argila</t>
    </r>
  </si>
  <si>
    <r>
      <rPr>
        <sz val="7"/>
        <rFont val="Arial"/>
        <family val="2"/>
      </rPr>
      <t xml:space="preserve">Sub-base com solo/escória na proporção 70:30, inclusive fornecimento da escória, exceto
</t>
    </r>
    <r>
      <rPr>
        <sz val="7"/>
        <rFont val="Arial"/>
        <family val="2"/>
      </rPr>
      <t>fornecimento do solo e transporte do solo e escória</t>
    </r>
  </si>
  <si>
    <r>
      <rPr>
        <sz val="7"/>
        <rFont val="Arial"/>
        <family val="2"/>
      </rPr>
      <t>Sub-base de brita graduada, inclusive fornecimento e transporte da brita</t>
    </r>
  </si>
  <si>
    <r>
      <rPr>
        <sz val="7"/>
        <rFont val="Arial"/>
        <family val="2"/>
      </rPr>
      <t>Sub-base de brita graduada, inclusive fornecimento, exclusive transporte da brita</t>
    </r>
  </si>
  <si>
    <r>
      <rPr>
        <sz val="7"/>
        <rFont val="Arial"/>
        <family val="2"/>
      </rPr>
      <t>Sub-base de brita 1, inclusive fornecimento, exclusive transporte da brita</t>
    </r>
  </si>
  <si>
    <r>
      <rPr>
        <sz val="7"/>
        <rFont val="Arial"/>
        <family val="2"/>
      </rPr>
      <t>Sub-base de escória de aciaria, inclusive fornecimento e transporte da escória</t>
    </r>
  </si>
  <si>
    <r>
      <rPr>
        <sz val="7"/>
        <rFont val="Arial"/>
        <family val="2"/>
      </rPr>
      <t>Sub-base de solo brita, 50% em peso, inclusive fornecimento, exclusive transporte da brita</t>
    </r>
  </si>
  <si>
    <r>
      <rPr>
        <sz val="7"/>
        <rFont val="Arial"/>
        <family val="2"/>
      </rPr>
      <t>Sub-base solo brita, 20% em peso, inclusive fornecimento e transporte da brita.</t>
    </r>
  </si>
  <si>
    <r>
      <rPr>
        <sz val="7"/>
        <rFont val="Arial"/>
        <family val="2"/>
      </rPr>
      <t>Sub-base solo brita, 30% em peso, inclusive fornecimento e transporte da brita</t>
    </r>
  </si>
  <si>
    <r>
      <rPr>
        <sz val="7"/>
        <rFont val="Arial"/>
        <family val="2"/>
      </rPr>
      <t>Sub-base solo brita, 50% em peso, inclusive fornecimento e transporte da brita</t>
    </r>
  </si>
  <si>
    <r>
      <rPr>
        <sz val="7"/>
        <rFont val="Arial"/>
        <family val="2"/>
      </rPr>
      <t>Sub-base solo brita, 70% em peso, inclusive fornecimento e transporte da brita</t>
    </r>
  </si>
  <si>
    <r>
      <rPr>
        <sz val="7"/>
        <rFont val="Arial"/>
        <family val="2"/>
      </rPr>
      <t xml:space="preserve">T.S.B.D. com capa selante exclusive fornecimento e transporte comercial da emulsão,
</t>
    </r>
    <r>
      <rPr>
        <sz val="7"/>
        <rFont val="Arial"/>
        <family val="2"/>
      </rPr>
      <t>inclusive lavagem da brita e transporte da areia e brita</t>
    </r>
  </si>
  <si>
    <r>
      <rPr>
        <sz val="7"/>
        <rFont val="Arial"/>
        <family val="2"/>
      </rPr>
      <t xml:space="preserve">T.S.B.D. com capa selante, executado c/ Multidistribuidor exclus. forn. e transp. com. da
</t>
    </r>
    <r>
      <rPr>
        <sz val="7"/>
        <rFont val="Arial"/>
        <family val="2"/>
      </rPr>
      <t>emulsão, inclus. lavagem brita e transp. comerc.areia, brita</t>
    </r>
  </si>
  <si>
    <r>
      <rPr>
        <sz val="7"/>
        <rFont val="Arial"/>
        <family val="2"/>
      </rPr>
      <t xml:space="preserve">T.S.B.D. com capa selante executado c/ Multidistribuidor,inclus.fornec.areia/brita e lavagem
</t>
    </r>
    <r>
      <rPr>
        <sz val="7"/>
        <rFont val="Arial"/>
        <family val="2"/>
      </rPr>
      <t>brita, excl.fornec.da emulsão e trnasp.todos os materiais</t>
    </r>
  </si>
  <si>
    <r>
      <rPr>
        <sz val="7"/>
        <rFont val="Arial"/>
        <family val="2"/>
      </rPr>
      <t xml:space="preserve">T.S.B.D. com capa selante, executado com Multidistribuidor inclusive fornecimento, transporte
</t>
    </r>
    <r>
      <rPr>
        <sz val="7"/>
        <rFont val="Arial"/>
        <family val="2"/>
      </rPr>
      <t>comercial dos materiais e lavagem da brita</t>
    </r>
  </si>
  <si>
    <r>
      <rPr>
        <sz val="7"/>
        <rFont val="Arial"/>
        <family val="2"/>
      </rPr>
      <t xml:space="preserve">T.S.B.D. com capa selante inclusive fornecimento e transporte comercial dos materiais e
</t>
    </r>
    <r>
      <rPr>
        <sz val="7"/>
        <rFont val="Arial"/>
        <family val="2"/>
      </rPr>
      <t>lavagem da brita</t>
    </r>
  </si>
  <si>
    <r>
      <rPr>
        <sz val="7"/>
        <rFont val="Arial"/>
        <family val="2"/>
      </rPr>
      <t xml:space="preserve">T.S.B.D. sem capa selante,  inclusive fornecimento e transporte comercial dos materiais e
</t>
    </r>
    <r>
      <rPr>
        <sz val="7"/>
        <rFont val="Arial"/>
        <family val="2"/>
      </rPr>
      <t>lavagem de brita</t>
    </r>
  </si>
  <si>
    <r>
      <rPr>
        <sz val="7"/>
        <rFont val="Arial"/>
        <family val="2"/>
      </rPr>
      <t xml:space="preserve">T.S.B.D. sem capa selante exclusive fornecimento e transporte comercial da emulsão,
</t>
    </r>
    <r>
      <rPr>
        <sz val="7"/>
        <rFont val="Arial"/>
        <family val="2"/>
      </rPr>
      <t>inclusive lavagem e transporte comercial  da brita</t>
    </r>
  </si>
  <si>
    <r>
      <rPr>
        <sz val="7"/>
        <rFont val="Arial"/>
        <family val="2"/>
      </rPr>
      <t xml:space="preserve">T.S.B.D. sem capa selante, executado c/ Multidistribuidor exclusive fornec.e transp. comercial
</t>
    </r>
    <r>
      <rPr>
        <sz val="7"/>
        <rFont val="Arial"/>
        <family val="2"/>
      </rPr>
      <t>da emulsão, inclusive lavagem e transp. comerc.da brita</t>
    </r>
  </si>
  <si>
    <r>
      <rPr>
        <sz val="7"/>
        <rFont val="Arial"/>
        <family val="2"/>
      </rPr>
      <t xml:space="preserve">T.S.B.D. sem capa selante executado com Multidistribuidor excl. forn. da emulsão e transp.
</t>
    </r>
    <r>
      <rPr>
        <sz val="7"/>
        <rFont val="Arial"/>
        <family val="2"/>
      </rPr>
      <t>comerciais da emulsão e da brita, inclus. lavagem da brita</t>
    </r>
  </si>
  <si>
    <r>
      <rPr>
        <sz val="7"/>
        <rFont val="Arial"/>
        <family val="2"/>
      </rPr>
      <t xml:space="preserve">T.S.B.D. sem capa selante inclusive fornecimento e transporte comercial dos materiais e
</t>
    </r>
    <r>
      <rPr>
        <sz val="7"/>
        <rFont val="Arial"/>
        <family val="2"/>
      </rPr>
      <t>lavagem da brita</t>
    </r>
  </si>
  <si>
    <r>
      <rPr>
        <sz val="7"/>
        <rFont val="Arial"/>
        <family val="2"/>
      </rPr>
      <t xml:space="preserve">T.S.B.S. com capa selante exclusive fornecimento e transporte comercial da emulsão,
</t>
    </r>
    <r>
      <rPr>
        <sz val="7"/>
        <rFont val="Arial"/>
        <family val="2"/>
      </rPr>
      <t>inclusive lavagem e transporte comercial da brita</t>
    </r>
  </si>
  <si>
    <r>
      <rPr>
        <sz val="7"/>
        <rFont val="Arial"/>
        <family val="2"/>
      </rPr>
      <t xml:space="preserve">T.S.B.S. com capa selante inclusive fornecimento e transporte comercial dos materiais e
</t>
    </r>
    <r>
      <rPr>
        <sz val="7"/>
        <rFont val="Arial"/>
        <family val="2"/>
      </rPr>
      <t>lavagem da brita</t>
    </r>
  </si>
  <si>
    <r>
      <rPr>
        <sz val="7"/>
        <rFont val="Arial"/>
        <family val="2"/>
      </rPr>
      <t xml:space="preserve">T.S.B.S. exclusive fornecimento e transporte comercial do material betuminoso, inclusive
</t>
    </r>
    <r>
      <rPr>
        <sz val="7"/>
        <rFont val="Arial"/>
        <family val="2"/>
      </rPr>
      <t>fornecimento, transporte e lavagem da brita</t>
    </r>
  </si>
  <si>
    <r>
      <rPr>
        <sz val="7"/>
        <rFont val="Arial"/>
        <family val="2"/>
      </rPr>
      <t>T.S.B.S. inclusive fornecimento e transporte comercial dos materiais e lavagem da brita</t>
    </r>
  </si>
  <si>
    <r>
      <rPr>
        <sz val="7"/>
        <rFont val="Arial"/>
        <family val="2"/>
      </rPr>
      <t xml:space="preserve">Usinagem de concreto betuminoso usinado a quente (CBUQ), inclusive transporte comercial
</t>
    </r>
    <r>
      <rPr>
        <sz val="7"/>
        <rFont val="Arial"/>
        <family val="2"/>
      </rPr>
      <t>do oleo combustível</t>
    </r>
  </si>
  <si>
    <r>
      <rPr>
        <sz val="7"/>
        <rFont val="Arial"/>
        <family val="2"/>
      </rPr>
      <t>Usinagem de mistura de solo brita</t>
    </r>
  </si>
  <si>
    <r>
      <rPr>
        <sz val="7"/>
        <rFont val="Arial"/>
        <family val="2"/>
      </rPr>
      <t>Grupo de serviço: OBRAS DE ARTE CORRENTES E DRENAGEM</t>
    </r>
  </si>
  <si>
    <r>
      <rPr>
        <sz val="7"/>
        <rFont val="Arial"/>
        <family val="2"/>
      </rPr>
      <t>Aço CA-25, fornecimento, dobragem e colocação nas formas</t>
    </r>
  </si>
  <si>
    <r>
      <rPr>
        <sz val="7"/>
        <rFont val="Arial"/>
        <family val="2"/>
      </rPr>
      <t>kg</t>
    </r>
  </si>
  <si>
    <r>
      <rPr>
        <sz val="7"/>
        <rFont val="Arial"/>
        <family val="2"/>
      </rPr>
      <t>Aço CA-50, fornecimento, dobragem e colocação nas formas (preço médio das bitolas)</t>
    </r>
  </si>
  <si>
    <r>
      <rPr>
        <sz val="7"/>
        <rFont val="Arial"/>
        <family val="2"/>
      </rPr>
      <t xml:space="preserve">Aço CA-50 grossa, diâmetro de 12.5 a 25 mm, fornecimento, dobragem e colocação nas
</t>
    </r>
    <r>
      <rPr>
        <sz val="7"/>
        <rFont val="Arial"/>
        <family val="2"/>
      </rPr>
      <t>formas</t>
    </r>
  </si>
  <si>
    <r>
      <rPr>
        <sz val="7"/>
        <rFont val="Arial"/>
        <family val="2"/>
      </rPr>
      <t>Aço CA-50 média, diâmetro de 6.3 a 10 mm, fornecimento, dobragem e colocação nas formas</t>
    </r>
  </si>
  <si>
    <r>
      <rPr>
        <sz val="7"/>
        <rFont val="Arial"/>
        <family val="2"/>
      </rPr>
      <t>Aço CA-60 fina, diâmetro de 4.2 a 5.0 mm, fornecimento, dobragem e colocação nas formas</t>
    </r>
  </si>
  <si>
    <r>
      <rPr>
        <sz val="7"/>
        <rFont val="Arial"/>
        <family val="2"/>
      </rPr>
      <t>Aluguel mensal de escoramento tubular com tubos metálicos com até 10 metros de altura</t>
    </r>
  </si>
  <si>
    <r>
      <rPr>
        <sz val="7"/>
        <rFont val="Arial"/>
        <family val="2"/>
      </rPr>
      <t xml:space="preserve">Alvenaria de bloco (39 x 19 x 09) cm espessura 09 cm, inclusive transporte da areia, cimento e
</t>
    </r>
    <r>
      <rPr>
        <sz val="7"/>
        <rFont val="Arial"/>
        <family val="2"/>
      </rPr>
      <t>bloco</t>
    </r>
  </si>
  <si>
    <r>
      <rPr>
        <sz val="7"/>
        <rFont val="Arial"/>
        <family val="2"/>
      </rPr>
      <t xml:space="preserve">Alvenaria de bloco (39 x 19 x 19) cm espessura 19 cm, inclusive fornecimento e transporte do
</t>
    </r>
    <r>
      <rPr>
        <sz val="7"/>
        <rFont val="Arial"/>
        <family val="2"/>
      </rPr>
      <t>bloco, areia e cimento</t>
    </r>
  </si>
  <si>
    <r>
      <rPr>
        <sz val="7"/>
        <rFont val="Arial"/>
        <family val="2"/>
      </rPr>
      <t xml:space="preserve">Alvenaria de lajota (20 x 20 x 10) cm espessura 10 cm, inclusive transporte de areia, lajota e
</t>
    </r>
    <r>
      <rPr>
        <sz val="7"/>
        <rFont val="Arial"/>
        <family val="2"/>
      </rPr>
      <t>cimento</t>
    </r>
  </si>
  <si>
    <r>
      <rPr>
        <sz val="7"/>
        <rFont val="Arial"/>
        <family val="2"/>
      </rPr>
      <t xml:space="preserve">Alvenaria de pedra de mão argamassada (argamassa cimento areia 1:4), inclusive transporte
</t>
    </r>
    <r>
      <rPr>
        <sz val="7"/>
        <rFont val="Arial"/>
        <family val="2"/>
      </rPr>
      <t>da pedra</t>
    </r>
  </si>
  <si>
    <r>
      <rPr>
        <sz val="7"/>
        <rFont val="Arial"/>
        <family val="2"/>
      </rPr>
      <t>Alvenaria de pedra de mão (junta seca), inclusive transporte da pedra</t>
    </r>
  </si>
  <si>
    <r>
      <rPr>
        <sz val="7"/>
        <rFont val="Arial"/>
        <family val="2"/>
      </rPr>
      <t>Andaime de madeira para altura até 7 m, compreendendo montagem e desmontagem</t>
    </r>
  </si>
  <si>
    <r>
      <rPr>
        <sz val="7"/>
        <rFont val="Arial"/>
        <family val="2"/>
      </rPr>
      <t>Andaime suspenso em madeira, inclusive montagem e desmontagem</t>
    </r>
  </si>
  <si>
    <r>
      <rPr>
        <sz val="7"/>
        <rFont val="Arial"/>
        <family val="2"/>
      </rPr>
      <t>Apicoamento manual de superfície de concreto</t>
    </r>
  </si>
  <si>
    <r>
      <rPr>
        <sz val="7"/>
        <rFont val="Arial"/>
        <family val="2"/>
      </rPr>
      <t>Apiloamento manual</t>
    </r>
  </si>
  <si>
    <r>
      <rPr>
        <sz val="7"/>
        <rFont val="Arial"/>
        <family val="2"/>
      </rPr>
      <t>Argamassa cimento e areia traço 1:4, tudo incluído</t>
    </r>
  </si>
  <si>
    <r>
      <rPr>
        <sz val="7"/>
        <rFont val="Arial"/>
        <family val="2"/>
      </rPr>
      <t>Argamassa cimento (nata), inclusive transporte de cimento</t>
    </r>
  </si>
  <si>
    <r>
      <rPr>
        <sz val="7"/>
        <rFont val="Arial"/>
        <family val="2"/>
      </rPr>
      <t>Argamassa de cimento e areia, traço 1:4, consumo de cimento 400 kg/m³</t>
    </r>
  </si>
  <si>
    <r>
      <rPr>
        <sz val="7"/>
        <rFont val="Arial"/>
        <family val="2"/>
      </rPr>
      <t>Aterro com areia, exceto fornecimento da areia</t>
    </r>
  </si>
  <si>
    <r>
      <rPr>
        <sz val="7"/>
        <rFont val="Arial"/>
        <family val="2"/>
      </rPr>
      <t>Berço de concreto ciclópico para BDTC diâmetro 0,60 m</t>
    </r>
  </si>
  <si>
    <r>
      <rPr>
        <sz val="7"/>
        <rFont val="Arial"/>
        <family val="2"/>
      </rPr>
      <t>Berço de concreto ciclópico para BDTC diâmetro 0,80 m</t>
    </r>
  </si>
  <si>
    <r>
      <rPr>
        <sz val="7"/>
        <rFont val="Arial"/>
        <family val="2"/>
      </rPr>
      <t>Berço de concreto ciclópico para BDTC diâmetro 1,00 m</t>
    </r>
  </si>
  <si>
    <r>
      <rPr>
        <sz val="7"/>
        <rFont val="Arial"/>
        <family val="2"/>
      </rPr>
      <t>Berço de concreto ciclópico para BDTC diâmetro 1,20 m</t>
    </r>
  </si>
  <si>
    <r>
      <rPr>
        <sz val="7"/>
        <rFont val="Arial"/>
        <family val="2"/>
      </rPr>
      <t>Berço de concreto ciclópico para BDTC diâmetro 1,50 m</t>
    </r>
  </si>
  <si>
    <r>
      <rPr>
        <sz val="7"/>
        <rFont val="Arial"/>
        <family val="2"/>
      </rPr>
      <t>Berço de concreto ciclópico para BSTC diâmetro 0,40 m</t>
    </r>
  </si>
  <si>
    <r>
      <rPr>
        <sz val="7"/>
        <rFont val="Arial"/>
        <family val="2"/>
      </rPr>
      <t>Berço de concreto ciclópico para BSTC diâmetro 0,60 m</t>
    </r>
  </si>
  <si>
    <r>
      <rPr>
        <sz val="7"/>
        <rFont val="Arial"/>
        <family val="2"/>
      </rPr>
      <t>Berço de concreto ciclópico para BSTC diâmetro 0,80 m</t>
    </r>
  </si>
  <si>
    <r>
      <rPr>
        <sz val="7"/>
        <rFont val="Arial"/>
        <family val="2"/>
      </rPr>
      <t>Berço de concreto ciclópico para BSTC diâmetro 1,00 m</t>
    </r>
  </si>
  <si>
    <r>
      <rPr>
        <sz val="7"/>
        <rFont val="Arial"/>
        <family val="2"/>
      </rPr>
      <t>Berço de concreto ciclópico para BSTC diâmetro 1,20 m</t>
    </r>
  </si>
  <si>
    <r>
      <rPr>
        <sz val="7"/>
        <rFont val="Arial"/>
        <family val="2"/>
      </rPr>
      <t>Berço de concreto ciclópico para BSTC diâmetro 1,50 m</t>
    </r>
  </si>
  <si>
    <r>
      <rPr>
        <sz val="7"/>
        <rFont val="Arial"/>
        <family val="2"/>
      </rPr>
      <t>Berço de concreto ciclópico para BTTC diâmetro 0,60 m</t>
    </r>
  </si>
  <si>
    <r>
      <rPr>
        <sz val="7"/>
        <rFont val="Arial"/>
        <family val="2"/>
      </rPr>
      <t>Berço de concreto ciclópico para BTTC diâmetro 0,80 m</t>
    </r>
  </si>
  <si>
    <r>
      <rPr>
        <sz val="7"/>
        <rFont val="Arial"/>
        <family val="2"/>
      </rPr>
      <t>Berço de concreto ciclópico para BTTC diâmetro 1,00 m</t>
    </r>
  </si>
  <si>
    <r>
      <rPr>
        <sz val="7"/>
        <rFont val="Arial"/>
        <family val="2"/>
      </rPr>
      <t>Berço de concreto ciclópico para BTTC diâmetro 1,20 m</t>
    </r>
  </si>
  <si>
    <r>
      <rPr>
        <sz val="7"/>
        <rFont val="Arial"/>
        <family val="2"/>
      </rPr>
      <t>Berço de concreto ciclópico para BTTC diâmetro 1,50 m</t>
    </r>
  </si>
  <si>
    <r>
      <rPr>
        <sz val="7"/>
        <rFont val="Arial"/>
        <family val="2"/>
      </rPr>
      <t>Berço em brita para BSTC diâm. = 1,00 m</t>
    </r>
  </si>
  <si>
    <r>
      <rPr>
        <sz val="7"/>
        <rFont val="Arial"/>
        <family val="2"/>
      </rPr>
      <t>Berço em brita para BSTC diâm.=1,20 m</t>
    </r>
  </si>
  <si>
    <r>
      <rPr>
        <sz val="7"/>
        <rFont val="Arial"/>
        <family val="2"/>
      </rPr>
      <t>Berço em concreto ciclópico para BSTC diâm. = 0,30m</t>
    </r>
  </si>
  <si>
    <r>
      <rPr>
        <sz val="7"/>
        <rFont val="Arial"/>
        <family val="2"/>
      </rPr>
      <t>Boca de BDCC 1,50 x 1,50 m projeto DNIT</t>
    </r>
  </si>
  <si>
    <r>
      <rPr>
        <sz val="7"/>
        <rFont val="Arial"/>
        <family val="2"/>
      </rPr>
      <t>Boca de BDCC 2,50 x 2,00 m conforme projeto</t>
    </r>
  </si>
  <si>
    <r>
      <rPr>
        <sz val="7"/>
        <rFont val="Arial"/>
        <family val="2"/>
      </rPr>
      <t>Boca de BDCC 2,50 x 2,50 m projeto DNIT</t>
    </r>
  </si>
  <si>
    <r>
      <rPr>
        <sz val="7"/>
        <rFont val="Arial"/>
        <family val="2"/>
      </rPr>
      <t>Boca de BDCC 2,50 x 3,00 m projeto DNIT</t>
    </r>
  </si>
  <si>
    <r>
      <rPr>
        <sz val="7"/>
        <rFont val="Arial"/>
        <family val="2"/>
      </rPr>
      <t>Boca de BDCC 3,00 x 3,00 m projeto DNIT</t>
    </r>
  </si>
  <si>
    <r>
      <rPr>
        <sz val="7"/>
        <rFont val="Arial"/>
        <family val="2"/>
      </rPr>
      <t>Boca de BSCC 1,50 x 1,50 m projeto DNIT</t>
    </r>
  </si>
  <si>
    <r>
      <rPr>
        <sz val="7"/>
        <rFont val="Arial"/>
        <family val="2"/>
      </rPr>
      <t>Boca de BSCC 2,00 x 2,00 m projeto DNIT</t>
    </r>
  </si>
  <si>
    <r>
      <rPr>
        <sz val="7"/>
        <rFont val="Arial"/>
        <family val="2"/>
      </rPr>
      <t>Boca de BSCC 2,00 x 3,00 m projeto DNIT</t>
    </r>
  </si>
  <si>
    <r>
      <rPr>
        <sz val="7"/>
        <rFont val="Arial"/>
        <family val="2"/>
      </rPr>
      <t>Boca de BSCC 2,50 x 2,50 m projeto DNIT</t>
    </r>
  </si>
  <si>
    <r>
      <rPr>
        <sz val="7"/>
        <rFont val="Arial"/>
        <family val="2"/>
      </rPr>
      <t>Boca de BSCC 2,50 x 3,00 m projeto DNIT</t>
    </r>
  </si>
  <si>
    <r>
      <rPr>
        <sz val="7"/>
        <rFont val="Arial"/>
        <family val="2"/>
      </rPr>
      <t>Boca de BSCC 3,00 x 3,00 m projeto DNIT</t>
    </r>
  </si>
  <si>
    <r>
      <rPr>
        <sz val="7"/>
        <rFont val="Arial"/>
        <family val="2"/>
      </rPr>
      <t>Boca de BTCC 1,50 x 1,50 m projeto DNIT</t>
    </r>
  </si>
  <si>
    <r>
      <rPr>
        <sz val="7"/>
        <rFont val="Arial"/>
        <family val="2"/>
      </rPr>
      <t>Boca de BTCC 2,00 x 2,00 m projeto DNIT</t>
    </r>
  </si>
  <si>
    <r>
      <rPr>
        <sz val="7"/>
        <rFont val="Arial"/>
        <family val="2"/>
      </rPr>
      <t>Boca de BTCC 2,00 x 3,00 m projeto DNIT</t>
    </r>
  </si>
  <si>
    <r>
      <rPr>
        <sz val="7"/>
        <rFont val="Arial"/>
        <family val="2"/>
      </rPr>
      <t>Boca de BTCC 2,50 x 2,50 m projeto DNIT</t>
    </r>
  </si>
  <si>
    <r>
      <rPr>
        <sz val="7"/>
        <rFont val="Arial"/>
        <family val="2"/>
      </rPr>
      <t>Boca de BTCC 2,50 x 3,00 m projeto DNIT</t>
    </r>
  </si>
  <si>
    <r>
      <rPr>
        <sz val="7"/>
        <rFont val="Arial"/>
        <family val="2"/>
      </rPr>
      <t>Boca de BTCC 3,00 x 3,00 m projeto DNIT</t>
    </r>
  </si>
  <si>
    <r>
      <rPr>
        <sz val="7"/>
        <rFont val="Arial"/>
        <family val="2"/>
      </rPr>
      <t>Boca de concreto ciclópico para BDTC diâmetro 0,60 m</t>
    </r>
  </si>
  <si>
    <r>
      <rPr>
        <sz val="7"/>
        <rFont val="Arial"/>
        <family val="2"/>
      </rPr>
      <t>Boca de concreto ciclópico para BDTC diâmetro 0,80 m</t>
    </r>
  </si>
  <si>
    <r>
      <rPr>
        <sz val="7"/>
        <rFont val="Arial"/>
        <family val="2"/>
      </rPr>
      <t>Boca de concreto ciclópico para BDTC diâmetro 1,00 m</t>
    </r>
  </si>
  <si>
    <r>
      <rPr>
        <sz val="7"/>
        <rFont val="Arial"/>
        <family val="2"/>
      </rPr>
      <t>Boca de concreto ciclópico para BDTC diâmetro 1,20 m</t>
    </r>
  </si>
  <si>
    <r>
      <rPr>
        <sz val="7"/>
        <rFont val="Arial"/>
        <family val="2"/>
      </rPr>
      <t>Boca de concreto ciclópico para BDTC diâmetro 1,50 m</t>
    </r>
  </si>
  <si>
    <r>
      <rPr>
        <sz val="7"/>
        <rFont val="Arial"/>
        <family val="2"/>
      </rPr>
      <t>Boca de concreto ciclópico para BSTC diâmetro 0,40 m</t>
    </r>
  </si>
  <si>
    <r>
      <rPr>
        <sz val="7"/>
        <rFont val="Arial"/>
        <family val="2"/>
      </rPr>
      <t>Boca de concreto ciclópico para BSTC diâmetro 0,60 m</t>
    </r>
  </si>
  <si>
    <r>
      <rPr>
        <sz val="7"/>
        <rFont val="Arial"/>
        <family val="2"/>
      </rPr>
      <t>Boca de concreto ciclópico para BSTC diâmetro 0,80 m</t>
    </r>
  </si>
  <si>
    <r>
      <rPr>
        <sz val="7"/>
        <rFont val="Arial"/>
        <family val="2"/>
      </rPr>
      <t>Boca de concreto ciclópico para BSTC diâmetro 1,00 m</t>
    </r>
  </si>
  <si>
    <r>
      <rPr>
        <sz val="7"/>
        <rFont val="Arial"/>
        <family val="2"/>
      </rPr>
      <t>Boca de concreto ciclópico para BSTC diâmetro 1,20 m</t>
    </r>
  </si>
  <si>
    <r>
      <rPr>
        <sz val="7"/>
        <rFont val="Arial"/>
        <family val="2"/>
      </rPr>
      <t>Boca de concreto ciclópico para BSTC diâmetro 1,50 m</t>
    </r>
  </si>
  <si>
    <r>
      <rPr>
        <sz val="7"/>
        <rFont val="Arial"/>
        <family val="2"/>
      </rPr>
      <t>Boca de concreto ciclópico para BTTC diâmetro 0,60 m</t>
    </r>
  </si>
  <si>
    <r>
      <rPr>
        <sz val="7"/>
        <rFont val="Arial"/>
        <family val="2"/>
      </rPr>
      <t>Boca de concreto ciclópico para BTTC diâmetro 0,80 m</t>
    </r>
  </si>
  <si>
    <r>
      <rPr>
        <sz val="7"/>
        <rFont val="Arial"/>
        <family val="2"/>
      </rPr>
      <t>Boca de concreto ciclópico para BTTC diâmetro 1,00 m</t>
    </r>
  </si>
  <si>
    <r>
      <rPr>
        <sz val="7"/>
        <rFont val="Arial"/>
        <family val="2"/>
      </rPr>
      <t>Boca de concreto ciclópico para BTTC diâmetro 1,20 m</t>
    </r>
  </si>
  <si>
    <r>
      <rPr>
        <sz val="7"/>
        <rFont val="Arial"/>
        <family val="2"/>
      </rPr>
      <t>Boca de concreto ciclópico para BTTC diâmetro 1,50 m</t>
    </r>
  </si>
  <si>
    <r>
      <rPr>
        <sz val="7"/>
        <rFont val="Arial"/>
        <family val="2"/>
      </rPr>
      <t>Boca de lobo simples</t>
    </r>
  </si>
  <si>
    <r>
      <rPr>
        <sz val="7"/>
        <rFont val="Arial"/>
        <family val="2"/>
      </rPr>
      <t>Boca de saída de dreno profundo BSD-01</t>
    </r>
  </si>
  <si>
    <r>
      <rPr>
        <sz val="7"/>
        <rFont val="Arial"/>
        <family val="2"/>
      </rPr>
      <t xml:space="preserve">BSCC (pré-moldado) 1,50 x 1,50 x 1,00m CL 45t, inclusive transporte do Anel de Bueiro
</t>
    </r>
    <r>
      <rPr>
        <sz val="7"/>
        <rFont val="Arial"/>
        <family val="2"/>
      </rPr>
      <t>Celular Pré-moldado</t>
    </r>
  </si>
  <si>
    <r>
      <rPr>
        <sz val="7"/>
        <rFont val="Arial"/>
        <family val="2"/>
      </rPr>
      <t xml:space="preserve">BSCC (pré-moldado) 2,00 x 2,00 x 1,00m CL 45t, inclusive transporte de Anel de Bueiro
</t>
    </r>
    <r>
      <rPr>
        <sz val="7"/>
        <rFont val="Arial"/>
        <family val="2"/>
      </rPr>
      <t>Celular Pré-moldado</t>
    </r>
  </si>
  <si>
    <r>
      <rPr>
        <sz val="7"/>
        <rFont val="Arial"/>
        <family val="2"/>
      </rPr>
      <t xml:space="preserve">BSCC (pré-moldado) 2,50 x 2,50 x 1,00m CL 45t, inclusive transporte de Anel de Bueiro
</t>
    </r>
    <r>
      <rPr>
        <sz val="7"/>
        <rFont val="Arial"/>
        <family val="2"/>
      </rPr>
      <t>Celular Pré-moldado</t>
    </r>
  </si>
  <si>
    <r>
      <rPr>
        <sz val="7"/>
        <rFont val="Arial"/>
        <family val="2"/>
      </rPr>
      <t xml:space="preserve">BSCC (pré-moldado) 3,00 x 3,00 x 1,00m CL 45t, inclusive transporte de Anel de Bueiro
</t>
    </r>
    <r>
      <rPr>
        <sz val="7"/>
        <rFont val="Arial"/>
        <family val="2"/>
      </rPr>
      <t>Celular Pré-moldado</t>
    </r>
  </si>
  <si>
    <r>
      <rPr>
        <sz val="7"/>
        <rFont val="Arial"/>
        <family val="2"/>
      </rPr>
      <t xml:space="preserve">Bueiro Metálico BSTM - D = 3,00 m - T.L. com tratamento epóxi e = 2,7 mm - método não
</t>
    </r>
    <r>
      <rPr>
        <sz val="7"/>
        <rFont val="Arial"/>
        <family val="2"/>
      </rPr>
      <t>destrutivo</t>
    </r>
  </si>
  <si>
    <r>
      <rPr>
        <sz val="7"/>
        <rFont val="Arial"/>
        <family val="2"/>
      </rPr>
      <t xml:space="preserve">Bueiro Metálico BSTM - D=3,05m - MP-152 com tratamento epóxi e=2,7mm - método
</t>
    </r>
    <r>
      <rPr>
        <sz val="7"/>
        <rFont val="Arial"/>
        <family val="2"/>
      </rPr>
      <t>destrutivo, inclusive lastro de brita</t>
    </r>
  </si>
  <si>
    <r>
      <rPr>
        <sz val="7"/>
        <rFont val="Arial"/>
        <family val="2"/>
      </rPr>
      <t>Caiação de meio fios, sarjetas, etc</t>
    </r>
  </si>
  <si>
    <r>
      <rPr>
        <sz val="7"/>
        <rFont val="Arial"/>
        <family val="2"/>
      </rPr>
      <t>Caixa Boca de Lobo em bloco pré-moldado 1,20 x 1,20m</t>
    </r>
  </si>
  <si>
    <r>
      <rPr>
        <sz val="7"/>
        <rFont val="Arial"/>
        <family val="2"/>
      </rPr>
      <t>Caixa coletora concreto armado H= 2,00 m, inclusive escavação</t>
    </r>
  </si>
  <si>
    <r>
      <rPr>
        <sz val="7"/>
        <rFont val="Arial"/>
        <family val="2"/>
      </rPr>
      <t>Caixa coletora concreto armado H= 2,50 m, inclusive escavação</t>
    </r>
  </si>
  <si>
    <r>
      <rPr>
        <sz val="7"/>
        <rFont val="Arial"/>
        <family val="2"/>
      </rPr>
      <t>Caixa coletora em bloco pré-moldado para d=0,60m (1,00 x 1,00m)</t>
    </r>
  </si>
  <si>
    <r>
      <rPr>
        <sz val="7"/>
        <rFont val="Arial"/>
        <family val="2"/>
      </rPr>
      <t>Caixa de concreto para BSTC diâmetro 0,40 m H=1,60 m</t>
    </r>
  </si>
  <si>
    <r>
      <rPr>
        <sz val="7"/>
        <rFont val="Arial"/>
        <family val="2"/>
      </rPr>
      <t>Caixa de concreto para BSTC diâmetro 0,60 m H=2,00 m</t>
    </r>
  </si>
  <si>
    <r>
      <rPr>
        <sz val="7"/>
        <rFont val="Arial"/>
        <family val="2"/>
      </rPr>
      <t>Caixa de concreto para BSTC diâmetro 0,80 m H=2,50 m</t>
    </r>
  </si>
  <si>
    <r>
      <rPr>
        <sz val="7"/>
        <rFont val="Arial"/>
        <family val="2"/>
      </rPr>
      <t>Caixa de concreto para BSTC diâmetro 1,00 m H=3,00 m</t>
    </r>
  </si>
  <si>
    <r>
      <rPr>
        <sz val="7"/>
        <rFont val="Arial"/>
        <family val="2"/>
      </rPr>
      <t>Caixa de passagem para tubos de D=0,40 m H=1,10 m</t>
    </r>
  </si>
  <si>
    <r>
      <rPr>
        <sz val="7"/>
        <rFont val="Arial"/>
        <family val="2"/>
      </rPr>
      <t>Caixa de passagem (2,50 x 2,50m)</t>
    </r>
  </si>
  <si>
    <r>
      <rPr>
        <sz val="7"/>
        <rFont val="Arial"/>
        <family val="2"/>
      </rPr>
      <t>Caixa para rede de dutos, dimensões 100 x 100 x 100 cm</t>
    </r>
  </si>
  <si>
    <r>
      <rPr>
        <sz val="7"/>
        <rFont val="Arial"/>
        <family val="2"/>
      </rPr>
      <t>Caixa para rede de dutos, dimensões 60 x 60 x 60 cm</t>
    </r>
  </si>
  <si>
    <r>
      <rPr>
        <sz val="7"/>
        <rFont val="Arial"/>
        <family val="2"/>
      </rPr>
      <t>Caixa ralo de elementos pré-moldados em concreto (tudo incluído)</t>
    </r>
  </si>
  <si>
    <r>
      <rPr>
        <sz val="7"/>
        <rFont val="Arial"/>
        <family val="2"/>
      </rPr>
      <t>Canaleta com grelha DP-1, inclusive transporte da grelha</t>
    </r>
  </si>
  <si>
    <r>
      <rPr>
        <sz val="7"/>
        <rFont val="Arial"/>
        <family val="2"/>
      </rPr>
      <t>Canaleta de concreto, com forma retangular inclusive caiação - parede 12 cm</t>
    </r>
  </si>
  <si>
    <r>
      <rPr>
        <sz val="7"/>
        <rFont val="Arial"/>
        <family val="2"/>
      </rPr>
      <t>Canaleta de concreto retangular (0,130m³/m) inclusive caiação</t>
    </r>
  </si>
  <si>
    <r>
      <rPr>
        <sz val="7"/>
        <rFont val="Arial"/>
        <family val="2"/>
      </rPr>
      <t>Canaleta de concreto (0,130m³/m) forma trapezoidal inclusive caiação</t>
    </r>
  </si>
  <si>
    <r>
      <rPr>
        <sz val="7"/>
        <rFont val="Arial"/>
        <family val="2"/>
      </rPr>
      <t>Cerca de tela de arame galvanizado h = 1,20 m</t>
    </r>
  </si>
  <si>
    <r>
      <rPr>
        <sz val="7"/>
        <rFont val="Arial"/>
        <family val="2"/>
      </rPr>
      <t>Cerca de tela galvanizada fio 12 malha 3"x3", com altura de 1,80 m</t>
    </r>
  </si>
  <si>
    <r>
      <rPr>
        <sz val="7"/>
        <rFont val="Arial"/>
        <family val="2"/>
      </rPr>
      <t xml:space="preserve">Cerca em tela revestida em PVC com mourões de concreto, 10 x 10 x 2,40 m,  fornecimento e
</t>
    </r>
    <r>
      <rPr>
        <sz val="7"/>
        <rFont val="Arial"/>
        <family val="2"/>
      </rPr>
      <t>execução</t>
    </r>
  </si>
  <si>
    <r>
      <rPr>
        <sz val="7"/>
        <rFont val="Arial"/>
        <family val="2"/>
      </rPr>
      <t>Chapisco com argamassa de cimento e areia no traço 1:3</t>
    </r>
  </si>
  <si>
    <r>
      <rPr>
        <sz val="7"/>
        <rFont val="Arial"/>
        <family val="2"/>
      </rPr>
      <t>Chapisco com argamassa de cimento e pedrisco no traço 1:4</t>
    </r>
  </si>
  <si>
    <r>
      <rPr>
        <sz val="7"/>
        <rFont val="Arial"/>
        <family val="2"/>
      </rPr>
      <t>Colchão drenante de areia para fundação de aterros, exclusive o fornecimento de areia</t>
    </r>
  </si>
  <si>
    <r>
      <rPr>
        <sz val="7"/>
        <rFont val="Arial"/>
        <family val="2"/>
      </rPr>
      <t xml:space="preserve">Colchão drenante de areia para fundação de aterros, inclusive fornecimento e transporte da
</t>
    </r>
    <r>
      <rPr>
        <sz val="7"/>
        <rFont val="Arial"/>
        <family val="2"/>
      </rPr>
      <t>areia</t>
    </r>
  </si>
  <si>
    <r>
      <rPr>
        <sz val="7"/>
        <rFont val="Arial"/>
        <family val="2"/>
      </rPr>
      <t xml:space="preserve">Colchão drenante de brita 1 inclusive fornecimento, espalhamento, compactação e transporte
</t>
    </r>
    <r>
      <rPr>
        <sz val="7"/>
        <rFont val="Arial"/>
        <family val="2"/>
      </rPr>
      <t>da brita</t>
    </r>
  </si>
  <si>
    <r>
      <rPr>
        <sz val="7"/>
        <rFont val="Arial"/>
        <family val="2"/>
      </rPr>
      <t xml:space="preserve">Colchão drenante de brita 2 inclusive fornecimento, espalhamento, compactação e transporte
</t>
    </r>
    <r>
      <rPr>
        <sz val="7"/>
        <rFont val="Arial"/>
        <family val="2"/>
      </rPr>
      <t>da brita</t>
    </r>
  </si>
  <si>
    <r>
      <rPr>
        <sz val="7"/>
        <rFont val="Arial"/>
        <family val="2"/>
      </rPr>
      <t xml:space="preserve">Colchão drenante de brita 3 inclusive fornecimento, espalhamento, compactação e transporte
</t>
    </r>
    <r>
      <rPr>
        <sz val="7"/>
        <rFont val="Arial"/>
        <family val="2"/>
      </rPr>
      <t>da brita</t>
    </r>
  </si>
  <si>
    <r>
      <rPr>
        <sz val="7"/>
        <rFont val="Arial"/>
        <family val="2"/>
      </rPr>
      <t>Coleta drenante (1,00x1,00) m c/ geotêxtil não tecido RT 16kn/m,  inclusive transporte da brita</t>
    </r>
  </si>
  <si>
    <r>
      <rPr>
        <sz val="7"/>
        <rFont val="Arial"/>
        <family val="2"/>
      </rPr>
      <t xml:space="preserve">Concreto armado, dosado para resist. 20 Mpa,  incluindo 60kg aço CA-50A, mão de obra p/
</t>
    </r>
    <r>
      <rPr>
        <sz val="7"/>
        <rFont val="Arial"/>
        <family val="2"/>
      </rPr>
      <t>corte, dobragem e montagem, exclusive forma</t>
    </r>
  </si>
  <si>
    <r>
      <rPr>
        <sz val="7"/>
        <rFont val="Arial"/>
        <family val="2"/>
      </rPr>
      <t>Concreto ciclópico com 70% concreto 10,0 MPa e 30% de pedra de mão, tudo incluído</t>
    </r>
  </si>
  <si>
    <r>
      <rPr>
        <sz val="7"/>
        <rFont val="Arial"/>
        <family val="2"/>
      </rPr>
      <t>Concreto ciclópico com 70% concreto 15,0 MPa e 30% de pedra de mão, tudo incluído</t>
    </r>
  </si>
  <si>
    <r>
      <rPr>
        <sz val="7"/>
        <rFont val="Arial"/>
        <family val="2"/>
      </rPr>
      <t>Concreto ciclópico com 70% concreto 20,0 MPa e 30% de pedra de mão, tudo incluído</t>
    </r>
  </si>
  <si>
    <r>
      <rPr>
        <sz val="7"/>
        <rFont val="Arial"/>
        <family val="2"/>
      </rPr>
      <t>Concreto de regularização, tudo incluído</t>
    </r>
  </si>
  <si>
    <r>
      <rPr>
        <sz val="7"/>
        <rFont val="Arial"/>
        <family val="2"/>
      </rPr>
      <t>Concreto estrutural fck = 15,0 MPa, tudo incluído</t>
    </r>
  </si>
  <si>
    <r>
      <rPr>
        <sz val="7"/>
        <rFont val="Arial"/>
        <family val="2"/>
      </rPr>
      <t>Concreto estrutural fck = 20,0 MPa com plastificante, tudo incluído</t>
    </r>
  </si>
  <si>
    <r>
      <rPr>
        <sz val="7"/>
        <rFont val="Arial"/>
        <family val="2"/>
      </rPr>
      <t>Concreto estrutural fck = 20,0 MPa, tudo incluído</t>
    </r>
  </si>
  <si>
    <r>
      <rPr>
        <sz val="7"/>
        <rFont val="Arial"/>
        <family val="2"/>
      </rPr>
      <t>Concreto estrutural fck = 25,0 MPa com plastificante, tudo incluído</t>
    </r>
  </si>
  <si>
    <r>
      <rPr>
        <sz val="7"/>
        <rFont val="Arial"/>
        <family val="2"/>
      </rPr>
      <t xml:space="preserve">Concreto estrutural fck = 25,0 MPa, inclusive fornecimento e transporte do cimento, areia e
</t>
    </r>
    <r>
      <rPr>
        <sz val="7"/>
        <rFont val="Arial"/>
        <family val="2"/>
      </rPr>
      <t>pedra britada</t>
    </r>
  </si>
  <si>
    <r>
      <rPr>
        <sz val="7"/>
        <rFont val="Arial"/>
        <family val="2"/>
      </rPr>
      <t>Concreto estrutural fck = 30,0 MPa com micro-silica e Sikacrete BR ou equivalente</t>
    </r>
  </si>
  <si>
    <r>
      <rPr>
        <sz val="7"/>
        <rFont val="Arial"/>
        <family val="2"/>
      </rPr>
      <t>Concreto estrutural fck = 30,0 MPa com plastificante</t>
    </r>
  </si>
  <si>
    <r>
      <rPr>
        <sz val="7"/>
        <rFont val="Arial"/>
        <family val="2"/>
      </rPr>
      <t>Concreto estrutural fck = 30,0 MPa, tudo incluído</t>
    </r>
  </si>
  <si>
    <r>
      <rPr>
        <sz val="7"/>
        <rFont val="Arial"/>
        <family val="2"/>
      </rPr>
      <t>Concreto estrutural fck = 35,0 MPa com micro-silica e Sikacrete BR ou equivalente</t>
    </r>
  </si>
  <si>
    <r>
      <rPr>
        <sz val="7"/>
        <rFont val="Arial"/>
        <family val="2"/>
      </rPr>
      <t>Concreto submerso fck = 20,0 MPa, tudo incluído</t>
    </r>
  </si>
  <si>
    <r>
      <rPr>
        <sz val="7"/>
        <rFont val="Arial"/>
        <family val="2"/>
      </rPr>
      <t xml:space="preserve">Corpo BDTC (grota) diâmetro 0,60 m CA-1 MF exclusive escavação e reaterro, inclusive
</t>
    </r>
    <r>
      <rPr>
        <sz val="7"/>
        <rFont val="Arial"/>
        <family val="2"/>
      </rPr>
      <t>transporte do tubo</t>
    </r>
  </si>
  <si>
    <r>
      <rPr>
        <sz val="7"/>
        <rFont val="Arial"/>
        <family val="2"/>
      </rPr>
      <t xml:space="preserve">Corpo BDTC (grota) diâmetro 0,60 m CA-1 PB exclusive escavação e reaterro, inclusive
</t>
    </r>
    <r>
      <rPr>
        <sz val="7"/>
        <rFont val="Arial"/>
        <family val="2"/>
      </rPr>
      <t>transporte do tubo</t>
    </r>
  </si>
  <si>
    <r>
      <rPr>
        <sz val="7"/>
        <rFont val="Arial"/>
        <family val="2"/>
      </rPr>
      <t xml:space="preserve">Corpo BDTC (grota) diâmetro 0,60 m CA-2 MF exclusive escavação e reaterro, inclusive
</t>
    </r>
    <r>
      <rPr>
        <sz val="7"/>
        <rFont val="Arial"/>
        <family val="2"/>
      </rPr>
      <t>transporte do tubo</t>
    </r>
  </si>
  <si>
    <r>
      <rPr>
        <sz val="7"/>
        <rFont val="Arial"/>
        <family val="2"/>
      </rPr>
      <t xml:space="preserve">Corpo BDTC (grota) diâmetro 0,60 m CA-2 PB exclusive escavação e reaterro, inclusive
</t>
    </r>
    <r>
      <rPr>
        <sz val="7"/>
        <rFont val="Arial"/>
        <family val="2"/>
      </rPr>
      <t>transporte do tubo</t>
    </r>
  </si>
  <si>
    <r>
      <rPr>
        <sz val="7"/>
        <rFont val="Arial"/>
        <family val="2"/>
      </rPr>
      <t xml:space="preserve">Corpo BDTC (grota) diâmetro 0,80 m CA-1 MF exclusive escavação e reaterro, inclusive
</t>
    </r>
    <r>
      <rPr>
        <sz val="7"/>
        <rFont val="Arial"/>
        <family val="2"/>
      </rPr>
      <t>transporte do tubo</t>
    </r>
  </si>
  <si>
    <r>
      <rPr>
        <sz val="7"/>
        <rFont val="Arial"/>
        <family val="2"/>
      </rPr>
      <t xml:space="preserve">Corpo BDTC (grota) diâmetro 0,80 m CA-1 PB exclusive escavação e reaterro, inclusive
</t>
    </r>
    <r>
      <rPr>
        <sz val="7"/>
        <rFont val="Arial"/>
        <family val="2"/>
      </rPr>
      <t>transporte do tubo</t>
    </r>
  </si>
  <si>
    <r>
      <rPr>
        <sz val="7"/>
        <rFont val="Arial"/>
        <family val="2"/>
      </rPr>
      <t xml:space="preserve">Corpo BDTC (grota) diâmetro 0,80 m CA-2 MF exclusive escavação e reaterro, inclusive
</t>
    </r>
    <r>
      <rPr>
        <sz val="7"/>
        <rFont val="Arial"/>
        <family val="2"/>
      </rPr>
      <t>transporte do tubo</t>
    </r>
  </si>
  <si>
    <r>
      <rPr>
        <sz val="7"/>
        <rFont val="Arial"/>
        <family val="2"/>
      </rPr>
      <t xml:space="preserve">Corpo BDTC (grota) diâmetro 0,80 m CA-2 PB exclusive escavação e reaterro, inclusive
</t>
    </r>
    <r>
      <rPr>
        <sz val="7"/>
        <rFont val="Arial"/>
        <family val="2"/>
      </rPr>
      <t>transporte do tubo</t>
    </r>
  </si>
  <si>
    <r>
      <rPr>
        <sz val="7"/>
        <rFont val="Arial"/>
        <family val="2"/>
      </rPr>
      <t xml:space="preserve">Corpo BDTC (grota) diâmetro 1,00 m CA-1 MF exclusive escavação e reaterro, inclusive
</t>
    </r>
    <r>
      <rPr>
        <sz val="7"/>
        <rFont val="Arial"/>
        <family val="2"/>
      </rPr>
      <t>transporte do tubo</t>
    </r>
  </si>
  <si>
    <r>
      <rPr>
        <sz val="7"/>
        <rFont val="Arial"/>
        <family val="2"/>
      </rPr>
      <t xml:space="preserve">Corpo BDTC (grota) diâmetro 1,00 m CA-1 PB exclusive escavação e reaterro, inclusive
</t>
    </r>
    <r>
      <rPr>
        <sz val="7"/>
        <rFont val="Arial"/>
        <family val="2"/>
      </rPr>
      <t>transporte do tubo</t>
    </r>
  </si>
  <si>
    <r>
      <rPr>
        <sz val="7"/>
        <rFont val="Arial"/>
        <family val="2"/>
      </rPr>
      <t xml:space="preserve">Corpo BDTC (grota) diâmetro 1,00 m CA-2 MF exclusive escavação e reaterro, inclusive
</t>
    </r>
    <r>
      <rPr>
        <sz val="7"/>
        <rFont val="Arial"/>
        <family val="2"/>
      </rPr>
      <t>transporte do tubo</t>
    </r>
  </si>
  <si>
    <r>
      <rPr>
        <sz val="7"/>
        <rFont val="Arial"/>
        <family val="2"/>
      </rPr>
      <t xml:space="preserve">Corpo BDTC (grota) diâmetro 1,00 m CA-2 PB exclusive escavação e reaterro, inclusive
</t>
    </r>
    <r>
      <rPr>
        <sz val="7"/>
        <rFont val="Arial"/>
        <family val="2"/>
      </rPr>
      <t>transporte do tubo</t>
    </r>
  </si>
  <si>
    <r>
      <rPr>
        <sz val="7"/>
        <rFont val="Arial"/>
        <family val="2"/>
      </rPr>
      <t xml:space="preserve">Corpo BDTC (grota) diâmetro 1,00 m CA-3 MF exclusive escavação e reaterro, inclusive
</t>
    </r>
    <r>
      <rPr>
        <sz val="7"/>
        <rFont val="Arial"/>
        <family val="2"/>
      </rPr>
      <t>transporte do tubo</t>
    </r>
  </si>
  <si>
    <r>
      <rPr>
        <sz val="7"/>
        <rFont val="Arial"/>
        <family val="2"/>
      </rPr>
      <t xml:space="preserve">Corpo BDTC (grota) diâmetro 1,20 m CA-1 MF exclusive escavação e reaterro, inclusive
</t>
    </r>
    <r>
      <rPr>
        <sz val="7"/>
        <rFont val="Arial"/>
        <family val="2"/>
      </rPr>
      <t>transporte do tubo</t>
    </r>
  </si>
  <si>
    <r>
      <rPr>
        <sz val="7"/>
        <rFont val="Arial"/>
        <family val="2"/>
      </rPr>
      <t xml:space="preserve">Corpo BDTC (grota) diâmetro 1,20 m CA-1 PB exclusive escavação e reaterro, inclusive
</t>
    </r>
    <r>
      <rPr>
        <sz val="7"/>
        <rFont val="Arial"/>
        <family val="2"/>
      </rPr>
      <t>transporte do tubo</t>
    </r>
  </si>
  <si>
    <r>
      <rPr>
        <sz val="7"/>
        <rFont val="Arial"/>
        <family val="2"/>
      </rPr>
      <t xml:space="preserve">Corpo BDTC (grota) diâmetro 1,20 m CA-2 MF exclusive escavação e reaterro, inclusive
</t>
    </r>
    <r>
      <rPr>
        <sz val="7"/>
        <rFont val="Arial"/>
        <family val="2"/>
      </rPr>
      <t>transporte do tubo</t>
    </r>
  </si>
  <si>
    <r>
      <rPr>
        <sz val="7"/>
        <rFont val="Arial"/>
        <family val="2"/>
      </rPr>
      <t xml:space="preserve">Corpo BDTC (grota) diâmetro 1,20 m CA-2 PB exclusive escavação e reaterro, inclusive
</t>
    </r>
    <r>
      <rPr>
        <sz val="7"/>
        <rFont val="Arial"/>
        <family val="2"/>
      </rPr>
      <t>transporte do tubo</t>
    </r>
  </si>
  <si>
    <r>
      <rPr>
        <sz val="7"/>
        <rFont val="Arial"/>
        <family val="2"/>
      </rPr>
      <t xml:space="preserve">Corpo BDTC (grota) diâmetro 1,20 m CA-3 MF exclusive escavação e reaterro, inclusive
</t>
    </r>
    <r>
      <rPr>
        <sz val="7"/>
        <rFont val="Arial"/>
        <family val="2"/>
      </rPr>
      <t>transporte do tubo</t>
    </r>
  </si>
  <si>
    <r>
      <rPr>
        <sz val="7"/>
        <rFont val="Arial"/>
        <family val="2"/>
      </rPr>
      <t xml:space="preserve">Corpo BDTC (grota) diâmetro 1,50 m CA-1 MF exclusive escavação e reaterro, inclusive
</t>
    </r>
    <r>
      <rPr>
        <sz val="7"/>
        <rFont val="Arial"/>
        <family val="2"/>
      </rPr>
      <t>transporte do tubo</t>
    </r>
  </si>
  <si>
    <r>
      <rPr>
        <sz val="7"/>
        <rFont val="Arial"/>
        <family val="2"/>
      </rPr>
      <t xml:space="preserve">Corpo BDTC (grota) diâmetro 1,50 m CA-1 PB exclusive escavação e reaterro, inclusive
</t>
    </r>
    <r>
      <rPr>
        <sz val="7"/>
        <rFont val="Arial"/>
        <family val="2"/>
      </rPr>
      <t>transporte do tubo</t>
    </r>
  </si>
  <si>
    <r>
      <rPr>
        <sz val="7"/>
        <rFont val="Arial"/>
        <family val="2"/>
      </rPr>
      <t xml:space="preserve">Corpo BDTC (grota) diâmetro 1,50 m CA-2 MF exclusive escavação e reaterro, inclusive
</t>
    </r>
    <r>
      <rPr>
        <sz val="7"/>
        <rFont val="Arial"/>
        <family val="2"/>
      </rPr>
      <t>transporte do tubo</t>
    </r>
  </si>
  <si>
    <r>
      <rPr>
        <sz val="7"/>
        <rFont val="Arial"/>
        <family val="2"/>
      </rPr>
      <t xml:space="preserve">Corpo BDTC (grota) diâmetro 1,50 m CA-2 PB exclusive escavação e reaterro, inclusive
</t>
    </r>
    <r>
      <rPr>
        <sz val="7"/>
        <rFont val="Arial"/>
        <family val="2"/>
      </rPr>
      <t>transporte do tubo</t>
    </r>
  </si>
  <si>
    <r>
      <rPr>
        <sz val="7"/>
        <rFont val="Arial"/>
        <family val="2"/>
      </rPr>
      <t xml:space="preserve">Corpo BDTC (grota) diâmetro 1,50 m CA-3 MF exclusive escavação e reaterro, inclusive
</t>
    </r>
    <r>
      <rPr>
        <sz val="7"/>
        <rFont val="Arial"/>
        <family val="2"/>
      </rPr>
      <t>transporte do tubo</t>
    </r>
  </si>
  <si>
    <r>
      <rPr>
        <sz val="7"/>
        <rFont val="Arial"/>
        <family val="2"/>
      </rPr>
      <t>Corpo BSTC diâmetro 0,20 m C.S. MF inclusive escavação, reaterro e transporte do tubo</t>
    </r>
  </si>
  <si>
    <r>
      <rPr>
        <sz val="7"/>
        <rFont val="Arial"/>
        <family val="2"/>
      </rPr>
      <t>Corpo BSTC diâmetro 0,20 m C.S. PB inclusive escavação, reaterro e transporte do tubo</t>
    </r>
  </si>
  <si>
    <r>
      <rPr>
        <sz val="7"/>
        <rFont val="Arial"/>
        <family val="2"/>
      </rPr>
      <t>Corpo BSTC diâmetro 0,30 m C.S. MF inclusive escavação, reaterro e transporte do tubo</t>
    </r>
  </si>
  <si>
    <r>
      <rPr>
        <sz val="7"/>
        <rFont val="Arial"/>
        <family val="2"/>
      </rPr>
      <t>Corpo BSTC diâmetro 0,30 m C.S. PB inclusive escavação, reaterro e transporte do tubo</t>
    </r>
  </si>
  <si>
    <r>
      <rPr>
        <sz val="7"/>
        <rFont val="Arial"/>
        <family val="2"/>
      </rPr>
      <t>Corpo BSTC diâmetro 0,40 m C.S. MF inclusive escavação, reaterro e transporte do tubo</t>
    </r>
  </si>
  <si>
    <r>
      <rPr>
        <sz val="7"/>
        <rFont val="Arial"/>
        <family val="2"/>
      </rPr>
      <t>Corpo BSTC diâmetro 0,40 m C.S. PB inclusive escavação, reaterro e transporte do tubo</t>
    </r>
  </si>
  <si>
    <r>
      <rPr>
        <sz val="7"/>
        <rFont val="Arial"/>
        <family val="2"/>
      </rPr>
      <t>Corpo BSTC diâmetro 0,60 m C.S. MF inclusive escavação, reaterro e transporte do tubo</t>
    </r>
  </si>
  <si>
    <r>
      <rPr>
        <sz val="7"/>
        <rFont val="Arial"/>
        <family val="2"/>
      </rPr>
      <t>Corpo BSTC diâmetro 0,60 m C.S. PB inclusive escavação, reaterro e transporte do tubo</t>
    </r>
  </si>
  <si>
    <r>
      <rPr>
        <sz val="7"/>
        <rFont val="Arial"/>
        <family val="2"/>
      </rPr>
      <t xml:space="preserve">Corpo BSTC (greide) diâmetro 0,30 m CA-1 MF inclusive escavação, reaterro e transporte do
</t>
    </r>
    <r>
      <rPr>
        <sz val="7"/>
        <rFont val="Arial"/>
        <family val="2"/>
      </rPr>
      <t>tubo</t>
    </r>
  </si>
  <si>
    <r>
      <rPr>
        <sz val="7"/>
        <rFont val="Arial"/>
        <family val="2"/>
      </rPr>
      <t xml:space="preserve">Corpo BSTC (greide) diâmetro 0,40 m CA-1 MF inclusive escavação, reaterro e transporte do
</t>
    </r>
    <r>
      <rPr>
        <sz val="7"/>
        <rFont val="Arial"/>
        <family val="2"/>
      </rPr>
      <t>tubo</t>
    </r>
  </si>
  <si>
    <r>
      <rPr>
        <sz val="7"/>
        <rFont val="Arial"/>
        <family val="2"/>
      </rPr>
      <t xml:space="preserve">Corpo BSTC (greide) diâmetro 0,40 m CA-2 MF inclusive escavação, reaterro e transporte do
</t>
    </r>
    <r>
      <rPr>
        <sz val="7"/>
        <rFont val="Arial"/>
        <family val="2"/>
      </rPr>
      <t>tubo</t>
    </r>
  </si>
  <si>
    <r>
      <rPr>
        <sz val="7"/>
        <rFont val="Arial"/>
        <family val="2"/>
      </rPr>
      <t xml:space="preserve">Corpo BSTC (greide) diâmetro 0,60 m CA-1 MF inclusive escavação, reaterro e transporte do
</t>
    </r>
    <r>
      <rPr>
        <sz val="7"/>
        <rFont val="Arial"/>
        <family val="2"/>
      </rPr>
      <t>tubo</t>
    </r>
  </si>
  <si>
    <r>
      <rPr>
        <sz val="7"/>
        <rFont val="Arial"/>
        <family val="2"/>
      </rPr>
      <t xml:space="preserve">Corpo BSTC (greide) diâmetro 0,60 m CA-1 PB inclusive escavação, reaterro e transporte do
</t>
    </r>
    <r>
      <rPr>
        <sz val="7"/>
        <rFont val="Arial"/>
        <family val="2"/>
      </rPr>
      <t>tubo</t>
    </r>
  </si>
  <si>
    <r>
      <rPr>
        <sz val="7"/>
        <rFont val="Arial"/>
        <family val="2"/>
      </rPr>
      <t xml:space="preserve">Corpo BSTC (greide) diâmetro 0,60 m CA-2 MF inclusive escavação, reaterro e transporte do
</t>
    </r>
    <r>
      <rPr>
        <sz val="7"/>
        <rFont val="Arial"/>
        <family val="2"/>
      </rPr>
      <t>tubo</t>
    </r>
  </si>
  <si>
    <r>
      <rPr>
        <sz val="7"/>
        <rFont val="Arial"/>
        <family val="2"/>
      </rPr>
      <t xml:space="preserve">Corpo BSTC (greide) diâmetro 0,60 m CA-2 PB inclusive escavação, reaterro e transporte do
</t>
    </r>
    <r>
      <rPr>
        <sz val="7"/>
        <rFont val="Arial"/>
        <family val="2"/>
      </rPr>
      <t>tubo</t>
    </r>
  </si>
  <si>
    <r>
      <rPr>
        <sz val="7"/>
        <rFont val="Arial"/>
        <family val="2"/>
      </rPr>
      <t xml:space="preserve">Corpo BSTC (greide) diâmetro 0,80 m CA-1 MF inclusive escavação, reaterro e transporte do
</t>
    </r>
    <r>
      <rPr>
        <sz val="7"/>
        <rFont val="Arial"/>
        <family val="2"/>
      </rPr>
      <t>tubo</t>
    </r>
  </si>
  <si>
    <r>
      <rPr>
        <sz val="7"/>
        <rFont val="Arial"/>
        <family val="2"/>
      </rPr>
      <t xml:space="preserve">Corpo BSTC (greide) diâmetro 0,80 m CA-1 PB inclusive escavação, reaterro e transporte do
</t>
    </r>
    <r>
      <rPr>
        <sz val="7"/>
        <rFont val="Arial"/>
        <family val="2"/>
      </rPr>
      <t>tubo</t>
    </r>
  </si>
  <si>
    <r>
      <rPr>
        <sz val="7"/>
        <rFont val="Arial"/>
        <family val="2"/>
      </rPr>
      <t xml:space="preserve">Corpo BSTC (greide) diâmetro 0,80 m CA-2 MF inclusive escavação, reaterro e transporte do
</t>
    </r>
    <r>
      <rPr>
        <sz val="7"/>
        <rFont val="Arial"/>
        <family val="2"/>
      </rPr>
      <t>tubo</t>
    </r>
  </si>
  <si>
    <r>
      <rPr>
        <sz val="7"/>
        <rFont val="Arial"/>
        <family val="2"/>
      </rPr>
      <t xml:space="preserve">Corpo BSTC (greide) diâmetro 0,80 m CA-2 PB inclusive escavação, reaterro e transporte do
</t>
    </r>
    <r>
      <rPr>
        <sz val="7"/>
        <rFont val="Arial"/>
        <family val="2"/>
      </rPr>
      <t>tubo</t>
    </r>
  </si>
  <si>
    <r>
      <rPr>
        <sz val="7"/>
        <rFont val="Arial"/>
        <family val="2"/>
      </rPr>
      <t xml:space="preserve">Corpo BSTC (greide) diâmetro 1,00 m CA-1 MF inclusive escavação, reaterro e transporte do
</t>
    </r>
    <r>
      <rPr>
        <sz val="7"/>
        <rFont val="Arial"/>
        <family val="2"/>
      </rPr>
      <t>tubo</t>
    </r>
  </si>
  <si>
    <r>
      <rPr>
        <sz val="7"/>
        <rFont val="Arial"/>
        <family val="2"/>
      </rPr>
      <t xml:space="preserve">Corpo BSTC (greide) diâmetro 1,00 m CA-1 PB inclusive escavação, reaterro e transporte do
</t>
    </r>
    <r>
      <rPr>
        <sz val="7"/>
        <rFont val="Arial"/>
        <family val="2"/>
      </rPr>
      <t>tubo</t>
    </r>
  </si>
  <si>
    <r>
      <rPr>
        <sz val="7"/>
        <rFont val="Arial"/>
        <family val="2"/>
      </rPr>
      <t xml:space="preserve">Corpo BSTC (greide) diâmetro 1,00 m CA-2 MF inclusive escavação, reaterro e transporte do
</t>
    </r>
    <r>
      <rPr>
        <sz val="7"/>
        <rFont val="Arial"/>
        <family val="2"/>
      </rPr>
      <t>tubo</t>
    </r>
  </si>
  <si>
    <r>
      <rPr>
        <sz val="7"/>
        <rFont val="Arial"/>
        <family val="2"/>
      </rPr>
      <t xml:space="preserve">Corpo BSTC (greide) diâmetro 1,00 m CA-2 PB inclusive escavação, reaterro e transporte do
</t>
    </r>
    <r>
      <rPr>
        <sz val="7"/>
        <rFont val="Arial"/>
        <family val="2"/>
      </rPr>
      <t>tubo</t>
    </r>
  </si>
  <si>
    <r>
      <rPr>
        <sz val="7"/>
        <rFont val="Arial"/>
        <family val="2"/>
      </rPr>
      <t xml:space="preserve">Corpo BSTC (greide) diâmetro 1,20 m CA-1 MF inclusive escavação, reaterro e transporte do
</t>
    </r>
    <r>
      <rPr>
        <sz val="7"/>
        <rFont val="Arial"/>
        <family val="2"/>
      </rPr>
      <t>tubo</t>
    </r>
  </si>
  <si>
    <r>
      <rPr>
        <sz val="7"/>
        <rFont val="Arial"/>
        <family val="2"/>
      </rPr>
      <t xml:space="preserve">Corpo BSTC (greide) diâmetro 1,20 m CA-1 PB inclusive escavação, reaterro e transporte do
</t>
    </r>
    <r>
      <rPr>
        <sz val="7"/>
        <rFont val="Arial"/>
        <family val="2"/>
      </rPr>
      <t>tubo</t>
    </r>
  </si>
  <si>
    <r>
      <rPr>
        <sz val="7"/>
        <rFont val="Arial"/>
        <family val="2"/>
      </rPr>
      <t xml:space="preserve">Corpo BSTC (greide) diâmetro 1,20 m CA-2 MF inclusive escavação, reaterro e transporte do
</t>
    </r>
    <r>
      <rPr>
        <sz val="7"/>
        <rFont val="Arial"/>
        <family val="2"/>
      </rPr>
      <t>tubo</t>
    </r>
  </si>
  <si>
    <r>
      <rPr>
        <sz val="7"/>
        <rFont val="Arial"/>
        <family val="2"/>
      </rPr>
      <t xml:space="preserve">Corpo BSTC (greide) diâmetro 1,20 m CA-2 PB inclusive escavação, reaterro e transporte do
</t>
    </r>
    <r>
      <rPr>
        <sz val="7"/>
        <rFont val="Arial"/>
        <family val="2"/>
      </rPr>
      <t>tubo</t>
    </r>
  </si>
  <si>
    <r>
      <rPr>
        <sz val="7"/>
        <rFont val="Arial"/>
        <family val="2"/>
      </rPr>
      <t xml:space="preserve">Corpo BSTC (grota) diâmetro 0,60 m CA-1 MF exclusive escavação e reaterro, inclusive
</t>
    </r>
    <r>
      <rPr>
        <sz val="7"/>
        <rFont val="Arial"/>
        <family val="2"/>
      </rPr>
      <t>transporte do tubo</t>
    </r>
  </si>
  <si>
    <r>
      <rPr>
        <sz val="7"/>
        <rFont val="Arial"/>
        <family val="2"/>
      </rPr>
      <t xml:space="preserve">Corpo BSTC (grota) diâmetro 0,60 m CA-1 PB exclusive escavação e reaterro, inclusive
</t>
    </r>
    <r>
      <rPr>
        <sz val="7"/>
        <rFont val="Arial"/>
        <family val="2"/>
      </rPr>
      <t>transporte do tubo</t>
    </r>
  </si>
  <si>
    <r>
      <rPr>
        <sz val="7"/>
        <rFont val="Arial"/>
        <family val="2"/>
      </rPr>
      <t xml:space="preserve">Corpo BSTC (grota) diâmetro 0,60 m CA-2 MF exclusive escavação e reaterro, inclusive
</t>
    </r>
    <r>
      <rPr>
        <sz val="7"/>
        <rFont val="Arial"/>
        <family val="2"/>
      </rPr>
      <t>transporte do tubo</t>
    </r>
  </si>
  <si>
    <r>
      <rPr>
        <sz val="7"/>
        <rFont val="Arial"/>
        <family val="2"/>
      </rPr>
      <t xml:space="preserve">Corpo BSTC (grota) diâmetro 0,60 m CA-2 PB exclusive escavação e reaterro, inclusive
</t>
    </r>
    <r>
      <rPr>
        <sz val="7"/>
        <rFont val="Arial"/>
        <family val="2"/>
      </rPr>
      <t>transporte do tubo</t>
    </r>
  </si>
  <si>
    <r>
      <rPr>
        <sz val="7"/>
        <rFont val="Arial"/>
        <family val="2"/>
      </rPr>
      <t xml:space="preserve">Corpo BSTC (grota) diâmetro 0,80 m CA-1 MF exclusive escavação e reaterro, inclusive
</t>
    </r>
    <r>
      <rPr>
        <sz val="7"/>
        <rFont val="Arial"/>
        <family val="2"/>
      </rPr>
      <t>transporte do tubo</t>
    </r>
  </si>
  <si>
    <r>
      <rPr>
        <sz val="7"/>
        <rFont val="Arial"/>
        <family val="2"/>
      </rPr>
      <t xml:space="preserve">Corpo BSTC (grota) diâmetro 0,80 m CA-1 PB exclusive escavação e reaterro, inclusive
</t>
    </r>
    <r>
      <rPr>
        <sz val="7"/>
        <rFont val="Arial"/>
        <family val="2"/>
      </rPr>
      <t>transporte do tubo</t>
    </r>
  </si>
  <si>
    <r>
      <rPr>
        <sz val="7"/>
        <rFont val="Arial"/>
        <family val="2"/>
      </rPr>
      <t xml:space="preserve">Corpo BSTC (grota) diâmetro 0,80 m CA-2 MF exclusive escavação e reaterro, inclusive
</t>
    </r>
    <r>
      <rPr>
        <sz val="7"/>
        <rFont val="Arial"/>
        <family val="2"/>
      </rPr>
      <t>transporte do tubo</t>
    </r>
  </si>
  <si>
    <r>
      <rPr>
        <sz val="7"/>
        <rFont val="Arial"/>
        <family val="2"/>
      </rPr>
      <t xml:space="preserve">Corpo BSTC (grota) diâmetro 0,80 m CA-2 PB exclusive escavação e reaterro, inclusive
</t>
    </r>
    <r>
      <rPr>
        <sz val="7"/>
        <rFont val="Arial"/>
        <family val="2"/>
      </rPr>
      <t>transporte do tubo</t>
    </r>
  </si>
  <si>
    <r>
      <rPr>
        <sz val="7"/>
        <rFont val="Arial"/>
        <family val="2"/>
      </rPr>
      <t xml:space="preserve">Corpo BSTC (grota) diâmetro 1,00 m CA-1 MF exclusive escavação e reaterro, inclusive
</t>
    </r>
    <r>
      <rPr>
        <sz val="7"/>
        <rFont val="Arial"/>
        <family val="2"/>
      </rPr>
      <t>transporte do tubo</t>
    </r>
  </si>
  <si>
    <r>
      <rPr>
        <sz val="7"/>
        <rFont val="Arial"/>
        <family val="2"/>
      </rPr>
      <t xml:space="preserve">Corpo BSTC (grota) diâmetro 1,00 m CA-1 PB exclusive escavação e reaterro, inclusive
</t>
    </r>
    <r>
      <rPr>
        <sz val="7"/>
        <rFont val="Arial"/>
        <family val="2"/>
      </rPr>
      <t>transporte do tubo</t>
    </r>
  </si>
  <si>
    <r>
      <rPr>
        <sz val="7"/>
        <rFont val="Arial"/>
        <family val="2"/>
      </rPr>
      <t xml:space="preserve">Corpo BSTC (grota) diâmetro 1,00 m CA-2 MF exclusive escavação e reaterro, inclusive
</t>
    </r>
    <r>
      <rPr>
        <sz val="7"/>
        <rFont val="Arial"/>
        <family val="2"/>
      </rPr>
      <t>transporte do tubo</t>
    </r>
  </si>
  <si>
    <r>
      <rPr>
        <sz val="7"/>
        <rFont val="Arial"/>
        <family val="2"/>
      </rPr>
      <t xml:space="preserve">Corpo BSTC (grota) diâmetro 1,00 m CA-2 PB exclusive escavação e reaterro, inclusive
</t>
    </r>
    <r>
      <rPr>
        <sz val="7"/>
        <rFont val="Arial"/>
        <family val="2"/>
      </rPr>
      <t>transporte do tubo</t>
    </r>
  </si>
  <si>
    <r>
      <rPr>
        <sz val="7"/>
        <rFont val="Arial"/>
        <family val="2"/>
      </rPr>
      <t xml:space="preserve">Corpo BSTC (grota) diâmetro 1,00 m CA-3 MF exclusive escavação e reaterro, inclusive
</t>
    </r>
    <r>
      <rPr>
        <sz val="7"/>
        <rFont val="Arial"/>
        <family val="2"/>
      </rPr>
      <t>transporte do tubo</t>
    </r>
  </si>
  <si>
    <r>
      <rPr>
        <sz val="7"/>
        <rFont val="Arial"/>
        <family val="2"/>
      </rPr>
      <t xml:space="preserve">Corpo BSTC (grota) diâmetro 1,20 m CA-1 MF exclusive escavação e reaterro, inclusive
</t>
    </r>
    <r>
      <rPr>
        <sz val="7"/>
        <rFont val="Arial"/>
        <family val="2"/>
      </rPr>
      <t>transporte do tubo</t>
    </r>
  </si>
  <si>
    <r>
      <rPr>
        <sz val="7"/>
        <rFont val="Arial"/>
        <family val="2"/>
      </rPr>
      <t xml:space="preserve">Corpo BSTC (grota) diâmetro 1,20 m CA-1 PB exclusive escavação e reaterro, inclusive
</t>
    </r>
    <r>
      <rPr>
        <sz val="7"/>
        <rFont val="Arial"/>
        <family val="2"/>
      </rPr>
      <t>transporte do tubo</t>
    </r>
  </si>
  <si>
    <r>
      <rPr>
        <sz val="7"/>
        <rFont val="Arial"/>
        <family val="2"/>
      </rPr>
      <t xml:space="preserve">Corpo BSTC (grota) diâmetro 1,20 m CA-2 MF exclusive escavação e reaterro, inclusive
</t>
    </r>
    <r>
      <rPr>
        <sz val="7"/>
        <rFont val="Arial"/>
        <family val="2"/>
      </rPr>
      <t>transporte do tubo</t>
    </r>
  </si>
  <si>
    <r>
      <rPr>
        <sz val="7"/>
        <rFont val="Arial"/>
        <family val="2"/>
      </rPr>
      <t xml:space="preserve">Corpo BSTC (grota) diâmetro 1,20 m CA-2 PB exclusive escavação e reaterro, inclusive
</t>
    </r>
    <r>
      <rPr>
        <sz val="7"/>
        <rFont val="Arial"/>
        <family val="2"/>
      </rPr>
      <t>transporte do tubo</t>
    </r>
  </si>
  <si>
    <r>
      <rPr>
        <sz val="7"/>
        <rFont val="Arial"/>
        <family val="2"/>
      </rPr>
      <t xml:space="preserve">Corpo BSTC (grota) diâmetro 1,20 m CA-3 MF exclusive escavação e reaterro, inclusive
</t>
    </r>
    <r>
      <rPr>
        <sz val="7"/>
        <rFont val="Arial"/>
        <family val="2"/>
      </rPr>
      <t>transporte do tubo</t>
    </r>
  </si>
  <si>
    <r>
      <rPr>
        <sz val="7"/>
        <rFont val="Arial"/>
        <family val="2"/>
      </rPr>
      <t xml:space="preserve">Corpo BSTC (grota) diâmetro 1,50 m CA-1 MF exclusive escavação e reaterro, inclusive
</t>
    </r>
    <r>
      <rPr>
        <sz val="7"/>
        <rFont val="Arial"/>
        <family val="2"/>
      </rPr>
      <t>transporte do tubo</t>
    </r>
  </si>
  <si>
    <r>
      <rPr>
        <sz val="7"/>
        <rFont val="Arial"/>
        <family val="2"/>
      </rPr>
      <t xml:space="preserve">Corpo BSTC (grota) diâmetro 1,50 m CA-1 PB exclusive escavação e reaterro, inclusive
</t>
    </r>
    <r>
      <rPr>
        <sz val="7"/>
        <rFont val="Arial"/>
        <family val="2"/>
      </rPr>
      <t>transporte do tubo</t>
    </r>
  </si>
  <si>
    <r>
      <rPr>
        <sz val="7"/>
        <rFont val="Arial"/>
        <family val="2"/>
      </rPr>
      <t xml:space="preserve">Corpo BSTC (grota) diâmetro 1,50 m CA-2 MF exclusive escavação e reaterro, inclusive
</t>
    </r>
    <r>
      <rPr>
        <sz val="7"/>
        <rFont val="Arial"/>
        <family val="2"/>
      </rPr>
      <t>transporte do tubo</t>
    </r>
  </si>
  <si>
    <r>
      <rPr>
        <sz val="7"/>
        <rFont val="Arial"/>
        <family val="2"/>
      </rPr>
      <t xml:space="preserve">Corpo BSTC (grota) diâmetro 1,50 m CA-2 PB exclusive escavação e reaterro, inclusive
</t>
    </r>
    <r>
      <rPr>
        <sz val="7"/>
        <rFont val="Arial"/>
        <family val="2"/>
      </rPr>
      <t>transporte do tubo</t>
    </r>
  </si>
  <si>
    <r>
      <rPr>
        <sz val="7"/>
        <rFont val="Arial"/>
        <family val="2"/>
      </rPr>
      <t xml:space="preserve">Corpo BSTC (grota) diâmetro 1,50 m CA-3 MF exclusive escavação e reaterro, inclusive
</t>
    </r>
    <r>
      <rPr>
        <sz val="7"/>
        <rFont val="Arial"/>
        <family val="2"/>
      </rPr>
      <t>transporte do tubo</t>
    </r>
  </si>
  <si>
    <r>
      <rPr>
        <sz val="7"/>
        <rFont val="Arial"/>
        <family val="2"/>
      </rPr>
      <t xml:space="preserve">Corpo BTTC (grota) diâmetro 0,60 m CA-1 MF exclusive escavação e reaterro, inclusive
</t>
    </r>
    <r>
      <rPr>
        <sz val="7"/>
        <rFont val="Arial"/>
        <family val="2"/>
      </rPr>
      <t>transporte do tubo</t>
    </r>
  </si>
  <si>
    <r>
      <rPr>
        <sz val="7"/>
        <rFont val="Arial"/>
        <family val="2"/>
      </rPr>
      <t xml:space="preserve">Corpo BTTC (grota) diâmetro 0,60 m CA-1 PB exclusive escavação e reaterro, inclusive
</t>
    </r>
    <r>
      <rPr>
        <sz val="7"/>
        <rFont val="Arial"/>
        <family val="2"/>
      </rPr>
      <t>transporte do tubo</t>
    </r>
  </si>
  <si>
    <r>
      <rPr>
        <sz val="7"/>
        <rFont val="Arial"/>
        <family val="2"/>
      </rPr>
      <t xml:space="preserve">Corpo BTTC (grota) diâmetro 0,60 m CA-2 MF exclusive escavação e reaterro, inclusive
</t>
    </r>
    <r>
      <rPr>
        <sz val="7"/>
        <rFont val="Arial"/>
        <family val="2"/>
      </rPr>
      <t>transporte do tubo</t>
    </r>
  </si>
  <si>
    <r>
      <rPr>
        <sz val="7"/>
        <rFont val="Arial"/>
        <family val="2"/>
      </rPr>
      <t xml:space="preserve">Corpo BTTC (grota) diâmetro 0,60 m CA-2 PB exclusive escavação e reaterro, inclusive
</t>
    </r>
    <r>
      <rPr>
        <sz val="7"/>
        <rFont val="Arial"/>
        <family val="2"/>
      </rPr>
      <t>transporte do tubo</t>
    </r>
  </si>
  <si>
    <r>
      <rPr>
        <sz val="7"/>
        <rFont val="Arial"/>
        <family val="2"/>
      </rPr>
      <t xml:space="preserve">Corpo BTTC (grota) diâmetro 0,80 m CA-1 MF exclusive escavação e reaterro, inclusive
</t>
    </r>
    <r>
      <rPr>
        <sz val="7"/>
        <rFont val="Arial"/>
        <family val="2"/>
      </rPr>
      <t>transporte do tubo</t>
    </r>
  </si>
  <si>
    <r>
      <rPr>
        <sz val="7"/>
        <rFont val="Arial"/>
        <family val="2"/>
      </rPr>
      <t xml:space="preserve">Corpo BTTC (grota) diâmetro 0,80 m CA-1 PB exclusive escavação e reaterro, inclusive
</t>
    </r>
    <r>
      <rPr>
        <sz val="7"/>
        <rFont val="Arial"/>
        <family val="2"/>
      </rPr>
      <t>transporte do tubo</t>
    </r>
  </si>
  <si>
    <r>
      <rPr>
        <sz val="7"/>
        <rFont val="Arial"/>
        <family val="2"/>
      </rPr>
      <t xml:space="preserve">Corpo BTTC (grota) diâmetro 0,80 m CA-2 MF exclusive escavação e reaterro, inclusive
</t>
    </r>
    <r>
      <rPr>
        <sz val="7"/>
        <rFont val="Arial"/>
        <family val="2"/>
      </rPr>
      <t>transporte do tubo</t>
    </r>
  </si>
  <si>
    <r>
      <rPr>
        <sz val="7"/>
        <rFont val="Arial"/>
        <family val="2"/>
      </rPr>
      <t xml:space="preserve">Corpo BTTC (grota) diâmetro 0,80 m CA-2 PB exclusive escavação e reaterro, inclusive
</t>
    </r>
    <r>
      <rPr>
        <sz val="7"/>
        <rFont val="Arial"/>
        <family val="2"/>
      </rPr>
      <t>transporte do tubo</t>
    </r>
  </si>
  <si>
    <r>
      <rPr>
        <sz val="7"/>
        <rFont val="Arial"/>
        <family val="2"/>
      </rPr>
      <t xml:space="preserve">Corpo BTTC (grota) diâmetro 1,00 m CA-1 MF exclusive escavação e reaterro, inclusive
</t>
    </r>
    <r>
      <rPr>
        <sz val="7"/>
        <rFont val="Arial"/>
        <family val="2"/>
      </rPr>
      <t>transporte do tubo</t>
    </r>
  </si>
  <si>
    <r>
      <rPr>
        <sz val="7"/>
        <rFont val="Arial"/>
        <family val="2"/>
      </rPr>
      <t xml:space="preserve">Corpo BTTC (grota) diâmetro 1,00 m CA-1 PB exclusive escavação e reaterro, inclusive
</t>
    </r>
    <r>
      <rPr>
        <sz val="7"/>
        <rFont val="Arial"/>
        <family val="2"/>
      </rPr>
      <t>transporte do tubo</t>
    </r>
  </si>
  <si>
    <r>
      <rPr>
        <sz val="7"/>
        <rFont val="Arial"/>
        <family val="2"/>
      </rPr>
      <t xml:space="preserve">Corpo BTTC (grota) diâmetro 1,00 m CA-2 MF exclusive escavação e reaterro, inclusive
</t>
    </r>
    <r>
      <rPr>
        <sz val="7"/>
        <rFont val="Arial"/>
        <family val="2"/>
      </rPr>
      <t>transporte do tubo</t>
    </r>
  </si>
  <si>
    <r>
      <rPr>
        <sz val="7"/>
        <rFont val="Arial"/>
        <family val="2"/>
      </rPr>
      <t xml:space="preserve">Corpo BTTC (grota) diâmetro 1,00 m CA-2 PB exclusive escavação e reaterro, inclusive
</t>
    </r>
    <r>
      <rPr>
        <sz val="7"/>
        <rFont val="Arial"/>
        <family val="2"/>
      </rPr>
      <t>transporte do tubo</t>
    </r>
  </si>
  <si>
    <r>
      <rPr>
        <sz val="7"/>
        <rFont val="Arial"/>
        <family val="2"/>
      </rPr>
      <t xml:space="preserve">Corpo BTTC (grota) diâmetro 1,00 m CA-3 MF exclusive escavação e reaterro, inclusive
</t>
    </r>
    <r>
      <rPr>
        <sz val="7"/>
        <rFont val="Arial"/>
        <family val="2"/>
      </rPr>
      <t>transporte do tubo</t>
    </r>
  </si>
  <si>
    <r>
      <rPr>
        <sz val="7"/>
        <rFont val="Arial"/>
        <family val="2"/>
      </rPr>
      <t xml:space="preserve">Corpo BTTC (grota) diâmetro 1,20 m CA-1 MF exclusive escavação e reaterro, inclusive
</t>
    </r>
    <r>
      <rPr>
        <sz val="7"/>
        <rFont val="Arial"/>
        <family val="2"/>
      </rPr>
      <t>transporte do tubo</t>
    </r>
  </si>
  <si>
    <r>
      <rPr>
        <sz val="7"/>
        <rFont val="Arial"/>
        <family val="2"/>
      </rPr>
      <t xml:space="preserve">Corpo BTTC (grota) diâmetro 1,20 m CA-1 PB exclusive escavação e reaterro, inclusive
</t>
    </r>
    <r>
      <rPr>
        <sz val="7"/>
        <rFont val="Arial"/>
        <family val="2"/>
      </rPr>
      <t>transporte do tubo</t>
    </r>
  </si>
  <si>
    <r>
      <rPr>
        <sz val="7"/>
        <rFont val="Arial"/>
        <family val="2"/>
      </rPr>
      <t xml:space="preserve">Corpo BTTC (grota) diâmetro 1,20 m CA-2 MF exclusive escavação e reaterro, inclusive
</t>
    </r>
    <r>
      <rPr>
        <sz val="7"/>
        <rFont val="Arial"/>
        <family val="2"/>
      </rPr>
      <t>transporte do tubo</t>
    </r>
  </si>
  <si>
    <r>
      <rPr>
        <sz val="7"/>
        <rFont val="Arial"/>
        <family val="2"/>
      </rPr>
      <t xml:space="preserve">Corpo BTTC (grota) diâmetro 1,20 m CA-2 PB exclusive escavação e reaterro, inclusive
</t>
    </r>
    <r>
      <rPr>
        <sz val="7"/>
        <rFont val="Arial"/>
        <family val="2"/>
      </rPr>
      <t>transporte do tubo</t>
    </r>
  </si>
  <si>
    <r>
      <rPr>
        <sz val="7"/>
        <rFont val="Arial"/>
        <family val="2"/>
      </rPr>
      <t xml:space="preserve">Corpo BTTC (grota) diâmetro 1,20 m CA-3 MF exclusive escavação e reaterro, inclusive
</t>
    </r>
    <r>
      <rPr>
        <sz val="7"/>
        <rFont val="Arial"/>
        <family val="2"/>
      </rPr>
      <t>transporte do tubo</t>
    </r>
  </si>
  <si>
    <r>
      <rPr>
        <sz val="7"/>
        <rFont val="Arial"/>
        <family val="2"/>
      </rPr>
      <t xml:space="preserve">Corpo BTTC (grota) diâmetro 1,50 m CA-1 MF exclusive escavação e reaterro, inclusive
</t>
    </r>
    <r>
      <rPr>
        <sz val="7"/>
        <rFont val="Arial"/>
        <family val="2"/>
      </rPr>
      <t>transporte do tubo</t>
    </r>
  </si>
  <si>
    <r>
      <rPr>
        <sz val="7"/>
        <rFont val="Arial"/>
        <family val="2"/>
      </rPr>
      <t xml:space="preserve">Corpo BTTC (grota) diâmetro 1,50 m CA-1 PB exclusive escavação e reaterro, inclusive
</t>
    </r>
    <r>
      <rPr>
        <sz val="7"/>
        <rFont val="Arial"/>
        <family val="2"/>
      </rPr>
      <t>transporte do tubo</t>
    </r>
  </si>
  <si>
    <r>
      <rPr>
        <sz val="7"/>
        <rFont val="Arial"/>
        <family val="2"/>
      </rPr>
      <t xml:space="preserve">Corpo BTTC (grota) diâmetro 1,50 m CA-2 MF exclusive escavação e reaterro, inclusive
</t>
    </r>
    <r>
      <rPr>
        <sz val="7"/>
        <rFont val="Arial"/>
        <family val="2"/>
      </rPr>
      <t>transporte do tubo</t>
    </r>
  </si>
  <si>
    <r>
      <rPr>
        <sz val="7"/>
        <rFont val="Arial"/>
        <family val="2"/>
      </rPr>
      <t xml:space="preserve">Corpo BTTC (grota) diâmetro 1,50 m CA-2 PB exclusive escavação e reaterro, inclusive
</t>
    </r>
    <r>
      <rPr>
        <sz val="7"/>
        <rFont val="Arial"/>
        <family val="2"/>
      </rPr>
      <t>transporte do tubo</t>
    </r>
  </si>
  <si>
    <r>
      <rPr>
        <sz val="7"/>
        <rFont val="Arial"/>
        <family val="2"/>
      </rPr>
      <t xml:space="preserve">Corpo BTTC (grota) diâmetro 1,50 m CA-3 MF exclusive escavação e reaterro, inclusive
</t>
    </r>
    <r>
      <rPr>
        <sz val="7"/>
        <rFont val="Arial"/>
        <family val="2"/>
      </rPr>
      <t>transporte do tubo</t>
    </r>
  </si>
  <si>
    <r>
      <rPr>
        <sz val="7"/>
        <rFont val="Arial"/>
        <family val="2"/>
      </rPr>
      <t>Corpo de BDCC 1,50 x 1,50 m projeto DNIT para H &lt; = 2,50 m</t>
    </r>
  </si>
  <si>
    <r>
      <rPr>
        <sz val="7"/>
        <rFont val="Arial"/>
        <family val="2"/>
      </rPr>
      <t>Corpo de BDCC 1,50 x 1,50 m projeto DNIT para 2,50 &lt; H &lt; 5,00 m</t>
    </r>
  </si>
  <si>
    <r>
      <rPr>
        <sz val="7"/>
        <rFont val="Arial"/>
        <family val="2"/>
      </rPr>
      <t>Corpo de BDCC 2,00 x 1,20 m -  tudo incluido conforme projeto</t>
    </r>
  </si>
  <si>
    <r>
      <rPr>
        <sz val="7"/>
        <rFont val="Arial"/>
        <family val="2"/>
      </rPr>
      <t>Corpo de BDCC 2,00 x 2,00 m projeto DNIT para H &lt; = 2,50 m</t>
    </r>
  </si>
  <si>
    <r>
      <rPr>
        <sz val="7"/>
        <rFont val="Arial"/>
        <family val="2"/>
      </rPr>
      <t>Corpo de BDCC 2,00 x 2,00 m projeto DNIT para 2,50 &lt; H &lt;5,00 m</t>
    </r>
  </si>
  <si>
    <r>
      <rPr>
        <sz val="7"/>
        <rFont val="Arial"/>
        <family val="2"/>
      </rPr>
      <t>Corpo de BDCC 2,00 x 3,00 m projeto DNIT para H &lt; = 2,50 m</t>
    </r>
  </si>
  <si>
    <r>
      <rPr>
        <sz val="7"/>
        <rFont val="Arial"/>
        <family val="2"/>
      </rPr>
      <t>Corpo de BDCC 2,00 x 3,00 m projeto DNIT para 2,50 &lt; H &lt; 5,00 m</t>
    </r>
  </si>
  <si>
    <r>
      <rPr>
        <sz val="7"/>
        <rFont val="Arial"/>
        <family val="2"/>
      </rPr>
      <t>Corpo de BDCC 2,50 x 2,00 m - tudo incluído conforme projeto</t>
    </r>
  </si>
  <si>
    <r>
      <rPr>
        <sz val="7"/>
        <rFont val="Arial"/>
        <family val="2"/>
      </rPr>
      <t>Corpo de BDCC 2,50 x 2,50 m projeto DNIT para H &lt; = 2,50 m</t>
    </r>
  </si>
  <si>
    <r>
      <rPr>
        <sz val="7"/>
        <rFont val="Arial"/>
        <family val="2"/>
      </rPr>
      <t>Corpo de BDCC 2,50 x 2,50 m projeto DNIT para 2,50 &lt; H &lt; 5,00 m</t>
    </r>
  </si>
  <si>
    <r>
      <rPr>
        <sz val="7"/>
        <rFont val="Arial"/>
        <family val="2"/>
      </rPr>
      <t>Corpo de BDCC 2,50 x 3,00 m projeto DNIT para H &lt; = 2,50 m</t>
    </r>
  </si>
  <si>
    <r>
      <rPr>
        <sz val="7"/>
        <rFont val="Arial"/>
        <family val="2"/>
      </rPr>
      <t>Corpo de BDCC 2,50 x 3,00 m projeto DNIT para 2,50 &lt; H &lt; 5,00 m</t>
    </r>
  </si>
  <si>
    <r>
      <rPr>
        <sz val="7"/>
        <rFont val="Arial"/>
        <family val="2"/>
      </rPr>
      <t>Corpo de BDCC 3,00 x 3,00 m projeto DNIT para H &lt; = 2,50 m</t>
    </r>
  </si>
  <si>
    <r>
      <rPr>
        <sz val="7"/>
        <rFont val="Arial"/>
        <family val="2"/>
      </rPr>
      <t>Corpo de BDCC 3,00 x 3,00 m projeto DNIT para 2,50 &lt; H &lt; 5,00 m</t>
    </r>
  </si>
  <si>
    <r>
      <rPr>
        <sz val="7"/>
        <rFont val="Arial"/>
        <family val="2"/>
      </rPr>
      <t>Corpo de BSCC 1,50 x 1,50 m projeto DNIT para H &lt; = 2,50 m</t>
    </r>
  </si>
  <si>
    <r>
      <rPr>
        <sz val="7"/>
        <rFont val="Arial"/>
        <family val="2"/>
      </rPr>
      <t>Corpo de BSCC 1,50 x 1,50 m projeto DNIT para 2,50 &lt; H &lt; 5,00 m</t>
    </r>
  </si>
  <si>
    <r>
      <rPr>
        <sz val="7"/>
        <rFont val="Arial"/>
        <family val="2"/>
      </rPr>
      <t>Corpo de BSCC 2,00 x 2,00 m projeto DNIT para  5,00 &lt; H &lt; 7,50 m</t>
    </r>
  </si>
  <si>
    <r>
      <rPr>
        <sz val="7"/>
        <rFont val="Arial"/>
        <family val="2"/>
      </rPr>
      <t>Corpo de BSCC 2,00 x 2,00 m projeto DNIT para H &lt; = 2,50 m</t>
    </r>
  </si>
  <si>
    <r>
      <rPr>
        <sz val="7"/>
        <rFont val="Arial"/>
        <family val="2"/>
      </rPr>
      <t>Corpo de BSCC 2,00 x 2,00 m projeto DNIT para 2,50 &lt; H &lt; 5,00 m</t>
    </r>
  </si>
  <si>
    <r>
      <rPr>
        <sz val="7"/>
        <rFont val="Arial"/>
        <family val="2"/>
      </rPr>
      <t>Corpo de BSCC 2,00 x 3,00 m projeto DNIT para H &lt; = 2,50 m</t>
    </r>
  </si>
  <si>
    <r>
      <rPr>
        <sz val="7"/>
        <rFont val="Arial"/>
        <family val="2"/>
      </rPr>
      <t>Corpo de BSCC 2,00 x 3,00 m projeto DNIT para 2,50 &lt; H &lt; 5,00 m</t>
    </r>
  </si>
  <si>
    <r>
      <rPr>
        <sz val="7"/>
        <rFont val="Arial"/>
        <family val="2"/>
      </rPr>
      <t>Corpo de BSCC 2,50 x 2,50 m projeto DNIT para H &lt; = 2,50 m</t>
    </r>
  </si>
  <si>
    <r>
      <rPr>
        <sz val="7"/>
        <rFont val="Arial"/>
        <family val="2"/>
      </rPr>
      <t>Corpo de BSCC 2,50 x 2,50 m projeto DNIT para 2,50 &lt; H &lt; 5,00 m</t>
    </r>
  </si>
  <si>
    <r>
      <rPr>
        <sz val="7"/>
        <rFont val="Arial"/>
        <family val="2"/>
      </rPr>
      <t>Corpo de BSCC 2,50 x 3,00 m projeto DNIT para H &lt; = 2,50 m</t>
    </r>
  </si>
  <si>
    <r>
      <rPr>
        <sz val="7"/>
        <rFont val="Arial"/>
        <family val="2"/>
      </rPr>
      <t>Corpo de BSCC 2,50 x 3,00 m projeto DNIT para 2,50 &lt; H &lt; 5,00 m</t>
    </r>
  </si>
  <si>
    <r>
      <rPr>
        <sz val="7"/>
        <rFont val="Arial"/>
        <family val="2"/>
      </rPr>
      <t>Corpo de BSCC 3,00 x 3,00 m projeto DNIT para H &lt; = 2,50 m</t>
    </r>
  </si>
  <si>
    <r>
      <rPr>
        <sz val="7"/>
        <rFont val="Arial"/>
        <family val="2"/>
      </rPr>
      <t>Corpo de BSCC 3,00 x 3,00 m projeto DNIT para 2,50 &lt; H &lt; 5,00 m</t>
    </r>
  </si>
  <si>
    <r>
      <rPr>
        <sz val="7"/>
        <rFont val="Arial"/>
        <family val="2"/>
      </rPr>
      <t>Corpo de BTCC 1,50 x 1,50 m projeto DNIT para H &lt; = 2,50 m</t>
    </r>
  </si>
  <si>
    <r>
      <rPr>
        <sz val="7"/>
        <rFont val="Arial"/>
        <family val="2"/>
      </rPr>
      <t>Corpo de BTCC 1,50 x 1,50 m projeto DNIT para 2,50 &lt; H &lt; 5,00 m</t>
    </r>
  </si>
  <si>
    <r>
      <rPr>
        <sz val="7"/>
        <rFont val="Arial"/>
        <family val="2"/>
      </rPr>
      <t>Corpo de BTCC 2,00 x 2,00 m projeto DNIT para H &lt; = 2,50 m</t>
    </r>
  </si>
  <si>
    <r>
      <rPr>
        <sz val="7"/>
        <rFont val="Arial"/>
        <family val="2"/>
      </rPr>
      <t>Corpo de BTCC 2,00 x 2,00 m projeto DNIT para 2,50 &lt; H &lt; 5,00 m</t>
    </r>
  </si>
  <si>
    <r>
      <rPr>
        <sz val="7"/>
        <rFont val="Arial"/>
        <family val="2"/>
      </rPr>
      <t>Corpo de BTCC 2,00 x 3,00 m projeto DNIT para H &lt; = 2,50 m</t>
    </r>
  </si>
  <si>
    <r>
      <rPr>
        <sz val="7"/>
        <rFont val="Arial"/>
        <family val="2"/>
      </rPr>
      <t>Corpo de BTCC 2,00 x 3,00 m projeto DNIT para 2,50 &lt; H &lt; 5,00 m</t>
    </r>
  </si>
  <si>
    <r>
      <rPr>
        <sz val="7"/>
        <rFont val="Arial"/>
        <family val="2"/>
      </rPr>
      <t>Corpo de BTCC 2,50 x 2,50 m projeto DNIT para H &lt; = 2,50 m</t>
    </r>
  </si>
  <si>
    <r>
      <rPr>
        <sz val="7"/>
        <rFont val="Arial"/>
        <family val="2"/>
      </rPr>
      <t>Corpo de BTCC 2,50 x 2,50 m projeto DNIT para 2,50 &lt; H &lt; 5,00 m</t>
    </r>
  </si>
  <si>
    <r>
      <rPr>
        <sz val="7"/>
        <rFont val="Arial"/>
        <family val="2"/>
      </rPr>
      <t>Corpo de BTCC 2,50 x 3,00 m projeto DNIT para H &lt; = 2,50 m</t>
    </r>
  </si>
  <si>
    <r>
      <rPr>
        <sz val="7"/>
        <rFont val="Arial"/>
        <family val="2"/>
      </rPr>
      <t>Corpo de BTCC 2,50 x 3,00 m projeto DNIT para 2,50 &lt; H &lt; 5,00 m</t>
    </r>
  </si>
  <si>
    <r>
      <rPr>
        <sz val="7"/>
        <rFont val="Arial"/>
        <family val="2"/>
      </rPr>
      <t>Corpo de BTCC 3,00 x 3,00 m projeto DNIT para H &lt; = 2,50 m</t>
    </r>
  </si>
  <si>
    <r>
      <rPr>
        <sz val="7"/>
        <rFont val="Arial"/>
        <family val="2"/>
      </rPr>
      <t>Corpo de BTCC 3,00 x 3,00 m projeto DNIT para 2,50 &lt; H &lt; 5,00 m</t>
    </r>
  </si>
  <si>
    <r>
      <rPr>
        <sz val="7"/>
        <rFont val="Arial"/>
        <family val="2"/>
      </rPr>
      <t>Corta-rio (escavação mecânica em material de 1ª cat.) H = 1,50 a 3,00 m</t>
    </r>
  </si>
  <si>
    <r>
      <rPr>
        <sz val="7"/>
        <rFont val="Arial"/>
        <family val="2"/>
      </rPr>
      <t>Corta-rio (escavação mecânica em material de 2ª cat.) H = 1,50 a 3,00 m</t>
    </r>
  </si>
  <si>
    <r>
      <rPr>
        <sz val="7"/>
        <rFont val="Arial"/>
        <family val="2"/>
      </rPr>
      <t>Corta-rio (escavação mecânica em material de 3º cat.) H = 0,00 a 1,50 m</t>
    </r>
  </si>
  <si>
    <r>
      <rPr>
        <sz val="7"/>
        <rFont val="Arial"/>
        <family val="2"/>
      </rPr>
      <t>Corte e esmerilhamento de pontas de tubo de ferro fundido DN 500 a 200mm</t>
    </r>
  </si>
  <si>
    <r>
      <rPr>
        <sz val="7"/>
        <rFont val="Arial"/>
        <family val="2"/>
      </rPr>
      <t>Demolição manual de concreto simples ou ciclópico</t>
    </r>
  </si>
  <si>
    <r>
      <rPr>
        <sz val="7"/>
        <rFont val="Arial"/>
        <family val="2"/>
      </rPr>
      <t>Demolição mecânica de concreto</t>
    </r>
  </si>
  <si>
    <r>
      <rPr>
        <sz val="7"/>
        <rFont val="Arial"/>
        <family val="2"/>
      </rPr>
      <t>Descida d'água concreto armado (calha) c/ caiação (DSA-01A) canal</t>
    </r>
  </si>
  <si>
    <r>
      <rPr>
        <sz val="7"/>
        <rFont val="Arial"/>
        <family val="2"/>
      </rPr>
      <t>Descida d'água concreto armado (calha) c/ caiação (DSA-01A) dispersor</t>
    </r>
  </si>
  <si>
    <r>
      <rPr>
        <sz val="7"/>
        <rFont val="Arial"/>
        <family val="2"/>
      </rPr>
      <t>Descida d'água concreto armado (degraus) c/ caiação (DSA-03A) apoio</t>
    </r>
  </si>
  <si>
    <r>
      <rPr>
        <sz val="7"/>
        <rFont val="Arial"/>
        <family val="2"/>
      </rPr>
      <t>Descida d'água concreto armado (degraus) c/ caiação (DSA-03A) degrau</t>
    </r>
  </si>
  <si>
    <r>
      <rPr>
        <sz val="7"/>
        <rFont val="Arial"/>
        <family val="2"/>
      </rPr>
      <t>Descida d'água concreto armado (degraus) c/ caiação (DSA-03A) dispersor</t>
    </r>
  </si>
  <si>
    <r>
      <rPr>
        <sz val="7"/>
        <rFont val="Arial"/>
        <family val="2"/>
      </rPr>
      <t>Descida d'água concreto armado DP-1 (calha) c/ caiação</t>
    </r>
  </si>
  <si>
    <r>
      <rPr>
        <sz val="7"/>
        <rFont val="Arial"/>
        <family val="2"/>
      </rPr>
      <t>Descida d'água concreto armado DP-1 (degraus) c/ caiação</t>
    </r>
  </si>
  <si>
    <r>
      <rPr>
        <sz val="7"/>
        <rFont val="Arial"/>
        <family val="2"/>
      </rPr>
      <t>Descida d'água concreto simples (calha) c/ caiação (DSA-01) canal</t>
    </r>
  </si>
  <si>
    <r>
      <rPr>
        <sz val="7"/>
        <rFont val="Arial"/>
        <family val="2"/>
      </rPr>
      <t>Descida d'água concreto simples (calha) c/ caiação (DSA-01) dispersor</t>
    </r>
  </si>
  <si>
    <r>
      <rPr>
        <sz val="7"/>
        <rFont val="Arial"/>
        <family val="2"/>
      </rPr>
      <t>Descida d'água concreto simples (degraus) c/ caiação (DSA-03) apoio</t>
    </r>
  </si>
  <si>
    <r>
      <rPr>
        <sz val="7"/>
        <rFont val="Arial"/>
        <family val="2"/>
      </rPr>
      <t>Descida d'água concreto simples (degraus) c/ caiação (DSA-03) degrau</t>
    </r>
  </si>
  <si>
    <r>
      <rPr>
        <sz val="7"/>
        <rFont val="Arial"/>
        <family val="2"/>
      </rPr>
      <t>Descida d'água concreto simples (degraus) c/ caiação (DSA-03) dispersor</t>
    </r>
  </si>
  <si>
    <r>
      <rPr>
        <sz val="7"/>
        <rFont val="Arial"/>
        <family val="2"/>
      </rPr>
      <t>Deslocamento de cerca de tela galvanizada fio 12 malha 3" x 3"</t>
    </r>
  </si>
  <si>
    <r>
      <rPr>
        <sz val="7"/>
        <rFont val="Arial"/>
        <family val="2"/>
      </rPr>
      <t>Dissipador de energia aplicado a saída d'água tipo DP-1</t>
    </r>
  </si>
  <si>
    <r>
      <rPr>
        <sz val="7"/>
        <rFont val="Arial"/>
        <family val="2"/>
      </rPr>
      <t>Dissipador de energia aplicado a saída de bueiro/descida d'agua de aterro (DEB-01)</t>
    </r>
  </si>
  <si>
    <r>
      <rPr>
        <sz val="7"/>
        <rFont val="Arial"/>
        <family val="2"/>
      </rPr>
      <t>Dissipador de energia aplicado a saída de bueiro/descida d'água de aterro (DEB-02)</t>
    </r>
  </si>
  <si>
    <r>
      <rPr>
        <sz val="7"/>
        <rFont val="Arial"/>
        <family val="2"/>
      </rPr>
      <t>Dissipador de energia aplicado a saída de bueiro/descida d'água de aterro (DEB-03)</t>
    </r>
  </si>
  <si>
    <r>
      <rPr>
        <sz val="7"/>
        <rFont val="Arial"/>
        <family val="2"/>
      </rPr>
      <t>Dissipador de energia aplicado a saída de bueiro/descida d'água de aterro (DEB-04)</t>
    </r>
  </si>
  <si>
    <r>
      <rPr>
        <sz val="7"/>
        <rFont val="Arial"/>
        <family val="2"/>
      </rPr>
      <t>Dissipador de energia aplicado a saída de bueiro/descida d'água de aterro (DEB-05)</t>
    </r>
  </si>
  <si>
    <r>
      <rPr>
        <sz val="7"/>
        <rFont val="Arial"/>
        <family val="2"/>
      </rPr>
      <t>Dissipador de energia aplicado a saída de bueiro/descida d'água de aterro (DEB-06)</t>
    </r>
  </si>
  <si>
    <r>
      <rPr>
        <sz val="7"/>
        <rFont val="Arial"/>
        <family val="2"/>
      </rPr>
      <t>Dissipador de energia aplicado a saída de bueiro/descida d'água de aterro (DEB-07)</t>
    </r>
  </si>
  <si>
    <r>
      <rPr>
        <sz val="7"/>
        <rFont val="Arial"/>
        <family val="2"/>
      </rPr>
      <t>Dissipador de energia aplicado a saída de bueiro/descida d'água de aterro (DEB-08)</t>
    </r>
  </si>
  <si>
    <r>
      <rPr>
        <sz val="7"/>
        <rFont val="Arial"/>
        <family val="2"/>
      </rPr>
      <t>Dissipador de energia aplicado a saída de bueiro/descida d'água de aterro (DEB-09)</t>
    </r>
  </si>
  <si>
    <r>
      <rPr>
        <sz val="7"/>
        <rFont val="Arial"/>
        <family val="2"/>
      </rPr>
      <t>Dissipador de energia aplicado a saída de bueiro/descida d'água de aterro (DEB-10)</t>
    </r>
  </si>
  <si>
    <r>
      <rPr>
        <sz val="7"/>
        <rFont val="Arial"/>
        <family val="2"/>
      </rPr>
      <t>Dissipador de energia aplicado a saída de bueiro/descida d'água de aterro (DEB-12)</t>
    </r>
  </si>
  <si>
    <r>
      <rPr>
        <sz val="7"/>
        <rFont val="Arial"/>
        <family val="2"/>
      </rPr>
      <t>Dissipador de energia aplicado a saída de sarjeta/valeta (DES-01)</t>
    </r>
  </si>
  <si>
    <r>
      <rPr>
        <sz val="7"/>
        <rFont val="Arial"/>
        <family val="2"/>
      </rPr>
      <t>Dissipador de energia aplicado a saída de sarjeta/valeta (DES-02)</t>
    </r>
  </si>
  <si>
    <r>
      <rPr>
        <sz val="7"/>
        <rFont val="Arial"/>
        <family val="2"/>
      </rPr>
      <t>Dissipador de energia aplicado a saída de sarjeta/valeta (DES-03)</t>
    </r>
  </si>
  <si>
    <r>
      <rPr>
        <sz val="7"/>
        <rFont val="Arial"/>
        <family val="2"/>
      </rPr>
      <t xml:space="preserve">Dreno de alívio de pavimento (DP - DAP - 01),  com utilização de geotêxtil não tecido RT 07 kn
</t>
    </r>
    <r>
      <rPr>
        <sz val="7"/>
        <rFont val="Arial"/>
        <family val="2"/>
      </rPr>
      <t>/m, inclusive transporte da brita</t>
    </r>
  </si>
  <si>
    <r>
      <rPr>
        <sz val="7"/>
        <rFont val="Arial"/>
        <family val="2"/>
      </rPr>
      <t>Dreno de PVC  D = 100 mm</t>
    </r>
  </si>
  <si>
    <r>
      <rPr>
        <sz val="7"/>
        <rFont val="Arial"/>
        <family val="2"/>
      </rPr>
      <t>Dreno de PVC  D = 50 mm</t>
    </r>
  </si>
  <si>
    <r>
      <rPr>
        <sz val="7"/>
        <rFont val="Arial"/>
        <family val="2"/>
      </rPr>
      <t xml:space="preserve">Dreno Longitudinal tipo Trincheira Drenante, H = 0,90 m com tubo poroso tipo PEAD de diâm
</t>
    </r>
    <r>
      <rPr>
        <sz val="7"/>
        <rFont val="Arial"/>
        <family val="2"/>
      </rPr>
      <t>= 100 mm, incluindo esc. em mat. 1ª cat. e transporte do tubo</t>
    </r>
  </si>
  <si>
    <r>
      <rPr>
        <sz val="7"/>
        <rFont val="Arial"/>
        <family val="2"/>
      </rPr>
      <t xml:space="preserve">Dreno Longitudinal tipo Trincheira Drenante, H = 0,90 m com tubo poroso tipo PEAD de diâm
</t>
    </r>
    <r>
      <rPr>
        <sz val="7"/>
        <rFont val="Arial"/>
        <family val="2"/>
      </rPr>
      <t>= 100 mm, incluindo esc. mat. 3ª cat. e transporte do tubo</t>
    </r>
  </si>
  <si>
    <r>
      <rPr>
        <sz val="7"/>
        <rFont val="Arial"/>
        <family val="2"/>
      </rPr>
      <t xml:space="preserve">Dreno Longitudinal tipo Trincheira Drenante, H=0,40m c/ tubo poroso tipo PEAD d=65mm,
</t>
    </r>
    <r>
      <rPr>
        <sz val="7"/>
        <rFont val="Arial"/>
        <family val="2"/>
      </rPr>
      <t>inclus. esc. em mat. 1ª cat.e geotêxtil não tecido RT 07 kN/m</t>
    </r>
  </si>
  <si>
    <r>
      <rPr>
        <sz val="7"/>
        <rFont val="Arial"/>
        <family val="2"/>
      </rPr>
      <t>Dreno ou Barbacã em tubo PVC, diâmetro de 2"</t>
    </r>
  </si>
  <si>
    <r>
      <rPr>
        <sz val="7"/>
        <rFont val="Arial"/>
        <family val="2"/>
      </rPr>
      <t xml:space="preserve">Dreno profundo com enchimento de areia, escavação em material 1ª categoria, inclusive
</t>
    </r>
    <r>
      <rPr>
        <sz val="7"/>
        <rFont val="Arial"/>
        <family val="2"/>
      </rPr>
      <t>transporte da areia</t>
    </r>
  </si>
  <si>
    <r>
      <rPr>
        <sz val="7"/>
        <rFont val="Arial"/>
        <family val="2"/>
      </rPr>
      <t xml:space="preserve">Dreno profundo com enchimento de brita e areia (1:1) escavação em material 1ª categoria,
</t>
    </r>
    <r>
      <rPr>
        <sz val="7"/>
        <rFont val="Arial"/>
        <family val="2"/>
      </rPr>
      <t>inclusive transporte da areia e da brita</t>
    </r>
  </si>
  <si>
    <r>
      <rPr>
        <sz val="7"/>
        <rFont val="Arial"/>
        <family val="2"/>
      </rPr>
      <t xml:space="preserve">Dreno profundo com enchimento de brita e areia (1:1) escavação em material 2ª categoria,
</t>
    </r>
    <r>
      <rPr>
        <sz val="7"/>
        <rFont val="Arial"/>
        <family val="2"/>
      </rPr>
      <t>inclusive transporte da areia e da brita</t>
    </r>
  </si>
  <si>
    <r>
      <rPr>
        <sz val="7"/>
        <rFont val="Arial"/>
        <family val="2"/>
      </rPr>
      <t xml:space="preserve">Dreno profundo com enchimento de brita, escavação em material 1ª categoria,  inclusive
</t>
    </r>
    <r>
      <rPr>
        <sz val="7"/>
        <rFont val="Arial"/>
        <family val="2"/>
      </rPr>
      <t>transporte da brita</t>
    </r>
  </si>
  <si>
    <r>
      <rPr>
        <sz val="7"/>
        <rFont val="Arial"/>
        <family val="2"/>
      </rPr>
      <t xml:space="preserve">Dreno profundo com tubo poroso, D = 0,20 m com enchimento de brita e areia, escavação em
</t>
    </r>
    <r>
      <rPr>
        <sz val="7"/>
        <rFont val="Arial"/>
        <family val="2"/>
      </rPr>
      <t>material 2ª categoria, inclusive transp.da areia, brita, tubo</t>
    </r>
  </si>
  <si>
    <r>
      <rPr>
        <sz val="7"/>
        <rFont val="Arial"/>
        <family val="2"/>
      </rPr>
      <t xml:space="preserve">Dreno profundo com tubo poroso, D = 0,20 m com enchimento de brita, escavação em
</t>
    </r>
    <r>
      <rPr>
        <sz val="7"/>
        <rFont val="Arial"/>
        <family val="2"/>
      </rPr>
      <t>material 3ª categoria (DPR-01),  inclusive transporte da brita, tubo</t>
    </r>
  </si>
  <si>
    <r>
      <rPr>
        <sz val="7"/>
        <rFont val="Arial"/>
        <family val="2"/>
      </rPr>
      <t xml:space="preserve">Dreno profundo D = 0,10 m c/ enchim. brita, areia (1:1) escav. mat. 3º categ.incl. transp. areia,
</t>
    </r>
    <r>
      <rPr>
        <sz val="7"/>
        <rFont val="Arial"/>
        <family val="2"/>
      </rPr>
      <t>brita c/ geotêxtil não tecido res.long. mín 16kn/m</t>
    </r>
  </si>
  <si>
    <r>
      <rPr>
        <sz val="7"/>
        <rFont val="Arial"/>
        <family val="2"/>
      </rPr>
      <t xml:space="preserve">Dreno profundo D = 0,10 m c/enchim. brita e areia (1:1) escav.mat. 1º categ., inclus.transp.
</t>
    </r>
    <r>
      <rPr>
        <sz val="7"/>
        <rFont val="Arial"/>
        <family val="2"/>
      </rPr>
      <t>areia, brita,c/ geotêxtil não tecido res.long. mín 16 kn/m</t>
    </r>
  </si>
  <si>
    <r>
      <rPr>
        <sz val="7"/>
        <rFont val="Arial"/>
        <family val="2"/>
      </rPr>
      <t xml:space="preserve">Dreno profundo D = 0,20 m com enchimento de areia, escavação em material 1ª categoria (
</t>
    </r>
    <r>
      <rPr>
        <sz val="7"/>
        <rFont val="Arial"/>
        <family val="2"/>
      </rPr>
      <t>DPS-01), inclusive transporte da areia e do tubo</t>
    </r>
  </si>
  <si>
    <r>
      <rPr>
        <sz val="7"/>
        <rFont val="Arial"/>
        <family val="2"/>
      </rPr>
      <t xml:space="preserve">Dreno profundo D = 0,20 m com enchimento de brita e areia, escavação em material 1ª
</t>
    </r>
    <r>
      <rPr>
        <sz val="7"/>
        <rFont val="Arial"/>
        <family val="2"/>
      </rPr>
      <t>categoria, inclusive transporte da brita e da areia</t>
    </r>
  </si>
  <si>
    <r>
      <rPr>
        <sz val="7"/>
        <rFont val="Arial"/>
        <family val="2"/>
      </rPr>
      <t xml:space="preserve">Dreno profundo em solo com tubo PEAD perfur. D=100 mm, envolto por geotêxtil não tecido
</t>
    </r>
    <r>
      <rPr>
        <sz val="7"/>
        <rFont val="Arial"/>
        <family val="2"/>
      </rPr>
      <t>RT16 kn/m, preenchim. c/ brita, incl. transporte</t>
    </r>
  </si>
  <si>
    <r>
      <rPr>
        <sz val="7"/>
        <rFont val="Arial"/>
        <family val="2"/>
      </rPr>
      <t xml:space="preserve">Dreno profundo para corte em solo, com enchimento em brita revestido com geotextil não
</t>
    </r>
    <r>
      <rPr>
        <sz val="7"/>
        <rFont val="Arial"/>
        <family val="2"/>
      </rPr>
      <t>tecido RT 16 kn/m, inclusive transporte da brita</t>
    </r>
  </si>
  <si>
    <r>
      <rPr>
        <sz val="7"/>
        <rFont val="Arial"/>
        <family val="2"/>
      </rPr>
      <t xml:space="preserve">Dreno sub-horizontal D = 50 mm em PVC, com geotêxtil não tecido RT 16 kn/m, exclusive
</t>
    </r>
    <r>
      <rPr>
        <sz val="7"/>
        <rFont val="Arial"/>
        <family val="2"/>
      </rPr>
      <t>transportes</t>
    </r>
  </si>
  <si>
    <r>
      <rPr>
        <sz val="7"/>
        <rFont val="Arial"/>
        <family val="2"/>
      </rPr>
      <t xml:space="preserve">Dreno sub-horizontal D=50mm em PVC (escavação em alteração de rocha), inclusive geotêxtil
</t>
    </r>
    <r>
      <rPr>
        <sz val="7"/>
        <rFont val="Arial"/>
        <family val="2"/>
      </rPr>
      <t>não tecido RT 16 kn/m, exclusive transportes</t>
    </r>
  </si>
  <si>
    <r>
      <rPr>
        <sz val="7"/>
        <rFont val="Arial"/>
        <family val="2"/>
      </rPr>
      <t xml:space="preserve">Dreno sub-horizontal D=50mm em PVC (escavação em rocha sã), inlusive geotêxtil não tecido
</t>
    </r>
    <r>
      <rPr>
        <sz val="7"/>
        <rFont val="Arial"/>
        <family val="2"/>
      </rPr>
      <t>RT 16 kn/m, exclusive transportes</t>
    </r>
  </si>
  <si>
    <r>
      <rPr>
        <sz val="7"/>
        <rFont val="Arial"/>
        <family val="2"/>
      </rPr>
      <t xml:space="preserve">Dreno sub-superficial  rocha (h=0,55m) c/ tubo PEAD perfur. d=100mm, env. por geotêxtil16kn
</t>
    </r>
    <r>
      <rPr>
        <sz val="7"/>
        <rFont val="Arial"/>
        <family val="2"/>
      </rPr>
      <t>/m, preenc.c/ brita, inclus.transp. tubo, exclusive transp.brita</t>
    </r>
  </si>
  <si>
    <r>
      <rPr>
        <sz val="7"/>
        <rFont val="Arial"/>
        <family val="2"/>
      </rPr>
      <t>Dreno vertical D = 75 mm em PVC, com geotêxtil não tecido resistência longitudinal 16 kn/m</t>
    </r>
  </si>
  <si>
    <r>
      <rPr>
        <sz val="7"/>
        <rFont val="Arial"/>
        <family val="2"/>
      </rPr>
      <t xml:space="preserve">Eletroduto de ferro galvanizado DN 4", inclusive conexões, exclusive escavação e reaterro,
</t>
    </r>
    <r>
      <rPr>
        <sz val="7"/>
        <rFont val="Arial"/>
        <family val="2"/>
      </rPr>
      <t>fornecimento e assentamento</t>
    </r>
  </si>
  <si>
    <r>
      <rPr>
        <sz val="7"/>
        <rFont val="Arial"/>
        <family val="2"/>
      </rPr>
      <t>Eletroduto para rede de lógica, inclusive conexões</t>
    </r>
  </si>
  <si>
    <r>
      <rPr>
        <sz val="7"/>
        <rFont val="Arial"/>
        <family val="2"/>
      </rPr>
      <t>Eletroduto PVC diâmetro 75mm, fornecimento e assentamento</t>
    </r>
  </si>
  <si>
    <r>
      <rPr>
        <sz val="7"/>
        <rFont val="Arial"/>
        <family val="2"/>
      </rPr>
      <t>Eletroduto PVC rígido roscável diâm. 50mm, fornecimento e assentamento</t>
    </r>
  </si>
  <si>
    <r>
      <rPr>
        <sz val="7"/>
        <rFont val="Arial"/>
        <family val="2"/>
      </rPr>
      <t>Eletroduto tipo Kanaflex  diâmetro 1 1/4", fornecimento e assentamento</t>
    </r>
  </si>
  <si>
    <r>
      <rPr>
        <sz val="7"/>
        <rFont val="Arial"/>
        <family val="2"/>
      </rPr>
      <t>Eletroduto tipo Kanaflex diâmetro 1 1/2", fornecimento e assentamento</t>
    </r>
  </si>
  <si>
    <r>
      <rPr>
        <sz val="7"/>
        <rFont val="Arial"/>
        <family val="2"/>
      </rPr>
      <t>Eletroduto tipo Kanaflex diâmetro 2", fornecimento e assentamento</t>
    </r>
  </si>
  <si>
    <r>
      <rPr>
        <sz val="7"/>
        <rFont val="Arial"/>
        <family val="2"/>
      </rPr>
      <t>Eletroduto tipo Kanaflex diâmetro 4", fornecimento e assentamento</t>
    </r>
  </si>
  <si>
    <r>
      <rPr>
        <sz val="7"/>
        <rFont val="Arial"/>
        <family val="2"/>
      </rPr>
      <t xml:space="preserve">Enrocamento de pedra arrumada com pá carregadeira e escavadeira, inclusive fornecimento,
</t>
    </r>
    <r>
      <rPr>
        <sz val="7"/>
        <rFont val="Arial"/>
        <family val="2"/>
      </rPr>
      <t>exclusive transporte da pedra</t>
    </r>
  </si>
  <si>
    <r>
      <rPr>
        <sz val="7"/>
        <rFont val="Arial"/>
        <family val="2"/>
      </rPr>
      <t>Enrocamento de pedra de mão arrumada exclusive transporte</t>
    </r>
  </si>
  <si>
    <r>
      <rPr>
        <sz val="7"/>
        <rFont val="Arial"/>
        <family val="2"/>
      </rPr>
      <t xml:space="preserve">Enrocamento de pedra jogada exclusive fornecimento e transporte (utilização de material
</t>
    </r>
    <r>
      <rPr>
        <sz val="7"/>
        <rFont val="Arial"/>
        <family val="2"/>
      </rPr>
      <t>considerado em medição)</t>
    </r>
  </si>
  <si>
    <r>
      <rPr>
        <sz val="7"/>
        <rFont val="Arial"/>
        <family val="2"/>
      </rPr>
      <t>Enrocamento de pedra jogada exclusive o fornecimento e transporte da pedra</t>
    </r>
  </si>
  <si>
    <r>
      <rPr>
        <sz val="7"/>
        <rFont val="Arial"/>
        <family val="2"/>
      </rPr>
      <t>Enrocamento de pedra jogada inclusive fornecimento, exclusive transporte da pedra</t>
    </r>
  </si>
  <si>
    <r>
      <rPr>
        <sz val="7"/>
        <rFont val="Arial"/>
        <family val="2"/>
      </rPr>
      <t>Ensecadeira dupla de madeira esp.= 5 cm com 1 reaproveitamento</t>
    </r>
  </si>
  <si>
    <r>
      <rPr>
        <sz val="7"/>
        <rFont val="Arial"/>
        <family val="2"/>
      </rPr>
      <t>Ensecadeira dupla de madeira esp.= 5 cm sem reaproveitamento, tudo incluído</t>
    </r>
  </si>
  <si>
    <r>
      <rPr>
        <sz val="7"/>
        <rFont val="Arial"/>
        <family val="2"/>
      </rPr>
      <t xml:space="preserve">Ensecadeira simples de madeira esp.= 5 cm com 1 reaproveitamento, inclusive transporte das
</t>
    </r>
    <r>
      <rPr>
        <sz val="7"/>
        <rFont val="Arial"/>
        <family val="2"/>
      </rPr>
      <t>madeiras</t>
    </r>
  </si>
  <si>
    <r>
      <rPr>
        <sz val="7"/>
        <rFont val="Arial"/>
        <family val="2"/>
      </rPr>
      <t xml:space="preserve">Ensecadeira simples de madeira esp.= 5 cm sem reaproveitamento, inclusive transporte das
</t>
    </r>
    <r>
      <rPr>
        <sz val="7"/>
        <rFont val="Arial"/>
        <family val="2"/>
      </rPr>
      <t>madeiras</t>
    </r>
  </si>
  <si>
    <r>
      <rPr>
        <sz val="7"/>
        <rFont val="Arial"/>
        <family val="2"/>
      </rPr>
      <t>Entrada para descida d'agua DP-1 (calha/degraus) inclusive caiação</t>
    </r>
  </si>
  <si>
    <r>
      <rPr>
        <sz val="7"/>
        <rFont val="Arial"/>
        <family val="2"/>
      </rPr>
      <t>Entrada para descida d'água EDA-01</t>
    </r>
  </si>
  <si>
    <r>
      <rPr>
        <sz val="7"/>
        <rFont val="Arial"/>
        <family val="2"/>
      </rPr>
      <t>Entrada para descida d'água EDA-02</t>
    </r>
  </si>
  <si>
    <r>
      <rPr>
        <sz val="7"/>
        <rFont val="Arial"/>
        <family val="2"/>
      </rPr>
      <t>Escada de madeira executada sobre terreno inclinado, com 80 cm de largura mínima</t>
    </r>
  </si>
  <si>
    <r>
      <rPr>
        <sz val="7"/>
        <rFont val="Arial"/>
        <family val="2"/>
      </rPr>
      <t>Escavação manual em mat. 1ª cat. H= 0,00 a 1,50 m</t>
    </r>
  </si>
  <si>
    <r>
      <rPr>
        <sz val="7"/>
        <rFont val="Arial"/>
        <family val="2"/>
      </rPr>
      <t>Escavação manual em mat. 1ª cat. H= 0,00 a 1,50 m com esgotamento</t>
    </r>
  </si>
  <si>
    <r>
      <rPr>
        <sz val="7"/>
        <rFont val="Arial"/>
        <family val="2"/>
      </rPr>
      <t>Escavação manual em mat. 1ª cat. H= 1,50 a 3,00 m</t>
    </r>
  </si>
  <si>
    <r>
      <rPr>
        <sz val="7"/>
        <rFont val="Arial"/>
        <family val="2"/>
      </rPr>
      <t>Escavação manual em mat. 1ª cat. H= 1,50 a 3,00 m com esgotamento</t>
    </r>
  </si>
  <si>
    <r>
      <rPr>
        <sz val="7"/>
        <rFont val="Arial"/>
        <family val="2"/>
      </rPr>
      <t>Escavação manual em mat. 1ª cat. H= 3,00 a 4,50 m</t>
    </r>
  </si>
  <si>
    <r>
      <rPr>
        <sz val="7"/>
        <rFont val="Arial"/>
        <family val="2"/>
      </rPr>
      <t>Escavação manual em mat. 1ª cat. H= 3,00 a 4,50 m com esgotamento</t>
    </r>
  </si>
  <si>
    <r>
      <rPr>
        <sz val="7"/>
        <rFont val="Arial"/>
        <family val="2"/>
      </rPr>
      <t>Escavação manual em mat. 2ª cat. H= 0,00 a 1,50 m com esgotamento</t>
    </r>
  </si>
  <si>
    <r>
      <rPr>
        <sz val="7"/>
        <rFont val="Arial"/>
        <family val="2"/>
      </rPr>
      <t>Escavação manual em mat. 2ª cat. H= 0,00 a 1,50 m sem detonação</t>
    </r>
  </si>
  <si>
    <r>
      <rPr>
        <sz val="7"/>
        <rFont val="Arial"/>
        <family val="2"/>
      </rPr>
      <t>Escavação manual em mat. 2ª cat. H= 1,50 a 3,00 m com esgotamento</t>
    </r>
  </si>
  <si>
    <r>
      <rPr>
        <sz val="7"/>
        <rFont val="Arial"/>
        <family val="2"/>
      </rPr>
      <t>Escavação manual em mat. 2ª cat. H= 1,50 a 3,00 m sem detonação</t>
    </r>
  </si>
  <si>
    <r>
      <rPr>
        <sz val="7"/>
        <rFont val="Arial"/>
        <family val="2"/>
      </rPr>
      <t>Escavação manual em mat. 2ª cat. H= 3,00 a 4,50 m com esgotamento</t>
    </r>
  </si>
  <si>
    <r>
      <rPr>
        <sz val="7"/>
        <rFont val="Arial"/>
        <family val="2"/>
      </rPr>
      <t>Escavação manual em mat. 2ª cat. H= 3,00 a 4,50 m sem detonação</t>
    </r>
  </si>
  <si>
    <r>
      <rPr>
        <sz val="7"/>
        <rFont val="Arial"/>
        <family val="2"/>
      </rPr>
      <t>Escavação manual em mat. 3ª cat. H= 0,00 a 1,50 m, a fogo</t>
    </r>
  </si>
  <si>
    <r>
      <rPr>
        <sz val="7"/>
        <rFont val="Arial"/>
        <family val="2"/>
      </rPr>
      <t>Escavação manual furos, valetas mat. 1ª cat. H= 0,00 a 1,50 m (dim. reduz.)</t>
    </r>
  </si>
  <si>
    <r>
      <rPr>
        <sz val="7"/>
        <rFont val="Arial"/>
        <family val="2"/>
      </rPr>
      <t>Escavação manual furos, valetas mat. 2ª cat. H= 0,00 a 1,50 m sem detonação (dim. reduz.)</t>
    </r>
  </si>
  <si>
    <r>
      <rPr>
        <sz val="7"/>
        <rFont val="Arial"/>
        <family val="2"/>
      </rPr>
      <t xml:space="preserve">Escavação mecânica de valas em material de 1ª categoria, 3,00 a 4,50m, com esgotamento,
</t>
    </r>
    <r>
      <rPr>
        <sz val="7"/>
        <rFont val="Arial"/>
        <family val="2"/>
      </rPr>
      <t>carga do material, transporte do material para bota-fora</t>
    </r>
  </si>
  <si>
    <r>
      <rPr>
        <sz val="7"/>
        <rFont val="Arial"/>
        <family val="2"/>
      </rPr>
      <t xml:space="preserve">Escavação mecânica de valas em 1ª categoria, profundidade de 4,50 a 6,00m com
</t>
    </r>
    <r>
      <rPr>
        <sz val="7"/>
        <rFont val="Arial"/>
        <family val="2"/>
      </rPr>
      <t>esgotamento, transp. DMT=20km, descarga e espalhamento</t>
    </r>
  </si>
  <si>
    <r>
      <rPr>
        <sz val="7"/>
        <rFont val="Arial"/>
        <family val="2"/>
      </rPr>
      <t>Escavação mecânica em material de 1ª cat. H= 0,00 a 1,50 m</t>
    </r>
  </si>
  <si>
    <r>
      <rPr>
        <sz val="7"/>
        <rFont val="Arial"/>
        <family val="2"/>
      </rPr>
      <t>Escavação mecânica em material de 1ª cat. H= 0,00 a 1,50 m com esgotamento</t>
    </r>
  </si>
  <si>
    <r>
      <rPr>
        <sz val="7"/>
        <rFont val="Arial"/>
        <family val="2"/>
      </rPr>
      <t>Escavação mecânica em material de 1ª cat. H= 1,50 a 3,00 m</t>
    </r>
  </si>
  <si>
    <r>
      <rPr>
        <sz val="7"/>
        <rFont val="Arial"/>
        <family val="2"/>
      </rPr>
      <t>Escavação mecânica em material de 1ª cat. H= 1,50 a 3,00 m com esgotamento</t>
    </r>
  </si>
  <si>
    <r>
      <rPr>
        <sz val="7"/>
        <rFont val="Arial"/>
        <family val="2"/>
      </rPr>
      <t>Escavação mecânica em material de 1ª cat. H= 3,00 a 4,50 m</t>
    </r>
  </si>
  <si>
    <r>
      <rPr>
        <sz val="7"/>
        <rFont val="Arial"/>
        <family val="2"/>
      </rPr>
      <t>Escavação mecânica em material de 1º cat. H= 3,00 a 4,50 m com esgotamento</t>
    </r>
  </si>
  <si>
    <r>
      <rPr>
        <sz val="7"/>
        <rFont val="Arial"/>
        <family val="2"/>
      </rPr>
      <t>Escavação mecânica em material de 2ª cat. H= 0,00 a 1,50 m</t>
    </r>
  </si>
  <si>
    <r>
      <rPr>
        <sz val="7"/>
        <rFont val="Arial"/>
        <family val="2"/>
      </rPr>
      <t>Escavação mecânica em material de 2ª cat. H= 0,00 a 1,50 m com esgotamento</t>
    </r>
  </si>
  <si>
    <r>
      <rPr>
        <sz val="7"/>
        <rFont val="Arial"/>
        <family val="2"/>
      </rPr>
      <t>Escavação mecânica em material de 2ª cat. H= 1,50 a 3,00 m</t>
    </r>
  </si>
  <si>
    <r>
      <rPr>
        <sz val="7"/>
        <rFont val="Arial"/>
        <family val="2"/>
      </rPr>
      <t>Escavação mecânica em material de 2ª cat. H= 1,50 a 3,00 m com esgotamento</t>
    </r>
  </si>
  <si>
    <r>
      <rPr>
        <sz val="7"/>
        <rFont val="Arial"/>
        <family val="2"/>
      </rPr>
      <t>Escavação mecânica em material de 2ª cat. H= 3,00 a 4,50 m</t>
    </r>
  </si>
  <si>
    <r>
      <rPr>
        <sz val="7"/>
        <rFont val="Arial"/>
        <family val="2"/>
      </rPr>
      <t>Escavação mecânica em material de 2º cat. H= 3,00 a 4,50 m com esgotamento</t>
    </r>
  </si>
  <si>
    <r>
      <rPr>
        <sz val="7"/>
        <rFont val="Arial"/>
        <family val="2"/>
      </rPr>
      <t>Escavação mecânica em material de 3ª cat. H= 1,50 a 3,00 m com esgotamento</t>
    </r>
  </si>
  <si>
    <r>
      <rPr>
        <sz val="7"/>
        <rFont val="Arial"/>
        <family val="2"/>
      </rPr>
      <t>Escavação mecânica em material de 3ª cat. H= 3,00 a 4,50 m</t>
    </r>
  </si>
  <si>
    <r>
      <rPr>
        <sz val="7"/>
        <rFont val="Arial"/>
        <family val="2"/>
      </rPr>
      <t>Escavação mecânica em material de 3ª cat. H= 3,00 a 4,50 m com esgotamento</t>
    </r>
  </si>
  <si>
    <r>
      <rPr>
        <sz val="7"/>
        <rFont val="Arial"/>
        <family val="2"/>
      </rPr>
      <t>Escoramento de cavas e valas, inclusive fornecimento e transportes das madeiras</t>
    </r>
  </si>
  <si>
    <r>
      <rPr>
        <sz val="7"/>
        <rFont val="Arial"/>
        <family val="2"/>
      </rPr>
      <t xml:space="preserve">Escoramento e cimbramento (bueiro celular), inclusive fornecimento e transportes das
</t>
    </r>
    <r>
      <rPr>
        <sz val="7"/>
        <rFont val="Arial"/>
        <family val="2"/>
      </rPr>
      <t>madeiras</t>
    </r>
  </si>
  <si>
    <r>
      <rPr>
        <sz val="7"/>
        <rFont val="Arial"/>
        <family val="2"/>
      </rPr>
      <t xml:space="preserve">Esgotamento de escavações para rebaixamento do nível dágua nos serviços de bueiros,
</t>
    </r>
    <r>
      <rPr>
        <sz val="7"/>
        <rFont val="Arial"/>
        <family val="2"/>
      </rPr>
      <t>galerias e outros, com conj. moto bomba</t>
    </r>
  </si>
  <si>
    <r>
      <rPr>
        <sz val="7"/>
        <rFont val="Arial"/>
        <family val="2"/>
      </rPr>
      <t>Mes</t>
    </r>
  </si>
  <si>
    <r>
      <rPr>
        <sz val="7"/>
        <rFont val="Arial"/>
        <family val="2"/>
      </rPr>
      <t>Forma especial de madeira para meio fio, inclusive fornecimento e transporte das madeiras</t>
    </r>
  </si>
  <si>
    <r>
      <rPr>
        <sz val="7"/>
        <rFont val="Arial"/>
        <family val="2"/>
      </rPr>
      <t xml:space="preserve">Forma especial de madeira para sarjeta (gabarito), inclusive fornecimento e transporte da
</t>
    </r>
    <r>
      <rPr>
        <sz val="7"/>
        <rFont val="Arial"/>
        <family val="2"/>
      </rPr>
      <t>madeira</t>
    </r>
  </si>
  <si>
    <r>
      <rPr>
        <sz val="7"/>
        <rFont val="Arial"/>
        <family val="2"/>
      </rPr>
      <t>Forma metálica para meio fio</t>
    </r>
  </si>
  <si>
    <r>
      <rPr>
        <sz val="7"/>
        <rFont val="Arial"/>
        <family val="2"/>
      </rPr>
      <t xml:space="preserve">Formas planas de madeira com 01 (um) reaproveitamento, inclusive fornecimento e transporte
</t>
    </r>
    <r>
      <rPr>
        <sz val="7"/>
        <rFont val="Arial"/>
        <family val="2"/>
      </rPr>
      <t>das madeiras</t>
    </r>
  </si>
  <si>
    <r>
      <rPr>
        <sz val="7"/>
        <rFont val="Arial"/>
        <family val="2"/>
      </rPr>
      <t xml:space="preserve">Formas planas de madeira com 02 (dois) reaproveitamentos, inclusive fornecimento e
</t>
    </r>
    <r>
      <rPr>
        <sz val="7"/>
        <rFont val="Arial"/>
        <family val="2"/>
      </rPr>
      <t>transporte das madeiras</t>
    </r>
  </si>
  <si>
    <r>
      <rPr>
        <sz val="7"/>
        <rFont val="Arial"/>
        <family val="2"/>
      </rPr>
      <t xml:space="preserve">Formas planas de madeira com 04 (quatro) reaproveitamentos, inclusive fornecimento e
</t>
    </r>
    <r>
      <rPr>
        <sz val="7"/>
        <rFont val="Arial"/>
        <family val="2"/>
      </rPr>
      <t>transporte das madeiras</t>
    </r>
  </si>
  <si>
    <r>
      <rPr>
        <sz val="7"/>
        <rFont val="Arial"/>
        <family val="2"/>
      </rPr>
      <t xml:space="preserve">Formas planas de madeira sem reaproveitamento (forma perdida), inclusive fornecimento e
</t>
    </r>
    <r>
      <rPr>
        <sz val="7"/>
        <rFont val="Arial"/>
        <family val="2"/>
      </rPr>
      <t>transporte das madeiras</t>
    </r>
  </si>
  <si>
    <r>
      <rPr>
        <sz val="7"/>
        <rFont val="Arial"/>
        <family val="2"/>
      </rPr>
      <t xml:space="preserve">Gabião manta/colchão, malha hex 6x8mm Zn-Al/PVC, e=2,8mm,h=0,23m, inclus.aquis./
</t>
    </r>
    <r>
      <rPr>
        <sz val="7"/>
        <rFont val="Arial"/>
        <family val="2"/>
      </rPr>
      <t>assentam. pedra mão, exclus. transp. p/ revestim. canal</t>
    </r>
  </si>
  <si>
    <r>
      <rPr>
        <sz val="7"/>
        <rFont val="Arial"/>
        <family val="2"/>
      </rPr>
      <t xml:space="preserve">Gabiões com caixas galvanizadas  com utilização de geotêxtil não tecido RT 07 kN/m, inclus.
</t>
    </r>
    <r>
      <rPr>
        <sz val="7"/>
        <rFont val="Arial"/>
        <family val="2"/>
      </rPr>
      <t>transp. madeira e pedra mão</t>
    </r>
  </si>
  <si>
    <r>
      <rPr>
        <sz val="7"/>
        <rFont val="Arial"/>
        <family val="2"/>
      </rPr>
      <t>Gabiões com caixas galvanizadas, sem manta</t>
    </r>
  </si>
  <si>
    <r>
      <rPr>
        <sz val="7"/>
        <rFont val="Arial"/>
        <family val="2"/>
      </rPr>
      <t xml:space="preserve">Geogrelha com resistência londitudinal a tração 35 a 40 kN, resist. transversal a tração 30 kN,
</t>
    </r>
    <r>
      <rPr>
        <sz val="7"/>
        <rFont val="Arial"/>
        <family val="2"/>
      </rPr>
      <t>fornecimento e aplicação</t>
    </r>
  </si>
  <si>
    <r>
      <rPr>
        <sz val="7"/>
        <rFont val="Arial"/>
        <family val="2"/>
      </rPr>
      <t xml:space="preserve">Geogrelha com resistência londitudinal a tração 55 a 60 kN, resist. transversal a tração 30 kN,
</t>
    </r>
    <r>
      <rPr>
        <sz val="7"/>
        <rFont val="Arial"/>
        <family val="2"/>
      </rPr>
      <t>fornecimento e aplicação</t>
    </r>
  </si>
  <si>
    <r>
      <rPr>
        <sz val="7"/>
        <rFont val="Arial"/>
        <family val="2"/>
      </rPr>
      <t xml:space="preserve">Geogrelha com resistência longitudinal a tração 300 kN, resist. transversal a tração 30 kN,
</t>
    </r>
    <r>
      <rPr>
        <sz val="7"/>
        <rFont val="Arial"/>
        <family val="2"/>
      </rPr>
      <t>fornecimento e aplicação</t>
    </r>
  </si>
  <si>
    <r>
      <rPr>
        <sz val="7"/>
        <rFont val="Arial"/>
        <family val="2"/>
      </rPr>
      <t xml:space="preserve">Geogrelha com resistência longitudinal a tração 80 a 90 kN, resist. transversal a tração 30 kN,
</t>
    </r>
    <r>
      <rPr>
        <sz val="7"/>
        <rFont val="Arial"/>
        <family val="2"/>
      </rPr>
      <t>fornecimento e aplicação</t>
    </r>
  </si>
  <si>
    <r>
      <rPr>
        <sz val="7"/>
        <rFont val="Arial"/>
        <family val="2"/>
      </rPr>
      <t>Geogrelha monodirecional 200KN, fornecimento e assentamento</t>
    </r>
  </si>
  <si>
    <r>
      <rPr>
        <sz val="7"/>
        <rFont val="Arial"/>
        <family val="2"/>
      </rPr>
      <t xml:space="preserve">Geogrelha tecida bidirecional de polipropileno de alto módulo inicial c/ módulo de rigidez
</t>
    </r>
    <r>
      <rPr>
        <sz val="7"/>
        <rFont val="Arial"/>
        <family val="2"/>
      </rPr>
      <t>nominal = 400KN/m nas duas direções, fornecimento/aplicação</t>
    </r>
  </si>
  <si>
    <r>
      <rPr>
        <sz val="7"/>
        <rFont val="Arial"/>
        <family val="2"/>
      </rPr>
      <t>Lastro de brita, inclusive transporte da brita</t>
    </r>
  </si>
  <si>
    <r>
      <rPr>
        <sz val="7"/>
        <rFont val="Arial"/>
        <family val="2"/>
      </rPr>
      <t>Limpeza e apicoamento manual de superfície de rocha</t>
    </r>
  </si>
  <si>
    <r>
      <rPr>
        <sz val="7"/>
        <rFont val="Arial"/>
        <family val="2"/>
      </rPr>
      <t>Limpeza e desobstrução de BDTC e BDCC</t>
    </r>
  </si>
  <si>
    <r>
      <rPr>
        <sz val="7"/>
        <rFont val="Arial"/>
        <family val="2"/>
      </rPr>
      <t>Limpeza e desobstrução de BQTC</t>
    </r>
  </si>
  <si>
    <r>
      <rPr>
        <sz val="7"/>
        <rFont val="Arial"/>
        <family val="2"/>
      </rPr>
      <t>Limpeza e desobstrução de BSTC e BSCC</t>
    </r>
  </si>
  <si>
    <r>
      <rPr>
        <sz val="7"/>
        <rFont val="Arial"/>
        <family val="2"/>
      </rPr>
      <t>Limpeza e desobstrução de BTTC e BTCC</t>
    </r>
  </si>
  <si>
    <r>
      <rPr>
        <sz val="7"/>
        <rFont val="Arial"/>
        <family val="2"/>
      </rPr>
      <t>Limpeza e preparo de superfície de aço</t>
    </r>
  </si>
  <si>
    <r>
      <rPr>
        <sz val="7"/>
        <rFont val="Arial"/>
        <family val="2"/>
      </rPr>
      <t>Lona plástica preta para isolamento de concretagem sobre solo, fornecimento e colocação</t>
    </r>
  </si>
  <si>
    <r>
      <rPr>
        <sz val="7"/>
        <rFont val="Arial"/>
        <family val="2"/>
      </rPr>
      <t xml:space="preserve">Manta Geotêxtil  não tecida com resistência longitudinal a tração 10kN/m, fornecimento e
</t>
    </r>
    <r>
      <rPr>
        <sz val="7"/>
        <rFont val="Arial"/>
        <family val="2"/>
      </rPr>
      <t>aplicação</t>
    </r>
  </si>
  <si>
    <r>
      <rPr>
        <sz val="7"/>
        <rFont val="Arial"/>
        <family val="2"/>
      </rPr>
      <t>Manta Geotêxtil não tecida RT - 16 kn/m, fornecimento e aplicação</t>
    </r>
  </si>
  <si>
    <r>
      <rPr>
        <sz val="7"/>
        <rFont val="Arial"/>
        <family val="2"/>
      </rPr>
      <t>Meio fio de concreto DP-1, inclusive caiação</t>
    </r>
  </si>
  <si>
    <r>
      <rPr>
        <sz val="7"/>
        <rFont val="Arial"/>
        <family val="2"/>
      </rPr>
      <t>Meio fio de concreto MFC 01, inclusive caiação</t>
    </r>
  </si>
  <si>
    <r>
      <rPr>
        <sz val="7"/>
        <rFont val="Arial"/>
        <family val="2"/>
      </rPr>
      <t>Meio fio de concreto MFC 05, inclusive caiação</t>
    </r>
  </si>
  <si>
    <r>
      <rPr>
        <sz val="7"/>
        <rFont val="Arial"/>
        <family val="2"/>
      </rPr>
      <t>Meio fio de concreto pré-moldado (12 x 30 x 15) cm, inclusive caiação e transporte do meio fio</t>
    </r>
  </si>
  <si>
    <r>
      <rPr>
        <sz val="7"/>
        <rFont val="Arial"/>
        <family val="2"/>
      </rPr>
      <t>Meio fio sarjeta de concreto tipo DP-1 (0,035 m³/m) inclusive caiação</t>
    </r>
  </si>
  <si>
    <r>
      <rPr>
        <sz val="7"/>
        <rFont val="Arial"/>
        <family val="2"/>
      </rPr>
      <t xml:space="preserve">Montagem e desmontagem de escoramento tubular normal, em obras de arte na densidade de
</t>
    </r>
    <r>
      <rPr>
        <sz val="7"/>
        <rFont val="Arial"/>
        <family val="2"/>
      </rPr>
      <t>5m de tubo por m³ de escoramento</t>
    </r>
  </si>
  <si>
    <r>
      <rPr>
        <sz val="7"/>
        <rFont val="Arial"/>
        <family val="2"/>
      </rPr>
      <t>Mureta de corte em rocha</t>
    </r>
  </si>
  <si>
    <r>
      <rPr>
        <sz val="7"/>
        <rFont val="Arial"/>
        <family val="2"/>
      </rPr>
      <t>Muro com Terramesh System ou similar, altura H&lt;= 4,00 metros (4 cx 1x1x4m), tudo incluído</t>
    </r>
  </si>
  <si>
    <r>
      <rPr>
        <sz val="7"/>
        <rFont val="Arial"/>
        <family val="2"/>
      </rPr>
      <t xml:space="preserve">Muro com Terramesh System ou similar, altura 4,00 &lt; H &lt;= 5,00 metros (3 cx 1x1x4m e 4 cx 0,
</t>
    </r>
    <r>
      <rPr>
        <sz val="7"/>
        <rFont val="Arial"/>
        <family val="2"/>
      </rPr>
      <t>5x1x4m) , execução, tudo incluído</t>
    </r>
  </si>
  <si>
    <r>
      <rPr>
        <sz val="7"/>
        <rFont val="Arial"/>
        <family val="2"/>
      </rPr>
      <t xml:space="preserve">Muro com Terramesh System ou similar, altura 5,00 &lt; H &lt;= 6,00 metros (4 cx 1x1x4m e 4 cx 0,
</t>
    </r>
    <r>
      <rPr>
        <sz val="7"/>
        <rFont val="Arial"/>
        <family val="2"/>
      </rPr>
      <t>5x1x4m) , tudo incluído</t>
    </r>
  </si>
  <si>
    <r>
      <rPr>
        <sz val="7"/>
        <rFont val="Arial"/>
        <family val="2"/>
      </rPr>
      <t xml:space="preserve">Muro com Terramesh System ou similar, altura 6,00 &lt; H &lt;= 7,50 metros (3cx 1x1x4m, 2cx
</t>
    </r>
    <r>
      <rPr>
        <sz val="7"/>
        <rFont val="Arial"/>
        <family val="2"/>
      </rPr>
      <t>1x1x5 e 5cx 0,5x1x6m), tudo incluído</t>
    </r>
  </si>
  <si>
    <r>
      <rPr>
        <sz val="7"/>
        <rFont val="Arial"/>
        <family val="2"/>
      </rPr>
      <t xml:space="preserve">Muro com Terramesh System ou similar, altura 7,50 &lt; H &lt;= 9,00 metros (4 cx 1x1x4m, 2 cx
</t>
    </r>
    <r>
      <rPr>
        <sz val="7"/>
        <rFont val="Arial"/>
        <family val="2"/>
      </rPr>
      <t>1x1x5, 3 cx 0,5x1x6m e 3cx 0,5x1x7), tudo incluído</t>
    </r>
  </si>
  <si>
    <r>
      <rPr>
        <sz val="7"/>
        <rFont val="Arial"/>
        <family val="2"/>
      </rPr>
      <t xml:space="preserve">Muro de testa em concreto para saída de dreno profundo em rocha, inclusive transporte do
</t>
    </r>
    <r>
      <rPr>
        <sz val="7"/>
        <rFont val="Arial"/>
        <family val="2"/>
      </rPr>
      <t>tubo</t>
    </r>
  </si>
  <si>
    <r>
      <rPr>
        <sz val="7"/>
        <rFont val="Arial"/>
        <family val="2"/>
      </rPr>
      <t>Muro de testa em concreto para saída de dreno profundo em solo, inclusive transporte do tubo</t>
    </r>
  </si>
  <si>
    <r>
      <rPr>
        <sz val="7"/>
        <rFont val="Arial"/>
        <family val="2"/>
      </rPr>
      <t>Passagem d'água 1,10 x 1,00 - Canteiro</t>
    </r>
  </si>
  <si>
    <r>
      <rPr>
        <sz val="7"/>
        <rFont val="Arial"/>
        <family val="2"/>
      </rPr>
      <t>Pedra de mão para (concreto ciclópico ou alvenaria) rocha paga em medição</t>
    </r>
  </si>
  <si>
    <r>
      <rPr>
        <sz val="7"/>
        <rFont val="Arial"/>
        <family val="2"/>
      </rPr>
      <t xml:space="preserve">Perfuração rotativa inclinada, em rocha sã, com coroa de diamante, diâmetro N (75mm),
</t>
    </r>
    <r>
      <rPr>
        <sz val="7"/>
        <rFont val="Arial"/>
        <family val="2"/>
      </rPr>
      <t>inclusive deslocamento e posicionamento em cada furo.</t>
    </r>
  </si>
  <si>
    <r>
      <rPr>
        <sz val="7"/>
        <rFont val="Arial"/>
        <family val="2"/>
      </rPr>
      <t xml:space="preserve">Pescoço de poço de visita H=0,30 m, diâm. = 0,60 m, fornecimento, assentamento e
</t>
    </r>
    <r>
      <rPr>
        <sz val="7"/>
        <rFont val="Arial"/>
        <family val="2"/>
      </rPr>
      <t>transporte</t>
    </r>
  </si>
  <si>
    <r>
      <rPr>
        <sz val="7"/>
        <rFont val="Arial"/>
        <family val="2"/>
      </rPr>
      <t>Pintura com nata de cimento</t>
    </r>
  </si>
  <si>
    <r>
      <rPr>
        <sz val="7"/>
        <rFont val="Arial"/>
        <family val="2"/>
      </rPr>
      <t>Pintura interna ou externa sobre ferro, com tinta a base de resina de borracha clorada</t>
    </r>
  </si>
  <si>
    <r>
      <rPr>
        <sz val="7"/>
        <rFont val="Arial"/>
        <family val="2"/>
      </rPr>
      <t>Placas pré-moldadas para passeio</t>
    </r>
  </si>
  <si>
    <r>
      <rPr>
        <sz val="7"/>
        <rFont val="Arial"/>
        <family val="2"/>
      </rPr>
      <t>Plataforma ou passarela de pinho de 1ª ou similar, 1" x 12"</t>
    </r>
  </si>
  <si>
    <r>
      <rPr>
        <sz val="7"/>
        <rFont val="Arial"/>
        <family val="2"/>
      </rPr>
      <t>Poço de visita em bloco pré-moldado para d=0,30 e 0,40m (0,80x0,80m)</t>
    </r>
  </si>
  <si>
    <r>
      <rPr>
        <sz val="7"/>
        <rFont val="Arial"/>
        <family val="2"/>
      </rPr>
      <t>Poço de visita em bloco pré-moldado para d=0,60m (1,00x1,00m)</t>
    </r>
  </si>
  <si>
    <r>
      <rPr>
        <sz val="7"/>
        <rFont val="Arial"/>
        <family val="2"/>
      </rPr>
      <t>Poço de visita para BDTC diam. 1,00 m - tudo incluido</t>
    </r>
  </si>
  <si>
    <r>
      <rPr>
        <sz val="7"/>
        <rFont val="Arial"/>
        <family val="2"/>
      </rPr>
      <t>Poço de Visita para BSTC diâm. 0,40m em blocos de concreto</t>
    </r>
  </si>
  <si>
    <r>
      <rPr>
        <sz val="7"/>
        <rFont val="Arial"/>
        <family val="2"/>
      </rPr>
      <t>Poço de visita para BSTC diâm. 0,60m em blocos de concreto</t>
    </r>
  </si>
  <si>
    <r>
      <rPr>
        <sz val="7"/>
        <rFont val="Arial"/>
        <family val="2"/>
      </rPr>
      <t>Poço de visita para BSTC diâm. 0,80m em blocos de concreto</t>
    </r>
  </si>
  <si>
    <r>
      <rPr>
        <sz val="7"/>
        <rFont val="Arial"/>
        <family val="2"/>
      </rPr>
      <t>Poço de visita para BTTC diam. 1,20 m - tudo incluído</t>
    </r>
  </si>
  <si>
    <r>
      <rPr>
        <sz val="7"/>
        <rFont val="Arial"/>
        <family val="2"/>
      </rPr>
      <t xml:space="preserve">Poço de visita (tubo D=0,40 m) H=1,50 m com tampão F.F.A.P., inclusive escavação e
</t>
    </r>
    <r>
      <rPr>
        <sz val="7"/>
        <rFont val="Arial"/>
        <family val="2"/>
      </rPr>
      <t>transporte do tampão</t>
    </r>
  </si>
  <si>
    <r>
      <rPr>
        <sz val="7"/>
        <rFont val="Arial"/>
        <family val="2"/>
      </rPr>
      <t xml:space="preserve">Poço de visita (tubo D=0,60 m) H=1,70 m com tampão F.F.A.P., inclusive escavação e
</t>
    </r>
    <r>
      <rPr>
        <sz val="7"/>
        <rFont val="Arial"/>
        <family val="2"/>
      </rPr>
      <t>transporte do tampão</t>
    </r>
  </si>
  <si>
    <r>
      <rPr>
        <sz val="7"/>
        <rFont val="Arial"/>
        <family val="2"/>
      </rPr>
      <t xml:space="preserve">Poço de visita (tubo D=0,80 m) H=1,90 m com tampão F.F.A.P., inclusive escavação e
</t>
    </r>
    <r>
      <rPr>
        <sz val="7"/>
        <rFont val="Arial"/>
        <family val="2"/>
      </rPr>
      <t>transporte do tampão</t>
    </r>
  </si>
  <si>
    <r>
      <rPr>
        <sz val="7"/>
        <rFont val="Arial"/>
        <family val="2"/>
      </rPr>
      <t xml:space="preserve">Poço de visita (tubo D=1,00 m) H=2,10 m com tampão F.F.A.P., inclusive escavação e
</t>
    </r>
    <r>
      <rPr>
        <sz val="7"/>
        <rFont val="Arial"/>
        <family val="2"/>
      </rPr>
      <t>transporte do tampão</t>
    </r>
  </si>
  <si>
    <r>
      <rPr>
        <sz val="7"/>
        <rFont val="Arial"/>
        <family val="2"/>
      </rPr>
      <t xml:space="preserve">Preparo manual de talude, compreendendo acerto, raspagem eventual de até 0,30m de prof. e
</t>
    </r>
    <r>
      <rPr>
        <sz val="7"/>
        <rFont val="Arial"/>
        <family val="2"/>
      </rPr>
      <t>afastamento lateral</t>
    </r>
  </si>
  <si>
    <r>
      <rPr>
        <sz val="7"/>
        <rFont val="Arial"/>
        <family val="2"/>
      </rPr>
      <t xml:space="preserve">Preparo manual de terreno, compreendendo acerto raspagem até 25cm de profundidade e
</t>
    </r>
    <r>
      <rPr>
        <sz val="7"/>
        <rFont val="Arial"/>
        <family val="2"/>
      </rPr>
      <t>afastamento lateral do material excedente</t>
    </r>
  </si>
  <si>
    <r>
      <rPr>
        <sz val="7"/>
        <rFont val="Arial"/>
        <family val="2"/>
      </rPr>
      <t>Reaterro com areia, tudo incluído</t>
    </r>
  </si>
  <si>
    <r>
      <rPr>
        <sz val="7"/>
        <rFont val="Arial"/>
        <family val="2"/>
      </rPr>
      <t>Reaterro de cavas c/ compactação manual (apiloamento)</t>
    </r>
  </si>
  <si>
    <r>
      <rPr>
        <sz val="7"/>
        <rFont val="Arial"/>
        <family val="2"/>
      </rPr>
      <t>Reaterro de cavas c/ compactação manual (apiloamento) (dim. reduz.)</t>
    </r>
  </si>
  <si>
    <r>
      <rPr>
        <sz val="7"/>
        <rFont val="Arial"/>
        <family val="2"/>
      </rPr>
      <t>Reaterro de cavas c/ compactação mecânica (compactador manual)</t>
    </r>
  </si>
  <si>
    <r>
      <rPr>
        <sz val="7"/>
        <rFont val="Arial"/>
        <family val="2"/>
      </rPr>
      <t>Recuperação de poço de visita inclusive fornecimento tampão F.F.A.P.</t>
    </r>
  </si>
  <si>
    <r>
      <rPr>
        <sz val="7"/>
        <rFont val="Arial"/>
        <family val="2"/>
      </rPr>
      <t>Religação de rede de água em PVC DN 20mm, inclusive conexões</t>
    </r>
  </si>
  <si>
    <r>
      <rPr>
        <sz val="7"/>
        <rFont val="Arial"/>
        <family val="2"/>
      </rPr>
      <t>Religação de rede de água em PVC DN 25mm, incluisve conexões</t>
    </r>
  </si>
  <si>
    <r>
      <rPr>
        <sz val="7"/>
        <rFont val="Arial"/>
        <family val="2"/>
      </rPr>
      <t>Religação de rede de água em PVC DN 32mm, incluisve conexões</t>
    </r>
  </si>
  <si>
    <r>
      <rPr>
        <sz val="7"/>
        <rFont val="Arial"/>
        <family val="2"/>
      </rPr>
      <t>Religação de rede de água em PVC DN 75mm, inclusive conexões</t>
    </r>
  </si>
  <si>
    <r>
      <rPr>
        <sz val="7"/>
        <rFont val="Arial"/>
        <family val="2"/>
      </rPr>
      <t>Religação de rede de água em PVC PBA CL 15 DN 100mm, inclusive conexões</t>
    </r>
  </si>
  <si>
    <r>
      <rPr>
        <sz val="7"/>
        <rFont val="Arial"/>
        <family val="2"/>
      </rPr>
      <t>Remanejamento de ligação e religação de redes de esgoto</t>
    </r>
  </si>
  <si>
    <r>
      <rPr>
        <sz val="7"/>
        <rFont val="Arial"/>
        <family val="2"/>
      </rPr>
      <t>Remoção de bueiros existentes</t>
    </r>
  </si>
  <si>
    <r>
      <rPr>
        <sz val="7"/>
        <rFont val="Arial"/>
        <family val="2"/>
      </rPr>
      <t>Rip-rap c/ argamassa cimento areia 1:6, inclusive aquisição e transporte dos materiais</t>
    </r>
  </si>
  <si>
    <r>
      <rPr>
        <sz val="7"/>
        <rFont val="Arial"/>
        <family val="2"/>
      </rPr>
      <t>Rip-rap de areia inclusive escavação, transporte e fornecimento de materiais</t>
    </r>
  </si>
  <si>
    <r>
      <rPr>
        <sz val="7"/>
        <rFont val="Arial"/>
        <family val="2"/>
      </rPr>
      <t>Rip-rap de solo e cimento (Traço 1:15)</t>
    </r>
  </si>
  <si>
    <r>
      <rPr>
        <sz val="7"/>
        <rFont val="Arial"/>
        <family val="2"/>
      </rPr>
      <t>Saída d'água concreto armado DP-1 c/ caiação</t>
    </r>
  </si>
  <si>
    <r>
      <rPr>
        <sz val="7"/>
        <rFont val="Arial"/>
        <family val="2"/>
      </rPr>
      <t>Saída d'água concreto p/ aterro c/ caiação (SDA-01)</t>
    </r>
  </si>
  <si>
    <r>
      <rPr>
        <sz val="7"/>
        <rFont val="Arial"/>
        <family val="2"/>
      </rPr>
      <t>Saída d'água concreto p/ aterro c/ caiação (SDA-02)</t>
    </r>
  </si>
  <si>
    <r>
      <rPr>
        <sz val="7"/>
        <rFont val="Arial"/>
        <family val="2"/>
      </rPr>
      <t>Saída d'água concreto p/ corte c/ caiação (SDC-01)</t>
    </r>
  </si>
  <si>
    <r>
      <rPr>
        <sz val="7"/>
        <rFont val="Arial"/>
        <family val="2"/>
      </rPr>
      <t>Sarjeta de concreto DP-1 (0,081 m³/m) calha triangular, inclusive caiação</t>
    </r>
  </si>
  <si>
    <r>
      <rPr>
        <sz val="7"/>
        <rFont val="Arial"/>
        <family val="2"/>
      </rPr>
      <t>Sarjeta de concreto DP-2 (0,085 m³/m) calha triangular, inclusive caiação</t>
    </r>
  </si>
  <si>
    <r>
      <rPr>
        <sz val="7"/>
        <rFont val="Arial"/>
        <family val="2"/>
      </rPr>
      <t>Sarjeta de concreto SCA 40/10</t>
    </r>
  </si>
  <si>
    <r>
      <rPr>
        <sz val="7"/>
        <rFont val="Arial"/>
        <family val="2"/>
      </rPr>
      <t>Sarjeta de concreto (SCA 70/15) calha triangular, inclusive caiação</t>
    </r>
  </si>
  <si>
    <r>
      <rPr>
        <sz val="7"/>
        <rFont val="Arial"/>
        <family val="2"/>
      </rPr>
      <t>Sarjeta de concreto (SCA 90/10) calha triangular, inclusive caiação</t>
    </r>
  </si>
  <si>
    <r>
      <rPr>
        <sz val="7"/>
        <rFont val="Arial"/>
        <family val="2"/>
      </rPr>
      <t>Sarjeta de concreto SCC 40/15</t>
    </r>
  </si>
  <si>
    <r>
      <rPr>
        <sz val="7"/>
        <rFont val="Arial"/>
        <family val="2"/>
      </rPr>
      <t>Sarjeta de concreto (STC - 02) calha triangular em corte/aterro, inclusive caiação</t>
    </r>
  </si>
  <si>
    <r>
      <rPr>
        <sz val="7"/>
        <rFont val="Arial"/>
        <family val="2"/>
      </rPr>
      <t>Sarjeta de concreto (STC - 04) calha triangular de bancada em corte, inclusive caiação</t>
    </r>
  </si>
  <si>
    <r>
      <rPr>
        <sz val="7"/>
        <rFont val="Arial"/>
        <family val="2"/>
      </rPr>
      <t>Tampa de concreto em grelha, fornecimento, assentamento e transporte</t>
    </r>
  </si>
  <si>
    <r>
      <rPr>
        <sz val="7"/>
        <rFont val="Arial"/>
        <family val="2"/>
      </rPr>
      <t>Tampão F.F.A.P. com 100 kg, fornecimento, assentamento e transporte</t>
    </r>
  </si>
  <si>
    <r>
      <rPr>
        <sz val="7"/>
        <rFont val="Arial"/>
        <family val="2"/>
      </rPr>
      <t xml:space="preserve">Tapume de vedação e proteção, executado com chapas de compensado resinado com 6mm
</t>
    </r>
    <r>
      <rPr>
        <sz val="7"/>
        <rFont val="Arial"/>
        <family val="2"/>
      </rPr>
      <t>de espessura, exclusive pintura</t>
    </r>
  </si>
  <si>
    <r>
      <rPr>
        <sz val="7"/>
        <rFont val="Arial"/>
        <family val="2"/>
      </rPr>
      <t>Tela de aço soldada Telcon Q-138 ou similar, fornecimento e assentamento.</t>
    </r>
  </si>
  <si>
    <r>
      <rPr>
        <sz val="7"/>
        <rFont val="Arial"/>
        <family val="2"/>
      </rPr>
      <t>Tela de aço soldada Telcon Q-196 ou similar, fornecimento e assentamento.</t>
    </r>
  </si>
  <si>
    <r>
      <rPr>
        <sz val="7"/>
        <rFont val="Arial"/>
        <family val="2"/>
      </rPr>
      <t>Terminal de dreno de alívio de pavimento (DP - TDA - 01)</t>
    </r>
  </si>
  <si>
    <r>
      <rPr>
        <sz val="7"/>
        <rFont val="Arial"/>
        <family val="2"/>
      </rPr>
      <t>Transporte de materiais encosta abaixo, serviço manual, inclusive carga e descarga</t>
    </r>
  </si>
  <si>
    <r>
      <rPr>
        <sz val="7"/>
        <rFont val="Arial"/>
        <family val="2"/>
      </rPr>
      <t>t dam</t>
    </r>
  </si>
  <si>
    <r>
      <rPr>
        <sz val="7"/>
        <rFont val="Arial"/>
        <family val="2"/>
      </rPr>
      <t>Transporte de materiais encosta acima, serviço manual, inclusive carga e descarga</t>
    </r>
  </si>
  <si>
    <r>
      <rPr>
        <sz val="7"/>
        <rFont val="Arial"/>
        <family val="2"/>
      </rPr>
      <t>Tubo de PVC NBR 5648 diâmetro 75 mm, fornecimento e assentamento</t>
    </r>
  </si>
  <si>
    <r>
      <rPr>
        <sz val="7"/>
        <rFont val="Arial"/>
        <family val="2"/>
      </rPr>
      <t>Tubo de PVC rígido série R diâmetro 100 mm, fornecimento e assentamento</t>
    </r>
  </si>
  <si>
    <r>
      <rPr>
        <sz val="7"/>
        <rFont val="Arial"/>
        <family val="2"/>
      </rPr>
      <t>Tubo irrifort agropecuário diâmetro 32 mm, fornecimento e assentamento</t>
    </r>
  </si>
  <si>
    <r>
      <rPr>
        <sz val="7"/>
        <rFont val="Arial"/>
        <family val="2"/>
      </rPr>
      <t>Tubo para irrigação linha fixa PN40 50 mm, fornecimento e assentamento</t>
    </r>
  </si>
  <si>
    <r>
      <rPr>
        <sz val="7"/>
        <rFont val="Arial"/>
        <family val="2"/>
      </rPr>
      <t>Tubos de ferro fundido diâmetro 0,90 m, assentamento</t>
    </r>
  </si>
  <si>
    <r>
      <rPr>
        <sz val="7"/>
        <rFont val="Arial"/>
        <family val="2"/>
      </rPr>
      <t>Tubos para irrigação Linha fixa PN40, diâmetro 75 mm, fornecimento e assentamento</t>
    </r>
  </si>
  <si>
    <r>
      <rPr>
        <sz val="7"/>
        <rFont val="Arial"/>
        <family val="2"/>
      </rPr>
      <t>Valeta de pedra argamassada VPAR</t>
    </r>
  </si>
  <si>
    <r>
      <rPr>
        <sz val="7"/>
        <rFont val="Arial"/>
        <family val="2"/>
      </rPr>
      <t>Valeta de pedra jogada VPJ, inclusive transporte da pedra</t>
    </r>
  </si>
  <si>
    <r>
      <rPr>
        <sz val="7"/>
        <rFont val="Arial"/>
        <family val="2"/>
      </rPr>
      <t>Valeta de proteção de aterro enleivada (VPA-01 DNIT)</t>
    </r>
  </si>
  <si>
    <r>
      <rPr>
        <sz val="7"/>
        <rFont val="Arial"/>
        <family val="2"/>
      </rPr>
      <t>Valeta de proteção de aterro revestida em concreto (VPA-03 DNIT)</t>
    </r>
  </si>
  <si>
    <r>
      <rPr>
        <sz val="7"/>
        <rFont val="Arial"/>
        <family val="2"/>
      </rPr>
      <t>Valeta de proteção de aterro VPA 02 (revestida em concreto)</t>
    </r>
  </si>
  <si>
    <r>
      <rPr>
        <sz val="7"/>
        <rFont val="Arial"/>
        <family val="2"/>
      </rPr>
      <t>Valeta de proteção de aterro VPA-01 (escavação)</t>
    </r>
  </si>
  <si>
    <r>
      <rPr>
        <sz val="7"/>
        <rFont val="Arial"/>
        <family val="2"/>
      </rPr>
      <t>Valeta de proteção de corte - desobstrução e limpeza</t>
    </r>
  </si>
  <si>
    <r>
      <rPr>
        <sz val="7"/>
        <rFont val="Arial"/>
        <family val="2"/>
      </rPr>
      <t>Valeta de proteção de corte enleivada (VPC-01 DNIT)</t>
    </r>
  </si>
  <si>
    <r>
      <rPr>
        <sz val="7"/>
        <rFont val="Arial"/>
        <family val="2"/>
      </rPr>
      <t>Valeta de proteção de corte revestida em concreto VPC-03</t>
    </r>
  </si>
  <si>
    <r>
      <rPr>
        <sz val="7"/>
        <rFont val="Arial"/>
        <family val="2"/>
      </rPr>
      <t>Valeta de proteção de corte VPC-01 (escavação)</t>
    </r>
  </si>
  <si>
    <r>
      <rPr>
        <sz val="7"/>
        <rFont val="Arial"/>
        <family val="2"/>
      </rPr>
      <t>Valeta de proteção de corte VPC-02 (revestida em grama)</t>
    </r>
  </si>
  <si>
    <r>
      <rPr>
        <sz val="7"/>
        <rFont val="Arial"/>
        <family val="2"/>
      </rPr>
      <t>Grupo de serviço: MATERIAL BETUMINOSO</t>
    </r>
  </si>
  <si>
    <r>
      <rPr>
        <sz val="7"/>
        <rFont val="Arial"/>
        <family val="2"/>
      </rPr>
      <t>Bonificação de 15,28% sobre Materiais Betuminosos</t>
    </r>
  </si>
  <si>
    <r>
      <rPr>
        <sz val="7"/>
        <rFont val="Arial"/>
        <family val="2"/>
      </rPr>
      <t>%</t>
    </r>
  </si>
  <si>
    <r>
      <rPr>
        <sz val="7"/>
        <rFont val="Arial"/>
        <family val="2"/>
      </rPr>
      <t>CAP FLEX 60/85, fornecimento</t>
    </r>
  </si>
  <si>
    <r>
      <rPr>
        <sz val="7"/>
        <rFont val="Arial"/>
        <family val="2"/>
      </rPr>
      <t>CAP-50/70, fornecimento</t>
    </r>
  </si>
  <si>
    <r>
      <rPr>
        <sz val="7"/>
        <rFont val="Arial"/>
        <family val="2"/>
      </rPr>
      <t>CM-30, fornecimento</t>
    </r>
  </si>
  <si>
    <r>
      <rPr>
        <sz val="7"/>
        <rFont val="Arial"/>
        <family val="2"/>
      </rPr>
      <t>Dope, fornecimento</t>
    </r>
  </si>
  <si>
    <r>
      <rPr>
        <sz val="7"/>
        <rFont val="Arial"/>
        <family val="2"/>
      </rPr>
      <t>Emulsão RL-1C- FLEX (Emulflex RL-1C-E), fornecimento</t>
    </r>
  </si>
  <si>
    <r>
      <rPr>
        <sz val="7"/>
        <rFont val="Arial"/>
        <family val="2"/>
      </rPr>
      <t>Emulsão RM-1C, fornecimento</t>
    </r>
  </si>
  <si>
    <r>
      <rPr>
        <sz val="7"/>
        <rFont val="Arial"/>
        <family val="2"/>
      </rPr>
      <t>Emulsão RR-1C FLEX (Emulflex RR-1C-E,) fornecimento</t>
    </r>
  </si>
  <si>
    <r>
      <rPr>
        <sz val="7"/>
        <rFont val="Arial"/>
        <family val="2"/>
      </rPr>
      <t>Emulsão RR-1C, fornecimento</t>
    </r>
  </si>
  <si>
    <r>
      <rPr>
        <sz val="7"/>
        <rFont val="Arial"/>
        <family val="2"/>
      </rPr>
      <t>Emulsão RR-2C, fornecimento</t>
    </r>
  </si>
  <si>
    <r>
      <rPr>
        <sz val="7"/>
        <rFont val="Arial"/>
        <family val="2"/>
      </rPr>
      <t>Emulsão RR-2C-FLEX (Emulflex RR-2C-E), fornecimento</t>
    </r>
  </si>
  <si>
    <r>
      <rPr>
        <sz val="7"/>
        <rFont val="Arial"/>
        <family val="2"/>
      </rPr>
      <t>Grupo de serviço: OBRAS COMPLEMENTARES</t>
    </r>
  </si>
  <si>
    <r>
      <rPr>
        <sz val="7"/>
        <rFont val="Arial"/>
        <family val="2"/>
      </rPr>
      <t>Abrigo de Ônibus - Rodovia Rural - 3,40 m x 6,00 m</t>
    </r>
  </si>
  <si>
    <r>
      <rPr>
        <sz val="7"/>
        <rFont val="Arial"/>
        <family val="2"/>
      </rPr>
      <t>Abrigo de Ônibus Urbano - Padrão reduzido - 2,40 x 6,00 m</t>
    </r>
  </si>
  <si>
    <r>
      <rPr>
        <sz val="7"/>
        <rFont val="Arial"/>
        <family val="2"/>
      </rPr>
      <t xml:space="preserve">Alvenaria de tijolos cerâmicos maciços aparentes 5x10x20cm,assent.c/argam.de cimento,cal
</t>
    </r>
    <r>
      <rPr>
        <sz val="7"/>
        <rFont val="Arial"/>
        <family val="2"/>
      </rPr>
      <t>hidratada CH1 e areia no traço 1:0,5:8,juntas de 10mm e esp.</t>
    </r>
  </si>
  <si>
    <r>
      <rPr>
        <sz val="7"/>
        <rFont val="Arial"/>
        <family val="2"/>
      </rPr>
      <t>Braço galvanizado 101mm - projeção 4,70m, fornecimento e instalação</t>
    </r>
  </si>
  <si>
    <r>
      <rPr>
        <sz val="7"/>
        <rFont val="Arial"/>
        <family val="2"/>
      </rPr>
      <t>Cabo de cobre nú, seção 35 mm2, fornecimento e colocação</t>
    </r>
  </si>
  <si>
    <r>
      <rPr>
        <sz val="7"/>
        <rFont val="Arial"/>
        <family val="2"/>
      </rPr>
      <t>Cabo flexível 2 x 1,5 mm², fornecimento e instalação</t>
    </r>
  </si>
  <si>
    <r>
      <rPr>
        <sz val="7"/>
        <rFont val="Arial"/>
        <family val="2"/>
      </rPr>
      <t>Cabo flexível 2 x 2,5 mm², fornecimento e instalação</t>
    </r>
  </si>
  <si>
    <r>
      <rPr>
        <sz val="7"/>
        <rFont val="Arial"/>
        <family val="2"/>
      </rPr>
      <t>Cabo flexível 3 x 1,5 mm², fornecimento e instalação</t>
    </r>
  </si>
  <si>
    <r>
      <rPr>
        <sz val="7"/>
        <rFont val="Arial"/>
        <family val="2"/>
      </rPr>
      <t>Cabo flexível 4 x 1,5 mm², fornecimento e instalação</t>
    </r>
  </si>
  <si>
    <r>
      <rPr>
        <sz val="7"/>
        <rFont val="Arial"/>
        <family val="2"/>
      </rPr>
      <t>Caixa de passagem de concreto armado de 0,40 x 0,40 x 0,40m</t>
    </r>
  </si>
  <si>
    <r>
      <rPr>
        <sz val="7"/>
        <rFont val="Arial"/>
        <family val="2"/>
      </rPr>
      <t>Caixa de passagem de eletroduto de lógica</t>
    </r>
  </si>
  <si>
    <r>
      <rPr>
        <sz val="7"/>
        <rFont val="Arial"/>
        <family val="2"/>
      </rPr>
      <t>Calçada de concreto</t>
    </r>
  </si>
  <si>
    <r>
      <rPr>
        <sz val="7"/>
        <rFont val="Arial"/>
        <family val="2"/>
      </rPr>
      <t xml:space="preserve">Calçada de concreto fck=15 MP, camurçado c/ argam. cimento e areia 1:4, lastro de brita e 8
</t>
    </r>
    <r>
      <rPr>
        <sz val="7"/>
        <rFont val="Arial"/>
        <family val="2"/>
      </rPr>
      <t>cm de concreto, incl. preparo da caixa e transp. da brita</t>
    </r>
  </si>
  <si>
    <r>
      <rPr>
        <sz val="7"/>
        <rFont val="Arial"/>
        <family val="2"/>
      </rPr>
      <t xml:space="preserve">Cerca de arame farpado 4 fios com mourões  a cada 2,0 m, esticadores de madeira, a cada 20
</t>
    </r>
    <r>
      <rPr>
        <sz val="7"/>
        <rFont val="Arial"/>
        <family val="2"/>
      </rPr>
      <t>,0 m, inclusive transporte de mourão e arame farpado)</t>
    </r>
  </si>
  <si>
    <r>
      <rPr>
        <sz val="7"/>
        <rFont val="Arial"/>
        <family val="2"/>
      </rPr>
      <t xml:space="preserve">Cerca de arame farpado 4 fios com mourões a cada 1,0 m, esticadores de madeira, a cada 20,
</t>
    </r>
    <r>
      <rPr>
        <sz val="7"/>
        <rFont val="Arial"/>
        <family val="2"/>
      </rPr>
      <t>0 m, inclusive transporte de mourão e arame farpado</t>
    </r>
  </si>
  <si>
    <r>
      <rPr>
        <sz val="7"/>
        <rFont val="Arial"/>
        <family val="2"/>
      </rPr>
      <t xml:space="preserve">Cerca de arame farpado 4 fios com mourões, a cada 2,5 m, esticadores de madeira a cada 60,
</t>
    </r>
    <r>
      <rPr>
        <sz val="7"/>
        <rFont val="Arial"/>
        <family val="2"/>
      </rPr>
      <t>0m, inclusive transporte de arame farpado e mourão</t>
    </r>
  </si>
  <si>
    <r>
      <rPr>
        <sz val="7"/>
        <rFont val="Arial"/>
        <family val="2"/>
      </rPr>
      <t xml:space="preserve">Cerca de arame farpado 4 fios com mourões a cada 3,0 metros e sem esticadores, inclusive
</t>
    </r>
    <r>
      <rPr>
        <sz val="7"/>
        <rFont val="Arial"/>
        <family val="2"/>
      </rPr>
      <t>transporte de arame e mourão</t>
    </r>
  </si>
  <si>
    <r>
      <rPr>
        <sz val="7"/>
        <rFont val="Arial"/>
        <family val="2"/>
      </rPr>
      <t>Cerca de arame farpado 4 fios com postes cada 2,5 m, esticadores de concreto a cada 25,0 m</t>
    </r>
  </si>
  <si>
    <r>
      <rPr>
        <sz val="7"/>
        <rFont val="Arial"/>
        <family val="2"/>
      </rPr>
      <t>Cerca de arame farpado 8 fios com postes concreto 10 x 10 x 220 cm, a cada 1,5 m</t>
    </r>
  </si>
  <si>
    <r>
      <rPr>
        <sz val="7"/>
        <rFont val="Arial"/>
        <family val="2"/>
      </rPr>
      <t xml:space="preserve">Cerca de arame farpado 8 fios com postes triangulares 10 x 200 cm, a cada 2,5 m, mourão de
</t>
    </r>
    <r>
      <rPr>
        <sz val="7"/>
        <rFont val="Arial"/>
        <family val="2"/>
      </rPr>
      <t>concreto 10 x 10 x 220 cm, a cada 50,0 m</t>
    </r>
  </si>
  <si>
    <r>
      <rPr>
        <sz val="7"/>
        <rFont val="Arial"/>
        <family val="2"/>
      </rPr>
      <t xml:space="preserve">Cerca de arame farpado,4 fios ,mourões de madeira a cada 2,5 m e esticadores de concreto/
</t>
    </r>
    <r>
      <rPr>
        <sz val="7"/>
        <rFont val="Arial"/>
        <family val="2"/>
      </rPr>
      <t>madeira a cada 40m</t>
    </r>
  </si>
  <si>
    <r>
      <rPr>
        <sz val="7"/>
        <rFont val="Arial"/>
        <family val="2"/>
      </rPr>
      <t xml:space="preserve">Cerca de arame liso 4 fios com mourões cada 2,0 m, esticadores de madeira, a cada 20,0 m,
</t>
    </r>
    <r>
      <rPr>
        <sz val="7"/>
        <rFont val="Arial"/>
        <family val="2"/>
      </rPr>
      <t>inclusive transporte de mourão e arame liso</t>
    </r>
  </si>
  <si>
    <r>
      <rPr>
        <sz val="7"/>
        <rFont val="Arial"/>
        <family val="2"/>
      </rPr>
      <t>Concreto estrutural fck = 10,0 MPa, inclusive transportes areia, cimento e pedra britada</t>
    </r>
  </si>
  <si>
    <r>
      <rPr>
        <sz val="7"/>
        <rFont val="Arial"/>
        <family val="2"/>
      </rPr>
      <t>Corrimão em eucalipto tratado</t>
    </r>
  </si>
  <si>
    <r>
      <rPr>
        <sz val="7"/>
        <rFont val="Arial"/>
        <family val="2"/>
      </rPr>
      <t>Deslocamento de cerca de madeira com 4 fios de arame</t>
    </r>
  </si>
  <si>
    <r>
      <rPr>
        <sz val="7"/>
        <rFont val="Arial"/>
        <family val="2"/>
      </rPr>
      <t>Eletroduto de aço galv. 1 1/4" inclusive abertura e fechamento de rasgos em alvenaria, e luvas</t>
    </r>
  </si>
  <si>
    <r>
      <rPr>
        <sz val="7"/>
        <rFont val="Arial"/>
        <family val="2"/>
      </rPr>
      <t>Eletroduto de PVC diâmetro de 4", fornecimento e instalação</t>
    </r>
  </si>
  <si>
    <r>
      <rPr>
        <sz val="7"/>
        <rFont val="Arial"/>
        <family val="2"/>
      </rPr>
      <t>Estrutura de madeira para telha cerâmica ancorada em laje ou alvenaria</t>
    </r>
  </si>
  <si>
    <r>
      <rPr>
        <sz val="7"/>
        <rFont val="Arial"/>
        <family val="2"/>
      </rPr>
      <t>Fita isolante em rolo de 19 mm x 20 m, número 33 Scoth ou equivalente</t>
    </r>
  </si>
  <si>
    <r>
      <rPr>
        <sz val="7"/>
        <rFont val="Arial"/>
        <family val="2"/>
      </rPr>
      <t>Haste cobreada para aterramento diâmetro 5/8" x 2,4m ( fornecimento e instalação)</t>
    </r>
  </si>
  <si>
    <r>
      <rPr>
        <sz val="7"/>
        <rFont val="Arial"/>
        <family val="2"/>
      </rPr>
      <t>Isolador de Porcelana tipo roldana com rack 3 x 16, instalação</t>
    </r>
  </si>
  <si>
    <r>
      <rPr>
        <sz val="7"/>
        <rFont val="Arial"/>
        <family val="2"/>
      </rPr>
      <t>Ladrilho hidráulico (argamassa cimento e areia 1:4), fornecimento e assentamento</t>
    </r>
  </si>
  <si>
    <r>
      <rPr>
        <sz val="7"/>
        <rFont val="Arial"/>
        <family val="2"/>
      </rPr>
      <t>Mata-burro</t>
    </r>
  </si>
  <si>
    <r>
      <rPr>
        <sz val="7"/>
        <rFont val="Arial"/>
        <family val="2"/>
      </rPr>
      <t>Passagem de gado (boca)</t>
    </r>
  </si>
  <si>
    <r>
      <rPr>
        <sz val="7"/>
        <rFont val="Arial"/>
        <family val="2"/>
      </rPr>
      <t>Passagem de gado (sem guarda corpo)</t>
    </r>
  </si>
  <si>
    <r>
      <rPr>
        <sz val="7"/>
        <rFont val="Arial"/>
        <family val="2"/>
      </rPr>
      <t>Passeio em concreto, largura 2,00m, acabamento em ladrilho hidráulico podotátil (L=0,40m)</t>
    </r>
  </si>
  <si>
    <r>
      <rPr>
        <sz val="7"/>
        <rFont val="Arial"/>
        <family val="2"/>
      </rPr>
      <t xml:space="preserve">Passeio pavimentado em blocos de concreto esp.=6cm, colorido, resistência 35 MPa, colchão
</t>
    </r>
    <r>
      <rPr>
        <sz val="7"/>
        <rFont val="Arial"/>
        <family val="2"/>
      </rPr>
      <t>de areia 5cm, inclusive transporte dos blocos e da areia</t>
    </r>
  </si>
  <si>
    <r>
      <rPr>
        <sz val="7"/>
        <rFont val="Arial"/>
        <family val="2"/>
      </rPr>
      <t>Pavimentação com pedra de mão (pé de moleque) argamassada</t>
    </r>
  </si>
  <si>
    <r>
      <rPr>
        <sz val="7"/>
        <rFont val="Arial"/>
        <family val="2"/>
      </rPr>
      <t>Pintura com tinta a óleo em esquadria de ferros duas demãos</t>
    </r>
  </si>
  <si>
    <r>
      <rPr>
        <sz val="7"/>
        <rFont val="Arial"/>
        <family val="2"/>
      </rPr>
      <t>Pintura em estrutura metálica com tinta epoxídica  inclusive primer</t>
    </r>
  </si>
  <si>
    <r>
      <rPr>
        <sz val="7"/>
        <rFont val="Arial"/>
        <family val="2"/>
      </rPr>
      <t>Pintura em látex acrílica em parede externa, sem massa corrida, três demãos</t>
    </r>
  </si>
  <si>
    <r>
      <rPr>
        <sz val="7"/>
        <rFont val="Arial"/>
        <family val="2"/>
      </rPr>
      <t>Pintura logomarca DER-ES em mourões de concreto ( baixo relevo )</t>
    </r>
  </si>
  <si>
    <r>
      <rPr>
        <sz val="7"/>
        <rFont val="Arial"/>
        <family val="2"/>
      </rPr>
      <t xml:space="preserve">Porteira, confecção e colocação, inclusive fornecimento e transporte da madeira e chapa de
</t>
    </r>
    <r>
      <rPr>
        <sz val="7"/>
        <rFont val="Arial"/>
        <family val="2"/>
      </rPr>
      <t>aço</t>
    </r>
  </si>
  <si>
    <r>
      <rPr>
        <sz val="7"/>
        <rFont val="Arial"/>
        <family val="2"/>
      </rPr>
      <t>Poste galvanizado 101mm simples, fornecimento e instalação</t>
    </r>
  </si>
  <si>
    <r>
      <rPr>
        <sz val="7"/>
        <rFont val="Arial"/>
        <family val="2"/>
      </rPr>
      <t>Poste galvanizado 114 mm - 1boca, fornecimento e instalação</t>
    </r>
  </si>
  <si>
    <r>
      <rPr>
        <sz val="7"/>
        <rFont val="Arial"/>
        <family val="2"/>
      </rPr>
      <t>Poste galvanizado 114mm - 2 bocas, fornecimento e instalação</t>
    </r>
  </si>
  <si>
    <r>
      <rPr>
        <sz val="7"/>
        <rFont val="Arial"/>
        <family val="2"/>
      </rPr>
      <t>Rampa de pedestres, com piso em ladrilho hidráulico podotátil</t>
    </r>
  </si>
  <si>
    <r>
      <rPr>
        <sz val="7"/>
        <rFont val="Arial"/>
        <family val="2"/>
      </rPr>
      <t>Rampa em pedra de mão (pé de moleque) argamassada e travada</t>
    </r>
  </si>
  <si>
    <r>
      <rPr>
        <sz val="7"/>
        <rFont val="Arial"/>
        <family val="2"/>
      </rPr>
      <t>Remoção de camada vegetal</t>
    </r>
  </si>
  <si>
    <r>
      <rPr>
        <sz val="7"/>
        <rFont val="Arial"/>
        <family val="2"/>
      </rPr>
      <t>Retirada de Defensa Metálica</t>
    </r>
  </si>
  <si>
    <r>
      <rPr>
        <sz val="7"/>
        <rFont val="Arial"/>
        <family val="2"/>
      </rPr>
      <t>Retirada e recolocação de alambrado</t>
    </r>
  </si>
  <si>
    <r>
      <rPr>
        <sz val="7"/>
        <rFont val="Arial"/>
        <family val="2"/>
      </rPr>
      <t xml:space="preserve">Sistema cercamento tipo Gradil Nylofor 3DPintura Simples (preto, verde ou branco), #
</t>
    </r>
    <r>
      <rPr>
        <sz val="7"/>
        <rFont val="Arial"/>
        <family val="2"/>
      </rPr>
      <t>50x200m, fio 5,0mm, L=2,50m, H=2,03m, incl. forn./chumb. postes</t>
    </r>
  </si>
  <si>
    <r>
      <rPr>
        <sz val="7"/>
        <rFont val="Arial"/>
        <family val="2"/>
      </rPr>
      <t>Sumidouro cilíndrico pré-moldado diam. 2,00m com 5 anéis inclusive escavação</t>
    </r>
  </si>
  <si>
    <r>
      <rPr>
        <sz val="7"/>
        <rFont val="Arial"/>
        <family val="2"/>
      </rPr>
      <t>Suporte de concreto armado ( 15x15x280 ) com logomarca pintada em baixo relevo</t>
    </r>
  </si>
  <si>
    <r>
      <rPr>
        <sz val="7"/>
        <rFont val="Arial"/>
        <family val="2"/>
      </rPr>
      <t xml:space="preserve">Tela de aço galvanizado ,em malha hexagonal de dupla torção, tipo 8,0cm x 10,0cm, com fios
</t>
    </r>
    <r>
      <rPr>
        <sz val="7"/>
        <rFont val="Arial"/>
        <family val="2"/>
      </rPr>
      <t>de diâmetro 2,7mm, tudo incluído, fornecimento e execução</t>
    </r>
  </si>
  <si>
    <r>
      <rPr>
        <sz val="7"/>
        <rFont val="Arial"/>
        <family val="2"/>
      </rPr>
      <t>Grupo de serviço: SERVIÇOS AMBIENTAIS</t>
    </r>
  </si>
  <si>
    <r>
      <rPr>
        <sz val="7"/>
        <rFont val="Arial"/>
        <family val="2"/>
      </rPr>
      <t>Arborização para paisagismo ( mudas viveiro de espera) com altura maior que 150 cm</t>
    </r>
  </si>
  <si>
    <r>
      <rPr>
        <sz val="7"/>
        <rFont val="Arial"/>
        <family val="2"/>
      </rPr>
      <t>Arborização para paisagismo (mudas viveiro de espera) com altura até 150 cm</t>
    </r>
  </si>
  <si>
    <r>
      <rPr>
        <sz val="7"/>
        <rFont val="Arial"/>
        <family val="2"/>
      </rPr>
      <t xml:space="preserve">Barreira de Siltagem com escoras de eucalipto,  diâm. 0,10m e a altura 1,60m, espaçadas a
</t>
    </r>
    <r>
      <rPr>
        <sz val="7"/>
        <rFont val="Arial"/>
        <family val="2"/>
      </rPr>
      <t>cada 2,0 m, 1 reaproveitamento</t>
    </r>
  </si>
  <si>
    <r>
      <rPr>
        <sz val="7"/>
        <rFont val="Arial"/>
        <family val="2"/>
      </rPr>
      <t>Conformação manual de taludes</t>
    </r>
  </si>
  <si>
    <r>
      <rPr>
        <sz val="7"/>
        <rFont val="Arial"/>
        <family val="2"/>
      </rPr>
      <t>Grama  em placas em taludes com estacas de madeira, fornecimento e plantio</t>
    </r>
  </si>
  <si>
    <r>
      <rPr>
        <sz val="7"/>
        <rFont val="Arial"/>
        <family val="2"/>
      </rPr>
      <t>Grama em placas, fornecimento e plantio (sem fixação com estacas)</t>
    </r>
  </si>
  <si>
    <r>
      <rPr>
        <sz val="7"/>
        <rFont val="Arial"/>
        <family val="2"/>
      </rPr>
      <t>Gramínea em leiva, extração</t>
    </r>
  </si>
  <si>
    <r>
      <rPr>
        <sz val="7"/>
        <rFont val="Arial"/>
        <family val="2"/>
      </rPr>
      <t>Gramínea em leiva, extração, plantio e transporte</t>
    </r>
  </si>
  <si>
    <r>
      <rPr>
        <sz val="7"/>
        <rFont val="Arial"/>
        <family val="2"/>
      </rPr>
      <t>Gramíneas em sementes, fornecimento e plantio a lanço</t>
    </r>
  </si>
  <si>
    <r>
      <rPr>
        <sz val="7"/>
        <rFont val="Arial"/>
        <family val="2"/>
      </rPr>
      <t>Hidrossemeadura simples em taludes</t>
    </r>
  </si>
  <si>
    <r>
      <rPr>
        <sz val="7"/>
        <rFont val="Arial"/>
        <family val="2"/>
      </rPr>
      <t>Hidrossemeadura simples em terrenos planos</t>
    </r>
  </si>
  <si>
    <r>
      <rPr>
        <sz val="7"/>
        <rFont val="Arial"/>
        <family val="2"/>
      </rPr>
      <t xml:space="preserve">Recomposição de talude de corte com aterro de solo argiloso compactado, exclusive material
</t>
    </r>
    <r>
      <rPr>
        <sz val="7"/>
        <rFont val="Arial"/>
        <family val="2"/>
      </rPr>
      <t>de aterro</t>
    </r>
  </si>
  <si>
    <r>
      <rPr>
        <sz val="7"/>
        <rFont val="Arial"/>
        <family val="2"/>
      </rPr>
      <t>Reflorestamento com espécies nativas da mata atlântica, mudas em sacolas ou tubetes</t>
    </r>
  </si>
  <si>
    <r>
      <rPr>
        <sz val="7"/>
        <rFont val="Arial"/>
        <family val="2"/>
      </rPr>
      <t>Reunião de Comunicação Social inclusive material de consumo</t>
    </r>
  </si>
  <si>
    <r>
      <rPr>
        <sz val="7"/>
        <rFont val="Arial"/>
        <family val="2"/>
      </rPr>
      <t>Revestimento vegetal com grama em placas, inclusive transporte de grama</t>
    </r>
  </si>
  <si>
    <r>
      <rPr>
        <sz val="7"/>
        <rFont val="Arial"/>
        <family val="2"/>
      </rPr>
      <t>Revestimento vegetal por hidrossemeadura com manta de fibras vegetais</t>
    </r>
  </si>
  <si>
    <r>
      <rPr>
        <sz val="7"/>
        <rFont val="Arial"/>
        <family val="2"/>
      </rPr>
      <t>Roçada para manutenção de mudas</t>
    </r>
  </si>
  <si>
    <r>
      <rPr>
        <sz val="7"/>
        <rFont val="Arial"/>
        <family val="2"/>
      </rPr>
      <t>Grupo de serviço: SINALIZAÇÃO</t>
    </r>
  </si>
  <si>
    <r>
      <rPr>
        <sz val="7"/>
        <rFont val="Arial"/>
        <family val="2"/>
      </rPr>
      <t>Balizador de concreto ( fornecimento e assentamento )</t>
    </r>
  </si>
  <si>
    <r>
      <rPr>
        <sz val="7"/>
        <rFont val="Arial"/>
        <family val="2"/>
      </rPr>
      <t>Botoeira com sinal sonoro, fornecimento e instalação</t>
    </r>
  </si>
  <si>
    <r>
      <rPr>
        <sz val="7"/>
        <rFont val="Arial"/>
        <family val="2"/>
      </rPr>
      <t>Cabos para rede de dados (sincronismo) blindado 2 x 20 awg, fornecimento e instalação</t>
    </r>
  </si>
  <si>
    <r>
      <rPr>
        <sz val="7"/>
        <rFont val="Arial"/>
        <family val="2"/>
      </rPr>
      <t>Cones para sinalização, fornecimento e colocação</t>
    </r>
  </si>
  <si>
    <r>
      <rPr>
        <sz val="7"/>
        <rFont val="Arial"/>
        <family val="2"/>
      </rPr>
      <t>Controlador Eletrônico Microprocessado 4 fases, fornecimento e instalação</t>
    </r>
  </si>
  <si>
    <r>
      <rPr>
        <sz val="7"/>
        <rFont val="Arial"/>
        <family val="2"/>
      </rPr>
      <t>Controlador Eletrônico Microprocessado 6/6 fases, fornecimento e instalação</t>
    </r>
  </si>
  <si>
    <r>
      <rPr>
        <sz val="7"/>
        <rFont val="Arial"/>
        <family val="2"/>
      </rPr>
      <t>Defensa de concreto tipo New Jersey, fornecimento e colocação</t>
    </r>
  </si>
  <si>
    <r>
      <rPr>
        <sz val="7"/>
        <rFont val="Arial"/>
        <family val="2"/>
      </rPr>
      <t>Defensa metálica (1 lâmina com espessura = 3 mm), fornecimento e colocação</t>
    </r>
  </si>
  <si>
    <r>
      <rPr>
        <sz val="7"/>
        <rFont val="Arial"/>
        <family val="2"/>
      </rPr>
      <t xml:space="preserve">Defensa metálica (2 lâminas com espessuras = 3mm) inclusive acessórios, fornecimento e
</t>
    </r>
    <r>
      <rPr>
        <sz val="7"/>
        <rFont val="Arial"/>
        <family val="2"/>
      </rPr>
      <t>colocação</t>
    </r>
  </si>
  <si>
    <r>
      <rPr>
        <sz val="7"/>
        <rFont val="Arial"/>
        <family val="2"/>
      </rPr>
      <t>Elementos de madeira para sinalização - cavaletes</t>
    </r>
  </si>
  <si>
    <r>
      <rPr>
        <sz val="7"/>
        <rFont val="Arial"/>
        <family val="2"/>
      </rPr>
      <t xml:space="preserve">Grupo focal gradativo (semáforo com informação de tempo) com lâmpada LED, fornecimento
</t>
    </r>
    <r>
      <rPr>
        <sz val="7"/>
        <rFont val="Arial"/>
        <family val="2"/>
      </rPr>
      <t>e instalação</t>
    </r>
  </si>
  <si>
    <r>
      <rPr>
        <sz val="7"/>
        <rFont val="Arial"/>
        <family val="2"/>
      </rPr>
      <t>Grupo focal repetidor 2x200 mm com lâmpada LED, fornecimento e instalação</t>
    </r>
  </si>
  <si>
    <r>
      <rPr>
        <sz val="7"/>
        <rFont val="Arial"/>
        <family val="2"/>
      </rPr>
      <t>Grupo focal repetidor 3x200 mm com lâmpada LED, fornecimento e instalação</t>
    </r>
  </si>
  <si>
    <r>
      <rPr>
        <sz val="7"/>
        <rFont val="Arial"/>
        <family val="2"/>
      </rPr>
      <t>Grupo focal repetidor 3x300 mm com lâmpada LED, fornecimento e instalação</t>
    </r>
  </si>
  <si>
    <r>
      <rPr>
        <sz val="7"/>
        <rFont val="Arial"/>
        <family val="2"/>
      </rPr>
      <t>Ondulação transversal em CBUQ</t>
    </r>
  </si>
  <si>
    <r>
      <rPr>
        <sz val="7"/>
        <rFont val="Arial"/>
        <family val="2"/>
      </rPr>
      <t>Ondulação transversal em concreto</t>
    </r>
  </si>
  <si>
    <r>
      <rPr>
        <sz val="7"/>
        <rFont val="Arial"/>
        <family val="2"/>
      </rPr>
      <t>Pintura acrílica sobre capa asfáltica</t>
    </r>
  </si>
  <si>
    <r>
      <rPr>
        <sz val="7"/>
        <rFont val="Arial"/>
        <family val="2"/>
      </rPr>
      <t>Pintura de setas e zebrados em material termoplástico - 5 anos ( por extrusão)</t>
    </r>
  </si>
  <si>
    <r>
      <rPr>
        <sz val="7"/>
        <rFont val="Arial"/>
        <family val="2"/>
      </rPr>
      <t>Sinalização com chapa em alumínio revestida em película</t>
    </r>
  </si>
  <si>
    <r>
      <rPr>
        <sz val="7"/>
        <rFont val="Arial"/>
        <family val="2"/>
      </rPr>
      <t>Sinalização horizontal TMD=200, vida útil 2 a 3 anos, taxa=0,40 L/m²</t>
    </r>
  </si>
  <si>
    <r>
      <rPr>
        <sz val="7"/>
        <rFont val="Arial"/>
        <family val="2"/>
      </rPr>
      <t>Sinalização horizontal TMD=400, vida útil 2 a 3 anos, taxa=0,60 L/m²</t>
    </r>
  </si>
  <si>
    <r>
      <rPr>
        <sz val="7"/>
        <rFont val="Arial"/>
        <family val="2"/>
      </rPr>
      <t>Sinalização horizontal TMD=600, vida útil 2 a 3 anos, taxa=0,80 L/m²</t>
    </r>
  </si>
  <si>
    <r>
      <rPr>
        <sz val="7"/>
        <rFont val="Arial"/>
        <family val="2"/>
      </rPr>
      <t>Sinalização horizontal TMD=600, vida útil 3 anos, taxa=3,0 kg/m² material termoplástico )</t>
    </r>
  </si>
  <si>
    <r>
      <rPr>
        <sz val="7"/>
        <rFont val="Arial"/>
        <family val="2"/>
      </rPr>
      <t>Sinalização noturna ( fio com lâmpada e balde ), fornecimento e instalação</t>
    </r>
  </si>
  <si>
    <r>
      <rPr>
        <sz val="7"/>
        <rFont val="Arial"/>
        <family val="2"/>
      </rPr>
      <t>Sinalização vertical com chapa em esmalte sintético</t>
    </r>
  </si>
  <si>
    <r>
      <rPr>
        <sz val="7"/>
        <rFont val="Arial"/>
        <family val="2"/>
      </rPr>
      <t xml:space="preserve">Sinalização vertical com chapa em poliéster (e=2,3mm) reforçada com fibra de vidro, inclusive
</t>
    </r>
    <r>
      <rPr>
        <sz val="7"/>
        <rFont val="Arial"/>
        <family val="2"/>
      </rPr>
      <t>suporte de madeira</t>
    </r>
  </si>
  <si>
    <r>
      <rPr>
        <sz val="7"/>
        <rFont val="Arial"/>
        <family val="2"/>
      </rPr>
      <t>Sinalização vertical com chapa revestida em película, inclusive suporte em madeira</t>
    </r>
  </si>
  <si>
    <r>
      <rPr>
        <sz val="7"/>
        <rFont val="Arial"/>
        <family val="2"/>
      </rPr>
      <t>Sonorizador</t>
    </r>
  </si>
  <si>
    <r>
      <rPr>
        <sz val="7"/>
        <rFont val="Arial"/>
        <family val="2"/>
      </rPr>
      <t xml:space="preserve">Suporte de placa de sinalização vertical em madeira de 1ª qualidade, pintada, fornecimento e
</t>
    </r>
    <r>
      <rPr>
        <sz val="7"/>
        <rFont val="Arial"/>
        <family val="2"/>
      </rPr>
      <t>instalação</t>
    </r>
  </si>
  <si>
    <r>
      <rPr>
        <sz val="7"/>
        <rFont val="Arial"/>
        <family val="2"/>
      </rPr>
      <t>Tacha refletiva  monodirecional, fornecimento e aplicação</t>
    </r>
  </si>
  <si>
    <r>
      <rPr>
        <sz val="7"/>
        <rFont val="Arial"/>
        <family val="2"/>
      </rPr>
      <t>Tacha refletiva birrefletorizada, fornecimento e aplicação</t>
    </r>
  </si>
  <si>
    <r>
      <rPr>
        <sz val="7"/>
        <rFont val="Arial"/>
        <family val="2"/>
      </rPr>
      <t>Tachão refletivo  monodirecional, fornecimento e aplicação</t>
    </r>
  </si>
  <si>
    <r>
      <rPr>
        <sz val="7"/>
        <rFont val="Arial"/>
        <family val="2"/>
      </rPr>
      <t>Tachão refletivo birrefletorizado, fornecimento e aplicação</t>
    </r>
  </si>
  <si>
    <r>
      <rPr>
        <sz val="7"/>
        <rFont val="Arial"/>
        <family val="2"/>
      </rPr>
      <t>Tela de proteção de segurança de PVC cor laranja com suporte  para sinalização de obras</t>
    </r>
  </si>
  <si>
    <r>
      <rPr>
        <sz val="7"/>
        <rFont val="Arial"/>
        <family val="2"/>
      </rPr>
      <t>Grupo de serviço: SERVIÇOS DIVERSOS</t>
    </r>
  </si>
  <si>
    <r>
      <rPr>
        <sz val="7"/>
        <rFont val="Arial"/>
        <family val="2"/>
      </rPr>
      <t>Aluguel de automóvel VW/ Gol (flex) 1,6 ou equivalente, exclusive motorista e combustível</t>
    </r>
  </si>
  <si>
    <r>
      <rPr>
        <sz val="7"/>
        <rFont val="Arial"/>
        <family val="2"/>
      </rPr>
      <t>Aluguel mensal de automóvel utilitário inclusive combustível, exclusive motorista</t>
    </r>
  </si>
  <si>
    <r>
      <rPr>
        <sz val="7"/>
        <rFont val="Arial"/>
        <family val="2"/>
      </rPr>
      <t>Grupo de serviço: CONSERVAÇÃO CORRETIVA ROTINEIRA</t>
    </r>
  </si>
  <si>
    <r>
      <rPr>
        <sz val="7"/>
        <rFont val="Arial"/>
        <family val="2"/>
      </rPr>
      <t>Aplicação de jato de ar comprimido para limpeza de trincas</t>
    </r>
  </si>
  <si>
    <r>
      <rPr>
        <sz val="7"/>
        <rFont val="Arial"/>
        <family val="2"/>
      </rPr>
      <t>Arborização (mudas de árvores com altura até 1,50 m)</t>
    </r>
  </si>
  <si>
    <r>
      <rPr>
        <sz val="7"/>
        <rFont val="Arial"/>
        <family val="2"/>
      </rPr>
      <t>Base de solo estabilizada granulométricamente sem  mistura inclusive escavação e carga</t>
    </r>
  </si>
  <si>
    <r>
      <rPr>
        <sz val="7"/>
        <rFont val="Arial"/>
        <family val="2"/>
      </rPr>
      <t>Boca de bueiro tubular em concreto ciclópico inclusive escavação, tudo incluído</t>
    </r>
  </si>
  <si>
    <r>
      <rPr>
        <sz val="7"/>
        <rFont val="Arial"/>
        <family val="2"/>
      </rPr>
      <t>Caixa coletora em concreto fck=10,0 MPa inclusive escavação, tudo incluído</t>
    </r>
  </si>
  <si>
    <r>
      <rPr>
        <sz val="7"/>
        <rFont val="Arial"/>
        <family val="2"/>
      </rPr>
      <t>Capina manual inclusive, limpeza</t>
    </r>
  </si>
  <si>
    <r>
      <rPr>
        <sz val="7"/>
        <rFont val="Arial"/>
        <family val="2"/>
      </rPr>
      <t>Carga manual de material de limpeza de galerias urbanas</t>
    </r>
  </si>
  <si>
    <r>
      <rPr>
        <sz val="7"/>
        <rFont val="Arial"/>
        <family val="2"/>
      </rPr>
      <t>CBUQ - Usinagem, aquisição e transporte dos materiais</t>
    </r>
  </si>
  <si>
    <r>
      <rPr>
        <sz val="7"/>
        <rFont val="Arial"/>
        <family val="2"/>
      </rPr>
      <t>Cerca com mourões de madeira, inclusive escavação e transporte de mourão e arame farpado</t>
    </r>
  </si>
  <si>
    <r>
      <rPr>
        <sz val="7"/>
        <rFont val="Arial"/>
        <family val="2"/>
      </rPr>
      <t xml:space="preserve">Colchão drenante de brita 1, inclusive fornecimento, espalhamento, compactação e transporte
</t>
    </r>
    <r>
      <rPr>
        <sz val="7"/>
        <rFont val="Arial"/>
        <family val="2"/>
      </rPr>
      <t>da brita</t>
    </r>
  </si>
  <si>
    <r>
      <rPr>
        <sz val="7"/>
        <rFont val="Arial"/>
        <family val="2"/>
      </rPr>
      <t>Compactação de subleito</t>
    </r>
  </si>
  <si>
    <r>
      <rPr>
        <sz val="7"/>
        <rFont val="Arial"/>
        <family val="2"/>
      </rPr>
      <t>Conformação de taludes de corte</t>
    </r>
  </si>
  <si>
    <r>
      <rPr>
        <sz val="7"/>
        <rFont val="Arial"/>
        <family val="2"/>
      </rPr>
      <t>Corpo e berço de bueiro tubular, inclusive transporte do tubo</t>
    </r>
  </si>
  <si>
    <r>
      <rPr>
        <sz val="7"/>
        <rFont val="Arial"/>
        <family val="2"/>
      </rPr>
      <t>Desobstrução manual de valetas</t>
    </r>
  </si>
  <si>
    <r>
      <rPr>
        <sz val="7"/>
        <rFont val="Arial"/>
        <family val="2"/>
      </rPr>
      <t>Dreno profundo D=0,20 m com enchimento brita e areia, tudo incluído</t>
    </r>
  </si>
  <si>
    <r>
      <rPr>
        <sz val="7"/>
        <rFont val="Arial"/>
        <family val="2"/>
      </rPr>
      <t>Escavação, carga e transporte de material de 1º categoria</t>
    </r>
  </si>
  <si>
    <r>
      <rPr>
        <sz val="7"/>
        <rFont val="Arial"/>
        <family val="2"/>
      </rPr>
      <t>Fresagem de pavimento asfáltico à frio, inclusive transporte do material</t>
    </r>
  </si>
  <si>
    <r>
      <rPr>
        <sz val="7"/>
        <rFont val="Arial"/>
        <family val="2"/>
      </rPr>
      <t>Imprimação inclusive fornecimento e transporte do CM-30</t>
    </r>
  </si>
  <si>
    <r>
      <rPr>
        <sz val="7"/>
        <rFont val="Arial"/>
        <family val="2"/>
      </rPr>
      <t>Lama asfáltica (faixa I - ISSA) (tudo incluído)</t>
    </r>
  </si>
  <si>
    <r>
      <rPr>
        <sz val="7"/>
        <rFont val="Arial"/>
        <family val="2"/>
      </rPr>
      <t>Lama asfáltica (faixa II - ISSA) (tudo incluído)</t>
    </r>
  </si>
  <si>
    <r>
      <rPr>
        <sz val="7"/>
        <rFont val="Arial"/>
        <family val="2"/>
      </rPr>
      <t>Lama asfáltica (faixa III - ISSA) (tudo incluído)</t>
    </r>
  </si>
  <si>
    <r>
      <rPr>
        <sz val="7"/>
        <rFont val="Arial"/>
        <family val="2"/>
      </rPr>
      <t>Lama asfáltica (faixa IV - ISSA) (tudo incluído)</t>
    </r>
  </si>
  <si>
    <r>
      <rPr>
        <sz val="7"/>
        <rFont val="Arial"/>
        <family val="2"/>
      </rPr>
      <t>Limpeza de sarjeta e meio-fio</t>
    </r>
  </si>
  <si>
    <r>
      <rPr>
        <sz val="7"/>
        <rFont val="Arial"/>
        <family val="2"/>
      </rPr>
      <t>Limpeza e desobstrução de bueiros</t>
    </r>
  </si>
  <si>
    <r>
      <rPr>
        <sz val="7"/>
        <rFont val="Arial"/>
        <family val="2"/>
      </rPr>
      <t>Limpeza e desobstrução de caixa coletora</t>
    </r>
  </si>
  <si>
    <r>
      <rPr>
        <sz val="7"/>
        <rFont val="Arial"/>
        <family val="2"/>
      </rPr>
      <t xml:space="preserve">Limpeza e desobstrução de rede de drenagem, utilizando caminhão equipado com conjunto de
</t>
    </r>
    <r>
      <rPr>
        <sz val="7"/>
        <rFont val="Arial"/>
        <family val="2"/>
      </rPr>
      <t>alta pressão e sucção</t>
    </r>
  </si>
  <si>
    <r>
      <rPr>
        <sz val="7"/>
        <rFont val="Arial"/>
        <family val="2"/>
      </rPr>
      <t>Limpeza e pintura de guarda-corpo</t>
    </r>
  </si>
  <si>
    <r>
      <rPr>
        <sz val="7"/>
        <rFont val="Arial"/>
        <family val="2"/>
      </rPr>
      <t>Meio-fio pré-moldado em concreto, inclusive caiação e transporte do meio-fio</t>
    </r>
  </si>
  <si>
    <r>
      <rPr>
        <sz val="7"/>
        <rFont val="Arial"/>
        <family val="2"/>
      </rPr>
      <t>Obturação de buracos com CBUQ (tudo incluído)</t>
    </r>
  </si>
  <si>
    <r>
      <rPr>
        <sz val="7"/>
        <rFont val="Arial"/>
        <family val="2"/>
      </rPr>
      <t>Obturação de buracos com PMF (tudo incluído)</t>
    </r>
  </si>
  <si>
    <r>
      <rPr>
        <sz val="7"/>
        <rFont val="Arial"/>
        <family val="2"/>
      </rPr>
      <t>Obturação de buracos com PMF usinado pelo DER-ES (tudo incluído)</t>
    </r>
  </si>
  <si>
    <r>
      <rPr>
        <sz val="7"/>
        <rFont val="Arial"/>
        <family val="2"/>
      </rPr>
      <t>Pintura de dispositivos de drenagem</t>
    </r>
  </si>
  <si>
    <r>
      <rPr>
        <sz val="7"/>
        <rFont val="Arial"/>
        <family val="2"/>
      </rPr>
      <t>Pintura de ligação, inclusive fornecimento e transporte da emulsão</t>
    </r>
  </si>
  <si>
    <r>
      <rPr>
        <sz val="7"/>
        <rFont val="Arial"/>
        <family val="2"/>
      </rPr>
      <t>Pintura de pontes a base de cal</t>
    </r>
  </si>
  <si>
    <r>
      <rPr>
        <sz val="7"/>
        <rFont val="Arial"/>
        <family val="2"/>
      </rPr>
      <t>Placas de sinalização, assentamento</t>
    </r>
  </si>
  <si>
    <r>
      <rPr>
        <sz val="7"/>
        <rFont val="Arial"/>
        <family val="2"/>
      </rPr>
      <t>Placas de sinalização, inclusive materiais, substituição</t>
    </r>
  </si>
  <si>
    <r>
      <rPr>
        <sz val="7"/>
        <rFont val="Arial"/>
        <family val="2"/>
      </rPr>
      <t>PMF - Usinagem, aquisição e transportes dos materiais</t>
    </r>
  </si>
  <si>
    <r>
      <rPr>
        <sz val="7"/>
        <rFont val="Arial"/>
        <family val="2"/>
      </rPr>
      <t>Recomposição de revestimento c/ CBUQ - Inclusive fornecimento e transporte dos materiais</t>
    </r>
  </si>
  <si>
    <r>
      <rPr>
        <sz val="7"/>
        <rFont val="Arial"/>
        <family val="2"/>
      </rPr>
      <t>Recomposição de revestimento c/ PMF - Inclusive fornecimento e transporte dos materiais</t>
    </r>
  </si>
  <si>
    <r>
      <rPr>
        <sz val="7"/>
        <rFont val="Arial"/>
        <family val="2"/>
      </rPr>
      <t>Recomposição de revestimento primário (tudo incluído)</t>
    </r>
  </si>
  <si>
    <r>
      <rPr>
        <sz val="7"/>
        <rFont val="Arial"/>
        <family val="2"/>
      </rPr>
      <t>Recomposição mecânica de aterros</t>
    </r>
  </si>
  <si>
    <r>
      <rPr>
        <sz val="7"/>
        <rFont val="Arial"/>
        <family val="2"/>
      </rPr>
      <t>Reconformação mecânica de plataforma (patrolamento)</t>
    </r>
  </si>
  <si>
    <r>
      <rPr>
        <sz val="7"/>
        <rFont val="Arial"/>
        <family val="2"/>
      </rPr>
      <t>Remendo com massa asfáltica fria (tudo incluído)</t>
    </r>
  </si>
  <si>
    <r>
      <rPr>
        <sz val="7"/>
        <rFont val="Arial"/>
        <family val="2"/>
      </rPr>
      <t>Remendo com massa asfáltica fria usinada pelo DER-ES (tudo incluído)</t>
    </r>
  </si>
  <si>
    <r>
      <rPr>
        <sz val="7"/>
        <rFont val="Arial"/>
        <family val="2"/>
      </rPr>
      <t>Remendo com massa asfáltica quente (tudo incluído)</t>
    </r>
  </si>
  <si>
    <r>
      <rPr>
        <sz val="7"/>
        <rFont val="Arial"/>
        <family val="2"/>
      </rPr>
      <t>Remoção mecânica de barreiras</t>
    </r>
  </si>
  <si>
    <r>
      <rPr>
        <sz val="7"/>
        <rFont val="Arial"/>
        <family val="2"/>
      </rPr>
      <t>Reparo de bueiros celulares (inclusive boca)</t>
    </r>
  </si>
  <si>
    <r>
      <rPr>
        <sz val="7"/>
        <rFont val="Arial"/>
        <family val="2"/>
      </rPr>
      <t>Reparo de bueiros tubulares</t>
    </r>
  </si>
  <si>
    <r>
      <rPr>
        <sz val="7"/>
        <rFont val="Arial"/>
        <family val="2"/>
      </rPr>
      <t>Reparo de caixa  coletora</t>
    </r>
  </si>
  <si>
    <r>
      <rPr>
        <sz val="7"/>
        <rFont val="Arial"/>
        <family val="2"/>
      </rPr>
      <t xml:space="preserve">Reparo de cerca ( substituição de mourões, grampo e arame farpado), inclusive transportes de
</t>
    </r>
    <r>
      <rPr>
        <sz val="7"/>
        <rFont val="Arial"/>
        <family val="2"/>
      </rPr>
      <t>todos os materiais</t>
    </r>
  </si>
  <si>
    <r>
      <rPr>
        <sz val="7"/>
        <rFont val="Arial"/>
        <family val="2"/>
      </rPr>
      <t>Reparo de guarda-corpo</t>
    </r>
  </si>
  <si>
    <r>
      <rPr>
        <sz val="7"/>
        <rFont val="Arial"/>
        <family val="2"/>
      </rPr>
      <t>Reparo de meio-fio, inclusive caiação</t>
    </r>
  </si>
  <si>
    <r>
      <rPr>
        <sz val="7"/>
        <rFont val="Arial"/>
        <family val="2"/>
      </rPr>
      <t>Reparo de muros de arrimo</t>
    </r>
  </si>
  <si>
    <r>
      <rPr>
        <sz val="7"/>
        <rFont val="Arial"/>
        <family val="2"/>
      </rPr>
      <t>Reparo de sarjeta, inclusive caiação</t>
    </r>
  </si>
  <si>
    <r>
      <rPr>
        <sz val="7"/>
        <rFont val="Arial"/>
        <family val="2"/>
      </rPr>
      <t>Retirada de placas de sinalização</t>
    </r>
  </si>
  <si>
    <r>
      <rPr>
        <sz val="7"/>
        <rFont val="Arial"/>
        <family val="2"/>
      </rPr>
      <t xml:space="preserve">Roçada manual com roçadeira costal, ferramentas manuais, inclusive limpeza e remoção com
</t>
    </r>
    <r>
      <rPr>
        <sz val="7"/>
        <rFont val="Arial"/>
        <family val="2"/>
      </rPr>
      <t>retroescavadeira (conservação)</t>
    </r>
  </si>
  <si>
    <r>
      <rPr>
        <sz val="7"/>
        <rFont val="Arial"/>
        <family val="2"/>
      </rPr>
      <t xml:space="preserve">Roçada manual com roçadeira costal, ferramentas manuais, inclusive limpeza manual (
</t>
    </r>
    <r>
      <rPr>
        <sz val="7"/>
        <rFont val="Arial"/>
        <family val="2"/>
      </rPr>
      <t>conservação)</t>
    </r>
  </si>
  <si>
    <r>
      <rPr>
        <sz val="7"/>
        <rFont val="Arial"/>
        <family val="2"/>
      </rPr>
      <t>Roçada mecanizada</t>
    </r>
  </si>
  <si>
    <r>
      <rPr>
        <sz val="7"/>
        <rFont val="Arial"/>
        <family val="2"/>
      </rPr>
      <t>Sarjeta em concreto fck=10,0 MPa inclusive caiação, tudo incluído</t>
    </r>
  </si>
  <si>
    <r>
      <rPr>
        <sz val="7"/>
        <rFont val="Arial"/>
        <family val="2"/>
      </rPr>
      <t>Selagem de trincas, inclusive transporte de areia e emulsão</t>
    </r>
  </si>
  <si>
    <r>
      <rPr>
        <sz val="7"/>
        <rFont val="Arial"/>
        <family val="2"/>
      </rPr>
      <t>Sinalização horizontal - taxa 0,6 l/m², tudo incluído</t>
    </r>
  </si>
  <si>
    <r>
      <rPr>
        <sz val="7"/>
        <rFont val="Arial"/>
        <family val="2"/>
      </rPr>
      <t>Sinalização vertical, inclusive transporte de placa sinalização e madeira</t>
    </r>
  </si>
  <si>
    <r>
      <rPr>
        <sz val="7"/>
        <rFont val="Arial"/>
        <family val="2"/>
      </rPr>
      <t>Sub-base de solo estabilizada granulométricamente sem mistura inclusive escavação e carga</t>
    </r>
  </si>
  <si>
    <r>
      <rPr>
        <sz val="7"/>
        <rFont val="Arial"/>
        <family val="2"/>
      </rPr>
      <t>Tapa-panela, inclusive transporte de material de 1ª categoria</t>
    </r>
  </si>
  <si>
    <r>
      <rPr>
        <sz val="7"/>
        <rFont val="Arial"/>
        <family val="2"/>
      </rPr>
      <t>TSD - Tratamento superficial duplo incl. transporte dos materiais</t>
    </r>
  </si>
  <si>
    <r>
      <rPr>
        <sz val="7"/>
        <rFont val="Arial"/>
        <family val="2"/>
      </rPr>
      <t>Aluguel mensal de barco de alumínio 4,20 m com motor 15 HP (equipamentos)</t>
    </r>
  </si>
  <si>
    <r>
      <rPr>
        <sz val="7"/>
        <rFont val="Arial"/>
        <family val="2"/>
      </rPr>
      <t>Grupo de serviço: INFRA E MESO-ESTRUTURA</t>
    </r>
  </si>
  <si>
    <r>
      <rPr>
        <sz val="7"/>
        <rFont val="Arial"/>
        <family val="2"/>
      </rPr>
      <t>Arrasamento estaca concreto D = 0,80 m com martelete pneumático</t>
    </r>
  </si>
  <si>
    <r>
      <rPr>
        <sz val="7"/>
        <rFont val="Arial"/>
        <family val="2"/>
      </rPr>
      <t xml:space="preserve">Encamisamento metálico de estacas, diâmetro 380mm em chapa de 6.3mm, preenchido c/
</t>
    </r>
    <r>
      <rPr>
        <sz val="7"/>
        <rFont val="Arial"/>
        <family val="2"/>
      </rPr>
      <t>concreto auto adensável (20MPa)</t>
    </r>
  </si>
  <si>
    <r>
      <rPr>
        <sz val="7"/>
        <rFont val="Arial"/>
        <family val="2"/>
      </rPr>
      <t>Escoramento para blocos submersos, inclusive transporte da madeira</t>
    </r>
  </si>
  <si>
    <r>
      <rPr>
        <sz val="7"/>
        <rFont val="Arial"/>
        <family val="2"/>
      </rPr>
      <t>Estaca de eucalipto D= 0,20 m, fornecimento, transporte, cravação e perda</t>
    </r>
  </si>
  <si>
    <r>
      <rPr>
        <sz val="7"/>
        <rFont val="Arial"/>
        <family val="2"/>
      </rPr>
      <t>Estaca metálica dupla exclusive fornecimento de trilhos</t>
    </r>
  </si>
  <si>
    <r>
      <rPr>
        <sz val="7"/>
        <rFont val="Arial"/>
        <family val="2"/>
      </rPr>
      <t>Estaca metálica, fornecimento, transporte, perdas, solda, emenda, corte e cravação de TR- 68</t>
    </r>
  </si>
  <si>
    <r>
      <rPr>
        <sz val="7"/>
        <rFont val="Arial"/>
        <family val="2"/>
      </rPr>
      <t xml:space="preserve">Estaca metálica, fornecimento, transporte, perdas, solda, emenda, corte e cravação de trilho
</t>
    </r>
    <r>
      <rPr>
        <sz val="7"/>
        <rFont val="Arial"/>
        <family val="2"/>
      </rPr>
      <t>TR- 57</t>
    </r>
  </si>
  <si>
    <r>
      <rPr>
        <sz val="7"/>
        <rFont val="Arial"/>
        <family val="2"/>
      </rPr>
      <t xml:space="preserve">Estaca metálica, fornecimento, transporte, perdas, solda, emenda, corte e cravação de 2 TR-
</t>
    </r>
    <r>
      <rPr>
        <sz val="7"/>
        <rFont val="Arial"/>
        <family val="2"/>
      </rPr>
      <t>57</t>
    </r>
  </si>
  <si>
    <r>
      <rPr>
        <sz val="7"/>
        <rFont val="Arial"/>
        <family val="2"/>
      </rPr>
      <t xml:space="preserve">Estaca metálica, fornecimento, transporte, perdas, solda, emenda, corte e cravação de 2 TR-
</t>
    </r>
    <r>
      <rPr>
        <sz val="7"/>
        <rFont val="Arial"/>
        <family val="2"/>
      </rPr>
      <t>68</t>
    </r>
  </si>
  <si>
    <r>
      <rPr>
        <sz val="7"/>
        <rFont val="Arial"/>
        <family val="2"/>
      </rPr>
      <t>Estaca metálica simples exclusive fornecimento de trilhos</t>
    </r>
  </si>
  <si>
    <r>
      <rPr>
        <sz val="7"/>
        <rFont val="Arial"/>
        <family val="2"/>
      </rPr>
      <t xml:space="preserve">Estaca raiz perfurada em rocha, diâm. 310mm com injeção de arg. incl. fornecimento de todos
</t>
    </r>
    <r>
      <rPr>
        <sz val="7"/>
        <rFont val="Arial"/>
        <family val="2"/>
      </rPr>
      <t>materiais</t>
    </r>
  </si>
  <si>
    <r>
      <rPr>
        <sz val="7"/>
        <rFont val="Arial"/>
        <family val="2"/>
      </rPr>
      <t xml:space="preserve">Estaca raiz perfurada em solo, diâm. 410mm com injeção de arg. incl. fornecimento de todos
</t>
    </r>
    <r>
      <rPr>
        <sz val="7"/>
        <rFont val="Arial"/>
        <family val="2"/>
      </rPr>
      <t>materiais</t>
    </r>
  </si>
  <si>
    <r>
      <rPr>
        <sz val="7"/>
        <rFont val="Arial"/>
        <family val="2"/>
      </rPr>
      <t>Estaca tipo Franki D = 520 mm</t>
    </r>
  </si>
  <si>
    <r>
      <rPr>
        <sz val="7"/>
        <rFont val="Arial"/>
        <family val="2"/>
      </rPr>
      <t xml:space="preserve">Formas planas de madeira sem reaproveitamento (fundações), inclusive fornecimento e
</t>
    </r>
    <r>
      <rPr>
        <sz val="7"/>
        <rFont val="Arial"/>
        <family val="2"/>
      </rPr>
      <t>transporte das madeiras</t>
    </r>
  </si>
  <si>
    <r>
      <rPr>
        <sz val="7"/>
        <rFont val="Arial"/>
        <family val="2"/>
      </rPr>
      <t>Perfuração rotativa inclinada, em solo, com coroa de Widia, diâmetro 150mm</t>
    </r>
  </si>
  <si>
    <r>
      <rPr>
        <sz val="7"/>
        <rFont val="Arial"/>
        <family val="2"/>
      </rPr>
      <t>Perfuração rotativa inclinada, em solo, com coroa de Widia, diâmetro 75mm</t>
    </r>
  </si>
  <si>
    <r>
      <rPr>
        <sz val="7"/>
        <rFont val="Arial"/>
        <family val="2"/>
      </rPr>
      <t xml:space="preserve">Perfuração rotativa vertical, em solo, com coroa de Widia ou similar, diâmetro H(99mm),
</t>
    </r>
    <r>
      <rPr>
        <sz val="7"/>
        <rFont val="Arial"/>
        <family val="2"/>
      </rPr>
      <t>inclusive deslocamento e posicionamento em cada furo</t>
    </r>
  </si>
  <si>
    <r>
      <rPr>
        <sz val="7"/>
        <rFont val="Arial"/>
        <family val="2"/>
      </rPr>
      <t xml:space="preserve">Perfuração rotativa vertical, em solo, com coroa de Widia ou similar, diâmetro N(75mm),
</t>
    </r>
    <r>
      <rPr>
        <sz val="7"/>
        <rFont val="Arial"/>
        <family val="2"/>
      </rPr>
      <t>inclusive deslocamento e posicionamento em cada furo</t>
    </r>
  </si>
  <si>
    <r>
      <rPr>
        <sz val="7"/>
        <rFont val="Arial"/>
        <family val="2"/>
      </rPr>
      <t>Grupo de serviço: SUPER-ESTRUTURA</t>
    </r>
  </si>
  <si>
    <r>
      <rPr>
        <sz val="7"/>
        <rFont val="Arial"/>
        <family val="2"/>
      </rPr>
      <t xml:space="preserve">Passarela metálica p/ pontes rodoviárias com 1,0m de largura, piso em chapa xadez esp 1/4",
</t>
    </r>
    <r>
      <rPr>
        <sz val="7"/>
        <rFont val="Arial"/>
        <family val="2"/>
      </rPr>
      <t>em perfis laminados, inclusive pintura</t>
    </r>
  </si>
  <si>
    <r>
      <rPr>
        <sz val="7"/>
        <rFont val="Arial"/>
        <family val="2"/>
      </rPr>
      <t>Placas pré-moldadas para forma de tabuleiro de ponte</t>
    </r>
  </si>
  <si>
    <r>
      <rPr>
        <sz val="7"/>
        <rFont val="Arial"/>
        <family val="2"/>
      </rPr>
      <t>Remoção de superestrutura de pontes com auxilio de guindaste para 40 toneladas</t>
    </r>
  </si>
  <si>
    <r>
      <rPr>
        <sz val="7"/>
        <rFont val="Arial"/>
        <family val="2"/>
      </rPr>
      <t>T</t>
    </r>
  </si>
  <si>
    <r>
      <rPr>
        <sz val="7"/>
        <rFont val="Arial"/>
        <family val="2"/>
      </rPr>
      <t xml:space="preserve">Tabuleiro em vigas pré-moldadas CL.45, com ou sem laje entre vigas, vão de 10,00 m,
</t>
    </r>
    <r>
      <rPr>
        <sz val="7"/>
        <rFont val="Arial"/>
        <family val="2"/>
      </rPr>
      <t>inclusive descarga e assentamento das vigas</t>
    </r>
  </si>
  <si>
    <r>
      <rPr>
        <sz val="7"/>
        <rFont val="Arial"/>
        <family val="2"/>
      </rPr>
      <t xml:space="preserve">Tabuleiro em vigas pré-moldadas CL.45, com ou sem laje entre vigas, vão de 11,00 m,
</t>
    </r>
    <r>
      <rPr>
        <sz val="7"/>
        <rFont val="Arial"/>
        <family val="2"/>
      </rPr>
      <t>inclusive descarga e assentamento das vigas</t>
    </r>
  </si>
  <si>
    <r>
      <rPr>
        <sz val="7"/>
        <rFont val="Arial"/>
        <family val="2"/>
      </rPr>
      <t xml:space="preserve">Tabuleiro em vigas pré-moldadas CL.45, com ou sem laje entre vigas, vão de 12,00 m,
</t>
    </r>
    <r>
      <rPr>
        <sz val="7"/>
        <rFont val="Arial"/>
        <family val="2"/>
      </rPr>
      <t>inclusive descarga e assentamento das vigas</t>
    </r>
  </si>
  <si>
    <r>
      <rPr>
        <sz val="7"/>
        <rFont val="Arial"/>
        <family val="2"/>
      </rPr>
      <t xml:space="preserve">Tabuleiro em vigas pré-moldadas CL.45, com ou sem laje entre vigas, vão de 13,00 m,
</t>
    </r>
    <r>
      <rPr>
        <sz val="7"/>
        <rFont val="Arial"/>
        <family val="2"/>
      </rPr>
      <t>inclusive descarga e assentamento das vigas</t>
    </r>
  </si>
  <si>
    <r>
      <rPr>
        <sz val="7"/>
        <rFont val="Arial"/>
        <family val="2"/>
      </rPr>
      <t xml:space="preserve">Tabuleiro em vigas pré-moldadas CL.45, com ou sem laje entre vigas, vão de 15,00 m,
</t>
    </r>
    <r>
      <rPr>
        <sz val="7"/>
        <rFont val="Arial"/>
        <family val="2"/>
      </rPr>
      <t>inclusive descarga e assentamento das vigas</t>
    </r>
  </si>
  <si>
    <r>
      <rPr>
        <sz val="7"/>
        <rFont val="Arial"/>
        <family val="2"/>
      </rPr>
      <t xml:space="preserve">Tabuleiro em vigas pré-moldadas CL.45, com ou sem laje entre vigas, vão de 4,00 m, inclusive
</t>
    </r>
    <r>
      <rPr>
        <sz val="7"/>
        <rFont val="Arial"/>
        <family val="2"/>
      </rPr>
      <t>descarga e assentamento das vigas</t>
    </r>
  </si>
  <si>
    <r>
      <rPr>
        <sz val="7"/>
        <rFont val="Arial"/>
        <family val="2"/>
      </rPr>
      <t xml:space="preserve">Tabuleiro em vigas pré-moldadas CL.45, com ou sem laje entre vigas, vão de 5,00 m, inclusive
</t>
    </r>
    <r>
      <rPr>
        <sz val="7"/>
        <rFont val="Arial"/>
        <family val="2"/>
      </rPr>
      <t>descarga e assentamento das vigas</t>
    </r>
  </si>
  <si>
    <r>
      <rPr>
        <sz val="7"/>
        <rFont val="Arial"/>
        <family val="2"/>
      </rPr>
      <t xml:space="preserve">Tabuleiro em vigas pré-moldadas CL.45, com ou sem laje entre vigas, vão de 6,00 m, inclusive
</t>
    </r>
    <r>
      <rPr>
        <sz val="7"/>
        <rFont val="Arial"/>
        <family val="2"/>
      </rPr>
      <t>descarga e assentamento das vigas</t>
    </r>
  </si>
  <si>
    <r>
      <rPr>
        <sz val="7"/>
        <rFont val="Arial"/>
        <family val="2"/>
      </rPr>
      <t xml:space="preserve">Tabuleiro em vigas pré-moldadas CL.45, com ou sem laje entre vigas, vão de 7,00 m, inclusive
</t>
    </r>
    <r>
      <rPr>
        <sz val="7"/>
        <rFont val="Arial"/>
        <family val="2"/>
      </rPr>
      <t>descarga e assentamento das vigas</t>
    </r>
  </si>
  <si>
    <r>
      <rPr>
        <sz val="7"/>
        <rFont val="Arial"/>
        <family val="2"/>
      </rPr>
      <t xml:space="preserve">Tabuleiro em vigas pré-moldadas CL.45, com ou sem laje entre vigas, vão de 8,00 m, inclusive
</t>
    </r>
    <r>
      <rPr>
        <sz val="7"/>
        <rFont val="Arial"/>
        <family val="2"/>
      </rPr>
      <t>descarga e assentamento das vigas</t>
    </r>
  </si>
  <si>
    <r>
      <rPr>
        <sz val="7"/>
        <rFont val="Arial"/>
        <family val="2"/>
      </rPr>
      <t xml:space="preserve">Tabuleiro em vigas pré-moldadas CL.45, com ou sem laje entre vigas, vão de 9,00 m, inclusive
</t>
    </r>
    <r>
      <rPr>
        <sz val="7"/>
        <rFont val="Arial"/>
        <family val="2"/>
      </rPr>
      <t>descarga e assentamento das vigas</t>
    </r>
  </si>
  <si>
    <r>
      <rPr>
        <sz val="7"/>
        <rFont val="Arial"/>
        <family val="2"/>
      </rPr>
      <t xml:space="preserve">Tabuleiro em vigas pré-moldadas CL.45, com ou sem laje entre vigas, vão 14,00 m, inclusive
</t>
    </r>
    <r>
      <rPr>
        <sz val="7"/>
        <rFont val="Arial"/>
        <family val="2"/>
      </rPr>
      <t>descarga e assentamento das vigas</t>
    </r>
  </si>
  <si>
    <r>
      <rPr>
        <sz val="7"/>
        <rFont val="Arial"/>
        <family val="2"/>
      </rPr>
      <t>Grupo de serviço: OBRAS DE ARTE ESPECIAIS</t>
    </r>
  </si>
  <si>
    <r>
      <rPr>
        <sz val="7"/>
        <rFont val="Arial"/>
        <family val="2"/>
      </rPr>
      <t xml:space="preserve">Acabamento em concreto fresco (15,0 MPA), para pavimento, inclusive endurecedor químico
</t>
    </r>
    <r>
      <rPr>
        <sz val="7"/>
        <rFont val="Arial"/>
        <family val="2"/>
      </rPr>
      <t>de superfície</t>
    </r>
  </si>
  <si>
    <r>
      <rPr>
        <sz val="7"/>
        <rFont val="Arial"/>
        <family val="2"/>
      </rPr>
      <t>Acessório para tirante protendido de aço Rocsolo ou similar diâmetro 29,3 mm</t>
    </r>
  </si>
  <si>
    <r>
      <rPr>
        <sz val="7"/>
        <rFont val="Arial"/>
        <family val="2"/>
      </rPr>
      <t>Acessório para tirante protendido de aço ST 85/105</t>
    </r>
  </si>
  <si>
    <r>
      <rPr>
        <sz val="7"/>
        <rFont val="Arial"/>
        <family val="2"/>
      </rPr>
      <t xml:space="preserve">Aparelho de apoio de neoprene fretado, fornecimento e assentamento, inclusive grauteamento
</t>
    </r>
    <r>
      <rPr>
        <sz val="7"/>
        <rFont val="Arial"/>
        <family val="2"/>
      </rPr>
      <t>e transporte do neoprene</t>
    </r>
  </si>
  <si>
    <r>
      <rPr>
        <sz val="7"/>
        <rFont val="Arial"/>
        <family val="2"/>
      </rPr>
      <t>dm3</t>
    </r>
  </si>
  <si>
    <r>
      <rPr>
        <sz val="7"/>
        <rFont val="Arial"/>
        <family val="2"/>
      </rPr>
      <t xml:space="preserve">Cantoneiras (2 1/2" x 2 1/2" x 5/16") para extremidade de laje, fornecimento, montagem e
</t>
    </r>
    <r>
      <rPr>
        <sz val="7"/>
        <rFont val="Arial"/>
        <family val="2"/>
      </rPr>
      <t>pintura</t>
    </r>
  </si>
  <si>
    <r>
      <rPr>
        <sz val="7"/>
        <rFont val="Arial"/>
        <family val="2"/>
      </rPr>
      <t>Chapas de aço SAC 41 de 1/4" para passarelas, fornecimento, soldagem e montagem</t>
    </r>
  </si>
  <si>
    <r>
      <rPr>
        <sz val="7"/>
        <rFont val="Arial"/>
        <family val="2"/>
      </rPr>
      <t xml:space="preserve">Chumbador de aço de 25 mm, inclusive proteção anticorrosiva, exclusive a injeção e a
</t>
    </r>
    <r>
      <rPr>
        <sz val="7"/>
        <rFont val="Arial"/>
        <family val="2"/>
      </rPr>
      <t>perfuração</t>
    </r>
  </si>
  <si>
    <r>
      <rPr>
        <sz val="7"/>
        <rFont val="Arial"/>
        <family val="2"/>
      </rPr>
      <t xml:space="preserve">Colagem das mantas de borracha nos berços de apoio das placas, com Sikadur 32 ou
</t>
    </r>
    <r>
      <rPr>
        <sz val="7"/>
        <rFont val="Arial"/>
        <family val="2"/>
      </rPr>
      <t>equivalente, fornecimento e aplicação</t>
    </r>
  </si>
  <si>
    <r>
      <rPr>
        <sz val="7"/>
        <rFont val="Arial"/>
        <family val="2"/>
      </rPr>
      <t>Concreto projetado com cimento especial</t>
    </r>
  </si>
  <si>
    <r>
      <rPr>
        <sz val="7"/>
        <rFont val="Arial"/>
        <family val="2"/>
      </rPr>
      <t>Concreto projetado com cimento especial, inclusive aditivo de pega Sigunit STM-35 AF</t>
    </r>
  </si>
  <si>
    <r>
      <rPr>
        <sz val="7"/>
        <rFont val="Arial"/>
        <family val="2"/>
      </rPr>
      <t xml:space="preserve">Cone de ancoragem de cabo de aço com 12 cordoalhas de 1/2", inclusive protensão dos
</t>
    </r>
    <r>
      <rPr>
        <sz val="7"/>
        <rFont val="Arial"/>
        <family val="2"/>
      </rPr>
      <t>cabos</t>
    </r>
  </si>
  <si>
    <r>
      <rPr>
        <sz val="7"/>
        <rFont val="Arial"/>
        <family val="2"/>
      </rPr>
      <t>Conectores diâmetro 16mm (h=10cm), fornecimento e soldagem</t>
    </r>
  </si>
  <si>
    <r>
      <rPr>
        <sz val="7"/>
        <rFont val="Arial"/>
        <family val="2"/>
      </rPr>
      <t>Escoramento contínuo de cavas em estaca prancha de largura até 4000 mm</t>
    </r>
  </si>
  <si>
    <r>
      <rPr>
        <sz val="7"/>
        <rFont val="Arial"/>
        <family val="2"/>
      </rPr>
      <t xml:space="preserve">Escoramento de O.A.E. diretamente sobre o solo, inclusive fornecimento e transporte das
</t>
    </r>
    <r>
      <rPr>
        <sz val="7"/>
        <rFont val="Arial"/>
        <family val="2"/>
      </rPr>
      <t>madeiras</t>
    </r>
  </si>
  <si>
    <r>
      <rPr>
        <sz val="7"/>
        <rFont val="Arial"/>
        <family val="2"/>
      </rPr>
      <t xml:space="preserve">Escoramento e cimbramento (pontes e pontilhões), inclusive fornecimento e transporte das
</t>
    </r>
    <r>
      <rPr>
        <sz val="7"/>
        <rFont val="Arial"/>
        <family val="2"/>
      </rPr>
      <t>madeiras</t>
    </r>
  </si>
  <si>
    <r>
      <rPr>
        <sz val="7"/>
        <rFont val="Arial"/>
        <family val="2"/>
      </rPr>
      <t>Estrutura metálica provisória para macaqueamento de laje de ponte</t>
    </r>
  </si>
  <si>
    <r>
      <rPr>
        <sz val="7"/>
        <rFont val="Arial"/>
        <family val="2"/>
      </rPr>
      <t>Formas curvas de madeira sem reutilização, inclusive fornecimento e transporte das madeiras</t>
    </r>
  </si>
  <si>
    <r>
      <rPr>
        <sz val="7"/>
        <rFont val="Arial"/>
        <family val="2"/>
      </rPr>
      <t xml:space="preserve">Formas planas de madeira com 05 (cinco) utilizações (guarda-corpo de pontes), inclusive
</t>
    </r>
    <r>
      <rPr>
        <sz val="7"/>
        <rFont val="Arial"/>
        <family val="2"/>
      </rPr>
      <t>fornecimento e transportes das madeiras</t>
    </r>
  </si>
  <si>
    <r>
      <rPr>
        <sz val="7"/>
        <rFont val="Arial"/>
        <family val="2"/>
      </rPr>
      <t xml:space="preserve">Formas planas de madeirit meso e superestrutura com 1 reaproveitamento esp. = 14 mm,
</t>
    </r>
    <r>
      <rPr>
        <sz val="7"/>
        <rFont val="Arial"/>
        <family val="2"/>
      </rPr>
      <t>inclusive fornecimento e transporte das madeiras</t>
    </r>
  </si>
  <si>
    <r>
      <rPr>
        <sz val="7"/>
        <rFont val="Arial"/>
        <family val="2"/>
      </rPr>
      <t xml:space="preserve">Formas planas de madeirit meso e superestrutura com 1 reaproveitamento esp. = 17 mm,
</t>
    </r>
    <r>
      <rPr>
        <sz val="7"/>
        <rFont val="Arial"/>
        <family val="2"/>
      </rPr>
      <t>inclusive fornecimento e transporte das madeiras</t>
    </r>
  </si>
  <si>
    <r>
      <rPr>
        <sz val="7"/>
        <rFont val="Arial"/>
        <family val="2"/>
      </rPr>
      <t xml:space="preserve">Formas planas de madeirit meso e superestrutura com 2 reaproveitamentos esp. = 17 mm,
</t>
    </r>
    <r>
      <rPr>
        <sz val="7"/>
        <rFont val="Arial"/>
        <family val="2"/>
      </rPr>
      <t>inclusive fornecimento e transporte das madeiras</t>
    </r>
  </si>
  <si>
    <r>
      <rPr>
        <sz val="7"/>
        <rFont val="Arial"/>
        <family val="2"/>
      </rPr>
      <t xml:space="preserve">Formas planas de madeirit meso e superestrutura com 4 reaproveitamentos esp. = 17 mm,
</t>
    </r>
    <r>
      <rPr>
        <sz val="7"/>
        <rFont val="Arial"/>
        <family val="2"/>
      </rPr>
      <t>inclusive fornecimento e transporte das madeiras</t>
    </r>
  </si>
  <si>
    <r>
      <rPr>
        <sz val="7"/>
        <rFont val="Arial"/>
        <family val="2"/>
      </rPr>
      <t xml:space="preserve">Formas planas de madeirit meso e superestrutura sem reaproveitamento esp. = 10 mm,
</t>
    </r>
    <r>
      <rPr>
        <sz val="7"/>
        <rFont val="Arial"/>
        <family val="2"/>
      </rPr>
      <t>inclusive fornecimento e transporte das madeiras</t>
    </r>
  </si>
  <si>
    <r>
      <rPr>
        <sz val="7"/>
        <rFont val="Arial"/>
        <family val="2"/>
      </rPr>
      <t xml:space="preserve">Formas planas de madeirit meso e superestrutura sem reaproveitamento esp. = 14 mm,
</t>
    </r>
    <r>
      <rPr>
        <sz val="7"/>
        <rFont val="Arial"/>
        <family val="2"/>
      </rPr>
      <t>inclusive fornecimento e transporte das madeiras</t>
    </r>
  </si>
  <si>
    <r>
      <rPr>
        <sz val="7"/>
        <rFont val="Arial"/>
        <family val="2"/>
      </rPr>
      <t xml:space="preserve">Formas planas de madeirit meso e superestrutura sem reaproveitamento esp. = 17 mm,
</t>
    </r>
    <r>
      <rPr>
        <sz val="7"/>
        <rFont val="Arial"/>
        <family val="2"/>
      </rPr>
      <t>inclusive fornecimento e transporte das madeiras</t>
    </r>
  </si>
  <si>
    <r>
      <rPr>
        <sz val="7"/>
        <rFont val="Arial"/>
        <family val="2"/>
      </rPr>
      <t>Furação, fornecimento e fixação de grampos diam.16 mm com resina epoxi (prof. 50 cm)</t>
    </r>
  </si>
  <si>
    <r>
      <rPr>
        <sz val="7"/>
        <rFont val="Arial"/>
        <family val="2"/>
      </rPr>
      <t>Furação, fornecimento e fixação de grampos 10 mm com resina epoxi</t>
    </r>
  </si>
  <si>
    <r>
      <rPr>
        <sz val="7"/>
        <rFont val="Arial"/>
        <family val="2"/>
      </rPr>
      <t xml:space="preserve">Furação, fornecimento e fixação de grampos 12,5 mm com resina epoxi em vigas pré-
</t>
    </r>
    <r>
      <rPr>
        <sz val="7"/>
        <rFont val="Arial"/>
        <family val="2"/>
      </rPr>
      <t>moldadas</t>
    </r>
  </si>
  <si>
    <r>
      <rPr>
        <sz val="7"/>
        <rFont val="Arial"/>
        <family val="2"/>
      </rPr>
      <t>Guarda corpo em toras de eucalipto conf. projeto</t>
    </r>
  </si>
  <si>
    <r>
      <rPr>
        <sz val="7"/>
        <rFont val="Arial"/>
        <family val="2"/>
      </rPr>
      <t>Guarda corpo metálico</t>
    </r>
  </si>
  <si>
    <r>
      <rPr>
        <sz val="7"/>
        <rFont val="Arial"/>
        <family val="2"/>
      </rPr>
      <t>Guarda corpo padrão (tipo DNIT)</t>
    </r>
  </si>
  <si>
    <r>
      <rPr>
        <sz val="7"/>
        <rFont val="Arial"/>
        <family val="2"/>
      </rPr>
      <t>Hidrojateamento de superfícies de concreto</t>
    </r>
  </si>
  <si>
    <r>
      <rPr>
        <sz val="7"/>
        <rFont val="Arial"/>
        <family val="2"/>
      </rPr>
      <t>Hidrojateamento de superfícies metálicas</t>
    </r>
  </si>
  <si>
    <r>
      <rPr>
        <sz val="7"/>
        <rFont val="Arial"/>
        <family val="2"/>
      </rPr>
      <t>Injeção de calda de cimento para chumbamento de tirantes</t>
    </r>
  </si>
  <si>
    <r>
      <rPr>
        <sz val="7"/>
        <rFont val="Arial"/>
        <family val="2"/>
      </rPr>
      <t>SC</t>
    </r>
  </si>
  <si>
    <r>
      <rPr>
        <sz val="7"/>
        <rFont val="Arial"/>
        <family val="2"/>
      </rPr>
      <t>Injeção de epoxi em fissuras, inclusive preparo e montagem de bicos de injeção</t>
    </r>
  </si>
  <si>
    <r>
      <rPr>
        <sz val="7"/>
        <rFont val="Arial"/>
        <family val="2"/>
      </rPr>
      <t>Junta de cantoneira L de 4" x 4" x 3/8"</t>
    </r>
  </si>
  <si>
    <r>
      <rPr>
        <sz val="7"/>
        <rFont val="Arial"/>
        <family val="2"/>
      </rPr>
      <t xml:space="preserve">Junta de dilatação elástica pré-moldada p/ concreto, tipo fungenband em perfil O-12 de PVC
</t>
    </r>
    <r>
      <rPr>
        <sz val="7"/>
        <rFont val="Arial"/>
        <family val="2"/>
      </rPr>
      <t>alta densidade, Uniontech ou equival. fornecim./colocação</t>
    </r>
  </si>
  <si>
    <r>
      <rPr>
        <sz val="7"/>
        <rFont val="Arial"/>
        <family val="2"/>
      </rPr>
      <t xml:space="preserve">Junta perfil elastomérico de vedação p/pontes c/abertura média de 25mm ± 10 mm, inclus.
</t>
    </r>
    <r>
      <rPr>
        <sz val="7"/>
        <rFont val="Arial"/>
        <family val="2"/>
      </rPr>
      <t>lábios poliméricos-Marca Ref JEENE-JJ2540 VV (constr.)</t>
    </r>
  </si>
  <si>
    <r>
      <rPr>
        <sz val="7"/>
        <rFont val="Arial"/>
        <family val="2"/>
      </rPr>
      <t xml:space="preserve">Junta perfil elastomérico de vedação p/pontes c/abertura média de 50 mm ±  25 mm, inclus.
</t>
    </r>
    <r>
      <rPr>
        <sz val="7"/>
        <rFont val="Arial"/>
        <family val="2"/>
      </rPr>
      <t>lábios poliméricos-Marca Ref.JEENE mod.JJ-5070 (constr.)</t>
    </r>
  </si>
  <si>
    <r>
      <rPr>
        <sz val="7"/>
        <rFont val="Arial"/>
        <family val="2"/>
      </rPr>
      <t xml:space="preserve">Junta perfil elastomérico de vedação p/pontes c/abertura média de 50mm ± 25mm,inclus.
</t>
    </r>
    <r>
      <rPr>
        <sz val="7"/>
        <rFont val="Arial"/>
        <family val="2"/>
      </rPr>
      <t>lábios poliméricos-Marca Ref JEENE mod.JJ-5070 VV(substituição)</t>
    </r>
  </si>
  <si>
    <r>
      <rPr>
        <sz val="7"/>
        <rFont val="Arial"/>
        <family val="2"/>
      </rPr>
      <t>Perfuração de concreto</t>
    </r>
  </si>
  <si>
    <r>
      <rPr>
        <sz val="7"/>
        <rFont val="Arial"/>
        <family val="2"/>
      </rPr>
      <t>Perfuração de rocha para fixação de chumbadores</t>
    </r>
  </si>
  <si>
    <r>
      <rPr>
        <sz val="7"/>
        <rFont val="Arial"/>
        <family val="2"/>
      </rPr>
      <t>Pintura a cal em pontes (2 demãos)</t>
    </r>
  </si>
  <si>
    <r>
      <rPr>
        <sz val="7"/>
        <rFont val="Arial"/>
        <family val="2"/>
      </rPr>
      <t xml:space="preserve">Ponte provisoria para movimentação de equipamentos de execução de fundação composta de
</t>
    </r>
    <r>
      <rPr>
        <sz val="7"/>
        <rFont val="Arial"/>
        <family val="2"/>
      </rPr>
      <t>passadiço de madeira sobre estacas de madeira</t>
    </r>
  </si>
  <si>
    <r>
      <rPr>
        <sz val="7"/>
        <rFont val="Arial"/>
        <family val="2"/>
      </rPr>
      <t xml:space="preserve">Preparo e colocação de 12 cordoalhas de 1/2" (Aço CP-190 RB) nas formas, inclusive injeção
</t>
    </r>
    <r>
      <rPr>
        <sz val="7"/>
        <rFont val="Arial"/>
        <family val="2"/>
      </rPr>
      <t>de nata de cimento</t>
    </r>
  </si>
  <si>
    <r>
      <rPr>
        <sz val="7"/>
        <rFont val="Arial"/>
        <family val="2"/>
      </rPr>
      <t>Recuperação estrutural com uso de argamassa polimérica (espessura média=3,5cm)</t>
    </r>
  </si>
  <si>
    <r>
      <rPr>
        <sz val="7"/>
        <rFont val="Arial"/>
        <family val="2"/>
      </rPr>
      <t>Tirante de Aço CA-50, diâmetro de 25mm (1"), para comprimentos até 6m</t>
    </r>
  </si>
  <si>
    <r>
      <rPr>
        <sz val="7"/>
        <rFont val="Arial"/>
        <family val="2"/>
      </rPr>
      <t xml:space="preserve">Tirante de aço Rocsolo ou similar, diâmetro 29,3mm, incluindo fornecimento da barra e da
</t>
    </r>
    <r>
      <rPr>
        <sz val="7"/>
        <rFont val="Arial"/>
        <family val="2"/>
      </rPr>
      <t>bainha proteção anticorrosiva, preparo e colocação no furo</t>
    </r>
  </si>
  <si>
    <r>
      <rPr>
        <sz val="7"/>
        <rFont val="Arial"/>
        <family val="2"/>
      </rPr>
      <t xml:space="preserve">Tirante de aço ST 50/55, para carga trab. até 22 t, diam.32mm, incluindo fornecimento da
</t>
    </r>
    <r>
      <rPr>
        <sz val="7"/>
        <rFont val="Arial"/>
        <family val="2"/>
      </rPr>
      <t>bainha proteção anticorrosiva, preparo e colocação no furo.</t>
    </r>
  </si>
  <si>
    <r>
      <rPr>
        <sz val="7"/>
        <rFont val="Arial"/>
        <family val="2"/>
      </rPr>
      <t xml:space="preserve">Tirante de aço ST 85/105, diâmetro de 32 mm, incluindo fornecimento da barra e da bainha
</t>
    </r>
    <r>
      <rPr>
        <sz val="7"/>
        <rFont val="Arial"/>
        <family val="2"/>
      </rPr>
      <t>proteção anticorrosiva, preparo e colocação no furo</t>
    </r>
  </si>
  <si>
    <r>
      <rPr>
        <sz val="7"/>
        <rFont val="Arial"/>
        <family val="2"/>
      </rPr>
      <t>Tirante protendido em Aço GEWI 50/55 ou similar, diâmetro de 32mm</t>
    </r>
  </si>
  <si>
    <r>
      <rPr>
        <sz val="7"/>
        <rFont val="Arial"/>
        <family val="2"/>
      </rPr>
      <t>Grupo de serviço: MATERIAIS</t>
    </r>
  </si>
  <si>
    <r>
      <rPr>
        <sz val="7"/>
        <rFont val="Arial"/>
        <family val="2"/>
      </rPr>
      <t>Aquisição de solo de jazida comercial (saibreira)</t>
    </r>
  </si>
  <si>
    <r>
      <rPr>
        <sz val="7"/>
        <rFont val="Arial"/>
        <family val="2"/>
      </rPr>
      <t>Bonificação de 15,28% sobre aquisição de materiais</t>
    </r>
  </si>
  <si>
    <r>
      <rPr>
        <sz val="7"/>
        <rFont val="Arial"/>
        <family val="2"/>
      </rPr>
      <t>Grupo de serviço: TERRAPLENAGEM - VIAS URBANAS</t>
    </r>
  </si>
  <si>
    <r>
      <rPr>
        <sz val="7"/>
        <rFont val="Arial"/>
        <family val="2"/>
      </rPr>
      <t>Carga de material de 1ª categoria em Vias Urbanas</t>
    </r>
  </si>
  <si>
    <r>
      <rPr>
        <sz val="7"/>
        <rFont val="Arial"/>
        <family val="2"/>
      </rPr>
      <t>Carga de material de 2ª categoria (solo, areia, brita, excl. rocha escavada) em Vias Urbanas</t>
    </r>
  </si>
  <si>
    <r>
      <rPr>
        <sz val="7"/>
        <rFont val="Arial"/>
        <family val="2"/>
      </rPr>
      <t>Carga de material de 3ª categoria (rocha) em Vias Urbanas</t>
    </r>
  </si>
  <si>
    <r>
      <rPr>
        <sz val="7"/>
        <rFont val="Arial"/>
        <family val="2"/>
      </rPr>
      <t>Compactação de aterros 100% PI em Vias Urbanas</t>
    </r>
  </si>
  <si>
    <r>
      <rPr>
        <sz val="7"/>
        <rFont val="Arial"/>
        <family val="2"/>
      </rPr>
      <t>Compactação de aterros 100% PN em Vias Urbanas</t>
    </r>
  </si>
  <si>
    <r>
      <rPr>
        <sz val="7"/>
        <rFont val="Arial"/>
        <family val="2"/>
      </rPr>
      <t>Escalonamento de taludes com escavadeira em Vias Urbanas</t>
    </r>
  </si>
  <si>
    <r>
      <rPr>
        <sz val="7"/>
        <rFont val="Arial"/>
        <family val="2"/>
      </rPr>
      <t xml:space="preserve">Escavação a fogo em material de 3ª categoria, rocha viva, a céu aberto, perfuração a ar
</t>
    </r>
    <r>
      <rPr>
        <sz val="7"/>
        <rFont val="Arial"/>
        <family val="2"/>
      </rPr>
      <t>comprimido em Vias Urbanas</t>
    </r>
  </si>
  <si>
    <r>
      <rPr>
        <sz val="7"/>
        <rFont val="Arial"/>
        <family val="2"/>
      </rPr>
      <t>Escavação, carga de material de 3ª categoria (fogo controlado) em Vias Urbanas</t>
    </r>
  </si>
  <si>
    <r>
      <rPr>
        <sz val="7"/>
        <rFont val="Arial"/>
        <family val="2"/>
      </rPr>
      <t>Escavação e carga de material de barreira (remoção) em Vias Urbanas</t>
    </r>
  </si>
  <si>
    <r>
      <rPr>
        <sz val="7"/>
        <rFont val="Arial"/>
        <family val="2"/>
      </rPr>
      <t>Escavação e carga de material de 1ª categoria com escavadeira em Vias Urbanas</t>
    </r>
  </si>
  <si>
    <r>
      <rPr>
        <sz val="7"/>
        <rFont val="Arial"/>
        <family val="2"/>
      </rPr>
      <t>Escavação e carga de material de 2ª categoria com escavadeira em Vias Urbanas</t>
    </r>
  </si>
  <si>
    <r>
      <rPr>
        <sz val="7"/>
        <rFont val="Arial"/>
        <family val="2"/>
      </rPr>
      <t>Escavação e carga de material de 3ª categoria (H bancada &gt;1,0 m) em Vias Urbanas</t>
    </r>
  </si>
  <si>
    <r>
      <rPr>
        <sz val="7"/>
        <rFont val="Arial"/>
        <family val="2"/>
      </rPr>
      <t>Fragmentação de rocha (fogacheamento) em Vias Urbanas</t>
    </r>
  </si>
  <si>
    <r>
      <rPr>
        <sz val="7"/>
        <rFont val="Arial"/>
        <family val="2"/>
      </rPr>
      <t>Limpeza de acostamento em Vias Urbanas</t>
    </r>
  </si>
  <si>
    <r>
      <rPr>
        <sz val="7"/>
        <rFont val="Arial"/>
        <family val="2"/>
      </rPr>
      <t xml:space="preserve">Limpeza e desmatamento em área alagada (pântano) com ferr. man., incl. moto serra em Vias
</t>
    </r>
    <r>
      <rPr>
        <sz val="7"/>
        <rFont val="Arial"/>
        <family val="2"/>
      </rPr>
      <t>Urbanas</t>
    </r>
  </si>
  <si>
    <r>
      <rPr>
        <sz val="7"/>
        <rFont val="Arial"/>
        <family val="2"/>
      </rPr>
      <t>Pré-fissuramento de taludes de rocha em Vias Urbanas</t>
    </r>
  </si>
  <si>
    <r>
      <rPr>
        <sz val="7"/>
        <rFont val="Arial"/>
        <family val="2"/>
      </rPr>
      <t>Recomposição vegetal de jazidas, empréstimos e bota-fora em Vias Urbanas</t>
    </r>
  </si>
  <si>
    <r>
      <rPr>
        <sz val="7"/>
        <rFont val="Arial"/>
        <family val="2"/>
      </rPr>
      <t xml:space="preserve">Remoção de solos moles, incluindo carregamento mecânico com escavadeira hidráulica em
</t>
    </r>
    <r>
      <rPr>
        <sz val="7"/>
        <rFont val="Arial"/>
        <family val="2"/>
      </rPr>
      <t>Vias Urbanas</t>
    </r>
  </si>
  <si>
    <r>
      <rPr>
        <sz val="7"/>
        <rFont val="Arial"/>
        <family val="2"/>
      </rPr>
      <t xml:space="preserve">Transporte horizontal com trator de lâmina de material de 1ª cat. DMTaté 50m em Vias
</t>
    </r>
    <r>
      <rPr>
        <sz val="7"/>
        <rFont val="Arial"/>
        <family val="2"/>
      </rPr>
      <t>Urbanas</t>
    </r>
  </si>
  <si>
    <r>
      <rPr>
        <sz val="7"/>
        <rFont val="Arial"/>
        <family val="2"/>
      </rPr>
      <t>Grupo de serviço: PAVIMENTAÇÃO - VIAS URBANAS</t>
    </r>
  </si>
  <si>
    <r>
      <rPr>
        <sz val="7"/>
        <rFont val="Arial"/>
        <family val="2"/>
      </rPr>
      <t>Base de brita graduada, inclusive fornecimento, exclusive transporte da brita em Vias Urbanas</t>
    </r>
  </si>
  <si>
    <r>
      <rPr>
        <sz val="7"/>
        <rFont val="Arial"/>
        <family val="2"/>
      </rPr>
      <t>Base de brita 1, inclusive fornecimento, exclusive transporte da brita em Vias Urbanas</t>
    </r>
  </si>
  <si>
    <r>
      <rPr>
        <sz val="7"/>
        <rFont val="Arial"/>
        <family val="2"/>
      </rPr>
      <t xml:space="preserve">Base de solo brita, 50% em peso, inclusive fornecimento, exclusive transporte da brita em Vias
</t>
    </r>
    <r>
      <rPr>
        <sz val="7"/>
        <rFont val="Arial"/>
        <family val="2"/>
      </rPr>
      <t>Urbanas</t>
    </r>
  </si>
  <si>
    <r>
      <rPr>
        <sz val="7"/>
        <rFont val="Arial"/>
        <family val="2"/>
      </rPr>
      <t>Demolição e remoção de pavimento asfáltico em Vias Urbanas</t>
    </r>
  </si>
  <si>
    <r>
      <rPr>
        <sz val="7"/>
        <rFont val="Arial"/>
        <family val="2"/>
      </rPr>
      <t xml:space="preserve">Fresagem de pavimento asfáltico a frio, esp. até 15cm, exclusive transporte de materiais, em
</t>
    </r>
    <r>
      <rPr>
        <sz val="7"/>
        <rFont val="Arial"/>
        <family val="2"/>
      </rPr>
      <t>Vias Urbanas</t>
    </r>
  </si>
  <si>
    <r>
      <rPr>
        <sz val="7"/>
        <rFont val="Arial"/>
        <family val="2"/>
      </rPr>
      <t xml:space="preserve">Fresagem de pavimento asfáltico a frio, esp=5cm, exclusive transporte de materiais em Vias
</t>
    </r>
    <r>
      <rPr>
        <sz val="7"/>
        <rFont val="Arial"/>
        <family val="2"/>
      </rPr>
      <t>Urbanas</t>
    </r>
  </si>
  <si>
    <r>
      <rPr>
        <sz val="7"/>
        <rFont val="Arial"/>
        <family val="2"/>
      </rPr>
      <t xml:space="preserve">Imprimação exclusive fornecimento e transporte comercial do material betuminoso em Vias
</t>
    </r>
    <r>
      <rPr>
        <sz val="7"/>
        <rFont val="Arial"/>
        <family val="2"/>
      </rPr>
      <t>Urbanas</t>
    </r>
  </si>
  <si>
    <r>
      <rPr>
        <sz val="7"/>
        <rFont val="Arial"/>
        <family val="2"/>
      </rPr>
      <t xml:space="preserve">Imprimação inclusive fornecimento e transporte comercial do material betuminoso em Vias
</t>
    </r>
    <r>
      <rPr>
        <sz val="7"/>
        <rFont val="Arial"/>
        <family val="2"/>
      </rPr>
      <t>Urbanas</t>
    </r>
  </si>
  <si>
    <r>
      <rPr>
        <sz val="7"/>
        <rFont val="Arial"/>
        <family val="2"/>
      </rPr>
      <t xml:space="preserve">Micro revestimento asfáltico à frio inclusive fornecimento e transporte comercial do material
</t>
    </r>
    <r>
      <rPr>
        <sz val="7"/>
        <rFont val="Arial"/>
        <family val="2"/>
      </rPr>
      <t>betuminoso, em Vias Urbanas</t>
    </r>
  </si>
  <si>
    <r>
      <rPr>
        <sz val="7"/>
        <rFont val="Arial"/>
        <family val="2"/>
      </rPr>
      <t xml:space="preserve">Obturação de buracos c/ CBUQ inclusive fornecimento e transporte comercial dos materiais
</t>
    </r>
    <r>
      <rPr>
        <sz val="7"/>
        <rFont val="Arial"/>
        <family val="2"/>
      </rPr>
      <t>betuminosos em  Vias Urbanas</t>
    </r>
  </si>
  <si>
    <r>
      <rPr>
        <sz val="7"/>
        <rFont val="Arial"/>
        <family val="2"/>
      </rPr>
      <t xml:space="preserve">Obturação de buracos c/ CBUQ inclusive fornecimento e transporte dos materiais betuminosos
</t>
    </r>
    <r>
      <rPr>
        <sz val="7"/>
        <rFont val="Arial"/>
        <family val="2"/>
      </rPr>
      <t>em Vias Urbanas</t>
    </r>
  </si>
  <si>
    <r>
      <rPr>
        <sz val="7"/>
        <rFont val="Arial"/>
        <family val="2"/>
      </rPr>
      <t xml:space="preserve">Pavimentação com blocos de concreto (35 MPa), esp.=06cm, sobre colchão areia esp.=5cm,
</t>
    </r>
    <r>
      <rPr>
        <sz val="7"/>
        <rFont val="Arial"/>
        <family val="2"/>
      </rPr>
      <t>inclusive fornecim. e transporte  blocos e areia,  Vias Urbanas</t>
    </r>
  </si>
  <si>
    <r>
      <rPr>
        <sz val="7"/>
        <rFont val="Arial"/>
        <family val="2"/>
      </rPr>
      <t xml:space="preserve">Pavimentação com blocos de concreto (35 MPa), esp.=08cm, sobre colchão de areia 5cm,
</t>
    </r>
    <r>
      <rPr>
        <sz val="7"/>
        <rFont val="Arial"/>
        <family val="2"/>
      </rPr>
      <t>inclusive fornecim. e transporte blocos e areia, em Vias Urbanas</t>
    </r>
  </si>
  <si>
    <r>
      <rPr>
        <sz val="7"/>
        <rFont val="Arial"/>
        <family val="2"/>
      </rPr>
      <t xml:space="preserve">Pavimentação com blocos de concreto (35 MPa), esp.=10cm, sobre colchão de areia esp.=
</t>
    </r>
    <r>
      <rPr>
        <sz val="7"/>
        <rFont val="Arial"/>
        <family val="2"/>
      </rPr>
      <t>5cm, inclusive fornecim.e transporte  blocos e areia,Vias Urbanas</t>
    </r>
  </si>
  <si>
    <r>
      <rPr>
        <sz val="7"/>
        <rFont val="Arial"/>
        <family val="2"/>
      </rPr>
      <t xml:space="preserve">Pavimentação com paralelepípedo, colchão areia 5cm, inclusive fornecimento e transporte do
</t>
    </r>
    <r>
      <rPr>
        <sz val="7"/>
        <rFont val="Arial"/>
        <family val="2"/>
      </rPr>
      <t>paralelepípedo e areia, em Vias Urbanas</t>
    </r>
  </si>
  <si>
    <r>
      <rPr>
        <sz val="7"/>
        <rFont val="Arial"/>
        <family val="2"/>
      </rPr>
      <t xml:space="preserve">Pavimentação com paralelepípedo sobre colchão pó de pedra esp.=5cm, inclusive
</t>
    </r>
    <r>
      <rPr>
        <sz val="7"/>
        <rFont val="Arial"/>
        <family val="2"/>
      </rPr>
      <t>fornecimento e transporte do paralelepípedo e pó de pedra,  Vias Urbanas</t>
    </r>
  </si>
  <si>
    <r>
      <rPr>
        <sz val="7"/>
        <rFont val="Arial"/>
        <family val="2"/>
      </rPr>
      <t xml:space="preserve">Pavimentação com pedra portuguesa, inclusive fornecimento e transporte do cimento, areia e
</t>
    </r>
    <r>
      <rPr>
        <sz val="7"/>
        <rFont val="Arial"/>
        <family val="2"/>
      </rPr>
      <t>pedra portuguesa em Vias Urbanas</t>
    </r>
  </si>
  <si>
    <r>
      <rPr>
        <sz val="7"/>
        <rFont val="Arial"/>
        <family val="2"/>
      </rPr>
      <t xml:space="preserve">Pintura de ligação exclusive fornecimento e transporte comercial do material betuminoso em
</t>
    </r>
    <r>
      <rPr>
        <sz val="7"/>
        <rFont val="Arial"/>
        <family val="2"/>
      </rPr>
      <t>Vias Urbanas</t>
    </r>
  </si>
  <si>
    <r>
      <rPr>
        <sz val="7"/>
        <rFont val="Arial"/>
        <family val="2"/>
      </rPr>
      <t xml:space="preserve">Pintura de ligação inclusive fornecimento e transporte comercial do material betuminoso em
</t>
    </r>
    <r>
      <rPr>
        <sz val="7"/>
        <rFont val="Arial"/>
        <family val="2"/>
      </rPr>
      <t>Vias Urbanas</t>
    </r>
  </si>
  <si>
    <r>
      <rPr>
        <sz val="7"/>
        <rFont val="Arial"/>
        <family val="2"/>
      </rPr>
      <t>Remoção de capa asfáltica em TSS, TSD, ou TST exclusive transporte em Vias Urbanas</t>
    </r>
  </si>
  <si>
    <r>
      <rPr>
        <sz val="7"/>
        <rFont val="Arial"/>
        <family val="2"/>
      </rPr>
      <t>Remoção de meio fio em Vias Urbanas</t>
    </r>
  </si>
  <si>
    <r>
      <rPr>
        <sz val="7"/>
        <rFont val="Arial"/>
        <family val="2"/>
      </rPr>
      <t>Remoção de pavimentação poliédrica em Vias Urbanas</t>
    </r>
  </si>
  <si>
    <r>
      <rPr>
        <sz val="7"/>
        <rFont val="Arial"/>
        <family val="2"/>
      </rPr>
      <t>Remoção e reassentamento de blocos de concreto, inclusive perdas em Vias Urbanas</t>
    </r>
  </si>
  <si>
    <r>
      <rPr>
        <sz val="7"/>
        <rFont val="Arial"/>
        <family val="2"/>
      </rPr>
      <t>Remoção e reassentamento de paralelepípedos, inclusive perdas em Vias Urbanas</t>
    </r>
  </si>
  <si>
    <r>
      <rPr>
        <sz val="7"/>
        <rFont val="Arial"/>
        <family val="2"/>
      </rPr>
      <t>Sub-base de brita graduada, inclusive fornecimento e transporte da brita em Vias Urbanas</t>
    </r>
  </si>
  <si>
    <r>
      <rPr>
        <sz val="7"/>
        <rFont val="Arial"/>
        <family val="2"/>
      </rPr>
      <t>Sub-base de brita 1, inclusive fornecimento, exclusive transporte da brita em Vias Urbanas</t>
    </r>
  </si>
  <si>
    <r>
      <rPr>
        <sz val="7"/>
        <rFont val="Arial"/>
        <family val="2"/>
      </rPr>
      <t xml:space="preserve">Sub-base solo brita, 50% em peso, inclusive fornecimento e transporte da brita em Vias
</t>
    </r>
    <r>
      <rPr>
        <sz val="7"/>
        <rFont val="Arial"/>
        <family val="2"/>
      </rPr>
      <t>Urbanas</t>
    </r>
  </si>
  <si>
    <r>
      <rPr>
        <sz val="7"/>
        <rFont val="Arial"/>
        <family val="2"/>
      </rPr>
      <t xml:space="preserve">T.S.B.D. com capa selante, executado com Multidistribuidor inclusive fornecimento e
</t>
    </r>
    <r>
      <rPr>
        <sz val="7"/>
        <rFont val="Arial"/>
        <family val="2"/>
      </rPr>
      <t>transporte da emulsão, areia, brita e lavagem da brita -V. Urbanas</t>
    </r>
  </si>
  <si>
    <r>
      <rPr>
        <sz val="7"/>
        <rFont val="Arial"/>
        <family val="2"/>
      </rPr>
      <t xml:space="preserve">T.S.B.D. com capa selante inclusive fornec. areia/brita/emulsão, transporte comerc. emulsão e
</t>
    </r>
    <r>
      <rPr>
        <sz val="7"/>
        <rFont val="Arial"/>
        <family val="2"/>
      </rPr>
      <t>lavagem brita, exclus. transp. areia e brita - V.Urbana</t>
    </r>
  </si>
  <si>
    <r>
      <rPr>
        <sz val="7"/>
        <rFont val="Arial"/>
        <family val="2"/>
      </rPr>
      <t xml:space="preserve">T.S.B.D. com capa selante inclusive fornec.areia/brita/emulsão, transp.comercial emulsão e
</t>
    </r>
    <r>
      <rPr>
        <sz val="7"/>
        <rFont val="Arial"/>
        <family val="2"/>
      </rPr>
      <t>lavagem brita, exclus. transp. areia e brita- Vias Urbanas</t>
    </r>
  </si>
  <si>
    <r>
      <rPr>
        <sz val="7"/>
        <rFont val="Arial"/>
        <family val="2"/>
      </rPr>
      <t xml:space="preserve">T.S.B.D. sem capa selante,  inclusive fornecimento e transporte comercial do material
</t>
    </r>
    <r>
      <rPr>
        <sz val="7"/>
        <rFont val="Arial"/>
        <family val="2"/>
      </rPr>
      <t>betuminoso e lavagem da brita em Vias Urbanas</t>
    </r>
  </si>
  <si>
    <r>
      <rPr>
        <sz val="7"/>
        <rFont val="Arial"/>
        <family val="2"/>
      </rPr>
      <t xml:space="preserve">T.S.B.D. sem capa selante executado com Multidistribuidor excl. forn.e transp. com. da
</t>
    </r>
    <r>
      <rPr>
        <sz val="7"/>
        <rFont val="Arial"/>
        <family val="2"/>
      </rPr>
      <t>emulsão, inclus. fornecim., transp.e lavagem brita, V.Urbanas</t>
    </r>
  </si>
  <si>
    <r>
      <rPr>
        <sz val="7"/>
        <rFont val="Arial"/>
        <family val="2"/>
      </rPr>
      <t>Grupo de serviço: OBRAS DE ARTE CORRENTES E DRENAGEM - VIAS URBANAS</t>
    </r>
  </si>
  <si>
    <r>
      <rPr>
        <sz val="7"/>
        <rFont val="Arial"/>
        <family val="2"/>
      </rPr>
      <t xml:space="preserve">Alvenaria de bloco (39 x 19 x 09) cm espessura 09 cm em Vias Urbanas, inclusive transporte,
</t>
    </r>
    <r>
      <rPr>
        <sz val="7"/>
        <rFont val="Arial"/>
        <family val="2"/>
      </rPr>
      <t>areia, cimento e bloco</t>
    </r>
  </si>
  <si>
    <r>
      <rPr>
        <sz val="7"/>
        <rFont val="Arial"/>
        <family val="2"/>
      </rPr>
      <t>Alvenaria de bloco (39 x 19 x 19) cm espessura 19 cm em Vias Urbanas</t>
    </r>
  </si>
  <si>
    <r>
      <rPr>
        <sz val="7"/>
        <rFont val="Arial"/>
        <family val="2"/>
      </rPr>
      <t xml:space="preserve">Alvenaria de bloco (39 x 19 x 19) cm espessura 19 cm, inclusive transporte de areia, cimento e
</t>
    </r>
    <r>
      <rPr>
        <sz val="7"/>
        <rFont val="Arial"/>
        <family val="2"/>
      </rPr>
      <t>bloco em Vias Urbanas</t>
    </r>
  </si>
  <si>
    <r>
      <rPr>
        <sz val="7"/>
        <rFont val="Arial"/>
        <family val="2"/>
      </rPr>
      <t xml:space="preserve">Alvenaria de lajota (20 x 20 x 10) cm espessura 10 cm , inclusive transporte de areia, lajota e
</t>
    </r>
    <r>
      <rPr>
        <sz val="7"/>
        <rFont val="Arial"/>
        <family val="2"/>
      </rPr>
      <t>cimento, em Vias Urbanas</t>
    </r>
  </si>
  <si>
    <r>
      <rPr>
        <sz val="7"/>
        <rFont val="Arial"/>
        <family val="2"/>
      </rPr>
      <t>Alvenaria de pedra  de mão (junta seca), inclusive transporte da pedra em Vias Urbanas</t>
    </r>
  </si>
  <si>
    <r>
      <rPr>
        <sz val="7"/>
        <rFont val="Arial"/>
        <family val="2"/>
      </rPr>
      <t xml:space="preserve">Alvenaria de pedra de mão argamassada (argamassa cimento areia 1:4) inclusive transporte
</t>
    </r>
    <r>
      <rPr>
        <sz val="7"/>
        <rFont val="Arial"/>
        <family val="2"/>
      </rPr>
      <t>da pedra de mão, em Vias Urbanas</t>
    </r>
  </si>
  <si>
    <r>
      <rPr>
        <sz val="7"/>
        <rFont val="Arial"/>
        <family val="2"/>
      </rPr>
      <t xml:space="preserve">Andaime de madeira para altura até 7 m, compreendendo montagem e desmontagem em Vias
</t>
    </r>
    <r>
      <rPr>
        <sz val="7"/>
        <rFont val="Arial"/>
        <family val="2"/>
      </rPr>
      <t>Urbanas</t>
    </r>
  </si>
  <si>
    <r>
      <rPr>
        <sz val="7"/>
        <rFont val="Arial"/>
        <family val="2"/>
      </rPr>
      <t>Andaime suspenso em madeira, inclusive montagem e desmontagem em Vias Urbanas</t>
    </r>
  </si>
  <si>
    <r>
      <rPr>
        <sz val="7"/>
        <rFont val="Arial"/>
        <family val="2"/>
      </rPr>
      <t>Apicoamento manual de superfície de concreto em Vias Urbanas</t>
    </r>
  </si>
  <si>
    <r>
      <rPr>
        <sz val="7"/>
        <rFont val="Arial"/>
        <family val="2"/>
      </rPr>
      <t>Apiloamento manual em Vias Urbanas</t>
    </r>
  </si>
  <si>
    <r>
      <rPr>
        <sz val="7"/>
        <rFont val="Arial"/>
        <family val="2"/>
      </rPr>
      <t>Argamassa cimento e areia traço 1:4 em Vias Urbanas</t>
    </r>
  </si>
  <si>
    <r>
      <rPr>
        <sz val="7"/>
        <rFont val="Arial"/>
        <family val="2"/>
      </rPr>
      <t>Argamassa cimento (nata) em Vias Urbanas</t>
    </r>
  </si>
  <si>
    <r>
      <rPr>
        <sz val="7"/>
        <rFont val="Arial"/>
        <family val="2"/>
      </rPr>
      <t>Argamassa de cimento e areia, traço 1:4, consumo de cimento 400 kg/m³ em Vias Urbanas</t>
    </r>
  </si>
  <si>
    <r>
      <rPr>
        <sz val="7"/>
        <rFont val="Arial"/>
        <family val="2"/>
      </rPr>
      <t>Berço de concreto ciclópico para BDTC diâmetro 0,60 m em Via Urbanas</t>
    </r>
  </si>
  <si>
    <r>
      <rPr>
        <sz val="7"/>
        <rFont val="Arial"/>
        <family val="2"/>
      </rPr>
      <t>Berço em brita para BSTC diâm. = 0,30 m em Vias Urbanas</t>
    </r>
  </si>
  <si>
    <r>
      <rPr>
        <sz val="7"/>
        <rFont val="Arial"/>
        <family val="2"/>
      </rPr>
      <t>Berço em brita para BSTC diâm. = 0,40 m em Vias Urbanas</t>
    </r>
  </si>
  <si>
    <r>
      <rPr>
        <sz val="7"/>
        <rFont val="Arial"/>
        <family val="2"/>
      </rPr>
      <t>Berço em brita para BSTC diâm. = 0,60 m em Vias Urbanas</t>
    </r>
  </si>
  <si>
    <r>
      <rPr>
        <sz val="7"/>
        <rFont val="Arial"/>
        <family val="2"/>
      </rPr>
      <t>Berço em brita para BSTC diam. = 0,80 m em Vias Urbanas</t>
    </r>
  </si>
  <si>
    <r>
      <rPr>
        <sz val="7"/>
        <rFont val="Arial"/>
        <family val="2"/>
      </rPr>
      <t>Boca de BDCC 2,00 x 1,20m conforme projeto em Vias Urbanas</t>
    </r>
  </si>
  <si>
    <r>
      <rPr>
        <sz val="7"/>
        <rFont val="Arial"/>
        <family val="2"/>
      </rPr>
      <t>Boca de BDCC 2,00 x 2,50 m em Vias Urbanas</t>
    </r>
  </si>
  <si>
    <r>
      <rPr>
        <sz val="7"/>
        <rFont val="Arial"/>
        <family val="2"/>
      </rPr>
      <t>Boca de BSCC 2,50 x 2,50 m, projeto DNIT em Vias Urbanas</t>
    </r>
  </si>
  <si>
    <r>
      <rPr>
        <sz val="7"/>
        <rFont val="Arial"/>
        <family val="2"/>
      </rPr>
      <t>Boca de lobo simples em blocos pré-moldados CR(0,40 x 0,80 m) em Vias Urbanas</t>
    </r>
  </si>
  <si>
    <r>
      <rPr>
        <sz val="7"/>
        <rFont val="Arial"/>
        <family val="2"/>
      </rPr>
      <t xml:space="preserve">Bueiro Metálico BSTM - D= 3,00 m - T.L. com tratamento epóxi e=2,7 mm - método não
</t>
    </r>
    <r>
      <rPr>
        <sz val="7"/>
        <rFont val="Arial"/>
        <family val="2"/>
      </rPr>
      <t>destrutivo em Vias Urbanas</t>
    </r>
  </si>
  <si>
    <r>
      <rPr>
        <sz val="7"/>
        <rFont val="Arial"/>
        <family val="2"/>
      </rPr>
      <t xml:space="preserve">Bueiro Metálico BSTM - D=3,05m - MP-152 com tratamento epóxi e=2,7mm - método
</t>
    </r>
    <r>
      <rPr>
        <sz val="7"/>
        <rFont val="Arial"/>
        <family val="2"/>
      </rPr>
      <t>destrutivo, inclusive lastro de brita em Vias Urbanas</t>
    </r>
  </si>
  <si>
    <r>
      <rPr>
        <sz val="7"/>
        <rFont val="Arial"/>
        <family val="2"/>
      </rPr>
      <t>Caiação de meio fios, sarjetas, etc. em Vias Urbanas</t>
    </r>
  </si>
  <si>
    <r>
      <rPr>
        <sz val="7"/>
        <rFont val="Arial"/>
        <family val="2"/>
      </rPr>
      <t xml:space="preserve">Caixa Boca de Lobo em bloco pré-moldado de concreto para diâm.=1,00m (1,30 x 1,30m) em
</t>
    </r>
    <r>
      <rPr>
        <sz val="7"/>
        <rFont val="Arial"/>
        <family val="2"/>
      </rPr>
      <t>Vias Urbanas</t>
    </r>
  </si>
  <si>
    <r>
      <rPr>
        <sz val="7"/>
        <rFont val="Arial"/>
        <family val="2"/>
      </rPr>
      <t xml:space="preserve">Caixa Boca de Lobo em bloco pré-moldado para diâm. = 0,60m (1,00 x 1,00m) CBL2 (Vias
</t>
    </r>
    <r>
      <rPr>
        <sz val="7"/>
        <rFont val="Arial"/>
        <family val="2"/>
      </rPr>
      <t>Urbanas)</t>
    </r>
  </si>
  <si>
    <r>
      <rPr>
        <sz val="7"/>
        <rFont val="Arial"/>
        <family val="2"/>
      </rPr>
      <t>Caixa Boca de Lobo em bloco pré-moldado para diâm. = 0,80m (1,20 x 1,20m) (Vias Urbanas)</t>
    </r>
  </si>
  <si>
    <r>
      <rPr>
        <sz val="7"/>
        <rFont val="Arial"/>
        <family val="2"/>
      </rPr>
      <t>Caixa Boca de Lobo em bloco pré-moldado para diâm. = 1,20m(1,50 x 1,50m) (Vias Urbanas)</t>
    </r>
  </si>
  <si>
    <r>
      <rPr>
        <sz val="7"/>
        <rFont val="Arial"/>
        <family val="2"/>
      </rPr>
      <t xml:space="preserve">Caixa Boca de Lobo em bloco pré-moldado para diâm.= 0,30m e 0,40m (0,80 x 0,80m) (Vias
</t>
    </r>
    <r>
      <rPr>
        <sz val="7"/>
        <rFont val="Arial"/>
        <family val="2"/>
      </rPr>
      <t>Urbanas)</t>
    </r>
  </si>
  <si>
    <r>
      <rPr>
        <sz val="7"/>
        <rFont val="Arial"/>
        <family val="2"/>
      </rPr>
      <t>Caixa Boca de Lobo em bloco pré-moldado 1,20 x 1,20m em Vias Urbanas</t>
    </r>
  </si>
  <si>
    <r>
      <rPr>
        <sz val="7"/>
        <rFont val="Arial"/>
        <family val="2"/>
      </rPr>
      <t>Caixa coletora concreto armado H= 2,00m, inclusive escavação em Vias Urbanas</t>
    </r>
  </si>
  <si>
    <r>
      <rPr>
        <sz val="7"/>
        <rFont val="Arial"/>
        <family val="2"/>
      </rPr>
      <t>Caixa coletora concreto armado H= 2,50m, inclusive escavação em Vias Urbanas</t>
    </r>
  </si>
  <si>
    <r>
      <rPr>
        <sz val="7"/>
        <rFont val="Arial"/>
        <family val="2"/>
      </rPr>
      <t>Caixa coletora em bloco pré-moldado para d=0,60m (1,00 x 1,00m) em Vias Urbanas</t>
    </r>
  </si>
  <si>
    <r>
      <rPr>
        <sz val="7"/>
        <rFont val="Arial"/>
        <family val="2"/>
      </rPr>
      <t>Caixa coletora em bloco pré-moldado para d=0,80m (1,20 x 1,20m) em Vias Urbanas</t>
    </r>
  </si>
  <si>
    <r>
      <rPr>
        <sz val="7"/>
        <rFont val="Arial"/>
        <family val="2"/>
      </rPr>
      <t>Caixa de concreto para BSTC diâmetro 0,40 m H=1,60 m em Vias Urbanas</t>
    </r>
  </si>
  <si>
    <r>
      <rPr>
        <sz val="7"/>
        <rFont val="Arial"/>
        <family val="2"/>
      </rPr>
      <t>Caixa de concreto para BSTC diâmetro 0,60m H=2,00m em Vias Urbanas</t>
    </r>
  </si>
  <si>
    <r>
      <rPr>
        <sz val="7"/>
        <rFont val="Arial"/>
        <family val="2"/>
      </rPr>
      <t>Caixa de concreto para BSTC diâmetro 0,80m H=2,50m em Vias Urbanas</t>
    </r>
  </si>
  <si>
    <r>
      <rPr>
        <sz val="7"/>
        <rFont val="Arial"/>
        <family val="2"/>
      </rPr>
      <t>Caixa de concreto para BSTC diâmetro 1,00m H=3,00m em Vias Urbanas</t>
    </r>
  </si>
  <si>
    <r>
      <rPr>
        <sz val="7"/>
        <rFont val="Arial"/>
        <family val="2"/>
      </rPr>
      <t xml:space="preserve">Caixa de passagem em bloco pré-moldado para d=0,30 e 0,40m (0,80x0,80m) em Vias
</t>
    </r>
    <r>
      <rPr>
        <sz val="7"/>
        <rFont val="Arial"/>
        <family val="2"/>
      </rPr>
      <t>Urbanas</t>
    </r>
  </si>
  <si>
    <r>
      <rPr>
        <sz val="7"/>
        <rFont val="Arial"/>
        <family val="2"/>
      </rPr>
      <t>Caixa de passagem em bloco pré-moldado para d=0,60m (1,00x1,00m) em Vias Urbanas</t>
    </r>
  </si>
  <si>
    <r>
      <rPr>
        <sz val="7"/>
        <rFont val="Arial"/>
        <family val="2"/>
      </rPr>
      <t>Caixa de passagem em bloco pré-moldado para d=0,80m (1,20 x 1,20m) em Vias Urbanas</t>
    </r>
  </si>
  <si>
    <r>
      <rPr>
        <sz val="7"/>
        <rFont val="Arial"/>
        <family val="2"/>
      </rPr>
      <t>Caixa de passagem em bloco pré-moldado para d=1,00m (1,30 x 1,30m) em Vias Urbanas</t>
    </r>
  </si>
  <si>
    <r>
      <rPr>
        <sz val="7"/>
        <rFont val="Arial"/>
        <family val="2"/>
      </rPr>
      <t>Caixa de passagem em bloco pré-moldado para d=1,20m (1,50 x 1,50m) em Vias Urbanas</t>
    </r>
  </si>
  <si>
    <r>
      <rPr>
        <sz val="7"/>
        <rFont val="Arial"/>
        <family val="2"/>
      </rPr>
      <t>Caixa de passagem para tubos de D=0,40m H=1,10m em Vias Urbanas</t>
    </r>
  </si>
  <si>
    <r>
      <rPr>
        <sz val="7"/>
        <rFont val="Arial"/>
        <family val="2"/>
      </rPr>
      <t>Caixa de passagem para tubos de D=0,60m H=1,30m em Vias Urbanas</t>
    </r>
  </si>
  <si>
    <r>
      <rPr>
        <sz val="7"/>
        <rFont val="Arial"/>
        <family val="2"/>
      </rPr>
      <t>Caixa de passagem para tubos de D=0,80m H=1,50m em Vias Urbanas</t>
    </r>
  </si>
  <si>
    <r>
      <rPr>
        <sz val="7"/>
        <rFont val="Arial"/>
        <family val="2"/>
      </rPr>
      <t>Caixa de passagem para tubos de D=1,00m H=1,80m em Vias Urbanas</t>
    </r>
  </si>
  <si>
    <r>
      <rPr>
        <sz val="7"/>
        <rFont val="Arial"/>
        <family val="2"/>
      </rPr>
      <t>Caixa de passagem (2,50 x 2,50m) em Vias Urbanas</t>
    </r>
  </si>
  <si>
    <r>
      <rPr>
        <sz val="7"/>
        <rFont val="Arial"/>
        <family val="2"/>
      </rPr>
      <t>Caixa para rede de dutos dimensões 100 x100 x100 cm, em Vias Urbanas</t>
    </r>
  </si>
  <si>
    <r>
      <rPr>
        <sz val="7"/>
        <rFont val="Arial"/>
        <family val="2"/>
      </rPr>
      <t>Caixa para rede de dutos dimensões 60 x 60 x 60 cm, em Vias Urbanas</t>
    </r>
  </si>
  <si>
    <r>
      <rPr>
        <sz val="7"/>
        <rFont val="Arial"/>
        <family val="2"/>
      </rPr>
      <t>Caixa ralo com grelha de concreto em blocos pré-moldados - CRG - Vias Urbanas</t>
    </r>
  </si>
  <si>
    <r>
      <rPr>
        <sz val="7"/>
        <rFont val="Arial"/>
        <family val="2"/>
      </rPr>
      <t>Caixa ralo de elementos pré-moldados em concreto (tudo incluído) em Vias Urbanas</t>
    </r>
  </si>
  <si>
    <r>
      <rPr>
        <sz val="7"/>
        <rFont val="Arial"/>
        <family val="2"/>
      </rPr>
      <t>Caixa ralo em blocos pré-moldados e grelha articulada em FFA em Vias Urbanas</t>
    </r>
  </si>
  <si>
    <r>
      <rPr>
        <sz val="7"/>
        <rFont val="Arial"/>
        <family val="2"/>
      </rPr>
      <t>Canaleta com grelha DP-1, inclusive transporte da grelha em Vias Urbanas</t>
    </r>
  </si>
  <si>
    <r>
      <rPr>
        <sz val="7"/>
        <rFont val="Arial"/>
        <family val="2"/>
      </rPr>
      <t xml:space="preserve">Canaleta de concreto, com forma retangular inclusive caiação - parede 12 cm em Vias
</t>
    </r>
    <r>
      <rPr>
        <sz val="7"/>
        <rFont val="Arial"/>
        <family val="2"/>
      </rPr>
      <t>Urbanas</t>
    </r>
  </si>
  <si>
    <r>
      <rPr>
        <sz val="7"/>
        <rFont val="Arial"/>
        <family val="2"/>
      </rPr>
      <t>Canaleta de concreto retangular (0,130m³/m) inclusive caiação em Vias Urbanas</t>
    </r>
  </si>
  <si>
    <r>
      <rPr>
        <sz val="7"/>
        <rFont val="Arial"/>
        <family val="2"/>
      </rPr>
      <t>Canaleta de concreto (0,130m³/m) forma trapezoidal inclusive caiação em Vias Urbanas</t>
    </r>
  </si>
  <si>
    <r>
      <rPr>
        <sz val="7"/>
        <rFont val="Arial"/>
        <family val="2"/>
      </rPr>
      <t>Cerca de tela de arame galvanizado h=1,20m em Vias Urbanas</t>
    </r>
  </si>
  <si>
    <r>
      <rPr>
        <sz val="7"/>
        <rFont val="Arial"/>
        <family val="2"/>
      </rPr>
      <t xml:space="preserve">Cerca em tela revestida em PVC com mourões de concreto, fornecimento e execução em Vias
</t>
    </r>
    <r>
      <rPr>
        <sz val="7"/>
        <rFont val="Arial"/>
        <family val="2"/>
      </rPr>
      <t>Urbanas</t>
    </r>
  </si>
  <si>
    <r>
      <rPr>
        <sz val="7"/>
        <rFont val="Arial"/>
        <family val="2"/>
      </rPr>
      <t>Chapisco com argamassa de cimento e areia 1:3 em Vias Urbanas</t>
    </r>
  </si>
  <si>
    <r>
      <rPr>
        <sz val="7"/>
        <rFont val="Arial"/>
        <family val="2"/>
      </rPr>
      <t>Chapisco com argamassa de cimento e pedrisco 1:4 em Vias Urbanas</t>
    </r>
  </si>
  <si>
    <r>
      <rPr>
        <sz val="7"/>
        <rFont val="Arial"/>
        <family val="2"/>
      </rPr>
      <t xml:space="preserve">Colchão drenante de areia para fundação de aterros, exclusive o fornecimento de areia em
</t>
    </r>
    <r>
      <rPr>
        <sz val="7"/>
        <rFont val="Arial"/>
        <family val="2"/>
      </rPr>
      <t>Vias Urbanas</t>
    </r>
  </si>
  <si>
    <r>
      <rPr>
        <sz val="7"/>
        <rFont val="Arial"/>
        <family val="2"/>
      </rPr>
      <t xml:space="preserve">Colchão drenante de areia para fundação de aterros, inclusive fornecimento e transporte da
</t>
    </r>
    <r>
      <rPr>
        <sz val="7"/>
        <rFont val="Arial"/>
        <family val="2"/>
      </rPr>
      <t>areia em Vias Urbanas</t>
    </r>
  </si>
  <si>
    <r>
      <rPr>
        <sz val="7"/>
        <rFont val="Arial"/>
        <family val="2"/>
      </rPr>
      <t xml:space="preserve">Colchão drenante de brita 1 inclusive fornecimento, espalhamento, compactação e transporte
</t>
    </r>
    <r>
      <rPr>
        <sz val="7"/>
        <rFont val="Arial"/>
        <family val="2"/>
      </rPr>
      <t>da brita em Vias Urbanas</t>
    </r>
  </si>
  <si>
    <r>
      <rPr>
        <sz val="7"/>
        <rFont val="Arial"/>
        <family val="2"/>
      </rPr>
      <t xml:space="preserve">Colchão drenante de brita 2 inclusive fornecimento, espalhamento, compactação e transporte
</t>
    </r>
    <r>
      <rPr>
        <sz val="7"/>
        <rFont val="Arial"/>
        <family val="2"/>
      </rPr>
      <t>da brita em Vias Urbanas</t>
    </r>
  </si>
  <si>
    <r>
      <rPr>
        <sz val="7"/>
        <rFont val="Arial"/>
        <family val="2"/>
      </rPr>
      <t xml:space="preserve">Colchão drenante de brita 3 inclusive fornecimento, espalhamento, compactação e transporte
</t>
    </r>
    <r>
      <rPr>
        <sz val="7"/>
        <rFont val="Arial"/>
        <family val="2"/>
      </rPr>
      <t>da brita em Vias Urbanas</t>
    </r>
  </si>
  <si>
    <r>
      <rPr>
        <sz val="7"/>
        <rFont val="Arial"/>
        <family val="2"/>
      </rPr>
      <t xml:space="preserve">Coleta drenante (1,00x1,00) m c/ geotêxtil não tecido RT 16kn/m, inclusive transporte da brita
</t>
    </r>
    <r>
      <rPr>
        <sz val="7"/>
        <rFont val="Arial"/>
        <family val="2"/>
      </rPr>
      <t>em Vias Urbanas</t>
    </r>
  </si>
  <si>
    <r>
      <rPr>
        <sz val="7"/>
        <rFont val="Arial"/>
        <family val="2"/>
      </rPr>
      <t xml:space="preserve">Concreto armado, dosado para resist. 20 Mpa,  incluindo 60 kg aço CA-50 A, mão de obra p/
</t>
    </r>
    <r>
      <rPr>
        <sz val="7"/>
        <rFont val="Arial"/>
        <family val="2"/>
      </rPr>
      <t>corte, dobragem e montagem, exclusive forma em Vias Urbanas</t>
    </r>
  </si>
  <si>
    <r>
      <rPr>
        <sz val="7"/>
        <rFont val="Arial"/>
        <family val="2"/>
      </rPr>
      <t>Concreto de regularização em Vias Urbanas</t>
    </r>
  </si>
  <si>
    <r>
      <rPr>
        <sz val="7"/>
        <rFont val="Arial"/>
        <family val="2"/>
      </rPr>
      <t>Concreto estrutural fck = 20,0 MPa com plastificante em Vias Urbanas</t>
    </r>
  </si>
  <si>
    <r>
      <rPr>
        <sz val="7"/>
        <rFont val="Arial"/>
        <family val="2"/>
      </rPr>
      <t>Concreto estrutural fck = 20,0 MPa em Vias Urbanas</t>
    </r>
  </si>
  <si>
    <r>
      <rPr>
        <sz val="7"/>
        <rFont val="Arial"/>
        <family val="2"/>
      </rPr>
      <t>Concreto estrutural fck = 25,0 MPa com plastificante em Vias Urbanas</t>
    </r>
  </si>
  <si>
    <r>
      <rPr>
        <sz val="7"/>
        <rFont val="Arial"/>
        <family val="2"/>
      </rPr>
      <t>Concreto estrutural fck = 25,0 MPa em Vias Urbanas</t>
    </r>
  </si>
  <si>
    <r>
      <rPr>
        <sz val="7"/>
        <rFont val="Arial"/>
        <family val="2"/>
      </rPr>
      <t xml:space="preserve">Concreto estrutural fck = 30,0 MPa com micro-silica e Sikacrete BR ou equivalente em Vias
</t>
    </r>
    <r>
      <rPr>
        <sz val="7"/>
        <rFont val="Arial"/>
        <family val="2"/>
      </rPr>
      <t>Urbanas</t>
    </r>
  </si>
  <si>
    <r>
      <rPr>
        <sz val="7"/>
        <rFont val="Arial"/>
        <family val="2"/>
      </rPr>
      <t>Concreto estrutural fck = 30,0 MPa com plastificante em Vias Urbanas</t>
    </r>
  </si>
  <si>
    <r>
      <rPr>
        <sz val="7"/>
        <rFont val="Arial"/>
        <family val="2"/>
      </rPr>
      <t>Concreto estrutural fck = 30,0 MPa em Vias Urbanas</t>
    </r>
  </si>
  <si>
    <r>
      <rPr>
        <sz val="7"/>
        <rFont val="Arial"/>
        <family val="2"/>
      </rPr>
      <t xml:space="preserve">Concreto estrutural fck = 35,0 MPa com micro-silica e Sikacrete ou equivalente em Vias
</t>
    </r>
    <r>
      <rPr>
        <sz val="7"/>
        <rFont val="Arial"/>
        <family val="2"/>
      </rPr>
      <t>Urbanas</t>
    </r>
  </si>
  <si>
    <r>
      <rPr>
        <sz val="7"/>
        <rFont val="Arial"/>
        <family val="2"/>
      </rPr>
      <t>Concreto submerso fck = 20,0 MPa em Vias Urbanas</t>
    </r>
  </si>
  <si>
    <r>
      <rPr>
        <sz val="7"/>
        <rFont val="Arial"/>
        <family val="2"/>
      </rPr>
      <t xml:space="preserve">Corpo BDTC (grota) diâmetro 0,60 m CA-2 MF exclusive escavação e reaterro, inclusive
</t>
    </r>
    <r>
      <rPr>
        <sz val="7"/>
        <rFont val="Arial"/>
        <family val="2"/>
      </rPr>
      <t>transporte do tubo em Vias Urbanas</t>
    </r>
  </si>
  <si>
    <r>
      <rPr>
        <sz val="7"/>
        <rFont val="Arial"/>
        <family val="2"/>
      </rPr>
      <t xml:space="preserve">Corpo BDTC (grota) diâmetro 0,60 m CA-2 PB exclusive escavação e reaterro, inclusive
</t>
    </r>
    <r>
      <rPr>
        <sz val="7"/>
        <rFont val="Arial"/>
        <family val="2"/>
      </rPr>
      <t>transporte do tubo em Vias Urbanas</t>
    </r>
  </si>
  <si>
    <r>
      <rPr>
        <sz val="7"/>
        <rFont val="Arial"/>
        <family val="2"/>
      </rPr>
      <t xml:space="preserve">Corpo BDTC (grota) diâmetro 0,80 m CA-1 MF exclusive escavação e reaterro, inclusive
</t>
    </r>
    <r>
      <rPr>
        <sz val="7"/>
        <rFont val="Arial"/>
        <family val="2"/>
      </rPr>
      <t>transporte do tubo em Vias Urbanas</t>
    </r>
  </si>
  <si>
    <r>
      <rPr>
        <sz val="7"/>
        <rFont val="Arial"/>
        <family val="2"/>
      </rPr>
      <t xml:space="preserve">Corpo BDTC (grota) diâmetro 0,80 m CA-1 PB exclusive escavação e reaterro, inclusive
</t>
    </r>
    <r>
      <rPr>
        <sz val="7"/>
        <rFont val="Arial"/>
        <family val="2"/>
      </rPr>
      <t>transporte do tubo em Vias Urbanas</t>
    </r>
  </si>
  <si>
    <r>
      <rPr>
        <sz val="7"/>
        <rFont val="Arial"/>
        <family val="2"/>
      </rPr>
      <t xml:space="preserve">Corpo BDTC (grota) diâmetro 0,80 m CA-2 MF exclusive escavação e reaterro, inclusive
</t>
    </r>
    <r>
      <rPr>
        <sz val="7"/>
        <rFont val="Arial"/>
        <family val="2"/>
      </rPr>
      <t>transporte do tubo em Vias Urbanas</t>
    </r>
  </si>
  <si>
    <r>
      <rPr>
        <sz val="7"/>
        <rFont val="Arial"/>
        <family val="2"/>
      </rPr>
      <t xml:space="preserve">Corpo BDTC (grota) diâmetro 0,80 m CA-2 PB exclusive escavação e reaterro, inclusive
</t>
    </r>
    <r>
      <rPr>
        <sz val="7"/>
        <rFont val="Arial"/>
        <family val="2"/>
      </rPr>
      <t>transporte do tubo em Vias Urbanas</t>
    </r>
  </si>
  <si>
    <r>
      <rPr>
        <sz val="7"/>
        <rFont val="Arial"/>
        <family val="2"/>
      </rPr>
      <t xml:space="preserve">Corpo BDTC (grota) diâmetro 1,00 m CA-1 MF exclusive escavação e reaterro, inclusive
</t>
    </r>
    <r>
      <rPr>
        <sz val="7"/>
        <rFont val="Arial"/>
        <family val="2"/>
      </rPr>
      <t>transporte do tubo em Vias Urbanas</t>
    </r>
  </si>
  <si>
    <r>
      <rPr>
        <sz val="7"/>
        <rFont val="Arial"/>
        <family val="2"/>
      </rPr>
      <t xml:space="preserve">Corpo BDTC (grota) diâmetro 1,00 m CA-1 PB exclusive escavação e reaterro, inclusive
</t>
    </r>
    <r>
      <rPr>
        <sz val="7"/>
        <rFont val="Arial"/>
        <family val="2"/>
      </rPr>
      <t>transporte do tubo em Vias Urbanas</t>
    </r>
  </si>
  <si>
    <r>
      <rPr>
        <sz val="7"/>
        <rFont val="Arial"/>
        <family val="2"/>
      </rPr>
      <t xml:space="preserve">Corpo BDTC (grota) diâmetro 1,00 m CA-2 MF exclusive escavação e reaterro, inclusive
</t>
    </r>
    <r>
      <rPr>
        <sz val="7"/>
        <rFont val="Arial"/>
        <family val="2"/>
      </rPr>
      <t>transporte do tubo em Vias Urbanas</t>
    </r>
  </si>
  <si>
    <r>
      <rPr>
        <sz val="7"/>
        <rFont val="Arial"/>
        <family val="2"/>
      </rPr>
      <t xml:space="preserve">Corpo BDTC (grota) diâmetro 1,00 m CA-2 PB exclusive escavação e reaterro, inclusive
</t>
    </r>
    <r>
      <rPr>
        <sz val="7"/>
        <rFont val="Arial"/>
        <family val="2"/>
      </rPr>
      <t>transporte do tubo em Vias Urbanas</t>
    </r>
  </si>
  <si>
    <r>
      <rPr>
        <sz val="7"/>
        <rFont val="Arial"/>
        <family val="2"/>
      </rPr>
      <t xml:space="preserve">Corpo BDTC (grota) diâmetro 1,00 m CA-3 MF exclusive escavação e reaterro, inclusive
</t>
    </r>
    <r>
      <rPr>
        <sz val="7"/>
        <rFont val="Arial"/>
        <family val="2"/>
      </rPr>
      <t>transporte do tubo em Vias Urbanas</t>
    </r>
  </si>
  <si>
    <r>
      <rPr>
        <sz val="7"/>
        <rFont val="Arial"/>
        <family val="2"/>
      </rPr>
      <t xml:space="preserve">Corpo BDTC (grota) diâmetro 1,20 m CA-1 MF exclusive escavação e reaterro, inclusive
</t>
    </r>
    <r>
      <rPr>
        <sz val="7"/>
        <rFont val="Arial"/>
        <family val="2"/>
      </rPr>
      <t>transporte do tubo em Vias Urbanas</t>
    </r>
  </si>
  <si>
    <r>
      <rPr>
        <sz val="7"/>
        <rFont val="Arial"/>
        <family val="2"/>
      </rPr>
      <t xml:space="preserve">Corpo BDTC (grota) diâmetro 1,20 m CA-2 MF exclusive escavação e reaterro, inclusive
</t>
    </r>
    <r>
      <rPr>
        <sz val="7"/>
        <rFont val="Arial"/>
        <family val="2"/>
      </rPr>
      <t>transporte do tubo em Vias Urbanas</t>
    </r>
  </si>
  <si>
    <r>
      <rPr>
        <sz val="7"/>
        <rFont val="Arial"/>
        <family val="2"/>
      </rPr>
      <t xml:space="preserve">Corpo BDTC (grota) diâmetro 1,20 m CA-2 PB exclusive escavação e reaterro, inclusive
</t>
    </r>
    <r>
      <rPr>
        <sz val="7"/>
        <rFont val="Arial"/>
        <family val="2"/>
      </rPr>
      <t>transporte do tubo em Vias Urbanas</t>
    </r>
  </si>
  <si>
    <r>
      <rPr>
        <sz val="7"/>
        <rFont val="Arial"/>
        <family val="2"/>
      </rPr>
      <t xml:space="preserve">Corpo BDTC (grota) diâmetro 1,20 m CA-3 MF exclusive escavação e reaterro, inclusive
</t>
    </r>
    <r>
      <rPr>
        <sz val="7"/>
        <rFont val="Arial"/>
        <family val="2"/>
      </rPr>
      <t>transporte do tubo em Vias Urbanas</t>
    </r>
  </si>
  <si>
    <r>
      <rPr>
        <sz val="7"/>
        <rFont val="Arial"/>
        <family val="2"/>
      </rPr>
      <t xml:space="preserve">Corpo BDTC (grota) diâmetro 1,50 m CA-1 MF exclusive escavação e reaterro, inclusive
</t>
    </r>
    <r>
      <rPr>
        <sz val="7"/>
        <rFont val="Arial"/>
        <family val="2"/>
      </rPr>
      <t>transporte do tubo em Vias Urbanas</t>
    </r>
  </si>
  <si>
    <r>
      <rPr>
        <sz val="7"/>
        <rFont val="Arial"/>
        <family val="2"/>
      </rPr>
      <t xml:space="preserve">Corpo BDTC (grota) diâmetro 1,50 m CA-1 PB exclusive escavação e reaterro, inclusive
</t>
    </r>
    <r>
      <rPr>
        <sz val="7"/>
        <rFont val="Arial"/>
        <family val="2"/>
      </rPr>
      <t>transporte do tubo em Vias Urbanas</t>
    </r>
  </si>
  <si>
    <r>
      <rPr>
        <sz val="7"/>
        <rFont val="Arial"/>
        <family val="2"/>
      </rPr>
      <t xml:space="preserve">Corpo BDTC (grota) diâmetro 1,50 m CA-2 MF exclusive escavação e reaterro, inclusive
</t>
    </r>
    <r>
      <rPr>
        <sz val="7"/>
        <rFont val="Arial"/>
        <family val="2"/>
      </rPr>
      <t>transporte do tubo em Vias Urbanas</t>
    </r>
  </si>
  <si>
    <r>
      <rPr>
        <sz val="7"/>
        <rFont val="Arial"/>
        <family val="2"/>
      </rPr>
      <t xml:space="preserve">Corpo BDTC (grota) diâmetro 1,50 m CA-2 PB exclusive escavação e reaterro, inclusive
</t>
    </r>
    <r>
      <rPr>
        <sz val="7"/>
        <rFont val="Arial"/>
        <family val="2"/>
      </rPr>
      <t>transporte do tubo em Vias Urbanas</t>
    </r>
  </si>
  <si>
    <r>
      <rPr>
        <sz val="7"/>
        <rFont val="Arial"/>
        <family val="2"/>
      </rPr>
      <t xml:space="preserve">Corpo BDTC (grota) diâmetro 1,50 m CA-3 MF exclusive escavação e reaterro, inclusive
</t>
    </r>
    <r>
      <rPr>
        <sz val="7"/>
        <rFont val="Arial"/>
        <family val="2"/>
      </rPr>
      <t>transporte do tubo em Vias Urbanas</t>
    </r>
  </si>
  <si>
    <r>
      <rPr>
        <sz val="7"/>
        <rFont val="Arial"/>
        <family val="2"/>
      </rPr>
      <t xml:space="preserve">Corpo BSTC diâmetro 0,20 m C.S. MF inclusive escavação, reaterro e transporte do tubo em
</t>
    </r>
    <r>
      <rPr>
        <sz val="7"/>
        <rFont val="Arial"/>
        <family val="2"/>
      </rPr>
      <t>Vias Urbanas</t>
    </r>
  </si>
  <si>
    <r>
      <rPr>
        <sz val="7"/>
        <rFont val="Arial"/>
        <family val="2"/>
      </rPr>
      <t xml:space="preserve">Corpo BSTC diâmetro 0,20 m C.S. PB inclusive escavação, reaterro e transporte do tubo em
</t>
    </r>
    <r>
      <rPr>
        <sz val="7"/>
        <rFont val="Arial"/>
        <family val="2"/>
      </rPr>
      <t>Vias Urbanas</t>
    </r>
  </si>
  <si>
    <r>
      <rPr>
        <sz val="7"/>
        <rFont val="Arial"/>
        <family val="2"/>
      </rPr>
      <t xml:space="preserve">Corpo BSTC diâmetro 0,30 m C.S. MF inclusive escavação, reaterro e transporte do tubo em
</t>
    </r>
    <r>
      <rPr>
        <sz val="7"/>
        <rFont val="Arial"/>
        <family val="2"/>
      </rPr>
      <t>Vias Urbanas</t>
    </r>
  </si>
  <si>
    <r>
      <rPr>
        <sz val="7"/>
        <rFont val="Arial"/>
        <family val="2"/>
      </rPr>
      <t xml:space="preserve">Corpo BSTC diâmetro 0,30 m C.S. PB inclusive escavação, reaterro e transporte do tubo em
</t>
    </r>
    <r>
      <rPr>
        <sz val="7"/>
        <rFont val="Arial"/>
        <family val="2"/>
      </rPr>
      <t>Vias Urbanas</t>
    </r>
  </si>
  <si>
    <r>
      <rPr>
        <sz val="7"/>
        <rFont val="Arial"/>
        <family val="2"/>
      </rPr>
      <t xml:space="preserve">Corpo BSTC diâmetro 0,40 m C.S. MF inclusive escavação, reaterro e transporte do tubo em
</t>
    </r>
    <r>
      <rPr>
        <sz val="7"/>
        <rFont val="Arial"/>
        <family val="2"/>
      </rPr>
      <t>Vias Urbanas</t>
    </r>
  </si>
  <si>
    <r>
      <rPr>
        <sz val="7"/>
        <rFont val="Arial"/>
        <family val="2"/>
      </rPr>
      <t xml:space="preserve">Corpo BSTC diâmetro 0,40 m C.S. PB inclusive escavação, reaterro e transporte do tubo em
</t>
    </r>
    <r>
      <rPr>
        <sz val="7"/>
        <rFont val="Arial"/>
        <family val="2"/>
      </rPr>
      <t>Vias Urbanas</t>
    </r>
  </si>
  <si>
    <r>
      <rPr>
        <sz val="7"/>
        <rFont val="Arial"/>
        <family val="2"/>
      </rPr>
      <t xml:space="preserve">Corpo BSTC diâmetro 0,60 m C.S. MF inclusive escavação, reaterro e transporte do tubo em
</t>
    </r>
    <r>
      <rPr>
        <sz val="7"/>
        <rFont val="Arial"/>
        <family val="2"/>
      </rPr>
      <t>Vias Urbanas</t>
    </r>
  </si>
  <si>
    <r>
      <rPr>
        <sz val="7"/>
        <rFont val="Arial"/>
        <family val="2"/>
      </rPr>
      <t xml:space="preserve">Corpo BSTC diâmetro 0,60 m C.S. PB inclusive escavação, reaterro e transporte do tubo em
</t>
    </r>
    <r>
      <rPr>
        <sz val="7"/>
        <rFont val="Arial"/>
        <family val="2"/>
      </rPr>
      <t>Vias Urbanas</t>
    </r>
  </si>
  <si>
    <r>
      <rPr>
        <sz val="7"/>
        <rFont val="Arial"/>
        <family val="2"/>
      </rPr>
      <t xml:space="preserve">Corpo BSTC (greide) diâmetro 0,30 m CA-1 MF inclusive escavação, reaterro e transporte do
</t>
    </r>
    <r>
      <rPr>
        <sz val="7"/>
        <rFont val="Arial"/>
        <family val="2"/>
      </rPr>
      <t>tubo em Vias Urbanas</t>
    </r>
  </si>
  <si>
    <r>
      <rPr>
        <sz val="7"/>
        <rFont val="Arial"/>
        <family val="2"/>
      </rPr>
      <t xml:space="preserve">Corpo BSTC (greide) diâmetro 0,40 m CA-1 MF inclusive escavação, reaterro e transporte do
</t>
    </r>
    <r>
      <rPr>
        <sz val="7"/>
        <rFont val="Arial"/>
        <family val="2"/>
      </rPr>
      <t>tubo em Vias Urbanas</t>
    </r>
  </si>
  <si>
    <r>
      <rPr>
        <sz val="7"/>
        <rFont val="Arial"/>
        <family val="2"/>
      </rPr>
      <t xml:space="preserve">Corpo BSTC (greide) diâmetro 0,40 m CA-2 MF inclusive escavação, reaterro e transporte do
</t>
    </r>
    <r>
      <rPr>
        <sz val="7"/>
        <rFont val="Arial"/>
        <family val="2"/>
      </rPr>
      <t>tubo em Vias Urbanas</t>
    </r>
  </si>
  <si>
    <r>
      <rPr>
        <sz val="7"/>
        <rFont val="Arial"/>
        <family val="2"/>
      </rPr>
      <t xml:space="preserve">Corpo BSTC (greide) diâmetro 0,60 m CA-1 MF inclusive escavação, reaterro e transporte do
</t>
    </r>
    <r>
      <rPr>
        <sz val="7"/>
        <rFont val="Arial"/>
        <family val="2"/>
      </rPr>
      <t>tubo em Vias Urbanas</t>
    </r>
  </si>
  <si>
    <r>
      <rPr>
        <sz val="7"/>
        <rFont val="Arial"/>
        <family val="2"/>
      </rPr>
      <t xml:space="preserve">Corpo BSTC (greide) diâmetro 0,60 m CA-1 PB inclusive escavação, reaterro e transporte do
</t>
    </r>
    <r>
      <rPr>
        <sz val="7"/>
        <rFont val="Arial"/>
        <family val="2"/>
      </rPr>
      <t>tubo em Vias Urbanas</t>
    </r>
  </si>
  <si>
    <r>
      <rPr>
        <sz val="7"/>
        <rFont val="Arial"/>
        <family val="2"/>
      </rPr>
      <t xml:space="preserve">Corpo BSTC (greide) diâmetro 0,60 m CA-2 MF inclusive escavação, reaterro e transporte do
</t>
    </r>
    <r>
      <rPr>
        <sz val="7"/>
        <rFont val="Arial"/>
        <family val="2"/>
      </rPr>
      <t>tubo em Vias Urbanas</t>
    </r>
  </si>
  <si>
    <r>
      <rPr>
        <sz val="7"/>
        <rFont val="Arial"/>
        <family val="2"/>
      </rPr>
      <t xml:space="preserve">Corpo BSTC (greide) diâmetro 0,60 m CA-2 PB inclusive escavação, reaterro e transporte do
</t>
    </r>
    <r>
      <rPr>
        <sz val="7"/>
        <rFont val="Arial"/>
        <family val="2"/>
      </rPr>
      <t>tubo em Vias Urbanas</t>
    </r>
  </si>
  <si>
    <r>
      <rPr>
        <sz val="7"/>
        <rFont val="Arial"/>
        <family val="2"/>
      </rPr>
      <t xml:space="preserve">Corpo BSTC (greide) diâmetro 0,80 m CA-1 MF inclusive escavação, reaterro e transporte do
</t>
    </r>
    <r>
      <rPr>
        <sz val="7"/>
        <rFont val="Arial"/>
        <family val="2"/>
      </rPr>
      <t>tubo em Vias Urbanas</t>
    </r>
  </si>
  <si>
    <r>
      <rPr>
        <sz val="7"/>
        <rFont val="Arial"/>
        <family val="2"/>
      </rPr>
      <t xml:space="preserve">Corpo BSTC (greide) diâmetro 0,80 m CA-1 PB inclusive escavação, reaterro e transporte do
</t>
    </r>
    <r>
      <rPr>
        <sz val="7"/>
        <rFont val="Arial"/>
        <family val="2"/>
      </rPr>
      <t>tubo em Vias Urbanas</t>
    </r>
  </si>
  <si>
    <r>
      <rPr>
        <sz val="7"/>
        <rFont val="Arial"/>
        <family val="2"/>
      </rPr>
      <t xml:space="preserve">Corpo BSTC (greide) diâmetro 0,80 m CA-2 MF inclusive escavação, reaterro e transporte do
</t>
    </r>
    <r>
      <rPr>
        <sz val="7"/>
        <rFont val="Arial"/>
        <family val="2"/>
      </rPr>
      <t>tubo em Vias Urbanas</t>
    </r>
  </si>
  <si>
    <r>
      <rPr>
        <sz val="7"/>
        <rFont val="Arial"/>
        <family val="2"/>
      </rPr>
      <t xml:space="preserve">Corpo BSTC (greide) diâmetro 0,80 m CA-2 PB inclusive escavação, reaterro e transporte do
</t>
    </r>
    <r>
      <rPr>
        <sz val="7"/>
        <rFont val="Arial"/>
        <family val="2"/>
      </rPr>
      <t>tubo em Vias Urbanas</t>
    </r>
  </si>
  <si>
    <r>
      <rPr>
        <sz val="7"/>
        <rFont val="Arial"/>
        <family val="2"/>
      </rPr>
      <t xml:space="preserve">Corpo BSTC (greide) diâmetro 1,00 m CA-1 MF inclusive escavação, reaterro e transporte do
</t>
    </r>
    <r>
      <rPr>
        <sz val="7"/>
        <rFont val="Arial"/>
        <family val="2"/>
      </rPr>
      <t>tubo em Vias Urbanas</t>
    </r>
  </si>
  <si>
    <r>
      <rPr>
        <sz val="7"/>
        <rFont val="Arial"/>
        <family val="2"/>
      </rPr>
      <t xml:space="preserve">Corpo BSTC (greide) diâmetro 1,00 m CA-1 PB inclusive escavação, reaterro e transporte do
</t>
    </r>
    <r>
      <rPr>
        <sz val="7"/>
        <rFont val="Arial"/>
        <family val="2"/>
      </rPr>
      <t>tubo em Vias Urbanas</t>
    </r>
  </si>
  <si>
    <r>
      <rPr>
        <sz val="7"/>
        <rFont val="Arial"/>
        <family val="2"/>
      </rPr>
      <t xml:space="preserve">Corpo BSTC (greide) diâmetro 1,00 m CA-2 MF inclusive escavação, reaterro e transporte do
</t>
    </r>
    <r>
      <rPr>
        <sz val="7"/>
        <rFont val="Arial"/>
        <family val="2"/>
      </rPr>
      <t>tubo em Vias Urbanas</t>
    </r>
  </si>
  <si>
    <r>
      <rPr>
        <sz val="7"/>
        <rFont val="Arial"/>
        <family val="2"/>
      </rPr>
      <t xml:space="preserve">Corpo BSTC (greide) diâmetro 1,00 m CA-2 PB inclusive escavação, reaterro e transporte do
</t>
    </r>
    <r>
      <rPr>
        <sz val="7"/>
        <rFont val="Arial"/>
        <family val="2"/>
      </rPr>
      <t>tubo em Vias Urbanas</t>
    </r>
  </si>
  <si>
    <r>
      <rPr>
        <sz val="7"/>
        <rFont val="Arial"/>
        <family val="2"/>
      </rPr>
      <t xml:space="preserve">Corpo BSTC (greide) diâmetro 1,20 m CA-1 MF inclusive escavação, reaterro e transporte do
</t>
    </r>
    <r>
      <rPr>
        <sz val="7"/>
        <rFont val="Arial"/>
        <family val="2"/>
      </rPr>
      <t>tubo em Vias Urbanas</t>
    </r>
  </si>
  <si>
    <r>
      <rPr>
        <sz val="7"/>
        <rFont val="Arial"/>
        <family val="2"/>
      </rPr>
      <t xml:space="preserve">Corpo BSTC (greide) diâmetro 1,20 m CA-1 PB inclusive escavação, reaterro e transporte do
</t>
    </r>
    <r>
      <rPr>
        <sz val="7"/>
        <rFont val="Arial"/>
        <family val="2"/>
      </rPr>
      <t>tubo em Vias Urbanas</t>
    </r>
  </si>
  <si>
    <r>
      <rPr>
        <sz val="7"/>
        <rFont val="Arial"/>
        <family val="2"/>
      </rPr>
      <t xml:space="preserve">Corpo BSTC (greide) diâmetro 1,20 m CA-2 MF inclusive escavação, reaterro e transporte do
</t>
    </r>
    <r>
      <rPr>
        <sz val="7"/>
        <rFont val="Arial"/>
        <family val="2"/>
      </rPr>
      <t>tubo, em Vias Urbanas</t>
    </r>
  </si>
  <si>
    <r>
      <rPr>
        <sz val="7"/>
        <rFont val="Arial"/>
        <family val="2"/>
      </rPr>
      <t xml:space="preserve">Corpo BSTC (greide) diâmetro 1,20 m CA-2 PB inclusive escavação, reaterro e transporte do
</t>
    </r>
    <r>
      <rPr>
        <sz val="7"/>
        <rFont val="Arial"/>
        <family val="2"/>
      </rPr>
      <t>tubo em Vias Urbanas</t>
    </r>
  </si>
  <si>
    <r>
      <rPr>
        <sz val="7"/>
        <rFont val="Arial"/>
        <family val="2"/>
      </rPr>
      <t xml:space="preserve">Corpo BSTC (grota) diâmetro 0,60 m CA-1 MF exclusive escavação e reaterro, inclusive
</t>
    </r>
    <r>
      <rPr>
        <sz val="7"/>
        <rFont val="Arial"/>
        <family val="2"/>
      </rPr>
      <t>transporte do tubo em Vias Urbanas</t>
    </r>
  </si>
  <si>
    <r>
      <rPr>
        <sz val="7"/>
        <rFont val="Arial"/>
        <family val="2"/>
      </rPr>
      <t xml:space="preserve">Corpo BSTC (grota) diâmetro 0,60 m CA-1 PB exclusive escavação e reaterro, inclusive
</t>
    </r>
    <r>
      <rPr>
        <sz val="7"/>
        <rFont val="Arial"/>
        <family val="2"/>
      </rPr>
      <t>transporte do tubo em Vias Urbanas</t>
    </r>
  </si>
  <si>
    <r>
      <rPr>
        <sz val="7"/>
        <rFont val="Arial"/>
        <family val="2"/>
      </rPr>
      <t xml:space="preserve">Corpo BSTC (grota) diâmetro 0,60 m CA-2 MF exclusive escavação e reaterro, inclusive
</t>
    </r>
    <r>
      <rPr>
        <sz val="7"/>
        <rFont val="Arial"/>
        <family val="2"/>
      </rPr>
      <t>transporte do tubo em Vias Urbanas</t>
    </r>
  </si>
  <si>
    <r>
      <rPr>
        <sz val="7"/>
        <rFont val="Arial"/>
        <family val="2"/>
      </rPr>
      <t xml:space="preserve">Corpo BSTC (grota) diâmetro 0,60 m CA-2 PB exclusive escavação e reaterro, inclusive
</t>
    </r>
    <r>
      <rPr>
        <sz val="7"/>
        <rFont val="Arial"/>
        <family val="2"/>
      </rPr>
      <t>transporte do tubo em Vias Urbanas</t>
    </r>
  </si>
  <si>
    <r>
      <rPr>
        <sz val="7"/>
        <rFont val="Arial"/>
        <family val="2"/>
      </rPr>
      <t xml:space="preserve">Corpo BSTC (grota) diâmetro 0,80 m CA-1 MF exclusive escavação e reaterro, inclusive
</t>
    </r>
    <r>
      <rPr>
        <sz val="7"/>
        <rFont val="Arial"/>
        <family val="2"/>
      </rPr>
      <t>transporte do tubo em Vias Urbanas</t>
    </r>
  </si>
  <si>
    <r>
      <rPr>
        <sz val="7"/>
        <rFont val="Arial"/>
        <family val="2"/>
      </rPr>
      <t xml:space="preserve">Corpo BSTC (grota) diâmetro 0,80 m CA-1 PB exclusive escavação e reaterro, inclusive
</t>
    </r>
    <r>
      <rPr>
        <sz val="7"/>
        <rFont val="Arial"/>
        <family val="2"/>
      </rPr>
      <t>transporte do tubo em Vias Urbanas</t>
    </r>
  </si>
  <si>
    <r>
      <rPr>
        <sz val="7"/>
        <rFont val="Arial"/>
        <family val="2"/>
      </rPr>
      <t xml:space="preserve">Corpo BSTC (grota) diâmetro 0,80 m CA-2 MF exclusive escavação e reaterro, inclusive
</t>
    </r>
    <r>
      <rPr>
        <sz val="7"/>
        <rFont val="Arial"/>
        <family val="2"/>
      </rPr>
      <t>transporte do tubo em Vias Urbanas</t>
    </r>
  </si>
  <si>
    <r>
      <rPr>
        <sz val="7"/>
        <rFont val="Arial"/>
        <family val="2"/>
      </rPr>
      <t xml:space="preserve">Corpo BSTC (grota) diâmetro 0,80 m CA-2 PB exclusive escavação e reaterro, inclusive
</t>
    </r>
    <r>
      <rPr>
        <sz val="7"/>
        <rFont val="Arial"/>
        <family val="2"/>
      </rPr>
      <t>transporte do tubo em Vias Urbanas</t>
    </r>
  </si>
  <si>
    <r>
      <rPr>
        <sz val="7"/>
        <rFont val="Arial"/>
        <family val="2"/>
      </rPr>
      <t xml:space="preserve">Corpo BSTC (grota) diâmetro 1,00 m CA-1 MF exclusive escavação e reaterro, inclusive
</t>
    </r>
    <r>
      <rPr>
        <sz val="7"/>
        <rFont val="Arial"/>
        <family val="2"/>
      </rPr>
      <t>transporte do tubo em Vias Urbanas</t>
    </r>
  </si>
  <si>
    <r>
      <rPr>
        <sz val="7"/>
        <rFont val="Arial"/>
        <family val="2"/>
      </rPr>
      <t xml:space="preserve">Corpo BSTC (grota) diâmetro 1,00 m CA-1 PB exclusive escavação e reaterro, inclusive
</t>
    </r>
    <r>
      <rPr>
        <sz val="7"/>
        <rFont val="Arial"/>
        <family val="2"/>
      </rPr>
      <t>transporte do tubo em Vias Urbanas</t>
    </r>
  </si>
  <si>
    <r>
      <rPr>
        <sz val="7"/>
        <rFont val="Arial"/>
        <family val="2"/>
      </rPr>
      <t xml:space="preserve">Corpo BSTC (grota) diâmetro 1,00 m CA-2 MF exclusive escavação e reaterro, inclusive
</t>
    </r>
    <r>
      <rPr>
        <sz val="7"/>
        <rFont val="Arial"/>
        <family val="2"/>
      </rPr>
      <t>transporte do tubo em Vias Urbanas</t>
    </r>
  </si>
  <si>
    <r>
      <rPr>
        <sz val="7"/>
        <rFont val="Arial"/>
        <family val="2"/>
      </rPr>
      <t xml:space="preserve">Corpo BSTC (grota) diâmetro 1,00 m CA-2 PB exclusive escavação e reaterro, inclusive
</t>
    </r>
    <r>
      <rPr>
        <sz val="7"/>
        <rFont val="Arial"/>
        <family val="2"/>
      </rPr>
      <t>transporte do tubo em Vias Urbanas</t>
    </r>
  </si>
  <si>
    <r>
      <rPr>
        <sz val="7"/>
        <rFont val="Arial"/>
        <family val="2"/>
      </rPr>
      <t xml:space="preserve">Corpo BSTC (grota) diâmetro 1,00 m CA-3 MF exclusive escavação e reaterro, inclusive
</t>
    </r>
    <r>
      <rPr>
        <sz val="7"/>
        <rFont val="Arial"/>
        <family val="2"/>
      </rPr>
      <t>transporte do tubo em Vias Urbanas</t>
    </r>
  </si>
  <si>
    <r>
      <rPr>
        <sz val="7"/>
        <rFont val="Arial"/>
        <family val="2"/>
      </rPr>
      <t xml:space="preserve">Corpo BSTC (grota) diâmetro 1,20 m CA-1 MF exclusive escavação e reaterro, inclusive
</t>
    </r>
    <r>
      <rPr>
        <sz val="7"/>
        <rFont val="Arial"/>
        <family val="2"/>
      </rPr>
      <t>transporte do tubo em Vias Urbanas</t>
    </r>
  </si>
  <si>
    <r>
      <rPr>
        <sz val="7"/>
        <rFont val="Arial"/>
        <family val="2"/>
      </rPr>
      <t xml:space="preserve">Corpo BSTC (grota) diâmetro 1,20 m CA-1 PB exclusive escavação e reaterro, inclusive
</t>
    </r>
    <r>
      <rPr>
        <sz val="7"/>
        <rFont val="Arial"/>
        <family val="2"/>
      </rPr>
      <t>transporte do tubo em Vias Urbanas</t>
    </r>
  </si>
  <si>
    <r>
      <rPr>
        <sz val="7"/>
        <rFont val="Arial"/>
        <family val="2"/>
      </rPr>
      <t xml:space="preserve">Corpo BSTC (grota) diâmetro 1,20 m CA-2 MF exclusive escavação e reaterro, inclusive
</t>
    </r>
    <r>
      <rPr>
        <sz val="7"/>
        <rFont val="Arial"/>
        <family val="2"/>
      </rPr>
      <t>transporte do tubo em Vias Urbanas</t>
    </r>
  </si>
  <si>
    <r>
      <rPr>
        <sz val="7"/>
        <rFont val="Arial"/>
        <family val="2"/>
      </rPr>
      <t xml:space="preserve">Corpo BSTC (grota) diâmetro 1,20 m CA-2 PB exclusive escavação e reaterro, inclusive
</t>
    </r>
    <r>
      <rPr>
        <sz val="7"/>
        <rFont val="Arial"/>
        <family val="2"/>
      </rPr>
      <t>transporte do tubo em Vias Urbanas</t>
    </r>
  </si>
  <si>
    <r>
      <rPr>
        <sz val="7"/>
        <rFont val="Arial"/>
        <family val="2"/>
      </rPr>
      <t xml:space="preserve">Corpo BSTC (grota) diâmetro 1,20 m CA-3 MF exclusive escavação e reaterro, inclusive
</t>
    </r>
    <r>
      <rPr>
        <sz val="7"/>
        <rFont val="Arial"/>
        <family val="2"/>
      </rPr>
      <t>transporte do tubo em Vias Urbanas</t>
    </r>
  </si>
  <si>
    <r>
      <rPr>
        <sz val="7"/>
        <rFont val="Arial"/>
        <family val="2"/>
      </rPr>
      <t xml:space="preserve">Corpo BSTC (grota) diâmetro 1,50 m CA-1 MF exclusive escavação e reaterro, inclusive
</t>
    </r>
    <r>
      <rPr>
        <sz val="7"/>
        <rFont val="Arial"/>
        <family val="2"/>
      </rPr>
      <t>transporte do tubo em Vias Urbanas</t>
    </r>
  </si>
  <si>
    <r>
      <rPr>
        <sz val="7"/>
        <rFont val="Arial"/>
        <family val="2"/>
      </rPr>
      <t xml:space="preserve">Corpo BSTC (grota) diâmetro 1,50 m CA-1 PB exclusive escavação e reaterro, inclusive
</t>
    </r>
    <r>
      <rPr>
        <sz val="7"/>
        <rFont val="Arial"/>
        <family val="2"/>
      </rPr>
      <t>transporte do tubo em Vias Urbanas</t>
    </r>
  </si>
  <si>
    <r>
      <rPr>
        <sz val="7"/>
        <rFont val="Arial"/>
        <family val="2"/>
      </rPr>
      <t xml:space="preserve">Corpo BSTC (grota) diâmetro 1,50 m CA-2 MF exclusive escavação e reaterro, inclusive
</t>
    </r>
    <r>
      <rPr>
        <sz val="7"/>
        <rFont val="Arial"/>
        <family val="2"/>
      </rPr>
      <t>transporte do tubo em Vias Urbanas</t>
    </r>
  </si>
  <si>
    <r>
      <rPr>
        <sz val="7"/>
        <rFont val="Arial"/>
        <family val="2"/>
      </rPr>
      <t xml:space="preserve">Corpo BSTC (grota) diâmetro 1,50 m CA-2 PB exclusive escavação e reaterro, inclusive
</t>
    </r>
    <r>
      <rPr>
        <sz val="7"/>
        <rFont val="Arial"/>
        <family val="2"/>
      </rPr>
      <t>transporte do tubo em Vias Urbanas</t>
    </r>
  </si>
  <si>
    <r>
      <rPr>
        <sz val="7"/>
        <rFont val="Arial"/>
        <family val="2"/>
      </rPr>
      <t xml:space="preserve">Corpo BSTC (grota) diâmetro 1,50 m CA-3 MF exclusive escavação e reaterro, inclusive
</t>
    </r>
    <r>
      <rPr>
        <sz val="7"/>
        <rFont val="Arial"/>
        <family val="2"/>
      </rPr>
      <t>transporte do tubo em Vias Urbanas</t>
    </r>
  </si>
  <si>
    <r>
      <rPr>
        <sz val="7"/>
        <rFont val="Arial"/>
        <family val="2"/>
      </rPr>
      <t xml:space="preserve">Corpo BTTC (grota) diâmetro 0,60 m CA-1 MF exclusive escavação e reaterro, inclusive
</t>
    </r>
    <r>
      <rPr>
        <sz val="7"/>
        <rFont val="Arial"/>
        <family val="2"/>
      </rPr>
      <t>transporte do tubo em Vias Urbanas</t>
    </r>
  </si>
  <si>
    <r>
      <rPr>
        <sz val="7"/>
        <rFont val="Arial"/>
        <family val="2"/>
      </rPr>
      <t xml:space="preserve">Corpo BTTC (grota) diâmetro 0,60 m CA-1 PB exclusive escavação e reaterro, inclusive
</t>
    </r>
    <r>
      <rPr>
        <sz val="7"/>
        <rFont val="Arial"/>
        <family val="2"/>
      </rPr>
      <t>transporte do tubo em Vias Urbanas</t>
    </r>
  </si>
  <si>
    <r>
      <rPr>
        <sz val="7"/>
        <rFont val="Arial"/>
        <family val="2"/>
      </rPr>
      <t xml:space="preserve">Corpo BTTC (grota) diâmetro 0,60 m CA-2 MF exclusive escavação e reaterro, inclusive
</t>
    </r>
    <r>
      <rPr>
        <sz val="7"/>
        <rFont val="Arial"/>
        <family val="2"/>
      </rPr>
      <t>transporte do tubo em Vias Urbanas</t>
    </r>
  </si>
  <si>
    <r>
      <rPr>
        <sz val="7"/>
        <rFont val="Arial"/>
        <family val="2"/>
      </rPr>
      <t xml:space="preserve">Corpo BTTC (grota) diâmetro 0,60 m CA-2 PB exclusive escavação e reaterro, inclusive
</t>
    </r>
    <r>
      <rPr>
        <sz val="7"/>
        <rFont val="Arial"/>
        <family val="2"/>
      </rPr>
      <t>transporte do tubo em Vias Urbanas</t>
    </r>
  </si>
  <si>
    <r>
      <rPr>
        <sz val="7"/>
        <rFont val="Arial"/>
        <family val="2"/>
      </rPr>
      <t xml:space="preserve">Corpo BTTC (grota) diâmetro 0,80 m CA-1 MF exclusive escavação e reaterro, inclusive
</t>
    </r>
    <r>
      <rPr>
        <sz val="7"/>
        <rFont val="Arial"/>
        <family val="2"/>
      </rPr>
      <t>transporte do tubo em Vias Urbanas</t>
    </r>
  </si>
  <si>
    <r>
      <rPr>
        <sz val="7"/>
        <rFont val="Arial"/>
        <family val="2"/>
      </rPr>
      <t xml:space="preserve">Corpo BTTC (grota) diâmetro 0,80 m CA-1 PB exclusive escavação e reaterro, inclusive
</t>
    </r>
    <r>
      <rPr>
        <sz val="7"/>
        <rFont val="Arial"/>
        <family val="2"/>
      </rPr>
      <t>transporte do tubo em Vias Urbanas</t>
    </r>
  </si>
  <si>
    <r>
      <rPr>
        <sz val="7"/>
        <rFont val="Arial"/>
        <family val="2"/>
      </rPr>
      <t xml:space="preserve">Corpo BTTC (grota) diâmetro 0,80 m CA-2 MF exclusive escavação e reaterro, inclusive
</t>
    </r>
    <r>
      <rPr>
        <sz val="7"/>
        <rFont val="Arial"/>
        <family val="2"/>
      </rPr>
      <t>transporte do tubo em Vias Urbanas</t>
    </r>
  </si>
  <si>
    <r>
      <rPr>
        <sz val="7"/>
        <rFont val="Arial"/>
        <family val="2"/>
      </rPr>
      <t xml:space="preserve">Corpo BTTC (grota) diâmetro 0,80 m CA-2 PB exclusive escavação e reaterro, inclusive
</t>
    </r>
    <r>
      <rPr>
        <sz val="7"/>
        <rFont val="Arial"/>
        <family val="2"/>
      </rPr>
      <t>transporte do tubo em Vias Urbanas</t>
    </r>
  </si>
  <si>
    <r>
      <rPr>
        <sz val="7"/>
        <rFont val="Arial"/>
        <family val="2"/>
      </rPr>
      <t xml:space="preserve">Corpo BTTC (grota) diâmetro 1,00 m CA-1 MF exclusive escavação e reaterro, inclusive
</t>
    </r>
    <r>
      <rPr>
        <sz val="7"/>
        <rFont val="Arial"/>
        <family val="2"/>
      </rPr>
      <t>transporte do tubo em Vias Urbanas</t>
    </r>
  </si>
  <si>
    <r>
      <rPr>
        <sz val="7"/>
        <rFont val="Arial"/>
        <family val="2"/>
      </rPr>
      <t xml:space="preserve">Corpo BTTC (grota) diâmetro 1,00 m CA-1 PB exclusive escavação e reaterro, inclusive
</t>
    </r>
    <r>
      <rPr>
        <sz val="7"/>
        <rFont val="Arial"/>
        <family val="2"/>
      </rPr>
      <t>transporte do tubo em Vias Urbanas</t>
    </r>
  </si>
  <si>
    <r>
      <rPr>
        <sz val="7"/>
        <rFont val="Arial"/>
        <family val="2"/>
      </rPr>
      <t xml:space="preserve">Corpo BTTC (grota) diâmetro 1,00 m CA-2 MF exclusive escavação e reaterro, inclusive
</t>
    </r>
    <r>
      <rPr>
        <sz val="7"/>
        <rFont val="Arial"/>
        <family val="2"/>
      </rPr>
      <t>transporte do tubo em Vias Urbanas</t>
    </r>
  </si>
  <si>
    <r>
      <rPr>
        <sz val="7"/>
        <rFont val="Arial"/>
        <family val="2"/>
      </rPr>
      <t xml:space="preserve">Corpo BTTC (grota) diâmetro 1,00 m CA-2 PB exclusive escavação e reaterro, inclusive
</t>
    </r>
    <r>
      <rPr>
        <sz val="7"/>
        <rFont val="Arial"/>
        <family val="2"/>
      </rPr>
      <t>transporte do tubo em Vias Urbanas</t>
    </r>
  </si>
  <si>
    <r>
      <rPr>
        <sz val="7"/>
        <rFont val="Arial"/>
        <family val="2"/>
      </rPr>
      <t xml:space="preserve">Corpo BTTC (grota) diâmetro 1,00 m CA-3 MF exclusive escavação e reaterro, inclusive
</t>
    </r>
    <r>
      <rPr>
        <sz val="7"/>
        <rFont val="Arial"/>
        <family val="2"/>
      </rPr>
      <t>transporte do tubo em Vias Urbanas</t>
    </r>
  </si>
  <si>
    <r>
      <rPr>
        <sz val="7"/>
        <rFont val="Arial"/>
        <family val="2"/>
      </rPr>
      <t xml:space="preserve">Corpo BTTC (grota) diâmetro 1,20 m CA-1 MF exclusive escavação e reaterro, inclusive
</t>
    </r>
    <r>
      <rPr>
        <sz val="7"/>
        <rFont val="Arial"/>
        <family val="2"/>
      </rPr>
      <t>transporte do tubo em Vias Urbanas</t>
    </r>
  </si>
  <si>
    <r>
      <rPr>
        <sz val="7"/>
        <rFont val="Arial"/>
        <family val="2"/>
      </rPr>
      <t xml:space="preserve">Corpo BTTC (grota) diâmetro 1,20 m CA-1 PB exclusive escavação e reaterro, inclusive
</t>
    </r>
    <r>
      <rPr>
        <sz val="7"/>
        <rFont val="Arial"/>
        <family val="2"/>
      </rPr>
      <t>transporte do tubo em Vias Urbanas</t>
    </r>
  </si>
  <si>
    <r>
      <rPr>
        <sz val="7"/>
        <rFont val="Arial"/>
        <family val="2"/>
      </rPr>
      <t xml:space="preserve">Corpo BTTC (grota) diâmetro 1,20 m CA-2 MF exclusive escavação e reaterro, inclusive
</t>
    </r>
    <r>
      <rPr>
        <sz val="7"/>
        <rFont val="Arial"/>
        <family val="2"/>
      </rPr>
      <t>transporte do tubo em Vias Urbanas</t>
    </r>
  </si>
  <si>
    <r>
      <rPr>
        <sz val="7"/>
        <rFont val="Arial"/>
        <family val="2"/>
      </rPr>
      <t xml:space="preserve">Corpo BTTC (grota) diâmetro 1,20 m CA-2 PB exclusive escavação e reaterro, inclusive
</t>
    </r>
    <r>
      <rPr>
        <sz val="7"/>
        <rFont val="Arial"/>
        <family val="2"/>
      </rPr>
      <t>transporte do tubo em Vias Urbanas</t>
    </r>
  </si>
  <si>
    <r>
      <rPr>
        <sz val="7"/>
        <rFont val="Arial"/>
        <family val="2"/>
      </rPr>
      <t xml:space="preserve">Corpo BTTC (grota) diâmetro 1,20 m CA-3 MF exclusive escavação e reaterro, inclusive
</t>
    </r>
    <r>
      <rPr>
        <sz val="7"/>
        <rFont val="Arial"/>
        <family val="2"/>
      </rPr>
      <t>transporte do tubo em Vias Urbanas</t>
    </r>
  </si>
  <si>
    <r>
      <rPr>
        <sz val="7"/>
        <rFont val="Arial"/>
        <family val="2"/>
      </rPr>
      <t xml:space="preserve">Corpo BTTC (grota) diâmetro 1,50 m CA-1 MF exclusive escavação e reaterro, inclusive
</t>
    </r>
    <r>
      <rPr>
        <sz val="7"/>
        <rFont val="Arial"/>
        <family val="2"/>
      </rPr>
      <t>transporte do tubo em Vias Urbanas</t>
    </r>
  </si>
  <si>
    <r>
      <rPr>
        <sz val="7"/>
        <rFont val="Arial"/>
        <family val="2"/>
      </rPr>
      <t xml:space="preserve">Corpo BTTC (grota) diâmetro 1,50 m CA-1 PB exclusive escavação e reaterro, inclusive
</t>
    </r>
    <r>
      <rPr>
        <sz val="7"/>
        <rFont val="Arial"/>
        <family val="2"/>
      </rPr>
      <t>transporte do tubo em Vias Urbanas</t>
    </r>
  </si>
  <si>
    <r>
      <rPr>
        <sz val="7"/>
        <rFont val="Arial"/>
        <family val="2"/>
      </rPr>
      <t xml:space="preserve">Corpo BTTC (grota) diâmetro 1,50 m CA-2 MF exclusive escavação e reaterro, inclusive
</t>
    </r>
    <r>
      <rPr>
        <sz val="7"/>
        <rFont val="Arial"/>
        <family val="2"/>
      </rPr>
      <t>transporte do tubo em Vias Urbanas</t>
    </r>
  </si>
  <si>
    <r>
      <rPr>
        <sz val="7"/>
        <rFont val="Arial"/>
        <family val="2"/>
      </rPr>
      <t xml:space="preserve">Corpo BTTC (grota) diâmetro 1,50 m CA-2 PB exclusive escavação e reaterro, inclusive
</t>
    </r>
    <r>
      <rPr>
        <sz val="7"/>
        <rFont val="Arial"/>
        <family val="2"/>
      </rPr>
      <t>transporte do tubo em Vias Urbanas</t>
    </r>
  </si>
  <si>
    <r>
      <rPr>
        <sz val="7"/>
        <rFont val="Arial"/>
        <family val="2"/>
      </rPr>
      <t xml:space="preserve">Corpo BTTC (grota) diâmetro 1,50 m CA-3 MF exclusive escavação e reaterro, inclusive
</t>
    </r>
    <r>
      <rPr>
        <sz val="7"/>
        <rFont val="Arial"/>
        <family val="2"/>
      </rPr>
      <t>transporte do tubo em Vias Urbanas</t>
    </r>
  </si>
  <si>
    <r>
      <rPr>
        <sz val="7"/>
        <rFont val="Arial"/>
        <family val="2"/>
      </rPr>
      <t>Corpo de BDCC 1,00 x 1,00 m em Vias Urbanas</t>
    </r>
  </si>
  <si>
    <r>
      <rPr>
        <sz val="7"/>
        <rFont val="Arial"/>
        <family val="2"/>
      </rPr>
      <t>Corpo de BDCC 1,50 x 1,50 m projeto DNIT para H &lt; = 2,50 m em Vias Urbanas</t>
    </r>
  </si>
  <si>
    <r>
      <rPr>
        <sz val="7"/>
        <rFont val="Arial"/>
        <family val="2"/>
      </rPr>
      <t>Corpo de BDCC 1,50 x 1,50 m projeto DNIT para 2,50 &lt; H &lt; 5,00 m em Vias Urbanas</t>
    </r>
  </si>
  <si>
    <r>
      <rPr>
        <sz val="7"/>
        <rFont val="Arial"/>
        <family val="2"/>
      </rPr>
      <t>Corpo de BDCC 2,00 x 1,20 m -  tudo incluido conforme projeto em Vias Urbanas</t>
    </r>
  </si>
  <si>
    <r>
      <rPr>
        <sz val="7"/>
        <rFont val="Arial"/>
        <family val="2"/>
      </rPr>
      <t>Corpo de BDCC 2,00 x 2,00 m projeto DNIT para H &lt; = 2,50 m em Vias Urbanas</t>
    </r>
  </si>
  <si>
    <r>
      <rPr>
        <sz val="7"/>
        <rFont val="Arial"/>
        <family val="2"/>
      </rPr>
      <t>Corpo de BDCC 2,00 x 2,00 m projeto DNIT para 2,50 &lt; H &lt; 5,00 m em Vias Urbanas</t>
    </r>
  </si>
  <si>
    <r>
      <rPr>
        <sz val="7"/>
        <rFont val="Arial"/>
        <family val="2"/>
      </rPr>
      <t>Corpo de BDCC 2,00 x 2,50 m em Vias Urbanas</t>
    </r>
  </si>
  <si>
    <r>
      <rPr>
        <sz val="7"/>
        <rFont val="Arial"/>
        <family val="2"/>
      </rPr>
      <t>Corpo de BDCC 2,00 x 3,00 m projeto DNIT p/ 2,50 &lt; H &lt; 5,00 m em Vias Urbanas</t>
    </r>
  </si>
  <si>
    <r>
      <rPr>
        <sz val="7"/>
        <rFont val="Arial"/>
        <family val="2"/>
      </rPr>
      <t>Corpo de BDCC 2,00 x 3,00 m projeto DNIT para H &lt; = 2,50 m em Vias Urbanas</t>
    </r>
  </si>
  <si>
    <r>
      <rPr>
        <sz val="7"/>
        <rFont val="Arial"/>
        <family val="2"/>
      </rPr>
      <t>Corpo de BDCC 2,50 x 2,00m - tudo incluído conforme projeto em Vias Urbanas</t>
    </r>
  </si>
  <si>
    <r>
      <rPr>
        <sz val="7"/>
        <rFont val="Arial"/>
        <family val="2"/>
      </rPr>
      <t>Corpo de BDCC 2,50 x 2,50 m projeto DNIT p/ 2,50&lt; H &lt;5,00 m em Vias Urbanas</t>
    </r>
  </si>
  <si>
    <r>
      <rPr>
        <sz val="7"/>
        <rFont val="Arial"/>
        <family val="2"/>
      </rPr>
      <t>Corpo de BDCC 2,50 x 2,50 m projeto DNIT para H&lt;=2,50m em Vias Urbanas</t>
    </r>
  </si>
  <si>
    <r>
      <rPr>
        <sz val="7"/>
        <rFont val="Arial"/>
        <family val="2"/>
      </rPr>
      <t>Corpo de BDCC 2,50 x 3,00 m projeto DNIT p/ H &lt;= 2,50 m em Vias Urbanas</t>
    </r>
  </si>
  <si>
    <r>
      <rPr>
        <sz val="7"/>
        <rFont val="Arial"/>
        <family val="2"/>
      </rPr>
      <t>Corpo de BDCC 2,50 x 3,00 m projeto DNIT p/ 2,50 &lt; H &lt; 5,00 m em Vias Urbanas</t>
    </r>
  </si>
  <si>
    <r>
      <rPr>
        <sz val="7"/>
        <rFont val="Arial"/>
        <family val="2"/>
      </rPr>
      <t>Corpo de BDCC 3,00 x 3,00 m projeto DNIT p/ 2,50 &lt; H &lt; 5,00 m em Vias Urbanas</t>
    </r>
  </si>
  <si>
    <r>
      <rPr>
        <sz val="7"/>
        <rFont val="Arial"/>
        <family val="2"/>
      </rPr>
      <t>Corpo de BDCC 3,00 x 3,00 m projeto DNIT para  H &lt;= 2,50 m em Vias Urbanas</t>
    </r>
  </si>
  <si>
    <r>
      <rPr>
        <sz val="7"/>
        <rFont val="Arial"/>
        <family val="2"/>
      </rPr>
      <t>Corpo de BSCC 1,50 x 1,50 m projeto DNIT p/ H &lt;= 2,50 m em Vias Urbanas</t>
    </r>
  </si>
  <si>
    <r>
      <rPr>
        <sz val="7"/>
        <rFont val="Arial"/>
        <family val="2"/>
      </rPr>
      <t>Corpo de BSCC 1,50x1,50m projeto DNIT p/ 2,50&lt; H &lt;5,00m em Vias Urbanas</t>
    </r>
  </si>
  <si>
    <r>
      <rPr>
        <sz val="7"/>
        <rFont val="Arial"/>
        <family val="2"/>
      </rPr>
      <t>Corpo de BSCC 2,00 x 2,00m projeto DNIT para  5,00 &lt; H &lt; 7,50 m em Vias Urbanas</t>
    </r>
  </si>
  <si>
    <r>
      <rPr>
        <sz val="7"/>
        <rFont val="Arial"/>
        <family val="2"/>
      </rPr>
      <t>Corpo de BSCC 2,00x2,00m projeto DNIT p/ H&lt;=2,50m em Vias Urbanas</t>
    </r>
  </si>
  <si>
    <r>
      <rPr>
        <sz val="7"/>
        <rFont val="Arial"/>
        <family val="2"/>
      </rPr>
      <t>Corpo de BSCC 2,00x2,00m projeto DNIT p/ 2,50&lt; H &lt;5,00m em Vias Urbanas</t>
    </r>
  </si>
  <si>
    <r>
      <rPr>
        <sz val="7"/>
        <rFont val="Arial"/>
        <family val="2"/>
      </rPr>
      <t>Corpo de BSCC 2,00x3,00m projeto DNIT p/ H&lt;=2,50m em Vias Urbanas</t>
    </r>
  </si>
  <si>
    <r>
      <rPr>
        <sz val="7"/>
        <rFont val="Arial"/>
        <family val="2"/>
      </rPr>
      <t>Corpo de BSCC 2,00x3,00m projeto DNIT p/ 2,50&lt; H &lt;5,00m em Vias Urbanas</t>
    </r>
  </si>
  <si>
    <r>
      <rPr>
        <sz val="7"/>
        <rFont val="Arial"/>
        <family val="2"/>
      </rPr>
      <t>Corpo de BSCC 2,50 x 2,50 m, para H &lt; = 2,50 m em Vias Urbanas</t>
    </r>
  </si>
  <si>
    <r>
      <rPr>
        <sz val="7"/>
        <rFont val="Arial"/>
        <family val="2"/>
      </rPr>
      <t>Corpo de BSCC 2,50x2,50m projeto DNIT para 2,50&lt; H &lt;5,00m em Vias Urbanas</t>
    </r>
  </si>
  <si>
    <r>
      <rPr>
        <sz val="7"/>
        <rFont val="Arial"/>
        <family val="2"/>
      </rPr>
      <t>Corpo de BSCC 2,50x3,00m projeto DNIT para H&lt;=2,50m em Vias Urbanas</t>
    </r>
  </si>
  <si>
    <r>
      <rPr>
        <sz val="7"/>
        <rFont val="Arial"/>
        <family val="2"/>
      </rPr>
      <t>Corpo de BSCC 2,50x3,00m projeto DNIT para 2,50&lt; H &lt;5,00m em Vias Urbanas</t>
    </r>
  </si>
  <si>
    <r>
      <rPr>
        <sz val="7"/>
        <rFont val="Arial"/>
        <family val="2"/>
      </rPr>
      <t>Corpo de BSCC 3,00x1,50 para 2,50m&lt; H &lt; 5,00m , em Vias Urbanas</t>
    </r>
  </si>
  <si>
    <r>
      <rPr>
        <sz val="7"/>
        <rFont val="Arial"/>
        <family val="2"/>
      </rPr>
      <t>Corpo de BSCC 3,00x3,00m projeto DNIT para H&lt;=2,50m em Vias Urbanas</t>
    </r>
  </si>
  <si>
    <r>
      <rPr>
        <sz val="7"/>
        <rFont val="Arial"/>
        <family val="2"/>
      </rPr>
      <t>Corpo de BSCC 3,00x3,00m projeto DNIT para 2,50&lt; H &lt;5,00m em Vias Urbanas</t>
    </r>
  </si>
  <si>
    <r>
      <rPr>
        <sz val="7"/>
        <rFont val="Arial"/>
        <family val="2"/>
      </rPr>
      <t>Corpo de BTCC 1,50 x 1,50 m projeto DNIT para H &lt;= 2,50 m em Vias Urbanas</t>
    </r>
  </si>
  <si>
    <r>
      <rPr>
        <sz val="7"/>
        <rFont val="Arial"/>
        <family val="2"/>
      </rPr>
      <t>Corpo de BTCC 1,50 x 1,50 m projeto DNIT para 2,50 &lt; H &lt; 5,00 m em Vias Urbanas</t>
    </r>
  </si>
  <si>
    <r>
      <rPr>
        <sz val="7"/>
        <rFont val="Arial"/>
        <family val="2"/>
      </rPr>
      <t>Corpo de BTCC 2,00 x 2,00 m projeto DNIT para H &lt;= 2,50 m em Vias Urbanas</t>
    </r>
  </si>
  <si>
    <r>
      <rPr>
        <sz val="7"/>
        <rFont val="Arial"/>
        <family val="2"/>
      </rPr>
      <t>Corpo de BTCC 2,00 x 2,00 m projeto DNIT para 2,50 &lt; H &lt; 5,00 m em Vias Urbanas</t>
    </r>
  </si>
  <si>
    <r>
      <rPr>
        <sz val="7"/>
        <rFont val="Arial"/>
        <family val="2"/>
      </rPr>
      <t>Corpo de BTCC 2,00 x 3,00 m projeto DNIT para H &lt; = 2,50 m em Vias Urbanas</t>
    </r>
  </si>
  <si>
    <r>
      <rPr>
        <sz val="7"/>
        <rFont val="Arial"/>
        <family val="2"/>
      </rPr>
      <t>Corpo de BTCC 2,00 x 3,00 m projeto DNIT para 2,50 &lt; H &lt; 5,00 m em Vias Urbanas</t>
    </r>
  </si>
  <si>
    <r>
      <rPr>
        <sz val="7"/>
        <rFont val="Arial"/>
        <family val="2"/>
      </rPr>
      <t>Corpo de BTCC 2,50 x 2,50 m projeto DNIT para H &lt; = 2,50 m em Vias Urbanas</t>
    </r>
  </si>
  <si>
    <r>
      <rPr>
        <sz val="7"/>
        <rFont val="Arial"/>
        <family val="2"/>
      </rPr>
      <t>Corpo de BTCC 2,50 x 2,50 m projeto DNIT para 2,50 &lt; H &lt; 5,00 m em Vias Urbanas</t>
    </r>
  </si>
  <si>
    <r>
      <rPr>
        <sz val="7"/>
        <rFont val="Arial"/>
        <family val="2"/>
      </rPr>
      <t>Corpo de BTCC 2,50 x 3,00 m projeto DNIT para H &lt; = 2,50 m em Vias Urbanas</t>
    </r>
  </si>
  <si>
    <r>
      <rPr>
        <sz val="7"/>
        <rFont val="Arial"/>
        <family val="2"/>
      </rPr>
      <t>Corpo de BTCC 2,50 x 3,00 m projeto DNIT para H &lt; = 2,50 m em vias Urbanas</t>
    </r>
  </si>
  <si>
    <r>
      <rPr>
        <sz val="7"/>
        <rFont val="Arial"/>
        <family val="2"/>
      </rPr>
      <t>Corpo de BTCC 2,50 x 3,00 m projeto DNIT para 2,50 &lt; H &lt; 5,00 m em Vias Urbanas</t>
    </r>
  </si>
  <si>
    <r>
      <rPr>
        <sz val="7"/>
        <rFont val="Arial"/>
        <family val="2"/>
      </rPr>
      <t>Corpo de BTCC 3,00 x 3,00 m projeto DNIT para H &lt; = 2,50 m em Vias Urbanas</t>
    </r>
  </si>
  <si>
    <r>
      <rPr>
        <sz val="7"/>
        <rFont val="Arial"/>
        <family val="2"/>
      </rPr>
      <t>Corpo de BTCC 3,00 x 3,00 m projeto DNIT para 2,50 &lt; H &lt; 5,00 m em Vias Urbanas</t>
    </r>
  </si>
  <si>
    <r>
      <rPr>
        <sz val="7"/>
        <rFont val="Arial"/>
        <family val="2"/>
      </rPr>
      <t>Corta-rio (escavação mecânica em material de 1ª cat.) H=1,50 a 3,00 m em Vias Urbanas</t>
    </r>
  </si>
  <si>
    <r>
      <rPr>
        <sz val="7"/>
        <rFont val="Arial"/>
        <family val="2"/>
      </rPr>
      <t>Corta-rio (escavação mecânica em material de 2ª cat.) H=1,50 a 3,00m em Vias Urbanas</t>
    </r>
  </si>
  <si>
    <r>
      <rPr>
        <sz val="7"/>
        <rFont val="Arial"/>
        <family val="2"/>
      </rPr>
      <t>Corta-rio (escavação mecânica em material de 3º cat.) H=0,00 a 1,50m em Vias Urbanas</t>
    </r>
  </si>
  <si>
    <r>
      <rPr>
        <sz val="7"/>
        <rFont val="Arial"/>
        <family val="2"/>
      </rPr>
      <t xml:space="preserve">Corte e esmerilhamento de pontas de tubo de ferro fundido DN 500 a 200mm em Vias
</t>
    </r>
    <r>
      <rPr>
        <sz val="7"/>
        <rFont val="Arial"/>
        <family val="2"/>
      </rPr>
      <t>Urbanas</t>
    </r>
  </si>
  <si>
    <r>
      <rPr>
        <sz val="7"/>
        <rFont val="Arial"/>
        <family val="2"/>
      </rPr>
      <t xml:space="preserve">Curva 90° de PVC, junta elástica PBA, D=75mm, fornecimento e assentamento em Vias
</t>
    </r>
    <r>
      <rPr>
        <sz val="7"/>
        <rFont val="Arial"/>
        <family val="2"/>
      </rPr>
      <t>Urbanas</t>
    </r>
  </si>
  <si>
    <r>
      <rPr>
        <sz val="7"/>
        <rFont val="Arial"/>
        <family val="2"/>
      </rPr>
      <t>Demolição manual alvenaria tijolo furado assentado com argamassa em Vias Urbanas</t>
    </r>
  </si>
  <si>
    <r>
      <rPr>
        <sz val="7"/>
        <rFont val="Arial"/>
        <family val="2"/>
      </rPr>
      <t>Demolição manual de concreto armado em Vias Urbanas</t>
    </r>
  </si>
  <si>
    <r>
      <rPr>
        <sz val="7"/>
        <rFont val="Arial"/>
        <family val="2"/>
      </rPr>
      <t>Demolição manual de concreto simples ou ciclópico em Vias Urbanas</t>
    </r>
  </si>
  <si>
    <r>
      <rPr>
        <sz val="7"/>
        <rFont val="Arial"/>
        <family val="2"/>
      </rPr>
      <t>Demolição mecânica de concreto em Vias Urbanas</t>
    </r>
  </si>
  <si>
    <r>
      <rPr>
        <sz val="7"/>
        <rFont val="Arial"/>
        <family val="2"/>
      </rPr>
      <t>Descida d'água concreto simples (degraus) c/ caiação (DSA-03) apoio em Vias Urbanas</t>
    </r>
  </si>
  <si>
    <r>
      <rPr>
        <sz val="7"/>
        <rFont val="Arial"/>
        <family val="2"/>
      </rPr>
      <t>Deslocamento de cerca de tela galvanizada fio 12 malha 3" x 3", em Vias Urbanas</t>
    </r>
  </si>
  <si>
    <r>
      <rPr>
        <sz val="7"/>
        <rFont val="Arial"/>
        <family val="2"/>
      </rPr>
      <t xml:space="preserve">Dreno de alívio de pavimento (DP - DAP - 01), com tubo PVC d=50mm, geotêxtil não tecido
</t>
    </r>
    <r>
      <rPr>
        <sz val="7"/>
        <rFont val="Arial"/>
        <family val="2"/>
      </rPr>
      <t>RT 07 kN/m inclusive transporte da brita em Vias Urbanas</t>
    </r>
  </si>
  <si>
    <r>
      <rPr>
        <sz val="7"/>
        <rFont val="Arial"/>
        <family val="2"/>
      </rPr>
      <t>Dreno de PVC  D = 100 mm em Vias Urbanas</t>
    </r>
  </si>
  <si>
    <r>
      <rPr>
        <sz val="7"/>
        <rFont val="Arial"/>
        <family val="2"/>
      </rPr>
      <t>Dreno de PVC  D = 50 mm em Vias Urbanas</t>
    </r>
  </si>
  <si>
    <r>
      <rPr>
        <sz val="7"/>
        <rFont val="Arial"/>
        <family val="2"/>
      </rPr>
      <t>Dreno em PEAD perfurado diâm. = 100 mm,  inclusive transporte do tubo, em Vias Urbanas</t>
    </r>
  </si>
  <si>
    <r>
      <rPr>
        <sz val="7"/>
        <rFont val="Arial"/>
        <family val="2"/>
      </rPr>
      <t xml:space="preserve">Dreno Longitudinal tipo Trincheira Drenante, H = 0,90 m com tubo poroso tipo PEAD d =100
</t>
    </r>
    <r>
      <rPr>
        <sz val="7"/>
        <rFont val="Arial"/>
        <family val="2"/>
      </rPr>
      <t>mm, incluindo esc. mat. 3ª cat. e transporte do tubo em Vias Urbanas</t>
    </r>
  </si>
  <si>
    <r>
      <rPr>
        <sz val="7"/>
        <rFont val="Arial"/>
        <family val="2"/>
      </rPr>
      <t xml:space="preserve">Dreno Longitudinal tipo Trincheira Drenante, H = 0,90 m com tubo poroso tipo PEAD d=100
</t>
    </r>
    <r>
      <rPr>
        <sz val="7"/>
        <rFont val="Arial"/>
        <family val="2"/>
      </rPr>
      <t>mm, inclusive esc. em mat. 1ª cat. e transporte do tubo em Vias Urbanas</t>
    </r>
  </si>
  <si>
    <r>
      <rPr>
        <sz val="7"/>
        <rFont val="Arial"/>
        <family val="2"/>
      </rPr>
      <t xml:space="preserve">Dreno Longitudinal tipo Trincheira Drenante, H=0,40m c/tubo poroso PEAD d = 65 mm, incl.
</t>
    </r>
    <r>
      <rPr>
        <sz val="7"/>
        <rFont val="Arial"/>
        <family val="2"/>
      </rPr>
      <t>esc. mat. 1ª cat., geotêxtil não tecido RT 07kN/m, V. Urbanas</t>
    </r>
  </si>
  <si>
    <r>
      <rPr>
        <sz val="7"/>
        <rFont val="Arial"/>
        <family val="2"/>
      </rPr>
      <t>Dreno ou Barbacã em tubo PVC, diâmetro de 2" em Vias Urbanas</t>
    </r>
  </si>
  <si>
    <r>
      <rPr>
        <sz val="7"/>
        <rFont val="Arial"/>
        <family val="2"/>
      </rPr>
      <t xml:space="preserve">Dreno profundo com enchimento de areia, escavação em material 1ª categoria, inclusive
</t>
    </r>
    <r>
      <rPr>
        <sz val="7"/>
        <rFont val="Arial"/>
        <family val="2"/>
      </rPr>
      <t>transporte da areia, em vias Urbanas</t>
    </r>
  </si>
  <si>
    <r>
      <rPr>
        <sz val="7"/>
        <rFont val="Arial"/>
        <family val="2"/>
      </rPr>
      <t xml:space="preserve">Dreno profundo com enchimento de brita e areia (1:1) escavação em material 1ª categoria,
</t>
    </r>
    <r>
      <rPr>
        <sz val="7"/>
        <rFont val="Arial"/>
        <family val="2"/>
      </rPr>
      <t>inclusive transporte da areia e da brita em Vias Urbanas</t>
    </r>
  </si>
  <si>
    <r>
      <rPr>
        <sz val="7"/>
        <rFont val="Arial"/>
        <family val="2"/>
      </rPr>
      <t xml:space="preserve">Dreno profundo com enchimento de brita e areia (1:1) escavação em material 2ª categoria,
</t>
    </r>
    <r>
      <rPr>
        <sz val="7"/>
        <rFont val="Arial"/>
        <family val="2"/>
      </rPr>
      <t>inclusive transporte da areia e da brita em Vias Urbanas</t>
    </r>
  </si>
  <si>
    <r>
      <rPr>
        <sz val="7"/>
        <rFont val="Arial"/>
        <family val="2"/>
      </rPr>
      <t xml:space="preserve">Dreno profundo com enchimento de brita, escavação em material 1ª categoria,  inclusive
</t>
    </r>
    <r>
      <rPr>
        <sz val="7"/>
        <rFont val="Arial"/>
        <family val="2"/>
      </rPr>
      <t>transporte da brita em Vias Urbanas</t>
    </r>
  </si>
  <si>
    <r>
      <rPr>
        <sz val="7"/>
        <rFont val="Arial"/>
        <family val="2"/>
      </rPr>
      <t xml:space="preserve">Dreno profundo com tubo poroso, D=0,20 m com enchim. de brita, escav. material 3ª categoria
</t>
    </r>
    <r>
      <rPr>
        <sz val="7"/>
        <rFont val="Arial"/>
        <family val="2"/>
      </rPr>
      <t>(DPR-01),  inclus. transporte brita e  tubo,  Vias Urbanas</t>
    </r>
  </si>
  <si>
    <r>
      <rPr>
        <sz val="7"/>
        <rFont val="Arial"/>
        <family val="2"/>
      </rPr>
      <t xml:space="preserve">Dreno profundo D=0,20m com enchimento de areia, escavação em material 1ª categoria (DPS
</t>
    </r>
    <r>
      <rPr>
        <sz val="7"/>
        <rFont val="Arial"/>
        <family val="2"/>
      </rPr>
      <t>-01), inclusive transporte da areia e do tubo em Vias Urbanas</t>
    </r>
  </si>
  <si>
    <r>
      <rPr>
        <sz val="7"/>
        <rFont val="Arial"/>
        <family val="2"/>
      </rPr>
      <t xml:space="preserve">Dreno profundo D=0,20m com enchimento de brita e areia, escavação em material 1ª
</t>
    </r>
    <r>
      <rPr>
        <sz val="7"/>
        <rFont val="Arial"/>
        <family val="2"/>
      </rPr>
      <t>categoria, inclusive transporte da brita e da areia, em Vias Urbanas</t>
    </r>
  </si>
  <si>
    <r>
      <rPr>
        <sz val="7"/>
        <rFont val="Arial"/>
        <family val="2"/>
      </rPr>
      <t xml:space="preserve">Dreno profundo para corte em solo, com enchimento em brita revestido com geotêxtil não
</t>
    </r>
    <r>
      <rPr>
        <sz val="7"/>
        <rFont val="Arial"/>
        <family val="2"/>
      </rPr>
      <t>tecido RT-16, inclusive transporte da brita em Vias Urbanas</t>
    </r>
  </si>
  <si>
    <r>
      <rPr>
        <sz val="7"/>
        <rFont val="Arial"/>
        <family val="2"/>
      </rPr>
      <t xml:space="preserve">Dreno profundo solo c/tubo PEAD perfur. D=100mm envolto geotêxtil não tecido RT16kn,
</t>
    </r>
    <r>
      <rPr>
        <sz val="7"/>
        <rFont val="Arial"/>
        <family val="2"/>
      </rPr>
      <t>preench.c/brita, inclus.transp.tubo exclus transp.brita V Urbanas</t>
    </r>
  </si>
  <si>
    <r>
      <rPr>
        <sz val="7"/>
        <rFont val="Arial"/>
        <family val="2"/>
      </rPr>
      <t xml:space="preserve">Dreno sub-horizontal D = 50 mm em PVC inclus. escavação em alteração de rocha, geotêxtil
</t>
    </r>
    <r>
      <rPr>
        <sz val="7"/>
        <rFont val="Arial"/>
        <family val="2"/>
      </rPr>
      <t>não tecido RT-16 exclusive transp. em Vias Urbanas</t>
    </r>
  </si>
  <si>
    <r>
      <rPr>
        <sz val="7"/>
        <rFont val="Arial"/>
        <family val="2"/>
      </rPr>
      <t xml:space="preserve">Dreno sub-horizontal D = 50 mm em PVC inclus.escavação em rocha sã,  geotêxtil não tecido
</t>
    </r>
    <r>
      <rPr>
        <sz val="7"/>
        <rFont val="Arial"/>
        <family val="2"/>
      </rPr>
      <t>RT-16, exclusive transportes em Vias Urbanas</t>
    </r>
  </si>
  <si>
    <r>
      <rPr>
        <sz val="7"/>
        <rFont val="Arial"/>
        <family val="2"/>
      </rPr>
      <t xml:space="preserve">Dreno sub-horizontal D=50 mm inclusive geotêxtil não tecido RT 16 kn/m, em PVC, exclusive
</t>
    </r>
    <r>
      <rPr>
        <sz val="7"/>
        <rFont val="Arial"/>
        <family val="2"/>
      </rPr>
      <t>transportes em Vias Urbanas</t>
    </r>
  </si>
  <si>
    <r>
      <rPr>
        <sz val="7"/>
        <rFont val="Arial"/>
        <family val="2"/>
      </rPr>
      <t xml:space="preserve">Dreno sub-superficial rocha (h=0,55m) c/tubo PEAD perfur.d=100mm, env. geotêxtil RT-16,
</t>
    </r>
    <r>
      <rPr>
        <sz val="7"/>
        <rFont val="Arial"/>
        <family val="2"/>
      </rPr>
      <t>preenc.c/ brita, incl. transp. tubo, excl. transp brita-Vias Urb</t>
    </r>
  </si>
  <si>
    <r>
      <rPr>
        <sz val="7"/>
        <rFont val="Arial"/>
        <family val="2"/>
      </rPr>
      <t xml:space="preserve">Dreno vertical D = 75 mm em PVC, inclusive geotêxtil não tecido RT-16, exclusive transportes,
</t>
    </r>
    <r>
      <rPr>
        <sz val="7"/>
        <rFont val="Arial"/>
        <family val="2"/>
      </rPr>
      <t>em Vias Urbanas</t>
    </r>
  </si>
  <si>
    <r>
      <rPr>
        <sz val="7"/>
        <rFont val="Arial"/>
        <family val="2"/>
      </rPr>
      <t xml:space="preserve">Eletroduto de ferro galvanizado DN 4" , inclusive conexões, exclusive escavação e reaterro,
</t>
    </r>
    <r>
      <rPr>
        <sz val="7"/>
        <rFont val="Arial"/>
        <family val="2"/>
      </rPr>
      <t>fornecimento e assentamento, em Vias Urbanas</t>
    </r>
  </si>
  <si>
    <r>
      <rPr>
        <sz val="7"/>
        <rFont val="Arial"/>
        <family val="2"/>
      </rPr>
      <t>Eletroduto para rede de lógica, inclusive conexões, em Vias Urbanas</t>
    </r>
  </si>
  <si>
    <r>
      <rPr>
        <sz val="7"/>
        <rFont val="Arial"/>
        <family val="2"/>
      </rPr>
      <t>Eletroduto PVC diâmetro 75mm, fornecimento e assentamento em Vias Urbanas</t>
    </r>
  </si>
  <si>
    <r>
      <rPr>
        <sz val="7"/>
        <rFont val="Arial"/>
        <family val="2"/>
      </rPr>
      <t>Eletroduto PVC rígido roscável diâm. 50 mm, fornecimento e assentamento em Vias Urbanas</t>
    </r>
  </si>
  <si>
    <r>
      <rPr>
        <sz val="7"/>
        <rFont val="Arial"/>
        <family val="2"/>
      </rPr>
      <t>Eletroduto tipo Kanaflex  diâmetro 1 1/4", fornecimento e assentamento em Vias Urbanas</t>
    </r>
  </si>
  <si>
    <r>
      <rPr>
        <sz val="7"/>
        <rFont val="Arial"/>
        <family val="2"/>
      </rPr>
      <t>Eletroduto tipo Kanaflex diâmetro 1 1/2", fornecimento e assentamento em Vias Urbanas</t>
    </r>
  </si>
  <si>
    <r>
      <rPr>
        <sz val="7"/>
        <rFont val="Arial"/>
        <family val="2"/>
      </rPr>
      <t>Eletroduto tipo Kanaflex diâmetro 2", fornecimento e assentamento em Vias Urbanas</t>
    </r>
  </si>
  <si>
    <r>
      <rPr>
        <sz val="7"/>
        <rFont val="Arial"/>
        <family val="2"/>
      </rPr>
      <t>Eletroduto tipo Kanaflex diâmetro 4", fornecimento e assentamento em Vias Urbanas</t>
    </r>
  </si>
  <si>
    <r>
      <rPr>
        <sz val="7"/>
        <rFont val="Arial"/>
        <family val="2"/>
      </rPr>
      <t xml:space="preserve">Escada de madeira executada sobre terreno inclinado, com 80 cm de largura mínima em Vias
</t>
    </r>
    <r>
      <rPr>
        <sz val="7"/>
        <rFont val="Arial"/>
        <family val="2"/>
      </rPr>
      <t>Urbanas</t>
    </r>
  </si>
  <si>
    <r>
      <rPr>
        <sz val="7"/>
        <rFont val="Arial"/>
        <family val="2"/>
      </rPr>
      <t>Escavação manual em mat. 1ª cat. H= 0,00 a 1,50 m c/ esgotamento em Vias Urbanas</t>
    </r>
  </si>
  <si>
    <r>
      <rPr>
        <sz val="7"/>
        <rFont val="Arial"/>
        <family val="2"/>
      </rPr>
      <t>Escavação manual em mat. 1ª cat. H= 0,00 a 1,50 m em Vias Urbanas</t>
    </r>
  </si>
  <si>
    <r>
      <rPr>
        <sz val="7"/>
        <rFont val="Arial"/>
        <family val="2"/>
      </rPr>
      <t>Escavação manual em mat. 1ª cat. H= 1,50 a 3,00 m c/ esgotamento em Vias Urbanas</t>
    </r>
  </si>
  <si>
    <r>
      <rPr>
        <sz val="7"/>
        <rFont val="Arial"/>
        <family val="2"/>
      </rPr>
      <t>Escavação manual em mat. 1ª cat. H= 1,50 a 3,00 m em Vias Urbanas</t>
    </r>
  </si>
  <si>
    <r>
      <rPr>
        <sz val="7"/>
        <rFont val="Arial"/>
        <family val="2"/>
      </rPr>
      <t>Escavação manual em mat. 1ª cat. H= 3,00 a 4,50 m c/ esgotamento, em Vias Urbanas</t>
    </r>
  </si>
  <si>
    <r>
      <rPr>
        <sz val="7"/>
        <rFont val="Arial"/>
        <family val="2"/>
      </rPr>
      <t>Escavação manual em mat. 1ª cat. H= 3,00 a 4,50 m, em Vias Urbanas</t>
    </r>
  </si>
  <si>
    <r>
      <rPr>
        <sz val="7"/>
        <rFont val="Arial"/>
        <family val="2"/>
      </rPr>
      <t>Escavação manual em mat. 2ª cat. H= 0,00 a 1,50 m c/ esgotamento, em Vias Urbanas</t>
    </r>
  </si>
  <si>
    <r>
      <rPr>
        <sz val="7"/>
        <rFont val="Arial"/>
        <family val="2"/>
      </rPr>
      <t>Escavação manual em mat. 2ª cat. H= 0,00 a 1,50 m s/ detonação, em Vias Urbanas</t>
    </r>
  </si>
  <si>
    <r>
      <rPr>
        <sz val="7"/>
        <rFont val="Arial"/>
        <family val="2"/>
      </rPr>
      <t>Escavação manual em mat. 2ª cat. H= 1,50 a 3,00 m c/ esgotamento, em Vias Urbanas</t>
    </r>
  </si>
  <si>
    <r>
      <rPr>
        <sz val="7"/>
        <rFont val="Arial"/>
        <family val="2"/>
      </rPr>
      <t>Escavação manual em mat. 2ª cat. H= 1,50 a 3,00 m s/ detonação, em Vias Urbanas</t>
    </r>
  </si>
  <si>
    <r>
      <rPr>
        <sz val="7"/>
        <rFont val="Arial"/>
        <family val="2"/>
      </rPr>
      <t>Escavação manual em mat. 2ª cat. H= 3,00 a 4,50 m c/ esgotamento, em Vias Urbanas</t>
    </r>
  </si>
  <si>
    <r>
      <rPr>
        <sz val="7"/>
        <rFont val="Arial"/>
        <family val="2"/>
      </rPr>
      <t>Escavação manual em mat. 2ª cat. H= 3,00 a 4,50 m s/ detonação, em Vias Urbanas</t>
    </r>
  </si>
  <si>
    <r>
      <rPr>
        <sz val="7"/>
        <rFont val="Arial"/>
        <family val="2"/>
      </rPr>
      <t>Escavação manual em mat. 3ª cat. H= 0,00 a 1,50 m, a fogo, em Vias Urbanas</t>
    </r>
  </si>
  <si>
    <r>
      <rPr>
        <sz val="7"/>
        <rFont val="Arial"/>
        <family val="2"/>
      </rPr>
      <t>Escavação manual furos, valetas mat. 1ª cat. H= 0,00 a 1,50 m (dim. reduz.), em Vias Urbanas</t>
    </r>
  </si>
  <si>
    <r>
      <rPr>
        <sz val="7"/>
        <rFont val="Arial"/>
        <family val="2"/>
      </rPr>
      <t xml:space="preserve">Escavação manual furos, valetas mat. 2ª cat. H= 0,00 a 1,50 m s/detonação (dim. reduz.), em
</t>
    </r>
    <r>
      <rPr>
        <sz val="7"/>
        <rFont val="Arial"/>
        <family val="2"/>
      </rPr>
      <t>Vias Urbanas</t>
    </r>
  </si>
  <si>
    <r>
      <rPr>
        <sz val="7"/>
        <rFont val="Arial"/>
        <family val="2"/>
      </rPr>
      <t xml:space="preserve">Escavação mecânica de valas em material de 1ª categoria, 3,00 a 4,50 m, c/ esgotamento,
</t>
    </r>
    <r>
      <rPr>
        <sz val="7"/>
        <rFont val="Arial"/>
        <family val="2"/>
      </rPr>
      <t>carga do material, transp. material p/ bota-fora -Vias Urbanas</t>
    </r>
  </si>
  <si>
    <r>
      <rPr>
        <sz val="7"/>
        <rFont val="Arial"/>
        <family val="2"/>
      </rPr>
      <t xml:space="preserve">Escavação mecânica de valas em 1ª categoria, profundidade de 4,50 a 6,00 m com
</t>
    </r>
    <r>
      <rPr>
        <sz val="7"/>
        <rFont val="Arial"/>
        <family val="2"/>
      </rPr>
      <t>esgotamento, transp. DMT=20km, descarga e espalhamento, em Vias Urbanas</t>
    </r>
  </si>
  <si>
    <r>
      <rPr>
        <sz val="7"/>
        <rFont val="Arial"/>
        <family val="2"/>
      </rPr>
      <t xml:space="preserve">Escavação mecânica em material de 1ª cat. H= 0,00 a 1,50 m c/ esgotamento, em Vias
</t>
    </r>
    <r>
      <rPr>
        <sz val="7"/>
        <rFont val="Arial"/>
        <family val="2"/>
      </rPr>
      <t>Urbanas</t>
    </r>
  </si>
  <si>
    <r>
      <rPr>
        <sz val="7"/>
        <rFont val="Arial"/>
        <family val="2"/>
      </rPr>
      <t>Escavação mecânica em material de 1ª cat. H= 0,00 a 1,50 m, em Vias Urbanas</t>
    </r>
  </si>
  <si>
    <r>
      <rPr>
        <sz val="7"/>
        <rFont val="Arial"/>
        <family val="2"/>
      </rPr>
      <t xml:space="preserve">Escavação mecânica em material de 1ª cat. H= 1,50 a 3,00 m c/ esgotamento, em Vias
</t>
    </r>
    <r>
      <rPr>
        <sz val="7"/>
        <rFont val="Arial"/>
        <family val="2"/>
      </rPr>
      <t>Urbanas</t>
    </r>
  </si>
  <si>
    <r>
      <rPr>
        <sz val="7"/>
        <rFont val="Arial"/>
        <family val="2"/>
      </rPr>
      <t>Escavação mecânica em material de 1ª cat. H= 1,50 a 3,00 m, em Vias Urbanas</t>
    </r>
  </si>
  <si>
    <r>
      <rPr>
        <sz val="7"/>
        <rFont val="Arial"/>
        <family val="2"/>
      </rPr>
      <t xml:space="preserve">Escavação mecânica em material de 1º cat. H= 3,00 a 4,50 m c/ esgotamento, em Vias
</t>
    </r>
    <r>
      <rPr>
        <sz val="7"/>
        <rFont val="Arial"/>
        <family val="2"/>
      </rPr>
      <t>Urbanas</t>
    </r>
  </si>
  <si>
    <r>
      <rPr>
        <sz val="7"/>
        <rFont val="Arial"/>
        <family val="2"/>
      </rPr>
      <t>Escavação mecânica em material de 1ª cat. H= 3,00 a 4,50 m, em Vias Urbanas</t>
    </r>
  </si>
  <si>
    <r>
      <rPr>
        <sz val="7"/>
        <rFont val="Arial"/>
        <family val="2"/>
      </rPr>
      <t xml:space="preserve">Escavação mecânica em material de 2ª cat. H= 0,00 a 1,50 m c/ esgotamento, em Vias
</t>
    </r>
    <r>
      <rPr>
        <sz val="7"/>
        <rFont val="Arial"/>
        <family val="2"/>
      </rPr>
      <t>Urbanas</t>
    </r>
  </si>
  <si>
    <r>
      <rPr>
        <sz val="7"/>
        <rFont val="Arial"/>
        <family val="2"/>
      </rPr>
      <t>Escavação mecânica em material de 2ª cat. H= 0,00 a 1,50 m, em Vias Urbanas</t>
    </r>
  </si>
  <si>
    <r>
      <rPr>
        <sz val="7"/>
        <rFont val="Arial"/>
        <family val="2"/>
      </rPr>
      <t xml:space="preserve">Escavação mecânica em material de 2ª cat. H= 1,50 a 3,00 m c/ esgotamento, em Vias
</t>
    </r>
    <r>
      <rPr>
        <sz val="7"/>
        <rFont val="Arial"/>
        <family val="2"/>
      </rPr>
      <t>Urbanas</t>
    </r>
  </si>
  <si>
    <r>
      <rPr>
        <sz val="7"/>
        <rFont val="Arial"/>
        <family val="2"/>
      </rPr>
      <t>Escavação mecânica em material de 2ª cat. H= 1,50 a 3,00 m, em Vias Urbanas</t>
    </r>
  </si>
  <si>
    <r>
      <rPr>
        <sz val="7"/>
        <rFont val="Arial"/>
        <family val="2"/>
      </rPr>
      <t xml:space="preserve">Escavação mecânica em material de 2ª cat. H= 3,00 a 4,50 m c/ esgotamento, em Vias
</t>
    </r>
    <r>
      <rPr>
        <sz val="7"/>
        <rFont val="Arial"/>
        <family val="2"/>
      </rPr>
      <t>Urbanas</t>
    </r>
  </si>
  <si>
    <r>
      <rPr>
        <sz val="7"/>
        <rFont val="Arial"/>
        <family val="2"/>
      </rPr>
      <t xml:space="preserve">Escavação mecânica em material de 2º cat. H= 3,00 a 4,50 m c/ esgotamento em Vias
</t>
    </r>
    <r>
      <rPr>
        <sz val="7"/>
        <rFont val="Arial"/>
        <family val="2"/>
      </rPr>
      <t>Urbanas</t>
    </r>
  </si>
  <si>
    <r>
      <rPr>
        <sz val="7"/>
        <rFont val="Arial"/>
        <family val="2"/>
      </rPr>
      <t>Escavação mecânica em material de 2ª cat. H= 3,00 a 4,50 m, em Vias Urbanas</t>
    </r>
  </si>
  <si>
    <r>
      <rPr>
        <sz val="7"/>
        <rFont val="Arial"/>
        <family val="2"/>
      </rPr>
      <t xml:space="preserve">Escoramento de cavas e valas, inclusive fornecimento e transporte das madeiras, em Vias
</t>
    </r>
    <r>
      <rPr>
        <sz val="7"/>
        <rFont val="Arial"/>
        <family val="2"/>
      </rPr>
      <t>Urbanas</t>
    </r>
  </si>
  <si>
    <r>
      <rPr>
        <sz val="7"/>
        <rFont val="Arial"/>
        <family val="2"/>
      </rPr>
      <t xml:space="preserve">Escoramento e cimbramento (bueiro celular), inclusive fornecimento e transporte das madeiras
</t>
    </r>
    <r>
      <rPr>
        <sz val="7"/>
        <rFont val="Arial"/>
        <family val="2"/>
      </rPr>
      <t>,  em Vias Urbanas</t>
    </r>
  </si>
  <si>
    <r>
      <rPr>
        <sz val="7"/>
        <rFont val="Arial"/>
        <family val="2"/>
      </rPr>
      <t xml:space="preserve">Forma especial de madeira para meio fio, inclusive fornecimento e transporte das madeiras
</t>
    </r>
    <r>
      <rPr>
        <sz val="7"/>
        <rFont val="Arial"/>
        <family val="2"/>
      </rPr>
      <t>em Vias Urbanas</t>
    </r>
  </si>
  <si>
    <r>
      <rPr>
        <sz val="7"/>
        <rFont val="Arial"/>
        <family val="2"/>
      </rPr>
      <t xml:space="preserve">Forma especial de madeira para sarjeta (gabarito), inclusive fornecimento e transporte das
</t>
    </r>
    <r>
      <rPr>
        <sz val="7"/>
        <rFont val="Arial"/>
        <family val="2"/>
      </rPr>
      <t>madeiras, em Vias Urbanas</t>
    </r>
  </si>
  <si>
    <r>
      <rPr>
        <sz val="7"/>
        <rFont val="Arial"/>
        <family val="2"/>
      </rPr>
      <t>Forma metálica para meio fio, em Vias Urbanas</t>
    </r>
  </si>
  <si>
    <r>
      <rPr>
        <sz val="7"/>
        <rFont val="Arial"/>
        <family val="2"/>
      </rPr>
      <t xml:space="preserve">Formas planas de madeira com 01 (um) reaproveitamento, inclusive fornecimento e transporte
</t>
    </r>
    <r>
      <rPr>
        <sz val="7"/>
        <rFont val="Arial"/>
        <family val="2"/>
      </rPr>
      <t>das madeiras, em Vias Urbanas</t>
    </r>
  </si>
  <si>
    <r>
      <rPr>
        <sz val="7"/>
        <rFont val="Arial"/>
        <family val="2"/>
      </rPr>
      <t xml:space="preserve">Formas planas de madeira com 02 (dois) reaproveitamentos, inclusive fornecimento e
</t>
    </r>
    <r>
      <rPr>
        <sz val="7"/>
        <rFont val="Arial"/>
        <family val="2"/>
      </rPr>
      <t>transporte das madeiras, em Vias Urbanas</t>
    </r>
  </si>
  <si>
    <r>
      <rPr>
        <sz val="7"/>
        <rFont val="Arial"/>
        <family val="2"/>
      </rPr>
      <t xml:space="preserve">Formas planas de madeira com 04 (quatro) reaproveitamentos, inclusive fornecimento e
</t>
    </r>
    <r>
      <rPr>
        <sz val="7"/>
        <rFont val="Arial"/>
        <family val="2"/>
      </rPr>
      <t>transporte das madeiras, em Vias Urbanas</t>
    </r>
  </si>
  <si>
    <r>
      <rPr>
        <sz val="7"/>
        <rFont val="Arial"/>
        <family val="2"/>
      </rPr>
      <t xml:space="preserve">Formas planas de madeira sem reaproveitamento (forma perdida), inclusive fornecimento e
</t>
    </r>
    <r>
      <rPr>
        <sz val="7"/>
        <rFont val="Arial"/>
        <family val="2"/>
      </rPr>
      <t>transporte das madeiras em Vias Urbanas</t>
    </r>
  </si>
  <si>
    <r>
      <rPr>
        <sz val="7"/>
        <rFont val="Arial"/>
        <family val="2"/>
      </rPr>
      <t xml:space="preserve">Gabião manta/colchão, p/ revest. canal em malha hex 6x8mm Zn-Al/PVC, e=2,8mm,h=0,23m,
</t>
    </r>
    <r>
      <rPr>
        <sz val="7"/>
        <rFont val="Arial"/>
        <family val="2"/>
      </rPr>
      <t>inclus.aquis./assentam. pedra mão, exclus. transp., Vias Urbanas</t>
    </r>
  </si>
  <si>
    <r>
      <rPr>
        <sz val="7"/>
        <rFont val="Arial"/>
        <family val="2"/>
      </rPr>
      <t>Gabiões com caixas galvanizadas, sem manta, em Vias Urbanas</t>
    </r>
  </si>
  <si>
    <r>
      <rPr>
        <sz val="7"/>
        <rFont val="Arial"/>
        <family val="2"/>
      </rPr>
      <t>Geotêxtil não tecido RT-16 kn/m, fornecimento e aplicação em Vias Urbanas</t>
    </r>
  </si>
  <si>
    <r>
      <rPr>
        <sz val="7"/>
        <rFont val="Arial"/>
        <family val="2"/>
      </rPr>
      <t xml:space="preserve">Geotêxtil não-tecido com resistência longitudinal a tração 10kN/m, fornecimento e aplicação
</t>
    </r>
    <r>
      <rPr>
        <sz val="7"/>
        <rFont val="Arial"/>
        <family val="2"/>
      </rPr>
      <t>em Vias Urbanas</t>
    </r>
  </si>
  <si>
    <r>
      <rPr>
        <sz val="7"/>
        <rFont val="Arial"/>
        <family val="2"/>
      </rPr>
      <t>Lastro de brita, inclusive transporte da brita em Vias Urbanas</t>
    </r>
  </si>
  <si>
    <r>
      <rPr>
        <sz val="7"/>
        <rFont val="Arial"/>
        <family val="2"/>
      </rPr>
      <t>Limpeza e apicoamento manual de superfície de rocha em Vias Urbanas</t>
    </r>
  </si>
  <si>
    <r>
      <rPr>
        <sz val="7"/>
        <rFont val="Arial"/>
        <family val="2"/>
      </rPr>
      <t>Limpeza e desobstrução de BDTC e BDCC em Vias Urbanas</t>
    </r>
  </si>
  <si>
    <r>
      <rPr>
        <sz val="7"/>
        <rFont val="Arial"/>
        <family val="2"/>
      </rPr>
      <t>Limpeza e desobstrução de BQTC em Vias Urbanas</t>
    </r>
  </si>
  <si>
    <r>
      <rPr>
        <sz val="7"/>
        <rFont val="Arial"/>
        <family val="2"/>
      </rPr>
      <t>Limpeza e desobstrução de BSTC e BSCC em Vias Urbanas</t>
    </r>
  </si>
  <si>
    <r>
      <rPr>
        <sz val="7"/>
        <rFont val="Arial"/>
        <family val="2"/>
      </rPr>
      <t>Limpeza e desobstrução de BTTC e BTCC em Vias Urbanas</t>
    </r>
  </si>
  <si>
    <r>
      <rPr>
        <sz val="7"/>
        <rFont val="Arial"/>
        <family val="2"/>
      </rPr>
      <t>Limpeza e preparo de superfície de aço em Vias Urbanas</t>
    </r>
  </si>
  <si>
    <r>
      <rPr>
        <sz val="7"/>
        <rFont val="Arial"/>
        <family val="2"/>
      </rPr>
      <t xml:space="preserve">Meio fio de concreto pré-moldado (12 x 30 x 15) cm, inclusive caiação e transporte do meio fio
</t>
    </r>
    <r>
      <rPr>
        <sz val="7"/>
        <rFont val="Arial"/>
        <family val="2"/>
      </rPr>
      <t>em Vias Urbanas</t>
    </r>
  </si>
  <si>
    <r>
      <rPr>
        <sz val="7"/>
        <rFont val="Arial"/>
        <family val="2"/>
      </rPr>
      <t xml:space="preserve">Montagem e desmontagem de escoramento tubular normal, em obras de arte na densidade de
</t>
    </r>
    <r>
      <rPr>
        <sz val="7"/>
        <rFont val="Arial"/>
        <family val="2"/>
      </rPr>
      <t>5m de tubo por m³ de escoramento em Vias Urbanas</t>
    </r>
  </si>
  <si>
    <r>
      <rPr>
        <sz val="7"/>
        <rFont val="Arial"/>
        <family val="2"/>
      </rPr>
      <t xml:space="preserve">Muro de testa em concreto para saída de dreno profundo em rocha, inclusive transporte do
</t>
    </r>
    <r>
      <rPr>
        <sz val="7"/>
        <rFont val="Arial"/>
        <family val="2"/>
      </rPr>
      <t>tubo em Vias Urbanas</t>
    </r>
  </si>
  <si>
    <r>
      <rPr>
        <sz val="7"/>
        <rFont val="Arial"/>
        <family val="2"/>
      </rPr>
      <t>Pedra de mão p/ (concreto ciclópico ou alvenaria) rocha paga em medição em Vias Urbanas</t>
    </r>
  </si>
  <si>
    <r>
      <rPr>
        <sz val="7"/>
        <rFont val="Arial"/>
        <family val="2"/>
      </rPr>
      <t xml:space="preserve">Pescoço de poço de visita H=0,30m, diâm. = 0,60 m, fornecimento, assentamento e transporte
</t>
    </r>
    <r>
      <rPr>
        <sz val="7"/>
        <rFont val="Arial"/>
        <family val="2"/>
      </rPr>
      <t>em Vias Urbanas</t>
    </r>
  </si>
  <si>
    <r>
      <rPr>
        <sz val="7"/>
        <rFont val="Arial"/>
        <family val="2"/>
      </rPr>
      <t>Pintura com nata de cimento em Vias Urbanas</t>
    </r>
  </si>
  <si>
    <r>
      <rPr>
        <sz val="7"/>
        <rFont val="Arial"/>
        <family val="2"/>
      </rPr>
      <t xml:space="preserve">Pintura interna ou externa sobre ferro, com tinta a base de resina de borracha clorada em Vias
</t>
    </r>
    <r>
      <rPr>
        <sz val="7"/>
        <rFont val="Arial"/>
        <family val="2"/>
      </rPr>
      <t>Urbanas</t>
    </r>
  </si>
  <si>
    <r>
      <rPr>
        <sz val="7"/>
        <rFont val="Arial"/>
        <family val="2"/>
      </rPr>
      <t>Plataforma ou passarela de pinho de 1ª ou similar, 1" x 12", em Vias Urbanas</t>
    </r>
  </si>
  <si>
    <r>
      <rPr>
        <sz val="7"/>
        <rFont val="Arial"/>
        <family val="2"/>
      </rPr>
      <t>Poço de visita em bloco pré-moldado para d=0,30 e 0,40 m (0,80 x 0,8 0m), em Vias Urbanas</t>
    </r>
  </si>
  <si>
    <r>
      <rPr>
        <sz val="7"/>
        <rFont val="Arial"/>
        <family val="2"/>
      </rPr>
      <t>Poço de visita em bloco pré-moldado para d=0,60 m (1,00 x 1,00 m), em Vias Urbanas</t>
    </r>
  </si>
  <si>
    <r>
      <rPr>
        <sz val="7"/>
        <rFont val="Arial"/>
        <family val="2"/>
      </rPr>
      <t>Poço de visita em bloco pré-moldado para d=0,80m (1,20x1,20m), em Vias Urbanas</t>
    </r>
  </si>
  <si>
    <r>
      <rPr>
        <sz val="7"/>
        <rFont val="Arial"/>
        <family val="2"/>
      </rPr>
      <t>Poço de visita em bloco pré-moldado para d=1,00m (1,30x1,30m) (Vias Urbanas)</t>
    </r>
  </si>
  <si>
    <r>
      <rPr>
        <sz val="7"/>
        <rFont val="Arial"/>
        <family val="2"/>
      </rPr>
      <t>Poço de visita em bloco pré-moldado para d=1,20m (1,50x1,50m), em Vias Urbanas</t>
    </r>
  </si>
  <si>
    <r>
      <rPr>
        <sz val="7"/>
        <rFont val="Arial"/>
        <family val="2"/>
      </rPr>
      <t>Poço de Visita para BSTC diâm. 0,40 m em blocos de concreto, em Vias Urbanas</t>
    </r>
  </si>
  <si>
    <r>
      <rPr>
        <sz val="7"/>
        <rFont val="Arial"/>
        <family val="2"/>
      </rPr>
      <t>Poço de visita para BSTC diâm. 0,60 m em blocos de concreto, em Vias Urbanas</t>
    </r>
  </si>
  <si>
    <r>
      <rPr>
        <sz val="7"/>
        <rFont val="Arial"/>
        <family val="2"/>
      </rPr>
      <t>Poço de visita para BSTC diâm. 0,80 m em blocos de concreto, em Vias Urbanas</t>
    </r>
  </si>
  <si>
    <r>
      <rPr>
        <sz val="7"/>
        <rFont val="Arial"/>
        <family val="2"/>
      </rPr>
      <t xml:space="preserve">Poço de visita (tubo D=0,40 m) H=1,50 m com tampão F.F.A.P., inclusive escavação e
</t>
    </r>
    <r>
      <rPr>
        <sz val="7"/>
        <rFont val="Arial"/>
        <family val="2"/>
      </rPr>
      <t>transporte do tampão, em Vias Urbanas</t>
    </r>
  </si>
  <si>
    <r>
      <rPr>
        <sz val="7"/>
        <rFont val="Arial"/>
        <family val="2"/>
      </rPr>
      <t xml:space="preserve">Poço de visita (tubo D=0,60 m) H=1,70 m com tampão F.F.A.P., inclusive escavação e
</t>
    </r>
    <r>
      <rPr>
        <sz val="7"/>
        <rFont val="Arial"/>
        <family val="2"/>
      </rPr>
      <t>transporte do tampão, em Vias Urbanas</t>
    </r>
  </si>
  <si>
    <r>
      <rPr>
        <sz val="7"/>
        <rFont val="Arial"/>
        <family val="2"/>
      </rPr>
      <t xml:space="preserve">Poço de visita (tubo D=0,80 m) H=1,90 m com tampão F.F.A.P., inclusive escavação e
</t>
    </r>
    <r>
      <rPr>
        <sz val="7"/>
        <rFont val="Arial"/>
        <family val="2"/>
      </rPr>
      <t>transporte do tampão, em Vias Urbanas</t>
    </r>
  </si>
  <si>
    <r>
      <rPr>
        <sz val="7"/>
        <rFont val="Arial"/>
        <family val="2"/>
      </rPr>
      <t xml:space="preserve">Poço de visita (tubo D=1,00 m) H=2,10 m com tampão F.F.A.P., inclusive escavação e
</t>
    </r>
    <r>
      <rPr>
        <sz val="7"/>
        <rFont val="Arial"/>
        <family val="2"/>
      </rPr>
      <t>transporte do tampão, em Vias Urbanas</t>
    </r>
  </si>
  <si>
    <r>
      <rPr>
        <sz val="7"/>
        <rFont val="Arial"/>
        <family val="2"/>
      </rPr>
      <t xml:space="preserve">Preparo manual de talude, compreendendo acerto, raspagem eventual de até 0,30 m de prof.
</t>
    </r>
    <r>
      <rPr>
        <sz val="7"/>
        <rFont val="Arial"/>
        <family val="2"/>
      </rPr>
      <t>e afastamento lateral, em Vias Urbanas</t>
    </r>
  </si>
  <si>
    <r>
      <rPr>
        <sz val="7"/>
        <rFont val="Arial"/>
        <family val="2"/>
      </rPr>
      <t xml:space="preserve">Preparo manual de terreno, compreendendo acerto raspagem até 25 cm de profundidade e
</t>
    </r>
    <r>
      <rPr>
        <sz val="7"/>
        <rFont val="Arial"/>
        <family val="2"/>
      </rPr>
      <t>afastamento lateral do material excedente, em Vias Urbanas</t>
    </r>
  </si>
  <si>
    <r>
      <rPr>
        <sz val="7"/>
        <rFont val="Arial"/>
        <family val="2"/>
      </rPr>
      <t>Reaterro com areia, tudo incluído, em Vias Urbanas</t>
    </r>
  </si>
  <si>
    <r>
      <rPr>
        <sz val="7"/>
        <rFont val="Arial"/>
        <family val="2"/>
      </rPr>
      <t>Reaterro de cavas c/ compactação manual (apiloamento) (dim. reduz.), em Vias Urbanas</t>
    </r>
  </si>
  <si>
    <r>
      <rPr>
        <sz val="7"/>
        <rFont val="Arial"/>
        <family val="2"/>
      </rPr>
      <t>Reaterro de cavas c/ compactação manual (apiloamento) em Vias Urbanas</t>
    </r>
  </si>
  <si>
    <r>
      <rPr>
        <sz val="7"/>
        <rFont val="Arial"/>
        <family val="2"/>
      </rPr>
      <t>Reaterro de cavas c/ compactação mecânica (compactador manual), em Vias Urbanas</t>
    </r>
  </si>
  <si>
    <r>
      <rPr>
        <sz val="7"/>
        <rFont val="Arial"/>
        <family val="2"/>
      </rPr>
      <t>Recuperação de poço de visita inclusive fornecimento tampão F.F.A.P., em Vias Urbanas</t>
    </r>
  </si>
  <si>
    <r>
      <rPr>
        <sz val="7"/>
        <rFont val="Arial"/>
        <family val="2"/>
      </rPr>
      <t>Religação de rede de água em PVC DN 20 mm, inclusive conexões, em Vias Urbanas</t>
    </r>
  </si>
  <si>
    <r>
      <rPr>
        <sz val="7"/>
        <rFont val="Arial"/>
        <family val="2"/>
      </rPr>
      <t>Religação de rede de água em PVC DN 25 mm, inclusive conexões, em Vias Urbanas</t>
    </r>
  </si>
  <si>
    <r>
      <rPr>
        <sz val="7"/>
        <rFont val="Arial"/>
        <family val="2"/>
      </rPr>
      <t>Religação de rede de água em PVC DN 32 mm, inclusive conexões, em Vias Urbanas</t>
    </r>
  </si>
  <si>
    <r>
      <rPr>
        <sz val="7"/>
        <rFont val="Arial"/>
        <family val="2"/>
      </rPr>
      <t>Religação de rede de água em PVC DN 75 mm, inclusive conexões, em Vias Urbanas</t>
    </r>
  </si>
  <si>
    <r>
      <rPr>
        <sz val="7"/>
        <rFont val="Arial"/>
        <family val="2"/>
      </rPr>
      <t xml:space="preserve">Religação de rede de água em PVC PBA CL 15 DN 100 mm, inclusive conexões, em Vias
</t>
    </r>
    <r>
      <rPr>
        <sz val="7"/>
        <rFont val="Arial"/>
        <family val="2"/>
      </rPr>
      <t>Urbanas</t>
    </r>
  </si>
  <si>
    <r>
      <rPr>
        <sz val="7"/>
        <rFont val="Arial"/>
        <family val="2"/>
      </rPr>
      <t>Remanejamento de ligação e religação de redes de esgoto, em Vias Urbanas</t>
    </r>
  </si>
  <si>
    <r>
      <rPr>
        <sz val="7"/>
        <rFont val="Arial"/>
        <family val="2"/>
      </rPr>
      <t>Remoção de bueiros existentes, em Vias Urbanas</t>
    </r>
  </si>
  <si>
    <r>
      <rPr>
        <sz val="7"/>
        <rFont val="Arial"/>
        <family val="2"/>
      </rPr>
      <t xml:space="preserve">Rip-rap c/ argamassa cimento areia 1:6, inclusive aquisição e transporte dos materiais, em
</t>
    </r>
    <r>
      <rPr>
        <sz val="7"/>
        <rFont val="Arial"/>
        <family val="2"/>
      </rPr>
      <t>Vias Urbanas</t>
    </r>
  </si>
  <si>
    <r>
      <rPr>
        <sz val="7"/>
        <rFont val="Arial"/>
        <family val="2"/>
      </rPr>
      <t>Sarjeta de concreto DP-1 (0,081 m³/m) calha triangular, inclusive caiação, em Vias Urbanas</t>
    </r>
  </si>
  <si>
    <r>
      <rPr>
        <sz val="7"/>
        <rFont val="Arial"/>
        <family val="2"/>
      </rPr>
      <t>Sarjeta de concreto DP-2 (0,085 m³/m) calha triangular, inclusive caiação, em Vias Urbanas</t>
    </r>
  </si>
  <si>
    <r>
      <rPr>
        <sz val="7"/>
        <rFont val="Arial"/>
        <family val="2"/>
      </rPr>
      <t>Sarjeta de concreto SCA 40/10 - em Vias Urbanas</t>
    </r>
  </si>
  <si>
    <r>
      <rPr>
        <sz val="7"/>
        <rFont val="Arial"/>
        <family val="2"/>
      </rPr>
      <t>Sarjeta de concreto (SCA 70/15) calha triangular, inclusive caiação, em Vias Urbanas</t>
    </r>
  </si>
  <si>
    <r>
      <rPr>
        <sz val="7"/>
        <rFont val="Arial"/>
        <family val="2"/>
      </rPr>
      <t>Sarjeta de concreto (SCA 90/10) calha triangular, inclusive caiação, em Vias Urbanas</t>
    </r>
  </si>
  <si>
    <r>
      <rPr>
        <sz val="7"/>
        <rFont val="Arial"/>
        <family val="2"/>
      </rPr>
      <t xml:space="preserve">Sarjeta de concreto (STC - 02) calha triangular em corte/aterro, inclusive caiação, em Vias
</t>
    </r>
    <r>
      <rPr>
        <sz val="7"/>
        <rFont val="Arial"/>
        <family val="2"/>
      </rPr>
      <t>Urbanas</t>
    </r>
  </si>
  <si>
    <r>
      <rPr>
        <sz val="7"/>
        <rFont val="Arial"/>
        <family val="2"/>
      </rPr>
      <t xml:space="preserve">Sarjeta de concreto (STC - 04) calha triangular de bancada em corte, inclusive caiação, em
</t>
    </r>
    <r>
      <rPr>
        <sz val="7"/>
        <rFont val="Arial"/>
        <family val="2"/>
      </rPr>
      <t>Vias Urbanas</t>
    </r>
  </si>
  <si>
    <r>
      <rPr>
        <sz val="7"/>
        <rFont val="Arial"/>
        <family val="2"/>
      </rPr>
      <t>Tampa de concreto em grelha, fornecimento, assentamento e transporte, em Vias Urbanas</t>
    </r>
  </si>
  <si>
    <r>
      <rPr>
        <sz val="7"/>
        <rFont val="Arial"/>
        <family val="2"/>
      </rPr>
      <t>Tampão F.F.A.P. com 100 kg, fornecimento, assentamento e transporte em Vias Urbanas</t>
    </r>
  </si>
  <si>
    <r>
      <rPr>
        <sz val="7"/>
        <rFont val="Arial"/>
        <family val="2"/>
      </rPr>
      <t xml:space="preserve">Tapume de vedação e proteção, executado com chapas de compensado resinado com 6 mm
</t>
    </r>
    <r>
      <rPr>
        <sz val="7"/>
        <rFont val="Arial"/>
        <family val="2"/>
      </rPr>
      <t>de espessura, exclusive pintura, em Vias Urbanas</t>
    </r>
  </si>
  <si>
    <r>
      <rPr>
        <sz val="7"/>
        <rFont val="Arial"/>
        <family val="2"/>
      </rPr>
      <t>Tela de aço soldada Telcon Q-138 ou similar, fornecimento e assentamento em Vias Urbanas</t>
    </r>
  </si>
  <si>
    <r>
      <rPr>
        <sz val="7"/>
        <rFont val="Arial"/>
        <family val="2"/>
      </rPr>
      <t xml:space="preserve">Tela de proteção de segurança de PVC cor laranja com suporte  para sinalização de obras
</t>
    </r>
    <r>
      <rPr>
        <sz val="7"/>
        <rFont val="Arial"/>
        <family val="2"/>
      </rPr>
      <t>em Vias Urbanas</t>
    </r>
  </si>
  <si>
    <r>
      <rPr>
        <sz val="7"/>
        <rFont val="Arial"/>
        <family val="2"/>
      </rPr>
      <t>Terminal de dreno de alívio de pavimento (DP - TDA - 01) em Vias Urbanas</t>
    </r>
  </si>
  <si>
    <r>
      <rPr>
        <sz val="7"/>
        <rFont val="Arial"/>
        <family val="2"/>
      </rPr>
      <t xml:space="preserve">Transporte de materiais encosta abaixo, serviço manual, inclusive carga e descarga em Vias
</t>
    </r>
    <r>
      <rPr>
        <sz val="7"/>
        <rFont val="Arial"/>
        <family val="2"/>
      </rPr>
      <t>Urbanas</t>
    </r>
  </si>
  <si>
    <r>
      <rPr>
        <sz val="7"/>
        <rFont val="Arial"/>
        <family val="2"/>
      </rPr>
      <t xml:space="preserve">Transporte de materiais encosta acima, serviço manual, inclusive carga e descarga em Vias
</t>
    </r>
    <r>
      <rPr>
        <sz val="7"/>
        <rFont val="Arial"/>
        <family val="2"/>
      </rPr>
      <t>Urbanas</t>
    </r>
  </si>
  <si>
    <r>
      <rPr>
        <sz val="7"/>
        <rFont val="Arial"/>
        <family val="2"/>
      </rPr>
      <t xml:space="preserve">Transposição de segmento de sarjeta - TSS 01, inclusive transporte do tubo de concreto em
</t>
    </r>
    <r>
      <rPr>
        <sz val="7"/>
        <rFont val="Arial"/>
        <family val="2"/>
      </rPr>
      <t>Vias Urbanas</t>
    </r>
  </si>
  <si>
    <r>
      <rPr>
        <sz val="7"/>
        <rFont val="Arial"/>
        <family val="2"/>
      </rPr>
      <t xml:space="preserve">Trincheira drenante cega (0,50 x 1,70) m, com utilização de geotêxtil não tecido Rt-16 kn/m,
</t>
    </r>
    <r>
      <rPr>
        <sz val="7"/>
        <rFont val="Arial"/>
        <family val="2"/>
      </rPr>
      <t>inclusive transporte da brita em Vias Urbanas</t>
    </r>
  </si>
  <si>
    <r>
      <rPr>
        <sz val="7"/>
        <rFont val="Arial"/>
        <family val="2"/>
      </rPr>
      <t>Trincheira drenante em madeira em Vias Urbanas</t>
    </r>
  </si>
  <si>
    <r>
      <rPr>
        <sz val="7"/>
        <rFont val="Arial"/>
        <family val="2"/>
      </rPr>
      <t>Tubo de PVC NBR 5648 diâmetro 50 mm, fornecimento e assentamento em Vias Urbanas</t>
    </r>
  </si>
  <si>
    <r>
      <rPr>
        <sz val="7"/>
        <rFont val="Arial"/>
        <family val="2"/>
      </rPr>
      <t>Tubo de PVC NBR 5648 diâmetro 75 mm, fornecimento e assentamento em Vias Urbanas</t>
    </r>
  </si>
  <si>
    <r>
      <rPr>
        <sz val="7"/>
        <rFont val="Arial"/>
        <family val="2"/>
      </rPr>
      <t>Tubo de PVC rígido série R diâmetro 100 mm, fornecimento e assentamento em Vias Urbanas</t>
    </r>
  </si>
  <si>
    <r>
      <rPr>
        <sz val="7"/>
        <rFont val="Arial"/>
        <family val="2"/>
      </rPr>
      <t>Tubo irrifort agropecuário diâmetro 32 mm, fornecimento e assentamento em Vias Urbanas</t>
    </r>
  </si>
  <si>
    <r>
      <rPr>
        <sz val="7"/>
        <rFont val="Arial"/>
        <family val="2"/>
      </rPr>
      <t>Tubo para irrigação linha fixa PN40 50 mm, fornecimento e assentamento em Vias Urbanas</t>
    </r>
  </si>
  <si>
    <r>
      <rPr>
        <sz val="7"/>
        <rFont val="Arial"/>
        <family val="2"/>
      </rPr>
      <t>Tubos de ferro fundido diâmetro 0,90 m, assentamento em Vias Urbanas</t>
    </r>
  </si>
  <si>
    <r>
      <rPr>
        <sz val="7"/>
        <rFont val="Arial"/>
        <family val="2"/>
      </rPr>
      <t xml:space="preserve">Tubos para irrigação Linha fixa PN40, diâmetro 75 mm, fornecimento e assentamento em Vias
</t>
    </r>
    <r>
      <rPr>
        <sz val="7"/>
        <rFont val="Arial"/>
        <family val="2"/>
      </rPr>
      <t>Urbanas</t>
    </r>
  </si>
  <si>
    <r>
      <rPr>
        <sz val="7"/>
        <rFont val="Arial"/>
        <family val="2"/>
      </rPr>
      <t>Valeta de pedra argamassada VPAR em Vias Urbanas</t>
    </r>
  </si>
  <si>
    <r>
      <rPr>
        <sz val="7"/>
        <rFont val="Arial"/>
        <family val="2"/>
      </rPr>
      <t>Valeta de pedra jogada VPJ, inclusive transporte da pedra em Vias Urbanas</t>
    </r>
  </si>
  <si>
    <r>
      <rPr>
        <sz val="7"/>
        <rFont val="Arial"/>
        <family val="2"/>
      </rPr>
      <t>Valeta de proteção de corte - desobstrução e limpeza em Vias Urbanas</t>
    </r>
  </si>
  <si>
    <r>
      <rPr>
        <sz val="7"/>
        <rFont val="Arial"/>
        <family val="2"/>
      </rPr>
      <t>Grupo de serviço: INSTALAÇÃO DE CANTEIRO, MOBILIZAÇÃO E DESMOBILIZAÇ</t>
    </r>
  </si>
  <si>
    <r>
      <rPr>
        <sz val="7"/>
        <rFont val="Arial"/>
        <family val="2"/>
      </rPr>
      <t xml:space="preserve">Aluguel de container p/ escritório c/ ar condicionado e banheiro, isolam.térmico e acústico, 2
</t>
    </r>
    <r>
      <rPr>
        <sz val="7"/>
        <rFont val="Arial"/>
        <family val="2"/>
      </rPr>
      <t>luminárias, janela de vidro, tomada p/ comput. e telef.</t>
    </r>
  </si>
  <si>
    <r>
      <rPr>
        <sz val="7"/>
        <rFont val="Arial"/>
        <family val="2"/>
      </rPr>
      <t xml:space="preserve">Aluguel de container p/ escritório com ar condicionado, isolamento term/acust., 2 luminárias,
</t>
    </r>
    <r>
      <rPr>
        <sz val="7"/>
        <rFont val="Arial"/>
        <family val="2"/>
      </rPr>
      <t>janela de vidro, tomadas computador e telefone</t>
    </r>
  </si>
  <si>
    <r>
      <rPr>
        <sz val="7"/>
        <rFont val="Arial"/>
        <family val="2"/>
      </rPr>
      <t>Aluguel de container para almoxarifado</t>
    </r>
  </si>
  <si>
    <r>
      <rPr>
        <sz val="7"/>
        <rFont val="Arial"/>
        <family val="2"/>
      </rPr>
      <t xml:space="preserve">Aluguel de container tipo cozinha com isolamento térmico e acústico, 2 luminárias, piso
</t>
    </r>
    <r>
      <rPr>
        <sz val="7"/>
        <rFont val="Arial"/>
        <family val="2"/>
      </rPr>
      <t>especial e janela</t>
    </r>
  </si>
  <si>
    <r>
      <rPr>
        <sz val="7"/>
        <rFont val="Arial"/>
        <family val="2"/>
      </rPr>
      <t xml:space="preserve">Aluguel de container tipo refeitório simples, c/ 1 aparelho de ar condicionado, 2 luminárias e 2
</t>
    </r>
    <r>
      <rPr>
        <sz val="7"/>
        <rFont val="Arial"/>
        <family val="2"/>
      </rPr>
      <t>janelas de vidro</t>
    </r>
  </si>
  <si>
    <r>
      <rPr>
        <sz val="7"/>
        <rFont val="Arial"/>
        <family val="2"/>
      </rPr>
      <t xml:space="preserve">Aluguel de container tipo refeitório (2 unidades acopladas), c/ 2 aparelhos de ar condicionado,
</t>
    </r>
    <r>
      <rPr>
        <sz val="7"/>
        <rFont val="Arial"/>
        <family val="2"/>
      </rPr>
      <t>4 lumináriase 4 janelas de vidro</t>
    </r>
  </si>
  <si>
    <r>
      <rPr>
        <sz val="7"/>
        <rFont val="Arial"/>
        <family val="2"/>
      </rPr>
      <t xml:space="preserve">Aluguel de container tipo refeitório (3 unidades acopladas), c/ 3 aparelhos de ar condiocionado
</t>
    </r>
    <r>
      <rPr>
        <sz val="7"/>
        <rFont val="Arial"/>
        <family val="2"/>
      </rPr>
      <t>, 6 luminárias e 6 janelas de vidro</t>
    </r>
  </si>
  <si>
    <r>
      <rPr>
        <sz val="7"/>
        <rFont val="Arial"/>
        <family val="2"/>
      </rPr>
      <t xml:space="preserve">Aluguel de container tipo sanitário com 3 vasos sanitários, lavatório, mictório, 5 chuveiros, 2
</t>
    </r>
    <r>
      <rPr>
        <sz val="7"/>
        <rFont val="Arial"/>
        <family val="2"/>
      </rPr>
      <t>venezianas e piso especial</t>
    </r>
  </si>
  <si>
    <r>
      <rPr>
        <sz val="7"/>
        <rFont val="Arial"/>
        <family val="2"/>
      </rPr>
      <t>Aluguel de container tipo vestiário, 2 luminárias, piso especial e janela</t>
    </r>
  </si>
  <si>
    <r>
      <rPr>
        <sz val="7"/>
        <rFont val="Arial"/>
        <family val="2"/>
      </rPr>
      <t xml:space="preserve">Barracão com sanitário, em chapa compensada 12 mm e pont. 8x8cm, piso cimentado e
</t>
    </r>
    <r>
      <rPr>
        <sz val="7"/>
        <rFont val="Arial"/>
        <family val="2"/>
      </rPr>
      <t>cobertura em telha de fibroc. 6mm, incl. ponto de luz e cx. inspeção</t>
    </r>
  </si>
  <si>
    <r>
      <rPr>
        <sz val="7"/>
        <rFont val="Arial"/>
        <family val="2"/>
      </rPr>
      <t xml:space="preserve">Barracão em chapa compensada 12mm e pont. 8x8cm, piso cimentado e cobertura de telhas
</t>
    </r>
    <r>
      <rPr>
        <sz val="7"/>
        <rFont val="Arial"/>
        <family val="2"/>
      </rPr>
      <t>fibrocimento 6mm, incl. ponto de luz</t>
    </r>
  </si>
  <si>
    <r>
      <rPr>
        <sz val="7"/>
        <rFont val="Arial"/>
        <family val="2"/>
      </rPr>
      <t>Canaleta de concreto retangular com grelha em barra de aço</t>
    </r>
  </si>
  <si>
    <r>
      <rPr>
        <sz val="7"/>
        <rFont val="Arial"/>
        <family val="2"/>
      </rPr>
      <t xml:space="preserve">Cobertura nova de telhas onduladas de fibrocimento 6,0mm, inclusive cumeeiras e acessórios
</t>
    </r>
    <r>
      <rPr>
        <sz val="7"/>
        <rFont val="Arial"/>
        <family val="2"/>
      </rPr>
      <t>de fixação</t>
    </r>
  </si>
  <si>
    <r>
      <rPr>
        <sz val="7"/>
        <rFont val="Arial"/>
        <family val="2"/>
      </rPr>
      <t xml:space="preserve">Estrutura de madeira lei para telhado de telha ondulada de fibroc. esp. 6mm, c/ pontaletes e
</t>
    </r>
    <r>
      <rPr>
        <sz val="7"/>
        <rFont val="Arial"/>
        <family val="2"/>
      </rPr>
      <t>caibros, incl. com cupinicida, excl. telhas</t>
    </r>
  </si>
  <si>
    <r>
      <rPr>
        <sz val="7"/>
        <rFont val="Arial"/>
        <family val="2"/>
      </rPr>
      <t xml:space="preserve">Galpão em peças de madeira 8x8cm e contravent. de 5x7cm, cobertura de telhas de fibroc. de
</t>
    </r>
    <r>
      <rPr>
        <sz val="7"/>
        <rFont val="Arial"/>
        <family val="2"/>
      </rPr>
      <t>6mm, incl. ponto e cabo de alimentação da máquina</t>
    </r>
  </si>
  <si>
    <r>
      <rPr>
        <sz val="7"/>
        <rFont val="Arial"/>
        <family val="2"/>
      </rPr>
      <t>Mobilização e desmobilização de caminhão basculante (máximo)</t>
    </r>
  </si>
  <si>
    <r>
      <rPr>
        <sz val="7"/>
        <rFont val="Arial"/>
        <family val="2"/>
      </rPr>
      <t>h</t>
    </r>
  </si>
  <si>
    <r>
      <rPr>
        <sz val="7"/>
        <rFont val="Arial"/>
        <family val="2"/>
      </rPr>
      <t>Mobilização e desmobilização de caminhão carroceria (máximo)</t>
    </r>
  </si>
  <si>
    <r>
      <rPr>
        <sz val="7"/>
        <rFont val="Arial"/>
        <family val="2"/>
      </rPr>
      <t>Mobilização e desmobilização de caminhão tanque (6.000 L) (máximo)</t>
    </r>
  </si>
  <si>
    <r>
      <rPr>
        <sz val="7"/>
        <rFont val="Arial"/>
        <family val="2"/>
      </rPr>
      <t>Mobilização e desmobilização de container acima de 150 km</t>
    </r>
  </si>
  <si>
    <r>
      <rPr>
        <sz val="7"/>
        <rFont val="Arial"/>
        <family val="2"/>
      </rPr>
      <t>Mobilização e desmobilização de container até 50 km</t>
    </r>
  </si>
  <si>
    <r>
      <rPr>
        <sz val="7"/>
        <rFont val="Arial"/>
        <family val="2"/>
      </rPr>
      <t>Mobilização e desmobilização de container de 51 km até 150 km</t>
    </r>
  </si>
  <si>
    <r>
      <rPr>
        <sz val="7"/>
        <rFont val="Arial"/>
        <family val="2"/>
      </rPr>
      <t>Mobilização e desmobilização de equipamentos com carreta prancha (máximo)</t>
    </r>
  </si>
  <si>
    <r>
      <rPr>
        <sz val="7"/>
        <rFont val="Arial"/>
        <family val="2"/>
      </rPr>
      <t>Placa de obra nas dimensões de 3,0 x 6,0 m, padrão DER-ES</t>
    </r>
  </si>
  <si>
    <r>
      <rPr>
        <sz val="7"/>
        <rFont val="Arial"/>
        <family val="2"/>
      </rPr>
      <t xml:space="preserve">Rede de água c/ padrão de entrada d'água diâm. 3/4" conf. CESAN, incl. tubos e conexões p/
</t>
    </r>
    <r>
      <rPr>
        <sz val="7"/>
        <rFont val="Arial"/>
        <family val="2"/>
      </rPr>
      <t>aliment., distrib., extravas. e limp., cons. o padrão a 25m</t>
    </r>
  </si>
  <si>
    <r>
      <rPr>
        <sz val="7"/>
        <rFont val="Arial"/>
        <family val="2"/>
      </rPr>
      <t xml:space="preserve">Rede de esgoto, contendo fossa e filtro, incl. tubos e conexões de ligação entre caixas,
</t>
    </r>
    <r>
      <rPr>
        <sz val="7"/>
        <rFont val="Arial"/>
        <family val="2"/>
      </rPr>
      <t>considerando distância de 25m</t>
    </r>
  </si>
  <si>
    <r>
      <rPr>
        <sz val="7"/>
        <rFont val="Arial"/>
        <family val="2"/>
      </rPr>
      <t xml:space="preserve">Rede de luz, incl. padrão entr. energia trifás. cabo ligação até barracões, quadro distrib., disj. e
</t>
    </r>
    <r>
      <rPr>
        <sz val="7"/>
        <rFont val="Arial"/>
        <family val="2"/>
      </rPr>
      <t>chave de força, cons. 20m entre padrão entr.e QDG</t>
    </r>
  </si>
  <si>
    <r>
      <rPr>
        <sz val="7"/>
        <rFont val="Arial"/>
        <family val="2"/>
      </rPr>
      <t xml:space="preserve">Refeitório c/ paredes chapa de comp. 12mm e pont. 8x8cm, piso ciment. e cob. telhas fibroc.
</t>
    </r>
    <r>
      <rPr>
        <sz val="7"/>
        <rFont val="Arial"/>
        <family val="2"/>
      </rPr>
      <t>6mm, incl. ponto de luz e cx. de insp. (1,21m²/func/turno)</t>
    </r>
  </si>
  <si>
    <r>
      <rPr>
        <sz val="7"/>
        <rFont val="Arial"/>
        <family val="2"/>
      </rPr>
      <t>Reservatório de fibra de vidro de 1000 L, incl. suporte em madeira de 7x12cm, elevado de 4m</t>
    </r>
  </si>
  <si>
    <r>
      <rPr>
        <sz val="7"/>
        <rFont val="Arial"/>
        <family val="2"/>
      </rPr>
      <t xml:space="preserve">Sanitário e vestiário de 40/60 func., c/ 33,90m², paredes chapa compens. 12mm e pont. 8x8cm
</t>
    </r>
    <r>
      <rPr>
        <sz val="7"/>
        <rFont val="Arial"/>
        <family val="2"/>
      </rPr>
      <t>, piso ciment., cobert. telha fibroc., incl. luz e cx. insp</t>
    </r>
  </si>
  <si>
    <r>
      <rPr>
        <sz val="7"/>
        <rFont val="Arial"/>
        <family val="2"/>
      </rPr>
      <t>Sistema separador de água e óleo</t>
    </r>
  </si>
  <si>
    <r>
      <rPr>
        <sz val="7"/>
        <rFont val="Arial"/>
        <family val="2"/>
      </rPr>
      <t xml:space="preserve">Tapume madeira compensada resinada e= 12mm h=2,20m, estr. c/ mad reflorest., incl
</t>
    </r>
    <r>
      <rPr>
        <sz val="7"/>
        <rFont val="Arial"/>
        <family val="2"/>
      </rPr>
      <t>montagem e pintura esmalte sintético</t>
    </r>
  </si>
  <si>
    <r>
      <rPr>
        <sz val="7"/>
        <rFont val="Arial"/>
        <family val="2"/>
      </rPr>
      <t xml:space="preserve">Tapume Telha Metálica Ondulada 0,50mm Branca h=2,20m, incl. montagem estr. mad. 8"x8",
</t>
    </r>
    <r>
      <rPr>
        <sz val="7"/>
        <rFont val="Arial"/>
        <family val="2"/>
      </rPr>
      <t>incl. faixas pint. esmalte sintético c/ h=40cm (Reaproveitamento 2x)</t>
    </r>
  </si>
  <si>
    <r>
      <rPr>
        <sz val="7"/>
        <rFont val="Arial"/>
        <family val="2"/>
      </rPr>
      <t>Grupo de serviço: ADMINISTRAÇÃO LOCAL</t>
    </r>
  </si>
  <si>
    <r>
      <rPr>
        <sz val="7"/>
        <rFont val="Arial"/>
        <family val="2"/>
      </rPr>
      <t>Administração Local  (valor mensal a calcular de acordo com a obra)</t>
    </r>
  </si>
  <si>
    <r>
      <rPr>
        <sz val="7"/>
        <rFont val="Arial"/>
        <family val="2"/>
      </rPr>
      <t>vb</t>
    </r>
  </si>
  <si>
    <t>02.01.04</t>
  </si>
  <si>
    <t>02.01.05</t>
  </si>
  <si>
    <t>02.01.06</t>
  </si>
  <si>
    <t>02.01.07</t>
  </si>
  <si>
    <t>DEMOLIÇÃO DE PISO DE MADEIRA</t>
  </si>
  <si>
    <t>02.01.08</t>
  </si>
  <si>
    <t>03.01.07</t>
  </si>
  <si>
    <t>03.01.08</t>
  </si>
  <si>
    <t>03.02.04</t>
  </si>
  <si>
    <t xml:space="preserve">PISO LAMINADO DE MADEIRA, RÉGUA: 09X190X1200 MM, USO COMERCIAL, TRAFEGO INTENSO, MARCA DURAFLOOR PREMIUM OU SIMILAR, INCLUSIVE INSTALAÇÃO </t>
  </si>
  <si>
    <t>03.01.09</t>
  </si>
  <si>
    <t>03.01.10</t>
  </si>
  <si>
    <t xml:space="preserve">FORNECIMENTO E ASSENTAMENTO DE RIPAS MASSARANDUBA 5X1,5CM </t>
  </si>
  <si>
    <t>2,44</t>
  </si>
  <si>
    <t>3,29</t>
  </si>
  <si>
    <t>5,03</t>
  </si>
  <si>
    <t>14,99</t>
  </si>
  <si>
    <t>30,34</t>
  </si>
  <si>
    <t>12,53</t>
  </si>
  <si>
    <t>10,72</t>
  </si>
  <si>
    <t>16,69</t>
  </si>
  <si>
    <t>15,06</t>
  </si>
  <si>
    <t>5,50</t>
  </si>
  <si>
    <t>15,97</t>
  </si>
  <si>
    <t>1,93</t>
  </si>
  <si>
    <t>48,86</t>
  </si>
  <si>
    <t>15,78</t>
  </si>
  <si>
    <t>6,34</t>
  </si>
  <si>
    <t>26,43</t>
  </si>
  <si>
    <t>4,38</t>
  </si>
  <si>
    <t>1,76</t>
  </si>
  <si>
    <t>27,64</t>
  </si>
  <si>
    <t>7,02</t>
  </si>
  <si>
    <t>29,45</t>
  </si>
  <si>
    <t>110,22</t>
  </si>
  <si>
    <t>34,08</t>
  </si>
  <si>
    <t>18,22</t>
  </si>
  <si>
    <t>18,04</t>
  </si>
  <si>
    <t>5,51</t>
  </si>
  <si>
    <t>9,80</t>
  </si>
  <si>
    <t>6,69</t>
  </si>
  <si>
    <t>19,79</t>
  </si>
  <si>
    <t>16,45</t>
  </si>
  <si>
    <t>3,13</t>
  </si>
  <si>
    <t>7,77</t>
  </si>
  <si>
    <t>22,49</t>
  </si>
  <si>
    <t>5,47</t>
  </si>
  <si>
    <t>55,47</t>
  </si>
  <si>
    <t>40,00</t>
  </si>
  <si>
    <t>41,50</t>
  </si>
  <si>
    <t>31,94</t>
  </si>
  <si>
    <t>20,34</t>
  </si>
  <si>
    <t>3,64</t>
  </si>
  <si>
    <t>13,54</t>
  </si>
  <si>
    <t>39,14</t>
  </si>
  <si>
    <t>13,36</t>
  </si>
  <si>
    <t>23,56</t>
  </si>
  <si>
    <t>37,40</t>
  </si>
  <si>
    <t>26,55</t>
  </si>
  <si>
    <t>9,14</t>
  </si>
  <si>
    <t>21,57</t>
  </si>
  <si>
    <t>11,85</t>
  </si>
  <si>
    <t>18,33</t>
  </si>
  <si>
    <t>8,02</t>
  </si>
  <si>
    <t>8,79</t>
  </si>
  <si>
    <t>37,41</t>
  </si>
  <si>
    <t>12,47</t>
  </si>
  <si>
    <t>15,27</t>
  </si>
  <si>
    <t>13,77</t>
  </si>
  <si>
    <t>17,24</t>
  </si>
  <si>
    <t>19,40</t>
  </si>
  <si>
    <t>16,43</t>
  </si>
  <si>
    <t>15,61</t>
  </si>
  <si>
    <t>14,23</t>
  </si>
  <si>
    <t>15,67</t>
  </si>
  <si>
    <t>39,56</t>
  </si>
  <si>
    <t>26,16</t>
  </si>
  <si>
    <t>90,00</t>
  </si>
  <si>
    <t>3,28</t>
  </si>
  <si>
    <t>26,22</t>
  </si>
  <si>
    <t>11,84</t>
  </si>
  <si>
    <t>12,24</t>
  </si>
  <si>
    <t>13,03</t>
  </si>
  <si>
    <t>25,61</t>
  </si>
  <si>
    <t>14,83</t>
  </si>
  <si>
    <t>27,68</t>
  </si>
  <si>
    <t>20,59</t>
  </si>
  <si>
    <t>23,04</t>
  </si>
  <si>
    <t>300,00</t>
  </si>
  <si>
    <t>17,07</t>
  </si>
  <si>
    <t>5,31</t>
  </si>
  <si>
    <t>25,46</t>
  </si>
  <si>
    <t>45,32</t>
  </si>
  <si>
    <t>ASSENTAMENTO DE TUBO DE AÇO CARBONO PARA REDE DE ÁGUA, DN 1000 MM (40  ) OU DN 1100 MM (44  ), JUNTA SOLDADA, INSTALADO EM LOCAL COM NÍVEL BAIXO DE INTERFERÊNCIAS (NÃO INCLUI FORNECIMENTO). AF_11/2017</t>
  </si>
  <si>
    <t>23,10</t>
  </si>
  <si>
    <t>98764</t>
  </si>
  <si>
    <t>INVERSOR DE SOLDA MONOFÁSICO DE 160 A, POTÊNCIA DE 5400 W, TENSÃO DE 220 V, PARA SOLDA COM ELETRODOS DE 2,0 A 4,0 MM E PROCESSO TIG - CHP DIURNO. AF_06/2018</t>
  </si>
  <si>
    <t>22,69</t>
  </si>
  <si>
    <t>98765</t>
  </si>
  <si>
    <t>INVERSOR DE SOLDA MONOFÁSICO DE 160 A, POTÊNCIA DE 5400 W, TENSÃO DE 220 V, PARA SOLDA COM ELETRODOS DE 2,0 A 4,0 MM E PROCESSO TIG - CHI DIURNO. AF_06/2018</t>
  </si>
  <si>
    <t>12,74</t>
  </si>
  <si>
    <t>16,36</t>
  </si>
  <si>
    <t>9,07</t>
  </si>
  <si>
    <t>CAMINHÃO PARA EQUIPAMENTO DE LIMPEZA A SUCÇÃO COM CAMINHÃO TRUCADO DE PESO BRUTO TOTAL 23000 KG, CARGA ÚTIL MÁX. 15935 KG, DISTÂNCIA ENTRE EIXOS 4,80 M, POTÊNCIA 230 CV, INCLUSIVE LIMPADORA A SUCÇÃO, TANQUE 12000 L - MATERIAIS NA OPERAÇÃO. AF_11/2015</t>
  </si>
  <si>
    <t>11,36</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</si>
  <si>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</si>
  <si>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</si>
  <si>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</si>
  <si>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</si>
  <si>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</si>
  <si>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</si>
  <si>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</si>
  <si>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</si>
  <si>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30,60</t>
  </si>
  <si>
    <t>6,74</t>
  </si>
  <si>
    <t>93,10</t>
  </si>
  <si>
    <t>98746</t>
  </si>
  <si>
    <t>SOLDA DE TOPO EM CHAPA/PERFIL/TUBO DE AÇO CHANFRADO, ESPESSURA=1/4''. AF_06/2018</t>
  </si>
  <si>
    <t>98749</t>
  </si>
  <si>
    <t>SOLDA DE TOPO EM CHAPA/PERFIL/TUBO DE AÇO CHANFRADO, ESPESSURA=5/16''. AF_06/2018</t>
  </si>
  <si>
    <t>98750</t>
  </si>
  <si>
    <t>SOLDA DE TOPO EM CHAPA/PERFIL/TUBO DE AÇO CHANFRADO, ESPESSURA=3/8''. AF_06/2018</t>
  </si>
  <si>
    <t>98751</t>
  </si>
  <si>
    <t>SOLDA DE TOPO EM CHAPA/PERFIL/TUBO DE AÇO CHANFRADO, ESPESSURA=1/2''. AF_06/2018</t>
  </si>
  <si>
    <t>98752</t>
  </si>
  <si>
    <t>SOLDA DE TOPO EM CHAPA/PERFIL/TUBO DE AÇO CHANFRADO, ESPESSURA=5/8''. AF_06/2018</t>
  </si>
  <si>
    <t>98753</t>
  </si>
  <si>
    <t>SOLDA DE TOPO EM CHAPA/PERFIL/TUBO DE AÇO CHANFRADO, ESPESSURA=3/4''. AF_06/2018</t>
  </si>
  <si>
    <t>27,36</t>
  </si>
  <si>
    <t>12,11</t>
  </si>
  <si>
    <t>13,14</t>
  </si>
  <si>
    <t>19,24</t>
  </si>
  <si>
    <t>20,93</t>
  </si>
  <si>
    <t>55,80</t>
  </si>
  <si>
    <t>25,87</t>
  </si>
  <si>
    <t>17,36</t>
  </si>
  <si>
    <t>38,32</t>
  </si>
  <si>
    <t>27,29</t>
  </si>
  <si>
    <t>92281</t>
  </si>
  <si>
    <t>92282</t>
  </si>
  <si>
    <t>92283</t>
  </si>
  <si>
    <t>92284</t>
  </si>
  <si>
    <t>92285</t>
  </si>
  <si>
    <t>92286</t>
  </si>
  <si>
    <t>92308</t>
  </si>
  <si>
    <t>92309</t>
  </si>
  <si>
    <t>92310</t>
  </si>
  <si>
    <t>92323</t>
  </si>
  <si>
    <t>92324</t>
  </si>
  <si>
    <t>92325</t>
  </si>
  <si>
    <t>48,65</t>
  </si>
  <si>
    <t>37,24</t>
  </si>
  <si>
    <t>25,68</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</si>
  <si>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</si>
  <si>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</si>
  <si>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</si>
  <si>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</si>
  <si>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25,32</t>
  </si>
  <si>
    <t>97327</t>
  </si>
  <si>
    <t>TUBO EM COBRE FLEXÍVEL, DN 1/4, COM ISOLAMENTO, INSTALADO EM RAMAL DE ALIMENTAÇÃO DE AR CONDICIONADO COM CONDENSADORA INDIVIDUAL   FORNECIMENTO E INSTALAÇÃO. AF_12/2015</t>
  </si>
  <si>
    <t>97328</t>
  </si>
  <si>
    <t>TUBO EM COBRE FLEXÍVEL, DN 3/8", COM ISOLAMENTO, INSTALADO EM RAMAL DE ALIMENTAÇÃO DE AR CONDICIONADO COM CONDENSADORA INDIVIDUAL  FORNECIMENTO E INSTALAÇÃO. AF_12/2015</t>
  </si>
  <si>
    <t>97329</t>
  </si>
  <si>
    <t>TUBO EM COBRE FLEXÍVEL, DN 1/2", COM ISOLAMENTO, INSTALADO EM RAMAL DE ALIMENTAÇÃO DE AR CONDICIONADO COM CONDENSADORA INDIVIDUAL  FORNECIMENTO E INSTALAÇÃO. AF_12/2015</t>
  </si>
  <si>
    <t>97330</t>
  </si>
  <si>
    <t>TUBO EM COBRE FLEXÍVEL, DN 5/8", COM ISOLAMENTO, INSTALADO EM RAMAL DE ALIMENTAÇÃO DE AR CONDICIONADO COM CONDENSADORA INDIVIDUAL  FORNECIMENTO E INSTALAÇÃO. AF_12/2015</t>
  </si>
  <si>
    <t>97331</t>
  </si>
  <si>
    <t>TUBO EM COBRE FLEXÍVEL, DN 1/4", COM ISOLAMENTO, INSTALADO EM RAMAL DE ALIMENTAÇÃO DE AR CONDICIONADO COM CONDENSADORA CENTRAL  FORNECIMENTO E INSTALAÇÃO. AF_12/2015</t>
  </si>
  <si>
    <t>97332</t>
  </si>
  <si>
    <t>TUBO EM COBRE FLEXÍVEL, DN 3/8", COM ISOLAMENTO, INSTALADO EM RAMAL DE ALIMENTAÇÃO DE AR CONDICIONADO COM CONDENSADORA CENTRAL  FORNECIMENTO E INSTALAÇÃO. AF_12/2015</t>
  </si>
  <si>
    <t>97333</t>
  </si>
  <si>
    <t>TUBO EM COBRE FLEXÍVEL, DN 1/2", COM ISOLAMENTO, INSTALADO EM RAMAL DE ALIMENTAÇÃO DE AR CONDICIONADO COM CONDENSADORA CENTRAL  FORNECIMENTO E INSTALAÇÃO. AF_12/2015</t>
  </si>
  <si>
    <t>97334</t>
  </si>
  <si>
    <t>TUBO EM COBRE FLEXÍVEL, DN 5/8, COM ISOLAMENTO, INSTALADO EM RAMAL DE ALIMENTAÇÃO DE AR CONDICIONADO COM CONDENSADORA CENTRAL   FORNECIMENTO E INSTALAÇÃO. AF_12/2015</t>
  </si>
  <si>
    <t>97335</t>
  </si>
  <si>
    <t>97336</t>
  </si>
  <si>
    <t>97337</t>
  </si>
  <si>
    <t>97338</t>
  </si>
  <si>
    <t>97339</t>
  </si>
  <si>
    <t>97340</t>
  </si>
  <si>
    <t>97347</t>
  </si>
  <si>
    <t>TUBO EM COBRE RÍGIDO, DN 22 MM, CLASSE I, SEM ISOLAMENTO, INSTALADO EM PRUMADA  FORNECIMENTO E INSTALAÇÃO. AF_12/2015</t>
  </si>
  <si>
    <t>97348</t>
  </si>
  <si>
    <t>TUBO EM COBRE RÍGIDO, DN 28 MM, CLASSE I, SEM ISOLAMENTO, INSTALADO EM PRUMADA  FORNECIMENTO E INSTALAÇÃO. AF_12/2015</t>
  </si>
  <si>
    <t>97349</t>
  </si>
  <si>
    <t>TUBO EM COBRE RÍGIDO, DN 35 MM, CLASSE I, SEM ISOLAMENTO, INSTALADO EM PRUMADA  FORNECIMENTO E INSTALAÇÃO. AF_12/2015</t>
  </si>
  <si>
    <t>97350</t>
  </si>
  <si>
    <t>TUBO EM COBRE RÍGIDO, DN 42 MM, CLASSE I, SEM ISOLAMENTO, INSTALADO EM PRUMADA  FORNECIMENTO E INSTALAÇÃO. AF_12/2015</t>
  </si>
  <si>
    <t>97351</t>
  </si>
  <si>
    <t>TUBO EM COBRE RÍGIDO, DN 54 MM, CLASSE I, SEM ISOLAMENTO, INSTALADO EM PRUMADA  FORNECIMENTO E INSTALAÇÃO. AF_12/2015</t>
  </si>
  <si>
    <t>97352</t>
  </si>
  <si>
    <t>TUBO EM COBRE RÍGIDO, DN 66 MM, CLASSE I, SEM ISOLAMENTO, INSTALADO EM PRUMADA  FORNECIMENTO E INSTALAÇÃO. AF_12/2015</t>
  </si>
  <si>
    <t>97353</t>
  </si>
  <si>
    <t>TUBO EM COBRE RÍGIDO, DN 15 MM, CLASSE I, SEM ISOLAMENTO, INSTALADO EM RAMAL DE DISTRIBUIÇÃO  FORNECIMENTO E INSTALAÇÃO. AF_12/2015</t>
  </si>
  <si>
    <t>97354</t>
  </si>
  <si>
    <t>TUBO EM COBRE RÍGIDO, DN 22 MM, CLASSE I, SEM ISOLAMENTO, INSTALADO EM RAMAL DE DISTRIBUIÇÃO FORNECIMENTO E INSTALAÇÃO. AF_12/2015</t>
  </si>
  <si>
    <t>97355</t>
  </si>
  <si>
    <t>TUBO EM COBRE RÍGIDO, DN 28 MM, CLASSE I, SEM ISOLAMENTO, INSTALADO EM RAMAL DE DISTRIBUIÇÃO FORNECIMENTO E INSTALAÇÃO. AF_12/2015</t>
  </si>
  <si>
    <t>97356</t>
  </si>
  <si>
    <t>TUBO EM COBRE RÍGIDO, DN 15 MM, CLASSE I, SEM ISOLAMENTO, INSTALADO EM RAMAL E SUB-RAMAL  FORNECIMENTO E INSTALAÇÃO. AF_12/2015</t>
  </si>
  <si>
    <t>97357</t>
  </si>
  <si>
    <t>TUBO EM COBRE RÍGIDO, DN 22 MM, CLASSE I, SEM ISOLAMENTO, INSTALADO EM RAMAL E SUB-RAMAL  FORNECIMENTO E INSTALAÇÃO. AF_12/2015</t>
  </si>
  <si>
    <t>97358</t>
  </si>
  <si>
    <t>TUBO EM COBRE RÍGIDO, DN 28 MM, CLASSE I, SEM ISOLAMENTO, INSTALADO EM RAMAL E SUB-RAMAL  FORNECIMENTO E INSTALAÇÃO. AF_12/2015</t>
  </si>
  <si>
    <t>3,78</t>
  </si>
  <si>
    <t>19,00</t>
  </si>
  <si>
    <t>17,14</t>
  </si>
  <si>
    <t>18,03</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</si>
  <si>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</si>
  <si>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</si>
  <si>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</si>
  <si>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</si>
  <si>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</si>
  <si>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</si>
  <si>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</si>
  <si>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</si>
  <si>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</si>
  <si>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</si>
  <si>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</si>
  <si>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</si>
  <si>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</si>
  <si>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</si>
  <si>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20,02</t>
  </si>
  <si>
    <t>15,19</t>
  </si>
  <si>
    <t>70,13</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</si>
  <si>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</si>
  <si>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</si>
  <si>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</si>
  <si>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</si>
  <si>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</si>
  <si>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</si>
  <si>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</si>
  <si>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</si>
  <si>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</si>
  <si>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</si>
  <si>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</si>
  <si>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</si>
  <si>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</si>
  <si>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17,65</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</si>
  <si>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</si>
  <si>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</si>
  <si>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1,62</t>
  </si>
  <si>
    <t>71,36</t>
  </si>
  <si>
    <t>49,38</t>
  </si>
  <si>
    <t>20,70</t>
  </si>
  <si>
    <t>21,86</t>
  </si>
  <si>
    <t>14,65</t>
  </si>
  <si>
    <t>99054</t>
  </si>
  <si>
    <t>33,07</t>
  </si>
  <si>
    <t>21,94</t>
  </si>
  <si>
    <t>GUARDA-CORPO EM LAJE PÓS-DESFÔRMA, PARA ESTRUTURAS EM CONCRETO, COM ESCORAS DE MADEIRA ESTRONCADAS NA ESTRUTURA, TRAVESSÕES DE MADEIRA PREGADOS E FECHAMENTO EM TELA DE POLIPROPILENO PARA EDIFICAÇÕES ACIMA DE 4 PAV. (2 MONTAGENS POR OBRA). AF_11/2017</t>
  </si>
  <si>
    <t>COBERTURA PARA PROTEÇÃO DE PEDESTRES SOBRE ESTRUTURA DE ANDAIME, INCLUSIVE MONTAGEM E DESMONTAGEM. AF_11/2017</t>
  </si>
  <si>
    <t>9,74</t>
  </si>
  <si>
    <t>Porcelanato natural, acabamento acetinado, dim. 60x60cm, ref. PLATINA NA Eliane/equiv, utilizando dupla colagem de argamassa colante para porcelanato tipo ACIII e rejunte 1mm para porcelanato</t>
  </si>
  <si>
    <t>Mini-Disjuntor bipolar 80 A, curva C - 5KA 240VCA (NBR IEC 60947-2), Ref. Siemens, GE, Schneider ou equivalente</t>
  </si>
  <si>
    <t>Mini-Disjuntor tripolar 80 A, curva C - 5KA 240VCA (NBR IEC 60947-2), Ref. Siemens, GE, Schneider ou equivalente</t>
  </si>
  <si>
    <t>CHAPA COMPENSADO NAVAL ESP. 10MM</t>
  </si>
  <si>
    <t>PONTALETE DE MADEIRA BRUTA DE 3ª 8.0 X 8.0 CM</t>
  </si>
  <si>
    <t>PECA EM MADEIRA 7X5CM (BRUTA)</t>
  </si>
  <si>
    <t>MANTA ASFALTICA 3MM TIPO III - APP (AREIA/POLIESTER/POLIESTER) NBR 9952, INCL. ARG. REGULAR. E PROTECAO</t>
  </si>
  <si>
    <t>MANTA ASFALTICA 4MM TIPO III - APP (AREIA/POLIESTER/POLIESTER) NBR 9952, INCL. ARG. REGULAR. E PROTECAO</t>
  </si>
  <si>
    <t>CANTONEIRA ABAS IGUAIS DE FERRO ASTM A-36 - 1/8" X 1/2" X 1/2"</t>
  </si>
  <si>
    <t>CANTONEIRA ABAS IGUAIS DE FERRO ASTM A-36 - 1/8" X 3/4" X 3/4"</t>
  </si>
  <si>
    <t>PORTA EM COMPENSADO LISA LEVE COLMEIA ESP.35MM,0.7X2.1M P/PINT.</t>
  </si>
  <si>
    <t>PORTA MADEIRA DE LEI LISA MEDIA SARRAFEADA ESP 30 MM 0.6X2.1M P/ PINTURA</t>
  </si>
  <si>
    <t>PORTA MADEIRA DE LEI LISA MEDIA SARRAFEADA ESP 30 MM 0.7X2.1M P/ PINTURA</t>
  </si>
  <si>
    <t>PORTA MADEIRA DE LEI LISA MEDIA SARRAFEADA ESP 30 MM 0.8X2.1M P/ PINTURA</t>
  </si>
  <si>
    <t>PORTA MADEIRA DE LEI LISA MEDIA SARRAFEADA ESP 30 MM 0.9X2.1M P/ PINTURA</t>
  </si>
  <si>
    <t>PORTA MADEIRA DE LEI LISA MEDIA SARRAFEADA ESP 30MM P/ PINTURA 0.80 X 1.60 M</t>
  </si>
  <si>
    <t>PORTA MADEIRA DE LEI LISA MEDIA SARRAFEADA ESP 30MM P/ PINTURA 0.60 X 1.60M</t>
  </si>
  <si>
    <t>PORTA ABRIR VENEZIANA ALUM ANOD NATURAL LINHA 25/SUPREMA</t>
  </si>
  <si>
    <t>JANELA MAXIM-AR ALUMINIO ANOD. NATURAL LINHA 25/SUPREMA</t>
  </si>
  <si>
    <t>JANELA DE CORRER ALUMINIO ANOD. NATURAL LINHA 25/SUPREMA</t>
  </si>
  <si>
    <t>PORCELANTO NATURAL ACETINADO 60X60CM PLATINA NA</t>
  </si>
  <si>
    <t>CANTONEIRA ABAS IGUAIS DE FERRO ASTM A-36 - 1/8" X 1" X 1"</t>
  </si>
  <si>
    <t>CANTONEIRA ABAS IGUAIS DE FERRO ASTM A-36 - 3/16" X 1.1/2" X 1.1/2" GALV.</t>
  </si>
  <si>
    <t>BOMBA CENTR TRIFASICA 220/380V 5CV REF CAM 620 TJM</t>
  </si>
  <si>
    <t>CANTONEIRA ABAS IGUAIS DE FERRO ASTM A-36 - 3/16" X 1.1/2" X 1.1/2"</t>
  </si>
  <si>
    <t>CANTONEIRA ABAS IGUAIS DE FERRO ASTM A-36 - 3/16" X 1" X 1"</t>
  </si>
  <si>
    <t>CANTONEIRA ABAS IGUAIS DE FERRO ASTM A-36 - 3/16" X 1.1/4" X 1.1/4"</t>
  </si>
  <si>
    <t>REGULADOR PRESSAO PRIM EST SAIDA 150KPA INC VALVULA P/ 02 CILIDROS</t>
  </si>
  <si>
    <t>TORNEIRA JATO ESGUICHO EM ACO INOX DIAM. 3/8" - TAMANHO 15 CM P/ BEBEDOURO INDUSTRIAL</t>
  </si>
  <si>
    <t>CAIXA DE INCENDIO/ABRIGO PARA MANGUEIRA 60X90X17CM C/ TAMPA E SUPORTE</t>
  </si>
  <si>
    <t>CAIXA DE INCENDIO/ABRIGO PARA MANGUEIRA 80X90X17CM C/ TAMPA E SUPORTE</t>
  </si>
  <si>
    <t>CANTONEIRA ABAS IGUAIS DE FERRO ASTM A-36 - 1/4" X 1.1/4" X 1.1/4"</t>
  </si>
  <si>
    <t>MATERIAL DE CONSUMO I</t>
  </si>
  <si>
    <t>03.03.01</t>
  </si>
  <si>
    <t>03.03.02</t>
  </si>
  <si>
    <t>03.03.03</t>
  </si>
  <si>
    <t>03.03.04</t>
  </si>
  <si>
    <t>03.03.05</t>
  </si>
  <si>
    <r>
      <t xml:space="preserve">BDI: </t>
    </r>
    <r>
      <rPr>
        <sz val="10"/>
        <rFont val="Arial"/>
        <family val="2"/>
      </rPr>
      <t>27,64% - Serviços</t>
    </r>
    <r>
      <rPr>
        <b/>
        <sz val="10"/>
        <rFont val="Arial"/>
        <family val="2"/>
      </rPr>
      <t xml:space="preserve">
DATA BASE: </t>
    </r>
    <r>
      <rPr>
        <sz val="10"/>
        <rFont val="Arial"/>
        <family val="2"/>
      </rPr>
      <t>Setembro/2018</t>
    </r>
  </si>
  <si>
    <t>02.01.09</t>
  </si>
  <si>
    <t>REMOÇÃO DE CARPETE</t>
  </si>
  <si>
    <t>03.01.11</t>
  </si>
  <si>
    <t>FORNECIMENTO E INSTALAÇÃO DE CARPETE BERBER POINT 650 DA BEAULIEU E=6MM</t>
  </si>
  <si>
    <t xml:space="preserve">PORTA EM MADEIRA DE LEI PARA PINTURA, 160X210X3,5CM, 5CM, 2 FOLHAS, INCLUSO ADUELA 2A, ALIZAR 2A E DOBRADIÇAS </t>
  </si>
  <si>
    <t>PORTA DE VIDRO TEMPERADO, 02 FOLHAS, 1,60X2,10M, ESPESSURA 10MM, INCLUSIVE ACESSORIOS</t>
  </si>
  <si>
    <t>04.01.06</t>
  </si>
  <si>
    <t>05.02.06</t>
  </si>
  <si>
    <t>05.03.01</t>
  </si>
  <si>
    <t>05.03.02</t>
  </si>
  <si>
    <t>05.03.03</t>
  </si>
  <si>
    <t>05.03.04</t>
  </si>
  <si>
    <t>05.03.05</t>
  </si>
  <si>
    <t>05.03.06</t>
  </si>
  <si>
    <t>05.03.07</t>
  </si>
  <si>
    <t>VASO SANITÁRIO SIFONADO COM CAIXA ACOPLADA LOUÇA BRANCA - PADRÃO MÉDIO, INCLUSO ENGATE FLEXÍVEL EM METAL CROMADO, 1/2 X 40CM - FORNECIMENTO E INSTALAÇÃO.</t>
  </si>
  <si>
    <t>05.03.08</t>
  </si>
  <si>
    <t>LAVATÓRIO LOUÇA BRANCA SUSPENSO, 29,5 X 39CM OU EQUIVALENTE, PADRÃO POPULAR, INCLUSO SIFÃO FLEXÍVEL EM PVC, VÁLVULA E ENGATE FLEXÍVEL 30CM EM PLÁSTICO E TORNEIRA CROMADA DE MESA, PADRÃO POPULAR - FORNECIMENTO E INSTALAÇÃO.</t>
  </si>
  <si>
    <t>05.03.09</t>
  </si>
  <si>
    <t>05.03.10</t>
  </si>
  <si>
    <t>REGISTRO DE GAVETA BRUTO, LATÃO, ROSCÁVEL, 3/4", FORNECIDO E INSTALADO EM RAMAL DE ÁGUA.</t>
  </si>
  <si>
    <t>05.01.06</t>
  </si>
  <si>
    <t>TE, PVC, SOLDÁVEL, DN 20MM, INSTALADO EM RAMAL OU SUB-RAMAL DE ÁGUA - FORNECIMENTO E INSTALAÇÃO.</t>
  </si>
  <si>
    <t>05.01.07</t>
  </si>
  <si>
    <t>TE, PVC, SOLDÁVEL, DN 25MM, INSTALADO EM RAMAL OU SUB-RAMAL DE ÁGUA - FORNECIMENTO E INSTALAÇÃO.</t>
  </si>
  <si>
    <t>05.03.11</t>
  </si>
  <si>
    <t>05.03.12</t>
  </si>
  <si>
    <t>PAPELEIRA DE PAREDE EM METAL CROMADO SEM TAMPA, INCLUSO FIXAÇÃO.</t>
  </si>
  <si>
    <t>05.03.13</t>
  </si>
  <si>
    <t>05.03.14</t>
  </si>
  <si>
    <t>PORTA TOALHA INOX PARA PAPEL TOALHA EM ROLO</t>
  </si>
  <si>
    <t xml:space="preserve">VASO SANITARIO SIFONADO CONVENCIONAL PARA PCD SEM FURO FRONTAL COM  LOUÇA BRANCA SEM ASSENTO -  FORNECIMENTO E INSTALAÇÃO. </t>
  </si>
  <si>
    <t>05.03.15</t>
  </si>
  <si>
    <t>03.02.05</t>
  </si>
  <si>
    <t>FORNECIMENTO E ASSENTAMENTO DE  RODA BANCA EM GRANITO POLIDO</t>
  </si>
  <si>
    <t>03.02.06</t>
  </si>
  <si>
    <t>06.02.04</t>
  </si>
  <si>
    <t>06.02.05</t>
  </si>
  <si>
    <t>06.02.06</t>
  </si>
  <si>
    <t>LUMINÁRIA TIPO SPOT DE EMBUTIR MR16 G-LIGHT OU SIMILAR COM LÂMPADA DICRÓICA 50W</t>
  </si>
  <si>
    <t>0.0525</t>
  </si>
  <si>
    <t>LUMINÁRIA FLUORESCENTE TUBULAR 1 X 40 W / 127V, COMPLETA</t>
  </si>
  <si>
    <t>06.02.07</t>
  </si>
  <si>
    <t>06.02.08</t>
  </si>
  <si>
    <t xml:space="preserve">LUMINÁRIA TIPO PLAFON, DE SOBREPOR, COM 1 LÂMPADA LED - FORNECIMENTO E INSTALAÇÃO. </t>
  </si>
  <si>
    <t>06.02.09</t>
  </si>
  <si>
    <t>05.03.18</t>
  </si>
  <si>
    <t>05.02.07</t>
  </si>
  <si>
    <t>PORTA EM ALUMÍNIO DE ABRIR TIPO VENEZIANA COM GUARNIÇÃO, FIXAÇÃO COM PARAFUSOS - FORNECIMENTO E INSTALAÇÃO.</t>
  </si>
  <si>
    <t>GUARDA CORPO E CORRIMÃO EM TUBO FERRO GALVANIZADO, ALT=1,10M, COM BARRAS VERTICAIS A CADA 11CM (3/4") E BARRAS HORIZONTAIS (SUPERIOR, INTERMEDIÁRIAS (DUAS) E INFERIOR) DE 1.1/2", INCLUSIVE CURVA DE AÇO</t>
  </si>
  <si>
    <t>03.02.07</t>
  </si>
  <si>
    <t xml:space="preserve">BARRA DE APOIO, RETA, FIXA, EM AÇO INOX, L=40CM, D=1 1/2", JACKWAL OU SIMILAR </t>
  </si>
  <si>
    <t xml:space="preserve">BARRA DE APOIO, RETA, FIXA, EM AÇO INOX, L=70CM, D=1 1/2", JACKWAL OU SIMILAR </t>
  </si>
  <si>
    <t xml:space="preserve">BARRA DE APOIO, RETA, FIXA, EM AÇO INOX, L=80CM, D=1 1/2", JACKWAL OU SIMILAR </t>
  </si>
  <si>
    <t>0.8492</t>
  </si>
  <si>
    <t>05.03.16</t>
  </si>
  <si>
    <t>05.03.17</t>
  </si>
  <si>
    <t>TUBO PVC, SERIE NORMAL, ESGOTO PREDIAL, DN 100 MM, FORNECIDO E INSTALADO EM RAMAL DE DESCARGA OU RAMAL DE ESGOTO SANITÁRIO.</t>
  </si>
  <si>
    <t>CABO DE COBRE FLEXÍVEL ISOLADO, 2,5 MM², ANTI-CHAMA 0,6/1,0 KV, PARA CIRCUITOS TERMINAIS - FORNECIMENTO E INSTALAÇÃO.</t>
  </si>
  <si>
    <t>CABO DE COBRE FLEXÍVEL ISOLADO, 4 MM², ANTI-CHAMA 0,6/1,0 KV, PARA CIRCUITOS TERMINAIS - FORNECIMENTO E INSTALAÇÃO.</t>
  </si>
  <si>
    <t>FORNECIMENTO E INSTALAÇÃO DE FACHADA EM PELE DE VIDRO, LINHA CITTA DUE ALCOA, EM VIDRO LAMINADO 3+3 PRATA REFLETIVO MEDINDO 8,30X6,87M,C/06 MODULOS VERTICAL E 11 MODULOS HORIZONTAL. E 05 JANELAS MAXI MAR.</t>
  </si>
  <si>
    <t>04.01.07</t>
  </si>
  <si>
    <t>05.03.19</t>
  </si>
  <si>
    <t>CABO DE COBRE FLEXÍVEL ISOLADO, 1,5 MM², ANTI-CHAMA 0,6/1,0 KV, PARA CIRCUITOS TERMINAIS - FORNECIMENTO E INSTALAÇÃO.</t>
  </si>
  <si>
    <t>PONTO DE ILUMINAÇÃO RESIDENCIAL INCLUINDO INTERRUPTOR SIMPLES, CAIXA ELÉTRICA, ELETRODUTO, CABO, RASGO, QUEBRA E CHUMBAMENTO (EXCLUINDO LUMINÁRIA E LÂMPADA).</t>
  </si>
  <si>
    <t>FORNECIMENTO DE PERFIL "U" CHAPA DOBRADA PARA VIGA DE SUSTENTAÇÃO DA ESCADA</t>
  </si>
  <si>
    <t xml:space="preserve">CANTONEIRA DE AÇO PERFIL "L" EM ABAS IGUAIS 1"X1"X1/8" 
</t>
  </si>
  <si>
    <t>OBRA: REFORMA DO TEATRO MUNICIPAL</t>
  </si>
  <si>
    <t>06.02.10</t>
  </si>
  <si>
    <t>LUSTRE DE CRISTAL 28 LÂMPADAS</t>
  </si>
  <si>
    <t>01.01.07</t>
  </si>
  <si>
    <t>1 mês</t>
  </si>
  <si>
    <t>2 mês</t>
  </si>
  <si>
    <t>3 mês</t>
  </si>
  <si>
    <t>4 mês</t>
  </si>
  <si>
    <t>REDE DE LUZ, INCL. PADRÃO ENTRADA DE ENERGIA TRIFÁS., CABO DE LIGAÇÃO ATÉ BARRACÕES, QUADRO DE DISTRIB., DISJ. E CHAVE DE FORÇA (QUANDO NECESSÁRIO), CONS. 20M ENTRE PADRÃO ENTRADA E QDG, CONF. PROJETO (1 UTILIZAÇÃO)</t>
  </si>
  <si>
    <t>PONTO PARA RALO SIFONADO, INCLUSIVE RALO SIFONADO 100 X 40 MM C/ GRELHA EM AÇÕ INOX</t>
  </si>
  <si>
    <t>PONTO PARA CAIXA SIFONADA, INCLUSIVE CAIXA SIFONADA PVC 150X150X50MM COM GRELHA EM AÇO INOX</t>
  </si>
  <si>
    <t>BANCADA DE GRANITO COM ESPESSURA DE 2 CM</t>
  </si>
  <si>
    <t>TORNEIRA PARA LAVATÓRIO LINHA ANTI-VANDALISMO, MARCAS DE REFERÊNCIA FABRIMAR, DECA OU DOCOL</t>
  </si>
  <si>
    <t>CHUVEIRO COMPLETO, LINHA ANTI-VANDALISMO, MARCAS DE REFERÊNCIA FABRIMAR, DECA OU DOCOL</t>
  </si>
  <si>
    <t>PONTO P/ VÁLVULA (MICTÓRIO) INCLUSIVE VÁLVULA COM ACABAMENTO MARCA DE REFERÊNCIA PRESSMATIC DOCOL, MOD. 17015106 E TUBO DE LIGAÇÃO P/MICTÓRIO ANTIVANDALISMO PRESSMATIC MOD. 00132606 MARCA DE REF. DOCOL OU EQUIVALENTE</t>
  </si>
  <si>
    <t>DUCHA MANUAL ACQUA JET , LINHA AQUARIUS, COM REGISTRO REF.C 2195, MARCAS DE REFERÊNCIA FABRIMAR, DECA OU DOCOL</t>
  </si>
  <si>
    <t xml:space="preserve">CURVA ABC </t>
  </si>
  <si>
    <t>EMPRESA</t>
  </si>
  <si>
    <t xml:space="preserve">VALOR </t>
  </si>
  <si>
    <t>Madeira Madeira</t>
  </si>
  <si>
    <t>Mercado Livre</t>
  </si>
  <si>
    <t>Guaporé</t>
  </si>
  <si>
    <t>MÉDIA</t>
  </si>
  <si>
    <t xml:space="preserve">QUADRO RESUMO </t>
  </si>
  <si>
    <t>04.02</t>
  </si>
  <si>
    <t>04.02.01</t>
  </si>
  <si>
    <t>04.02.02</t>
  </si>
  <si>
    <t>06.01</t>
  </si>
  <si>
    <t>07.02</t>
  </si>
  <si>
    <t>08.01</t>
  </si>
  <si>
    <t>08</t>
  </si>
  <si>
    <t>09</t>
  </si>
  <si>
    <t>09.01</t>
  </si>
  <si>
    <t>09.01.01</t>
  </si>
  <si>
    <t>09.02</t>
  </si>
  <si>
    <t>09.02.01</t>
  </si>
  <si>
    <t>10.01</t>
  </si>
  <si>
    <t>11.01</t>
  </si>
  <si>
    <t>12.01</t>
  </si>
  <si>
    <t>12.02</t>
  </si>
  <si>
    <t>16.01</t>
  </si>
  <si>
    <t>19,46</t>
  </si>
  <si>
    <t>53,98</t>
  </si>
  <si>
    <t>0,93</t>
  </si>
  <si>
    <t>34,40</t>
  </si>
  <si>
    <t>82,42</t>
  </si>
  <si>
    <t>21,08</t>
  </si>
  <si>
    <t>13,10</t>
  </si>
  <si>
    <t>26,59</t>
  </si>
  <si>
    <t>2,13</t>
  </si>
  <si>
    <t>4,47</t>
  </si>
  <si>
    <t>42,22</t>
  </si>
  <si>
    <t>46,11</t>
  </si>
  <si>
    <t>52,50</t>
  </si>
  <si>
    <t>35,63</t>
  </si>
  <si>
    <t>37,98</t>
  </si>
  <si>
    <t>17,59</t>
  </si>
  <si>
    <t>3,53</t>
  </si>
  <si>
    <t>21,97</t>
  </si>
  <si>
    <t>37,59</t>
  </si>
  <si>
    <t>23,94</t>
  </si>
  <si>
    <t>28,85</t>
  </si>
  <si>
    <t>12,68</t>
  </si>
  <si>
    <t>7,08</t>
  </si>
  <si>
    <t>22,94</t>
  </si>
  <si>
    <t>28,71</t>
  </si>
  <si>
    <t>34,47</t>
  </si>
  <si>
    <t>4,26</t>
  </si>
  <si>
    <t>14,56</t>
  </si>
  <si>
    <t>5,09</t>
  </si>
  <si>
    <t>1,04</t>
  </si>
  <si>
    <t>9,08</t>
  </si>
  <si>
    <t>29,19</t>
  </si>
  <si>
    <t>17,37</t>
  </si>
  <si>
    <t>47,19</t>
  </si>
  <si>
    <t>99240</t>
  </si>
  <si>
    <t>99241</t>
  </si>
  <si>
    <t>99242</t>
  </si>
  <si>
    <t>99243</t>
  </si>
  <si>
    <t>99244</t>
  </si>
  <si>
    <t>99246</t>
  </si>
  <si>
    <t>99247</t>
  </si>
  <si>
    <t>99248</t>
  </si>
  <si>
    <t>99249</t>
  </si>
  <si>
    <t>99252</t>
  </si>
  <si>
    <t>99254</t>
  </si>
  <si>
    <t>99256</t>
  </si>
  <si>
    <t>99259</t>
  </si>
  <si>
    <t>99261</t>
  </si>
  <si>
    <t>99263</t>
  </si>
  <si>
    <t>99265</t>
  </si>
  <si>
    <t>99266</t>
  </si>
  <si>
    <t>99267</t>
  </si>
  <si>
    <t>99269</t>
  </si>
  <si>
    <t>99271</t>
  </si>
  <si>
    <t>99272</t>
  </si>
  <si>
    <t>99273</t>
  </si>
  <si>
    <t>99274</t>
  </si>
  <si>
    <t>99276</t>
  </si>
  <si>
    <t>99277</t>
  </si>
  <si>
    <t>99278</t>
  </si>
  <si>
    <t>99279</t>
  </si>
  <si>
    <t>99280</t>
  </si>
  <si>
    <t>99281</t>
  </si>
  <si>
    <t>99282</t>
  </si>
  <si>
    <t>99283</t>
  </si>
  <si>
    <t>99284</t>
  </si>
  <si>
    <t>99286</t>
  </si>
  <si>
    <t>99287</t>
  </si>
  <si>
    <t>99288</t>
  </si>
  <si>
    <t>99289</t>
  </si>
  <si>
    <t>99290</t>
  </si>
  <si>
    <t>99291</t>
  </si>
  <si>
    <t>99292</t>
  </si>
  <si>
    <t>99293</t>
  </si>
  <si>
    <t>99294</t>
  </si>
  <si>
    <t>99296</t>
  </si>
  <si>
    <t>99297</t>
  </si>
  <si>
    <t>99298</t>
  </si>
  <si>
    <t>99299</t>
  </si>
  <si>
    <t>99300</t>
  </si>
  <si>
    <t>99301</t>
  </si>
  <si>
    <t>99302</t>
  </si>
  <si>
    <t>99303</t>
  </si>
  <si>
    <t>99304</t>
  </si>
  <si>
    <t>99305</t>
  </si>
  <si>
    <t>99306</t>
  </si>
  <si>
    <t>99307</t>
  </si>
  <si>
    <t>99308</t>
  </si>
  <si>
    <t>99309</t>
  </si>
  <si>
    <t>99310</t>
  </si>
  <si>
    <t>99311</t>
  </si>
  <si>
    <t>99312</t>
  </si>
  <si>
    <t>99313</t>
  </si>
  <si>
    <t>99314</t>
  </si>
  <si>
    <t>99315</t>
  </si>
  <si>
    <t>99317</t>
  </si>
  <si>
    <t>99318</t>
  </si>
  <si>
    <t>99319</t>
  </si>
  <si>
    <t>99320</t>
  </si>
  <si>
    <t>99321</t>
  </si>
  <si>
    <t>99322</t>
  </si>
  <si>
    <t>99323</t>
  </si>
  <si>
    <t>99324</t>
  </si>
  <si>
    <t>99325</t>
  </si>
  <si>
    <t>99326</t>
  </si>
  <si>
    <t>99327</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</si>
  <si>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</si>
  <si>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</si>
  <si>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</si>
  <si>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</si>
  <si>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</si>
  <si>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</si>
  <si>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</si>
  <si>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</si>
  <si>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CURVO COM EXTRUSORA, 65 CM BASE (15 CM BASE DA GUIA + 50 CM BASE DA SARJETA) X 26 CM ALTURA. AF_06/2016</t>
  </si>
  <si>
    <t>18,96</t>
  </si>
  <si>
    <t>28,41</t>
  </si>
  <si>
    <t>19,68</t>
  </si>
  <si>
    <t>54,36</t>
  </si>
  <si>
    <t>11,42</t>
  </si>
  <si>
    <t>15,50</t>
  </si>
  <si>
    <t>13,15</t>
  </si>
  <si>
    <t>51,00</t>
  </si>
  <si>
    <t>32,03</t>
  </si>
  <si>
    <t>30,79</t>
  </si>
  <si>
    <t>43,84</t>
  </si>
  <si>
    <t>25,15</t>
  </si>
  <si>
    <t>9,79</t>
  </si>
  <si>
    <t>5,06</t>
  </si>
  <si>
    <t>6,62</t>
  </si>
  <si>
    <t>6,75</t>
  </si>
  <si>
    <t>12,63</t>
  </si>
  <si>
    <t>23,95</t>
  </si>
  <si>
    <t>99235</t>
  </si>
  <si>
    <t>99431</t>
  </si>
  <si>
    <t>99432</t>
  </si>
  <si>
    <t>99433</t>
  </si>
  <si>
    <t>99434</t>
  </si>
  <si>
    <t>99435</t>
  </si>
  <si>
    <t>99436</t>
  </si>
  <si>
    <t>99437</t>
  </si>
  <si>
    <t>99438</t>
  </si>
  <si>
    <t>99439</t>
  </si>
  <si>
    <t>23,08</t>
  </si>
  <si>
    <t>25,80</t>
  </si>
  <si>
    <t>49,29</t>
  </si>
  <si>
    <t>12,75</t>
  </si>
  <si>
    <t>11,69</t>
  </si>
  <si>
    <t>8,87</t>
  </si>
  <si>
    <t>15,49</t>
  </si>
  <si>
    <t>19,61</t>
  </si>
  <si>
    <t>7,78</t>
  </si>
  <si>
    <t>20,07</t>
  </si>
  <si>
    <t>27,19</t>
  </si>
  <si>
    <t>19,32</t>
  </si>
  <si>
    <t>23,68</t>
  </si>
  <si>
    <t>25,45</t>
  </si>
  <si>
    <t>17,10</t>
  </si>
  <si>
    <t>22,56</t>
  </si>
  <si>
    <t>26,68</t>
  </si>
  <si>
    <t>23,62</t>
  </si>
  <si>
    <t>3,73</t>
  </si>
  <si>
    <t>42,28</t>
  </si>
  <si>
    <t>11,57</t>
  </si>
  <si>
    <t>13,50</t>
  </si>
  <si>
    <t>9,15</t>
  </si>
  <si>
    <t>5,39</t>
  </si>
  <si>
    <t>24,81</t>
  </si>
  <si>
    <t>13,01</t>
  </si>
  <si>
    <t>21,61</t>
  </si>
  <si>
    <t>19,35</t>
  </si>
  <si>
    <t>16,00</t>
  </si>
  <si>
    <t>12,46</t>
  </si>
  <si>
    <t>11,54</t>
  </si>
  <si>
    <t>13,53</t>
  </si>
  <si>
    <t>9,57</t>
  </si>
  <si>
    <t>17,12</t>
  </si>
  <si>
    <t>15,16</t>
  </si>
  <si>
    <t>16,79</t>
  </si>
  <si>
    <t>4,02</t>
  </si>
  <si>
    <t>18,19</t>
  </si>
  <si>
    <t>84,49</t>
  </si>
  <si>
    <t>33,50</t>
  </si>
  <si>
    <t>64,07</t>
  </si>
  <si>
    <t>21,12</t>
  </si>
  <si>
    <t>33,86</t>
  </si>
  <si>
    <t>9,51</t>
  </si>
  <si>
    <t>44,67</t>
  </si>
  <si>
    <t>24,46</t>
  </si>
  <si>
    <t>15,84</t>
  </si>
  <si>
    <t>27,08</t>
  </si>
  <si>
    <t>17,21</t>
  </si>
  <si>
    <t>21,96</t>
  </si>
  <si>
    <t>15,89</t>
  </si>
  <si>
    <t>11,32</t>
  </si>
  <si>
    <t>14,17</t>
  </si>
  <si>
    <t>13,44</t>
  </si>
  <si>
    <t>19,12</t>
  </si>
  <si>
    <t>20,69</t>
  </si>
  <si>
    <t>31,50</t>
  </si>
  <si>
    <t>33,69</t>
  </si>
  <si>
    <t>34,30</t>
  </si>
  <si>
    <t>99250</t>
  </si>
  <si>
    <t>99251</t>
  </si>
  <si>
    <t>99253</t>
  </si>
  <si>
    <t>99255</t>
  </si>
  <si>
    <t>99257</t>
  </si>
  <si>
    <t>99258</t>
  </si>
  <si>
    <t>99260</t>
  </si>
  <si>
    <t>99262</t>
  </si>
  <si>
    <t>99264</t>
  </si>
  <si>
    <t>20,89</t>
  </si>
  <si>
    <t>99619</t>
  </si>
  <si>
    <t>99620</t>
  </si>
  <si>
    <t>99621</t>
  </si>
  <si>
    <t>99622</t>
  </si>
  <si>
    <t>99623</t>
  </si>
  <si>
    <t>99624</t>
  </si>
  <si>
    <t>99625</t>
  </si>
  <si>
    <t>99626</t>
  </si>
  <si>
    <t>99627</t>
  </si>
  <si>
    <t>99628</t>
  </si>
  <si>
    <t>99629</t>
  </si>
  <si>
    <t>99630</t>
  </si>
  <si>
    <t>99631</t>
  </si>
  <si>
    <t>99632</t>
  </si>
  <si>
    <t>99633</t>
  </si>
  <si>
    <t>99634</t>
  </si>
  <si>
    <t>99635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</si>
  <si>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</si>
  <si>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</si>
  <si>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20,58</t>
  </si>
  <si>
    <t>8,27</t>
  </si>
  <si>
    <t>13,92</t>
  </si>
  <si>
    <t>10,15</t>
  </si>
  <si>
    <t>5,29</t>
  </si>
  <si>
    <t>5,16</t>
  </si>
  <si>
    <t>11,26</t>
  </si>
  <si>
    <t>1,49</t>
  </si>
  <si>
    <t>3,99</t>
  </si>
  <si>
    <t>42,26</t>
  </si>
  <si>
    <t>35,85</t>
  </si>
  <si>
    <t>62,95</t>
  </si>
  <si>
    <t>16,38</t>
  </si>
  <si>
    <t>15,57</t>
  </si>
  <si>
    <t>14,90</t>
  </si>
  <si>
    <t>22,77</t>
  </si>
  <si>
    <t>16,40</t>
  </si>
  <si>
    <t>14,74</t>
  </si>
  <si>
    <t>23,19</t>
  </si>
  <si>
    <t>15,30</t>
  </si>
  <si>
    <t>18,11</t>
  </si>
  <si>
    <t>11,49</t>
  </si>
  <si>
    <t>28,89</t>
  </si>
  <si>
    <t>33,88</t>
  </si>
  <si>
    <t>21,06</t>
  </si>
  <si>
    <t>15,14</t>
  </si>
  <si>
    <t>27,24</t>
  </si>
  <si>
    <t>99195</t>
  </si>
  <si>
    <t>99198</t>
  </si>
  <si>
    <t>28,38</t>
  </si>
  <si>
    <t>99058</t>
  </si>
  <si>
    <t>LOCAÇÃO DE PONTO PARA REFERÊNCIA TOPOGRÁFICA. AF_10/2018</t>
  </si>
  <si>
    <t>99059</t>
  </si>
  <si>
    <t>LOCACAO CONVENCIONAL DE OBRA, UTILIZANDO GABARITO DE TÁBUAS CORRIDAS PONTALETADAS A CADA 2,00M -  2 UTILIZAÇÕES. AF_10/2018</t>
  </si>
  <si>
    <t>99060</t>
  </si>
  <si>
    <t>99061</t>
  </si>
  <si>
    <t>99062</t>
  </si>
  <si>
    <t>MARCAÇÃO DE PONTOS EM GABARITO OU CAVALETE. AF_10/2018</t>
  </si>
  <si>
    <t>99063</t>
  </si>
  <si>
    <t>LOCAÇÃO DE REDE DE ÁGUA OU ESGOTO. AF_10/2018</t>
  </si>
  <si>
    <t>99064</t>
  </si>
  <si>
    <t>LOCAÇÃO DE PAVIMENTAÇÃO. AF_10/2018</t>
  </si>
  <si>
    <t>25,63</t>
  </si>
  <si>
    <t>22,61</t>
  </si>
  <si>
    <t>26,60</t>
  </si>
  <si>
    <t>73,46</t>
  </si>
  <si>
    <t>3,37</t>
  </si>
  <si>
    <t>11,75</t>
  </si>
  <si>
    <t>37,50</t>
  </si>
  <si>
    <t>37,03</t>
  </si>
  <si>
    <t>23,46</t>
  </si>
  <si>
    <t>34,22</t>
  </si>
  <si>
    <t>13,02</t>
  </si>
  <si>
    <t>19,23</t>
  </si>
  <si>
    <t>47,29</t>
  </si>
  <si>
    <t>10,51</t>
  </si>
  <si>
    <t>58,89</t>
  </si>
  <si>
    <t>12,56</t>
  </si>
  <si>
    <t>14,89</t>
  </si>
  <si>
    <t>22,01</t>
  </si>
  <si>
    <t>70,84</t>
  </si>
  <si>
    <t>32,82</t>
  </si>
  <si>
    <t>25,74</t>
  </si>
  <si>
    <t>29,99</t>
  </si>
  <si>
    <t>10,99</t>
  </si>
  <si>
    <t>4,22</t>
  </si>
  <si>
    <t>3,07</t>
  </si>
  <si>
    <t>25,39</t>
  </si>
  <si>
    <t>17,44</t>
  </si>
  <si>
    <t>14,32</t>
  </si>
  <si>
    <t>28,29</t>
  </si>
  <si>
    <t>29,01</t>
  </si>
  <si>
    <t>31,88</t>
  </si>
  <si>
    <t>44,69</t>
  </si>
  <si>
    <t>4,41</t>
  </si>
  <si>
    <t>61,90</t>
  </si>
  <si>
    <t>54,96</t>
  </si>
  <si>
    <t>21,83</t>
  </si>
  <si>
    <t>14,53</t>
  </si>
  <si>
    <t>28,72</t>
  </si>
  <si>
    <t>74,81</t>
  </si>
  <si>
    <t>15,15</t>
  </si>
  <si>
    <t>17,42</t>
  </si>
  <si>
    <t>27,12</t>
  </si>
  <si>
    <t>29,91</t>
  </si>
  <si>
    <t>28,44</t>
  </si>
  <si>
    <t>M2XMES</t>
  </si>
  <si>
    <t xml:space="preserve">MXMES </t>
  </si>
  <si>
    <t>14,33</t>
  </si>
  <si>
    <t>13,59</t>
  </si>
  <si>
    <t>10,76</t>
  </si>
  <si>
    <t>25,65</t>
  </si>
  <si>
    <t>580.000,00</t>
  </si>
  <si>
    <t>10,73</t>
  </si>
  <si>
    <t>17,23</t>
  </si>
  <si>
    <t>73,65</t>
  </si>
  <si>
    <t>5,87</t>
  </si>
  <si>
    <t>16,95</t>
  </si>
  <si>
    <t>14,20</t>
  </si>
  <si>
    <t>20,24</t>
  </si>
  <si>
    <t>17,85</t>
  </si>
  <si>
    <t>17,39</t>
  </si>
  <si>
    <t>67,58</t>
  </si>
  <si>
    <t>28,99</t>
  </si>
  <si>
    <t>25,00</t>
  </si>
  <si>
    <t>23,25</t>
  </si>
  <si>
    <t>16,08</t>
  </si>
  <si>
    <t>12,38</t>
  </si>
  <si>
    <t>41,40</t>
  </si>
  <si>
    <t>16,84</t>
  </si>
  <si>
    <t>40,03</t>
  </si>
  <si>
    <t>5,58</t>
  </si>
  <si>
    <t>22,07</t>
  </si>
  <si>
    <t>10,58</t>
  </si>
  <si>
    <t>29,37</t>
  </si>
  <si>
    <t>75,33</t>
  </si>
  <si>
    <t>27,51</t>
  </si>
  <si>
    <t>14,37</t>
  </si>
  <si>
    <t>16,20</t>
  </si>
  <si>
    <t>24,33</t>
  </si>
  <si>
    <t>22,10</t>
  </si>
  <si>
    <t>6,33</t>
  </si>
  <si>
    <t>5,86</t>
  </si>
  <si>
    <t>6,35</t>
  </si>
  <si>
    <t>20,80</t>
  </si>
  <si>
    <t>24,16</t>
  </si>
  <si>
    <t>28,31</t>
  </si>
  <si>
    <t>36,24</t>
  </si>
  <si>
    <t>69,78</t>
  </si>
  <si>
    <t>15,02</t>
  </si>
  <si>
    <t>4,81</t>
  </si>
  <si>
    <t>6,63</t>
  </si>
  <si>
    <t>2,82</t>
  </si>
  <si>
    <t>122,59</t>
  </si>
  <si>
    <t>42,36</t>
  </si>
  <si>
    <t>51,39</t>
  </si>
  <si>
    <t>38,76</t>
  </si>
  <si>
    <t>49,91</t>
  </si>
  <si>
    <t>24,08</t>
  </si>
  <si>
    <t>29,55</t>
  </si>
  <si>
    <t>1,07</t>
  </si>
  <si>
    <t>17,81</t>
  </si>
  <si>
    <t>98,48</t>
  </si>
  <si>
    <t>13,47</t>
  </si>
  <si>
    <t>9,35</t>
  </si>
  <si>
    <t>25,06</t>
  </si>
  <si>
    <t>64,75</t>
  </si>
  <si>
    <t>17,78</t>
  </si>
  <si>
    <t>25,52</t>
  </si>
  <si>
    <t>20,19</t>
  </si>
  <si>
    <t>10,39</t>
  </si>
  <si>
    <t>70,88</t>
  </si>
  <si>
    <t>32,11</t>
  </si>
  <si>
    <t>30,91</t>
  </si>
  <si>
    <t>94,00</t>
  </si>
  <si>
    <t>47,97</t>
  </si>
  <si>
    <t>14,41</t>
  </si>
  <si>
    <t>112,20</t>
  </si>
  <si>
    <t>91,33</t>
  </si>
  <si>
    <t>100,51</t>
  </si>
  <si>
    <t>40,88</t>
  </si>
  <si>
    <t>20,45</t>
  </si>
  <si>
    <t>90788</t>
  </si>
  <si>
    <t>90789</t>
  </si>
  <si>
    <t>90790</t>
  </si>
  <si>
    <t>90791</t>
  </si>
  <si>
    <t>90793</t>
  </si>
  <si>
    <t>24,68</t>
  </si>
  <si>
    <t>17,98</t>
  </si>
  <si>
    <t>21,25</t>
  </si>
  <si>
    <t>20,95</t>
  </si>
  <si>
    <t>66,75</t>
  </si>
  <si>
    <t>35,68</t>
  </si>
  <si>
    <t>22,46</t>
  </si>
  <si>
    <t>18,71</t>
  </si>
  <si>
    <t>113,30</t>
  </si>
  <si>
    <t>71,62</t>
  </si>
  <si>
    <t>67,14</t>
  </si>
  <si>
    <t>39,41</t>
  </si>
  <si>
    <t>54,57</t>
  </si>
  <si>
    <t>25,10</t>
  </si>
  <si>
    <t>43,93</t>
  </si>
  <si>
    <t>17,67</t>
  </si>
  <si>
    <t>17,08</t>
  </si>
  <si>
    <t>16,12</t>
  </si>
  <si>
    <t>8,56</t>
  </si>
  <si>
    <t>9,72</t>
  </si>
  <si>
    <t>8,62</t>
  </si>
  <si>
    <t>6,18</t>
  </si>
  <si>
    <t>6,41</t>
  </si>
  <si>
    <t>10,70</t>
  </si>
  <si>
    <t>13,43</t>
  </si>
  <si>
    <t>27,05</t>
  </si>
  <si>
    <t>69,02</t>
  </si>
  <si>
    <t>27,66</t>
  </si>
  <si>
    <t>91833</t>
  </si>
  <si>
    <t>5,64</t>
  </si>
  <si>
    <t>91835</t>
  </si>
  <si>
    <t>91837</t>
  </si>
  <si>
    <t>91839</t>
  </si>
  <si>
    <t>91840</t>
  </si>
  <si>
    <t>91841</t>
  </si>
  <si>
    <t>91843</t>
  </si>
  <si>
    <t>91845</t>
  </si>
  <si>
    <t>91847</t>
  </si>
  <si>
    <t>91849</t>
  </si>
  <si>
    <t>91850</t>
  </si>
  <si>
    <t>91851</t>
  </si>
  <si>
    <t>7,33</t>
  </si>
  <si>
    <t>91853</t>
  </si>
  <si>
    <t>91855</t>
  </si>
  <si>
    <t>91857</t>
  </si>
  <si>
    <t>91859</t>
  </si>
  <si>
    <t>91860</t>
  </si>
  <si>
    <t>91861</t>
  </si>
  <si>
    <t>34,80</t>
  </si>
  <si>
    <t>97667</t>
  </si>
  <si>
    <t>97668</t>
  </si>
  <si>
    <t>97669</t>
  </si>
  <si>
    <t>97670</t>
  </si>
  <si>
    <t>10,17</t>
  </si>
  <si>
    <t>30,65</t>
  </si>
  <si>
    <t>7,36</t>
  </si>
  <si>
    <t>91895</t>
  </si>
  <si>
    <t>11,27</t>
  </si>
  <si>
    <t>91907</t>
  </si>
  <si>
    <t>13,76</t>
  </si>
  <si>
    <t>91919</t>
  </si>
  <si>
    <t>97559</t>
  </si>
  <si>
    <t>97562</t>
  </si>
  <si>
    <t>97564</t>
  </si>
  <si>
    <t>9,98</t>
  </si>
  <si>
    <t>8,71</t>
  </si>
  <si>
    <t>18,53</t>
  </si>
  <si>
    <t>19,05</t>
  </si>
  <si>
    <t>36,64</t>
  </si>
  <si>
    <t>24,30</t>
  </si>
  <si>
    <t>23,53</t>
  </si>
  <si>
    <t>29,50</t>
  </si>
  <si>
    <t>42,16</t>
  </si>
  <si>
    <t>59,10</t>
  </si>
  <si>
    <t>35,74</t>
  </si>
  <si>
    <t>19,17</t>
  </si>
  <si>
    <t>26,10</t>
  </si>
  <si>
    <t>78,46</t>
  </si>
  <si>
    <t>16,29</t>
  </si>
  <si>
    <t>5,62</t>
  </si>
  <si>
    <t>15,87</t>
  </si>
  <si>
    <t>15,17</t>
  </si>
  <si>
    <t>22,47</t>
  </si>
  <si>
    <t>23,47</t>
  </si>
  <si>
    <t>42,34</t>
  </si>
  <si>
    <t>45,84</t>
  </si>
  <si>
    <t>82,30</t>
  </si>
  <si>
    <t>35,14</t>
  </si>
  <si>
    <t>65,69</t>
  </si>
  <si>
    <t>9,82</t>
  </si>
  <si>
    <t>18,55</t>
  </si>
  <si>
    <t>15,53</t>
  </si>
  <si>
    <t>29,22</t>
  </si>
  <si>
    <t>24,24</t>
  </si>
  <si>
    <t>12,55</t>
  </si>
  <si>
    <t>14,14</t>
  </si>
  <si>
    <t>3,76</t>
  </si>
  <si>
    <t>36,37</t>
  </si>
  <si>
    <t>39,25</t>
  </si>
  <si>
    <t>20,27</t>
  </si>
  <si>
    <t>39,67</t>
  </si>
  <si>
    <t>14,63</t>
  </si>
  <si>
    <t>14,79</t>
  </si>
  <si>
    <t>33,16</t>
  </si>
  <si>
    <t>52,63</t>
  </si>
  <si>
    <t>11,25</t>
  </si>
  <si>
    <t>10,74</t>
  </si>
  <si>
    <t>13,57</t>
  </si>
  <si>
    <t>11,24</t>
  </si>
  <si>
    <t>12,57</t>
  </si>
  <si>
    <t>18,86</t>
  </si>
  <si>
    <t>28,77</t>
  </si>
  <si>
    <t>29,02</t>
  </si>
  <si>
    <t>4,17</t>
  </si>
  <si>
    <t>21,20</t>
  </si>
  <si>
    <t>13,37</t>
  </si>
  <si>
    <t>23,22</t>
  </si>
  <si>
    <t>24,35</t>
  </si>
  <si>
    <t>9,46</t>
  </si>
  <si>
    <t>21,01</t>
  </si>
  <si>
    <t>74,48</t>
  </si>
  <si>
    <t>24,25</t>
  </si>
  <si>
    <t>18,10</t>
  </si>
  <si>
    <t>18,26</t>
  </si>
  <si>
    <t>22,93</t>
  </si>
  <si>
    <t>26,20</t>
  </si>
  <si>
    <t>36,04</t>
  </si>
  <si>
    <t>15,65</t>
  </si>
  <si>
    <t>12,51</t>
  </si>
  <si>
    <t>18,62</t>
  </si>
  <si>
    <t>33,21</t>
  </si>
  <si>
    <t>68,21</t>
  </si>
  <si>
    <t>63,74</t>
  </si>
  <si>
    <t>4,28</t>
  </si>
  <si>
    <t>11,91</t>
  </si>
  <si>
    <t>20,66</t>
  </si>
  <si>
    <t>31,79</t>
  </si>
  <si>
    <t>19,04</t>
  </si>
  <si>
    <t>19,56</t>
  </si>
  <si>
    <t>10,42</t>
  </si>
  <si>
    <t>16,46</t>
  </si>
  <si>
    <t>15,38</t>
  </si>
  <si>
    <t>23,60</t>
  </si>
  <si>
    <t>26,30</t>
  </si>
  <si>
    <t>34,27</t>
  </si>
  <si>
    <t>40,95</t>
  </si>
  <si>
    <t>17,18</t>
  </si>
  <si>
    <t>24,07</t>
  </si>
  <si>
    <t>25,54</t>
  </si>
  <si>
    <t>28,53</t>
  </si>
  <si>
    <t>37,42</t>
  </si>
  <si>
    <t>37,73</t>
  </si>
  <si>
    <t>36,89</t>
  </si>
  <si>
    <t>133,64</t>
  </si>
  <si>
    <t>35,17</t>
  </si>
  <si>
    <t>26,89</t>
  </si>
  <si>
    <t>24,78</t>
  </si>
  <si>
    <t>9,12</t>
  </si>
  <si>
    <t>30,27</t>
  </si>
  <si>
    <t>29,97</t>
  </si>
  <si>
    <t>49,90</t>
  </si>
  <si>
    <t>2,96</t>
  </si>
  <si>
    <t>70,32</t>
  </si>
  <si>
    <t>46,90</t>
  </si>
  <si>
    <t>56,44</t>
  </si>
  <si>
    <t>44,41</t>
  </si>
  <si>
    <t>55,77</t>
  </si>
  <si>
    <t>55,99</t>
  </si>
  <si>
    <t>53,02</t>
  </si>
  <si>
    <t>60,55</t>
  </si>
  <si>
    <t>12,00</t>
  </si>
  <si>
    <t>16,97</t>
  </si>
  <si>
    <t>18,07</t>
  </si>
  <si>
    <t>15,04</t>
  </si>
  <si>
    <t>20,29</t>
  </si>
  <si>
    <t>20,31</t>
  </si>
  <si>
    <t>15,70</t>
  </si>
  <si>
    <t>11,44</t>
  </si>
  <si>
    <t>29,25</t>
  </si>
  <si>
    <t>33,42</t>
  </si>
  <si>
    <t>29,86</t>
  </si>
  <si>
    <t>46,33</t>
  </si>
  <si>
    <t>50,57</t>
  </si>
  <si>
    <t>20,51</t>
  </si>
  <si>
    <t>34,97</t>
  </si>
  <si>
    <t>27,07</t>
  </si>
  <si>
    <t>61,39</t>
  </si>
  <si>
    <t>24,93</t>
  </si>
  <si>
    <t>56,72</t>
  </si>
  <si>
    <t>2,32</t>
  </si>
  <si>
    <t>16,23</t>
  </si>
  <si>
    <t>22,14</t>
  </si>
  <si>
    <t>19,34</t>
  </si>
  <si>
    <t>26,40</t>
  </si>
  <si>
    <t>19,54</t>
  </si>
  <si>
    <t>17,96</t>
  </si>
  <si>
    <t>24,51</t>
  </si>
  <si>
    <t>32,91</t>
  </si>
  <si>
    <t>106,61</t>
  </si>
  <si>
    <t>18,80</t>
  </si>
  <si>
    <t>65,85</t>
  </si>
  <si>
    <t>17,99</t>
  </si>
  <si>
    <t>360,85</t>
  </si>
  <si>
    <t>28,33</t>
  </si>
  <si>
    <t>17,70</t>
  </si>
  <si>
    <t>12,66</t>
  </si>
  <si>
    <t>16,99</t>
  </si>
  <si>
    <t>28,09</t>
  </si>
  <si>
    <t>42,32</t>
  </si>
  <si>
    <t>23,35</t>
  </si>
  <si>
    <t>14,05</t>
  </si>
  <si>
    <t>9,86</t>
  </si>
  <si>
    <t>21,65</t>
  </si>
  <si>
    <t>1,16</t>
  </si>
  <si>
    <t>42,31</t>
  </si>
  <si>
    <t>51,56</t>
  </si>
  <si>
    <t>11,12</t>
  </si>
  <si>
    <t>25,90</t>
  </si>
  <si>
    <t>3,30</t>
  </si>
  <si>
    <t>7,14</t>
  </si>
  <si>
    <t>32,83</t>
  </si>
  <si>
    <t>21,67</t>
  </si>
  <si>
    <t>26,83</t>
  </si>
  <si>
    <t>21,99</t>
  </si>
  <si>
    <t>23,99</t>
  </si>
  <si>
    <t>23,03</t>
  </si>
  <si>
    <t>24,22</t>
  </si>
  <si>
    <t>21,66</t>
  </si>
  <si>
    <t>29,94</t>
  </si>
  <si>
    <t>122,42</t>
  </si>
  <si>
    <t>30,68</t>
  </si>
  <si>
    <t>14,82</t>
  </si>
  <si>
    <t>18,69</t>
  </si>
  <si>
    <t>23,34</t>
  </si>
  <si>
    <t>65,93</t>
  </si>
  <si>
    <t>208,13</t>
  </si>
  <si>
    <t>457,29</t>
  </si>
  <si>
    <t>45,09</t>
  </si>
  <si>
    <t>27,53</t>
  </si>
  <si>
    <t>19,36</t>
  </si>
  <si>
    <t>17,22</t>
  </si>
  <si>
    <t>61,34</t>
  </si>
  <si>
    <t>38,39</t>
  </si>
  <si>
    <t>4,32</t>
  </si>
  <si>
    <t>16,06</t>
  </si>
  <si>
    <t>40,94</t>
  </si>
  <si>
    <t>47,03</t>
  </si>
  <si>
    <t>16,55</t>
  </si>
  <si>
    <t>6,17</t>
  </si>
  <si>
    <t>37,96</t>
  </si>
  <si>
    <t>23,85</t>
  </si>
  <si>
    <t>33,14</t>
  </si>
  <si>
    <t>37,88</t>
  </si>
  <si>
    <t>46,15</t>
  </si>
  <si>
    <t>32,90</t>
  </si>
  <si>
    <t>14,69</t>
  </si>
  <si>
    <t>2,19</t>
  </si>
  <si>
    <t>14,13</t>
  </si>
  <si>
    <t>61,58</t>
  </si>
  <si>
    <t>76,17</t>
  </si>
  <si>
    <t>105,44</t>
  </si>
  <si>
    <t>21,93</t>
  </si>
  <si>
    <t>291,87</t>
  </si>
  <si>
    <t>217,22</t>
  </si>
  <si>
    <t>149,47</t>
  </si>
  <si>
    <t>68,09</t>
  </si>
  <si>
    <t>40,16</t>
  </si>
  <si>
    <t>20,33</t>
  </si>
  <si>
    <t>35,71</t>
  </si>
  <si>
    <t>27,75</t>
  </si>
  <si>
    <t>48,33</t>
  </si>
  <si>
    <t>27,38</t>
  </si>
  <si>
    <t>53,30</t>
  </si>
  <si>
    <t>83,27</t>
  </si>
  <si>
    <t>36,26</t>
  </si>
  <si>
    <t>23,92</t>
  </si>
  <si>
    <t>19,83</t>
  </si>
  <si>
    <t>33,46</t>
  </si>
  <si>
    <t>31,97</t>
  </si>
  <si>
    <t>154,28</t>
  </si>
  <si>
    <t>26,97</t>
  </si>
  <si>
    <t>22,38</t>
  </si>
  <si>
    <t>84,64</t>
  </si>
  <si>
    <t>29,31</t>
  </si>
  <si>
    <t>101,26</t>
  </si>
  <si>
    <t>50,53</t>
  </si>
  <si>
    <t>17,03</t>
  </si>
  <si>
    <t>85,09</t>
  </si>
  <si>
    <t>26,00</t>
  </si>
  <si>
    <t>24,65</t>
  </si>
  <si>
    <t>43,50</t>
  </si>
  <si>
    <t>05.01</t>
  </si>
  <si>
    <t>05.02</t>
  </si>
  <si>
    <t>,</t>
  </si>
  <si>
    <t>09.03</t>
  </si>
  <si>
    <t>09.03.01</t>
  </si>
  <si>
    <t>09.03.02</t>
  </si>
  <si>
    <t>11.01.01</t>
  </si>
  <si>
    <t>08.01.01</t>
  </si>
  <si>
    <t>08.01.02</t>
  </si>
  <si>
    <t>12.01.01</t>
  </si>
  <si>
    <t>12.02.01</t>
  </si>
  <si>
    <t>03.03</t>
  </si>
  <si>
    <t>02.01</t>
  </si>
  <si>
    <t>Padrão de entrada de energia elétrica, monofásico, entrada aérea, a 2 fios, carga instalada em muro de 3500 até 9000W - 220/127V</t>
  </si>
  <si>
    <t>Padrão de entrada de energia elétrica, bifásico, entrada aérea, a 3 fios, carga instalada em muro de 9001 até 15000W - 220/127V</t>
  </si>
  <si>
    <t>Padrão de entrada de energia elétrica, trifásico, entrada aérea, a 4 fios, carga instalada em muro de 15001 até 26000W - 220/127V</t>
  </si>
  <si>
    <t>Padrão de entrada de energia elétrica, trifásico, entrada aérea, a 4 fios, carga instalada em muro de 26001 até 34000W - 220/127V</t>
  </si>
  <si>
    <t>Padrão de entrada de energia elétrica, trifásico, entrada aérea, a 4 fios, carga instalada em muro de 34001 até 41000W - 220/127V</t>
  </si>
  <si>
    <t>Padrão de entrada de energia elétrica, trifásico, entrada aérea, a 4 fios, carga instalada em muro de 57001 até 75000W - 220/127V</t>
  </si>
  <si>
    <t>Padrão de entrada de energia elétrica, trifásico, entrada subterrânea, a 4 fios, carga instalada em muro de 57001 até 75000W - 220/127V, exclusive derivação de ramal de entrada subterrânea</t>
  </si>
  <si>
    <t>Abrigo de gás para 2 cilindros 45 Kg, exec. em alv. bloco conc cheio,dim 1,50x0.85x2.10m, inclusive cilindros e rede interna do abrigo compreendendo tubos e válvulas de esfera que interligam os cilindros</t>
  </si>
  <si>
    <t>Bomba centrífuga trifásica 5CV, modelo 620 Dancor, ou equivalente</t>
  </si>
  <si>
    <t>Pintura sobre pisos, marcas de referência Novacor, Coral ou Suvinil, a duas demãos, Linha Premium</t>
  </si>
  <si>
    <t>Limpeza geral da obra (edificação)</t>
  </si>
  <si>
    <t>3,87</t>
  </si>
  <si>
    <t>17,38</t>
  </si>
  <si>
    <t>46,56</t>
  </si>
  <si>
    <t>21,35</t>
  </si>
  <si>
    <t>24,74</t>
  </si>
  <si>
    <t>45,08</t>
  </si>
  <si>
    <t>51,87</t>
  </si>
  <si>
    <t>188,22</t>
  </si>
  <si>
    <t>63,54</t>
  </si>
  <si>
    <t>65,28</t>
  </si>
  <si>
    <t>3,18</t>
  </si>
  <si>
    <t>11,88</t>
  </si>
  <si>
    <t>5,40</t>
  </si>
  <si>
    <t>14,67</t>
  </si>
  <si>
    <t>2,87</t>
  </si>
  <si>
    <t>15,00</t>
  </si>
  <si>
    <t>12,04</t>
  </si>
  <si>
    <t>15,21</t>
  </si>
  <si>
    <t>153,83</t>
  </si>
  <si>
    <t>18,87</t>
  </si>
  <si>
    <t>140,64</t>
  </si>
  <si>
    <t>13,89</t>
  </si>
  <si>
    <t>8,28</t>
  </si>
  <si>
    <t>46,26</t>
  </si>
  <si>
    <t>141,45</t>
  </si>
  <si>
    <t>101,80</t>
  </si>
  <si>
    <t>99833</t>
  </si>
  <si>
    <t>LAVADORA DE ALTA PRESSAO (LAVA-JATO) PARA AGUA FRIA, PRESSAO DE OPERACAO ENTRE 1400 E 1900 LIB/POL2, VAZAO MAXIMA ENTRE 400 E 700 L/H - CHP DIURNO. AF_04/2019</t>
  </si>
  <si>
    <t>37,01</t>
  </si>
  <si>
    <t>17,50</t>
  </si>
  <si>
    <t>1,20</t>
  </si>
  <si>
    <t>48,10</t>
  </si>
  <si>
    <t>3,92</t>
  </si>
  <si>
    <t>14,07</t>
  </si>
  <si>
    <t>39,39</t>
  </si>
  <si>
    <t>99834</t>
  </si>
  <si>
    <t>LAVADORA DE ALTA PRESSAO (LAVA-JATO) PARA AGUA FRIA, PRESSAO DE OPERACAO ENTRE 1400 E 1900 LIB/POL2, VAZAO MAXIMA ENTRE 400 E 700 L/H - CHI DIURNO. AF_04/2019</t>
  </si>
  <si>
    <t>15,64</t>
  </si>
  <si>
    <t>94,69</t>
  </si>
  <si>
    <t>6,07</t>
  </si>
  <si>
    <t>1,39</t>
  </si>
  <si>
    <t>2,00</t>
  </si>
  <si>
    <t>9,31</t>
  </si>
  <si>
    <t>8,01</t>
  </si>
  <si>
    <t>52,82</t>
  </si>
  <si>
    <t>25,48</t>
  </si>
  <si>
    <t>17,00</t>
  </si>
  <si>
    <t>21,09</t>
  </si>
  <si>
    <t>16,86</t>
  </si>
  <si>
    <t>10,05</t>
  </si>
  <si>
    <t>2,77</t>
  </si>
  <si>
    <t>15,39</t>
  </si>
  <si>
    <t>24,55</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</si>
  <si>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</si>
  <si>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</si>
  <si>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</si>
  <si>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</si>
  <si>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</si>
  <si>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</si>
  <si>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</si>
  <si>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</si>
  <si>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</si>
  <si>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</si>
  <si>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</si>
  <si>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</si>
  <si>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</si>
  <si>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</si>
  <si>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</si>
  <si>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</si>
  <si>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</si>
  <si>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</si>
  <si>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</si>
  <si>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</si>
  <si>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</si>
  <si>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</si>
  <si>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</si>
  <si>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</si>
  <si>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</si>
  <si>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</si>
  <si>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</si>
  <si>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</si>
  <si>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</si>
  <si>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</si>
  <si>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</si>
  <si>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</si>
  <si>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</si>
  <si>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</si>
  <si>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</si>
  <si>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</si>
  <si>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</si>
  <si>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</si>
  <si>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</si>
  <si>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</si>
  <si>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</si>
  <si>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</si>
  <si>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100381</t>
  </si>
  <si>
    <t>FABRICAÇÃO E INSTALAÇÃO DE PONTALETES DE MADEIRA NÃO APARELHADA PARA TELHADOS COM ATÉ 2 ÁGUAS E COM TELHA CERÂMICA OU DE CONCRETO EM EDIFÍCIO INSTITUCIONAL TÉRREO, INCLUSO TRANSPORTE VERTICAL. AF_07/2019</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</si>
  <si>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</si>
  <si>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</si>
  <si>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16,89</t>
  </si>
  <si>
    <t>100384</t>
  </si>
  <si>
    <t>FABRICAÇÃO E INSTALAÇÃO DE PONTALETES DE MADEIRA NÃO APARELHADA PARA TELHADOS COM ATÉ 2 ÁGUAS E COM TELHA ONDULADA DE FIBROCIMENTO, ALUMÍNIO OU PLÁSTICA EM EDIFÍCIO INSTITUCIONAL TÉRREO, INCLUSO TRANSPORTE VERTICAL. AF_07/2019</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</si>
  <si>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</si>
  <si>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</si>
  <si>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</si>
  <si>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</si>
  <si>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100387</t>
  </si>
  <si>
    <t>FABRICAÇÃO E INSTALAÇÃO DE PONTALETES DE MADEIRA NÃO APARELHADA PARA TELHADOS COM MAIS QUE 2 ÁGUAS E COM TELHA CERÂMICA OU DE CONCRETO EM EDIFÍCIO INSTITUCIONAL TÉRREO, INCLUSO TRANSPORTE VERTICAL. AF_07/2019</t>
  </si>
  <si>
    <t>100388</t>
  </si>
  <si>
    <t>RETIRADA E RECOLOCAÇÃO DE RIPA EM TELHADOS DE ATÉ 2 ÁGUAS COM TELHA CERÂMICA OU DE CONCRETO DE ENCAIXE, INCLUSO TRANSPORTE VERTICAL. AF_07/2019</t>
  </si>
  <si>
    <t>100389</t>
  </si>
  <si>
    <t>RETIRADA E RECOLOCAÇÃO DE CAIBRO EM TELHADOS DE ATÉ 2 ÁGUAS COM TELHA CERÂMICA OU DE CONCRETO DE ENCAIXE, INCLUSO TRANSPORTE VERTICAL. AF_07/2019</t>
  </si>
  <si>
    <t>100390</t>
  </si>
  <si>
    <t>RETIRADA E RECOLOCAÇÃO DE RIPA EM TELHADOS DE MAIS DE 2 ÁGUAS COM TELHA CERÂMICA OU DE CONCRETO DE ENCAIXE, INCLUSO TRANSPORTE VERTICAL. AF_07/2019</t>
  </si>
  <si>
    <t>100391</t>
  </si>
  <si>
    <t>RETIRADA E RECOLOCAÇÃO DE CAIBRO EM TELHADOS DE MAIS DE 2 ÁGUAS COM TELHA CERÂMICA OU DE CONCRETO DE ENCAIXE, INCLUSO TRANSPORTE VERTICAL. AF_07/2019</t>
  </si>
  <si>
    <t>100392</t>
  </si>
  <si>
    <t>RETIRADA E RECOLOCAÇÃO DE RIPA EM TELHADOS DE ATÉ 2 ÁGUAS COM TELHA CERÂMICA CAPA-CANAL, INCLUSO TRANSPORTE VERTICAL. AF_07/2019</t>
  </si>
  <si>
    <t>100393</t>
  </si>
  <si>
    <t>RETIRADA E RECOLOCAÇÃO DE CAIBRO EM TELHADOS DE ATÉ 2 ÁGUAS COM TELHA CERÂMICA CAPA-CANAL, INCLUSO TRANSPORTE VERTICAL. AF_07/2019</t>
  </si>
  <si>
    <t>100394</t>
  </si>
  <si>
    <t>RETIRADA E RECOLOCAÇÃO DE RIPA EM TELHADOS DE MAIS DE 2 ÁGUAS COM TELHA CERÂMICA CAPA-CANAL, INCLUSO TRANSPORTE VERTICAL. AF_07/2019</t>
  </si>
  <si>
    <t>100395</t>
  </si>
  <si>
    <t>RETIRADA E RECOLOCAÇÃO DE CAIBRO EM TELHADOS DE MAIS DE 2 ÁGUAS COM TELHA CERÂMICA CAPA-CANAL, INCLUSO TRANSPORTE VERTICAL. AF_07/2019</t>
  </si>
  <si>
    <t>TELHAMENTO COM TELHA DE CONCRETO DE ENCAIXE, COM ATÉ 2 ÁGUAS, INCLUSO TRANSPORTE VERTICAL. AF_07/2019</t>
  </si>
  <si>
    <t>21,68</t>
  </si>
  <si>
    <t>TELHAMENTO COM TELHA DE CONCRETO DE ENCAIXE, COM MAIS DE 2 ÁGUAS, INCLUSO TRANSPORTE VERTICAL. AF_07/2019</t>
  </si>
  <si>
    <t>23,43</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</si>
  <si>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</si>
  <si>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</si>
  <si>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</si>
  <si>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30,47</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</si>
  <si>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</si>
  <si>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</si>
  <si>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</si>
  <si>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</si>
  <si>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</si>
  <si>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</si>
  <si>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</si>
  <si>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</si>
  <si>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</si>
  <si>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</si>
  <si>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</si>
  <si>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</si>
  <si>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</si>
  <si>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</si>
  <si>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</si>
  <si>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40,60</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</si>
  <si>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</si>
  <si>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</si>
  <si>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20,42</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</si>
  <si>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</si>
  <si>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</si>
  <si>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</si>
  <si>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27,48</t>
  </si>
  <si>
    <t>CUMEEIRA PARA TELHA DE FIBROCIMENTO ONDULADA E = 6 MM, INCLUSO ACESSÓRIOS DE FIXAÇÃO E IÇAMENTO. AF_07/2019</t>
  </si>
  <si>
    <t>CUMEEIRA PARA TELHA DE FIBROCIMENTO ESTRUTURAL E = 6 MM, INCLUSO ACESSÓRIOS DE FIXAÇÃO E IÇAMENTO. AF_07/2019</t>
  </si>
  <si>
    <t>100325</t>
  </si>
  <si>
    <t>CUMEEIRA SHED PARA TELHA ONDULADA DE FIBROCIMENTO, E = 6 MM, INCLUSO ACESSÓRIOS DE FIXAÇÃO E IÇAMENTO. AF_07/2019</t>
  </si>
  <si>
    <t>100327</t>
  </si>
  <si>
    <t>RUFO EXTERNO/INTERNO EM CHAPA DE AÇO GALVANIZADO NÚMERO 26, CORTE DE 33 CM, INCLUSO IÇAMENTO. AF_07/2019</t>
  </si>
  <si>
    <t>100328</t>
  </si>
  <si>
    <t>RETIRADA E RECOLOCAÇÃO DE  TELHA CERÂMICA DE ENCAIXE, COM ATÉ DUAS ÁGUAS, INCLUSO IÇAMENTO. AF_07/2019</t>
  </si>
  <si>
    <t>100329</t>
  </si>
  <si>
    <t>RETIRADA E RECOLOCAÇÃO DE  TELHA CERÂMICA DE ENCAIXE, COM MAIS DE DUAS ÁGUAS, INCLUSO IÇAMENTO. AF_07/2019</t>
  </si>
  <si>
    <t>100330</t>
  </si>
  <si>
    <t>RETIRADA E RECOLOCAÇÃO DE  TELHA CERÂMICA CAPA-CANAL, COM ATÉ DUAS ÁGUAS, INCLUSO IÇAMENTO. AF_07/2019</t>
  </si>
  <si>
    <t>100331</t>
  </si>
  <si>
    <t>RETIRADA E RECOLOCAÇÃO DE  TELHA CERÂMICA CAPA-CANAL, COM MAIS DE DUAS ÁGUAS, INCLUSO IÇAMENTO. AF_07/2019</t>
  </si>
  <si>
    <t>100434</t>
  </si>
  <si>
    <t>CALHA DE BEIRAL, SEMICIRCULAR DE PVC, DIAMETRO 125 MM, INCLUINDO CABECEIRAS, EMENDAS, BOCAIS, SUPORTES E VEDAÇÕES, EXCLUINDO CONDUTORES, INCLUSO TRANSPORTE VERTICAL. AF_07/2019</t>
  </si>
  <si>
    <t>100435</t>
  </si>
  <si>
    <t>RUFO EM FIBROCIMENTO PARA TELHA ONDULADA E = 6 MM, ABA DE 26 CM, INCLUSO TRANSPORTE VERTICAL, EXCETO CONTRARRUFO. AF_07/2019</t>
  </si>
  <si>
    <t>25,43</t>
  </si>
  <si>
    <t>CALHA EM CHAPA DE AÇO GALVANIZADO NÚMERO 24, DESENVOLVIMENTO DE 33 CM, INCLUSO TRANSPORTE VERTICAL. AF_07/2019</t>
  </si>
  <si>
    <t>38,64</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</si>
  <si>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</si>
  <si>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</si>
  <si>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</si>
  <si>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</si>
  <si>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</si>
  <si>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</si>
  <si>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</si>
  <si>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</si>
  <si>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</si>
  <si>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</si>
  <si>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</si>
  <si>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</si>
  <si>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</si>
  <si>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</si>
  <si>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</si>
  <si>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</si>
  <si>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</si>
  <si>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</si>
  <si>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</si>
  <si>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</si>
  <si>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</si>
  <si>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34,32</t>
  </si>
  <si>
    <t>TRAMA DE AÇO COMPOSTA POR TERÇAS PARA TELHADOS DE ATÉ 2 ÁGUAS PARA TELHA ESTRUTURAL DE FIBROCIMENTO, INCLUSO TRANSPORTE VERTICAL. AF_07/2019</t>
  </si>
  <si>
    <t>100357</t>
  </si>
  <si>
    <t>FABRICAÇÃO E INSTALAÇÃO DE MEIA TESOURA DE MADEIRA NÃO APARELHADA, COM VÃO DE 3 M, PARA TELHA CERÂMICA OU DE CONCRETO, INCLUSO IÇAMENTO. AF_07/2019</t>
  </si>
  <si>
    <t>100358</t>
  </si>
  <si>
    <t>FABRICAÇÃO E INSTALAÇÃO DE MEIA TESOURA DE MADEIRA NÃO APARELHADA, COM VÃO DE 4 M, PARA TELHA CERÂMICA OU DE CONCRETO, INCLUSO IÇAMENTO. AF_07/2019</t>
  </si>
  <si>
    <t>100359</t>
  </si>
  <si>
    <t>FABRICAÇÃO E INSTALAÇÃO DE MEIA TESOURA DE MADEIRA NÃO APARELHADA, COM VÃO DE 5 M, PARA TELHA CERÂMICA OU DE CONCRETO, INCLUSO IÇAMENTO. AF_07/2019</t>
  </si>
  <si>
    <t>100360</t>
  </si>
  <si>
    <t>FABRICAÇÃO E INSTALAÇÃO DE MEIA TESOURA DE MADEIRA NÃO APARELHADA, COM VÃO DE 6 M, PARA TELHA CERÂMICA OU DE CONCRETO, INCLUSO IÇAMENTO. AF_07/2019</t>
  </si>
  <si>
    <t>100361</t>
  </si>
  <si>
    <t>FABRICAÇÃO E INSTALAÇÃO DE MEIA TESOURA DE MADEIRA NÃO APARELHADA, COM VÃO DE 7 M, PARA TELHA CERÂMICA OU DE CONCRETO, INCLUSO IÇAMENTO. AF_07/2019</t>
  </si>
  <si>
    <t>100362</t>
  </si>
  <si>
    <t>FABRICAÇÃO E INSTALAÇÃO DE MEIA TESOURA DE MADEIRA NÃO APARELHADA, COM VÃO DE 8 M, PARA TELHA CERÂMICA OU DE CONCRETO, INCLUSO IÇAMENTO. AF_07/2019</t>
  </si>
  <si>
    <t>100363</t>
  </si>
  <si>
    <t>FABRICAÇÃO E INSTALAÇÃO DE MEIA TESOURA DE MADEIRA NÃO APARELHADA, COM VÃO DE 9 M, PARA TELHA CERÂMICA OU DE CONCRETO, INCLUSO IÇAMENTO. AF_07/2019</t>
  </si>
  <si>
    <t>100364</t>
  </si>
  <si>
    <t>FABRICAÇÃO E INSTALAÇÃO DE MEIA TESOURA DE MADEIRA NÃO APARELHADA, COM VÃO DE 10 M, PARA TELHA CERÂMICA OU DE CONCRETO, INCLUSO IÇAMENTO. AF_07/2019</t>
  </si>
  <si>
    <t>100365</t>
  </si>
  <si>
    <t>FABRICAÇÃO E INSTALAÇÃO DE MEIA TESOURA DE MADEIRA NÃO APARELHADA, COM VÃO DE 11 M, PARA TELHA CERÂMICA OU DE CONCRETO, INCLUSO IÇAMENTO. AF_07/2019</t>
  </si>
  <si>
    <t>100366</t>
  </si>
  <si>
    <t>FABRICAÇÃO E INSTALAÇÃO DE MEIA TESOURA DE MADEIRA NÃO APARELHADA, COM VÃO DE 12 M, PARA TELHA CERÂMICA OU DE CONCRETO, INCLUSO IÇAMENTO. AF_07/2019</t>
  </si>
  <si>
    <t>100367</t>
  </si>
  <si>
    <t>FABRICAÇÃO E INSTALAÇÃO DE MEIA TESOURA DE MADEIRA NÃO APARELHADA, COM VÃO DE 3 M, PARA TELHA ONDULADA DE FIBROCIMENTO, ALUMÍNIO, PLÁSTICA OU TERMOACÚSTICA, INCLUSO IÇAMENTO. AF_07/2019</t>
  </si>
  <si>
    <t>100368</t>
  </si>
  <si>
    <t>FABRICAÇÃO E INSTALAÇÃO DE MEIA TESOURA DE MADEIRA NÃO APARELHADA, COM VÃO DE 4 M, PARA TELHA ONDULADA DE FIBROCIMENTO, ALUMÍNIO, PLÁSTICA OU TERMOACÚSTICA, INCLUSO IÇAMENTO. AF_07/2019</t>
  </si>
  <si>
    <t>100369</t>
  </si>
  <si>
    <t>FABRICAÇÃO E INSTALAÇÃO DE MEIA TESOURA DE MADEIRA NÃO APARELHADA, COM VÃO DE 5 M, PARA TELHA ONDULADA DE FIBROCIMENTO, ALUMÍNIO, PLÁSTICA OU TERMOACÚSTICA, INCLUSO IÇAMENTO. AF_07/2019</t>
  </si>
  <si>
    <t>100370</t>
  </si>
  <si>
    <t>FABRICAÇÃO E INSTALAÇÃO DE MEIA TESOURA DE MADEIRA NÃO APARELHADA, COM VÃO DE 6 M, PARA TELHA ONDULADA DE FIBROCIMENTO, ALUMÍNIO, PLÁSTICA OU TERMOACÚSTICA, INCLUSO IÇAMENTO. AF_07/2019</t>
  </si>
  <si>
    <t>100371</t>
  </si>
  <si>
    <t>FABRICAÇÃO E INSTALAÇÃO DE MEIA TESOURA DE MADEIRA NÃO APARELHADA, COM VÃO DE 7 M, PARA TELHA ONDULADA DE FIBROCIMENTO, ALUMÍNIO, PLÁSTICA OU TERMOACÚSTICA, INCLUSO IÇAMENTO. AF_07/2019</t>
  </si>
  <si>
    <t>100372</t>
  </si>
  <si>
    <t>FABRICAÇÃO E INSTALAÇÃO DE MEIA TESOURA DE MADEIRA NÃO APARELHADA, COM VÃO DE 8 M, PARA TELHA ONDULADA DE FIBROCIMENTO, ALUMÍNIO, PLÁSTICA OU TERMOACÚSTICA, INCLUSO IÇAMENTO. AF_07/2019</t>
  </si>
  <si>
    <t>100373</t>
  </si>
  <si>
    <t>FABRICAÇÃO E INSTALAÇÃO DE MEIA TESOURA DE MADEIRA NÃO APARELHADA, COM VÃO DE 9 M, PARA TELHA ONDULADA DE FIBROCIMENTO, ALUMÍNIO, PLÁSTICA OU TERMOACÚSTICA, INCLUSO IÇAMENTO. AF_07/2019</t>
  </si>
  <si>
    <t>100374</t>
  </si>
  <si>
    <t>FABRICAÇÃO E INSTALAÇÃO DE MEIA TESOURA DE MADEIRA NÃO APARELHADA, COM VÃO DE 10 M, PARA TELHA ONDULADA DE FIBROCIMENTO, ALUMÍNIO, PLÁSTICA OU TERMOACÚSTICA, INCLUSO IÇAMENTO. AF_07/2019</t>
  </si>
  <si>
    <t>100375</t>
  </si>
  <si>
    <t>FABRICAÇÃO E INSTALAÇÃO DE MEIA TESOURA DE MADEIRA NÃO APARELHADA, COM VÃO DE 11 M, PARA TELHA ONDULADA DE FIBROCIMENTO, ALUMÍNIO, PLÁSTICA OU TERMOACÚSTICA, INCLUSO IÇAMENTO. AF_07/2019</t>
  </si>
  <si>
    <t>100376</t>
  </si>
  <si>
    <t>FABRICAÇÃO E INSTALAÇÃO DE MEIA TESOURA DE MADEIRA NÃO APARELHADA, COM VÃO DE 12 M, PARA TELHA ONDULADA DE FIBROCIMENTO, ALUMÍNIO, PLÁSTICA OU TERMOACÚSTICA, INCLUSO IÇAMENTO. AF_07/2019</t>
  </si>
  <si>
    <t>100377</t>
  </si>
  <si>
    <t>100378</t>
  </si>
  <si>
    <t>100382</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</si>
  <si>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</si>
  <si>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</si>
  <si>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28,01</t>
  </si>
  <si>
    <t>78,42</t>
  </si>
  <si>
    <t>60,13</t>
  </si>
  <si>
    <t>8,90</t>
  </si>
  <si>
    <t>19,21</t>
  </si>
  <si>
    <t>111,24</t>
  </si>
  <si>
    <t>100332</t>
  </si>
  <si>
    <t>CONTENÇÃO EM PERFIL PRANCHADO COM PRANCHÃO DE MADEIRA, PERFIS ESPAÇADOS A 1,5 M PARA 1 SUBSOLO. AF_07/2019</t>
  </si>
  <si>
    <t>100333</t>
  </si>
  <si>
    <t>CONTENÇÃO EM PERFIL PRANCHADO COM PRANCHÃO DE MADEIRA, PERFIS ESPAÇADOS A 1,5 M PARA 2 OU MAIS SUBSOLOS. AF_07/2019</t>
  </si>
  <si>
    <t>100334</t>
  </si>
  <si>
    <t>CONTENÇÃO EM PERFIL PRANCHADO COM PRANCHÃO DE MADEIRA, PERFIS ESPAÇADOS A 2 M PARA 1 SUBSOLO. AF_07/2019</t>
  </si>
  <si>
    <t>100335</t>
  </si>
  <si>
    <t>CONTENÇÃO EM PERFIL PRANCHADO COM PRANCHÃO DE MADEIRA, PERFIS ESPAÇADOS A 2 M PARA 2 OU MAIS SUBSOLOS. AF_07/2019</t>
  </si>
  <si>
    <t>100341</t>
  </si>
  <si>
    <t>FABRICAÇÃO, MONTAGEM E DESMONTAGEM DE FÔRMA PARA CORTINA DE CONTENÇÃO, EM CHAPA DE MADEIRA COMPENSADA PLASTIFICADA, E = 18 MM, 10 UTILIZAÇÕES. AF_07/2019</t>
  </si>
  <si>
    <t>100342</t>
  </si>
  <si>
    <t>ARMAÇÃO DE CORTINA DE CONTENÇÃO EM CONCRETO ARMADO, COM AÇO CA-50 DE 6,3 MM - MONTAGEM. AF_07/2019</t>
  </si>
  <si>
    <t>100343</t>
  </si>
  <si>
    <t>ARMAÇÃO DE CORTINA DE CONTENÇÃO EM CONCRETO ARMADO, COM AÇO CA-50 DE 8 MM - MONTAGEM. AF_07/2019</t>
  </si>
  <si>
    <t>100344</t>
  </si>
  <si>
    <t>ARMAÇÃO DE CORTINA DE CONTENÇÃO EM CONCRETO ARMADO, COM AÇO CA-50 DE 10 MM - MONTAGEM. AF_07/2019</t>
  </si>
  <si>
    <t>100345</t>
  </si>
  <si>
    <t>ARMAÇÃO DE CORTINA DE CONTENÇÃO EM CONCRETO ARMADO, COM AÇO CA-50 DE 12,5 MM - MONTAGEM. AF_07/2019</t>
  </si>
  <si>
    <t>100346</t>
  </si>
  <si>
    <t>ARMAÇÃO DE CORTINA DE CONTENÇÃO EM CONCRETO ARMADO, COM AÇO CA-50 DE 16 MM - MONTAGEM. AF_07/2019</t>
  </si>
  <si>
    <t>100347</t>
  </si>
  <si>
    <t>ARMAÇÃO DE CORTINA DE CONTENÇÃO EM CONCRETO ARMADO, COM AÇO CA-50 DE 20 MM - MONTAGEM. AF_07/2019</t>
  </si>
  <si>
    <t>100348</t>
  </si>
  <si>
    <t>ARMAÇÃO DE CORTINA DE CONTENÇÃO EM CONCRETO ARMADO, COM AÇO CA-50 DE 25 MM - MONTAGEM. AF_07/2019</t>
  </si>
  <si>
    <t>100349</t>
  </si>
  <si>
    <t>CONCRETAGEM DE CORTINA DE CONTENÇÃO, ATRAVÉS DE BOMBA   LANÇAMENTO, ADENSAMENTO E ACABAMENTO. AF_07/2019</t>
  </si>
  <si>
    <t>60,20</t>
  </si>
  <si>
    <t>41,53</t>
  </si>
  <si>
    <t>26,26</t>
  </si>
  <si>
    <t>16,05</t>
  </si>
  <si>
    <t>18,65</t>
  </si>
  <si>
    <t>15,09</t>
  </si>
  <si>
    <t>34,81</t>
  </si>
  <si>
    <t>19,22</t>
  </si>
  <si>
    <t>21,00</t>
  </si>
  <si>
    <t>28,68</t>
  </si>
  <si>
    <t>18,00</t>
  </si>
  <si>
    <t>8,50</t>
  </si>
  <si>
    <t>50,99</t>
  </si>
  <si>
    <t>31,31</t>
  </si>
  <si>
    <t>99837</t>
  </si>
  <si>
    <t>99839</t>
  </si>
  <si>
    <t>99841</t>
  </si>
  <si>
    <t>99855</t>
  </si>
  <si>
    <t>99857</t>
  </si>
  <si>
    <t>99861</t>
  </si>
  <si>
    <t>GRADIL EM FERRO FIXADO EM VÃOS DE JANELAS, FORMADO POR BARRAS CHATAS DE 25X4,8 MM. AF_04/2019</t>
  </si>
  <si>
    <t>99862</t>
  </si>
  <si>
    <t>GRADIL EM ALUMÍNIO FIXADO EM VÃOS DE JANELAS, FORMADO POR TUBOS DE 3/4". AF_04/2019</t>
  </si>
  <si>
    <t>16,22</t>
  </si>
  <si>
    <t>40,37</t>
  </si>
  <si>
    <t>99,47</t>
  </si>
  <si>
    <t>57,47</t>
  </si>
  <si>
    <t>5,13</t>
  </si>
  <si>
    <t>11,53</t>
  </si>
  <si>
    <t>100322</t>
  </si>
  <si>
    <t>100323</t>
  </si>
  <si>
    <t>100324</t>
  </si>
  <si>
    <t>46,50</t>
  </si>
  <si>
    <t>105,78</t>
  </si>
  <si>
    <t>36,15</t>
  </si>
  <si>
    <t>104,77</t>
  </si>
  <si>
    <t>126,72</t>
  </si>
  <si>
    <t>58,03</t>
  </si>
  <si>
    <t>18,75</t>
  </si>
  <si>
    <t>175,00</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</si>
  <si>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</si>
  <si>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</si>
  <si>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</si>
  <si>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</si>
  <si>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8,23</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</si>
  <si>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</si>
  <si>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</si>
  <si>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</si>
  <si>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</si>
  <si>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</si>
  <si>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</si>
  <si>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</si>
  <si>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7,16</t>
  </si>
  <si>
    <t>100066</t>
  </si>
  <si>
    <t>ARMAÇÃO DO SISTEMA DE PAREDES DE CONCRETO, EXECUTADA COMO ARMADURA POSITIVA DE LAJES, TELA Q-196. AF_06/2019</t>
  </si>
  <si>
    <t>100067</t>
  </si>
  <si>
    <t>ARMAÇÃO DO SISTEMA DE PAREDES DE CONCRETO, EXECUTADA COMO REFORÇO, VERGALHÃO DE 5,0 MM DE DIÂMETRO. AF_06/2019</t>
  </si>
  <si>
    <t>100068</t>
  </si>
  <si>
    <t>ARMAÇÃO DO SISTEMA DE PAREDES DE CONCRETO, EXECUTADA COMO REFORÇO, VERGALHÃO DE 12,5 MM DE DIÂMETRO. AF_06/2019</t>
  </si>
  <si>
    <t>9,11</t>
  </si>
  <si>
    <t>357,91</t>
  </si>
  <si>
    <t>28,55</t>
  </si>
  <si>
    <t>27,84</t>
  </si>
  <si>
    <t>26,48</t>
  </si>
  <si>
    <t>61,50</t>
  </si>
  <si>
    <t>32,50</t>
  </si>
  <si>
    <t>28,26</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</si>
  <si>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</si>
  <si>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</si>
  <si>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</si>
  <si>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43,32</t>
  </si>
  <si>
    <t>81,67</t>
  </si>
  <si>
    <t>22,22</t>
  </si>
  <si>
    <t>10,19</t>
  </si>
  <si>
    <t>26,47</t>
  </si>
  <si>
    <t>37,34</t>
  </si>
  <si>
    <t>6,01</t>
  </si>
  <si>
    <t>9,65</t>
  </si>
  <si>
    <t>10,96</t>
  </si>
  <si>
    <t>23,50</t>
  </si>
  <si>
    <t>10,94</t>
  </si>
  <si>
    <t>19,02</t>
  </si>
  <si>
    <t>42,12</t>
  </si>
  <si>
    <t>23,24</t>
  </si>
  <si>
    <t>12,98</t>
  </si>
  <si>
    <t>11,10</t>
  </si>
  <si>
    <t>55,02</t>
  </si>
  <si>
    <t>17,15</t>
  </si>
  <si>
    <t>54,02</t>
  </si>
  <si>
    <t>18,61</t>
  </si>
  <si>
    <t>34,88</t>
  </si>
  <si>
    <t>42,65</t>
  </si>
  <si>
    <t>21,19</t>
  </si>
  <si>
    <t>11,39</t>
  </si>
  <si>
    <t>10,08</t>
  </si>
  <si>
    <t>4,35</t>
  </si>
  <si>
    <t>50,03</t>
  </si>
  <si>
    <t>108,27</t>
  </si>
  <si>
    <t>6,86</t>
  </si>
  <si>
    <t>75,23</t>
  </si>
  <si>
    <t>58,85</t>
  </si>
  <si>
    <t>10,82</t>
  </si>
  <si>
    <t>17,49</t>
  </si>
  <si>
    <t>25,29</t>
  </si>
  <si>
    <t>15,26</t>
  </si>
  <si>
    <t>33,05</t>
  </si>
  <si>
    <t>30,35</t>
  </si>
  <si>
    <t>31,95</t>
  </si>
  <si>
    <t>32,26</t>
  </si>
  <si>
    <t>35,44</t>
  </si>
  <si>
    <t>99,88</t>
  </si>
  <si>
    <t>47,43</t>
  </si>
  <si>
    <t>45,44</t>
  </si>
  <si>
    <t>20,30</t>
  </si>
  <si>
    <t>28,63</t>
  </si>
  <si>
    <t>44,11</t>
  </si>
  <si>
    <t>80,28</t>
  </si>
  <si>
    <t>13,28</t>
  </si>
  <si>
    <t>6,87</t>
  </si>
  <si>
    <t>12,59</t>
  </si>
  <si>
    <t>7,80</t>
  </si>
  <si>
    <t>9,42</t>
  </si>
  <si>
    <t>23,28</t>
  </si>
  <si>
    <t>30,98</t>
  </si>
  <si>
    <t>18,89</t>
  </si>
  <si>
    <t>60,11</t>
  </si>
  <si>
    <t>14,35</t>
  </si>
  <si>
    <t>45,37</t>
  </si>
  <si>
    <t>13,49</t>
  </si>
  <si>
    <t>32,42</t>
  </si>
  <si>
    <t>89640</t>
  </si>
  <si>
    <t>89644</t>
  </si>
  <si>
    <t>4,00</t>
  </si>
  <si>
    <t>15,86</t>
  </si>
  <si>
    <t>58,12</t>
  </si>
  <si>
    <t>34,36</t>
  </si>
  <si>
    <t>10,32</t>
  </si>
  <si>
    <t>14,45</t>
  </si>
  <si>
    <t>15,34</t>
  </si>
  <si>
    <t>11,33</t>
  </si>
  <si>
    <t>19,94</t>
  </si>
  <si>
    <t>21,90</t>
  </si>
  <si>
    <t>24,40</t>
  </si>
  <si>
    <t>36,96</t>
  </si>
  <si>
    <t>43,61</t>
  </si>
  <si>
    <t>51,29</t>
  </si>
  <si>
    <t>58,48</t>
  </si>
  <si>
    <t>27,65</t>
  </si>
  <si>
    <t>15,71</t>
  </si>
  <si>
    <t>83,62</t>
  </si>
  <si>
    <t>31,87</t>
  </si>
  <si>
    <t>100,77</t>
  </si>
  <si>
    <t>28,87</t>
  </si>
  <si>
    <t>53,29</t>
  </si>
  <si>
    <t>9,25</t>
  </si>
  <si>
    <t>19,63</t>
  </si>
  <si>
    <t>41,75</t>
  </si>
  <si>
    <t>18,38</t>
  </si>
  <si>
    <t>68,64</t>
  </si>
  <si>
    <t>22,19</t>
  </si>
  <si>
    <t>20,16</t>
  </si>
  <si>
    <t>16,18</t>
  </si>
  <si>
    <t>22,97</t>
  </si>
  <si>
    <t>16,74</t>
  </si>
  <si>
    <t>15,90</t>
  </si>
  <si>
    <t>16,32</t>
  </si>
  <si>
    <t>20,35</t>
  </si>
  <si>
    <t>25,21</t>
  </si>
  <si>
    <t>87,10</t>
  </si>
  <si>
    <t>18,09</t>
  </si>
  <si>
    <t>244,44</t>
  </si>
  <si>
    <t>59,25</t>
  </si>
  <si>
    <t>111,06</t>
  </si>
  <si>
    <t>41,20</t>
  </si>
  <si>
    <t>2,57</t>
  </si>
  <si>
    <t>30,77</t>
  </si>
  <si>
    <t>21,54</t>
  </si>
  <si>
    <t>45,61</t>
  </si>
  <si>
    <t>14,70</t>
  </si>
  <si>
    <t>11,67</t>
  </si>
  <si>
    <t>60,93</t>
  </si>
  <si>
    <t>11,47</t>
  </si>
  <si>
    <t>4,68</t>
  </si>
  <si>
    <t>5,99</t>
  </si>
  <si>
    <t>1,01</t>
  </si>
  <si>
    <t>55,62</t>
  </si>
  <si>
    <t>46,09</t>
  </si>
  <si>
    <t>62,74</t>
  </si>
  <si>
    <t>46,45</t>
  </si>
  <si>
    <t>72,85</t>
  </si>
  <si>
    <t>49,95</t>
  </si>
  <si>
    <t>68,88</t>
  </si>
  <si>
    <t>76,03</t>
  </si>
  <si>
    <t>27,46</t>
  </si>
  <si>
    <t>152,38</t>
  </si>
  <si>
    <t>20,90</t>
  </si>
  <si>
    <t>14,52</t>
  </si>
  <si>
    <t>21,59</t>
  </si>
  <si>
    <t>15,96</t>
  </si>
  <si>
    <t>37,04</t>
  </si>
  <si>
    <t>40,65</t>
  </si>
  <si>
    <t>20,40</t>
  </si>
  <si>
    <t>31,54</t>
  </si>
  <si>
    <t>31,46</t>
  </si>
  <si>
    <t>3,38</t>
  </si>
  <si>
    <t>11,20</t>
  </si>
  <si>
    <t>25,47</t>
  </si>
  <si>
    <t>18,83</t>
  </si>
  <si>
    <t>16,07</t>
  </si>
  <si>
    <t>16,56</t>
  </si>
  <si>
    <t>25,75</t>
  </si>
  <si>
    <t>43,82</t>
  </si>
  <si>
    <t>52,02</t>
  </si>
  <si>
    <t>25,22</t>
  </si>
  <si>
    <t>56,28</t>
  </si>
  <si>
    <t>33,51</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</si>
  <si>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</si>
  <si>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</si>
  <si>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</si>
  <si>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</si>
  <si>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</si>
  <si>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</si>
  <si>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</si>
  <si>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</si>
  <si>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</si>
  <si>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</si>
  <si>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</si>
  <si>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</si>
  <si>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</si>
  <si>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</si>
  <si>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</si>
  <si>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</si>
  <si>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</si>
  <si>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</si>
  <si>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</si>
  <si>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</si>
  <si>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</si>
  <si>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</si>
  <si>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</si>
  <si>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</si>
  <si>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</si>
  <si>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</si>
  <si>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</si>
  <si>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</si>
  <si>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</si>
  <si>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</si>
  <si>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</si>
  <si>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</si>
  <si>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</si>
  <si>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</si>
  <si>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</si>
  <si>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</si>
  <si>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</si>
  <si>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</si>
  <si>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</si>
  <si>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</si>
  <si>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</si>
  <si>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</si>
  <si>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</si>
  <si>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</si>
  <si>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</si>
  <si>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</si>
  <si>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</si>
  <si>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</si>
  <si>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</si>
  <si>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</si>
  <si>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</si>
  <si>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</si>
  <si>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</si>
  <si>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</si>
  <si>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</si>
  <si>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</si>
  <si>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</si>
  <si>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</si>
  <si>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</si>
  <si>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</si>
  <si>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</si>
  <si>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</si>
  <si>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</si>
  <si>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</si>
  <si>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</si>
  <si>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</si>
  <si>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</si>
  <si>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</si>
  <si>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</si>
  <si>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</si>
  <si>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</si>
  <si>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</si>
  <si>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</si>
  <si>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</si>
  <si>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</si>
  <si>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</si>
  <si>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</si>
  <si>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</si>
  <si>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</si>
  <si>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</si>
  <si>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</si>
  <si>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</si>
  <si>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</si>
  <si>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</si>
  <si>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</si>
  <si>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</si>
  <si>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</si>
  <si>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</si>
  <si>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</si>
  <si>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</si>
  <si>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</si>
  <si>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</si>
  <si>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</si>
  <si>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</si>
  <si>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</si>
  <si>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</si>
  <si>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</si>
  <si>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</si>
  <si>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</si>
  <si>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</si>
  <si>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</si>
  <si>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</si>
  <si>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</si>
  <si>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</si>
  <si>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</si>
  <si>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</si>
  <si>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</si>
  <si>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</si>
  <si>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</si>
  <si>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</si>
  <si>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</si>
  <si>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</si>
  <si>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</si>
  <si>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</si>
  <si>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</si>
  <si>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100464</t>
  </si>
  <si>
    <t>ARGAMASSA TRAÇO 1:0,5:4,5  (EM VOLUME DE CIMENTO, CAL E AREIA MÉDIA ÚMIDA), PREPARO MECÂNICO COM MISTURADOR DE EIXO HORIZONTAL DE 160 KG. AF_08/2019</t>
  </si>
  <si>
    <t>100465</t>
  </si>
  <si>
    <t>ARGAMASSA TRAÇO 1:0,5:4,5  (EM VOLUME DE CIMENTO, CAL E AREIA MÉDIA ÚMIDA), PREPARO MECÂNICO COM MISTURADOR DE EIXO HORIZONTAL DE 300 KG. AF_08/2019</t>
  </si>
  <si>
    <t>100466</t>
  </si>
  <si>
    <t>ARGAMASSA TRAÇO 1:0,5:4,5  (EM VOLUME DE CIMENTO, CAL E AREIA MÉDIA ÚMIDA), PREPARO MECÂNICO COM MISTURADOR DE EIXO HORIZONTAL DE 600 KG. AF_08/2019</t>
  </si>
  <si>
    <t>100468</t>
  </si>
  <si>
    <t>ARGAMASSA TRAÇO 1:3 (EM VOLUME DE CIMENTO E AREIA MÉDIA ÚMIDA), PREPARO MECÂNICO COM MISTURADOR DE EIXO HORIZONTAL DE 160 KG. AF_08/2019</t>
  </si>
  <si>
    <t>100469</t>
  </si>
  <si>
    <t>ARGAMASSA TRAÇO 1:3 (EM VOLUME DE CIMENTO E AREIA MÉDIA ÚMIDA), PREPARO MECÂNICO COM MISTURADOR DE EIXO HORIZONTAL DE 300 KG. AF_08/2019</t>
  </si>
  <si>
    <t>100470</t>
  </si>
  <si>
    <t>ARGAMASSA TRAÇO 1:3 (EM VOLUME DE CIMENTO E AREIA MÉDIA ÚMIDA), PREPARO MECÂNICO COM MISTURADOR DE EIXO HORIZONTAL DE 600 KG. AF_08/2019</t>
  </si>
  <si>
    <t>100472</t>
  </si>
  <si>
    <t>ARGAMASSA TRAÇO 1:4 (EM VOLUME DE CIMENTO E AREIA MÉDIA ÚMIDA), PREPARO MECÂNICO COM MISTURADOR DE EIXO HORIZONTAL DE 160 KG. AF_08/2019</t>
  </si>
  <si>
    <t>100473</t>
  </si>
  <si>
    <t>ARGAMASSA TRAÇO 1:4 (EM VOLUME DE CIMENTO E AREIA MÉDIA ÚMIDA), PREPARO MECÂNICO COM MISTURADOR DE EIXO HORIZONTAL DE 300 KG. AF_08/2019</t>
  </si>
  <si>
    <t>100474</t>
  </si>
  <si>
    <t>ARGAMASSA TRAÇO 1:4 (EM VOLUME DE CIMENTO E AREIA MÉDIA ÚMIDA), PREPARO MECÂNICO COM MISTURADOR DE EIXO HORIZONTAL DE 600 KG. AF_08/2019</t>
  </si>
  <si>
    <t>100475</t>
  </si>
  <si>
    <t>ARGAMASSA TRAÇO 1:3 (EM VOLUME DE CIMENTO E AREIA MÉDIA ÚMIDA) COM ADIÇÃO DE IMPERMEABILIZANTE, PREPARO MECÂNICO COM BETONEIRA 400 L. AF_08/2019</t>
  </si>
  <si>
    <t>100477</t>
  </si>
  <si>
    <t>ARGAMASSA TRAÇO 1:3 (EM VOLUME DE CIMENTO E AREIA MÉDIA ÚMIDA) COM ADIÇÃO DE IMPERMEABILIZANTE, PREPARO MECÂNICO COM MISTURADOR DE EIXO HORIZONTAL DE 160 KG. AF_08/2019</t>
  </si>
  <si>
    <t>100478</t>
  </si>
  <si>
    <t>ARGAMASSA TRAÇO 1:3 (EM VOLUME DE CIMENTO E AREIA MÉDIA ÚMIDA) COM ADIÇÃO DE IMPERMEABILIZANTE, PREPARO MECÂNICO COM MISTURADOR DE EIXO HORIZONTAL DE 300 KG. AF_08/2019</t>
  </si>
  <si>
    <t>100479</t>
  </si>
  <si>
    <t>ARGAMASSA TRAÇO 1:3 (EM VOLUME DE CIMENTO E AREIA MÉDIA ÚMIDA) COM ADIÇÃO DE IMPERMEABILIZANTE, PREPARO MECÂNICO COM MISTURADOR DE EIXO HORIZONTAL DE 600 KG. AF_08/2019</t>
  </si>
  <si>
    <t>100480</t>
  </si>
  <si>
    <t>ARGAMASSA TRAÇO 1:3 (EM VOLUME DE CIMENTO E AREIA MÉDIA ÚMIDA) COM ADIÇÃO DE IMPERMEABILIZANTE, PREPARO MANUAL. AF_08/2019</t>
  </si>
  <si>
    <t>100481</t>
  </si>
  <si>
    <t>ARGAMASSA TRAÇO 1:4 (EM VOLUME DE CIMENTO E AREIA MÉDIA ÚMIDA) COM ADIÇÃO DE IMPERMEABILIZANTE, PREPARO MECÂNICO COM BETONEIRA 400 L. AF_08/2019</t>
  </si>
  <si>
    <t>100483</t>
  </si>
  <si>
    <t>ARGAMASSA TRAÇO 1:4 (EM VOLUME DE CIMENTO E AREIA MÉDIA ÚMIDA) COM ADIÇÃO DE IMPERMEABILIZANTE, PREPARO MECÂNICO COM MISTURADOR DE EIXO HORIZONTAL DE 160 KG. AF_08/2019</t>
  </si>
  <si>
    <t>100484</t>
  </si>
  <si>
    <t>ARGAMASSA TRAÇO 1:4 (EM VOLUME DE CIMENTO E AREIA MÉDIA ÚMIDA) COM ADIÇÃO DE IMPERMEABILIZANTE, PREPARO MECÂNICO COM MISTURADOR DE EIXO HORIZONTAL DE 300 KG. AF_08/2019</t>
  </si>
  <si>
    <t>100485</t>
  </si>
  <si>
    <t>ARGAMASSA TRAÇO 1:4 (EM VOLUME DE CIMENTO E AREIA MÉDIA ÚMIDA) COM ADIÇÃO DE IMPERMEABILIZANTE, PREPARO MECÂNICO COM MISTURADOR DE EIXO HORIZONTAL DE 600 KG. AF_08/2019</t>
  </si>
  <si>
    <t>100486</t>
  </si>
  <si>
    <t>ARGAMASSA TRAÇO 1:4 (EM VOLUME DE CIMENTO E AREIA MÉDIA ÚMIDA) COM ADIÇÃO DE IMPERMEABILIZANTE, PREPARO MANUAL. AF_08/2019</t>
  </si>
  <si>
    <t>100487</t>
  </si>
  <si>
    <t>ARGAMASSA TRAÇO 1:2:9 (EM VOLUME DE CIMENTO, CAL E AREIA MÉDIA ÚMIDA) PARA EMBOÇO/MASSA ÚNICA/ASSENTAMENTO DE ALVENARIA DE VEDAÇÃO, PREPARO MECÂNICO COM MISTURADOR DE EIXO HORIZONTAL DE 600 KG. AF_08/2019</t>
  </si>
  <si>
    <t>100488</t>
  </si>
  <si>
    <t>ARGAMASSA TRAÇO 1:0,5:4,5 (EM VOLUME DE CIMENTO, CAL E AREIA MÉDIA ÚMIDA), PREPARO MECÂNICO COM BETONEIRA 600 L. AF_08/2019</t>
  </si>
  <si>
    <t>100489</t>
  </si>
  <si>
    <t>ARGAMASSA TRAÇO 1:3 (EM VOLUME DE CIMENTO E AREIA MÉDIA ÚMIDA), PREPARO MECÂNICO COM BETONEIRA 600 L. AF_08/2019</t>
  </si>
  <si>
    <t>100490</t>
  </si>
  <si>
    <t>ARGAMASSA TRAÇO 1:4 (EM VOLUME DE CIMENTO E AREIA MÉDIA ÚMIDA), PREPARO MECÂNICO COM BETONEIRA 600 L. AF_08/2019</t>
  </si>
  <si>
    <t>100491</t>
  </si>
  <si>
    <t>ARGAMASSA TRAÇO 1:3 (EM VOLUME DE CIMENTO E AREIA MÉDIA ÚMIDA) COM ADIÇÃO DE IMPERMEABILIZANTE, PREPARO MECÂNICO COM BETONEIRA 600 L. AF_08/2019</t>
  </si>
  <si>
    <t>100492</t>
  </si>
  <si>
    <t>ARGAMASSA TRAÇO 1:4 (EM VOLUME DE CIMENTO E AREIA MÉDIA ÚMIDA) COM ADIÇÃO DE IMPERMEABILIZANTE, PREPARO MECÂNICO COM BETONEIRA 600 L. AF_08/2019</t>
  </si>
  <si>
    <t>34,07</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</si>
  <si>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</si>
  <si>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</si>
  <si>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</si>
  <si>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</si>
  <si>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</si>
  <si>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</si>
  <si>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</si>
  <si>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</si>
  <si>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</si>
  <si>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</si>
  <si>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</si>
  <si>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</si>
  <si>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</si>
  <si>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</si>
  <si>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</si>
  <si>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</si>
  <si>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</si>
  <si>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</si>
  <si>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</si>
  <si>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100204</t>
  </si>
  <si>
    <t>TRANSPORTE HORIZONTAL COM MANIPULADOR TELESCÓPICO, DE PÁLETE DE SACOS (UNIDADE: KGXKM). AF_07/2019</t>
  </si>
  <si>
    <t>100205</t>
  </si>
  <si>
    <t>TRANSPORTE HORIZONTAL COM JERICA DE 60 L, DE MASSA/ GRANEL (UNIDADE: M3XKM). AF_07/2019</t>
  </si>
  <si>
    <t>100206</t>
  </si>
  <si>
    <t>TRANSPORTE HORIZONTAL COM JERICA DE 90 L, DE MASSA/ GRANEL (UNIDADE: M3XKM). AF_07/2019</t>
  </si>
  <si>
    <t>100207</t>
  </si>
  <si>
    <t>TRANSPORTE HORIZONTAL COM CARREGADEIRA, DE MASSA/ GRANEL (UNIDADE: M3XKM). AF_07/2019</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</si>
  <si>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</si>
  <si>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</si>
  <si>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</si>
  <si>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</si>
  <si>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</si>
  <si>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</si>
  <si>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</si>
  <si>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100211</t>
  </si>
  <si>
    <t>TRANSPORTE HORIZONTAL COM CARRINHO DE MÃO, DE BLOCOS CERÂMICOS FURADOS NA HORIZONTAL DE 9X19X19CM (UNIDADE: BLOCOXKM). AF_07/2019</t>
  </si>
  <si>
    <t>100212</t>
  </si>
  <si>
    <t>TRANSPORTE HORIZONTAL COM CARRINHO PLATAFORMA, DE BLOCOS VAZADOS DE CONCRETO OU CERÂMICO DE 19X19X39CM (UNIDADE: BLOCOXKM). AF_07/2019</t>
  </si>
  <si>
    <t>100213</t>
  </si>
  <si>
    <t>TRANSPORTE HORIZONTAL COM CARRINHO PLATAFORMA, DE BLOCOS CERÂMICOS FURADOS NA HORIZONTAL DE 9X19X19CM (UNIDADE: BLOCOXKM). AF_07/2019</t>
  </si>
  <si>
    <t>100214</t>
  </si>
  <si>
    <t>TRANSPORTE HORIZONTAL COM CARRINHO MINI PÁLETES, DE BLOCOS VAZADOS DE CONCRETO DE 19X19X39CM (UNIDADE: BLOCOXKM). AF_07/2019</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</si>
  <si>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</si>
  <si>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</si>
  <si>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</si>
  <si>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</si>
  <si>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</si>
  <si>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</si>
  <si>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</si>
  <si>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</si>
  <si>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</si>
  <si>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</si>
  <si>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100220</t>
  </si>
  <si>
    <t>TRANSPORTE HORIZONTAL MANUAL, DE CAIXA COM REVESTIMENTO CERÂMICO (UNIDADE: M2XKM). AF_07/2019</t>
  </si>
  <si>
    <t>M2XKM</t>
  </si>
  <si>
    <t>100221</t>
  </si>
  <si>
    <t>TRANSPORTE HORIZONTAL COM CARRINHO DE MÃO, DE CAIXA COM REVESTIMENTO CERÂMICO (UNIDADE: M2XKM). AF_07/2019</t>
  </si>
  <si>
    <t>100222</t>
  </si>
  <si>
    <t>TRANSPORTE HORIZONTAL COM CARRINHO PLATAFORMA, DE CAIXA COM REVESTIMENTO CERÂMICO (UNIDADE: M2XKM). AF_07/2019</t>
  </si>
  <si>
    <t>100223</t>
  </si>
  <si>
    <t>TRANSPORTE HORIZONTAL COM CARRINHO MINI PÁLETES, DE CAIXA COM REVESTIMENTO CERÂMICO (UNIDADE: M2XKM). AF_07/2019</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</si>
  <si>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</si>
  <si>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</si>
  <si>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</si>
  <si>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</si>
  <si>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</si>
  <si>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</si>
  <si>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</si>
  <si>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</si>
  <si>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</si>
  <si>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100228</t>
  </si>
  <si>
    <t>TRANSPORTE HORIZONTAL COM MANIPULADOR TELESCÓPICO, DE LATA DE 18 LITROS (UNIDADE: LXKM). AF_07/2019</t>
  </si>
  <si>
    <t>100229</t>
  </si>
  <si>
    <t>TRANSPORTE VERTICAL MANUAL, 1 PAVIMENTO, DE SACOS DE 50 KG (UNIDADE: KG). AF_07/2019</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</si>
  <si>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</si>
  <si>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</si>
  <si>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</si>
  <si>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</si>
  <si>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</si>
  <si>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</si>
  <si>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</si>
  <si>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</si>
  <si>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</si>
  <si>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</si>
  <si>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</si>
  <si>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</si>
  <si>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100236</t>
  </si>
  <si>
    <t>TRANSPORTE HORIZONTAL MANUAL, DE TUBO DE PVC SOLDÁVEL COM DIÂMETRO MENOR OU IGUAL A 60 MM (UNIDADE: MXKM). AF_07/2019</t>
  </si>
  <si>
    <t>MXKM</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</si>
  <si>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</si>
  <si>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</si>
  <si>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</si>
  <si>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</si>
  <si>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</si>
  <si>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</si>
  <si>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</si>
  <si>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</si>
  <si>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</si>
  <si>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</si>
  <si>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</si>
  <si>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</si>
  <si>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</si>
  <si>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</si>
  <si>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</si>
  <si>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</si>
  <si>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</si>
  <si>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</si>
  <si>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</si>
  <si>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</si>
  <si>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</si>
  <si>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</si>
  <si>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</si>
  <si>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</si>
  <si>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</si>
  <si>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</si>
  <si>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</si>
  <si>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</si>
  <si>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</si>
  <si>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</si>
  <si>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</si>
  <si>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</si>
  <si>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</si>
  <si>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</si>
  <si>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100254</t>
  </si>
  <si>
    <t>TRANSPORTE HORIZONTAL MANUAL, DE TUBO DE AÇO CARBONO LEVE OU MÉDIO, PRETO OU GALVANIZADO, COM DIÂMETRO MAIOR QUE 125 MM E MENOR OU IGUAL A 150 MM (UNIDADE: MXKM). AF_07/2019</t>
  </si>
  <si>
    <t>100255</t>
  </si>
  <si>
    <t>TRANSPORTE HORIZONTAL MANUAL, DE TÁBUAS DE MADEIRA COM SEÇÃO TRANSVERSAL DE 2,5 X 25 CM E 2,5 X 30 CM (UNIDADE: MXKM). AF_07/2019</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</si>
  <si>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</si>
  <si>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</si>
  <si>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</si>
  <si>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</si>
  <si>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</si>
  <si>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</si>
  <si>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</si>
  <si>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</si>
  <si>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</si>
  <si>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</si>
  <si>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</si>
  <si>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</si>
  <si>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</si>
  <si>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</si>
  <si>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</si>
  <si>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</si>
  <si>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100264</t>
  </si>
  <si>
    <t>TRANSPORTE HORIZONTAL MANUAL, DE JANELA (UNIDADE: M2XKM). AF_07/2019</t>
  </si>
  <si>
    <t>100265</t>
  </si>
  <si>
    <t>TRANSPORTE VERTICAL MANUAL, 1 PAVIMENTO, DE JANELA (UNIDADE: M2). AF_07/2019</t>
  </si>
  <si>
    <t>100266</t>
  </si>
  <si>
    <t>TRANSPORTE HORIZONTAL MANUAL, DE PORTA (UNIDADE: UNIDXKM). AF_07/2019</t>
  </si>
  <si>
    <t>100267</t>
  </si>
  <si>
    <t>TRANSPORTE VERTICAL MANUAL, 1 PAVIMENTO, DE PORTA (UNIDADE: UNID). AF_07/2019</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</si>
  <si>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</si>
  <si>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</si>
  <si>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</si>
  <si>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</si>
  <si>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</si>
  <si>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</si>
  <si>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100271</t>
  </si>
  <si>
    <t>TRANSPORTE HORIZONTAL MANUAL, DE VIDRO (UNIDADE: M2XKM). AF_07/2019</t>
  </si>
  <si>
    <t>100272</t>
  </si>
  <si>
    <t>TRANSPORTE VERTICAL MANUAL, 1 PAVIMENTO, DE VIDRO (UNIDADE: M2). AF_07/2019</t>
  </si>
  <si>
    <t>100273</t>
  </si>
  <si>
    <t>TRANSPORTE HORIZONTAL MANUAL, DE TELA DE AÇO (UNIDADE: KGXKM). AF_07/2019</t>
  </si>
  <si>
    <t>100274</t>
  </si>
  <si>
    <t>TRANSPORTE HORIZONTAL MANUAL, DE COMPENSADO DE MADEIRA (UNIDADE: M2XKM). AF_07/2019</t>
  </si>
  <si>
    <t>100275</t>
  </si>
  <si>
    <t>TRANSPORTE HORIZONTAL MANUAL, DE TELHA TERMOACÚSTICA OU TELHA DE AÇO ZINCADO (UNIDADE: M2XKM). AF_07/2019</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</si>
  <si>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</si>
  <si>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</si>
  <si>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</si>
  <si>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</si>
  <si>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</si>
  <si>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</si>
  <si>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100279</t>
  </si>
  <si>
    <t>TRANSPORTE VERTICAL MANUAL, 1 PAVIMENTO, DE BACIA SANITÁRIA, CAIXA ACOPLADA, TANQUE OU PIA (UNIDADE: UNID). AF_07/2019</t>
  </si>
  <si>
    <t>100280</t>
  </si>
  <si>
    <t>TRANSPORTE HORIZONTAL COM CARRINHO PLATAFORMA, DE BACIA SANITÁRIA, CAIXA ACOPLADA, TANQUE OU PIA (UNIDADE: UNIDXKM). AF_07/2019</t>
  </si>
  <si>
    <t>100281</t>
  </si>
  <si>
    <t>TRANSPORTE HORIZONTAL COM MANIPULADOR TELESCÓPICO, DE BACIA SANITÁRIA, CAIXA ACOPLADA, TANQUE OU PIA (UNIDADE: UNIDXKM). AF_07/2019</t>
  </si>
  <si>
    <t>100282</t>
  </si>
  <si>
    <t>TRANSPORTE HORIZONTAL MANUAL, DE TELHA DE CONCRETO OU CERÂMICA (UNIDADE: M2XKM). AF_07/2019</t>
  </si>
  <si>
    <t>100283</t>
  </si>
  <si>
    <t>TRANSPORTE HORIZONTAL COM CARRINHO PLATAFORMA, DE TELHA DE CONCRETO OU CERÂMICA (UNIDADE: M2XKM). AF_07/2019</t>
  </si>
  <si>
    <t>16,75</t>
  </si>
  <si>
    <t>100284</t>
  </si>
  <si>
    <t>TRANSPORTE HORIZONTAL COM MANIPULADOR TELESCÓPICO, DE TELHA DE CONCRETO OU CERÂMICA (UNIDADE: M2XKM). AF_07/2019</t>
  </si>
  <si>
    <t>100285</t>
  </si>
  <si>
    <t>TRANSPORTE HORIZONTAL MANUAL, DE BARRAMENTO BLINDADO (UNIDADE: MXKM). AF_07/2019</t>
  </si>
  <si>
    <t>100286</t>
  </si>
  <si>
    <t>TRANSPORTE HORIZONTAL COM CARRINHO PLATAFORMA, DE BARRAMENTO BLINDADO (UNIDADE: MXKM). AF_07/2019</t>
  </si>
  <si>
    <t>100287</t>
  </si>
  <si>
    <t>TRANSPORTE HORIZONTAL MANUAL, DE CALHA QUADRADA NÚMERO 24  CORTE 33 (UNIDADE: MXKM). AF_07/2019</t>
  </si>
  <si>
    <t>99802</t>
  </si>
  <si>
    <t>LIMPEZA DE PISO CERÂMICO OU PORCELANATO COM VASSOURA A SECO. AF_04/2019</t>
  </si>
  <si>
    <t>99803</t>
  </si>
  <si>
    <t>LIMPEZA DE PISO CERÂMICO OU PORCELANATO COM PANO ÚMIDO. AF_04/2019</t>
  </si>
  <si>
    <t>99805</t>
  </si>
  <si>
    <t>LIMPEZA DE PISO CERÂMICO OU COM PEDRAS RÚSTICAS UTILIZANDO ÁCIDO MURIÁTICO. AF_04/2019</t>
  </si>
  <si>
    <t>99806</t>
  </si>
  <si>
    <t>LIMPEZA DE REVESTIMENTO CERÂMICO EM PAREDE COM PANO ÚMIDO AF_04/2019</t>
  </si>
  <si>
    <t>99808</t>
  </si>
  <si>
    <t>LIMPEZA DE REVESTIMENTO CERÂMICO EM PAREDE UTILIZANDO ÁCIDO MURIÁTICO. AF_04/2019</t>
  </si>
  <si>
    <t>99809</t>
  </si>
  <si>
    <t>LIMPEZA DE PISO DE LADRILHO HIDRÁULICO COM PANO ÚMIDO. AF_04/2019</t>
  </si>
  <si>
    <t>99811</t>
  </si>
  <si>
    <t>LIMPEZA DE CONTRAPISO COM VASSOURA A SECO. AF_04/2019</t>
  </si>
  <si>
    <t>99812</t>
  </si>
  <si>
    <t>LIMPEZA DE LADRILHO HIDRÁULICO EM PAREDE COM PANO ÚMIDO. AF_04/2019</t>
  </si>
  <si>
    <t>99814</t>
  </si>
  <si>
    <t>LIMPEZA DE SUPERFÍCIE COM JATO DE ALTA PRESSÃO. AF_04/2019</t>
  </si>
  <si>
    <t>99822</t>
  </si>
  <si>
    <t>LIMPEZA DE PORTA DE MADEIRA. AF_04/2019</t>
  </si>
  <si>
    <t>99826</t>
  </si>
  <si>
    <t>LIMPEZA DE FORRO REMOVÍVEL COM PANO ÚMIDO. AF_04/2019</t>
  </si>
  <si>
    <t>12,44</t>
  </si>
  <si>
    <t>37,71</t>
  </si>
  <si>
    <t>185,45</t>
  </si>
  <si>
    <t>51,74</t>
  </si>
  <si>
    <t>15,69</t>
  </si>
  <si>
    <t>15,95</t>
  </si>
  <si>
    <t>18,41</t>
  </si>
  <si>
    <t>20,83</t>
  </si>
  <si>
    <t>20,85</t>
  </si>
  <si>
    <t>19,45</t>
  </si>
  <si>
    <t>26,15</t>
  </si>
  <si>
    <t>25,28</t>
  </si>
  <si>
    <t>24,42</t>
  </si>
  <si>
    <t>100288</t>
  </si>
  <si>
    <t>CURSO DE CAPACITAÇÃO PARA VIGIA DIURNO (ENCARGOS COMPLEMENTARES) - HORISTA</t>
  </si>
  <si>
    <t>100289</t>
  </si>
  <si>
    <t>VIGIA DIURNO COM ENCARGOS COMPLEMENTARES</t>
  </si>
  <si>
    <t>100290</t>
  </si>
  <si>
    <t>CURSO DE CAPACITAÇÃO PARA AUXILIAR DE ALMOXARIFE (ENCARGOS COMPLEMENTARES) - HORISTA</t>
  </si>
  <si>
    <t>100291</t>
  </si>
  <si>
    <t>CURSO DE CAPACITAÇÃO PARA AJUDANTE DE PINTOR (ENCARGOS COMPLEMENTARES) - HORISTA</t>
  </si>
  <si>
    <t>100292</t>
  </si>
  <si>
    <t>CURSO DE CAPACITAÇÃO PARA COORDENADOR/GERENTE DE OBRA (ENCARGOS COMPLEMENTARES) - HORISTA</t>
  </si>
  <si>
    <t>100293</t>
  </si>
  <si>
    <t>CURSO DE CAPACITAÇÃO PARA AUXILIAR DE AZULEJISTA (ENCARGOS COMPLEMENTARES) - HORISTA</t>
  </si>
  <si>
    <t>100294</t>
  </si>
  <si>
    <t>CURSO DE CAPACITAÇÃO PARA ARQUITETO PAISAGISTA (ENCARGOS COMPLEMENTARES) - HORISTA</t>
  </si>
  <si>
    <t>100295</t>
  </si>
  <si>
    <t>CURSO DE CAPACITAÇÃO PARA MONTADOR DE ELETROELETRONICOS (ENCARGOS COMPLEMENTARES) - HORISTA</t>
  </si>
  <si>
    <t>100296</t>
  </si>
  <si>
    <t>CURSO DE CAPACITAÇÃO PARA ENGENHEIRO CIVIL JUNIOR (ENCARGOS COMPLEMENTARES) - HORISTA</t>
  </si>
  <si>
    <t>100297</t>
  </si>
  <si>
    <t>CURSO DE CAPACITAÇÃO PARA ENGENHEIRO CIVIL PLENO (ENCARGOS COMPLEMENTARES) - HORISTA</t>
  </si>
  <si>
    <t>100298</t>
  </si>
  <si>
    <t>CURSO DE CAPACITAÇÃO PARA MECÂNICO DE REFRIGERAÇÃO (ENCARGOS COMPLEMENTARES) - HORISTA</t>
  </si>
  <si>
    <t>100299</t>
  </si>
  <si>
    <t>CURSO DE CAPACITAÇÃO PARA TÉCNICO EM SEGURANÇA DO TRABALHO (ENCARGOS COMPLEMENTARES) - HORISTA</t>
  </si>
  <si>
    <t>100300</t>
  </si>
  <si>
    <t>AUXILIAR DE ALMOXARIFE COM ENCARGOS COMPLEMENTARES</t>
  </si>
  <si>
    <t>100301</t>
  </si>
  <si>
    <t>AJUDANTE DE PINTOR COM ENCARGOS COMPLEMENTARES</t>
  </si>
  <si>
    <t>100302</t>
  </si>
  <si>
    <t>COORDENADOR/GERENTE DE OBRA COM ENCARGOS COMPLEMENTARES</t>
  </si>
  <si>
    <t>100303</t>
  </si>
  <si>
    <t>AUXILIAR DE AZULEJISTA COM ENCARGOS COMPLEMENTARES</t>
  </si>
  <si>
    <t>100304</t>
  </si>
  <si>
    <t>ARQUITETO PAISAGISTA COM ENCARGOS COMPLEMENTARES</t>
  </si>
  <si>
    <t>100305</t>
  </si>
  <si>
    <t>ENGENHEIRO CIVIL JUNIOR COM ENCARGOS COMPLEMENTARES</t>
  </si>
  <si>
    <t>100306</t>
  </si>
  <si>
    <t>ENGENHEIRO CIVIL PLENO COM ENCARGOS COMPLEMENTARES</t>
  </si>
  <si>
    <t>100307</t>
  </si>
  <si>
    <t>MONTADOR DE ELETROELETRÔNICOS COM ENCARGOS COMPLEMENTARES</t>
  </si>
  <si>
    <t>100308</t>
  </si>
  <si>
    <t>MECÂNICO DE REFRIGERAÇÃO COM ENCARGOS COMPLEMENTARES</t>
  </si>
  <si>
    <t>100309</t>
  </si>
  <si>
    <t>100310</t>
  </si>
  <si>
    <t>CURSO DE CAPACITAÇÃO PARA AUXILIAR DE ALMOXARIFE (ENCARGOS COMPLEMENTARES) - MENSALISTA</t>
  </si>
  <si>
    <t>100311</t>
  </si>
  <si>
    <t>CURSO DE CAPACITAÇÃO PARA COORDENADOR/GERENTE DE OBRA (ENCARGOS COMPLEMENTARES) - MENSALISTA</t>
  </si>
  <si>
    <t>100312</t>
  </si>
  <si>
    <t>CURSO DE CAPACITAÇÃO PARA ARQUITETO PAISAGISTA (ENCARGOS COMPLEMENTARES) - MENSALISTA</t>
  </si>
  <si>
    <t>100313</t>
  </si>
  <si>
    <t>CURSO DE CAPACITAÇÃO PARA ENGENHEIRO CIVIL JUNIOR (ENCARGOS COMPLEMENTARES) - MENSALISTA</t>
  </si>
  <si>
    <t>100314</t>
  </si>
  <si>
    <t>CURSO DE CAPACITAÇÃO PARA ENGENHEIRO CIVIL PLENO (ENCARGOS COMPLEMENTARES) - MENSALISTA</t>
  </si>
  <si>
    <t>100315</t>
  </si>
  <si>
    <t>CURSO DE CAPACITAÇÃO PARA TÉCNICO EM SEGURANÇA DO TRABALHO (ENCARGOS COMPLEMENTARES) - MENSALISTA</t>
  </si>
  <si>
    <t>100316</t>
  </si>
  <si>
    <t>100317</t>
  </si>
  <si>
    <t>COORDENADOR / GERENTE DE OBRA COM ENCARGOS COMPLEMENTARES</t>
  </si>
  <si>
    <t>100318</t>
  </si>
  <si>
    <t>100319</t>
  </si>
  <si>
    <t>100320</t>
  </si>
  <si>
    <t>100321</t>
  </si>
  <si>
    <t>TÉCNICO EM SEGURANÇA DO TRABALHO COM ENCARGOS COMPLEMENTARES</t>
  </si>
  <si>
    <t>___________________________________________________</t>
  </si>
  <si>
    <t>________________________________________________________________</t>
  </si>
  <si>
    <t>SECRETARIA MUNICIPAL DE OBRAS</t>
  </si>
  <si>
    <t>MEMORIAL DE CÁLCULO</t>
  </si>
  <si>
    <t>Af=</t>
  </si>
  <si>
    <t>Area de forma</t>
  </si>
  <si>
    <t>Vtotal=</t>
  </si>
  <si>
    <t>Volume de concreto</t>
  </si>
  <si>
    <t>Vc.m.=</t>
  </si>
  <si>
    <t>Volume de concreto magro</t>
  </si>
  <si>
    <r>
      <rPr>
        <b/>
        <sz val="10"/>
        <rFont val="Arial"/>
        <family val="2"/>
      </rPr>
      <t>Obs.:</t>
    </r>
    <r>
      <rPr>
        <sz val="11"/>
        <color indexed="8"/>
        <rFont val="Calibri"/>
        <family val="2"/>
      </rPr>
      <t xml:space="preserve"> Nos casos em que a altura do pilarete não estiver especificada no projeto, considera-se</t>
    </r>
  </si>
  <si>
    <t>Vol esc. =</t>
  </si>
  <si>
    <t>Volume de escavação + (20cm de trabalhab.)</t>
  </si>
  <si>
    <t>SAPATAS</t>
  </si>
  <si>
    <t>QUANT</t>
  </si>
  <si>
    <t>a</t>
  </si>
  <si>
    <t>b</t>
  </si>
  <si>
    <t>c</t>
  </si>
  <si>
    <t>d</t>
  </si>
  <si>
    <t>h</t>
  </si>
  <si>
    <t>ho</t>
  </si>
  <si>
    <t>A</t>
  </si>
  <si>
    <t>Vp</t>
  </si>
  <si>
    <t>Vtp</t>
  </si>
  <si>
    <t>Vconc.total</t>
  </si>
  <si>
    <t>Af</t>
  </si>
  <si>
    <t>Vol esc.</t>
  </si>
  <si>
    <t>Vc.magro</t>
  </si>
  <si>
    <t>Reaterro</t>
  </si>
  <si>
    <t>Aço</t>
  </si>
  <si>
    <t>(m)</t>
  </si>
  <si>
    <t>(m²)</t>
  </si>
  <si>
    <t>(m³)</t>
  </si>
  <si>
    <t>(kg)</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</si>
  <si>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</si>
  <si>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</si>
  <si>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</si>
  <si>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</si>
  <si>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</si>
  <si>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</si>
  <si>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</si>
  <si>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</si>
  <si>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</si>
  <si>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</si>
  <si>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</si>
  <si>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</si>
  <si>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</si>
  <si>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</si>
  <si>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</si>
  <si>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</si>
  <si>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</si>
  <si>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</si>
  <si>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</si>
  <si>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</si>
  <si>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</si>
  <si>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</si>
  <si>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</si>
  <si>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</si>
  <si>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L=</t>
  </si>
  <si>
    <t>Larg. Das vigas</t>
  </si>
  <si>
    <t>H=</t>
  </si>
  <si>
    <t>Alt. Das vigas externas</t>
  </si>
  <si>
    <t>h=</t>
  </si>
  <si>
    <t>Alt. Das vigas internas</t>
  </si>
  <si>
    <t>C=</t>
  </si>
  <si>
    <t>Comp. Das vigas</t>
  </si>
  <si>
    <t>Vc=</t>
  </si>
  <si>
    <t>Vol Esc.=</t>
  </si>
  <si>
    <t>Volume de escavação + 10cm</t>
  </si>
  <si>
    <t>C = Considerar os comprimentos das partes compreendidas entre pilares.</t>
  </si>
  <si>
    <t>Afint=</t>
  </si>
  <si>
    <t>Area de forma viga interna</t>
  </si>
  <si>
    <t>Afext=</t>
  </si>
  <si>
    <t>Area de forma viga externa</t>
  </si>
  <si>
    <t>CINTAS</t>
  </si>
  <si>
    <t>Vc</t>
  </si>
  <si>
    <t>Af1</t>
  </si>
  <si>
    <t>Af2</t>
  </si>
  <si>
    <t>Vol. Esc.</t>
  </si>
  <si>
    <t>VIGAS</t>
  </si>
  <si>
    <t>Afint</t>
  </si>
  <si>
    <t>Afext</t>
  </si>
  <si>
    <t>C1</t>
  </si>
  <si>
    <t>V1</t>
  </si>
  <si>
    <t>C2</t>
  </si>
  <si>
    <t>V2</t>
  </si>
  <si>
    <t>C3</t>
  </si>
  <si>
    <t>V3</t>
  </si>
  <si>
    <t>C4</t>
  </si>
  <si>
    <t>V4</t>
  </si>
  <si>
    <t>C5</t>
  </si>
  <si>
    <t>V5</t>
  </si>
  <si>
    <t>C6</t>
  </si>
  <si>
    <t>V6</t>
  </si>
  <si>
    <t>C7</t>
  </si>
  <si>
    <t>V7</t>
  </si>
  <si>
    <t>C8</t>
  </si>
  <si>
    <t>V8</t>
  </si>
  <si>
    <t>C9</t>
  </si>
  <si>
    <t>V9</t>
  </si>
  <si>
    <t>C10</t>
  </si>
  <si>
    <t>V10</t>
  </si>
  <si>
    <t>C11</t>
  </si>
  <si>
    <t>V11</t>
  </si>
  <si>
    <t>C12</t>
  </si>
  <si>
    <t>V12</t>
  </si>
  <si>
    <t>C13</t>
  </si>
  <si>
    <t>V13</t>
  </si>
  <si>
    <t>C14</t>
  </si>
  <si>
    <t>V14</t>
  </si>
  <si>
    <t>C15</t>
  </si>
  <si>
    <t>V15</t>
  </si>
  <si>
    <t>C16</t>
  </si>
  <si>
    <t>V16</t>
  </si>
  <si>
    <t>C17</t>
  </si>
  <si>
    <t>V17</t>
  </si>
  <si>
    <t>C18</t>
  </si>
  <si>
    <t>V18</t>
  </si>
  <si>
    <t>C19</t>
  </si>
  <si>
    <t>V19</t>
  </si>
  <si>
    <t>C20</t>
  </si>
  <si>
    <t>V20</t>
  </si>
  <si>
    <t>C21</t>
  </si>
  <si>
    <t>V21</t>
  </si>
  <si>
    <t>C22</t>
  </si>
  <si>
    <t>V22</t>
  </si>
  <si>
    <t>C23</t>
  </si>
  <si>
    <t>V23</t>
  </si>
  <si>
    <t>C24</t>
  </si>
  <si>
    <t>V24</t>
  </si>
  <si>
    <t>C25</t>
  </si>
  <si>
    <t>V25</t>
  </si>
  <si>
    <t>C26</t>
  </si>
  <si>
    <t>V26</t>
  </si>
  <si>
    <t>C27</t>
  </si>
  <si>
    <t>V27</t>
  </si>
  <si>
    <t>C28</t>
  </si>
  <si>
    <t>V28</t>
  </si>
  <si>
    <t>CAIXA D'ÁGUA</t>
  </si>
  <si>
    <t>PILARETES</t>
  </si>
  <si>
    <t>B</t>
  </si>
  <si>
    <t>PILAR</t>
  </si>
  <si>
    <t>(kg²)</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</si>
  <si>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</si>
  <si>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</si>
  <si>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</si>
  <si>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</si>
  <si>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</si>
  <si>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</si>
  <si>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</si>
  <si>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</si>
  <si>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</si>
  <si>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</si>
  <si>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</si>
  <si>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</si>
  <si>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</si>
  <si>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</si>
  <si>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</si>
  <si>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</si>
  <si>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</si>
  <si>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</si>
  <si>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</si>
  <si>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</si>
  <si>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</si>
  <si>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</si>
  <si>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</si>
  <si>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</si>
  <si>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__________________________________________</t>
  </si>
  <si>
    <t>GLEICIANE DO CARMO BAGA</t>
  </si>
  <si>
    <t>DEPARTAMENTO DE ORÇAMENTO</t>
  </si>
  <si>
    <t>US CANAÃ</t>
  </si>
  <si>
    <t>S25</t>
  </si>
  <si>
    <t>S26</t>
  </si>
  <si>
    <t>S27</t>
  </si>
  <si>
    <t>S28</t>
  </si>
  <si>
    <t>S29</t>
  </si>
  <si>
    <t>S30</t>
  </si>
  <si>
    <t>S31</t>
  </si>
  <si>
    <t>PAVIMENTO TÉRREO</t>
  </si>
  <si>
    <t xml:space="preserve">PRIMEIRO PAVIMENTO </t>
  </si>
  <si>
    <t>P25</t>
  </si>
  <si>
    <t>P26</t>
  </si>
  <si>
    <t>P27</t>
  </si>
  <si>
    <t>P28</t>
  </si>
  <si>
    <t>P29</t>
  </si>
  <si>
    <t>P30</t>
  </si>
  <si>
    <t>P31</t>
  </si>
  <si>
    <t>P32</t>
  </si>
  <si>
    <t>P33</t>
  </si>
  <si>
    <t>P34</t>
  </si>
  <si>
    <t>P35</t>
  </si>
  <si>
    <t>P36</t>
  </si>
  <si>
    <t>P37</t>
  </si>
  <si>
    <t>P38</t>
  </si>
  <si>
    <t>P39</t>
  </si>
  <si>
    <t>P40</t>
  </si>
  <si>
    <t>P41</t>
  </si>
  <si>
    <t>P42</t>
  </si>
  <si>
    <t>P43</t>
  </si>
  <si>
    <t>P44</t>
  </si>
  <si>
    <t>P45</t>
  </si>
  <si>
    <t>P46</t>
  </si>
  <si>
    <t>P47</t>
  </si>
  <si>
    <t>P48</t>
  </si>
  <si>
    <t>US CANAÃ ESCADA</t>
  </si>
  <si>
    <t>24,47</t>
  </si>
  <si>
    <t>42,80</t>
  </si>
  <si>
    <t>117,74</t>
  </si>
  <si>
    <t>87,85</t>
  </si>
  <si>
    <t>7,55</t>
  </si>
  <si>
    <t>131,86</t>
  </si>
  <si>
    <t>92,68</t>
  </si>
  <si>
    <t>10,38</t>
  </si>
  <si>
    <t>59,52</t>
  </si>
  <si>
    <t>15,73</t>
  </si>
  <si>
    <t>32,77</t>
  </si>
  <si>
    <t>161,84</t>
  </si>
  <si>
    <t>39,40</t>
  </si>
  <si>
    <t>26,23</t>
  </si>
  <si>
    <t>15,32</t>
  </si>
  <si>
    <t>117,38</t>
  </si>
  <si>
    <t>50,22</t>
  </si>
  <si>
    <t>56,16</t>
  </si>
  <si>
    <t>68,28</t>
  </si>
  <si>
    <t>41,92</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</si>
  <si>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</si>
  <si>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</si>
  <si>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98,41</t>
  </si>
  <si>
    <t>50,65</t>
  </si>
  <si>
    <t>19,27</t>
  </si>
  <si>
    <t>129,44</t>
  </si>
  <si>
    <t>8,44</t>
  </si>
  <si>
    <t>55,20</t>
  </si>
  <si>
    <t>32,65</t>
  </si>
  <si>
    <t>42,93</t>
  </si>
  <si>
    <t>25,86</t>
  </si>
  <si>
    <t>14,76</t>
  </si>
  <si>
    <t>41,93</t>
  </si>
  <si>
    <t>101,33</t>
  </si>
  <si>
    <t>39,20</t>
  </si>
  <si>
    <t>44,00</t>
  </si>
  <si>
    <t>24,12</t>
  </si>
  <si>
    <t>25,97</t>
  </si>
  <si>
    <t>6,06</t>
  </si>
  <si>
    <t>16,42</t>
  </si>
  <si>
    <t>5,80</t>
  </si>
  <si>
    <t>21,98</t>
  </si>
  <si>
    <t>31,30</t>
  </si>
  <si>
    <t>53,16</t>
  </si>
  <si>
    <t>54,07</t>
  </si>
  <si>
    <t>45,73</t>
  </si>
  <si>
    <t>37,95</t>
  </si>
  <si>
    <t>49,25</t>
  </si>
  <si>
    <t>48,20</t>
  </si>
  <si>
    <t>41,32</t>
  </si>
  <si>
    <t>40,97</t>
  </si>
  <si>
    <t>34,65</t>
  </si>
  <si>
    <t>100578</t>
  </si>
  <si>
    <t>ASSENTAMENTO DE POSTE DE CONCRETO COM COMPRIMENTO NOMINAL DE 9 M, CARGA NOMINAL MENOR OU IGUAL A 1000 DAN, ENGASTAMENTO SIMPLES COM 1,5 M DE SOLO (NÃO INCLUI FORNECIMENTO). AF_11/2019</t>
  </si>
  <si>
    <t>100579</t>
  </si>
  <si>
    <t>ASSENTAMENTO DE POSTE DE CONCRETO COM COMPRIMENTO NOMINAL DE 10 M, CARGA NOMINAL MENOR OU IGUAL A 1000 DAN, ENGASTAMENTO SIMPLES COM 1,6 M DE SOLO (NÃO INCLUI FORNECIMENTO). AF_11/2019</t>
  </si>
  <si>
    <t>100580</t>
  </si>
  <si>
    <t>ASSENTAMENTO DE POSTE DE CONCRETO COM COMPRIMENTO NOMINAL DE 10 M, CARGA NOMINAL MAIOR QUE 1000 DAN, ENGASTAMENTO SIMPLES COM 1,6 M DE SOLO (NÃO INCLUI FORNECIMENTO). AF_11/2019</t>
  </si>
  <si>
    <t>100581</t>
  </si>
  <si>
    <t>ASSENTAMENTO DE POSTE DE CONCRETO COM COMPRIMENTO NOMINAL DE 10,5 M, CARGA NOMINAL MENOR OU IGUAL A 1000 DAN, ENGASTAMENTO SIMPLES COM 1,65 M DE SOLO (NÃO INCLUI FORNECIMENTO). AF_11/2019</t>
  </si>
  <si>
    <t>100582</t>
  </si>
  <si>
    <t>ASSENTAMENTO DE POSTE DE CONCRETO COM COMPRIMENTO NOMINAL DE 10,5 M, CARGA NOMINAL MAIOR QUE 1000 DAN, ENGASTAMENTO SIMPLES COM 1,65 M DE SOLO (NÃO INCLUI FORNECIMENTO). AF_11/2019</t>
  </si>
  <si>
    <t>100583</t>
  </si>
  <si>
    <t>ASSENTAMENTO DE POSTE DE CONCRETO COM COMPRIMENTO NOMINAL DE 11 M, CARGA NOMINAL MENOR OU IGUAL A 1000 DAN, ENGASTAMENTO SIMPLES COM 1,7 M DE SOLO (NÃO INCLUI FORNECIMENTO). AF_11/2019</t>
  </si>
  <si>
    <t>100584</t>
  </si>
  <si>
    <t>ASSENTAMENTO DE POSTE DE CONCRETO COM COMPRIMENTO NOMINAL DE 11 M, CARGA NOMINAL MAIOR QUE 1000 DAN, ENGASTAMENTO SIMPLES COM 1,7 M DE SOLO (NÃO INCLUI FORNECIMENTO). AF_11/2019</t>
  </si>
  <si>
    <t>100585</t>
  </si>
  <si>
    <t>ASSENTAMENTO DE POSTE DE CONCRETO COM COMPRIMENTO NOMINAL DE 12 M, CARGA NOMINAL MENOR OU IGUAL A 1000 DAN, ENGASTAMENTO SIMPLES COM 1,8 M DE SOLO (NÃO INCLUI FORNECIMENTO). AF_11/2019</t>
  </si>
  <si>
    <t>100586</t>
  </si>
  <si>
    <t>ASSENTAMENTO DE POSTE DE CONCRETO COM COMPRIMENTO NOMINAL DE 12 M, CARGA NOMINAL MAIOR QUE 1000 DAN, ENGASTAMENTO SIMPLES COM 1,8 M DE SOLO (NÃO INCLUI FORNECIMENTO). AF_11/2019</t>
  </si>
  <si>
    <t>100587</t>
  </si>
  <si>
    <t>ASSENTAMENTO DE POSTE DE CONCRETO COM COMPRIMENTO NOMINAL DE 13 M, CARGA NOMINAL MENOR OU IGUAL A 1000 DAN, ENGASTAMENTO SIMPLES COM 1,9 M DE SOLO (NÃO INCLUI FORNECIMENTO). AF_11/2019</t>
  </si>
  <si>
    <t>100588</t>
  </si>
  <si>
    <t>ASSENTAMENTO DE POSTE DE CONCRETO COM COMPRIMENTO NOMINAL DE 13 M, CARGA NOMINAL MAIOR QUE 1000 DAN, ENGASTAMENTO SIMPLES COM 1,9 M DE SOLO (NÃO INCLUI FORNECIMENTO). AF_11/2019</t>
  </si>
  <si>
    <t>100589</t>
  </si>
  <si>
    <t>ASSENTAMENTO DE POSTE DE CONCRETO COM COMPRIMENTO NOMINAL DE 13,5 M, CARGA NOMINAL MENOR OU IGUAL A 1000 DAN, ENGASTAMENTO SIMPLES COM 1,95 M DE SOLO (NÃO INCLUI FORNECIMENTO). AF_11/2019</t>
  </si>
  <si>
    <t>100590</t>
  </si>
  <si>
    <t>ASSENTAMENTO DE POSTE DE CONCRETO COM COMPRIMENTO NOMINAL DE 13,5 M, CARGA NOMINAL MAIOR QUE 1000 DAN, ENGASTAMENTO SIMPLES COM 1,95 M DE SOLO (NÃO INCLUI FORNECIMENTO). AF_11/2019</t>
  </si>
  <si>
    <t>100591</t>
  </si>
  <si>
    <t>ASSENTAMENTO DE POSTE DE CONCRETO COM COMPRIMENTO NOMINAL DE 14 M, CARGA NOMINAL MENOR OU IGUAL A 1000 DAN, ENGASTAMENTO SIMPLES COM 2 M DE SOLO (NÃO INCLUI FORNECIMENTO). AF_11/2019</t>
  </si>
  <si>
    <t>100592</t>
  </si>
  <si>
    <t>ASSENTAMENTO DE POSTE DE CONCRETO COM COMPRIMENTO NOMINAL DE 14 M, CARGA NOMINAL MAIOR QUE 1000 DAN, ENGASTAMENTO SIMPLES COM 2 M DE SOLO (NÃO INCLUI FORNECIMENTO). AF_11/2019</t>
  </si>
  <si>
    <t>100593</t>
  </si>
  <si>
    <t>ASSENTAMENTO DE POSTE DE CONCRETO COM COMPRIMENTO NOMINAL DE 15 M, CARGA NOMINAL MENOR OU IGUAL A 1000 DAN, ENGASTAMENTO SIMPLES COM 2,1 M DE SOLO (NÃO INCLUI FORNECIMENTO). AF_11/2019</t>
  </si>
  <si>
    <t>100594</t>
  </si>
  <si>
    <t>ASSENTAMENTO DE POSTE DE CONCRETO COM COMPRIMENTO NOMINAL DE 15 M, CARGA NOMINAL MAIOR QUE 1000 DAN, ENGASTAMENTO SIMPLES COM 2,1 M DE SOLO (NÃO INCLUI FORNECIMENTO). AF_11/2019</t>
  </si>
  <si>
    <t>100595</t>
  </si>
  <si>
    <t>ASSENTAMENTO DE POSTE DE CONCRETO COM COMPRIMENTO NOMINAL DE 18 M, CARGA NOMINAL MENOR OU IGUAL A 1000 DAN, ENGASTAMENTO SIMPLES COM 2,4 M DE SOLO (NÃO INCLUI FORNECIMENTO). AF_11/2019</t>
  </si>
  <si>
    <t>100596</t>
  </si>
  <si>
    <t>ASSENTAMENTO DE POSTE DE CONCRETO COM COMPRIMENTO NOMINAL DE 18 M, CARGA NOMINAL MAIOR QUE 1000 DAN, ENGASTAMENTO SIMPLES COM 2,4 M DE SOLO (NÃO INCLUI FORNECIMENTO). AF_11/2019</t>
  </si>
  <si>
    <t>100597</t>
  </si>
  <si>
    <t>ASSENTAMENTO DE POSTE DE CONCRETO COM COMPRIMENTO NOMINAL DE 20 M, CARGA NOMINAL MENOR OU IGUAL A 1000 DAN, ENGASTAMENTO SIMPLES COM 2,6 M DE SOLO (NÃO INCLUI FORNECIMENTO). AF_11/2019</t>
  </si>
  <si>
    <t>100598</t>
  </si>
  <si>
    <t>ASSENTAMENTO DE POSTE DE CONCRETO COM COMPRIMENTO NOMINAL DE 20 M, CARGA NOMINAL MAIOR QUE 1000, ENGASTAMENTO SIMPLES COM 2,6 M DE SOLO (NÃO INCLUI FORNECIMENTO). AF_11/2019</t>
  </si>
  <si>
    <t>100599</t>
  </si>
  <si>
    <t>ASSENTAMENTO DE POSTE DE CONCRETO COM COMPRIMENTO NOMINAL DE 9 M, CARGA NOMINAL DE 150 DAN, ENGASTAMENTO BASE CONCRETADA COM 1 M DE CONCRETO E 0,5 M DE SOLO (NÃO INCLUI FORNECIMENTO). AF_11/2019</t>
  </si>
  <si>
    <t>100600</t>
  </si>
  <si>
    <t>ASSENTAMENTO DE POSTE DE CONCRETO COM COMPRIMENTO NOMINAL DE 9 M, CARGA NOMINAL DE 300 DAN, ENGASTAMENTO BASE CONCRETADA COM 1 M DE CONCRETO E 0,5 M DE SOLO (NÃO INCLUI FORNECIMENTO). AF_11/2019</t>
  </si>
  <si>
    <t>100601</t>
  </si>
  <si>
    <t>ASSENTAMENTO DE POSTE DE CONCRETO COM COMPRIMENTO NOMINAL DE 9 M, CARGA NOMINAL DE 400 DAN, ENGASTAMENTO BASE CONCRETADA COM 1 M DE CONCRETO E 0,5 M DE SOLO (NÃO INCLUI FORNECIMENTO). AF_11/2019</t>
  </si>
  <si>
    <t>100602</t>
  </si>
  <si>
    <t>ASSENTAMENTO DE POSTE DE CONCRETO COM COMPRIMENTO NOMINAL DE 9 M, CARGA NOMINAL DE 600 DAN, ENGASTAMENTO BASE CONCRETADA COM 1 M DE CONCRETO E 0,5 M DE SOLO (NÃO INCLUI FORNECIMENTO). AF_11/2019</t>
  </si>
  <si>
    <t>100603</t>
  </si>
  <si>
    <t>ASSENTAMENTO DE POSTE DE CONCRETO COM COMPRIMENTO NOMINAL DE 9 M, CARGA NOMINAL DE 1000 DAN, ENGASTAMENTO BASE CONCRETADA COM 1 M DE CONCRETO E 0,5 M DE SOLO (NÃO INCLUI FORNECIMENTO). AF_11/2019</t>
  </si>
  <si>
    <t>100604</t>
  </si>
  <si>
    <t>ASSENTAMENTO DE POSTE DE CONCRETO COM COMPRIMENTO NOMINAL DE 10 M, CARGA NOMINAL DE 300 DAN, ENGASTAMENTO BASE CONCRETADA COM 1 M DE CONCRETO E 0,6 M DE SOLO (NÃO INCLUI FORNECIMENTO). AF_11/2019</t>
  </si>
  <si>
    <t>100605</t>
  </si>
  <si>
    <t>ASSENTAMENTO DE POSTE DE CONCRETO COM COMPRIMENTO NOMINAL DE 10 M, CARGA NOMINAL DE 600 DAN, ENGASTAMENTO BASE CONCRETADA COM 1 M DE CONCRETO E 0,6 M DE SOLO (NÃO INCLUI FORNECIMENTO). AF_11/2019</t>
  </si>
  <si>
    <t>100606</t>
  </si>
  <si>
    <t>ASSENTAMENTO DE POSTE DE CONCRETO COM COMPRIMENTO NOMINAL DE 10 M, CARGA NOMINAL DE 1000 DAN, ENGASTAMENTO BASE CONCRETADA COM 1 M DE CONCRETO E 0,6 M DE SOLO (NÃO INCLUI FORNECIMENTO). AF_11/2019</t>
  </si>
  <si>
    <t>100607</t>
  </si>
  <si>
    <t>ASSENTAMENTO DE POSTE DE CONCRETO COM COMPRIMENTO NOMINAL DE 10,5 M, CARGA NOMINAL DE 300 DAN, ENGASTAMENTO BASE CONCRETADA COM 1 M DE CONCRETO E 0,65 M DE SOLO (NÃO INCLUI FORNECIMENTO). AF_11/2019</t>
  </si>
  <si>
    <t>100608</t>
  </si>
  <si>
    <t>ASSENTAMENTO DE POSTE DE CONCRETO COM COMPRIMENTO NOMINAL DE 10,5 M, CARGA NOMINAL DE 600 DAN, ENGASTAMENTO BASE CONCRETADA COM 1 M DE CONCRETO E 0,65 M DE SOLO (NÃO INCLUI FORNECIMENTO). AF_11/2019</t>
  </si>
  <si>
    <t>100609</t>
  </si>
  <si>
    <t>ASSENTAMENTO DE POSTE DE CONCRETO COM COMPRIMENTO NOMINAL DE 10,5 M, CARGA NOMINAL DE 1000 DAN, ENGASTAMENTO BASE CONCRETADA COM 1 M DE CONCRETO E 0,65 M DE SOLO (NÃO INCLUI FORNECIMENTO). AF_11/2019</t>
  </si>
  <si>
    <t>100610</t>
  </si>
  <si>
    <t>ASSENTAMENTO DE POSTE DE CONCRETO COM COMPRIMENTO NOMINAL DE 11 M, CARGA NOMINAL DE 300 DAN, ENGASTAMENTO BASE CONCRETADA COM 1 M DE CONCRETO E 0,7 M DE SOLO (NÃO INCLUI FORNECIMENTO). AF_11/2019</t>
  </si>
  <si>
    <t>100611</t>
  </si>
  <si>
    <t>ASSENTAMENTO DE POSTE DE CONCRETO COM COMPRIMENTO NOMINAL DE 11 M, CARGA NOMINAL DE 400 DAN, ENGASTAMENTO BASE CONCRETADA COM 1 M DE CONCRETO E 0,7 M DE SOLO (NÃO INCLUI FORNECIMENTO). AF_11/2019</t>
  </si>
  <si>
    <t>100612</t>
  </si>
  <si>
    <t>ASSENTAMENTO DE POSTE DE CONCRETO COM COMPRIMENTO NOMINAL DE 11 M, CARGA NOMINAL DE 600 DAN, ENGASTAMENTO BASE CONCRETADA COM 1 M DE CONCRETO E 0,7 M DE SOLO (NÃO INCLUI FORNECIMENTO). AF_11/2019</t>
  </si>
  <si>
    <t>100613</t>
  </si>
  <si>
    <t>ASSENTAMENTO DE POSTE DE CONCRETO COM COMPRIMENTO NOMINAL DE 11 M, CARGA NOMINAL DE 1000 DAN, ENGASTAMENTO BASE CONCRETADA COM 1 M DE CONCRETO E 0,7 M DE SOLO (NÃO INCLUI FORNECIMENTO). AF_11/2019</t>
  </si>
  <si>
    <t>100614</t>
  </si>
  <si>
    <t>ASSENTAMENTO DE POSTE DE CONCRETO COM COMPRIMENTO NOMINAL DE 12 M, CARGA NOMINAL DE 400 DAN, ENGASTAMENTO BASE CONCRETADA COM 1 M DE CONCRETO E 0,8 M DE SOLO (NÃO INCLUI FORNECIMENTO). AF_11/2019</t>
  </si>
  <si>
    <t>100615</t>
  </si>
  <si>
    <t>ASSENTAMENTO DE POSTE DE CONCRETO COM COMPRIMENTO NOMINAL DE 12 M, CARGA NOMINAL DE 600 DAN, ENGASTAMENTO BASE CONCRETADA COM 1 M DE CONCRETO E 0,8 M DE SOLO (NÃO INCLUI FORNECIMENTO). AF_11/2019</t>
  </si>
  <si>
    <t>100616</t>
  </si>
  <si>
    <t>ASSENTAMENTO DE POSTE DE CONCRETO COM COMPRIMENTO NOMINAL DE 12 M, CARGA NOMINAL DE 1000 DAN, ENGASTAMENTO BASE CONCRETADA COM 1 M DE CONCRETO E 0,8 M DE SOLO (NÃO INCLUI FORNECIMENTO). AF_11/2019</t>
  </si>
  <si>
    <t>100617</t>
  </si>
  <si>
    <t>ASSENTAMENTO DE POSTE DE CONCRETO COM COMPRIMENTO NOMINAL DE 13 M, CARGA NOMINAL DE 600 DAN, ENGASTAMENTO BASE CONCRETADA COM 1 M DE CONCRETO E 0,9 M DE SOLO (NÃO INCLUI FORNECIMENTO). AF_11/2019</t>
  </si>
  <si>
    <t>100618</t>
  </si>
  <si>
    <t>ASSENTAMENTO DE POSTE DE CONCRETO COM COMPRIMENTO NOMINAL DE 13 M, CARGA NOMINAL DE 1000 DAN, ENGASTAMENTO BASE CONCRETADA COM 1 M DE CONCRETO E 0,9 M DE SOLO - SOMENTE INSTALAÇÃO, SEM FORNECIMENTO. AF_11/2019</t>
  </si>
  <si>
    <t>100619</t>
  </si>
  <si>
    <t>POSTE DECORATIVO PARA JARDIM EM AÇO TUBULAR, H = *2,5* M, SEM LUMINÁRIA - FORNECIMENTO E INSTALAÇÃO. AF_11/2019</t>
  </si>
  <si>
    <t>100620</t>
  </si>
  <si>
    <t>POSTE DE AÇO CONICO CONTÍNUO CURVO SIMPLES, FLANGEADO, H=9M, INCLUSIVE LUMINÁRIA, SEM LÂMPADA - FORNECIMENTO E INSTALACAO. AF_11/2019</t>
  </si>
  <si>
    <t>100621</t>
  </si>
  <si>
    <t>POSTE DE AÇO CONICO CONTÍNUO CURVO DUPLO, FLANGEADO, H=9M, INCLUSIVE LUMINÁRIAS, SEM LÂMPADAS - FORNECIMENTO E INSTALACAO. AF_11/2019</t>
  </si>
  <si>
    <t>100622</t>
  </si>
  <si>
    <t>POSTE DE AÇO CONICO CONTÍNUO CURVO SIMPLES, ENGASTADO, H=9M, INCLUSIVE LUMINÁRIA, SEM LÂMPADA - FORNECIMENTO E INSTALACAO. AF_11/2019</t>
  </si>
  <si>
    <t>100623</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</si>
  <si>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</si>
  <si>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</si>
  <si>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</si>
  <si>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</si>
  <si>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</si>
  <si>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</si>
  <si>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</si>
  <si>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</si>
  <si>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</si>
  <si>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</si>
  <si>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</si>
  <si>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</si>
  <si>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</si>
  <si>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</si>
  <si>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</si>
  <si>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</si>
  <si>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</si>
  <si>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</si>
  <si>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</si>
  <si>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</si>
  <si>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</si>
  <si>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</si>
  <si>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</si>
  <si>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</si>
  <si>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</si>
  <si>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</si>
  <si>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</si>
  <si>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</si>
  <si>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</si>
  <si>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</si>
  <si>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</si>
  <si>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</si>
  <si>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</si>
  <si>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</si>
  <si>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</si>
  <si>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</si>
  <si>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</si>
  <si>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100556</t>
  </si>
  <si>
    <t>CAIXA DE PASSAGEM PARA TELEFONE 15X15X10CM (SOBREPOR), FORNECIMENTO E INSTALACAO. AF_11/2019</t>
  </si>
  <si>
    <t>100557</t>
  </si>
  <si>
    <t>CAIXA DE PASSAGEM PARA TELEFONE 80X80X15CM (SOBREPOR) FORNECIMENTO E INSTALACAO. AF_11/2019</t>
  </si>
  <si>
    <t>100560</t>
  </si>
  <si>
    <t>QUADRO DE DISTRIBUIÇÃO PARA TELEFONE N.2, 20X20X12CM EM CHAPA METALICA, DE EMBUTIR, SEM ACESSORIOS, PADRÃO TELEBRAS, FORNECIMENTO E INSTALAÇÃO. AF_11/2019</t>
  </si>
  <si>
    <t>100561</t>
  </si>
  <si>
    <t>QUADRO DE DISTRIBUICAO PARA TELEFONE N.3, 40X40X12CM EM CHAPA METALICA, DE EMBUTIR, SEM ACESSORIOS, PADRAO TELEBRAS, FORNECIMENTO E INSTALAÇÃO. AF_11/2019</t>
  </si>
  <si>
    <t>100562</t>
  </si>
  <si>
    <t>QUADRO DE DISTRIBUICAO PARA TELEFONE N.4, 60X60X12CM EM CHAPA METALICA, DE EMBUTIR, SEM ACESSORIOS, PADRAO TELEBRAS, FORNECIMENTO E INSTALAÇÃO. AF_11/2019</t>
  </si>
  <si>
    <t>100563</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</si>
  <si>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</si>
  <si>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</si>
  <si>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</si>
  <si>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</si>
  <si>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</si>
  <si>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</si>
  <si>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</si>
  <si>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</si>
  <si>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</si>
  <si>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38,71</t>
  </si>
  <si>
    <t>TOMADA PARA TELEFONE RJ11 - FORNECIMENTO E INSTALAÇÃO. AF_11/2019</t>
  </si>
  <si>
    <t>PATCH PANEL 48 PORTAS, CATEGORIA 5E - FORNECIMENTO E INSTALAÇÃO. AF_11/2019</t>
  </si>
  <si>
    <t>21,56</t>
  </si>
  <si>
    <t>6,84</t>
  </si>
  <si>
    <t>52,71</t>
  </si>
  <si>
    <t>38,13</t>
  </si>
  <si>
    <t>9,36</t>
  </si>
  <si>
    <t>19,84</t>
  </si>
  <si>
    <t>26,28</t>
  </si>
  <si>
    <t>21,47</t>
  </si>
  <si>
    <t>36,19</t>
  </si>
  <si>
    <t>5,25</t>
  </si>
  <si>
    <t>9,33</t>
  </si>
  <si>
    <t>10,83</t>
  </si>
  <si>
    <t>12,08</t>
  </si>
  <si>
    <t>23,72</t>
  </si>
  <si>
    <t>20,21</t>
  </si>
  <si>
    <t>28,54</t>
  </si>
  <si>
    <t>51,79</t>
  </si>
  <si>
    <t>10,18</t>
  </si>
  <si>
    <t>14,97</t>
  </si>
  <si>
    <t>27,73</t>
  </si>
  <si>
    <t>61,28</t>
  </si>
  <si>
    <t>11,68</t>
  </si>
  <si>
    <t>9,62</t>
  </si>
  <si>
    <t>5,14</t>
  </si>
  <si>
    <t>19,93</t>
  </si>
  <si>
    <t>48,31</t>
  </si>
  <si>
    <t>60,00</t>
  </si>
  <si>
    <t>37,83</t>
  </si>
  <si>
    <t>45,97</t>
  </si>
  <si>
    <t>97,84</t>
  </si>
  <si>
    <t>59,40</t>
  </si>
  <si>
    <t>75,85</t>
  </si>
  <si>
    <t>35,76</t>
  </si>
  <si>
    <t>59,82</t>
  </si>
  <si>
    <t>54,86</t>
  </si>
  <si>
    <t>117,71</t>
  </si>
  <si>
    <t>233,54</t>
  </si>
  <si>
    <t>158,03</t>
  </si>
  <si>
    <t>37,13</t>
  </si>
  <si>
    <t>18,56</t>
  </si>
  <si>
    <t>8,09</t>
  </si>
  <si>
    <t>126,92</t>
  </si>
  <si>
    <t>12,58</t>
  </si>
  <si>
    <t>13,45</t>
  </si>
  <si>
    <t>20,63</t>
  </si>
  <si>
    <t>36,07</t>
  </si>
  <si>
    <t>52,77</t>
  </si>
  <si>
    <t>58,02</t>
  </si>
  <si>
    <t>78,36</t>
  </si>
  <si>
    <t>35,06</t>
  </si>
  <si>
    <t>19,38</t>
  </si>
  <si>
    <t>233,72</t>
  </si>
  <si>
    <t>224,00</t>
  </si>
  <si>
    <t>63,08</t>
  </si>
  <si>
    <t>84,94</t>
  </si>
  <si>
    <t>77,89</t>
  </si>
  <si>
    <t>44,39</t>
  </si>
  <si>
    <t>10,56</t>
  </si>
  <si>
    <t>13,00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</si>
  <si>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</si>
  <si>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</si>
  <si>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34,00</t>
  </si>
  <si>
    <t>55,04</t>
  </si>
  <si>
    <t>52,44</t>
  </si>
  <si>
    <t>41,57</t>
  </si>
  <si>
    <t>44,72</t>
  </si>
  <si>
    <t>90,48</t>
  </si>
  <si>
    <t>100576</t>
  </si>
  <si>
    <t>REGULARIZAÇÃO E COMPACTAÇÃO DE SUBLEITO DE SOLO  PREDOMINANTEMENTE ARGILOSO. AF_11/2019</t>
  </si>
  <si>
    <t>100577</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</si>
  <si>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</si>
  <si>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</si>
  <si>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</si>
  <si>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</si>
  <si>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</si>
  <si>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</si>
  <si>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</si>
  <si>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</si>
  <si>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100564</t>
  </si>
  <si>
    <t>EXECUÇÃO E COMPACTAÇÃO DE BASE E OU SUB-BASE PARA PAVIMENTAÇÃO DE SOLO (PREDOMINANTEMENTE ARENOSO) BRITA - 40/60 - EXCLUSIVE SOLO, ESCAVAÇÃO, CARGA E TRANSPORTE. AF_11/2019</t>
  </si>
  <si>
    <t>100565</t>
  </si>
  <si>
    <t>EXECUÇÃO E COMPACTAÇÃO DE BASE E OU SUB-BASE PARA PAVIMENTAÇÃO DE SOLO (PREDOMINANTEMENTE ARENOSO) BRITA - 50/50 - EXCLUSIVE SOLO, ESCAVAÇÃO, CARGA E TRANSPORTE. AF_11/2019</t>
  </si>
  <si>
    <t>100566</t>
  </si>
  <si>
    <t>EXECUÇÃO E COMPACTAÇÃO DE BASE E OU SUB-BASE PARA PAVIMENTAÇÃO DE SOLO (PREDOMINANTEMENTE ARENOSO) BRITA - 40/60 COM CIMENTO (TEOR DE 4%) - EXCLUSIVE SOLO, ESCAVAÇÃO, CARGA E TRANSPORTE. AF_11/2019</t>
  </si>
  <si>
    <t>100567</t>
  </si>
  <si>
    <t>EXECUÇÃO E COMPACTAÇÃO DE BASE E OU SUB-BASE PARA PAVIMENTAÇÃO DE SOLO (PREDOMINANTEMENTE ARENOSO) BRITA - 40/60 COM CIMENTO (TEOR DE 6%) - EXCLUSIVE SOLO, ESCAVAÇÃO, CARGA E TRANSPORTE. AF_11/2019</t>
  </si>
  <si>
    <t>100568</t>
  </si>
  <si>
    <t>EXECUÇÃO E COMPACTAÇÃO DE BASE E OU SUB-BASE PARA PAVIMENTAÇÃO DE SOLO (PREDOMINANTEMENTE ARENOSO) BRITA - 40/60 COM CIMENTO (TEOR DE 8%) - EXCLUSIVE SOLO, ESCAVAÇÃO, CARGA E TRANSPORTE. AF_11/2019</t>
  </si>
  <si>
    <t>100569</t>
  </si>
  <si>
    <t>EXECUÇÃO E COMPACTAÇÃO DE BASE E OU SUB-BASE PARA PAVIMENTAÇÃO DE SOLO (PREDOMINANTEMENTE ARENOSO) BRITA - 50/50 COM CIMENTO (TEOR DE 4%)  - EXCLUSIVE SOLO, ESCAVAÇÃO, CARGA E TRANSPORTE. AF_11/2019</t>
  </si>
  <si>
    <t>100570</t>
  </si>
  <si>
    <t>EXECUÇÃO E COMPACTAÇÃO DE BASE E OU SUB-BASE PARA PAVIMENTAÇÃO DE SOLO (PREDOMINANTEMENTE ARENOSO) BRITA - 50/50 COM CIMENTO (TEOR DE 6%) - EXCLUSIVE SOLO, ESCAVAÇÃO, CARGA E TRANSPORTE. AF_11/2019</t>
  </si>
  <si>
    <t>100571</t>
  </si>
  <si>
    <t>EXECUÇÃO E COMPACTAÇÃO DE BASE E OU SUB-BASE PARA PAVIMENTAÇÃO DE SOLO (PREDOMINANTEMENTE ARENOSO) BRITA - 50/50 COM CIMENTO (TEOR DE 8%) - EXCLUSIVE SOLO, ESCAVAÇÃO, CARGA E TRANSPORTE. AF_11/2019</t>
  </si>
  <si>
    <t>100572</t>
  </si>
  <si>
    <t>EXECUÇÃO E COMPACTAÇÃO DE BASE E OU SUB-BASE PARA PAVIMENTAÇÃO DE SOLO (PREDOMINANTEMENTE ARGILOSO) BRITA - 40/60 - EXCLUSIVE SOLO, ESCAVAÇÃO, CARGA E TRANSPORTE. AF_11/2019</t>
  </si>
  <si>
    <t>100573</t>
  </si>
  <si>
    <t>EXECUÇÃO E COMPACTAÇÃO DE BASE E OU SUB-BASE PARA PAVIMENTAÇÃO DE SOLO (PREDOMINANTEMENTE ARGILOSO) BRITA - 50/50 - EXCLUSIVE SOLO, ESCAVAÇÃO, CARGA E TRANSPORTE. AF_11/2019</t>
  </si>
  <si>
    <t>100574</t>
  </si>
  <si>
    <t>ESPALHAMENTO DE MATERIAL COM TRATOR DE ESTEIRAS. AF_11/2019</t>
  </si>
  <si>
    <t>100575</t>
  </si>
  <si>
    <t>REGULARIZAÇÃO DE SUPERFÍCIES COM MOTONIVELADORA. AF_11/2019</t>
  </si>
  <si>
    <t>46,46</t>
  </si>
  <si>
    <t>17,80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</si>
  <si>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</si>
  <si>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</si>
  <si>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</si>
  <si>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26,85</t>
  </si>
  <si>
    <t>36,48</t>
  </si>
  <si>
    <t>6,40</t>
  </si>
  <si>
    <t>26,66</t>
  </si>
  <si>
    <t>142,11</t>
  </si>
  <si>
    <t>27,56</t>
  </si>
  <si>
    <t>35,62</t>
  </si>
  <si>
    <t>54,75</t>
  </si>
  <si>
    <t>72,72</t>
  </si>
  <si>
    <t>31,61</t>
  </si>
  <si>
    <t>62,90</t>
  </si>
  <si>
    <t>56,67</t>
  </si>
  <si>
    <t>36,53</t>
  </si>
  <si>
    <t>48,26</t>
  </si>
  <si>
    <t>14,71</t>
  </si>
  <si>
    <t>23,01</t>
  </si>
  <si>
    <t>21,45</t>
  </si>
  <si>
    <t>12,25</t>
  </si>
  <si>
    <t>29,30</t>
  </si>
  <si>
    <t>18,51</t>
  </si>
  <si>
    <t>26,98</t>
  </si>
  <si>
    <t>28,66</t>
  </si>
  <si>
    <t>23,33</t>
  </si>
  <si>
    <t>24,21</t>
  </si>
  <si>
    <t>106,40</t>
  </si>
  <si>
    <t>100533</t>
  </si>
  <si>
    <t>TECNICO DE EDIFICACOES COM ENCARGOS COMPLEMENTARES</t>
  </si>
  <si>
    <t>100534</t>
  </si>
  <si>
    <t>100535</t>
  </si>
  <si>
    <t>CURSO DE CAPACITAÇÃO PARA TECNICO DE EDIFICACOES (ENCARGOS COMPLEMENTARES) - HORISTA</t>
  </si>
  <si>
    <t>100536</t>
  </si>
  <si>
    <t>CURSO DE CAPACITAÇÃO PARA TECNICO DE EDIFICACOES (ENCARGOS COMPLEMENTARES) - MENSALISTA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</si>
  <si>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</si>
  <si>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</si>
  <si>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</si>
  <si>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</si>
  <si>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</si>
  <si>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</si>
  <si>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</si>
  <si>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</si>
  <si>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</si>
  <si>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</si>
  <si>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</si>
  <si>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</si>
  <si>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</si>
  <si>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</si>
  <si>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</si>
  <si>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</si>
  <si>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</si>
  <si>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</si>
  <si>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</si>
  <si>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</si>
  <si>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</si>
  <si>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</si>
  <si>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</si>
  <si>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</si>
  <si>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</si>
  <si>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</si>
  <si>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</si>
  <si>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</si>
  <si>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</si>
  <si>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</si>
  <si>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</si>
  <si>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</si>
  <si>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</si>
  <si>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</si>
  <si>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</si>
  <si>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</si>
  <si>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</si>
  <si>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</si>
  <si>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</si>
  <si>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</si>
  <si>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</si>
  <si>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</si>
  <si>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</si>
  <si>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</si>
  <si>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</si>
  <si>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</si>
  <si>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</si>
  <si>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</si>
  <si>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</si>
  <si>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</si>
  <si>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3,10</t>
  </si>
  <si>
    <t>102264</t>
  </si>
  <si>
    <t>TUBO DE PVC BRANCO PARA REDE COLETORA DE ESGOTO CONDOMINIAL DE PAREDE MACIÇA, DN 100 MM, JUNTA ELÁSTICA - FORNECIMENTO E ASSENTAMENTO. AF_01/2021</t>
  </si>
  <si>
    <t>102265</t>
  </si>
  <si>
    <t>JUNTA ARGAMASSADA ENTRE TUBO DN 800 MM E O POÇO DE VISITA/ CAIXA DE CONCRETO OU ALVENARIA EM REDES DE ESGOTO. AF_01/2021</t>
  </si>
  <si>
    <t>102266</t>
  </si>
  <si>
    <t>JUNTA ARGAMASSADA ENTRE TUBO DN 900 MM E O POÇO DE VISITA/ CAIXA DE CONCRETO OU ALVENARIA EM REDES DE ESGOTO. AF_01/2021</t>
  </si>
  <si>
    <t>102267</t>
  </si>
  <si>
    <t>JUNTA ARGAMASSADA ENTRE TUBO DN 1000 MM E O POÇO DE VISITA/ CAIXA DE CONCRETO OU ALVENARIA EM REDES DE ESGOTO. AF_01/2021</t>
  </si>
  <si>
    <t>102268</t>
  </si>
  <si>
    <t>JUNTA ARGAMASSADA ENTRE TUBO DN 1200 MM E O POÇO DE VISITA/ CAIXA DE CONCRETO OU ALVENARIA EM REDES DE ESGOTO. AF_01/2021</t>
  </si>
  <si>
    <t>102269</t>
  </si>
  <si>
    <t>JUNTA ARGAMASSADA ENTRE TUBO DN 1500 MM E O POÇO DE VISITA/ CAIXA DE CONCRETO OU ALVENARIA EM REDES DE ESGOTO. AF_01/2021</t>
  </si>
  <si>
    <t>92843</t>
  </si>
  <si>
    <t>TUBO DE CONCRETO PARA REDES COLETORAS DE ESGOTO SANITÁRIO, DIÂMETRO DE 800 MM, JUNTA ELÁSTICA, INSTALADO EM LOCAL COM BAIXO NÍVEL DE INTERFERÊNCIAS - FORNECIMENTO E ASSENTAMENTO. AF_12/2015</t>
  </si>
  <si>
    <t>92845</t>
  </si>
  <si>
    <t>TUBO DE CONCRETO PARA REDES COLETORAS DE ESGOTO SANITÁRIO, DIÂMETRO DE 900 MM, JUNTA ELÁSTICA, INSTALADO EM LOCAL COM BAIXO NÍVEL DE INTERFERÊNCIAS - FORNECIMENTO E ASSENTAMENTO. AF_12/2015</t>
  </si>
  <si>
    <t>92859</t>
  </si>
  <si>
    <t>TUBO DE CONCRETO PARA REDES COLETORAS DE ESGOTO SANITÁRIO, DIÂMETRO DE 800 MM, JUNTA ELÁSTICA, INSTALADO EM LOCAL COM ALTO NÍVEL DE INTERFERÊNCIAS - FORNECIMENTO E ASSENTAMENTO. AF_12/2015</t>
  </si>
  <si>
    <t>92861</t>
  </si>
  <si>
    <t>TUBO DE CONCRETO PARA REDES COLETORAS DE ESGOTO SANITÁRIO, DIÂMETRO DE 900 MM, JUNTA ELÁSTICA, INSTALADO EM LOCAL COM ALTO NÍVEL DE INTERFERÊNCIAS - FORNECIMENTO E ASSENTAMENTO. AF_12/2015</t>
  </si>
  <si>
    <t>538,21</t>
  </si>
  <si>
    <t>71,11</t>
  </si>
  <si>
    <t>20,96</t>
  </si>
  <si>
    <t>113,53</t>
  </si>
  <si>
    <t>162,15</t>
  </si>
  <si>
    <t>137,99</t>
  </si>
  <si>
    <t>154,62</t>
  </si>
  <si>
    <t>MÁQUINA JATO DE PRESSAO PORTÁTIL, CAMARA DE 1 SAIDA, CAPACIDADE 280 L, DIAMETRO 670 MM, BICO DE JATO CURTO VENTURI DE 5/16'' , MANGUEIRA DE 1'' COM COMPRESSOR DE AR REBOCÁVEL 189 PCM E MOTOR DIESEL 63 CV - CHP DIURNO. AF_03/2016</t>
  </si>
  <si>
    <t>23,76</t>
  </si>
  <si>
    <t>142,21</t>
  </si>
  <si>
    <t>100641</t>
  </si>
  <si>
    <t>USINA DE MISTURA ASFÁLTICA À QUENTE, TIPO CONTRA FLUXO, PROD 100 A 140 TON/HORA - CHP DIURNO. AF_12/2019</t>
  </si>
  <si>
    <t>100647</t>
  </si>
  <si>
    <t>USINA DE ASFALTO, TIPO GRAVIMÉTRICA, PROD 150 TON/HORA - CHP DIURNO. AF_12/2019</t>
  </si>
  <si>
    <t>102275</t>
  </si>
  <si>
    <t>MARTELO DEMOLIDOR ELÉTRICO, COM POTÊNCIA DE 2.000 W, 1.000 IMPACTOS POR MINUTO, PESO DE 30 KG - CHP DIURNO. AF_01/2021</t>
  </si>
  <si>
    <t>66,17</t>
  </si>
  <si>
    <t>41,41</t>
  </si>
  <si>
    <t>46,59</t>
  </si>
  <si>
    <t>58,98</t>
  </si>
  <si>
    <t>31,83</t>
  </si>
  <si>
    <t>56,12</t>
  </si>
  <si>
    <t>66,11</t>
  </si>
  <si>
    <t>50,82</t>
  </si>
  <si>
    <t>15,18</t>
  </si>
  <si>
    <t>MÁQUINA JATO DE PRESSAO PORTÁTIL, CAMARA DE 1 SAIDA, CAPACIDADE 280 L, DIAMETRO 670 MM, BICO DE JATO CURTO VENTURI DE 5/16'' , MANGUEIRA DE 1'' COM COMPRESSOR DE AR REBOCÁVEL 189 PCM E MOTOR DIESEL 63 CV - CHI DIURNO. AF_03/2016</t>
  </si>
  <si>
    <t>2,89</t>
  </si>
  <si>
    <t>23,09</t>
  </si>
  <si>
    <t>64,32</t>
  </si>
  <si>
    <t>56,38</t>
  </si>
  <si>
    <t>100642</t>
  </si>
  <si>
    <t>USINA DE MISTURA ASFÁLTICA À QUENTE, TIPO CONTRA FLUXO, PROD 100 A 140 TON/HORA - CHI DIURNO. AF_12/2019</t>
  </si>
  <si>
    <t>100648</t>
  </si>
  <si>
    <t>USINA DE ASFALTO, TIPO GRAVIMÉTRICA, PROD 150 TON/HORA - CHI DIURNO. AF_12/2019</t>
  </si>
  <si>
    <t>102274</t>
  </si>
  <si>
    <t>MARTELO DEMOLIDOR ELÉTRICO, COM POTÊNCIA DE 2.000 W, 1.000 IMPACTOS POR MINUTO, PESO DE 30 KG -  CHI DIURNO. AF_01/2021</t>
  </si>
  <si>
    <t>28,11</t>
  </si>
  <si>
    <t>31,18</t>
  </si>
  <si>
    <t>3,83</t>
  </si>
  <si>
    <t>22,48</t>
  </si>
  <si>
    <t>36,41</t>
  </si>
  <si>
    <t>45,03</t>
  </si>
  <si>
    <t>41,27</t>
  </si>
  <si>
    <t>16,50</t>
  </si>
  <si>
    <t>43,96</t>
  </si>
  <si>
    <t>17,72</t>
  </si>
  <si>
    <t>11,77</t>
  </si>
  <si>
    <t>13,96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</si>
  <si>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</si>
  <si>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</si>
  <si>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</si>
  <si>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</si>
  <si>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12,96</t>
  </si>
  <si>
    <t>115,74</t>
  </si>
  <si>
    <t>106,80</t>
  </si>
  <si>
    <t>41,71</t>
  </si>
  <si>
    <t>18,37</t>
  </si>
  <si>
    <t>33,09</t>
  </si>
  <si>
    <t>100637</t>
  </si>
  <si>
    <t>USINA DE MISTURA ASFÁLTICA À QUENTE, TIPO CONTRA FLUXO, PROD 100 A 140 TON/HORA - DEPRECIAÇÃO. AF_12/2019</t>
  </si>
  <si>
    <t>100638</t>
  </si>
  <si>
    <t>USINA DE MISTURA ASFÁLTICA À QUENTE, TIPO CONTRA FLUXO, PROD 100 A 140 TON/HORA - JUROS. AF_12/2019</t>
  </si>
  <si>
    <t>100639</t>
  </si>
  <si>
    <t>USINA DE MISTURA ASFÁLTICA À QUENTE, TIPO CONTRA FLUXO, PROD 100 A 140 TON/HORA - MANUTENÇÃO. AF_12/2019</t>
  </si>
  <si>
    <t>100640</t>
  </si>
  <si>
    <t>USINA DE MISTURA ASFÁLTICA À QUENTE, TIPO CONTRA FLUXO, PROD 100 A 140 TON/HORA - MATERIAIS NA OPERAÇÃO. AF_12/2019</t>
  </si>
  <si>
    <t>100643</t>
  </si>
  <si>
    <t>USINA DE ASFALTO, TIPO GRAVIMÉTRICA, PROD 150 TON/HORA - DEPRECIAÇÃO. AF_12/2019</t>
  </si>
  <si>
    <t>100644</t>
  </si>
  <si>
    <t>USINA DE ASFALTO, TIPO GRAVIMÉTRICA, PROD 150 TON/HORA - JUROS. AF_12/2019</t>
  </si>
  <si>
    <t>100645</t>
  </si>
  <si>
    <t>USINA DE ASFALTO, TIPO GRAVIMÉTRICA, PROD 150 TON/HORA - MANUTENÇÃO. AF_12/2019</t>
  </si>
  <si>
    <t>100646</t>
  </si>
  <si>
    <t>USINA DE ASFALTO, TIPO GRAVIMÉTRICA, PROD 150 TON/HORA - MATERIAIS NA OPERAÇÃO. AF_12/2019</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</si>
  <si>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</si>
  <si>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</si>
  <si>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</si>
  <si>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</si>
  <si>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</si>
  <si>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</si>
  <si>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102273</t>
  </si>
  <si>
    <t>MARTELO DEMOLIDOR ELÉTRICO, COM POTÊNCIA DE 2.000 W, 1.000 IMPACTOS POR MINUTO, PESO DE 30 KG - MATERIAIS NA OPERAÇÃO. AF_01/2021</t>
  </si>
  <si>
    <t>83,22</t>
  </si>
  <si>
    <t>24,14</t>
  </si>
  <si>
    <t>27,87</t>
  </si>
  <si>
    <t>36,92</t>
  </si>
  <si>
    <t>44,93</t>
  </si>
  <si>
    <t>121,36</t>
  </si>
  <si>
    <t>126,50</t>
  </si>
  <si>
    <t>139,15</t>
  </si>
  <si>
    <t>97933</t>
  </si>
  <si>
    <t>CAIXA COM GRELHA SIMPLES RETANGULAR, EM CONCRETO PRÉ-MOLDADO, DIMENSÕES INTERNAS: 0,6X1,0X1,0 M. AF_12/2020</t>
  </si>
  <si>
    <t>97934</t>
  </si>
  <si>
    <t>97935</t>
  </si>
  <si>
    <t>CAIXA PARA BOCA DE LOBO SIMPLES RETANGULAR, EM CONCRETO PRÉ-MOLDADO, DIMENSÕES INTERNAS: 0,6X1,0X1,2 M. AF_12/2020</t>
  </si>
  <si>
    <t>97936</t>
  </si>
  <si>
    <t>CAIXA PARA BOCA DE LOBO DUPLA RETANGULAR, EM CONCRETO PRÉ-MOLDADO, DIMENSÕES INTERNAS: 0,6X2,2X1,2 M. AF_12/2020</t>
  </si>
  <si>
    <t>97947</t>
  </si>
  <si>
    <t>CAIXA COM GRELHA SIMPLES RETANGULAR, EM ALVENARIA COM TIJOLOS CERÂMICOS MACIÇOS, DIMENSÕES INTERNAS: 0,5X1X1 M. AF_12/2020</t>
  </si>
  <si>
    <t>97948</t>
  </si>
  <si>
    <t>CAIXA COM GRELHA DUPLA RETANGULAR, EM ALVENARIA COM TIJOLOS CERÂMICOS MACIÇOS, DIMENSÕES INTERNAS: 0,5X2,2X1 M. AF_12/2020</t>
  </si>
  <si>
    <t>97949</t>
  </si>
  <si>
    <t>CAIXA PARA BOCA DE LOBO SIMPLES RETANGULAR, EM ALVENARIA COM TIJOLOS CERÂMICOS MACIÇOS, DIMENSÕES INTERNAS: 0,6X1X1,2 M. AF_12/2020</t>
  </si>
  <si>
    <t>97950</t>
  </si>
  <si>
    <t>CAIXA PARA BOCA DE LOBO DUPLA RETANGULAR, EM ALVENARIA COM TIJOLOS CERÂMICOS MACIÇOS, DIMENSÕES INTERNAS: 0,6X2,2X1,2 M. AF_12/2020</t>
  </si>
  <si>
    <t>97951</t>
  </si>
  <si>
    <t>CAIXA PARA BOCA DE LOBO COMBINADA COM GRELHA RETANGULAR, EM ALVENARIA COM TIJOLOS CERÂMICOS MACIÇOS, DIMENSÕES INTERNAS: 1,3X1X1,2 M. AF_12/2020</t>
  </si>
  <si>
    <t>97952</t>
  </si>
  <si>
    <t>CAIXA PARA BOCA DE LOBO DUPLA COMBINADA COM GRELHA RETANGULAR, EM ALVENARIA COM TIJOLOS CERÂMICOS MACIÇOS, DIMENSÕES INTERNAS: 1,3X2,2X1,2 M. AF_12/2020</t>
  </si>
  <si>
    <t>97953</t>
  </si>
  <si>
    <t>CAIXA COM GRELHA SIMPLES RETANGULAR, EM ALVENARIA COM BLOCOS DE CONCRETO, DIMENSÕES INTERNAS: 0,5X1X1 M. AF_12/2020</t>
  </si>
  <si>
    <t>97955</t>
  </si>
  <si>
    <t>CAIXA COM GRELHA DUPLA RETANGULAR, EM ALVENARIA COM BLOCOS DE CONCRETO, DIMENSÕES INTERNAS: 0,5X2,2X1 M. AF_12/2020</t>
  </si>
  <si>
    <t>97956</t>
  </si>
  <si>
    <t>CAIXA PARA BOCA DE LOBO SIMPLES RETANGULAR, EM ALVENARIA COM BLOCOS DE CONCRETO, DIMENSÕES INTERNAS: 0,6X1X1,2 M. AF_12/2020</t>
  </si>
  <si>
    <t>97957</t>
  </si>
  <si>
    <t>CAIXA PARA BOCA DE LOBO DUPLA RETANGULAR, EM ALVENARIA COM BLOCOS DE CONCRETO, DIMENSÕES INTERNAS: 0,6X2,2X1,2 M. AF_12/2020</t>
  </si>
  <si>
    <t>97961</t>
  </si>
  <si>
    <t>CAIXA PARA BOCA DE LOBO COMBINADA COM GRELHA RETANGULAR, EM ALVENARIA COM BLOCOS DE CONCRETO, DIMENSÕES INTERNAS: 1,3X1X1,2 M. AF_12/2020</t>
  </si>
  <si>
    <t>97973</t>
  </si>
  <si>
    <t>CAIXA PARA BOCA DE LOBO DUPLA COMBINADA COM GRELHA RETANGULAR, EM ALVENARIA COM BLOCOS DE CONCRETO, DIMENSÕES INTERNAS: 1,3X2,2X1,2 M. AF_12/2020</t>
  </si>
  <si>
    <t>97974</t>
  </si>
  <si>
    <t>97975</t>
  </si>
  <si>
    <t>97978</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</si>
  <si>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</si>
  <si>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</si>
  <si>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</si>
  <si>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</si>
  <si>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</si>
  <si>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CIRCULAR PARA  ESGOTO, EM CONCRETO PRÉ-MOLDADO, DIÂMETRO INTERNO = 1,5 M. AF_12/2020</t>
  </si>
  <si>
    <t>ACRÉSCIMO PARA POÇO DE VISITA CIRCULAR PARA  ESGOTO, EM ALVENARIA COM TIJOLOS CERÂMICOS MACIÇOS, DIÂMETRO INTERNO = 1,5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</si>
  <si>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</si>
  <si>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</si>
  <si>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</si>
  <si>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</si>
  <si>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</si>
  <si>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</si>
  <si>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</si>
  <si>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</si>
  <si>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</si>
  <si>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</si>
  <si>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</si>
  <si>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</si>
  <si>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</si>
  <si>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</si>
  <si>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</si>
  <si>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</si>
  <si>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</si>
  <si>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</si>
  <si>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</si>
  <si>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</si>
  <si>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</si>
  <si>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</si>
  <si>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</si>
  <si>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</si>
  <si>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</si>
  <si>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</si>
  <si>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</si>
  <si>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</si>
  <si>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</si>
  <si>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</si>
  <si>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</si>
  <si>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98410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</si>
  <si>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</si>
  <si>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</si>
  <si>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</si>
  <si>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</si>
  <si>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</si>
  <si>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</si>
  <si>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</si>
  <si>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</si>
  <si>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</si>
  <si>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</si>
  <si>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99268</t>
  </si>
  <si>
    <t>ACRÉSCIMO PARA POÇO DE VISITA RETANGULAR PARA DRENAGEM, EM ALVENARIA COM BLOCOS DE CONCRETO, DIMENSÕES INTERNAS = 1X2,5 M. AF_12/2020</t>
  </si>
  <si>
    <t>99270</t>
  </si>
  <si>
    <t>99275</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</si>
  <si>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</si>
  <si>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</si>
  <si>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</si>
  <si>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</si>
  <si>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</si>
  <si>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</si>
  <si>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99285</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</si>
  <si>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</si>
  <si>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</si>
  <si>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</si>
  <si>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</si>
  <si>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</si>
  <si>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</si>
  <si>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</si>
  <si>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</si>
  <si>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</si>
  <si>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</si>
  <si>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</si>
  <si>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</si>
  <si>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</si>
  <si>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</si>
  <si>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</si>
  <si>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</si>
  <si>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</si>
  <si>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</si>
  <si>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</si>
  <si>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</si>
  <si>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</si>
  <si>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101800</t>
  </si>
  <si>
    <t>CAIXA COM GRELHA RETANGULAR DE FERRO FUNDIDO, EM ALVENARIA COM TIJOLOS CERÂMICOS MACIÇOS, DIMENSÕES INTERNAS: 0,30 X 1,00 X 1,00. AF_12/2020</t>
  </si>
  <si>
    <t>101801</t>
  </si>
  <si>
    <t>CAIXA COM GRELHA RETANGULAR DE FERRO FUNDIDO, EM ALVENARIA COM BLOCOS DE CONCRETO, DIMENSÕES INTERNAS: 0,30 X 1,00 X 1,00. AF_12/2020</t>
  </si>
  <si>
    <t>101806</t>
  </si>
  <si>
    <t>101807</t>
  </si>
  <si>
    <t>361,98</t>
  </si>
  <si>
    <t>101808</t>
  </si>
  <si>
    <t>101809</t>
  </si>
  <si>
    <t>102139</t>
  </si>
  <si>
    <t>102141</t>
  </si>
  <si>
    <t>102142</t>
  </si>
  <si>
    <t>102457</t>
  </si>
  <si>
    <t>58,61</t>
  </si>
  <si>
    <t>94277</t>
  </si>
  <si>
    <t>ASSENTAMENTO DE GUIA (MEIO-FIO) EM TRECHO RETO, CONFECCIONADA EM CONCRETO PRÉ-FABRICADO, DIMENSÕES 80X08X08X25 CM (COMPRIMENTO X BASE INFERIOR X BASE SUPERIOR X ALTURA), PARA URBANIZAÇÃO INTERNA DE EMPREENDIMENTOS. AF_06/2016</t>
  </si>
  <si>
    <t>94278</t>
  </si>
  <si>
    <t>ASSENTAMENTO DE GUIA (MEIO-FIO) EM TRECHO CURVO, CONFECCIONADA EM CONCRETO PRÉ-FABRICADO, DIMENSÕES 80X08X08X25 CM (COMPRIMENTO X BASE INFERIOR X BASE SUPERIOR X ALTURA), PARA URBANIZAÇÃO INTERNA DE EMPREENDIMENTOS. AF_06/2016</t>
  </si>
  <si>
    <t>94279</t>
  </si>
  <si>
    <t>ASSENTAMENTO DE GUIA (MEIO-FIO) EM TRECHO RETO, CONFECCIONADA EM CONCRETO PRÉ-FABRICADO, DIMENSÕES 39X6,5X6,5X19 CM (COMPRIMENTO X BASE INFERIOR X BASE SUPERIOR X ALTURA), PARA DELIMITAÇÃO DE JARDINS, PRAÇAS OU PASSEIOS. AF_05/2016</t>
  </si>
  <si>
    <t>94280</t>
  </si>
  <si>
    <t>ASSENTAMENTO DE GUIA (MEIO-FIO) EM TRECHO CURVO, CONFECCIONADA EM CONCRETO PRÉ-FABRICADO, DIMENSÕES 39X6,5X6,5X19 CM (COMPRIMENTO X BASE INFERIOR X BASE SUPERIOR X ALTURA), PARA DELIMITAÇÃO DE JARDINS, PRAÇAS OU PASSEIOS. AF_05/2016</t>
  </si>
  <si>
    <t>55,86</t>
  </si>
  <si>
    <t>101570</t>
  </si>
  <si>
    <t>ESCORAMENTO DE VALA, TIPO PONTALETEAMENTO, COM PROFUNDIDADE DE 0 A 1,5 M, LARGURA MENOR QUE 1,5 M. AF_08/2020</t>
  </si>
  <si>
    <t>101571</t>
  </si>
  <si>
    <t>ESCORAMENTO DE VALA, TIPO PONTALETEAMENTO, COM PROFUNDIDADE DE 0 A 1,5 M, LARGURA MAIOR OU IGUAL A 1,5 M E MENOR QUE 2,5 M. AF_08/2020</t>
  </si>
  <si>
    <t>26,58</t>
  </si>
  <si>
    <t>101572</t>
  </si>
  <si>
    <t>ESCORAMENTO DE VALA, TIPO PONTALETEAMENTO, COM PROFUNDIDADE DE 1,5 A 3,0 M, LARGURA MENOR QUE 1,5 M. AF_08/2020</t>
  </si>
  <si>
    <t>101573</t>
  </si>
  <si>
    <t>ESCORAMENTO DE VALA, TIPO PONTALETEAMENTO, COM PROFUNDIDADE DE 1,5 A 3,0 M, LARGURA MAIOR OU IGUAL A 1,5 M E MENOR QUE 2,5 M. AF_08/2020</t>
  </si>
  <si>
    <t>101574</t>
  </si>
  <si>
    <t>ESCORAMENTO DE VALA, TIPO PONTALETEAMENTO, COM PROFUNDIDADE DE 3,0 A 4,5 M, LARGURA MENOR QUE 1,5 M. AF_08/2020</t>
  </si>
  <si>
    <t>101575</t>
  </si>
  <si>
    <t>ESCORAMENTO DE VALA, TIPO PONTALETEAMENTO, COM PROFUNDIDADE DE 3,0 A 4,5 M, LARGURA MAIOR OU IGUAL A 1,5 M E MENOR QUE 2,5 M. AF_08/2020</t>
  </si>
  <si>
    <t>101576</t>
  </si>
  <si>
    <t>ESCORAMENTO DE VALA, TIPO DESCONTÍNUO, COM PROFUNDIDADE DE 0 A 1,5 M, LARGURA MENOR QUE 1,5 M. AF_08/2020</t>
  </si>
  <si>
    <t>101577</t>
  </si>
  <si>
    <t>ESCORAMENTO DE VALA, TIPO DESCONTÍNUO, COM PROFUNDIDADE DE 0 A 1,5 M, LARGURA MAIOR OU IGUAL A 1,5 M E MENOR QUE 2,5 M. AF_08/2020</t>
  </si>
  <si>
    <t>101578</t>
  </si>
  <si>
    <t>ESCORAMENTO DE VALA, TIPO DESCONTÍNUO, COM PROFUNDIDADE DE 1,5 M A 3,0 M, LARGURA MENOR QUE 1,5 M. AF_08/2020</t>
  </si>
  <si>
    <t>101579</t>
  </si>
  <si>
    <t>ESCORAMENTO DE VALA, TIPO DESCONTÍNUO, COM PROFUNDIDADE DE 1,5 A 3,0 M, LARGURA MAIOR OU IGUAL A 1,5 M E MENOR QUE 2,5 M. AF_08/2020</t>
  </si>
  <si>
    <t>101580</t>
  </si>
  <si>
    <t>ESCORAMENTO DE VALA, TIPO DESCONTÍNUO, COM PROFUNDIDADE DE 3,0 A 4,5 M, LARGURA MENOR QUE 1,5 M. AF_08/2020</t>
  </si>
  <si>
    <t>101581</t>
  </si>
  <si>
    <t>ESCORAMENTO DE VALA, TIPO DESCONTÍNUO, COM PROFUNDIDADE DE 3,0 A 4,5 M, LARGURA MAIOR OU IGUAL A 1,5 E MENOR QUE 2,5 M. AF_08/2020</t>
  </si>
  <si>
    <t>101582</t>
  </si>
  <si>
    <t>ESCORAMENTO DE VALA, TIPO CONTÍNUO, COM PROFUNDIDADE DE 0 A 1,5 M, LARGURA MENOR QUE 1,5 M. AF_08/2020</t>
  </si>
  <si>
    <t>101583</t>
  </si>
  <si>
    <t>ESCORAMENTO DE VALA, TIPO CONTÍNUO, COM PROFUNDIDADE DE 0 A 1,5 M, LARGURA MAIOR OU IGUAL A 1,5 M E MENOR QUE 2,5 M. AF_08/2020</t>
  </si>
  <si>
    <t>101584</t>
  </si>
  <si>
    <t>ESCORAMENTO DE VALA, TIPO CONTÍNUO, COM PROFUNDIDADE DE 1,5 M A 3,0 M, LARGURA MENOR QUE 1,5 M. AF_08/2020</t>
  </si>
  <si>
    <t>101585</t>
  </si>
  <si>
    <t>ESCORAMENTO DE VALA, TIPO CONTÍNUO, COM PROFUNDIDADE DE 1,5 A 3,0 M, LARGURA MAIOR OU IGUAL A 1,5 M E MENOR QUE 2,5 M. AF_08/2020</t>
  </si>
  <si>
    <t>101586</t>
  </si>
  <si>
    <t>ESCORAMENTO DE VALA, TIPO CONTÍNUO, COM PROFUNDIDADE DE 3,0 A 4,5 M, LARGURA MENOR QUE 1,5 M. AF_08/2020</t>
  </si>
  <si>
    <t>101587</t>
  </si>
  <si>
    <t>ESCORAMENTO DE VALA, TIPO CONTÍNUO, COM PROFUNDIDADE DE 3,0 A 4,5 M, LARGURA MAIOR OU IGUAL A 1,5 E MENOR QUE 2,5 M. AF_08/2020</t>
  </si>
  <si>
    <t>101588</t>
  </si>
  <si>
    <t>ESCORAMENTO DE VALA, TIPO CONTÍNUO COM PERFIL METÁLICO "U", COM PROFUNDIDADE DE 0 A 1,5 M, LARGURA MENOR QUE 1,5 M. AF_08/2020</t>
  </si>
  <si>
    <t>101589</t>
  </si>
  <si>
    <t>ESCORAMENTO DE VALA,TIPO CONTÍNUO COM PERFIL METÁLICO "U", COM PROFUNDIDADE DE 0 A 1,5 M, LARGURA MAIOR OU IGUAL A 1,5 E MENOR QUE 2,5 M. AF_08/2020</t>
  </si>
  <si>
    <t>101590</t>
  </si>
  <si>
    <t>ESCORAMENTO DE VALA, TIPO CONTÍNUO COM PERFIL METÁLICO "U", COM PROFUNDIDADE DE 1,5 A 3,0 M, LARGURA MENOR QUE 1,5 M. AF_08/2020</t>
  </si>
  <si>
    <t>101591</t>
  </si>
  <si>
    <t>ESCORAMENTO DE VALA, TIPO CONTÍNUO COM PERFIL METÁLICO "U", COM PROFUNDIDADE DE 1,5 A 3,0 M, LARGURA MAIOR OU IGUAL 1,5 M E MENOR QUE 2,5 M. AF_08/2020</t>
  </si>
  <si>
    <t>101592</t>
  </si>
  <si>
    <t>ESCORAMENTO DE VALA, TIPO CONTÍNUO COM PERFIL METÁLICO "U", COM PROFUNDIDADE DE 3,0 A 4,5 M, LARGURA MENOR QUE 1,5 M. AF_08/2020</t>
  </si>
  <si>
    <t>38,85</t>
  </si>
  <si>
    <t>101593</t>
  </si>
  <si>
    <t>ESCORAMENTO DE VALA, TIPO CONTÍNUO COM PERFIL METÁLICO "U", COM PROFUNDIDADE DE 3,0 A 4,5 M, LARGURA MAIOR OU IGUAL A 1,5 M E MENOR QUE 2,5 M. AF_08/2020</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</si>
  <si>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</si>
  <si>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</si>
  <si>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</si>
  <si>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</si>
  <si>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101602</t>
  </si>
  <si>
    <t>ESCORAMENTO DE VALA, TIPO BLINDAGEM, COM PROFUNDIDADE DE 1,5 A 3,0 M, LARGURA MENOR QUE 1,5 M - EXECUÇÃO, NÃO INCLUI MATERIAL. AF_08/2020</t>
  </si>
  <si>
    <t>101603</t>
  </si>
  <si>
    <t>ESCORAMENTO DE VALA, TIPO BLINDAGEM, COM PROFUNDIDADE DE 1,5 A 3,0 M, LARGURA MAIOR OU IGUAL A 1,5 M E MENOR QUE 2,5 M - EXECUÇÃO, NÃO INCLUI MATERIAL. AF_08/2020</t>
  </si>
  <si>
    <t>101604</t>
  </si>
  <si>
    <t>ESCORAMENTO DE VALA, TIPO BLINDAGEM, COM PROFUNDIDADE DE 3,0 A 4,5 M, LARGURA MENOR QUE 1,5 M - EXECUÇÃO, NÃO INCLUI MATERIAL. AF_08/2020</t>
  </si>
  <si>
    <t>101605</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</si>
  <si>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</si>
  <si>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</si>
  <si>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</si>
  <si>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</si>
  <si>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</si>
  <si>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</si>
  <si>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90794</t>
  </si>
  <si>
    <t>KIT DE PORTA-PRONTA DE MADEIRA EM ACABAMENTO MELAMÍNICO BRANCO, FOLHA LEVE OU MÉDIA, E BATENTE METÁLICO, 60X210CM, FIXAÇÃO COM ARGAMASSA - FORNECIMENTO E INSTALAÇÃO. AF_12/2019</t>
  </si>
  <si>
    <t>90795</t>
  </si>
  <si>
    <t>KIT DE PORTA-PRONTA DE MADEIRA EM ACABAMENTO MELAMÍNICO BRANCO, FOLHA LEVE OU MÉDIA, E BATENTE METÁLICO, 70X210CM, FIXAÇÃO COM ARGAMASSA - FORNECIMENTO E INSTALAÇÃO. AF_12/2019</t>
  </si>
  <si>
    <t>90796</t>
  </si>
  <si>
    <t>KIT DE PORTA-PRONTA DE MADEIRA EM ACABAMENTO MELAMÍNICO BRANCO, FOLHA LEVE OU MÉDIA, E BATENTE METÁLICO, 80X210CM, FIXAÇÃO COM ARGAMASSA - FORNECIMENTO E INSTALAÇÃO. AF_12/2019</t>
  </si>
  <si>
    <t>90797</t>
  </si>
  <si>
    <t>KIT DE PORTA-PRONTA DE MADEIRA EM ACABAMENTO MELAMÍNICO BRANCO, FOLHA LEVE OU MÉDIA, E BATENTE METÁLICO, 90X210CM, FIXAÇÃO COM ARGAMASSA - FORNECIMENTO E INSTALAÇÃO. AF_12/2019</t>
  </si>
  <si>
    <t>90798</t>
  </si>
  <si>
    <t>KIT DE PORTA-PRONTA DE MADEIRA EM ACABAMENTO MELAMÍNICO BRANCO, FOLHA PESADA OU SUPERPESADA, E BATENTE METÁLICO, 80X210CM, FIXAÇÃO COM ARGAMASSA - FORNECIMENTO E INSTALAÇÃO. AF_12/2019</t>
  </si>
  <si>
    <t>90799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</si>
  <si>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</si>
  <si>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</si>
  <si>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</si>
  <si>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</si>
  <si>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</si>
  <si>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</si>
  <si>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90824</t>
  </si>
  <si>
    <t>PORTA DE MADEIRA PARA PINTURA, SEMI-OCA (PESADA OU SUPERPESADA), 80X210CM, ESPESSURA DE 3,5CM, INCLUSO DOBRADIÇAS - FORNECIMENTO E INSTALAÇÃO. AF_12/2019</t>
  </si>
  <si>
    <t>90825</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</si>
  <si>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</si>
  <si>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</si>
  <si>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</si>
  <si>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</si>
  <si>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</si>
  <si>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</si>
  <si>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</si>
  <si>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90845</t>
  </si>
  <si>
    <t>KIT DE PORTA DE MADEIRA PARA PINTURA, SEMI-OCA (PESADA OU SUPERPESADA), PADRÃO MÉDIO, 80X210CM, ESPESSURA DE 3,5CM, ITENS INCLUSOS: DOBRADIÇAS, MONTAGEM E INSTALAÇÃO DO BATENTE, FECHADURA COM EXECUÇÃO DO FURO - FORNECIMENTO E INSTALAÇÃO. AF_12/2019</t>
  </si>
  <si>
    <t>90846</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</si>
  <si>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</si>
  <si>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</si>
  <si>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</si>
  <si>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</si>
  <si>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</si>
  <si>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90851</t>
  </si>
  <si>
    <t>KIT DE PORTA DE MADEIRA PARA PINTURA, SEMI-OCA (PESADA OU SUPERPESADA), PADRÃO MÉDIO, 80X210CM, ESPESSURA DE 3,5CM, ITENS INCLUSOS: DOBRADIÇAS, MONTAGEM E INSTALAÇÃO DO BATENTE, SEM FECHADURA - FORNECIMENTO E INSTALAÇÃO. AF_12/2019</t>
  </si>
  <si>
    <t>90852</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</si>
  <si>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</si>
  <si>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</si>
  <si>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</si>
  <si>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</si>
  <si>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</si>
  <si>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</si>
  <si>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</si>
  <si>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</si>
  <si>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</si>
  <si>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</si>
  <si>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</si>
  <si>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</si>
  <si>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</si>
  <si>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</si>
  <si>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</si>
  <si>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</si>
  <si>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</si>
  <si>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</si>
  <si>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</si>
  <si>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</si>
  <si>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</si>
  <si>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</si>
  <si>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</si>
  <si>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91316</t>
  </si>
  <si>
    <t>KIT DE PORTA DE MADEIRA PARA PINTURA, SEMI-OCA (PESADA OU SUPERPESADA), PADRÃO POPULAR, 80X210CM, ESPESSURA DE 3,5CM, ITENS INCLUSOS: DOBRADIÇAS, MONTAGEM E INSTALAÇÃO DO BATENTE, FECHADURA COM EXECUÇÃO DO FURO - FORNECIMENTO E INSTALAÇÃO. AF_12/2019</t>
  </si>
  <si>
    <t>91317</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</si>
  <si>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</si>
  <si>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</si>
  <si>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</si>
  <si>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</si>
  <si>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</si>
  <si>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91322</t>
  </si>
  <si>
    <t>KIT DE PORTA DE MADEIRA PARA PINTURA, SEMI-OCA (PESADA OU SUPERPESADA), PADRÃO POPULAR, 80X210CM, ESPESSURA DE 3,5CM, ITENS INCLUSOS: DOBRADIÇAS, MONTAGEM E INSTALAÇÃO DO BATENTE, SEM FECHADURA - FORNECIMENTO E INSTALAÇÃO. AF_12/2019</t>
  </si>
  <si>
    <t>91323</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</si>
  <si>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</si>
  <si>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</si>
  <si>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</si>
  <si>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</si>
  <si>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</si>
  <si>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</si>
  <si>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</si>
  <si>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</si>
  <si>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</si>
  <si>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</si>
  <si>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</si>
  <si>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</si>
  <si>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</si>
  <si>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</si>
  <si>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</si>
  <si>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100659</t>
  </si>
  <si>
    <t>ALIZAR DE 5X1,5CM PARA PORTA FIXADO COM PREGOS, PADRÃO MÉDIO - FORNECIMENTO E INSTALAÇÃO. AF_12/2019</t>
  </si>
  <si>
    <t>100660</t>
  </si>
  <si>
    <t>ALIZAR DE 5X1,5CM PARA PORTA FIXADO COM PREGOS, PADRÃO POPULAR - FORNECIMENTO E INSTALAÇÃO. AF_12/2019</t>
  </si>
  <si>
    <t>100675</t>
  </si>
  <si>
    <t>KIT DE PORTA-PRONTA DE MADEIRA EM ACABAMENTO MELAMÍNICO BRANCO, FOLHA LEVE OU MÉDIA, 90X210, EXCLUSIVE FECHADURA, FIXAÇÃO COM PREENCHIMENTO TOTAL DE ESPUMA EXPANSIVA - FORNECIMENTO E INSTALAÇÃO. AF_12/2019</t>
  </si>
  <si>
    <t>100676</t>
  </si>
  <si>
    <t>BATENTE PARA PORTA COM BANDEIRA, FIXAÇÃO COM PARAFUSO E BUCHA. AF_12/2019</t>
  </si>
  <si>
    <t>100678</t>
  </si>
  <si>
    <t>KIT DE PORTA DE MADEIRA PARA VERNIZ, SEMI-OCA (LEVE OU MÉDIA), PADRÃO MÉDIO, 60X210CM, ESPESSURA DE 3,5CM, ITENS INCLUSOS: DOBRADIÇAS, MONTAGEM E INSTALAÇÃO DE BATENTE, FECHADURA COM EXECUÇÃO DO FURO - FORNECIMENTO E INSTALAÇÃO. AF_12/2019</t>
  </si>
  <si>
    <t>100679</t>
  </si>
  <si>
    <t>KIT DE PORTA DE MADEIRA PARA VERNIZ, SEMI-OCA (LEVE OU MÉDIA), PADRÃO POPULAR, 60X210CM, ESPESSURA DE 3,5CM, ITENS INCLUSOS: DOBRADIÇAS, MONTAGEM E INSTALAÇÃO DE BATENTE, FECHADURA COM EXECUÇÃO DO FURO - FORNECIMENTO E INSTALAÇÃO. AF_12/2019</t>
  </si>
  <si>
    <t>100680</t>
  </si>
  <si>
    <t>KIT DE PORTA DE MADEIRA PARA VERNIZ, SEMI-OCA (LEVE OU MÉDIA), PADRÃO MÉDIO, 70X210CM, ESPESSURA DE 3,5CM, ITENS INCLUSOS: DOBRADIÇAS, MONTAGEM E INSTALAÇÃO DE BATENTE, FECHADURA COM EXECUÇÃO DO FURO - FORNECIMENTO E INSTALAÇÃO. AF_12/2019</t>
  </si>
  <si>
    <t>100681</t>
  </si>
  <si>
    <t>KIT DE PORTA DE MADEIRA FRISADA, SEMI-OCA (LEVE OU MÉDIA), PADRÃO MÉDIO, 70X210CM, ESPESSURA DE 3CM, ITENS INCLUSOS: DOBRADIÇAS, MONTAGEM E INSTALAÇÃO DE BATENTE, FECHADURA COM EXECUÇÃO DO FURO - FORNECIMENTO E INSTALAÇÃO. AF_12/2019</t>
  </si>
  <si>
    <t>100682</t>
  </si>
  <si>
    <t>KIT DE PORTA DE MADEIRA FRISADA, SEMI-OCA (LEVE OU MÉDIA), PADRÃO POPULAR, 70X210CM, ESPESSURA DE 3CM, ITENS INCLUSOS: DOBRADIÇAS, MONTAGEM E INSTALAÇÃO DE BATENTE, FECHADURA COM EXECUÇÃO DO FURO - FORNECIMENTO E INSTALAÇÃO. AF_12/2019</t>
  </si>
  <si>
    <t>100683</t>
  </si>
  <si>
    <t>KIT DE PORTA DE MADEIRA PARA VERNIZ, SEMI-OCA (LEVE OU MÉDIA), PADRÃO MÉDIO, 80X210CM, ESPESSURA DE 3,5CM, ITENS INCLUSOS: DOBRADIÇAS, MONTAGEM E INSTALAÇÃO DE BATENTE, FECHADURA COM EXECUÇÃO DO FURO - FORNECIMENTO E INSTALAÇÃO. AF_12/2019</t>
  </si>
  <si>
    <t>100684</t>
  </si>
  <si>
    <t>KIT DE PORTA DE MADEIRA PARA VERNIZ, SEMI-OCA (LEVE OU MÉDIA), PADRÃO POPULAR, 80X210CM, ESPESSURA DE 3,5CM, ITENS INCLUSOS: DOBRADIÇAS, MONTAGEM E INSTALAÇÃO DE BATENTE, FECHADURA COM EXECUÇÃO DO FURO - FORNECIMENTO E INSTALAÇÃO. AF_12/2019</t>
  </si>
  <si>
    <t>100685</t>
  </si>
  <si>
    <t>KIT DE PORTA DE MADEIRA PARA VERNIZ, SEMI-OCA (LEVE OU MÉDIA), PADRÃO MÉDIO, 90X210CM, ESPESSURA DE 3,5CM, ITENS INCLUSOS: DOBRADIÇAS, MONTAGEM E INSTALAÇÃO DE BATENTE, FECHADURA COM EXECUÇÃO DO FURO - FORNECIMENTO E INSTALAÇÃO. AF_12/2019</t>
  </si>
  <si>
    <t>100686</t>
  </si>
  <si>
    <t>KIT DE PORTA DE MADEIRA PARA VERNIZ, SEMI-OCA (LEVE OU MÉDIA), PADRÃO POPULAR, 90X210CM, ESPESSURA DE 3CM, ITENS INCLUSOS: DOBRADIÇAS, MONTAGEM E INSTALAÇÃO DE BATENTE, FECHADURA COM EXECUÇÃO DO FURO - FORNECIMENTO E INSTALAÇÃO. AF_12/2019</t>
  </si>
  <si>
    <t>100687</t>
  </si>
  <si>
    <t>KIT DE PORTA DE MADEIRA FRISADA, SEMI-OCA (LEVE OU MÉDIA), PADRÃO MÉDIO, 60X210CM, ESPESSURA DE 3,5CM, ITENS INCLUSOS: DOBRADIÇAS, MONTAGEM E INSTALAÇÃO DE BATENTE, FECHADURA COM EXECUÇÃO DO FURO - FORNECIMENTO E INSTALAÇÃO. AF_12/2019</t>
  </si>
  <si>
    <t>100688</t>
  </si>
  <si>
    <t>KIT DE PORTA DE MADEIRA FRISADA, SEMI-OCA (LEVE OU MÉDIA), PADRÃO POPULAR, 60X210CM, ESPESSURA DE 3CM, ITENS INCLUSOS: DOBRADIÇAS, MONTAGEM E INSTALAÇÃO DE BATENTE, FECHADURA COM EXECUÇÃO DO FURO - FORNECIMENTO E INSTALAÇÃO. AF_12/2019</t>
  </si>
  <si>
    <t>100689</t>
  </si>
  <si>
    <t>KIT DE PORTA DE MADEIRA FRISADA, SEMI-OCA (LEVE OU MÉDIA), PADRÃO MÉDIO, 80X210CM, ESPESSURA DE 3,5CM, ITENS INCLUSOS: DOBRADIÇAS, MONTAGEM E INSTALAÇÃO DE BATENTE, FECHADURA COM EXECUÇÃO DO FURO - FORNECIMENTO E INSTALAÇÃO. AF_12/2019</t>
  </si>
  <si>
    <t>100690</t>
  </si>
  <si>
    <t>KIT DE PORTA DE MADEIRA FRISADA, SEMI-OCA (LEVE OU MÉDIA), PADRÃO POPULAR, 80X210CM, ESPESSURA DE 3,5CM, ITENS INCLUSOS: DOBRADIÇAS, MONTAGEM E INSTALAÇÃO DE BATENTE, FECHADURA COM EXECUÇÃO DO FURO - FORNECIMENTO E INSTALAÇÃO. AF_12/2019</t>
  </si>
  <si>
    <t>100691</t>
  </si>
  <si>
    <t>KIT DE PORTA DE MADEIRA TIPO VENEZIANA, 80X210CM (ESPESSURA DE 3CM), PADRÃO MÉDIO, ITENS INCLUSOS: DOBRADIÇAS, MONTAGEM E INSTALAÇÃO DE BATENTE, FECHADURA COM EXECUÇÃO DO FURO - FORNECIMENTO E INSTALAÇÃO. AF_12/2019</t>
  </si>
  <si>
    <t>100692</t>
  </si>
  <si>
    <t>KIT DE PORTA DE MADEIRA TIPO VENEZIANA, 80X210CM (ESPESSURA DE 3CM), PADRÃO POPULAR, ITENS INCLUSOS: DOBRADIÇAS, MONTAGEM E INSTALAÇÃO DE BATENTE, FECHADURA COM EXECUÇÃO DO FURO - FORNECIMENTO E INSTALAÇÃO. AF_12/2019</t>
  </si>
  <si>
    <t>100693</t>
  </si>
  <si>
    <t>KIT DE PORTA DE MADEIRA TIPO MEXICANA, MACIÇA (PESADA OU SUPERPESADA), PADRÃO MÉDIO, 80X210CM, ESPESSURA DE 3,5CM, ITENS INCLUSOS: DOBRADIÇAS, MONTAGEM E INSTALAÇÃO DE BATENTE, FECHADURA COM EXECUÇÃO DO FURO - FORNECIMENTO E INSTALAÇÃO. AF_12/2019</t>
  </si>
  <si>
    <t>100694</t>
  </si>
  <si>
    <t>KIT DE PORTA DE MADEIRA TIPO MEXICANA, MACIÇA (PESADA OU SUPERPESADA), PADRÃO POPULAR, 80X210CM, ESPESSURA DE 3,5CM, ITENS INCLUSOS: DOBRADIÇAS, MONTAGEM E INSTALAÇÃO DE BATENTE, FECHADURA COM EXECUÇÃO DO FURO - FORNECIMENTO E INSTALAÇÃO. AF_12/2019</t>
  </si>
  <si>
    <t>100695</t>
  </si>
  <si>
    <t>RECOLOCAÇÃO DE FOLHAS DE PORTA DE MADEIRA LEVE OU MÉDIA DE 60CM DE LARGURA, CONSIDERANDO REAPROVEITAMENTO DO MATERIAL. AF_12/2019</t>
  </si>
  <si>
    <t>100696</t>
  </si>
  <si>
    <t>RECOLOCAÇÃO DE FOLHAS DE PORTA DE MADEIRA LEVE OU MÉDIA DE 70CM DE LARGURA, CONSIDERANDO REAPROVEITAMENTO DO MATERIAL. AF_12/2019</t>
  </si>
  <si>
    <t>100697</t>
  </si>
  <si>
    <t>RECOLOCAÇÃO DE FOLHAS DE PORTA DE MADEIRA LEVE OU MÉDIA DE 80CM DE LARGURA, CONSIDERANDO REAPROVEITAMENTO DO MATERIAL. AF_12/2019</t>
  </si>
  <si>
    <t>100698</t>
  </si>
  <si>
    <t>RECOLOCAÇÃO DE FOLHAS DE PORTA DE MADEIRA LEVE OU MÉDIA DE 90CM DE LARGURA, CONSIDERANDO REAPROVEITAMENTO DO MATERIAL. AF_12/2019</t>
  </si>
  <si>
    <t>100699</t>
  </si>
  <si>
    <t>RECOLOCAÇÃO DE FOLHAS DE PORTA DE MADEIRA PESADA OU SUPERPESADA DE 80CM DE LARGURA, CONSIDERANDO REAPROVEITAMENTO DO MATERIAL. AF_12/2019</t>
  </si>
  <si>
    <t>100700</t>
  </si>
  <si>
    <t>PORTA DE MADEIRA COMPENSADA LISA PARA PINTURA, 120X210X3,5CM, 2 FOLHAS, INCLUSO ADUELA 2A, ALIZAR 2A E DOBRADIÇAS. AF_12/2019</t>
  </si>
  <si>
    <t>100712</t>
  </si>
  <si>
    <t>KIT DE PORTA DE MADEIRA PARA VERNIZ, SEMI-OCA (LEVE OU MÉDIA), PADRÃO POPULAR, 70X210CM, ESPESSURA DE 3,5CM, ITENS INCLUSOS: DOBRADIÇAS, MONTAGEM E INSTALAÇÃO DE BATENTE, FECHADURA COM EXECUÇÃO DO FURO - FORNECIMENTO E INSTALAÇÃO. AF_12/2019</t>
  </si>
  <si>
    <t>100665</t>
  </si>
  <si>
    <t>JANELA DE MADEIRA - CEDRINHO/ANGELIM OU EQUIVALENTE DA REGIÃO - DE ABRIR COM 4 FOLHAS (2 VENEZIANAS E 2 GUILHOTINAS PARA VIDRO), COM BATENTE, ALIZAR E FERRAGENS. EXCLUSIVE VIDROS, ACABAMENTO E CONTRAMARCO. FORNECIMENTO E INSTALAÇÃO. AF_12/2019</t>
  </si>
  <si>
    <t>100666</t>
  </si>
  <si>
    <t>JANELA DE MADEIRA (PINUS/EUCALIPTO OU EQUIV.) DE ABRIR COM 4 FOLHAS (2 VENEZIANAS E 2 GUILHOTINAS PARA VIDRO), COM BATENTE, ALIZAR E FERRAGENS. EXCLUSIVE VIDROS, ACABAMENTO E CONTRAMARCO. FORNECIMENTO E INSTALAÇÃO. AF_12/2019</t>
  </si>
  <si>
    <t>100667</t>
  </si>
  <si>
    <t>JANELA DE MADEIRA (IMBUIA/CEDRO OU EQUIV.) DE ABRIR COM 4 FOLHAS (2 VENEZIANAS E 2 GUILHOTINAS PARA VIDRO), COM BATENTE, ALIZAR E FERRAGENS. EXCLUSIVE VIDROS, ACABAMENTO E CONTRAMARCO. FORNECIMENTO E INSTALAÇÃO. AF_12/2019</t>
  </si>
  <si>
    <t>100668</t>
  </si>
  <si>
    <t>JANELA DE MADEIRA (CEDRINHO/ANGELIM OU EQUIV.) TIPO MAXIM-AR, PARA VIDRO, COM BATENTE, ALIZAR E FERRAGENS. EXCLUSIVE VIDRO, ACABAMENTO E CONTRAMARCO. FORNECIMENTO E INSTALAÇÃO. AF_12/2019</t>
  </si>
  <si>
    <t>100669</t>
  </si>
  <si>
    <t>JANELA DE MADEIRA (PINUS/EUCALIPTO OU EQUIV.) TIPO BASCULANTE COM 2 FOLHAS PARA VIDRO, COM BATENTE, ALIZAR E FERRAGENS. EXCLUSIVE VIDROS, ACABAMENTO E CONTRAMARCO. FORNECIMENTO E INSTALAÇÃO. AF_12/2019</t>
  </si>
  <si>
    <t>100670</t>
  </si>
  <si>
    <t>JANELA DE MADEIRA (CEDRINHO/ANGELIM OU EQUIV.) DE CORRER COM 6 FOLHAS (2 VENEZ. FIXAS, 2 VENEZ. DE CORRER E 2 DE CORRER PARA VIDRO), COM BATENTE, ALIZAR E FERRAGENS. EXCLUSIVE VIDROS, ACABAMENTO E CONTRAMARCO. FORNECIMENTO E INSTALAÇÃO. AF_12/2019</t>
  </si>
  <si>
    <t>100671</t>
  </si>
  <si>
    <t>JANELA DE MADEIRA (IMBUIA/CEDRO OU EQUIV) DE CORRER COM 6 FOLHAS (2 VENEZIANAS FIXAS, 2 VENEZIANAS DE CORRER E 2 DE CORRER PARA VIDRO), COM BATENTE, ALIZAR E FERRAGENS. EXCLUSIVE VIDROS, ACABAMENTO E CONTRAMARCO. FORNECIMENTO E INSTALAÇÃO. AF_12/2019</t>
  </si>
  <si>
    <t>100672</t>
  </si>
  <si>
    <t>JANELA DE MADEIRA (PINUS/EUCALIPTO OU EQUIV.) DE CORRER COM 6 FOLHAS (2 VENEZ. FIXAS, 2 VENEZ. DE CORRER E 2 DE CORRER PARA VIDRO), COM BATENTE, ALIZAR E FERRAGENS. EXCLUSIVE VIDROS, ACABAMENTO E CONTRAMARCO. FORNECIMENTO EINSTALAÇÃO. AF_12/2019</t>
  </si>
  <si>
    <t>100701</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</si>
  <si>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</si>
  <si>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</si>
  <si>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</si>
  <si>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94587</t>
  </si>
  <si>
    <t>CONTRAMARCO DE AÇO, FIXAÇÃO COM ARGAMASSA - FORNECIMENTO E INSTALAÇÃO. AF_12/2019</t>
  </si>
  <si>
    <t>85,84</t>
  </si>
  <si>
    <t>94588</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</si>
  <si>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</si>
  <si>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</si>
  <si>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</si>
  <si>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</si>
  <si>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</si>
  <si>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</si>
  <si>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</si>
  <si>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100702</t>
  </si>
  <si>
    <t>PORTA DE CORRER DE ALUMÍNIO, COM DUAS FOLHAS PARA VIDRO, INCLUSO VIDRO LISO INCOLOR, FECHADURA E PUXADOR, SEM ALIZAR. AF_12/2019</t>
  </si>
  <si>
    <t>102188</t>
  </si>
  <si>
    <t>MOLA HIDRAULICA DE PISO PARA PORTA DE VIDRO TEMPERADO. AF_01/2021</t>
  </si>
  <si>
    <t>102189</t>
  </si>
  <si>
    <t>JOGO DE FERRAGENS CROMADAS PARA PORTA DE VIDRO TEMPERADO, UMA FOLHA COMPOSTO DE DOBRADICAS SUPERIOR E INFERIOR, TRINCO, FECHADURA, CONTRA FECHADURA COM CAPUCHINHO SEM MOLA E PUXADOR. AF_01/2021</t>
  </si>
  <si>
    <t>100703</t>
  </si>
  <si>
    <t>PUXADOR CENTRAL PARA ESQUADRIA DE MADEIRA. AF_12/2019</t>
  </si>
  <si>
    <t>100704</t>
  </si>
  <si>
    <t>PORTA CADEADO ZINCADO OXIDADO PRETO COM CADEADO DE AÇO INOX, LARGURA DE *50* MM. AF_12/2019</t>
  </si>
  <si>
    <t>100705</t>
  </si>
  <si>
    <t>TARJETA TIPO LIVRE/OCUPADO PARA PORTA DE BANHEIRO. AF_12/2019</t>
  </si>
  <si>
    <t>100706</t>
  </si>
  <si>
    <t>CREMONA EM LATÃO CROMADO OU POLIDO, COMPLETA. AF_12/2019</t>
  </si>
  <si>
    <t>100707</t>
  </si>
  <si>
    <t>FECHO DE EMBUTIR TIPO UNHA 22CM. AF_12/2019</t>
  </si>
  <si>
    <t>100708</t>
  </si>
  <si>
    <t>FECHO DE EMBUTIR TIPO UNHA 40CM. AF_12/2019</t>
  </si>
  <si>
    <t>100709</t>
  </si>
  <si>
    <t>DOBRADIÇA EM AÇO/FERRO, 3" X 21/2", E=1,9 A 2MM, SEN ANEL, CROMADO OU ZINCADO, TAMPA BOLA, COM PARAFUSOS. AF_12/2019</t>
  </si>
  <si>
    <t>32,38</t>
  </si>
  <si>
    <t>100710</t>
  </si>
  <si>
    <t>DOBRADIÇA TIPO VAI E VEM EM LATÃO POLIDO 3". AF_12/2019</t>
  </si>
  <si>
    <t>73,63</t>
  </si>
  <si>
    <t>102151</t>
  </si>
  <si>
    <t>INSTALAÇÃO DE VIDRO LISO INCOLOR, E = 3 MM, EM ESQUADRIA DE MADEIRA, FIXADO COM BAGUETE. AF_01/2021</t>
  </si>
  <si>
    <t>178,44</t>
  </si>
  <si>
    <t>102152</t>
  </si>
  <si>
    <t>INSTALAÇÃO DE VIDRO LISO, E = 4 MM, EM ESQUADRIA DE MADEIRA, FIXADO COM BAGUETE. AF_01/2021</t>
  </si>
  <si>
    <t>102153</t>
  </si>
  <si>
    <t>INSTALAÇÃO DE VIDRO LISO FUME, E = 4 MM, EM ESQUADRIA DE MADEIRA, FIXADO COM BAGUETE. AF_01/2021</t>
  </si>
  <si>
    <t>102154</t>
  </si>
  <si>
    <t>INSTALAÇÃO DE VIDRO LISO INCOLOR, E = 5 MM, EM ESQUADRIA DE MADEIRA, FIXADO COM BAGUETE. AF_01/2021</t>
  </si>
  <si>
    <t>102155</t>
  </si>
  <si>
    <t>INSTALAÇÃO DE VIDRO LISO FUME, E = 5 MM, EM ESQUADRIA DE MADEIRA, FIXADO COM BAGUETE. AF_01/2021</t>
  </si>
  <si>
    <t>102156</t>
  </si>
  <si>
    <t>INSTALAÇÃO DE VIDRO LISO INCOLOR, E = 6 MM, EM ESQUADRIA DE MADEIRA, FIXADO COM BAGUETE. AF_01/2021</t>
  </si>
  <si>
    <t>102157</t>
  </si>
  <si>
    <t>INSTALAÇÃO DE VIDRO LISO FUME, E = 6 MM, EM ESQUADRIA DE MADEIRA, FIXADO COM BAGUETE. AF_01/2021</t>
  </si>
  <si>
    <t>102158</t>
  </si>
  <si>
    <t>INSTALAÇÃO DE VIDRO LISO INCOLOR, E = 8 MM, EM ESQUADRIA DE MADEIRA, FIXADO COM BAGUETE. AF_01/2021</t>
  </si>
  <si>
    <t>102159</t>
  </si>
  <si>
    <t>INSTALAÇÃO DE VIDRO LISO INCOLOR, E = 10 MM, EM ESQUADRIA DE MADEIRA, FIXADO COM BAGUETE. AF_01/2021</t>
  </si>
  <si>
    <t>102160</t>
  </si>
  <si>
    <t>INSTALAÇÃO DE VIDRO IMPRESSO, E = 4 MM, EM ESQUADRIA DE MADEIRA, FIXADO COM BAGUETE. AF_01/2021</t>
  </si>
  <si>
    <t>102161</t>
  </si>
  <si>
    <t>102162</t>
  </si>
  <si>
    <t>102163</t>
  </si>
  <si>
    <t>102164</t>
  </si>
  <si>
    <t>102165</t>
  </si>
  <si>
    <t>102166</t>
  </si>
  <si>
    <t>102167</t>
  </si>
  <si>
    <t>102168</t>
  </si>
  <si>
    <t>102169</t>
  </si>
  <si>
    <t>102170</t>
  </si>
  <si>
    <t>102171</t>
  </si>
  <si>
    <t>102172</t>
  </si>
  <si>
    <t>102176</t>
  </si>
  <si>
    <t>102177</t>
  </si>
  <si>
    <t>102178</t>
  </si>
  <si>
    <t>102179</t>
  </si>
  <si>
    <t>102180</t>
  </si>
  <si>
    <t>102181</t>
  </si>
  <si>
    <t>102182</t>
  </si>
  <si>
    <t>PORTA PIVOTANTE DE VIDRO TEMPERADO, 90X210 CM, ESPESSURA 10 MM, INCLUSIVE ACESSÓRIOS. AF_01/2021</t>
  </si>
  <si>
    <t>102183</t>
  </si>
  <si>
    <t>PORTA PIVOTANTE DE VIDRO TEMPERADO, 2 FOLHAS DE 90X210 CM, ESPESSURA DE 10MM, INCLUSIVE ACESSÓRIOS. AF_01/2021</t>
  </si>
  <si>
    <t>102184</t>
  </si>
  <si>
    <t>PORTA DE ABRIR COM MOLA HIDRÁULICA, EM VIDRO TEMPERADO, 90X210 CM, ESPESSURA 10 MM, INCLUSIVE ACESSÓRIOS. AF_01/2021</t>
  </si>
  <si>
    <t>102185</t>
  </si>
  <si>
    <t>PORTA DE ABRIR COM MOLA HIDRÁULICA, EM VIDRO TEMPERADO, 2 FOLHAS DE 90X210 CM, ESPESSURA DD 10MM, INCLUSIVE ACESSÓRIOS. AF_01/2021</t>
  </si>
  <si>
    <t>102190</t>
  </si>
  <si>
    <t>REMOÇÃO DE VIDRO LISO COMUM DE ESQUADRIA COM BAGUETE DE MADEIRA. AF_01/2021</t>
  </si>
  <si>
    <t>102191</t>
  </si>
  <si>
    <t>REMOÇÃO DE VIDRO LISO COMUM DE ESQUADRIA COM BAGUETE DE ALUMÍNIO OU PVC. AF_01/2021</t>
  </si>
  <si>
    <t>102192</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</si>
  <si>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</si>
  <si>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</si>
  <si>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</si>
  <si>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</si>
  <si>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</si>
  <si>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</si>
  <si>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100674</t>
  </si>
  <si>
    <t>JANELA FIXA DE ALUMÍNIO PARA VIDRO, COM VIDRO, BATENTE E FERRAGENS. EXCLUSIVE ACABAMENTO, ALIZAR E CONTRAMARCO. FORNECIMENTO E INSTALAÇÃO. AF_12/2019</t>
  </si>
  <si>
    <t>101096</t>
  </si>
  <si>
    <t>101097</t>
  </si>
  <si>
    <t>101098</t>
  </si>
  <si>
    <t>101099</t>
  </si>
  <si>
    <t>101100</t>
  </si>
  <si>
    <t>101101</t>
  </si>
  <si>
    <t>101102</t>
  </si>
  <si>
    <t>101103</t>
  </si>
  <si>
    <t>101104</t>
  </si>
  <si>
    <t>101105</t>
  </si>
  <si>
    <t>101106</t>
  </si>
  <si>
    <t>101107</t>
  </si>
  <si>
    <t>101108</t>
  </si>
  <si>
    <t>101109</t>
  </si>
  <si>
    <t>101110</t>
  </si>
  <si>
    <t>101111</t>
  </si>
  <si>
    <t>101112</t>
  </si>
  <si>
    <t>ALARGAMENTO DE BASE DE TUBULÃO A CÉU ABERTO, ESCAVAÇÃO MANUAL, CONCRETO FEITO EM OBRA E LANÇADO COM JERICA. AF_05/2020</t>
  </si>
  <si>
    <t>101113</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</si>
  <si>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</si>
  <si>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</si>
  <si>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</si>
  <si>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</si>
  <si>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</si>
  <si>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</si>
  <si>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</si>
  <si>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</si>
  <si>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100651</t>
  </si>
  <si>
    <t>ESTACA HÉLICE CONTÍNUA, DIÂMETRO DE 30 CM, INCLUSO CONCRETO FCK=30MPA E ARMADURA MÍNIMA (EXCLUSIVE MOBILIZAÇÃO, DESMOBILIZAÇÃO E BOMBEAMENTO). AF_12/2019</t>
  </si>
  <si>
    <t>100652</t>
  </si>
  <si>
    <t>ESTACA HÉLICE CONTÍNUA , DIÂMETRO DE 50 CM, INCLUSO CONCRETO FCK=30MPA E ARMADURA MÍNIMA (EXCLUSIVE MOBILIZAÇÃO, DESMOBILIZAÇÃO E BOMBEAMENTO). AF_12/2019</t>
  </si>
  <si>
    <t>100653</t>
  </si>
  <si>
    <t>ESTACA HÉLICE CONTÍNUA, DIÂMETRO DE 70 CM, INCLUSO CONCRETO FCK=30MPA E ARMADURA MÍNIMA (EXCLUSIVE MOBILIZAÇÃO, DESMOBILIZAÇÃO E BOMBEAMENTO). AF_12/2019</t>
  </si>
  <si>
    <t>100654</t>
  </si>
  <si>
    <t>ESTACA HÉLICE CONTÍNUA, DIÂMETRO DE 80 CM, INCLUSO CONCRETO FCK=30MPA E ARMADURA MÍNIMA (EXCLUSIVE MOBILIZAÇÃO, DESMOBILIZAÇÃO E BOMBEAMENTO). AF_12/2019.</t>
  </si>
  <si>
    <t>100655</t>
  </si>
  <si>
    <t>ESTACA HÉLICE CONTÍNUA, DIÂMETRO DE 90 CM, INCLUSO CONCRETO FCK=30MPA E ARMADURA MÍNIMA (EXCLUSIVE MOBILIZAÇÃO, DESMOBILIZAÇÃO E BOMBEAMENTO). AF_12/2019.</t>
  </si>
  <si>
    <t>100656</t>
  </si>
  <si>
    <t>ESTACA PRÉ-MOLDADA DE CONCRETO, SEÇÃO QUADRADA, CAPACIDADE DE 25 TONELADAS, INCLUSO EMENDA (EXCLUSIVE MOBILIZAÇÃO E DESMOBILIZAÇÃO). AF_12/2019</t>
  </si>
  <si>
    <t>100657</t>
  </si>
  <si>
    <t>ESTACA PRÉ-MOLDADA DE CONCRETO SEÇÃO QUADRADA, CAPACIDADE DE 50 TONELADAS, INCLUSO EMENDA (EXCLUSIVE MOBILIZAÇÃO E DESMOBILIZAÇÃO). AF_12/2019</t>
  </si>
  <si>
    <t>100658</t>
  </si>
  <si>
    <t>ESTACA PRÉ-MOLDADA DE CONCRETO CENTRIFUGADO, SEÇÃO CIRCULAR, CAPACIDADE DE 100 TONELADAS, INCLUSO EMENDA (EXCLUSIVE MOBILIZAÇÃO E DESMOBILIZAÇÃO). AF_12/2019</t>
  </si>
  <si>
    <t>100889</t>
  </si>
  <si>
    <t>ESTACA METÁLICA PARA FUNDAÇÃO, UTILIZANDO PERFIL LAMINADO HP250X62 (EXCLUSIVE MOBILIZAÇÃO E DESMOBILIZAÇÃO). AF_01/2020</t>
  </si>
  <si>
    <t>100890</t>
  </si>
  <si>
    <t>ESTACA METÁLICA PARA FUNDAÇÃO, UTILIZANDO PERFIL LAMINADO HP310X79 (EXCLUSIVE MOBILIZAÇÃO E DESMOBILIZAÇÃO). AF_01/2020</t>
  </si>
  <si>
    <t>100892</t>
  </si>
  <si>
    <t>ESTACA METÁLICA PARA CONTENÇÃO, UTILIZANDO PERFIL LAMINADO W250X32,7 (EXCLUSIVE MOBILIZAÇÃO E DESMOBILIZAÇÃO). AF_01/2020</t>
  </si>
  <si>
    <t>100893</t>
  </si>
  <si>
    <t>ESTACA METÁLICA PARA CONTENÇÃO, UTILIZANDO PERFIL LAMINADO W250X38,5 (EXCLUSIVE MOBILIZAÇÃO E DESMOBILIZAÇÃO). AF_01/2020</t>
  </si>
  <si>
    <t>100894</t>
  </si>
  <si>
    <t>ESTACA METÁLICA PARA CONTENÇÃO, UTILIZANDO PERFIL LAMINADO W250X44,8 (EXCLUSIVE MOBILIZAÇÃO E DESMOBILIZAÇÃO). AF_01/2020</t>
  </si>
  <si>
    <t>100896</t>
  </si>
  <si>
    <t>ESTACA ESCAVADA MECANICAMENTE, SEM FLUIDO ESTABILIZANTE, COM 25CM DE DIÂMETRO, CONCRETO LANÇADO POR CAMINHÃO BETONEIRA (EXCLUSIVE MOBILIZAÇÃO E DESMOBILIZAÇÃO). AF_01/2020</t>
  </si>
  <si>
    <t>100897</t>
  </si>
  <si>
    <t>ESTACA ESCAVADA MECANICAMENTE, SEM FLUIDO ESTABILIZANTE, COM 40CM DE DIÂMETRO, CONCRETO LANÇADO POR CAMINHÃO BETONEIRA (EXCLUSIVE MOBILIZAÇÃO E DESMOBILIZAÇÃO). AF_01/2020</t>
  </si>
  <si>
    <t>100898</t>
  </si>
  <si>
    <t>ESTACA ESCAVADA MECANICAMENTE, SEM FLUIDO ESTABILIZANTE, COM 60CM DE DIÂMETRO, CONCRETO LANÇADO POR CAMINHÃO BETONEIRA (EXCLUSIVE MOBILIZAÇÃO E DESMOBILIZAÇÃO). AF_01/2020</t>
  </si>
  <si>
    <t>100899</t>
  </si>
  <si>
    <t>ESTACA ESCAVADA MECANICAMENTE, SEM FLUIDO ESTABILIZANTE, COM 25CM DE DIÂMETRO, CONCRETO LANÇADO MANUALMENTE (EXCLUSIVE MOBILIZAÇÃO E DESMOBILIZAÇÃO). AF_01/2020</t>
  </si>
  <si>
    <t>100900</t>
  </si>
  <si>
    <t>101173</t>
  </si>
  <si>
    <t>ESTACA BROCA DE CONCRETO, DIÂMETRO DE 20CM, ESCAVAÇÃO MANUAL COM TRADO CONCHA, COM ARMADURA DE ARRANQUE. AF_05/2020</t>
  </si>
  <si>
    <t>101174</t>
  </si>
  <si>
    <t>ESTACA BROCA DE CONCRETO, DIÂMETRO DE 25CM, ESCAVAÇÃO MANUAL COM TRADO CONCHA, COM ARMADURA DE ARRANQUE. AF_05/2020</t>
  </si>
  <si>
    <t>101175</t>
  </si>
  <si>
    <t>ESTACA BROCA DE CONCRETO, DIÂMETRO DE 30CM, ESCAVAÇÃO MANUAL COM TRADO CONCHA, COM ARMADURA DE ARRANQUE. AF_05/2020</t>
  </si>
  <si>
    <t>101176</t>
  </si>
  <si>
    <t>ESTACA BROCA DE CONCRETO, DIÂMETRO DE 30CM, ESCAVAÇÃO MANUAL COM TRADO CONCHA, INTEIRAMENTE ARMADA. AF_05/2020</t>
  </si>
  <si>
    <t>102521</t>
  </si>
  <si>
    <t>ARRASAMENTO MECÂNICO DE ESTACA BARRETE DE CONCRETO ARMADO, SEÇÃO DE 0,40 X 2,50 M. AF_05/2021</t>
  </si>
  <si>
    <t>102522</t>
  </si>
  <si>
    <t>ARRASAMENTO MECÂNICO DE ESTACA BARRETE DE CONCRETO ARMADO, SEÇÃO DE 0,60 X 2,50 M. AF_05/2021</t>
  </si>
  <si>
    <t>102523</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</si>
  <si>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</si>
  <si>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</si>
  <si>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</si>
  <si>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</si>
  <si>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</si>
  <si>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</si>
  <si>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97087</t>
  </si>
  <si>
    <t>97088</t>
  </si>
  <si>
    <t>97089</t>
  </si>
  <si>
    <t>97090</t>
  </si>
  <si>
    <t>97091</t>
  </si>
  <si>
    <t>97092</t>
  </si>
  <si>
    <t>97093</t>
  </si>
  <si>
    <t>97097</t>
  </si>
  <si>
    <t>31,38</t>
  </si>
  <si>
    <t>97101</t>
  </si>
  <si>
    <t>97102</t>
  </si>
  <si>
    <t>97103</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</si>
  <si>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</si>
  <si>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</si>
  <si>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</si>
  <si>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</si>
  <si>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</si>
  <si>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</si>
  <si>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</si>
  <si>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</si>
  <si>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</si>
  <si>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</si>
  <si>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</si>
  <si>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</si>
  <si>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</si>
  <si>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</si>
  <si>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</si>
  <si>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</si>
  <si>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</si>
  <si>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</si>
  <si>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</si>
  <si>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</si>
  <si>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</si>
  <si>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</si>
  <si>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</si>
  <si>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</si>
  <si>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</si>
  <si>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</si>
  <si>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</si>
  <si>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</si>
  <si>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</si>
  <si>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</si>
  <si>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</si>
  <si>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</si>
  <si>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</si>
  <si>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44,89</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</si>
  <si>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</si>
  <si>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</si>
  <si>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</si>
  <si>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144,44</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</si>
  <si>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</si>
  <si>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</si>
  <si>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</si>
  <si>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143,60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</si>
  <si>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</si>
  <si>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</si>
  <si>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</si>
  <si>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</si>
  <si>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</si>
  <si>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</si>
  <si>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</si>
  <si>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</si>
  <si>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</si>
  <si>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</si>
  <si>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</si>
  <si>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</si>
  <si>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</si>
  <si>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</si>
  <si>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</si>
  <si>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</si>
  <si>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</si>
  <si>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</si>
  <si>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</si>
  <si>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</si>
  <si>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</si>
  <si>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</si>
  <si>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</si>
  <si>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</si>
  <si>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</si>
  <si>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</si>
  <si>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</si>
  <si>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</si>
  <si>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</si>
  <si>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</si>
  <si>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</si>
  <si>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</si>
  <si>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</si>
  <si>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</si>
  <si>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</si>
  <si>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</si>
  <si>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</si>
  <si>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</si>
  <si>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</si>
  <si>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</si>
  <si>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</si>
  <si>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</si>
  <si>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</si>
  <si>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39,10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</si>
  <si>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</si>
  <si>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</si>
  <si>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</si>
  <si>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</si>
  <si>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</si>
  <si>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</si>
  <si>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</si>
  <si>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</si>
  <si>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</si>
  <si>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</si>
  <si>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</si>
  <si>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</si>
  <si>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</si>
  <si>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101791</t>
  </si>
  <si>
    <t>FABRICAÇÃO DE ESCORAS DO TIPO PONTALETE, EM MADEIRA, PARA PÉ-DIREITO DUPLO. AF_09/2020</t>
  </si>
  <si>
    <t>101792</t>
  </si>
  <si>
    <t>ESCORAMENTO DE FÔRMAS DE LAJE EM MADEIRA NÃO APARELHADA, PÉ-DIREITO SIMPLES, INCLUSO TRAVAMENTO, 4 UTILIZAÇÕES. AF_09/2020</t>
  </si>
  <si>
    <t>101793</t>
  </si>
  <si>
    <t>ESCORAMENTO DE FÔRMAS DE LAJE EM MADEIRA NÃO APARELHADA, PÉ-DIREITO DUPLO, INCLUSO TRAVAMENTO, 4 UTILIZAÇÕES. AF_09/2020</t>
  </si>
  <si>
    <t>101969</t>
  </si>
  <si>
    <t>FABRICAÇÃO DE FÔRMA PARA ESCADAS, COM 2 LANCES EM "U" E LAJE PLANA, EM CHAPA DE MADEIRA COMPENSADA PLASTIFICADA, E=18 MM. AF_11/2020</t>
  </si>
  <si>
    <t>101971</t>
  </si>
  <si>
    <t>FABRICAÇÃO DE FÔRMA PARA ESCADAS, COM 2 LANCES EM "U" E LAJE PLANA, EM CHAPA DE MADEIRA COMPENSADA RESINADA, E= 17 MM. AF_11/2020</t>
  </si>
  <si>
    <t>101973</t>
  </si>
  <si>
    <t>FABRICAÇÃO DE FÔRMA PARA ESCADAS, COM 2 LANCES EM "U" E LAJE PLANA, EM MADEIRA SERRADA, E=25 MM. AF_11/2020</t>
  </si>
  <si>
    <t>101974</t>
  </si>
  <si>
    <t>MONTAGEM E DESMONTAGEM DE FÔRMA PARA ESCADAS, COM 2 LANCES EM "U" E LAJE PLANA, EM MADEIRA SERRADA, 1 UTILIZAÇÃO. AF_11/2020</t>
  </si>
  <si>
    <t>101975</t>
  </si>
  <si>
    <t>MONTAGEM E DESMONTAGEM DE FÔRMA PARA ESCADAS, COM 2 LANCES EM "U"  E LAJE PLANA, EM MADEIRA SERRADA, 2 UTILIZAÇÕES. AF_11/2020</t>
  </si>
  <si>
    <t>101977</t>
  </si>
  <si>
    <t>MONTAGEM E DESMONTAGEM DE FÔRMA PARA ESCADAS, COM 2 LANCES EM "U" E LAJE PLANA, EM CHAPA DE MADEIRA COMPENSADA RESINADA, 2 UTILIZAÇÕES. AF_11/2020</t>
  </si>
  <si>
    <t>101980</t>
  </si>
  <si>
    <t>MONTAGEM E DESMONTAGEM DE FÔRMA PARA ESCADAS, COM 2 LANCES EM "U" E LAJE PLANA, EM CHAPA DE MADEIRA COMPENSADA RESINADA, 4 UTILIZAÇÕES. AF_11/2020</t>
  </si>
  <si>
    <t>101981</t>
  </si>
  <si>
    <t>MONTAGEM E DESMONTAGEM DE FÔRMA PARA ESCADAS, COM 2 LANCES EM "U" E LAJE PLANA, EM CHAPA DE MADEIRA COMPENSADA PLASTIFICADA, 6 UTILIZAÇÕES. AF_11/2020</t>
  </si>
  <si>
    <t>101982</t>
  </si>
  <si>
    <t>MONTAGEM E DESMONTAGEM DE FÔRMA PARA ESCADAS, COM 2 LANCES EM "U" E LAJE PLANA, EM CHAPA DE MADEIRA COMPENSADA PLASTIFICADA, 8 UTILIZAÇÕES. AF_11/2020</t>
  </si>
  <si>
    <t>101983</t>
  </si>
  <si>
    <t>MONTAGEM E DESMONTAGEM DE FÔRMA PARA ESCADAS, COM 2 LANCES EM "U" E LAJE PLANA, EM CHAPA DE MADEIRA COMPENSADA PLASTIFICADA, 10 UTILIZAÇÕES. AF_11/2020</t>
  </si>
  <si>
    <t>101985</t>
  </si>
  <si>
    <t>FABRICAÇÃO DE FÔRMA PARA ESCADAS, COM 2 LANCES EM "U" E LAJE CASCATA, EM CHAPA DE MADEIRA COMPENSADA PLASTIFICADA, E=18 MM. AF_11/2020</t>
  </si>
  <si>
    <t>101986</t>
  </si>
  <si>
    <t>FABRICAÇÃO DE FÔRMA PARA ESCADAS, COM 2 LANCES EM "U" E LAJE CASCATA, EM CHAPA DE MADEIRA COMPENSADA RESINADA, E= 17 MM. AF_11/2020</t>
  </si>
  <si>
    <t>101987</t>
  </si>
  <si>
    <t>FABRICAÇÃO DE FÔRMA PARA ESCADAS, COM 2 LANCES EM "U" E LAJE CASCATA, EM MADEIRA SERRADA, E=25 MM. AF_11/2020</t>
  </si>
  <si>
    <t>101988</t>
  </si>
  <si>
    <t>FABRICAÇÃO DE FÔRMA PARA ESCADAS, COM 2 LANCES EM "L" E LAJE PLANA, EM CHAPA DE MADEIRA COMPENSADA PLASTIFICADA, E=18 MM. AF_11/2020</t>
  </si>
  <si>
    <t>101989</t>
  </si>
  <si>
    <t>FABRICAÇÃO DE FÔRMA PARA ESCADAS, COM 2 LANCES EM "L" E LAJE PLANA, EM CHAPA DE MADEIRA COMPENSADA RESINADA, E= 17 MM. AF_11/2020</t>
  </si>
  <si>
    <t>101990</t>
  </si>
  <si>
    <t>FABRICAÇÃO DE FÔRMA PARA ESCADAS, COM 2 LANCES EM "L" E LAJE PLANA, EM MADEIRA SERRADA, E=25 MM. AF_11/2020</t>
  </si>
  <si>
    <t>101991</t>
  </si>
  <si>
    <t>FABRICAÇÃO DE FÔRMA PARA ESCADAS, COM 2 LANCES EM "L" E LAJE CASCATA, EM CHAPA DE MADEIRA COMPENSADA PLASTIFICADA, E=18 MM. AF_11/2020</t>
  </si>
  <si>
    <t>101992</t>
  </si>
  <si>
    <t>FABRICAÇÃO DE FÔRMA PARA ESCADAS, COM 2 LANCES EM "L" E LAJE CASCATA, EM CHAPA DE MADEIRA COMPENSADA RESINADA, E= 17 MM. AF_11/2020</t>
  </si>
  <si>
    <t>101993</t>
  </si>
  <si>
    <t>FABRICAÇÃO DE FÔRMA PARA ESCADAS, COM 2 LANCES EM "L" E LAJE CASCATA, EM MADEIRA SERRADA, E=25 MM. AF_11/2020</t>
  </si>
  <si>
    <t>101994</t>
  </si>
  <si>
    <t>FABRICAÇÃO DE FÔRMA PARA ESCADAS, COM 1 LANCE E LAJE PLANA, EM CHAPA DE MADEIRA COMPENSADA PLASTIFICADA, E=18 MM. AF_11/2020</t>
  </si>
  <si>
    <t>101995</t>
  </si>
  <si>
    <t>FABRICAÇÃO DE FÔRMA PARA ESCADAS, COM 1 LANCE E LAJE PLANA, EM CHAPA DE MADEIRA COMPENSADA RESINADA, E= 17 MM. AF_11/2020</t>
  </si>
  <si>
    <t>101996</t>
  </si>
  <si>
    <t>FABRICAÇÃO DE FÔRMA PARA ESCADAS, COM 1 LANCE E LAJE PLANA, EM MADEIRA SERRADA, E=25 MM. AF_11/2020</t>
  </si>
  <si>
    <t>101997</t>
  </si>
  <si>
    <t>FABRICAÇÃO DE FÔRMA PARA ESCADAS, COM 1 LANCE E LAJE CASCATA, EM CHAPA DE MADEIRA COMPENSADA PLASTIFICADA, E=18 MM. AF_11/2020</t>
  </si>
  <si>
    <t>101998</t>
  </si>
  <si>
    <t>FABRICAÇÃO DE FÔRMA PARA ESCADAS, COM 1 LANCE E LAJE CASCATA, EM CHAPA DE MADEIRA COMPENSADA RESINADA, E= 17 MM. AF_11/2020</t>
  </si>
  <si>
    <t>101999</t>
  </si>
  <si>
    <t>FABRICAÇÃO DE FÔRMA PARA ESCADAS, COM 1 LANCE E LAJE CASCATA, EM MADEIRA SERRADA, E=25 MM. AF_11/2020</t>
  </si>
  <si>
    <t>102000</t>
  </si>
  <si>
    <t>MONTAGEM E DESMONTAGEM DE FÔRMA PARA ESCADAS, COM 2 LANCES EM "U" E LAJE CASCATA, EM MADEIRA SERRADA, 1 UTILIZAÇÃO. AF_11/2020</t>
  </si>
  <si>
    <t>102001</t>
  </si>
  <si>
    <t>MONTAGEM E DESMONTAGEM DE FÔRMA PARA ESCADAS, COM 2 LANCES EM "U" E LAJE CASCATA, EM MADEIRA SERRADA, 2 UTILIZAÇÕES. AF_11/2020</t>
  </si>
  <si>
    <t>102002</t>
  </si>
  <si>
    <t>MONTAGEM E DESMONTAGEM DE FÔRMA PARA ESCADAS, COM 2 LANCES EM "U" E LAJE CASCATA, EM CHAPA DE MADEIRA COMPENSADA RESINADA, 2 UTILIZAÇÕES. AF_11/2020</t>
  </si>
  <si>
    <t>102003</t>
  </si>
  <si>
    <t>MONTAGEM E DESMONTAGEM DE FÔRMA PARA ESCADAS, COM 2 LANCES EM "U" E LAJE CASCATA, EM CHAPA DE MADEIRA COMPENSADA RESINADA, 4 UTILIZAÇÕES. AF_11/2020</t>
  </si>
  <si>
    <t>102004</t>
  </si>
  <si>
    <t>MONTAGEM E DESMONTAGEM DE FÔRMA PARA ESCADAS, COM 2 LANCES EM "U" E LAJE CASCATA, EM CHAPA DE MADEIRA COMPENSADA PLASTIFICADA, 6 UTILIZAÇÕES. AF_11/2020</t>
  </si>
  <si>
    <t>102005</t>
  </si>
  <si>
    <t>MONTAGEM E DESMONTAGEM DE FÔRMA PARA ESCADAS, COM 2 LANCES EM "U" E LAJE CASCATA, EM CHAPA DE MADEIRA COMPENSADA PLASTIFICADA, 8 UTILIZAÇÕES. AF_11/2020</t>
  </si>
  <si>
    <t>102006</t>
  </si>
  <si>
    <t>MONTAGEM E DESMONTAGEM DE FÔRMA PARA ESCADAS, COM 2 LANCES EM "U" E LAJE CASCATA, EM CHAPA DE MADEIRA COMPENSADA PLASTIFICADA, 10 UTILIZAÇÕES. AF_11/2020</t>
  </si>
  <si>
    <t>102007</t>
  </si>
  <si>
    <t>MONTAGEM E DESMONTAGEM DE FÔRMA PARA ESCADAS, COM 2 LANCES EM "L" E LAJE PLANA, EM MADEIRA SERRADA, 1 UTILIZAÇÃO. AF_11/2020</t>
  </si>
  <si>
    <t>102008</t>
  </si>
  <si>
    <t>MONTAGEM E DESMONTAGEM DE FÔRMA PARA ESCADAS, COM 2 LANCES EM "L" E LAJE PLANA, EM MADEIRA SERRADA, 2 UTILIZAÇÕES. AF_11/2020</t>
  </si>
  <si>
    <t>102009</t>
  </si>
  <si>
    <t>MONTAGEM E DESMONTAGEM DE FÔRMA PARA ESCADAS, COM 2 LANCES EM "L" E LAJE PLANA, EM CHAPA DE MADEIRA COMPENSADA RESINADA, 2 UTILIZAÇÕES. AF_11/2020</t>
  </si>
  <si>
    <t>102010</t>
  </si>
  <si>
    <t>MONTAGEM E DESMONTAGEM DE FÔRMA PARA ESCADAS, COM 2 LANCES EM "L" E LAJE PLANA, EM CHAPA DE MADEIRA COMPENSADA RESINADA, 4 UTILIZAÇÕES. AF_11/2020</t>
  </si>
  <si>
    <t>102011</t>
  </si>
  <si>
    <t>MONTAGEM E DESMONTAGEM DE FÔRMA PARA ESCADAS, COM 2 LANCES EM "L" E LAJE PLANA, EM CHAPA DE MADEIRA COMPENSADA PLASTIFICADA, 6 UTILIZAÇÕES. AF_11/2020</t>
  </si>
  <si>
    <t>102012</t>
  </si>
  <si>
    <t>MONTAGEM E DESMONTAGEM DE FÔRMA PARA ESCADAS, COM 2 LANCES EM "L" E LAJE PLANA, EM CHAPA DE MADEIRA COMPENSADA PLASTIFICADA, 8 UTILIZAÇÕES. AF_11/2020</t>
  </si>
  <si>
    <t>102013</t>
  </si>
  <si>
    <t>MONTAGEM E DESMONTAGEM DE FÔRMA PARA ESCADAS, COM 2 LANCES EM "L" E LAJE PLANA, EM CHAPA DE MADEIRA COMPENSADA PLASTIFICADA, 10 UTILIZAÇÕES. AF_11/2020</t>
  </si>
  <si>
    <t>102014</t>
  </si>
  <si>
    <t>MONTAGEM E DESMONTAGEM DE FÔRMA PARA ESCADAS, COM 2 LANCES EM "L" E LAJE CASCATA, EM MADEIRA SERRADA, 1 UTILIZAÇÃO. AF_11/2020</t>
  </si>
  <si>
    <t>102015</t>
  </si>
  <si>
    <t>MONTAGEM E DESMONTAGEM DE FÔRMA PARA ESCADAS, COM 2 LANCES EM "L" E LAJE CASCATA, EM MADEIRA SERRADA, 2 UTILIZAÇÕES. AF_11/2020</t>
  </si>
  <si>
    <t>102016</t>
  </si>
  <si>
    <t>MONTAGEM E DESMONTAGEM DE FÔRMA PARA ESCADAS, COM 2 LANCES EM "L" E LAJE CASCATA, EM CHAPA DE MADEIRA COMPENSADA RESINADA, 2 UTILIZAÇÕES. AF_11/2020</t>
  </si>
  <si>
    <t>102017</t>
  </si>
  <si>
    <t>MONTAGEM E DESMONTAGEM DE FÔRMA PARA ESCADAS, COM 2 LANCES EM "L" E LAJE CASCATA, EM CHAPA DE MADEIRA COMPENSADA RESINADA, 4 UTILIZAÇÕES. AF_11/2020</t>
  </si>
  <si>
    <t>102036</t>
  </si>
  <si>
    <t>MONTAGEM E DESMONTAGEM DE FÔRMA PARA ESCADAS, COM 2 LANCES EM "L" E LAJE CASCATA, EM CHAPA DE MADEIRA COMPENSADA PLASTIFICADA, 6 UTILIZAÇÕES. AF_11/2020</t>
  </si>
  <si>
    <t>102037</t>
  </si>
  <si>
    <t>MONTAGEM E DESMONTAGEM DE FÔRMA PARA ESCADAS, COM 2 LANCES EM "L" E LAJE CASCATA, EM CHAPA DE MADEIRA COMPENSADA PLASTIFICADA, 8 UTILIZAÇÕES. AF_11/2020</t>
  </si>
  <si>
    <t>151,39</t>
  </si>
  <si>
    <t>102038</t>
  </si>
  <si>
    <t>MONTAGEM E DESMONTAGEM DE FÔRMA PARA ESCADAS, COM 2 LANCES EM "L" E LAJE CASCATA, EM CHAPA DE MADEIRA COMPENSADA PLASTIFICADA, 10 UTILIZAÇÕES. AF_11/2020</t>
  </si>
  <si>
    <t>102039</t>
  </si>
  <si>
    <t>MONTAGEM E DESMONTAGEM DE FÔRMA PARA ESCADAS, COM 1 LANCE E LAJE PLANA, EM MADEIRA SERRADA, 1 UTILIZAÇÃO. AF_11/2020</t>
  </si>
  <si>
    <t>102040</t>
  </si>
  <si>
    <t>MONTAGEM E DESMONTAGEM DE FÔRMA PARA ESCADAS, COM 1 LANCE E LAJE PLANA, EM MADEIRA SERRADA, 2 UTILIZAÇÕES. AF_11/2020</t>
  </si>
  <si>
    <t>102041</t>
  </si>
  <si>
    <t>MONTAGEM E DESMONTAGEM DE FÔRMA PARA ESCADAS, COM 1 LANCE E LAJE PLANA, EM CHAPA DE MADEIRA COMPENSADA RESINADA, 2 UTILIZAÇÕES. AF_11/2020</t>
  </si>
  <si>
    <t>102042</t>
  </si>
  <si>
    <t>MONTAGEM E DESMONTAGEM DE FÔRMA PARA ESCADAS, COM 1 LANCE E LAJE PLANA, EM CHAPA DE MADEIRA COMPENSADA RESINADA, 4 UTILIZAÇÕES. AF_11/2020</t>
  </si>
  <si>
    <t>102043</t>
  </si>
  <si>
    <t>MONTAGEM E DESMONTAGEM DE FÔRMA PARA ESCADAS, COM 1 LANCE E LAJE PLANA, EM CHAPA DE MADEIRA COMPENSADA PLASTIFICADA, 6 UTILIZAÇÕES. AF_11/2020</t>
  </si>
  <si>
    <t>102044</t>
  </si>
  <si>
    <t>MONTAGEM E DESMONTAGEM DE FÔRMA PARA ESCADAS, COM 1 LANCE E LAJE PLANA, EM CHAPA DE MADEIRA COMPENSADA PLASTIFICADA, 8 UTILIZAÇÕES. AF_11/2020</t>
  </si>
  <si>
    <t>102045</t>
  </si>
  <si>
    <t>MONTAGEM E DESMONTAGEM DE FÔRMA PARA ESCADAS, COM 1 LANCE E LAJE PLANA, EM CHAPA DE MADEIRA COMPENSADA PLASTIFICADA, 10 UTILIZAÇÕES. AF_11/2020</t>
  </si>
  <si>
    <t>102046</t>
  </si>
  <si>
    <t>MONTAGEM E DESMONTAGEM DE FÔRMA PARA ESCADAS, COM 1 LANCE E LAJE CASCATA, EM MADEIRA SERRADA, 1 UTILIZAÇÃO. AF_11/2020</t>
  </si>
  <si>
    <t>102047</t>
  </si>
  <si>
    <t>MONTAGEM E DESMONTAGEM DE FÔRMA PARA ESCADAS, COM 1 LANCE E LAJE CASCATA, EM MADEIRA SERRADA, 2 UTILIZAÇÕES. AF_11/2020</t>
  </si>
  <si>
    <t>102048</t>
  </si>
  <si>
    <t>MONTAGEM E DESMONTAGEM DE FÔRMA PARA ESCADAS, COM 1 LANCE E LAJE CASCATA, EM CHAPA DE MADEIRA COMPENSADA RESINADA, 2 UTILIZAÇÕES. AF_11/2020</t>
  </si>
  <si>
    <t>102049</t>
  </si>
  <si>
    <t>MONTAGEM E DESMONTAGEM DE FÔRMA PARA ESCADAS, COM 1 LANCE E LAJE CASCATA, EM CHAPA DE MADEIRA COMPENSADA RESINADA, 4 UTILIZAÇÕES. AF_11/2020</t>
  </si>
  <si>
    <t>102050</t>
  </si>
  <si>
    <t>MONTAGEM E DESMONTAGEM DE FÔRMA PARA ESCADAS, COM 1 LANCE E LAJE CASCATA, EM CHAPA DE MADEIRA COMPENSADA PLASTIFICADA, 6 UTILIZAÇÕES. AF_11/2020</t>
  </si>
  <si>
    <t>102051</t>
  </si>
  <si>
    <t>MONTAGEM E DESMONTAGEM DE FÔRMA PARA ESCADAS, COM 1 LANCE E LAJE CASCATA, EM CHAPA DE MADEIRA COMPENSADA PLASTIFICADA, 8 UTILIZAÇÕES. AF_11/2020</t>
  </si>
  <si>
    <t>102052</t>
  </si>
  <si>
    <t>MONTAGEM E DESMONTAGEM DE FÔRMA PARA ESCADAS, COM 1 LANCE E LAJE CASCATA, EM CHAPA DE MADEIRA COMPENSADA PLASTIFICADA, 10 UTILIZAÇÕES. AF_11/2020</t>
  </si>
  <si>
    <t>102059</t>
  </si>
  <si>
    <t>MONTAGEM E DESMONTAGEM DE FÔRMA PARA ESCADA DUPLA COM 2 LANCES EM "X" E LAJE PLANA, EM MADEIRA SERRADA, 1 UTILIZAÇÃO. AF_11/2020</t>
  </si>
  <si>
    <t>102060</t>
  </si>
  <si>
    <t>MONTAGEM E DESMONTAGEM DE FÔRMA PARA ESCADA DUPLA COM 2 LANCES EM "X" E LAJE PLANA, EM MADEIRA SERRADA, 2 UTILIZAÇÕES. AF_11/2020</t>
  </si>
  <si>
    <t>102061</t>
  </si>
  <si>
    <t>MONTAGEM E DESMONTAGEM DE FÔRMA PARA ESCADA DUPLA COM 2 LANCES EM "X" E LAJE PLANA, EM CHAPA DE MADEIRA COMPENSADA RESINADA, 2 UTILIZAÇÕES. AF_11/2020</t>
  </si>
  <si>
    <t>102062</t>
  </si>
  <si>
    <t>MONTAGEM E DESMONTAGEM DE FÔRMA PARA ESCADA DUPLA COM 2 LANCES EM "X" E LAJE PLANA, EM CHAPA DE MADEIRA COMPENSADA RESINADA, 4 UTILIZAÇÕES. AF_11/2020</t>
  </si>
  <si>
    <t>102063</t>
  </si>
  <si>
    <t>MONTAGEM E DESMONTAGEM DE FÔRMA PARA ESCADA DUPLA COM 2 LANCES EM "X" E LAJE PLANA, EM CHAPA DE MADEIRA COMPENSADA PLASTIFICADA, 6 UTILIZAÇÕES. AF_11/2020</t>
  </si>
  <si>
    <t>102064</t>
  </si>
  <si>
    <t>MONTAGEM E DESMONTAGEM DE FÔRMA PARA ESCADA DUPLA COM 2 LANCES EM "X" E LAJE PLANA, EM CHAPA DE MADEIRA COMPENSADA PLASTIFICADA, 8 UTILIZAÇÕES. AF_11/2020</t>
  </si>
  <si>
    <t>102065</t>
  </si>
  <si>
    <t>MONTAGEM E DESMONTAGEM DE FÔRMA PARA ESCADA DUPLA COM 2 LANCES EM "X" E LAJE PLANA, EM CHAPA DE MADEIRA COMPENSADA PLASTIFICADA, 10 UTILIZAÇÕES. AF_11/2020</t>
  </si>
  <si>
    <t>102066</t>
  </si>
  <si>
    <t>MONTAGEM E DESMONTAGEM DE FÔRMA PARA ESCADA DUPLA COM 2 LANCES EM "X" E LAJE CASCATA, EM MADEIRA SERRADA, 1 UTILIZAÇÃO. AF_11/2020</t>
  </si>
  <si>
    <t>102067</t>
  </si>
  <si>
    <t>MONTAGEM E DESMONTAGEM DE FÔRMA PARA ESCADA DUPLA COM 2 LANCES EM "X" E LAJE CASCATA, EM MADEIRA SERRADA, 2 UTILIZAÇÕES. AF_11/2020</t>
  </si>
  <si>
    <t>102068</t>
  </si>
  <si>
    <t>MONTAGEM E DESMONTAGEM DE FÔRMA PARA ESCADA DUPLA COM 2 LANCES EM "X" E LAJE CASCATA, EM CHAPA DE MADEIRA COMPENSADA RESINADA, 2 UTILIZAÇÕES. AF_11/2020</t>
  </si>
  <si>
    <t>102069</t>
  </si>
  <si>
    <t>MONTAGEM E DESMONTAGEM DE FÔRMA PARA ESCADA DUPLA COM 2 LANCES EM "X" E LAJE CASCATA, EM CHAPA DE MADEIRA COMPENSADA RESINADA, 4 UTILIZAÇÕES. AF_11/2020</t>
  </si>
  <si>
    <t>102070</t>
  </si>
  <si>
    <t>MONTAGEM E DESMONTAGEM DE FÔRMA PARA ESCADA DUPLA COM 2 LANCES EM "X" E LAJE CASCATA, EM CHAPA DE MADEIRA COMPENSADA PLASTIFICADA, 6 UTILIZAÇÕES. AF_11/2020</t>
  </si>
  <si>
    <t>102071</t>
  </si>
  <si>
    <t>MONTAGEM E DESMONTAGEM DE FÔRMA PARA ESCADA DUPLA COM 2 LANCES EM "X" E LAJE CASCATA, EM CHAPA DE MADEIRA COMPENSADA PLASTIFICADA, 8 UTILIZAÇÕES. AF_11/2020</t>
  </si>
  <si>
    <t>102072</t>
  </si>
  <si>
    <t>MONTAGEM E DESMONTAGEM DE FÔRMA PARA ESCADA DUPLA COM 2 LANCES EM "X" E LAJE CASCATA, EM CHAPA DE MADEIRA COMPENSADA PLASTIFICADA, 10 UTILIZAÇÕES. AF_11/2020</t>
  </si>
  <si>
    <t>102073</t>
  </si>
  <si>
    <t>ESCADA EM CONCRETO ARMADO MOLDADO IN LOCO, FCK 20 MPA, COM 1 LANCE E LAJE PLANA, FÔRMA EM CHAPA DE MADEIRA COMPENSADA RESINADA. AF_11/2020</t>
  </si>
  <si>
    <t>102074</t>
  </si>
  <si>
    <t>ESCADA EM CONCRETO ARMADO MOLDADO IN LOCO, FCK 20 MPA, COM 2 LANCES EM "U" E LAJE PLANA, FÔRMA EM CHAPA DE MADEIRA COMPENSADA RESINADA. AF_11/2020</t>
  </si>
  <si>
    <t>102075</t>
  </si>
  <si>
    <t>ESCADA EM CONCRETO ARMADO MOLDADO IN LOCO, FCK 20 MPA, COM 2 LANCES EM "L" E LAJE PLANA, FÔRMA EM CHAPA DE MADEIRA COMPENSADA RESINADA. AF_11/2020</t>
  </si>
  <si>
    <t>102076</t>
  </si>
  <si>
    <t>ESCADA EM CONCRETO ARMADO MOLDADO IN LOCO, FCK 20 MPA, COM 2 LANCES EM "X" E LAJE PLANA, FÔRMA EM CHAPA DE MADEIRA COMPENSADA RESINADA. AF_11/2020</t>
  </si>
  <si>
    <t>102077</t>
  </si>
  <si>
    <t>ESCADA EM CONCRETO ARMADO MOLDADO IN LOCO, FCK 20 MPA, COM 1 LANCE E LAJE CASCATA, FÔRMA EM CHAPA DE MADEIRA COMPENSADA RESINADA. AF_11/2020</t>
  </si>
  <si>
    <t>102078</t>
  </si>
  <si>
    <t>ESCADA EM CONCRETO ARMADO MOLDADO IN LOCO, FCK 20 MPA, COM 2 LANCES EM "U" E LAJE CASCATA, FÔRMA EM CHAPA DE MADEIRA COMPENSADA RESINADA. AF_11/2020</t>
  </si>
  <si>
    <t>102079</t>
  </si>
  <si>
    <t>ESCADA EM CONCRETO ARMADO MOLDADO IN LOCO, FCK 20 MPA, COM 2 LANCES EM "L" E LAJE CASCATA, FÔRMA EM CHAPA DE MADEIRA COMPENSADA RESINADA. AF_11/2020</t>
  </si>
  <si>
    <t>102080</t>
  </si>
  <si>
    <t>ESCADA EM CONCRETO ARMADO MOLDADO IN LOCO, FCK 20 MPA, COM 2 LANCES EM "X" E LAJE CASCATA, FÔRMA EM CHAPA DE MADEIRA COMPENSADA RESINADA. AF_11/2020</t>
  </si>
  <si>
    <t>102086</t>
  </si>
  <si>
    <t>FABRICAÇÃO DE FÔRMA PARA ESCADA DUPLA COM 2 LANCES EM "X" E LAJE PLANA, EM CHAPA DE MADEIRA COMPENSADA PLASTIFICADA, E=18 MM. AF_11/2020</t>
  </si>
  <si>
    <t>102087</t>
  </si>
  <si>
    <t>FABRICAÇÃO DE FÔRMA PARA ESCADA DUPLA COM 2 LANCES EM "X" E LAJE PLANA, EM CHAPA DE MADEIRA COMPENSADA RESINADA, E= 17 MM. AF_11/2020</t>
  </si>
  <si>
    <t>102088</t>
  </si>
  <si>
    <t>FABRICAÇÃO DE FÔRMA PARA ESCADA DUPLA COM 2 LANCES EM X E LAJE PLANA, EM MADEIRA SERRADA, E=25 MM. AF_11/2020</t>
  </si>
  <si>
    <t>102089</t>
  </si>
  <si>
    <t>FABRICAÇÃO DE FÔRMA PARA ESCADA DUPLA COM 2 LANCES EM "X" E LAJE CASCATA, EM CHAPA DE MADEIRA COMPENSADA PLASTIFICADA, E=18 MM. AF_11/2020</t>
  </si>
  <si>
    <t>102090</t>
  </si>
  <si>
    <t>FABRICAÇÃO DE FÔRMA PARA ESCADA DUPLA COM 2 LANCES EM "X" E LAJE CASCATA, EM CHAPA DE MADEIRA COMPENSADA RESINADA, E= 17 MM. AF_11/2020</t>
  </si>
  <si>
    <t>102091</t>
  </si>
  <si>
    <t>FABRICAÇÃO DE FÔRMA PARA ESCADA DUPLA COM 2 LANCES EM X E LAJE CASCATA, EM MADEIRA SERRADA, E=25 MM. AF_11/2020</t>
  </si>
  <si>
    <t>18,39</t>
  </si>
  <si>
    <t>95448</t>
  </si>
  <si>
    <t>95582</t>
  </si>
  <si>
    <t>13,29</t>
  </si>
  <si>
    <t>16,11</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</si>
  <si>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</si>
  <si>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</si>
  <si>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</si>
  <si>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</si>
  <si>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</si>
  <si>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</si>
  <si>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100064</t>
  </si>
  <si>
    <t>ARMAÇÃO DO SISTEMA DE PAREDES DE CONCRETO, EXECUTADA COMO ARMADURA POSITIVA DE LAJES, TELA Q-159. AF_06/2019</t>
  </si>
  <si>
    <t>20,94</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</si>
  <si>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</si>
  <si>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</si>
  <si>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</si>
  <si>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</si>
  <si>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</si>
  <si>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</si>
  <si>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</si>
  <si>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</si>
  <si>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</si>
  <si>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</si>
  <si>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</si>
  <si>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</si>
  <si>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</si>
  <si>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</si>
  <si>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102473</t>
  </si>
  <si>
    <t>CONCRETO MAGRO PARA LASTRO, TRAÇO 1:4,5:4,5 (EM MASSA SECA DE CIMENTO/ AREIA MÉDIA/ SEIXO ROLADO) - PREPARO MECÂNICO COM BETONEIRA 400 L. AF_05/2021</t>
  </si>
  <si>
    <t>102474</t>
  </si>
  <si>
    <t>CONCRETO FCK = 15MPA, TRAÇO 1:3,4:3,4 (EM MASSA SECA DE CIMENTO/ AREIA MÉDIA/ SEIXO ROLADO) - PREPARO MECÂNICO COM BETONEIRA 400 L. AF_05/2021</t>
  </si>
  <si>
    <t>102475</t>
  </si>
  <si>
    <t>CONCRETO FCK = 20MPA, TRAÇO 1:2,6:2,9 (EM MASSA SECA DE CIMENTO/ AREIA MÉDIA/ SEIXO ROLADO) - PREPARO MECÂNICO COM BETONEIRA 400 L. AF_05/2021</t>
  </si>
  <si>
    <t>102476</t>
  </si>
  <si>
    <t>CONCRETO FCK = 25MPA, TRAÇO 1:2,2:2,5 (EM MASSA SECA DE CIMENTO/ AREIA MÉDIA/ SEIXO ROLADO) - PREPARO MECÂNICO COM BETONEIRA 400 L. AF_05/2021</t>
  </si>
  <si>
    <t>102477</t>
  </si>
  <si>
    <t>CONCRETO FCK = 30MPA, TRAÇO 1:1,9:2,3 (EM MASSA SECA DE CIMENTO/ AREIA MÉDIA/ SEIXO ROLADO) - PREPARO MECÂNICO COM BETONEIRA 400 L. AF_05/2021</t>
  </si>
  <si>
    <t>102478</t>
  </si>
  <si>
    <t>CONCRETO FCK = 40MPA, TRAÇO 1:1,4:1,8 (EM MASSA SECA DE CIMENTO/ AREIA MÉDIA/ SEIXO ROLADO) - PREPARO MECÂNICO COM BETONEIRA 400 L. AF_05/2021</t>
  </si>
  <si>
    <t>102479</t>
  </si>
  <si>
    <t>CONCRETO MAGRO PARA LASTRO, TRAÇO 1:4,5:4,5 (EM MASSA SECA DE CIMENTO/ AREIA MÉDIA/ SEIXO ROLADO) - PREPARO MECÂNICO COM BETONEIRA 600 L. AF_05/2021</t>
  </si>
  <si>
    <t>102480</t>
  </si>
  <si>
    <t>CONCRETO FCK = 15MPA, TRAÇO 1:3,4:3,4 (EM MASSA SECA DE CIMENTO/ AREIA MÉDIA/ SEIXO ROLADO) - PREPARO MECÂNICO COM BETONEIRA 600 L. AF_05/2021</t>
  </si>
  <si>
    <t>102481</t>
  </si>
  <si>
    <t>CONCRETO FCK = 20MPA, TRAÇO 1:2,6:2,9 (EM MASSA SECA DE CIMENTO/ AREIA MÉDIA/ SEIXO ROLADO) - PREPARO MECÂNICO COM BETONEIRA 600 L. AF_05/2021</t>
  </si>
  <si>
    <t>102482</t>
  </si>
  <si>
    <t>CONCRETO FCK = 25MPA, TRAÇO 1:2,2:2,5 (EM MASSA SECA DE CIMENTO/ AREIA MÉDIA/ SEIXO ROLADO) - PREPARO MECÂNICO COM BETONEIRA 600 L. AF_05/2021</t>
  </si>
  <si>
    <t>102483</t>
  </si>
  <si>
    <t>CONCRETO FCK = 30MPA, TRAÇO 1:1,9:2,3 (EM MASSA SECA DE CIMENTO/ AREIA MÉDIA/ SEIXO ROLADO) - PREPARO MECÂNICO COM BETONEIRA 600 L. AF_05/2021</t>
  </si>
  <si>
    <t>102484</t>
  </si>
  <si>
    <t>CONCRETO FCK = 40MPA, TRAÇO 1:1,4:1,8 (EM MASSA SECA DE CIMENTO/ AREIA MÉDIA/ SEIXO ROLADO) - PREPARO MECÂNICO COM BETONEIRA 600 L. AF_05/2021</t>
  </si>
  <si>
    <t>102485</t>
  </si>
  <si>
    <t>CONCRETO MAGRO PARA LASTRO, TRAÇO 1:4,5:4,5 (EM MASSA SECA DE CIMENTO/ AREIA MÉDIA/ SEIXO ROLADO) - PREPARO MANUAL. AF_05/2021</t>
  </si>
  <si>
    <t>102486</t>
  </si>
  <si>
    <t>CONCRETO FCK = 15MPA, TRAÇO 1:3,4:3,4 (EM MASSA SECA DE CIMENTO/ AREIA MÉDIA/ SEIXO ROLADO) - PREPARO MANUAL. AF_05/2021</t>
  </si>
  <si>
    <t>102487</t>
  </si>
  <si>
    <t>CONCRETO CICLÓPICO FCK = 15MPA, 30% PEDRA DE MÃO EM VOLUME REAL, INCLUSIVE LANÇAMENTO. AF_05/2021</t>
  </si>
  <si>
    <t>101963</t>
  </si>
  <si>
    <t>LAJE PRÉ-MOLDADA UNIDIRECIONAL, BIAPOIADA, PARA PISO, ENCHIMENTO EM CERÂMICA, VIGOTA CONVENCIONAL, ALTURA TOTAL DA LAJE (ENCHIMENTO+CAPA) = (8+4). AF_11/2020</t>
  </si>
  <si>
    <t>101964</t>
  </si>
  <si>
    <t>LAJE PRÉ-MOLDADA UNIDIRECIONAL, BIAPOIADA, PARA FORRO, ENCHIMENTO EM CERÂMICA, VIGOTA CONVENCIONAL, ALTURA TOTAL DA LAJE (ENCHIMENTO+CAPA) = (8+3). AF_11/2020</t>
  </si>
  <si>
    <t>101165</t>
  </si>
  <si>
    <t>ALVENARIA DE EMBASAMENTO COM BLOCO ESTRUTURAL DE CONCRETO, DE 14X19X29CM E ARGAMASSA DE ASSENTAMENTO COM PREPARO EM BETONEIRA. AF_05/2020</t>
  </si>
  <si>
    <t>101166</t>
  </si>
  <si>
    <t>ALVENARIA DE EMBASAMENTO COM BLOCO ESTRUTURAL DE CERÂMICA, DE 14X19X29CM E ARGAMASSA DE ASSENTAMENTO COM PREPARO EM BETONEIRA. AF_05/2020</t>
  </si>
  <si>
    <t>34,03</t>
  </si>
  <si>
    <t>83,56</t>
  </si>
  <si>
    <t>100,70</t>
  </si>
  <si>
    <t>100763</t>
  </si>
  <si>
    <t>100764</t>
  </si>
  <si>
    <t>100765</t>
  </si>
  <si>
    <t>100766</t>
  </si>
  <si>
    <t>100767</t>
  </si>
  <si>
    <t>100768</t>
  </si>
  <si>
    <t>100769</t>
  </si>
  <si>
    <t>100770</t>
  </si>
  <si>
    <t>100771</t>
  </si>
  <si>
    <t>100772</t>
  </si>
  <si>
    <t>100773</t>
  </si>
  <si>
    <t>100774</t>
  </si>
  <si>
    <t>100775</t>
  </si>
  <si>
    <t>100776</t>
  </si>
  <si>
    <t>100777</t>
  </si>
  <si>
    <t>100778</t>
  </si>
  <si>
    <t>98553</t>
  </si>
  <si>
    <t>IMPERMEABILIZAÇÃO DE SUPERFÍCIE COM MEMBRANA À BASE DE POLIURETANO, 2 DEMÃOS. AF_06/2018</t>
  </si>
  <si>
    <t>98554</t>
  </si>
  <si>
    <t>IMPERMEABILIZAÇÃO DE SUPERFÍCIE COM MEMBRANA À BASE DE RESINA ACRÍLICA, 3 DEMÃOS. AF_06/2018</t>
  </si>
  <si>
    <t>30,63</t>
  </si>
  <si>
    <t>29,52</t>
  </si>
  <si>
    <t>101884</t>
  </si>
  <si>
    <t>CABO DE COBRE ISOLADO, 10 MM², ANTI-CHAMA 450/750 V, INSTALADO EM ELETROCALHA OU PERFILADO - FORNECIMENTO E INSTALAÇÃO. AF_10/2020</t>
  </si>
  <si>
    <t>101885</t>
  </si>
  <si>
    <t>CABO DE COBRE ISOLADO, 10 MM², ANTI-CHAMA 0,6/1 KV, INSTALADO EM ELETROCALHA OU PERFILADO - FORNECIMENTO E INSTALAÇÃO. AF_10/2020</t>
  </si>
  <si>
    <t>101886</t>
  </si>
  <si>
    <t>CABO DE COBRE ISOLADO, 16 MM², ANTI-CHAMA 450/750 V, INSTALADO EM ELETROCALHA OU PERFILADO - FORNECIMENTO E INSTALAÇÃO. AF_10/2020</t>
  </si>
  <si>
    <t>101887</t>
  </si>
  <si>
    <t>CABO DE COBRE ISOLADO, 16 MM², ANTI-CHAMA 0,6/1 KV, INSTALADO EM ELETROCALHA OU PERFILADO - FORNECIMENTO E INSTALAÇÃO. AF_10/2020</t>
  </si>
  <si>
    <t>101888</t>
  </si>
  <si>
    <t>CABO DE COBRE ISOLADO, 25 MM², ANTI-CHAMA 450/750 V, INSTALADO EM ELETROCALHA OU PERFILADO - FORNECIMENTO E INSTALAÇÃO. AF_10/2020</t>
  </si>
  <si>
    <t>23,58</t>
  </si>
  <si>
    <t>101889</t>
  </si>
  <si>
    <t>CABO DE COBRE ISOLADO, 25 MM², ANTI-CHAMA 0,6/1 KV, INSTALADO EM ELETROCALHA OU PERFILADO - FORNECIMENTO E INSTALAÇÃO. AF_10/2020</t>
  </si>
  <si>
    <t>24,27</t>
  </si>
  <si>
    <t>29,41</t>
  </si>
  <si>
    <t>25,89</t>
  </si>
  <si>
    <t>97881</t>
  </si>
  <si>
    <t>CAIXA ENTERRADA ELÉTRICA RETANGULAR, EM CONCRETO PRÉ-MOLDADO, FUNDO COM BRITA, DIMENSÕES INTERNAS: 0,3X0,3X0,3 M. AF_12/2020</t>
  </si>
  <si>
    <t>97882</t>
  </si>
  <si>
    <t>CAIXA ENTERRADA ELÉTRICA RETANGULAR, EM CONCRETO PRÉ-MOLDADO, FUNDO COM BRITA, DIMENSÕES INTERNAS: 0,4X0,4X0,4 M. AF_12/2020</t>
  </si>
  <si>
    <t>97883</t>
  </si>
  <si>
    <t>CAIXA ENTERRADA ELÉTRICA RETANGULAR, EM CONCRETO PRÉ-MOLDADO, FUNDO COM BRITA, DIMENSÕES INTERNAS: 0,6X0,6X0,5 M. AF_12/2020</t>
  </si>
  <si>
    <t>97884</t>
  </si>
  <si>
    <t>CAIXA ENTERRADA ELÉTRICA RETANGULAR, EM CONCRETO PRÉ-MOLDADO, FUNDO COM BRITA, DIMENSÕES INTERNAS: 0,8X0,8X0,5 M. AF_12/2020</t>
  </si>
  <si>
    <t>97885</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</si>
  <si>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</si>
  <si>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</si>
  <si>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</si>
  <si>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</si>
  <si>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</si>
  <si>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</si>
  <si>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</si>
  <si>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</si>
  <si>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</si>
  <si>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</si>
  <si>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</si>
  <si>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</si>
  <si>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</si>
  <si>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</si>
  <si>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</si>
  <si>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</si>
  <si>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</si>
  <si>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</si>
  <si>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</si>
  <si>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</si>
  <si>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</si>
  <si>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</si>
  <si>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</si>
  <si>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</si>
  <si>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</si>
  <si>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</si>
  <si>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</si>
  <si>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</si>
  <si>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</si>
  <si>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</si>
  <si>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</si>
  <si>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97359</t>
  </si>
  <si>
    <t>QUADRO DE MEDIÇÃO GERAL DE ENERGIA COM 8 MEDIDORES - FORNECIMENTO E INSTALAÇÃO. AF_10/2020</t>
  </si>
  <si>
    <t>97360</t>
  </si>
  <si>
    <t>QUADRO DE MEDIÇÃO GERAL DE ENERGIA COM 12 MEDIDORES - FORNECIMENTO E INSTALAÇÃO. AF_10/2020</t>
  </si>
  <si>
    <t>97361</t>
  </si>
  <si>
    <t>QUADRO DE MEDIÇÃO GERAL DE ENERGIA COM 16 MEDIDORES - FORNECIMENTO E INSTALAÇÃO. AF_10/2020</t>
  </si>
  <si>
    <t>97362</t>
  </si>
  <si>
    <t>QUADRO DE MEDIÇÃO GERAL DE ENERGIA PARA BARRAMENTO BLINDADO COM 4 MEDIDORES - FORNECIMENTO E INSTALAÇÃO. AF_10/2020</t>
  </si>
  <si>
    <t>101875</t>
  </si>
  <si>
    <t>QUADRO DE DISTRIBUIÇÃO DE ENERGIA EM CHAPA DE AÇO GALVANIZADO, DE EMBUTIR, COM BARRAMENTO TRIFÁSICO, PARA 12 DISJUNTORES DIN 100A - FORNECIMENTO E INSTALAÇÃO. AF_10/2020</t>
  </si>
  <si>
    <t>101876</t>
  </si>
  <si>
    <t>QUADRO DE DISTRIBUIÇÃO DE ENERGIA EM PVC, DE EMBUTIR, SEM BARRAMENTO, PARA 6 DISJUNTORES - FORNECIMENTO E INSTALAÇÃO. AF_10/2020</t>
  </si>
  <si>
    <t>101877</t>
  </si>
  <si>
    <t>QUADRO DE DISTRIBUIÇÃO DE ENERGIA EM PVC, DE EMBUTIR, SEM BARRAMENTO, PARA 3 DISJUNTORES - FORNECIMENTO E INSTALAÇÃO. AF_10/2020</t>
  </si>
  <si>
    <t>101878</t>
  </si>
  <si>
    <t>QUADRO DE DISTRIBUIÇÃO DE ENERGIA EM CHAPA DE AÇO GALVANIZADO, DE SOBREPOR, COM BARRAMENTO TRIFÁSICO, PARA 18 DISJUNTORES DIN 100A - FORNECIMENTO E INSTALAÇÃO. AF_10/2020</t>
  </si>
  <si>
    <t>101879</t>
  </si>
  <si>
    <t>QUADRO DE DISTRIBUIÇÃO DE ENERGIA EM CHAPA DE AÇO GALVANIZADO, DE EMBUTIR, COM BARRAMENTO TRIFÁSICO, PARA 24 DISJUNTORES DIN 100A - FORNECIMENTO E INSTALAÇÃO. AF_10/2020</t>
  </si>
  <si>
    <t>101880</t>
  </si>
  <si>
    <t>QUADRO DE DISTRIBUIÇÃO DE ENERGIA EM CHAPA DE AÇO GALVANIZADO, DE EMBUTIR, COM BARRAMENTO TRIFÁSICO, PARA 30 DISJUNTORES DIN 150A - FORNECIMENTO E INSTALAÇÃO. AF_10/2020</t>
  </si>
  <si>
    <t>101881</t>
  </si>
  <si>
    <t>QUADRO DE DISTRIBUIÇÃO DE ENERGIA EM CHAPA DE AÇO GALVANIZADO, DE EMBUTIR, COM BARRAMENTO TRIFÁSICO, PARA 40 DISJUNTORES DIN 100A - FORNECIMENTO E INSTALAÇÃO. AF_10/2020</t>
  </si>
  <si>
    <t>101882</t>
  </si>
  <si>
    <t>QUADRO DE DISTRIBUIÇÃO DE ENERGIA EM CHAPA DE AÇO GALVANIZADO, DE EMBUTIR, COM BARRAMENTO TRIFÁSICO, PARA 30 DISJUNTORES DIN 225A - FORNECIMENTO E INSTALAÇÃO. AF_10/2020</t>
  </si>
  <si>
    <t>101883</t>
  </si>
  <si>
    <t>QUADRO DE DISTRIBUIÇÃO DE ENERGIA EM CHAPA DE AÇO GALVANIZADO, DE EMBUTIR, COM BARRAMENTO TRIFÁSICO, PARA 18 DISJUNTORES DIN 100A - FORNECIMENTO E INSTALAÇÃO. AF_10/2020</t>
  </si>
  <si>
    <t>101890</t>
  </si>
  <si>
    <t>DISJUNTOR MONOPOLAR TIPO NEMA, CORRENTE NOMINAL DE 10 ATÉ 30A - FORNECIMENTO E INSTALAÇÃO. AF_10/2020</t>
  </si>
  <si>
    <t>14,09</t>
  </si>
  <si>
    <t>101891</t>
  </si>
  <si>
    <t>DISJUNTOR MONOPOLAR TIPO NEMA, CORRENTE NOMINAL DE 35 ATÉ 50A - FORNECIMENTO E INSTALAÇÃO. AF_10/2020</t>
  </si>
  <si>
    <t>101892</t>
  </si>
  <si>
    <t>DISJUNTOR BIPOLAR TIPO NEMA, CORRENTE NOMINAL DE 10 ATÉ 50A - FORNECIMENTO E INSTALAÇÃO. AF_10/2020</t>
  </si>
  <si>
    <t>101893</t>
  </si>
  <si>
    <t>DISJUNTOR TRIPOLAR TIPO NEMA, CORRENTE NOMINAL DE 10 ATÉ 50A - FORNECIMENTO E INSTALAÇÃO. AF_10/2020</t>
  </si>
  <si>
    <t>101894</t>
  </si>
  <si>
    <t>DISJUNTOR TRIPOLAR TIPO NEMA, CORRENTE NOMINAL DE 60 ATÉ 100A - FORNECIMENTO E INSTALAÇÃO. AF_10/2020</t>
  </si>
  <si>
    <t>101895</t>
  </si>
  <si>
    <t>DISJUNTOR TERMOMAGNÉTICO TRIPOLAR , CORRENTE NOMINAL DE 125A - FORNECIMENTO E INSTALAÇÃO. AF_10/2020</t>
  </si>
  <si>
    <t>101896</t>
  </si>
  <si>
    <t>DISJUNTOR TERMOMAGNÉTICO TRIPOLAR , CORRENTE NOMINAL DE 200A - FORNECIMENTO E INSTALAÇÃO. AF_10/2020</t>
  </si>
  <si>
    <t>101897</t>
  </si>
  <si>
    <t>DISJUNTOR TERMOMAGNÉTICO TRIPOLAR , CORRENTE NOMINAL DE 250A - FORNECIMENTO E INSTALAÇÃO. AF_10/2020</t>
  </si>
  <si>
    <t>101898</t>
  </si>
  <si>
    <t>DISJUNTOR TERMOMAGNÉTICO TRIPOLAR , CORRENTE NOMINAL DE 400A - FORNECIMENTO E INSTALAÇÃO. AF_10/2020</t>
  </si>
  <si>
    <t>101899</t>
  </si>
  <si>
    <t>DISJUNTOR TERMOMAGNÉTICO TRIPOLAR , CORRENTE NOMINAL DE 600A - FORNECIMENTO E INSTALAÇÃO. AF_10/2020</t>
  </si>
  <si>
    <t>101900</t>
  </si>
  <si>
    <t>DISJUNTOR BAIXA TENSÃO TRIPOLAR A SECO  800A/600V - FORNECIMENTO E INSTALAÇÃO. AF_10/2020</t>
  </si>
  <si>
    <t>101901</t>
  </si>
  <si>
    <t>CONTATOR TRIPOLAR I NOMINAL 12A - FORNECIMENTO E INSTALAÇÃO. AF_10/2020</t>
  </si>
  <si>
    <t>101902</t>
  </si>
  <si>
    <t>CONTATOR TRIPOLAR I NOMINAL 22A - FORNECIMENTO E INSTALAÇÃO. AF_10/2020</t>
  </si>
  <si>
    <t>101903</t>
  </si>
  <si>
    <t>CONTATOR TRIPOLAR I NOMINAL 38A - FORNECIMENTO E INSTALAÇÃO. AF_10/2020</t>
  </si>
  <si>
    <t>101904</t>
  </si>
  <si>
    <t>CONTATOR TRIPOLAR I NOMIMAL 95A - FORNECIMENTO E INSTALAÇÃO. AF_10/2020</t>
  </si>
  <si>
    <t>101938</t>
  </si>
  <si>
    <t>CAIXA DE PROTEÇÃO PARA MEDIDOR MONOFÁSICO DE EMBUTIR - FORNECIMENTO E INSTALAÇÃO. AF_10/2020</t>
  </si>
  <si>
    <t>72,62</t>
  </si>
  <si>
    <t>101946</t>
  </si>
  <si>
    <t>QUADRO DE MEDIÇÃO GERAL DE ENERGIA PARA 1 MEDIDOR DE SOBREPOR - FORNECIMENTO E INSTALAÇÃO. AF_10/2020</t>
  </si>
  <si>
    <t>78,16</t>
  </si>
  <si>
    <t>34,86</t>
  </si>
  <si>
    <t>20,08</t>
  </si>
  <si>
    <t>29,26</t>
  </si>
  <si>
    <t>61,53</t>
  </si>
  <si>
    <t>52,57</t>
  </si>
  <si>
    <t>61,32</t>
  </si>
  <si>
    <t>63,43</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</si>
  <si>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</si>
  <si>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</si>
  <si>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</si>
  <si>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</si>
  <si>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</si>
  <si>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</si>
  <si>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</si>
  <si>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</si>
  <si>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</si>
  <si>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</si>
  <si>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</si>
  <si>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</si>
  <si>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</si>
  <si>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</si>
  <si>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</si>
  <si>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</si>
  <si>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</si>
  <si>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</si>
  <si>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</si>
  <si>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</si>
  <si>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</si>
  <si>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100902</t>
  </si>
  <si>
    <t>100903</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</si>
  <si>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</si>
  <si>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</si>
  <si>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</si>
  <si>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</si>
  <si>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100906</t>
  </si>
  <si>
    <t>LUMINÁRIA DUPLA TIPO CALHA, DE SOBREPOR, COM 4 LÂMPADAS TUBULARES FLUORESCENTES DE 36 W, COM REATORES DE PARTIDA RÁPIDA -FORNECIMENTO E INSTALAÇÃO. AF_02/2020</t>
  </si>
  <si>
    <t>100919</t>
  </si>
  <si>
    <t>LÂMPADA FLUORESCENTE ESPIRAL BRANCA 45 W, BASE E27 - FORNECIMENTO E INSTALAÇÃO. AF_02/2020</t>
  </si>
  <si>
    <t>69,93</t>
  </si>
  <si>
    <t>100920</t>
  </si>
  <si>
    <t>LÂMPADA FLUORESCENTE ESPIRAL BRANCA 65 W, BASE E27 - FORNECIMENTO E INSTALAÇÃO. AF_02/2020</t>
  </si>
  <si>
    <t>100921</t>
  </si>
  <si>
    <t>REATOR DE PARTIDA RÁPIDA PARA LÂMPADA FLUORESCENTE 2X40W - FORNECIMENTO E INSTALAÇÃO. AF_02/2020</t>
  </si>
  <si>
    <t>100922</t>
  </si>
  <si>
    <t>REATOR DE PARTIDA RÁPIDA PARA LÂMPADA FLUORESCENTE 1X20W - FORNECIMENTO E INSTALAÇÃO. AF_02/2020</t>
  </si>
  <si>
    <t>100923</t>
  </si>
  <si>
    <t>REATOR DE PARTIDA RÁPIDA PARA LÂMPADA FLUORESCENTE 1X40W - FORNECIMENTO E INSTALAÇÃO. AF_02/2020</t>
  </si>
  <si>
    <t>101489</t>
  </si>
  <si>
    <t>101490</t>
  </si>
  <si>
    <t>101491</t>
  </si>
  <si>
    <t>101492</t>
  </si>
  <si>
    <t>101493</t>
  </si>
  <si>
    <t>101494</t>
  </si>
  <si>
    <t>101495</t>
  </si>
  <si>
    <t>101496</t>
  </si>
  <si>
    <t>101497</t>
  </si>
  <si>
    <t>101498</t>
  </si>
  <si>
    <t>101499</t>
  </si>
  <si>
    <t>101500</t>
  </si>
  <si>
    <t>101501</t>
  </si>
  <si>
    <t>101502</t>
  </si>
  <si>
    <t>101503</t>
  </si>
  <si>
    <t>101504</t>
  </si>
  <si>
    <t>101505</t>
  </si>
  <si>
    <t>101506</t>
  </si>
  <si>
    <t>101507</t>
  </si>
  <si>
    <t>101508</t>
  </si>
  <si>
    <t>101509</t>
  </si>
  <si>
    <t>101510</t>
  </si>
  <si>
    <t>101511</t>
  </si>
  <si>
    <t>101512</t>
  </si>
  <si>
    <t>101513</t>
  </si>
  <si>
    <t>101514</t>
  </si>
  <si>
    <t>101515</t>
  </si>
  <si>
    <t>101516</t>
  </si>
  <si>
    <t>101517</t>
  </si>
  <si>
    <t>101518</t>
  </si>
  <si>
    <t>101519</t>
  </si>
  <si>
    <t>101520</t>
  </si>
  <si>
    <t>101521</t>
  </si>
  <si>
    <t>101522</t>
  </si>
  <si>
    <t>101523</t>
  </si>
  <si>
    <t>101524</t>
  </si>
  <si>
    <t>101525</t>
  </si>
  <si>
    <t>101526</t>
  </si>
  <si>
    <t>101527</t>
  </si>
  <si>
    <t>101528</t>
  </si>
  <si>
    <t>101529</t>
  </si>
  <si>
    <t>101530</t>
  </si>
  <si>
    <t>101531</t>
  </si>
  <si>
    <t>101532</t>
  </si>
  <si>
    <t>101533</t>
  </si>
  <si>
    <t>101534</t>
  </si>
  <si>
    <t>101535</t>
  </si>
  <si>
    <t>101536</t>
  </si>
  <si>
    <t>101537</t>
  </si>
  <si>
    <t>APARELHO SINALIZADOR DE SAÍDA DE GARAGEM, COM CÉLULA FOTOELÉTRICA - FORNECIMENTO E INSTALAÇÃO. AF_07/2020</t>
  </si>
  <si>
    <t>142,80</t>
  </si>
  <si>
    <t>101538</t>
  </si>
  <si>
    <t>ARMAÇÃO SECUNDÁRIA, COM 1 ESTRIBO E 1 ISOLADOR - FORNECIMENTO E INSTALAÇÃO. AF_07/2020</t>
  </si>
  <si>
    <t>101539</t>
  </si>
  <si>
    <t>ARMAÇÃO SECUNDÁRIA, COM 2 ESTRIBOS E 2 ISOLADORES - FORNECIMENTO E INSTALAÇÃO. AF_07/2020</t>
  </si>
  <si>
    <t>101540</t>
  </si>
  <si>
    <t>ARMAÇÃO SECUNDÁRIA, COM 3 ESTRIBOS E 3 ISOLADORES - FORNECIMENTO E INSTALAÇÃO. AF_07/2020</t>
  </si>
  <si>
    <t>101541</t>
  </si>
  <si>
    <t>ARMAÇÃO SECUNDÁRIA, COM 4 ESTRIBOS E 4 ISOLADORES - FORNECIMENTO E INSTALAÇÃO. AF_07/2020</t>
  </si>
  <si>
    <t>101542</t>
  </si>
  <si>
    <t>ARMAÇÃO SECUNDÁRIA, COM 1 ESTRIBO, SEM ISOLADOR - FORNECIMENTO E INSTALAÇÃO. AF_07/2020</t>
  </si>
  <si>
    <t>101543</t>
  </si>
  <si>
    <t>ARMAÇÃO SECUNDÁRIA, COM 2 ESTRIBOS, SEM ISOLADOR - FORNECIMENTO E INSTALAÇÃO. AF_07/2020</t>
  </si>
  <si>
    <t>101544</t>
  </si>
  <si>
    <t>ARMAÇÃO SECUNDÁRIA, COM 3 ESTRIBOS, SEM ISOLADOR - FORNECIMENTO E INSTALAÇÃO. AF_07/2020</t>
  </si>
  <si>
    <t>101545</t>
  </si>
  <si>
    <t>ARMAÇÃO SECUNDÁRIA, COM 4 ESTRIBOS, SEM ISOLADOR - FORNECIMENTO E INSTALAÇÃO. AF_07/2020</t>
  </si>
  <si>
    <t>101546</t>
  </si>
  <si>
    <t>ISOLADOR, TIPO PINO, PARA TENSÃO 15 KV - FORNECIMENTO E INSTALAÇÃO. AF_07/2020</t>
  </si>
  <si>
    <t>101547</t>
  </si>
  <si>
    <t>ISOLADOR, TIPO DISCO, PARA TENSÃO 15 KV - FORNECIMENTO E INSTALAÇÃO. AF_07/2020</t>
  </si>
  <si>
    <t>101548</t>
  </si>
  <si>
    <t>ISOLADOR, TIPO ROLDANA, PARA BAIXA TENSÃO - FORNECIMENTO E INSTALAÇÃO. AF_07/2020</t>
  </si>
  <si>
    <t>101549</t>
  </si>
  <si>
    <t>GRAMPO PARALELO METÁLICO, PARA REDES AÉREAS DE DISTRIBUIÇÃO DE ENERGIA ELÉTRICA DE BAIXA TENSÃO - FORNECIMENTO E INSTALAÇÃO. AF_07/2020</t>
  </si>
  <si>
    <t>101553</t>
  </si>
  <si>
    <t>ALÇA PREFORMADA DE DISTRIBUIÇÃO, EM  AÇO GALVANIZADO, AWG 1 - FORNECIMENTO E INSTALAÇÃO. AF_07/2020</t>
  </si>
  <si>
    <t>101554</t>
  </si>
  <si>
    <t>ALÇA PREFORMADA DE DISTRIBUIÇÃO, EM  AÇO GALVANIZADO, AWG 2 - FORNECIMENTO E INSTALAÇÃO. AF_07/2020</t>
  </si>
  <si>
    <t>101555</t>
  </si>
  <si>
    <t>ALÇA PREFORMADA DE DISTRIBUIÇÃO, EM  AÇO GALVANIZADO, AWG 4 - FORNECIMENTO E INSTALAÇÃO. AF_07/2020</t>
  </si>
  <si>
    <t>101556</t>
  </si>
  <si>
    <t>ALÇA PREFORMADA DE DISTRIBUIÇÃO, EM  AÇO GALVANIZADO, AWG 6 - FORNECIMENTO E INSTALAÇÃO. AF_07/2020</t>
  </si>
  <si>
    <t>101560</t>
  </si>
  <si>
    <t>CABO DE COBRE FLEXÍVEL ISOLADO, 10 MM², 0,6/1,0 KV, PARA REDE AÉREA DE DISTRIBUIÇÃO DE ENERGIA ELÉTRICA DE BAIXA TENSÃO - FORNECIMENTO E INSTALAÇÃO. AF_07/2020</t>
  </si>
  <si>
    <t>101561</t>
  </si>
  <si>
    <t>CABO DE COBRE FLEXÍVEL ISOLADO, 16 MM², 0,6/1,0 KV, PARA REDE AÉREA DE DISTRIBUIÇÃO DE ENERGIA ELÉTRICA DE BAIXA TENSÃO - FORNECIMENTO E INSTALAÇÃO. AF_07/2020</t>
  </si>
  <si>
    <t>101562</t>
  </si>
  <si>
    <t>CABO DE COBRE FLEXÍVEL ISOLADO, 25 MM², 0,6/1,0 KV, PARA REDE AÉREA DE DISTRIBUIÇÃO DE ENERGIA ELÉTRICA DE BAIXA TENSÃO - FORNECIMENTO E INSTALAÇÃO. AF_07/2020</t>
  </si>
  <si>
    <t>101563</t>
  </si>
  <si>
    <t>CABO DE COBRE FLEXÍVEL ISOLADO, 35 MM², 0,6/1,0 KV, PARA REDE AÉREA DE DISTRIBUIÇÃO DE ENERGIA ELÉTRICA DE BAIXA TENSÃO - FORNECIMENTO E INSTALAÇÃO. AF_07/2020</t>
  </si>
  <si>
    <t>101564</t>
  </si>
  <si>
    <t>CABO DE COBRE FLEXÍVEL ISOLADO, 50 MM², 0,6/1,0 KV, PARA REDE AÉREA DE DISTRIBUIÇÃO DE ENERGIA ELÉTRICA DE BAIXA TENSÃO - FORNECIMENTO E INSTALAÇÃO. AF_07/2020</t>
  </si>
  <si>
    <t>101565</t>
  </si>
  <si>
    <t>CABO DE COBRE FLEXÍVEL ISOLADO, 70 MM², 0,6/1,0 KV, PARA REDE AÉREA DE DISTRIBUIÇÃO DE ENERGIA ELÉTRICA DE BAIXA TENSÃO - FORNECIMENTO E INSTALAÇÃO. AF_07/2020</t>
  </si>
  <si>
    <t>101567</t>
  </si>
  <si>
    <t>CABO DE COBRE FLEXÍVEL ISOLADO, 95 MM², 0,6/1,0 KV, PARA REDE AÉREA DE DISTRIBUIÇÃO DE ENERGIA ELÉTRICA DE BAIXA TENSÃO - FORNECIMENTO E INSTALAÇÃO. AF_07/2020</t>
  </si>
  <si>
    <t>101568</t>
  </si>
  <si>
    <t>CABO DE COBRE FLEXÍVEL ISOLADO, 120 MM², 0,6/1,0 KV, PARA REDE AÉREA DE DISTRIBUIÇÃO DE ENERGIA ELÉTRICA DE BAIXA TENSÃO - FORNECIMENTO E INSTALAÇÃO. AF_07/2020</t>
  </si>
  <si>
    <t>101626</t>
  </si>
  <si>
    <t>REATOR PARA LÂMPADA VAPOR DE MERCÚRIO 400 W, USO EXTERNO - FORNECIMENTO E INSTALAÇÃO. AF_08/2020</t>
  </si>
  <si>
    <t>101627</t>
  </si>
  <si>
    <t>REATOR PARA LÂMPADA VAPOR DE SÓDIO 250 W, USO EXTERNO - FORNECIMENTO E INSTALAÇÃO. AF_08/2020</t>
  </si>
  <si>
    <t>101628</t>
  </si>
  <si>
    <t>REATOR PARA LÂMPADA VAPOR DE MERCÚRIO 125 W, USO EXTERNO - FORNECIMENTO E INSTALAÇÃO. AF_08/2020</t>
  </si>
  <si>
    <t>101629</t>
  </si>
  <si>
    <t>REATOR PARA LÂMPADA VAPOR DE MERCÚRIO 250 W, USO EXTERNO - FORNECIMENTO E INSTALAÇÃO. AF_08/2020</t>
  </si>
  <si>
    <t>101630</t>
  </si>
  <si>
    <t>SUBSTITUIÇÃO DE REATOR PARA ILUMINAÇÃO PÚBLICA (NÃO INCLUI FORNECIMENTO). AF_08/2020</t>
  </si>
  <si>
    <t>101631</t>
  </si>
  <si>
    <t>IGNITOR PARA PARTIDA LÂMPADA VAPOR SÓDIO / VAPOR METÁLICO ATÉ 400 W - FORNECIMENTO E INSTALAÇÃO. AF_08/2020</t>
  </si>
  <si>
    <t>101632</t>
  </si>
  <si>
    <t>RELÉ FOTOELÉTRICO PARA COMANDO DE ILUMINAÇÃO EXTERNA 1000 W - FORNECIMENTO E INSTALAÇÃO. AF_08/2020</t>
  </si>
  <si>
    <t>101633</t>
  </si>
  <si>
    <t>SUBSTITUIÇÃO DE RELÉ FOTOELÉTRICO PARA COMANDO DE ILUMINAÇÃO EXTERNA 1000 W - FORNECIMENTO E INSTALAÇÃO. AF_08/2020</t>
  </si>
  <si>
    <t>101636</t>
  </si>
  <si>
    <t>BRAÇO PARA ILUMINAÇÃO PÚBLICA, EM TUBO DE AÇO GALVANIZADO, COMPRIMENTO DE 1,50 M, PARA FIXAÇÃO EM POSTE DE CONCRETO - FORNECIMENTO E INSTALAÇÃO. AF_08/2020</t>
  </si>
  <si>
    <t>101637</t>
  </si>
  <si>
    <t>BRAÇO PARA ILUMINAÇÃO PÚBLICA, EM TUBO DE AÇO GALVANIZADO, COMPRIMENTO DE 1,50 M, PARA FIXAÇÃO EM POSTE METÁLICO - FORNECIMENTO E INSTALAÇÃO. AF_08/2020</t>
  </si>
  <si>
    <t>101640</t>
  </si>
  <si>
    <t>LÂMPADA VAPOR METÁLICO 400 W - FORNECIMENTO E INSTALAÇÃO. AF_08/2020</t>
  </si>
  <si>
    <t>101641</t>
  </si>
  <si>
    <t>LÂMPADA VAPOR METÁLICO 150 W - FORNECIMENTO E INSTALAÇÃO. AF_08/2020</t>
  </si>
  <si>
    <t>101642</t>
  </si>
  <si>
    <t>LÂMPADA VAPOR DE MERCÚRIO 125 W - FORNECIMENTO E INSTALAÇÃO. AF_08/2020</t>
  </si>
  <si>
    <t>101643</t>
  </si>
  <si>
    <t>LÂMPADA VAPOR DE MERCÚRIO 250 W - FORNECIMENTO E INSTALAÇÃO. AF_08/2020</t>
  </si>
  <si>
    <t>47,20</t>
  </si>
  <si>
    <t>101644</t>
  </si>
  <si>
    <t>LÂMPADA VAPOR DE MERCÚRIO 400 W - FORNECIMENTO E INSTALAÇÃO. AF_08/2020</t>
  </si>
  <si>
    <t>101645</t>
  </si>
  <si>
    <t>LÂMPADA MISTA 160 W - FORNECIMENTO E INSTALAÇÃO. AF_08/2020</t>
  </si>
  <si>
    <t>101646</t>
  </si>
  <si>
    <t>LÂMPADA MISTA 250 W - FORNECIMENTO E INSTALAÇÃO. AF_08/2020</t>
  </si>
  <si>
    <t>101647</t>
  </si>
  <si>
    <t>LÂMPADA MISTA 500 W - FORNECIMENTO E INSTALAÇÃO. AF_08/2020</t>
  </si>
  <si>
    <t>101648</t>
  </si>
  <si>
    <t>LÂMPADA VAPOR DE SÓDIO 150 W - FORNECIMENTO E INSTALAÇÃO. AF_08/2020</t>
  </si>
  <si>
    <t>101649</t>
  </si>
  <si>
    <t>LÂMPADA VAPOR DE SÓDIO 250 W - FORNECIMENTO E INSTALAÇÃO. AF_08/2020</t>
  </si>
  <si>
    <t>101650</t>
  </si>
  <si>
    <t>LÂMPADA VAPOR DE SÓDIO 400 W - FORNECIMENTO E INSTALAÇÃO. AF_08/2020</t>
  </si>
  <si>
    <t>101651</t>
  </si>
  <si>
    <t>SUBSTITUIÇÃO DE LÂMPADA PARA ILUMINAÇÃO PÚBLICA (NÃO INCLUI FORNECIMENTO). AF_08/2020</t>
  </si>
  <si>
    <t>101652</t>
  </si>
  <si>
    <t>LUMINÁRIA FECHADA, PARA ILUMINAÇÃO PÚBLICA, PARA LÂMPADA DE VAPOR - FORNECIMENTO E INSTALAÇÃO (EXCLUSIVE LÂMPADA E REATOR). AF_08/2020</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</si>
  <si>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</si>
  <si>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</si>
  <si>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101654</t>
  </si>
  <si>
    <t>LUMINÁRIA DE LED PARA ILUMINAÇÃO PÚBLICA, DE 33 W ATÉ 50 W - FORNECIMENTO E INSTALAÇÃO. AF_08/2020</t>
  </si>
  <si>
    <t>101655</t>
  </si>
  <si>
    <t>LUMINÁRIA DE LED PARA ILUMINAÇÃO PÚBLICA, DE 51 W ATÉ 67 W - FORNECIMENTO E INSTALAÇÃO. AF_08/2020</t>
  </si>
  <si>
    <t>101656</t>
  </si>
  <si>
    <t>LUMINÁRIA DE LED PARA ILUMINAÇÃO PÚBLICA, DE 68 W ATÉ 97 W - FORNECIMENTO E INSTALAÇÃO. AF_08/2020</t>
  </si>
  <si>
    <t>101657</t>
  </si>
  <si>
    <t>LUMINÁRIA DE LED PARA ILUMINAÇÃO PÚBLICA, DE 98 W ATÉ 137 W - FORNECIMENTO E INSTALAÇÃO. AF_08/2020</t>
  </si>
  <si>
    <t>101658</t>
  </si>
  <si>
    <t>LUMINÁRIA DE LED PARA ILUMINAÇÃO PÚBLICA, DE 138 W ATÉ 180 W - FORNECIMENTO E INSTALAÇÃO. AF_08/2020</t>
  </si>
  <si>
    <t>101659</t>
  </si>
  <si>
    <t>LUMINÁRIA DE LED PARA ILUMINAÇÃO PÚBLICA, DE 181 W ATÉ 239 W - FORNECIMENTO E INSTALAÇÃO. AF_08/2020</t>
  </si>
  <si>
    <t>101660</t>
  </si>
  <si>
    <t>LUMINÁRIA DE LED PARA ILUMINAÇÃO PÚBLICA, DE 240 W ATÉ 350 W - FORNECIMENTO E INSTALAÇÃO. AF_08/2020</t>
  </si>
  <si>
    <t>101661</t>
  </si>
  <si>
    <t>SUBSTITUIÇÃO DE LUMINÁRIA DE VAPOR DE MERCÚRIO/VAPOR DE SÓDIO POR LUMINÁRIA DE LED PARA ILUMINAÇÃO PÚBLICA (NÃO INCLUI FORNECIMENTO). AF_08/2020</t>
  </si>
  <si>
    <t>85,56</t>
  </si>
  <si>
    <t>101662</t>
  </si>
  <si>
    <t>LUMINÁRIA FECHADA PARA ILUMINAÇÃO PÚBLICA, COM REATOR DE PARTIDA RÁPIDA, COM LÂMPADA VAPOR DE MERCÚRIO 250 W - FORNECIMENTO E INSTALAÇÃO. AF_08/2020</t>
  </si>
  <si>
    <t>101663</t>
  </si>
  <si>
    <t>ABRAÇADEIRA DE FIXAÇÃO DE BRAÇOS DE LUMINÁRIAS DE 2" - FORNECIMENTO E INSTALAÇÃO. AF_08/2020</t>
  </si>
  <si>
    <t>101664</t>
  </si>
  <si>
    <t>ABRAÇADEIRA DE FIXAÇÃO DE BRAÇOS DE LUMINÁRIAS DE 3" - FORNECIMENTO E INSTALAÇÃO. AF_08/2020</t>
  </si>
  <si>
    <t>101665</t>
  </si>
  <si>
    <t>ABRAÇADEIRA DE FIXAÇÃO DE BRAÇOS DE LUMINÁRIAS DE 4" - FORNECIMENTO E INSTALAÇÃO. AF_08/2020</t>
  </si>
  <si>
    <t>101666</t>
  </si>
  <si>
    <t>REFLETOR RETANGULAR FECHADO, COM LÂMPADA VAPOR METÁLICO 400 W - FORNECIMENTO E INSTALAÇÃO. AF_08/2020</t>
  </si>
  <si>
    <t>102085</t>
  </si>
  <si>
    <t>LUMINÁRIA ESTANQUE COM PROTEÇÃO CONTRA ÁGUA, POEIRA OU IMPACTOS - FORNECIMENTO E INSTALAÇÃO. AF_08/2020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</si>
  <si>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</si>
  <si>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</si>
  <si>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</si>
  <si>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</si>
  <si>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</si>
  <si>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</si>
  <si>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102102</t>
  </si>
  <si>
    <t>TRANSFORMADOR DE DISTRIBUIÇÃO, 30 KVA, TRIFÁSICO, 60 HZ, CLASSE 15 KV, IMERSO EM ÓLEO MINERAL, INSTALAÇÃO EM POSTE (NÃO INCLUSO SUPORTE) - FORNECIMENTO E INSTALAÇÃO. AF_12/2020</t>
  </si>
  <si>
    <t>102103</t>
  </si>
  <si>
    <t>TRANSFORMADOR DE DISTRIBUIÇÃO, 45 KVA, TRIFÁSICO, 60 HZ, CLASSE 15 KV, IMERSO EM ÓLEO MINERAL, INSTALAÇÃO EM POSTE (NÃO INCLUSO SUPORTE) - FORNECIMENTO E INSTALAÇÃO. AF_12/2020</t>
  </si>
  <si>
    <t>102104</t>
  </si>
  <si>
    <t>TRANSFORMADOR DE DISTRIBUIÇÃO, 75 KVA, TRIFÁSICO, 60 HZ, CLASSE 15 KV, IMERSO EM ÓLEO MINERAL, INSTALAÇÃO EM POSTE (NÃO INCLUSO SUPORTE) - FORNECIMENTO E INSTALAÇÃO. AF_12/2020</t>
  </si>
  <si>
    <t>102105</t>
  </si>
  <si>
    <t>TRANSFORMADOR DE DISTRIBUIÇÃO, 112,5 KVA, TRIFÁSICO, 60 HZ, CLASSE 15 KV, IMERSO EM ÓLEO MINERAL, INSTALAÇÃO EM POSTE (NÃO INCLUSO SUPORTE) - FORNECIMENTO E INSTALAÇÃO. AF_12/2020</t>
  </si>
  <si>
    <t>102106</t>
  </si>
  <si>
    <t>TRANSFORMADOR DE DISTRIBUIÇÃO, 150 KVA, TRIFÁSICO, 60 HZ, CLASSE 15 KV, IMERSO EM ÓLEO MINERAL, INSTALAÇÃO EM POSTE (NÃO INCLUSO SUPORTE) - FORNECIMENTO E INSTALAÇÃO. AF_12/2020</t>
  </si>
  <si>
    <t>102107</t>
  </si>
  <si>
    <t>TRANSFORMADOR DE DISTRIBUIÇÃO, 225 KVA, TRIFÁSICO, 60 HZ, CLASSE 15 KV, IMERSO EM ÓLEO MINERAL, INSTALAÇÃO EM POSTE (NÃO INCLUSO SUPORTE) - FORNECIMENTO E INSTALAÇÃO. AF_12/2020</t>
  </si>
  <si>
    <t>102108</t>
  </si>
  <si>
    <t>TRANSFORMADOR DE DISTRIBUIÇÃO, 300 KVA, TRIFÁSICO, 60 HZ, CLASSE 15 KV, IMERSO EM ÓLEO MINERAL, INSTALAÇÃO EM POSTE (NÃO INCLUSO SUPORTE) - FORNECIMENTO E INSTALAÇÃO. AF_12/2020</t>
  </si>
  <si>
    <t>102109</t>
  </si>
  <si>
    <t>SUPORTE PARA TRANSFORMADOR EM POSTE DE CONCRETO CIRCULAR - FORNECIMENTO E INSTALAÇÃO. AF_12/2020</t>
  </si>
  <si>
    <t>102110</t>
  </si>
  <si>
    <t>SUPORTE PARA TRANSFORMADOR EM POSTE DE CONCRETO DUPLO T - FORNECIMENTO E INSTALAÇÃO. AF_12/2020</t>
  </si>
  <si>
    <t>ABRIGO PARA HIDRANTE, 90X60X17CM, COM REGISTRO GLOBO ANGULAR 45 GRAUS 2 1/2", ADAPTADOR STORZ 2 1/2", MANGUEIRA DE INCÊNDIO 20M, REDUÇÃO 2 1/2" X 1 1/2" E ESGUICHO EM LATÃO 1 1/2" - FORNECIMENTO E INSTALAÇÃO. AF_10/2020</t>
  </si>
  <si>
    <t>101905</t>
  </si>
  <si>
    <t>101906</t>
  </si>
  <si>
    <t>101907</t>
  </si>
  <si>
    <t>101908</t>
  </si>
  <si>
    <t>101909</t>
  </si>
  <si>
    <t>101910</t>
  </si>
  <si>
    <t>101911</t>
  </si>
  <si>
    <t>101912</t>
  </si>
  <si>
    <t>ABRIGO PARA HIDRANTE, 75X45X17CM, COM REGISTRO GLOBO ANGULAR 45 GRAUS 2 1/2", ADAPTADOR STORZ 2 1/2", MANGUEIRA DE INCÊNDIO 15M 2 1/2" E ESGUICHO EM LATÃO 2 1/2" - FORNECIMENTO E INSTALAÇÃO. AF_10/2020</t>
  </si>
  <si>
    <t>101913</t>
  </si>
  <si>
    <t>CAIXA DE INCÊNDIO 45X75X17CM - FORNECIMENTO E INSTALAÇÃO. AF_10/2020</t>
  </si>
  <si>
    <t>101914</t>
  </si>
  <si>
    <t>CAIXA DE INCÊNDIO 60X90X17CM - FORNECIMENTO E INSTALAÇÃO. AF_10/2020</t>
  </si>
  <si>
    <t>101915</t>
  </si>
  <si>
    <t>CONJUNTO DE MANGUEIRA PARA COMBATE A INCÊNDIO EM FIBRA DE POLIESTER PURA, COM 1.1/2", REVESTIDA INTERNAMENTE, COMPRIMENTO DE 15M - FORNECIMENTO E INSTALAÇÃO. AF_10/2020</t>
  </si>
  <si>
    <t>101916</t>
  </si>
  <si>
    <t>HIDRANTE SUBTERRÂNEO PREDIAL (COM CURVA LONGA E CAIXA), DN 75 MM - FORNECIMENTO E INSTALAÇÃO. AF_10/2020</t>
  </si>
  <si>
    <t>101917</t>
  </si>
  <si>
    <t>MANÔMETRO 0 A 200 PSI (0 A 14 KGF/CM2), D = 50MM - FORNECIMENTO E INSTALAÇÃO. AF_10/2020</t>
  </si>
  <si>
    <t>16,96</t>
  </si>
  <si>
    <t>101795</t>
  </si>
  <si>
    <t>CAIXA ENTERRADA PARA INSTALAÇÕES TELEFÔNICAS TIPO R1, EM ALVENARIA COM BLOCOS DE CONCRETO, DIMENSÕES INTERNAS: 0,35X0,60X0,60 M, EXCLUINDO TAMPÃO. AF_12/2020</t>
  </si>
  <si>
    <t>101798</t>
  </si>
  <si>
    <t>TAMPA PARA CAIXA TIPO R1, EM FERRO FUNDIDO, DIMENSÕES INTERNAS: 0,40 X 0,60 M - FORNECIMENTO E INSTALAÇÃO. AF_12/2020</t>
  </si>
  <si>
    <t>101799</t>
  </si>
  <si>
    <t>TAMPA PARA CAIXA TIPO R2 E R3, EM FERRO FUNDIDO, DIMENSÕES INTERNAS: 0,55 X 1,10 M - FORNECIMENTO E INSTALAÇÃO. AF_12/2020</t>
  </si>
  <si>
    <t>101936</t>
  </si>
  <si>
    <t>INSTALAÇÃO DE TUBOS E CONEXÕES, EM AÇO/FERRO GALVANIZADO, PARA O CENTRO DE MEDIÇÃO DE GÁS DE EDIFÍCIO RESIDENCIAL, COM 4 PAVIMENTOS, 16 UNIDADES HABITACIONAIS, DN 32 (1 1/4) - FORNECIMENTO E INSTALAÇÃO. AF_10/2020</t>
  </si>
  <si>
    <t>101937</t>
  </si>
  <si>
    <t>INSTALAÇÃO DE TUBOS E CONEXÕES, EM AÇO/FERRO GALVANIZADO, PARA O CENTRO DE MEDIÇÃO DE GÁS DE EDIFÍCIO RESIDENCIAL, COM 4 PAVIMENTOS, 16 UNIDADES HABITACIONAIS, DN 50 (2) - FORNECIMENTO E INSTALAÇÃO. AF_10/2020</t>
  </si>
  <si>
    <t>113,89</t>
  </si>
  <si>
    <t>117,69</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</si>
  <si>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</si>
  <si>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</si>
  <si>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</si>
  <si>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</si>
  <si>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</si>
  <si>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</si>
  <si>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</si>
  <si>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</si>
  <si>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92359</t>
  </si>
  <si>
    <t>TUBO DE AÇO PRETO SEM COSTURA, CONEXÃO SOLDADA, DN 25 (1"), INSTALADO EM REDE DE ALIMENTAÇÃO PARA HIDRANTE - FORNECIMENTO E INSTALAÇÃO. AF_10/2020</t>
  </si>
  <si>
    <t>92360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</si>
  <si>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</si>
  <si>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</si>
  <si>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</si>
  <si>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</si>
  <si>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</si>
  <si>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</si>
  <si>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</si>
  <si>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</si>
  <si>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92645</t>
  </si>
  <si>
    <t>TUBO DE AÇO PRETO SEM COSTURA, CONEXÃO SOLDADA, DN 25 (1"), INSTALADO EM REDE DE ALIMENTAÇÃO PARA SPRINKLER - FORNECIMENTO E INSTALAÇÃO. AF_10/2020</t>
  </si>
  <si>
    <t>92646</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</si>
  <si>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</si>
  <si>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</si>
  <si>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</si>
  <si>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</si>
  <si>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</si>
  <si>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</si>
  <si>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</si>
  <si>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</si>
  <si>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</si>
  <si>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</si>
  <si>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</si>
  <si>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</si>
  <si>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</si>
  <si>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92691</t>
  </si>
  <si>
    <t>TUBO DE AÇO PRETO SEM COSTURA, CLASSE MÉDIA, CONEXÃO SOLDADA, DN 25 (1"), INSTALADO EM RAMAIS  E SUB-RAMAIS DE GÁS - FORNECIMENTO E INSTALAÇÃO. AF_10/2020</t>
  </si>
  <si>
    <t>105,31</t>
  </si>
  <si>
    <t>212,04</t>
  </si>
  <si>
    <t>TUBO DE AÇO PRETO SEM COSTURA, CONEXÃO SOLDADA, DN 40 (1 1/2"), INSTALADO EM REDE DE ALIMENTAÇÃO PARA HIDRANTE - FORNECIMENTO E INSTALAÇÃO. AF_10/2020</t>
  </si>
  <si>
    <t>245,57</t>
  </si>
  <si>
    <t>17,73</t>
  </si>
  <si>
    <t>57,04</t>
  </si>
  <si>
    <t>159,30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</si>
  <si>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</si>
  <si>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</si>
  <si>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</si>
  <si>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100788</t>
  </si>
  <si>
    <t>KIT CAVALETE PARA GÁS - SEM MEDIDOR OU REGULADOR - ENTRADA INDIVIDUAL PRINCIPAL, EM AÇO GALVANIZADO DN 15 E 25 MM (1/2" E 1") - FORNECIMENTO E INSTALAÇÃO. AF_01/2020</t>
  </si>
  <si>
    <t>100791</t>
  </si>
  <si>
    <t>TUBO, PEX, MULTICAMADA, DN 16, INSTALADO EM IMPLANTAÇÃO DE INSTALAÇÕES DE GÁS - FORNECIMENTO E INSTALAÇÃO. AF_01/2020</t>
  </si>
  <si>
    <t>100792</t>
  </si>
  <si>
    <t>TUBO, PEX, MULTICAMADA, DN 20, INSTALADO EM IMPLANTAÇÃO DE INSTALAÇÕES DE GÁS - FORNECIMENTO E INSTALAÇÃO. AF_01/2020</t>
  </si>
  <si>
    <t>100793</t>
  </si>
  <si>
    <t>TUBO, PEX, MULTICAMADA, DN 26, INSTALADO EM IMPLANTAÇÃO DE INSTALAÇÕES DE GÁS - FORNECIMENTO E INSTALAÇÃO. AF_01/2020</t>
  </si>
  <si>
    <t>100794</t>
  </si>
  <si>
    <t>TUBO, PEX, MULTICAMADA, DN 32, INSTALADO EM IMPLANTAÇÃO DE INSTALAÇÕES DE GÁS - FORNECIMENTO E INSTALAÇÃO. AF_01/2020</t>
  </si>
  <si>
    <t>45,43</t>
  </si>
  <si>
    <t>100799</t>
  </si>
  <si>
    <t>TUBO, PEX, MULTICAMADA, COM TUBO LUVA, DN 16, INSTALADO EM IMPLANTAÇÃO DE INSTALAÇÕES DE GÁS - FORNECIMENTO E INSTALAÇÃO. AF_01/2020</t>
  </si>
  <si>
    <t>100800</t>
  </si>
  <si>
    <t>TUBO, PEX, MULTICAMADA, COM TUBO LUVA, DN 20, INSTALADO EM IMPLANTAÇÃO DE INSTALAÇÕES DE GÁS - FORNECIMENTO E INSTALAÇÃO. AF_01/2020</t>
  </si>
  <si>
    <t>100801</t>
  </si>
  <si>
    <t>TUBO, PEX, MULTICAMADA, COM TUBO LUVA, DN 26, INSTALADO EM IMPLANTAÇÃO DE INSTALAÇÕES DE GÁS - FORNECIMENTO E INSTALAÇÃO. AF_01/2020</t>
  </si>
  <si>
    <t>100802</t>
  </si>
  <si>
    <t>TUBO, PEX, MULTICAMADA, COM TUBO LUVA, DN 32, INSTALADO EM IMPLANTAÇÃO DE INSTALAÇÕES DE GÁS - FORNECIMENTO E INSTALAÇÃO. AF_01/2020</t>
  </si>
  <si>
    <t>100803</t>
  </si>
  <si>
    <t>TUBO, PEX, MULTICAMADA, DN 16, INSTALADO EM RAMAL INTERNO DE INSTALAÇÕES DE GÁS - FORNECIMENTO E INSTALAÇÃO. AF_01/2020</t>
  </si>
  <si>
    <t>100804</t>
  </si>
  <si>
    <t>TUBO, PEX, MULTICAMADA, DN 20, INSTALADO EM RAMAL INTERNO DE INSTALAÇÕES DE GÁS - FORNECIMENTO E INSTALAÇÃO. AF_01/2020</t>
  </si>
  <si>
    <t>100805</t>
  </si>
  <si>
    <t>TUBO, PEX, MULTICAMADA, DN 26, INSTALADO EM RAMAL INTERNO DE INSTALAÇÕES DE GÁS - FORNECIMENTO E INSTALAÇÃO. AF_01/2020</t>
  </si>
  <si>
    <t>100806</t>
  </si>
  <si>
    <t>TUBO, PEX, MULTICAMADA, DN 32, INSTALADO EM RAMAL INTERNO DE INSTALAÇÕES DE GÁS - FORNECIMENTO E INSTALAÇÃO. AF_01/2020</t>
  </si>
  <si>
    <t>100807</t>
  </si>
  <si>
    <t>TUBO, PEX, MULTICAMADA, COM TUBO LUVA, DN 16, INSTALADO EM RAMAL INTERNO DE INSTALAÇÕES DE GÁS - FORNECIMENTO E INSTALAÇÃO. AF_01/2020</t>
  </si>
  <si>
    <t>100808</t>
  </si>
  <si>
    <t>TUBO, PEX, MULTICAMADA, COM TUBO LUVA, DN 20, INSTALADO EM RAMAL INTERNO DE INSTALAÇÕES DE GÁS - FORNECIMENTO E INSTALAÇÃO. AF_01/2020</t>
  </si>
  <si>
    <t>100809</t>
  </si>
  <si>
    <t>TUBO, PEX, MULTICAMADA, COM TUBO LUVA, DN 26, INSTALADO EM RAMAL INTERNO DE INSTALAÇÕES DE GÁS - FORNECIMENTO E INSTALAÇÃO. AF_01/2020</t>
  </si>
  <si>
    <t>100810</t>
  </si>
  <si>
    <t>TUBO, PEX, MULTICAMADA, COM TUBO LUVA, DN 32, INSTALADO EM RAMAL INTERNO DE INSTALAÇÕES DE GÁS - FORNECIMENTO E INSTALAÇÃO. AF_01/2020</t>
  </si>
  <si>
    <t>101918</t>
  </si>
  <si>
    <t>TUBO DE AÇO GALVANIZADO COM COSTURA, CLASSE MÉDIA, DN 100 (4"), CONEXÃO ROSQUEADA, INSTALADO EM PRUMADAS - FORNECIMENTO E INSTALAÇÃO. AF_10/2020</t>
  </si>
  <si>
    <t>101919</t>
  </si>
  <si>
    <t>UNIÃO, EM FERRO GALVANIZADO, 4", CONEXÃO ROSQUEADA, INSTALADO EM PRUMADAS - FORNECIMENTO E INSTALAÇÃO. AF_10/2020</t>
  </si>
  <si>
    <t>101920</t>
  </si>
  <si>
    <t>LUVA, EM FERRO GALVANIZADO, 4", CONEXÃO ROSQUEADA, INSTALADO EM PRUMADAS - FORNECIMENTO E INSTALAÇÃO. AF_10/2020</t>
  </si>
  <si>
    <t>101921</t>
  </si>
  <si>
    <t>LUVA DE REDUÇÃO, EM FERRO GALVANIZADO, 4" X 2 1/2", CONEXÃO ROSQUEADA, INSTALADO EM PRUMADAS - FORNECIMENTO E INSTALAÇÃO. AF_10/2020</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</si>
  <si>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</si>
  <si>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</si>
  <si>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</si>
  <si>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</si>
  <si>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</si>
  <si>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</si>
  <si>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101925</t>
  </si>
  <si>
    <t>JOELHO 90°, EM FERRO GALVANIZADO, 4", CONEXÃO ROSQUEADA, INSTALADO EM PRUMADAS - FORNECIMENTO E INSTALAÇÃO. AF_10/2020</t>
  </si>
  <si>
    <t>101926</t>
  </si>
  <si>
    <t>TÊ, EM FERRO GALVANIZADO, 4", CONEXÃO ROSQUEADA, INSTALADO EM PRUMADAS - FORNECIMENTO E INSTALAÇÃO. AF_10/2020</t>
  </si>
  <si>
    <t>101927</t>
  </si>
  <si>
    <t>TUBO DE AÇO GALVANIZADO COM COSTURA, CLASSE MÉDIA, DN 100 (4"), CONEXÃO ROSQUEADA, INSTALADO EM REDE DE ALIMENTAÇÃO PARA HIDRANTE - FORNECIMENTO E INSTALAÇÃO. AF_10/2020</t>
  </si>
  <si>
    <t>101928</t>
  </si>
  <si>
    <t>UNIÃO, EM FERRO GALVANIZADO, 4", CONEXÃO ROSQUEADA, INSTALADO EM REDE DE ALIMENTAÇÃO PARA HIDRANTE - FORNECIMENTO E INSTALAÇÃO. AF_10/2020</t>
  </si>
  <si>
    <t>101929</t>
  </si>
  <si>
    <t>LUVA, EM FERRO GALVANIZADO, 4", CONEXÃO ROSQUEADA, INSTALADO EM REDE DE ALIMENTAÇÃO PARA HIDRANTE - FORNECIMENTO E INSTALAÇÃO. AF_10/2020</t>
  </si>
  <si>
    <t>101930</t>
  </si>
  <si>
    <t>LUVA DE REDUÇÃO, EM FERRO GALVANIZADO, 4" X 2 1/2", CONEXÃO ROSQUEADA, INSTALADO EM REDE DE ALIMENTAÇÃO PARA HIDRANTE - FORNECIMENTO E INSTALAÇÃO. AF_10/2020</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</si>
  <si>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</si>
  <si>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</si>
  <si>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</si>
  <si>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</si>
  <si>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</si>
  <si>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</si>
  <si>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101934</t>
  </si>
  <si>
    <t>JOELHO 90°, EM FERRO GALVANIZADO, 4", CONEXÃO ROSQUEADA, INSTALADO EM REDE DE ALIMENTAÇÃO PARA HIDRANTE - FORNECIMENTO E INSTALAÇÃO. AF_10/2020</t>
  </si>
  <si>
    <t>101935</t>
  </si>
  <si>
    <t>TÊ, EM FERRO GALVANIZADO, 4", CONEXÃO ROSQUEADA, INSTALADO EM REDE DE ALIMENTAÇÃO PARA HIDRANTE - FORNECIMENTO E INSTALAÇÃO. AF_10/2020</t>
  </si>
  <si>
    <t>13,38</t>
  </si>
  <si>
    <t>33,53</t>
  </si>
  <si>
    <t>44,59</t>
  </si>
  <si>
    <t>12,83</t>
  </si>
  <si>
    <t>45,45</t>
  </si>
  <si>
    <t>151,90</t>
  </si>
  <si>
    <t>27,35</t>
  </si>
  <si>
    <t>65,19</t>
  </si>
  <si>
    <t>24,66</t>
  </si>
  <si>
    <t>20,15</t>
  </si>
  <si>
    <t>10,78</t>
  </si>
  <si>
    <t>89683</t>
  </si>
  <si>
    <t>45,34</t>
  </si>
  <si>
    <t>31,82</t>
  </si>
  <si>
    <t>214,54</t>
  </si>
  <si>
    <t>17,77</t>
  </si>
  <si>
    <t>30,89</t>
  </si>
  <si>
    <t>25,13</t>
  </si>
  <si>
    <t>27,13</t>
  </si>
  <si>
    <t>66,06</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</si>
  <si>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</si>
  <si>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</si>
  <si>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</si>
  <si>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</si>
  <si>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</si>
  <si>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95,58</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</si>
  <si>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</si>
  <si>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</si>
  <si>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</si>
  <si>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</si>
  <si>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</si>
  <si>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</si>
  <si>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</si>
  <si>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</si>
  <si>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</si>
  <si>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</si>
  <si>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</si>
  <si>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</si>
  <si>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</si>
  <si>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</si>
  <si>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</si>
  <si>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</si>
  <si>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</si>
  <si>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50,13</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</si>
  <si>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</si>
  <si>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</si>
  <si>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</si>
  <si>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</si>
  <si>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</si>
  <si>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</si>
  <si>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</si>
  <si>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</si>
  <si>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</si>
  <si>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46,76</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</si>
  <si>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</si>
  <si>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</si>
  <si>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</si>
  <si>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</si>
  <si>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</si>
  <si>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</si>
  <si>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</si>
  <si>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</si>
  <si>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</si>
  <si>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</si>
  <si>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</si>
  <si>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</si>
  <si>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</si>
  <si>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</si>
  <si>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</si>
  <si>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</si>
  <si>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</si>
  <si>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</si>
  <si>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</si>
  <si>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</si>
  <si>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</si>
  <si>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</si>
  <si>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</si>
  <si>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</si>
  <si>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</si>
  <si>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</si>
  <si>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</si>
  <si>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</si>
  <si>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</si>
  <si>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</si>
  <si>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</si>
  <si>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</si>
  <si>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</si>
  <si>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</si>
  <si>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</si>
  <si>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</si>
  <si>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</si>
  <si>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</si>
  <si>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</si>
  <si>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</si>
  <si>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</si>
  <si>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</si>
  <si>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</si>
  <si>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</si>
  <si>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</si>
  <si>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</si>
  <si>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</si>
  <si>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</si>
  <si>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16,83</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</si>
  <si>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</si>
  <si>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</si>
  <si>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27,21</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</si>
  <si>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</si>
  <si>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</si>
  <si>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</si>
  <si>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</si>
  <si>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</si>
  <si>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</si>
  <si>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</si>
  <si>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</si>
  <si>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</si>
  <si>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</si>
  <si>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</si>
  <si>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</si>
  <si>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</si>
  <si>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</si>
  <si>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</si>
  <si>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74,87</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</si>
  <si>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</si>
  <si>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</si>
  <si>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</si>
  <si>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</si>
  <si>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</si>
  <si>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</si>
  <si>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</si>
  <si>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</si>
  <si>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</si>
  <si>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</si>
  <si>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</si>
  <si>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</si>
  <si>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</si>
  <si>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</si>
  <si>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</si>
  <si>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</si>
  <si>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</si>
  <si>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</si>
  <si>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</si>
  <si>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</si>
  <si>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</si>
  <si>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</si>
  <si>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</si>
  <si>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</si>
  <si>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</si>
  <si>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</si>
  <si>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</si>
  <si>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</si>
  <si>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</si>
  <si>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</si>
  <si>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</si>
  <si>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</si>
  <si>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</si>
  <si>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</si>
  <si>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</si>
  <si>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</si>
  <si>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</si>
  <si>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</si>
  <si>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</si>
  <si>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</si>
  <si>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</si>
  <si>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</si>
  <si>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</si>
  <si>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</si>
  <si>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</si>
  <si>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</si>
  <si>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</si>
  <si>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</si>
  <si>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</si>
  <si>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</si>
  <si>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</si>
  <si>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18,77</t>
  </si>
  <si>
    <t>24,91</t>
  </si>
  <si>
    <t>40,05</t>
  </si>
  <si>
    <t>123,89</t>
  </si>
  <si>
    <t>65,73</t>
  </si>
  <si>
    <t>94,66</t>
  </si>
  <si>
    <t>52,40</t>
  </si>
  <si>
    <t>38,99</t>
  </si>
  <si>
    <t>104,55</t>
  </si>
  <si>
    <t>SPRINKLER TIPO PENDENTE, 68 °C, UNIÃO POR ROSCA DN 15 (1/2") - FORNECIMENTO E INSTALAÇÃO. AF_10/2020</t>
  </si>
  <si>
    <t>27,67</t>
  </si>
  <si>
    <t>10,25</t>
  </si>
  <si>
    <t>20,62</t>
  </si>
  <si>
    <t>94,18</t>
  </si>
  <si>
    <t>15,62</t>
  </si>
  <si>
    <t>23,70</t>
  </si>
  <si>
    <t>30,51</t>
  </si>
  <si>
    <t>51,32</t>
  </si>
  <si>
    <t>239,79</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</si>
  <si>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</si>
  <si>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</si>
  <si>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</si>
  <si>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</si>
  <si>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</si>
  <si>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</si>
  <si>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</si>
  <si>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</si>
  <si>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</si>
  <si>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</si>
  <si>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</si>
  <si>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</si>
  <si>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</si>
  <si>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</si>
  <si>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</si>
  <si>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</si>
  <si>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</si>
  <si>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</si>
  <si>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</si>
  <si>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</si>
  <si>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</si>
  <si>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</si>
  <si>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331,41</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</si>
  <si>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</si>
  <si>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</si>
  <si>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</si>
  <si>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</si>
  <si>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</si>
  <si>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</si>
  <si>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</si>
  <si>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</si>
  <si>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</si>
  <si>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</si>
  <si>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</si>
  <si>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</si>
  <si>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</si>
  <si>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</si>
  <si>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</si>
  <si>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218,37</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</si>
  <si>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</si>
  <si>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</si>
  <si>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</si>
  <si>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</si>
  <si>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</si>
  <si>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</si>
  <si>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</si>
  <si>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113,42</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</si>
  <si>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</si>
  <si>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</si>
  <si>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</si>
  <si>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</si>
  <si>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</si>
  <si>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</si>
  <si>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</si>
  <si>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</si>
  <si>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</si>
  <si>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</si>
  <si>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</si>
  <si>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</si>
  <si>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</si>
  <si>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</si>
  <si>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</si>
  <si>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</si>
  <si>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</si>
  <si>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56,01</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</si>
  <si>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</si>
  <si>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</si>
  <si>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</si>
  <si>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86,21</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</si>
  <si>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</si>
  <si>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</si>
  <si>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</si>
  <si>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</si>
  <si>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</si>
  <si>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</si>
  <si>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51,64</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</si>
  <si>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</si>
  <si>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</si>
  <si>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</si>
  <si>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</si>
  <si>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</si>
  <si>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</si>
  <si>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</si>
  <si>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</si>
  <si>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</si>
  <si>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</si>
  <si>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</si>
  <si>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</si>
  <si>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</si>
  <si>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</si>
  <si>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</si>
  <si>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</si>
  <si>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</si>
  <si>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</si>
  <si>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</si>
  <si>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</si>
  <si>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</si>
  <si>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</si>
  <si>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</si>
  <si>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</si>
  <si>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</si>
  <si>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46,05</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</si>
  <si>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</si>
  <si>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</si>
  <si>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74,14</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</si>
  <si>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</si>
  <si>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</si>
  <si>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</si>
  <si>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</si>
  <si>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97895</t>
  </si>
  <si>
    <t>CAIXA ENTERRADA HIDRÁULICA RETANGULAR, EM CONCRETO PRÉ-MOLDADO, DIMENSÕES INTERNAS: 0,3X0,3X0,3 M. AF_12/2020</t>
  </si>
  <si>
    <t>97896</t>
  </si>
  <si>
    <t>CAIXA ENTERRADA HIDRÁULICA RETANGULAR, EM CONCRETO PRÉ-MOLDADO, DIMENSÕES INTERNAS: 0,4X0,4X0,4 M. AF_12/2020</t>
  </si>
  <si>
    <t>97897</t>
  </si>
  <si>
    <t>CAIXA ENTERRADA HIDRÁULICA RETANGULAR, EM CONCRETO PRÉ-MOLDADO, DIMENSÕES INTERNAS: 0,6X0,6X0,5 M. AF_12/2020</t>
  </si>
  <si>
    <t>97898</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</si>
  <si>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</si>
  <si>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</si>
  <si>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</si>
  <si>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</si>
  <si>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</si>
  <si>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</si>
  <si>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</si>
  <si>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</si>
  <si>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</si>
  <si>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</si>
  <si>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</si>
  <si>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</si>
  <si>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</si>
  <si>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</si>
  <si>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</si>
  <si>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</si>
  <si>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</si>
  <si>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</si>
  <si>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</si>
  <si>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</si>
  <si>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</si>
  <si>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</si>
  <si>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</si>
  <si>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</si>
  <si>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</si>
  <si>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102587</t>
  </si>
  <si>
    <t>FURO EM CAIXA D'ÁGUA COM ESPESSURA DE 2 ATÉ 5 MM E DIÂMETRO DE 15 MM. AF_06/2021</t>
  </si>
  <si>
    <t>102588</t>
  </si>
  <si>
    <t>FURO EM CAIXA D'ÁGUA COM ESPESSURA DE 6 ATÉ 8 MM E DIÂMETRO DE 15 MM. AF_06/2021</t>
  </si>
  <si>
    <t>102589</t>
  </si>
  <si>
    <t>FURO EM CAIXA D'ÁGUA COM ESPESSURA DE 2 ATÉ 5 MM E DIÂMETRO DE 20 MM. AF_06/2021</t>
  </si>
  <si>
    <t>102590</t>
  </si>
  <si>
    <t>FURO EM CAIXA D'ÁGUA COM ESPESSURA DE 6 ATÉ 8 MM E DIÂMETRO DE 20 MM. AF_06/2021</t>
  </si>
  <si>
    <t>102591</t>
  </si>
  <si>
    <t>FURO EM CAIXA D'ÁGUA COM ESPESSURA DE 2 ATÉ 5 MM E DIÂMETRO DE 25 MM. AF_06/2021</t>
  </si>
  <si>
    <t>102592</t>
  </si>
  <si>
    <t>FURO EM CAIXA D'ÁGUA COM ESPESSURA DE 6 ATÉ 8 MM E DIÂMETRO DE 25 MM. AF_06/2021</t>
  </si>
  <si>
    <t>102593</t>
  </si>
  <si>
    <t>FURO EM CAIXA D'ÁGUA COM ESPESSURA DE 2 ATÉ 5 MM E DIÂMETRO DE 32 MM. AF_06/2021</t>
  </si>
  <si>
    <t>102594</t>
  </si>
  <si>
    <t>FURO EM CAIXA D'ÁGUA COM ESPESSURA DE 6 ATÉ 8 MM E DIÂMETRO DE 32 MM. AF_06/2021</t>
  </si>
  <si>
    <t>102595</t>
  </si>
  <si>
    <t>FURO EM CAIXA D'ÁGUA COM ESPESSURA DE 2 ATÉ 5 MM E DIÂMETRO DE 40 MM. AF_06/2021</t>
  </si>
  <si>
    <t>102596</t>
  </si>
  <si>
    <t>FURO EM CAIXA D'ÁGUA COM ESPESSURA DE 6 ATÉ 8 MM E DIÂMETRO DE 40 MM. AF_06/2021</t>
  </si>
  <si>
    <t>102597</t>
  </si>
  <si>
    <t>FURO EM CAIXA D'ÁGUA COM ESPESSURA DE 2 ATÉ 5 MM E DIÂMETRO DE 50 MM. AF_06/2021</t>
  </si>
  <si>
    <t>102598</t>
  </si>
  <si>
    <t>FURO EM CAIXA D'ÁGUA COM ESPESSURA DE 6 ATÉ 8 MM E DIÂMETRO DE 50 MM. AF_06/2021</t>
  </si>
  <si>
    <t>102599</t>
  </si>
  <si>
    <t>FURO EM CAIXA D'ÁGUA COM ESPESSURA DE 2 ATÉ 5 MM E DIÂMETRO DE 60 MM. AF_06/2021</t>
  </si>
  <si>
    <t>102600</t>
  </si>
  <si>
    <t>FURO EM CAIXA D'ÁGUA COM ESPESSURA DE 6 ATÉ 8 MM E DIÂMETRO DE 60 MM. AF_06/2021</t>
  </si>
  <si>
    <t>102601</t>
  </si>
  <si>
    <t>FURO EM CAIXA D'ÁGUA COM ESPESSURA DE 2 ATÉ 5 MM E DIÂMETRO DE 75 MM. AF_06/2021</t>
  </si>
  <si>
    <t>102602</t>
  </si>
  <si>
    <t>FURO EM CAIXA D'ÁGUA COM ESPESSURA DE 6 ATÉ 8 MM E DIÂMETRO DE 75 MM. AF_06/2021</t>
  </si>
  <si>
    <t>102603</t>
  </si>
  <si>
    <t>FURO EM CAIXA D'ÁGUA COM ESPESSURA DE 2 ATÉ 5 MM E DIÂMETRO DE 100 MM. AF_06/2021</t>
  </si>
  <si>
    <t>102604</t>
  </si>
  <si>
    <t>FURO EM CAIXA D'ÁGUA COM ESPESSURA DE 6 ATÉ 8 MM E DIÂMETRO DE 100 MM. AF_06/2021</t>
  </si>
  <si>
    <t>102605</t>
  </si>
  <si>
    <t>CAIXA D´ÁGUA EM POLIETILENO, 500 LITROS - FORNECIMENTO E INSTALAÇÃO. AF_06/2021</t>
  </si>
  <si>
    <t>102606</t>
  </si>
  <si>
    <t>CAIXA D´ÁGUA EM POLIETILENO, 750 LITROS - FORNECIMENTO E INSTALAÇÃO. AF_06/2021</t>
  </si>
  <si>
    <t>102607</t>
  </si>
  <si>
    <t>CAIXA D´ÁGUA EM POLIETILENO, 1000 LITROS - FORNECIMENTO E INSTALAÇÃO. AF_06/2021</t>
  </si>
  <si>
    <t>102608</t>
  </si>
  <si>
    <t>CAIXA D´ÁGUA EM POLIETILENO, 1500 LITROS - FORNECIMENTO E INSTALAÇÃO. AF_06/2021</t>
  </si>
  <si>
    <t>102609</t>
  </si>
  <si>
    <t>CAIXA D´ÁGUA EM POLIETILENO, 2000 LITROS - FORNECIMENTO E INSTALAÇÃO. AF_06/2021</t>
  </si>
  <si>
    <t>102611</t>
  </si>
  <si>
    <t>CAIXA D´ÁGUA EM POLIÉSTER REFORÇADO COM FIBRA DE VIDRO, 500 LITROS - FORNECIMENTO E INSTALAÇÃO. AF_06/2021</t>
  </si>
  <si>
    <t>102613</t>
  </si>
  <si>
    <t>CAIXA D´ÁGUA EM POLIÉSTER REFORÇADO COM FIBRA DE VIDRO, 1000 LITROS - FORNECIMENTO E INSTALAÇÃO. AF_06/2021</t>
  </si>
  <si>
    <t>102614</t>
  </si>
  <si>
    <t>CAIXA D´ÁGUA EM POLIÉSTER REFORÇADO COM FIBRA DE VIDRO, 1500 LITROS - FORNECIMENTO E INSTALAÇÃO. AF_06/2021</t>
  </si>
  <si>
    <t>102615</t>
  </si>
  <si>
    <t>CAIXA D´ÁGUA EM POLIÉSTER REFORÇADO COM FIBRA DE VIDRO, 2000 LITROS - FORNECIMENTO E INSTALAÇÃO. AF_06/2021</t>
  </si>
  <si>
    <t>102617</t>
  </si>
  <si>
    <t>CAIXA D´ÁGUA EM POLIÉSTER REFORÇADO COM FIBRA DE VIDRO, 5000 LITROS - FORNECIMENTO E INSTALAÇÃO. AF_06/2021</t>
  </si>
  <si>
    <t>102619</t>
  </si>
  <si>
    <t>CAIXA D´ÁGUA EM POLIÉSTER REFORÇADO COM FIBRA DE VIDRO, 10000 LITROS - FORNECIMENTO E INSTALAÇÃO. AF_06/2021</t>
  </si>
  <si>
    <t>102622</t>
  </si>
  <si>
    <t>CAIXA D´ÁGUA EM POLIETILENO, 500 LITROS (INCLUSOS TUBOS, CONEXÕES E TORNEIRA DE BÓIA) - FORNECIMENTO E INSTALAÇÃO. AF_06/2021</t>
  </si>
  <si>
    <t>102623</t>
  </si>
  <si>
    <t>CAIXA D´ÁGUA EM POLIETILENO, 1000 LITROS (INCLUSOS TUBOS, CONEXÕES E TORNEIRA DE BÓIA) - FORNECIMENTO E INSTALAÇÃO. AF_06/2021</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</si>
  <si>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</si>
  <si>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</si>
  <si>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</si>
  <si>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</si>
  <si>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</si>
  <si>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</si>
  <si>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</si>
  <si>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</si>
  <si>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</si>
  <si>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</si>
  <si>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</si>
  <si>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</si>
  <si>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</si>
  <si>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</si>
  <si>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</si>
  <si>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</si>
  <si>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</si>
  <si>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</si>
  <si>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</si>
  <si>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</si>
  <si>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</si>
  <si>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</si>
  <si>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</si>
  <si>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</si>
  <si>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</si>
  <si>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</si>
  <si>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</si>
  <si>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</si>
  <si>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</si>
  <si>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</si>
  <si>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94,80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</si>
  <si>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</si>
  <si>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</si>
  <si>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</si>
  <si>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</si>
  <si>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</si>
  <si>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</si>
  <si>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</si>
  <si>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</si>
  <si>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</si>
  <si>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</si>
  <si>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</si>
  <si>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</si>
  <si>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</si>
  <si>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</si>
  <si>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</si>
  <si>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</si>
  <si>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</si>
  <si>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</si>
  <si>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</si>
  <si>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</si>
  <si>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</si>
  <si>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</si>
  <si>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</si>
  <si>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</si>
  <si>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</si>
  <si>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</si>
  <si>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</si>
  <si>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</si>
  <si>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</si>
  <si>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</si>
  <si>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</si>
  <si>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</si>
  <si>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</si>
  <si>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</si>
  <si>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</si>
  <si>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</si>
  <si>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</si>
  <si>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</si>
  <si>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</si>
  <si>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</si>
  <si>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</si>
  <si>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</si>
  <si>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</si>
  <si>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</si>
  <si>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100848</t>
  </si>
  <si>
    <t>VASO SANITÁRIO INFANTIL LOUÇA BRANCA - FORNECIMENTO E INSTALACAO. AF_01/2020</t>
  </si>
  <si>
    <t>100849</t>
  </si>
  <si>
    <t>ASSENTO SANITÁRIO CONVENCIONAL - FORNECIMENTO E INSTALACAO. AF_01/2020</t>
  </si>
  <si>
    <t>38,65</t>
  </si>
  <si>
    <t>100851</t>
  </si>
  <si>
    <t>ASSENTO SANITÁRIO INFANTIL - FORNECIMENTO E INSTALACAO. AF_01/2020</t>
  </si>
  <si>
    <t>100852</t>
  </si>
  <si>
    <t>CUBA DE EMBUTIR RETANGULAR DE AÇO INOXIDÁVEL, 56 X 33 X 12 CM - FORNECIMENTO E INSTALAÇÃO. AF_01/2020</t>
  </si>
  <si>
    <t>100854</t>
  </si>
  <si>
    <t>TORNEIRA CROMADA DE MESA PARA LAVATÓRIO COM SENSOR DE PRESENCA. AF_01/2020</t>
  </si>
  <si>
    <t>100856</t>
  </si>
  <si>
    <t>MANOPLA E CANOPLA CROMADA  FORNECIMENTO E INSTALAÇÃO. AF_01/2020</t>
  </si>
  <si>
    <t>100857</t>
  </si>
  <si>
    <t>ACABAMENTO MONOCOMANDO PARA CHUVEIRO  FORNECIMENTO E INSTALAÇÃO. AF_01/2020</t>
  </si>
  <si>
    <t>100858</t>
  </si>
  <si>
    <t>MICTÓRIO SIFONADO LOUÇA BRANCA  PADRÃO MÉDIO  FORNECIMENTO E INSTALAÇÃO. AF_01/2020</t>
  </si>
  <si>
    <t>100860</t>
  </si>
  <si>
    <t>CHUVEIRO ELÉTRICO COMUM CORPO PLÁSTICO, TIPO DUCHA  FORNECIMENTO E INSTALAÇÃO. AF_01/2020</t>
  </si>
  <si>
    <t>100861</t>
  </si>
  <si>
    <t>SUPORTE MÃO FRANCESA EM AÇO, ABAS IGUAIS 30 CM, CAPACIDADE MINIMA 60 KG, BRANCO - FORNECIMENTO E INSTALAÇÃO. AF_01/2020</t>
  </si>
  <si>
    <t>100862</t>
  </si>
  <si>
    <t>SUPORTE MÃO FRANCESA EM ACO, ABAS IGUAIS 40 CM, CAPACIDADE MINIMA 70 KG, BRANCO - FORNECIMENTO E INSTALAÇÃO. AF_01/2020</t>
  </si>
  <si>
    <t>100863</t>
  </si>
  <si>
    <t>BARRA DE APOIO EM "L", EM ACO INOX POLIDO 70 X 70 CM, FIXADA NA PAREDE - FORNECIMENTO E INSTALACAO. AF_01/2020</t>
  </si>
  <si>
    <t>100864</t>
  </si>
  <si>
    <t>BARRA DE APOIO EM "L", EM ACO INOX POLIDO 80 X 80 CM, FIXADA NA PAREDE - FORNECIMENTO E INSTALACAO. AF_01/2020</t>
  </si>
  <si>
    <t>100865</t>
  </si>
  <si>
    <t>BARRA DE APOIO LATERAL ARTICULADA, COM TRAVA, EM ACO INOX POLIDO, FIXADA NA PAREDE - FORNECIMENTO E INSTALAÇÃO. AF_01/2020</t>
  </si>
  <si>
    <t>100866</t>
  </si>
  <si>
    <t>BARRA DE APOIO RETA, EM ACO INOX POLIDO, COMPRIMENTO 60CM, FIXADA NA PAREDE - FORNECIMENTO E INSTALAÇÃO. AF_01/2020</t>
  </si>
  <si>
    <t>100867</t>
  </si>
  <si>
    <t>BARRA DE APOIO RETA, EM ACO INOX POLIDO, COMPRIMENTO 70 CM,  FIXADA NA PAREDE - FORNECIMENTO E INSTALAÇÃO. AF_01/2020</t>
  </si>
  <si>
    <t>100868</t>
  </si>
  <si>
    <t>BARRA DE APOIO RETA, EM ACO INOX POLIDO, COMPRIMENTO 80 CM,  FIXADA NA PAREDE - FORNECIMENTO E INSTALAÇÃO. AF_01/2020</t>
  </si>
  <si>
    <t>100869</t>
  </si>
  <si>
    <t>BARRA DE APOIO RETA, EM ACO INOX POLIDO, COMPRIMENTO 90 CM,  FIXADA NA PAREDE - FORNECIMENTO E INSTALAÇÃO. AF_01/2020</t>
  </si>
  <si>
    <t>100870</t>
  </si>
  <si>
    <t>BARRA DE APOIO RETA, EM ALUMINIO, COMPRIMENTO 60 CM,  FIXADA NA PAREDE - FORNECIMENTO E INSTALAÇÃO. AF_01/2020</t>
  </si>
  <si>
    <t>100871</t>
  </si>
  <si>
    <t>BARRA DE APOIO RETA, EM ALUMINIO, COMPRIMENTO 70 CM,  FIXADA NA PAREDE - FORNECIMENTO E INSTALAÇÃO. AF_01/2020</t>
  </si>
  <si>
    <t>100872</t>
  </si>
  <si>
    <t>BARRA DE APOIO RETA, EM ALUMINIO, COMPRIMENTO 80 CM,  FIXADA NA PAREDE - FORNECIMENTO E INSTALAÇÃO. AF_01/2020</t>
  </si>
  <si>
    <t>100873</t>
  </si>
  <si>
    <t>BARRA DE APOIO RETA, EM ALUMINIO, COMPRIMENTO 90 CM,  FIXADA NA PAREDE - FORNECIMENTO E INSTALAÇÃO. AF_01/2020</t>
  </si>
  <si>
    <t>100874</t>
  </si>
  <si>
    <t>PUXADOR PARA PCD, FIXADO NA PORTA - FORNECIMENTO E INSTALAÇÃO. AF_01/2020</t>
  </si>
  <si>
    <t>100875</t>
  </si>
  <si>
    <t>BANCO ARTICULADO, EM ACO INOX, PARA PCD, FIXADO NA PAREDE - FORNECIMENTO E INSTALAÇÃO. AF_01/2020</t>
  </si>
  <si>
    <t>98058</t>
  </si>
  <si>
    <t>98059</t>
  </si>
  <si>
    <t>98060</t>
  </si>
  <si>
    <t>98061</t>
  </si>
  <si>
    <t>98062</t>
  </si>
  <si>
    <t>98063</t>
  </si>
  <si>
    <t>98064</t>
  </si>
  <si>
    <t>98065</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</si>
  <si>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</si>
  <si>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</si>
  <si>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</si>
  <si>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98112</t>
  </si>
  <si>
    <t>TIL (TUBO DE INSPEÇÃO E LIMPEZA) CONDOMINIAL PARA ESGOTO, EM PVC, DN 100 X 100 MM. AF_12/2020</t>
  </si>
  <si>
    <t>TAMPA CIRCULAR PARA ESGOTO E DRENAGEM, EM FERRO FUNDIDO, DIÂMETRO INTERNO = 0,6 M. AF_12/2020</t>
  </si>
  <si>
    <t>157,22</t>
  </si>
  <si>
    <t>24,90</t>
  </si>
  <si>
    <t>95636</t>
  </si>
  <si>
    <t>KIT CAVALETE PARA MEDIÇÃO DE ÁGUA - ENTRADA PRINCIPAL, EM AÇO GALVANIZADO DN 25 (1 )   FORNECIMENTO E INSTALAÇÃO (EXCLUSIVE HIDRÔMETRO). AF_11/2016</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</si>
  <si>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</si>
  <si>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</si>
  <si>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</si>
  <si>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</si>
  <si>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</si>
  <si>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</si>
  <si>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</si>
  <si>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</si>
  <si>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101802</t>
  </si>
  <si>
    <t>CAIXA ENTERRADA RETENTORA DE AREIA RETANGULAR, EM ALVENARIA COM BLOCOS DE CONCRETO, DIMENSÕES INTERNAS: 1,00 X 1,00 X 1,20 M, EXCLUINDO TAMPÃO. AF_12/2020</t>
  </si>
  <si>
    <t>101803</t>
  </si>
  <si>
    <t>CAIXA ENTERRADA SEPARADORA DE ÓLEO RETANGULAR, EM ALVENARIA COM BLOCOS DE CONCRETO, DIMENSÕES INTERNAS: 0,6 X 0,6 X 1,00 M, EXCLUINDO TAMPÃO. AF_12/2020</t>
  </si>
  <si>
    <t>101804</t>
  </si>
  <si>
    <t>CAIXA ENTERRADA SEPARADORA DE ÓLEO RETANGULAR, EM ALVENARIA COM BLOCOS DE CONCRETO, DIMENSÕES INTERNAS: 0,8 X 0,8 X 1,00 M, EXCLUINDO TAMPÃO. AF_12/2020</t>
  </si>
  <si>
    <t>101805</t>
  </si>
  <si>
    <t>CAIXA ENTERRADA SEPARADORA DE ÓLEO RETANGULAR, EM ALVENARIA COM BLOCOS DE CONCRETO, DIMENSÕES INTERNAS: 1,00 X 1,00 X 1,00 M, EXCLUINDO TAMPÃO. AF_12/2020</t>
  </si>
  <si>
    <t>102111</t>
  </si>
  <si>
    <t>BOMBA CENTRÍFUGA, MONOFÁSICA, 0,5 CV OU 0,49 HP, HM 6 A 20 M, Q 1,2 A 8,3 M3/H - FORNECIMENTO E INSTALAÇÃO. AF_12/2020</t>
  </si>
  <si>
    <t>102112</t>
  </si>
  <si>
    <t>BOMBA CENTRÍFUGA, MONOFÁSICA, 0,5 CV OU 0,49 HP, HM 6 A 20 M, Q 1,2 A 8,3 M3/H (NÃO INCLUI O FORNECIMENTO DA BOMBA). AF_12/2020</t>
  </si>
  <si>
    <t>102113</t>
  </si>
  <si>
    <t>BOMBA CENTRÍFUGA, TRIFÁSICA, 1 CV OU 0,99 HP, HM 14 A 40 M, Q 0,6 A 8,4 M3/H - FORNECIMENTO E INSTALAÇÃO. AF_12/2020</t>
  </si>
  <si>
    <t>102114</t>
  </si>
  <si>
    <t>BOMBA CENTRÍFUGA, TRIFÁSICA, 1 CV OU 0,99 HP, HM 14 A 40 M, Q 0,6 A 8,4 M3/H (NÃO INCLUI O FORNECIMENTO DA BOMBA). AF_12/2020</t>
  </si>
  <si>
    <t>102115</t>
  </si>
  <si>
    <t>BOMBA CENTRÍFUGA, TRIFÁSICA, 1,5 CV OU 1,48 HP, HM 10 A 70 M, Q 1,8 A 5,3 M3/H - FORNECIMENTO E INSTALAÇÃO. AF_12/2020</t>
  </si>
  <si>
    <t>102116</t>
  </si>
  <si>
    <t>BOMBA CENTRÍFUGA, TRIFÁSICA, 1,5 CV OU 1,48 HP, HM 10 A 24 M, Q 6,1 A 21,9 M3/H - FORNECIMENTO E INSTALAÇÃO. AF_12/2020</t>
  </si>
  <si>
    <t>102117</t>
  </si>
  <si>
    <t>BOMBA CENTRÍFUGA, TRIFÁSICA, 1,5 CV OU 1,48 HP (NÃO INCLUI O FORNECIMENTO DA BOMBA). AF_12/2020</t>
  </si>
  <si>
    <t>102118</t>
  </si>
  <si>
    <t>BOMBA CENTRÍFUGA, TRIFÁSICA, 3 CV OU 2,96 HP, HM 34 A 40 M, Q 8,6 A 14,8 M3/H - FORNECIMENTO E INSTALAÇÃO. AF_12/2020</t>
  </si>
  <si>
    <t>102119</t>
  </si>
  <si>
    <t>BOMBA CENTRÍFUGA, TRIFÁSICA, 3 CV OU 2,96 HP, HM 34 A 40 M, Q 8,6 A 14,8 M3/H (NÃO INCLUI O FORNECIMENTO DA BOMBA). AF_12/2020</t>
  </si>
  <si>
    <t>102121</t>
  </si>
  <si>
    <t>MOTO BOMBA HORIZONTAL ATÉ 10 CV, HM 75 A 80 M, Q 25,4 A 48 (NÃO INCLUI O FORNECIMENTO DA BOMBA). AF_12/2020</t>
  </si>
  <si>
    <t>102122</t>
  </si>
  <si>
    <t>BOMBA CENTRÍFUGA, TRIFÁSICA, 10 CV OU 9,86 HP, HM 85 A 140 M, Q 4,2 A 14,9 M3/H - FORNECIMENTO E INSTALAÇÃO. AF_12/2020</t>
  </si>
  <si>
    <t>102123</t>
  </si>
  <si>
    <t>BOMBA CENTRÍFUGA, TRIFÁSICA, 10 CV OU 9,86 HP, HM 85 A 140 M, Q 4,2 A 14,9 M3/H (NÃO INCLUI O FORNECIMENTO DA BOMBA). AF_12/2020</t>
  </si>
  <si>
    <t>102136</t>
  </si>
  <si>
    <t>INSTALAÇÃO DE QUADRO ELÉTRICO PARA BOMBAS TRIFÁSICAS ATÉ 25 CV (NÃO INCLUI O FORNECIMENTO DO QUADRO). AF_12/2020</t>
  </si>
  <si>
    <t>102137</t>
  </si>
  <si>
    <t>CHAVE DE BOIA AUTOMÁTICA SUPERIOR/INFERIOR 15A/250V - FORNECIMENTO E INSTALAÇÃO. AF_12/2020</t>
  </si>
  <si>
    <t>102138</t>
  </si>
  <si>
    <t>MOTO BOMBA HORIZONTAL DE 12,5 A 25 CV, HM 140 M (NÃO INCLUI O FORNECIMENTO DA BOMBA). AF_12/2020</t>
  </si>
  <si>
    <t>101114</t>
  </si>
  <si>
    <t>ESCAVAÇÃO HORIZONTAL EM SOLO DE 1A CATEGORIA COM TRATOR DE ESTEIRAS (100HP/LÂMINA: 2,19M3). AF_07/2020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</si>
  <si>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</si>
  <si>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</si>
  <si>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</si>
  <si>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</si>
  <si>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</si>
  <si>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</si>
  <si>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</si>
  <si>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</si>
  <si>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</si>
  <si>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</si>
  <si>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</si>
  <si>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</si>
  <si>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</si>
  <si>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</si>
  <si>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101122</t>
  </si>
  <si>
    <t>ESCAVAÇÃO HORIZONTAL, INCLUINDO ESCARIFICAÇÃO EM SOLO DE 2A CATEGORIA COM TRATOR DE ESTEIRAS (347HP/LÂMINA: 8,70M3). AF_07/2020</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</si>
  <si>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</si>
  <si>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</si>
  <si>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</si>
  <si>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</si>
  <si>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</si>
  <si>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</si>
  <si>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</si>
  <si>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</si>
  <si>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101127</t>
  </si>
  <si>
    <t>ESCAVAÇÃO HORIZONTAL, INCLUINDO CARGA E DESCARGA EM SOLO DE 1A CATEGORIA COM TRATOR DE ESTEIRAS (347HP/LÂMINA: 8,70M3). AF_07/2020</t>
  </si>
  <si>
    <t>101128</t>
  </si>
  <si>
    <t>ESCAVAÇÃO HORIZONTAL, INCLUINDO CARGA E DESCARGA EM SOLO DE 1A CATEGORIA COM TRATOR DE ESTEIRAS (125HP/LÂMINA: 2,70M3). AF_07/2020</t>
  </si>
  <si>
    <t>101129</t>
  </si>
  <si>
    <t>ESCAVAÇÃO HORIZONTAL, INCLUINDO ESCARIFICAÇÃO, CARGA E DESCARGA EM SOLO DE 2A CATEGORIA COM TRATOR DE ESTEIRAS (100HP/LÂMINA: 2,19M3). AF_07/2020</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</si>
  <si>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</si>
  <si>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</si>
  <si>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</si>
  <si>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</si>
  <si>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</si>
  <si>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</si>
  <si>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</si>
  <si>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</si>
  <si>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</si>
  <si>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</si>
  <si>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</si>
  <si>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</si>
  <si>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</si>
  <si>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</si>
  <si>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101137</t>
  </si>
  <si>
    <t>ESCAVAÇÃO HORIZONTAL, INCLUINDO CARGA, DESCARGA E TRANSPORTE EM SOLO DE 1A CATEGORIA COM TRATOR DE ESTEIRAS (347HP/LÂMINA: 8,70M3) E CAMINHÃO BASCULANTE DE 10M3, DMT ATÉ 200M. AF_07/2020</t>
  </si>
  <si>
    <t>101138</t>
  </si>
  <si>
    <t>ESCAVAÇÃO HORIZONTAL, INCLUINDO CARGA, DESCARGA E TRANSPORTE EM SOLO DE 1A CATEGORIA COM TRATOR DE ESTEIRAS (125HP/LÂMINA: 2,70M3) E CAMINHÃO BASCULANTE DE 10M3, DMT ATÉ 200M. AF_07/2020</t>
  </si>
  <si>
    <t>101139</t>
  </si>
  <si>
    <t>ESCAVAÇÃO HORIZONTAL, INCLUINDO  ESCARIFICAÇÃO, CARGA, DESCARGA E TRANSPORTE EM SOLO DE 2A CATEGORIA COM TRATOR DE ESTEIRAS (100HP/LÂMINA: 2,19M3) E CAMINHÃO BASCULANTE DE 10M3, DMT ATÉ 200M. AF_07/2020</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</si>
  <si>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</si>
  <si>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</si>
  <si>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</si>
  <si>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</si>
  <si>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</si>
  <si>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</si>
  <si>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</si>
  <si>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</si>
  <si>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101144</t>
  </si>
  <si>
    <t>ESCAVAÇÃO HORIZONTAL, INCLUINDO CARGA, DESCARGA E TRANSPORTE EM SOLO DE 1A CATEGORIA COM TRATOR DE ESTEIRAS (100HP/LÂMINA: 2,19M3) E CAMINHÃO BASCULANTE DE 14M3, DMT ATÉ 200M. AF_07/2020</t>
  </si>
  <si>
    <t>101145</t>
  </si>
  <si>
    <t>ESCAVAÇÃO HORIZONTAL, INCLUINDO CARGA, DESCARGA E TRANSPORTE EM SOLO DE 1A CATEGORIA COM TRATOR DE ESTEIRAS (150HP/LÂMINA: 3,18M3) E CAMINHÃO BASCULANTE DE 14M3, DMT ATÉ 200M. AF_07/2020</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</si>
  <si>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</si>
  <si>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</si>
  <si>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</si>
  <si>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</si>
  <si>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</si>
  <si>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</si>
  <si>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</si>
  <si>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</si>
  <si>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</si>
  <si>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</si>
  <si>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</si>
  <si>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</si>
  <si>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101152</t>
  </si>
  <si>
    <t>ESCAVAÇÃO HORIZONTAL, INCLUINDO ESCARIFICAÇÃO, CARGA, DESCARGA E TRANSPORTE EM SOLO DE 2A CATEGORIA COM TRATOR DE ESTEIRAS (347HP/LÂMINA: 8,70M3) E CAMINHÃO BASCULANTE DE 14M3, DMT ATÉ 200M. AF_07/2020</t>
  </si>
  <si>
    <t>101153</t>
  </si>
  <si>
    <t>ESCAVAÇÃO HORIZONTAL, INCLUINDO ESCARIFICAÇÃO, CARGA, DESCARGA E TRANSPORTE EM SOLO DE 2A CATEGORIA COM TRATOR DE ESTEIRAS (125HP/LÂMINA: 2,70M3) E CAMINHÃO BASCULANTE DE 14M3, DMT ATÉ 200M. AF_07/2020</t>
  </si>
  <si>
    <t>101206</t>
  </si>
  <si>
    <t>101207</t>
  </si>
  <si>
    <t>101208</t>
  </si>
  <si>
    <t>101209</t>
  </si>
  <si>
    <t>101210</t>
  </si>
  <si>
    <t>101211</t>
  </si>
  <si>
    <t>101212</t>
  </si>
  <si>
    <t>101213</t>
  </si>
  <si>
    <t>101214</t>
  </si>
  <si>
    <t>101215</t>
  </si>
  <si>
    <t>11,94</t>
  </si>
  <si>
    <t>101216</t>
  </si>
  <si>
    <t>101217</t>
  </si>
  <si>
    <t>101218</t>
  </si>
  <si>
    <t>101219</t>
  </si>
  <si>
    <t>101220</t>
  </si>
  <si>
    <t>101221</t>
  </si>
  <si>
    <t>101222</t>
  </si>
  <si>
    <t>101223</t>
  </si>
  <si>
    <t>101224</t>
  </si>
  <si>
    <t>101225</t>
  </si>
  <si>
    <t>101226</t>
  </si>
  <si>
    <t>101227</t>
  </si>
  <si>
    <t>101228</t>
  </si>
  <si>
    <t>101229</t>
  </si>
  <si>
    <t>101230</t>
  </si>
  <si>
    <t>101231</t>
  </si>
  <si>
    <t>101232</t>
  </si>
  <si>
    <t>101233</t>
  </si>
  <si>
    <t>101234</t>
  </si>
  <si>
    <t>101235</t>
  </si>
  <si>
    <t>101236</t>
  </si>
  <si>
    <t>101237</t>
  </si>
  <si>
    <t>101238</t>
  </si>
  <si>
    <t>101239</t>
  </si>
  <si>
    <t>101240</t>
  </si>
  <si>
    <t>101241</t>
  </si>
  <si>
    <t>101242</t>
  </si>
  <si>
    <t>101243</t>
  </si>
  <si>
    <t>101244</t>
  </si>
  <si>
    <t>101245</t>
  </si>
  <si>
    <t>101246</t>
  </si>
  <si>
    <t>101247</t>
  </si>
  <si>
    <t>101248</t>
  </si>
  <si>
    <t>101249</t>
  </si>
  <si>
    <t>101250</t>
  </si>
  <si>
    <t>101251</t>
  </si>
  <si>
    <t>101252</t>
  </si>
  <si>
    <t>101253</t>
  </si>
  <si>
    <t>101254</t>
  </si>
  <si>
    <t>101255</t>
  </si>
  <si>
    <t>101256</t>
  </si>
  <si>
    <t>101257</t>
  </si>
  <si>
    <t>101258</t>
  </si>
  <si>
    <t>101259</t>
  </si>
  <si>
    <t>101260</t>
  </si>
  <si>
    <t>101261</t>
  </si>
  <si>
    <t>101262</t>
  </si>
  <si>
    <t>101263</t>
  </si>
  <si>
    <t>101264</t>
  </si>
  <si>
    <t>101265</t>
  </si>
  <si>
    <t>101266</t>
  </si>
  <si>
    <t>101267</t>
  </si>
  <si>
    <t>101268</t>
  </si>
  <si>
    <t>101269</t>
  </si>
  <si>
    <t>101270</t>
  </si>
  <si>
    <t>101271</t>
  </si>
  <si>
    <t>101272</t>
  </si>
  <si>
    <t>101273</t>
  </si>
  <si>
    <t>101274</t>
  </si>
  <si>
    <t>101275</t>
  </si>
  <si>
    <t>101276</t>
  </si>
  <si>
    <t>101277</t>
  </si>
  <si>
    <t>102354</t>
  </si>
  <si>
    <t>DESMONTE DE MATERIAL DE 3ª CATEGORIA (BLOCOS DE ROCHAS OU MATACOS), COM MARTELETE PNEUMÁTICO MANUAL  EXCLUSIVE CARGA E TRANSPORTE. AF_03/2021</t>
  </si>
  <si>
    <t>102355</t>
  </si>
  <si>
    <t>DESMONTE DE MATERIAL DE 3ª CATEGORIA (BLOCOS DE ROCHAS OU MATACOS), EM VALA, COM MARTELETE PNEUMÁTICO MANUAL   EXCLUSIVE RETIRADA, CARGA E TRANSPORTE. AF_03/2021</t>
  </si>
  <si>
    <t>102360</t>
  </si>
  <si>
    <t>RETIRADA DE MATERIAL DE 3ª CATEGORIA (APÓS ESCAVAÇÃO/DESMONTE) EM VALAS, COM ESCAVADEIRA HIDRÁULICA - EXCLUSIVE CARGA E TRANSPORTE. AF_03/2021</t>
  </si>
  <si>
    <t>102361</t>
  </si>
  <si>
    <t>RETIRADA DE MATERIAL DE 3ª CATEGORIA (APÓS ESCAVAÇÃO/DESMONTE) EM VALAS, COM RETROESCAVADEIRA - EXCLUSIVE CARGA E TRANSPORTE. AF_03/2021</t>
  </si>
  <si>
    <t>ESCAVAÇÃO MANUAL DE VALA COM PROFUNDIDADE MENOR OU IGUAL A 1,30 M. AF_02/2021</t>
  </si>
  <si>
    <t>102276</t>
  </si>
  <si>
    <t>102277</t>
  </si>
  <si>
    <t>102278</t>
  </si>
  <si>
    <t>102279</t>
  </si>
  <si>
    <t>102280</t>
  </si>
  <si>
    <t>102281</t>
  </si>
  <si>
    <t>102282</t>
  </si>
  <si>
    <t>102283</t>
  </si>
  <si>
    <t>102284</t>
  </si>
  <si>
    <t>102285</t>
  </si>
  <si>
    <t>102286</t>
  </si>
  <si>
    <t>102287</t>
  </si>
  <si>
    <t>102288</t>
  </si>
  <si>
    <t>102289</t>
  </si>
  <si>
    <t>102290</t>
  </si>
  <si>
    <t>102291</t>
  </si>
  <si>
    <t>102292</t>
  </si>
  <si>
    <t>102293</t>
  </si>
  <si>
    <t>102294</t>
  </si>
  <si>
    <t>102295</t>
  </si>
  <si>
    <t>102296</t>
  </si>
  <si>
    <t>102297</t>
  </si>
  <si>
    <t>102298</t>
  </si>
  <si>
    <t>102299</t>
  </si>
  <si>
    <t>102300</t>
  </si>
  <si>
    <t>102301</t>
  </si>
  <si>
    <t>102302</t>
  </si>
  <si>
    <t>102303</t>
  </si>
  <si>
    <t>102304</t>
  </si>
  <si>
    <t>102305</t>
  </si>
  <si>
    <t>102306</t>
  </si>
  <si>
    <t>102307</t>
  </si>
  <si>
    <t>102308</t>
  </si>
  <si>
    <t>102309</t>
  </si>
  <si>
    <t>102310</t>
  </si>
  <si>
    <t>102311</t>
  </si>
  <si>
    <t>102312</t>
  </si>
  <si>
    <t>102313</t>
  </si>
  <si>
    <t>102314</t>
  </si>
  <si>
    <t>102315</t>
  </si>
  <si>
    <t>102316</t>
  </si>
  <si>
    <t>102317</t>
  </si>
  <si>
    <t>102318</t>
  </si>
  <si>
    <t>102319</t>
  </si>
  <si>
    <t>102320</t>
  </si>
  <si>
    <t>102321</t>
  </si>
  <si>
    <t>102322</t>
  </si>
  <si>
    <t>102323</t>
  </si>
  <si>
    <t>102324</t>
  </si>
  <si>
    <t>102325</t>
  </si>
  <si>
    <t>102326</t>
  </si>
  <si>
    <t>102327</t>
  </si>
  <si>
    <t>102328</t>
  </si>
  <si>
    <t>102329</t>
  </si>
  <si>
    <t>10,23</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</si>
  <si>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</si>
  <si>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</si>
  <si>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</si>
  <si>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</si>
  <si>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101616</t>
  </si>
  <si>
    <t>PREPARO DE FUNDO DE VALA COM LARGURA MENOR QUE 1,5 M (ACERTO DO SOLO NATURAL). AF_08/2020</t>
  </si>
  <si>
    <t>101617</t>
  </si>
  <si>
    <t>PREPARO DE FUNDO DE VALA COM LARGURA MAIOR OU IGUAL A 1,5 M E MENOR QUE 2,5 M (ACERTO DO SOLO NATURAL). AF_08/2020</t>
  </si>
  <si>
    <t>101618</t>
  </si>
  <si>
    <t>PREPARO DE FUNDO DE VALA COM LARGURA MENOR QUE 1,5 M, COM CAMADA DE AREIA, LANÇAMENTO MANUAL. AF_08/2020</t>
  </si>
  <si>
    <t>101619</t>
  </si>
  <si>
    <t>PREPARO DE FUNDO DE VALA COM LARGURA MENOR QUE 1,5 M, COM CAMADA DE BRITA, LANÇAMENTO MANUAL. AF_08/2020</t>
  </si>
  <si>
    <t>101620</t>
  </si>
  <si>
    <t>PREPARO DE FUNDO DE VALA COM LARGURA MAIOR OU IGUAL A 1,5 M E MENOR QUE 2,5 M, COM CAMADA DE AREIA, LANÇAMENTO MANUAL. AF_08/2020</t>
  </si>
  <si>
    <t>101621</t>
  </si>
  <si>
    <t>PREPARO DE FUNDO DE VALA COM LARGURA MAIOR OU IGUAL A 1,5 M E MENOR QUE 2,5 M, COM CAMADA DE BRITA, LANÇAMENTO MANUAL. AF_08/2020</t>
  </si>
  <si>
    <t>101622</t>
  </si>
  <si>
    <t>PREPARO DE FUNDO DE VALA COM LARGURA MENOR QUE 1,5 M, COM CAMADA DE AREIA, LANÇAMENTO MECANIZADO. AF_08/2020</t>
  </si>
  <si>
    <t>101623</t>
  </si>
  <si>
    <t>PREPARO DE FUNDO DE VALA COM LARGURA MENOR QUE 1,5 M, COM CAMADA DE BRITA, LANÇAMENTO MECANIZADO. AF_08/2020</t>
  </si>
  <si>
    <t>101624</t>
  </si>
  <si>
    <t>PREPARO DE FUNDO DE VALA COM LARGURA MAIOR OU IGUAL A 1,5 M E MENOR QUE 2,5 M, COM CAMADA DE BRITA, LANÇAMENTO MECANIZADO. AF_08/2020</t>
  </si>
  <si>
    <t>101625</t>
  </si>
  <si>
    <t>PREPARO DE FUNDO DE VALA COM LARGURA MAIOR OU IGUAL A 1,5 M E MENOR QUE 2,5 M, COM CAMADA DE AREIA, LANÇAMENTO MECANIZADO. AF_08/2020</t>
  </si>
  <si>
    <t>79,42</t>
  </si>
  <si>
    <t>74,89</t>
  </si>
  <si>
    <t>101159</t>
  </si>
  <si>
    <t>ALVENARIA DE VEDAÇÃO DE BLOCOS CERÂMICOS MACIÇOS DE 5X10X20CM (ESPESSURA 10CM) E ARGAMASSA DE ASSENTAMENTO COM PREPARO EM BETONEIRA. AF_05/2020</t>
  </si>
  <si>
    <t>64,17</t>
  </si>
  <si>
    <t>57,98</t>
  </si>
  <si>
    <t>60,99</t>
  </si>
  <si>
    <t>72,48</t>
  </si>
  <si>
    <t>101162</t>
  </si>
  <si>
    <t>ALVENARIA DE VEDAÇÃO COM ELEMENTO VAZADO DE CERÂMICA (COBOGÓ) DE 7X20X20CM E ARGAMASSA DE ASSENTAMENTO COM PREPARO EM BETONEIRA. AF_05/2020</t>
  </si>
  <si>
    <t>74,78</t>
  </si>
  <si>
    <t>77,23</t>
  </si>
  <si>
    <t>101161</t>
  </si>
  <si>
    <t>ALVENARIA DE VEDAÇÃO COM ELEMENTO VAZADO DE CONCRETO (COBOGÓ) DE 7X50X50CM E ARGAMASSA DE ASSENTAMENTO COM PREPARO EM BETONEIRA. AF_05/2020</t>
  </si>
  <si>
    <t>101163</t>
  </si>
  <si>
    <t>ALVENARIA DE VEDAÇÃO COM BLOCO DE VIDRO VAZADO, TIPO VENEZIANA, DE 6X20X20CM E ARGAMASSA DE ASSENTAMENTO COM PREPARO EM BETONEIRA. AF_05/2020</t>
  </si>
  <si>
    <t>101164</t>
  </si>
  <si>
    <t>ALVENARIA DE VEDAÇÃO COM BLOCO DE VIDRO, TIPO CANELADO, DE 8X19X19CM E ARGAMASSA DE ASSENTAMENTO COM PREPARO EM BETONEIRA. AF_05/2020</t>
  </si>
  <si>
    <t>29,66</t>
  </si>
  <si>
    <t>102235</t>
  </si>
  <si>
    <t>102253</t>
  </si>
  <si>
    <t>DIVISORIA SANITÁRIA, TIPO CABINE, EM GRANITO CINZA POLIDO, ESP = 3CM, ASSENTADO COM ARGAMASSA COLANTE AC III-E, EXCLUSIVE FERRAGENS. AF_01/2021</t>
  </si>
  <si>
    <t>102254</t>
  </si>
  <si>
    <t>DIVISORIA SANITÁRIA, TIPO CABINE, EM MÁRMORE BRANCO POLIDO, ESP = 3CM, ASSENTADO COM ARGAMASSA COLANTE AC III-E, EXCLUSIVE FERRAGENS. AF_01/2021</t>
  </si>
  <si>
    <t>102255</t>
  </si>
  <si>
    <t>TAPA VISTA DE MICTÓRIO EM GRANITO CINZA POLIDO, ESP = 3CM, ASSENTADO COM ARGAMASSA COLANTE AC III-E . AF_01/2021</t>
  </si>
  <si>
    <t>102256</t>
  </si>
  <si>
    <t>TAPA VISTA DE MICTÓRIO EM MÁRMORE BRANCO POLIDO, ESP = 3CM, ASSENTADO COM ARGAMASSA COLANTE AC III-E . AF_01/2021</t>
  </si>
  <si>
    <t>102257</t>
  </si>
  <si>
    <t>DIVISORIA SANITÁRIA, TIPO CABINE, EM PAINEL DE GRANILITE, ESP = 3CM, ASSENTADO COM ARGAMASSA COLANTE AC III-E, EXCLUSIVE FERRAGENS. AF_01/2021</t>
  </si>
  <si>
    <t>102258</t>
  </si>
  <si>
    <t>TAPA VISTA DE MICTÓRIO EM PAINEL DE GRANILITE, ESP = 3CM, ASSENTADO COM ARGAMASSA COLANTE AC III-E . AF_01/2021</t>
  </si>
  <si>
    <t>101154</t>
  </si>
  <si>
    <t>ALVENARIA DE VEDAÇÃO DE BLOCOS DE CONCRETO CELULAR DE 10X30X60CM (ESPESSURA 10CM) E ARGAMASSA DE ASSENTAMENTO COM PREPARO EM BETONEIRA. AF_05/2020</t>
  </si>
  <si>
    <t>101155</t>
  </si>
  <si>
    <t>ALVENARIA DE VEDAÇÃO DE BLOCOS DE CONCRETO CELULAR DE 15X30X60CM (ESPESSURA 15CM) E ARGAMASSA DE ASSENTAMENTO COM PREPARO EM BETONEIRA. AF_05/2020</t>
  </si>
  <si>
    <t>101156</t>
  </si>
  <si>
    <t>ALVENARIA DE VEDAÇÃO DE BLOCOS DE CONCRETO CELULAR DE 20X30X60CM (ESPESSURA 20CM) E ARGAMASSA DE ASSENTAMENTO COM PREPARO EM BETONEIRA. AF_05/2020</t>
  </si>
  <si>
    <t>101814</t>
  </si>
  <si>
    <t>RECOMPOSIÇÃO DE PAVIMENTOS EM PEDRA POLIÉDRICA, REJUNTAMENTO COM PÓ DE PEDRA, COM REAPROVEITAMENTO DAS PEDRAS POLIÉDRICAS PARA O FECHAMENTO DE VALAS - INCLUSO RETIRADA E COLOCAÇÃO DO MATERIAL. AF_12/2020</t>
  </si>
  <si>
    <t>101816</t>
  </si>
  <si>
    <t>RECOMPOSIÇÃO DE PAVIMENTO EM PEDRAS POLIÉDRICAS, REJUNTAMENTO COM ARGAMASSA, COM REAPROVEITAMENTO DAS PEDRAS POLIÉDRICAS, PARA O FECHAMENTO DE VALAS - INCLUSO RETIRADA E COLOCAÇÃO DO MATERIAL. AF_12/2020</t>
  </si>
  <si>
    <t>101817</t>
  </si>
  <si>
    <t>RECOMPOSIÇÃO DE PAVIMENTO EM PARALELEPÍPEDOS, REJUNTAMENTO COM PÓ DE PEDRA, COM REAPROVEITAMENTO DOS PARALELEPÍPEDOS, PARA O FECHAMENTO DE VALAS - INCLUSO RETIRADA E COLOCAÇÃO DO MATERIAL. AF_12/2020</t>
  </si>
  <si>
    <t>101819</t>
  </si>
  <si>
    <t>RECOMPOSIÇÃO DE PAVIMENTO EM PARALELEPÍPEDOS, REJUNTAMENTO COM ARGAMASSA, COM REAPROVEITAMENTO DOS PARALELEPÍPEDOS, PARA O FECHAMENTO DE VALAS - INCLUSO RETIRADA E COLOCAÇÃO DO MATERIAL. AF_12/2020</t>
  </si>
  <si>
    <t>101820</t>
  </si>
  <si>
    <t>RECOMPOSIÇÃO DE PAVIMENTO EM PISO INTERTRAVADO SEXTAVADO, COM REAPROVEITAMENTO DOS BLOCOS SEXTAVADO, PARA O FECHAMENTO DE VALAS - INCLUSO RETIRADA E COLOCAÇÃO DO MATERIAL. AF_12/2020</t>
  </si>
  <si>
    <t>101822</t>
  </si>
  <si>
    <t>RECOMPOSIÇÃO DE BASE E OU SUB-BASE PARA REMENDO PROFUNDO DE SOLOS DE COMPORTAMENTO LATERÍTICO (ARENOSO) - INCLUSO RETIRADA E COLOCAÇÃO DO MATERIAL. AF_12/2020</t>
  </si>
  <si>
    <t>101823</t>
  </si>
  <si>
    <t>RECOMPOSIÇÃO DE BASE E OU SUB-BASE PARA REMENDO PROFUNDO DE SOLO MELHORADO COM CIMENTO (TEOR DE 2%) - INCLUSO RETIRADA E COLOCAÇÃO DO MATERIAL. AF_12/2020</t>
  </si>
  <si>
    <t>101824</t>
  </si>
  <si>
    <t>RECOMPOSIÇÃO DE BASE E OU SUB-BASE PARA REMENDO PROFUNDO DE SOLO MELHORADO COM CIMENTO (TEOR DE 4%) - INCLUSO RETIRADA E COLOCAÇÃO DO MATERIAL. AF_12/2020</t>
  </si>
  <si>
    <t>101825</t>
  </si>
  <si>
    <t>RECOMPOSIÇÃO DE BASE E OU SUB-BASE PARA REMENDO PROFUNDO DE SOLO COM CIMENTO (TEOR DE 6%) - INCLUSO RETIRADA E COLOCAÇÃO DO MATERIAL. AF_12/2020</t>
  </si>
  <si>
    <t>101826</t>
  </si>
  <si>
    <t>RECOMPOSIÇÃO DE BASE E OU SUB-BASE PARA REMENDO PROFUNDO DE SOLO COM CIMENTO (TEOR DE 8%) - INCLUSO RETIRADA E COLOCAÇÃO DO MATERIAL. AF_12/2020</t>
  </si>
  <si>
    <t>101827</t>
  </si>
  <si>
    <t>RECOMPOSIÇÃO DE BASE E OU SUB-BASE PARA REMENDO PROFUNDO DE SOLO BRITA (40/60) - INCLUSO RETIRADA E COLOCAÇÃO DO MATERIAL. AF_12/2020</t>
  </si>
  <si>
    <t>101828</t>
  </si>
  <si>
    <t>RECOMPOSIÇÃO DE BASE E OU SUB-BASE PARA REMENDO PROFUNDO DE SOLO BRITA (50/50) - INCLUSO RETIRADA E COLOCAÇÃO DO MATERIAL. AF_12/2020</t>
  </si>
  <si>
    <t>146,52</t>
  </si>
  <si>
    <t>101829</t>
  </si>
  <si>
    <t>101830</t>
  </si>
  <si>
    <t>101831</t>
  </si>
  <si>
    <t>101832</t>
  </si>
  <si>
    <t>RECOMPOSIÇÃO DE BASE E OU SUB-BASE PARA REMENDO PROFUNDO DE SOLO BRITA (50/50) COM CIMENTO (TEOR DE 4%) - INCLUSO RETIRADA E COLOCAÇÃO DO MATERIAL. AF_12/2020</t>
  </si>
  <si>
    <t>101833</t>
  </si>
  <si>
    <t>RECOMPOSIÇÃO DE BASE E OU SUB-BASE PARA REMENDO PROFUNDO DE SOLO BRITA (50/50) COM CIMENTO (TEOR DE 6%) - INCLUSO RETIRADA E COLOCAÇÃO DO MATERIAL. AF_12/2020</t>
  </si>
  <si>
    <t>101834</t>
  </si>
  <si>
    <t>RECOMPOSIÇÃO DE BASE E OU SUB-BASE PARA REMENDO PROFUNDO DE SOLO BRITA (50/50) COM CIMENTO (TEOR DE 8%) - INCLUSO RETIRADA E COLOCAÇÃO DO MATERIAL. AF_12/2020</t>
  </si>
  <si>
    <t>101835</t>
  </si>
  <si>
    <t>RECOMPOSIÇÃO DE BASE E OU SUB-BASE PARA REMENDO PROFUNDO DE BRITA GRADUADA SIMPLES - INCLUSO RETIRADA E COLOCAÇÃO DO MATERIAL. AF_12/2020</t>
  </si>
  <si>
    <t>101836</t>
  </si>
  <si>
    <t>RECOMPOSIÇÃO DE BASE E OU SUB-BASE PARA FECHAMENTO DE VALAS DE SOLOS DE COMPORTAMENTO LATERÍTICO (ARENOSO) - INCLUSO RETIRADA E COLOCAÇÃO DO MATERIAL. AF_12/2020</t>
  </si>
  <si>
    <t>101837</t>
  </si>
  <si>
    <t>RECOMPOSIÇÃO DE BASE E OU SUB-BASE PARA FECHAMENTO DE VALAS DE SOLO MELHORADO COM CIMENTO (TEOR DE 2%) - INCLUSO RETIRADA E COLOCAÇÃO DO MATERIAL. AF_12/2020</t>
  </si>
  <si>
    <t>101838</t>
  </si>
  <si>
    <t>RECOMPOSIÇÃO DE BASE E OU SUB-BASE PARA FECHAMENTO DE VALAS DE SOLO MELHORADO COM CIMENTO (TEOR DE 4%) - INCLUSO RETIRADA E COLOCAÇÃO DO MATERIAL. AF_12/2020</t>
  </si>
  <si>
    <t>101839</t>
  </si>
  <si>
    <t>RECOMPOSIÇÃO DE BASE E OU SUB-BASE PARA FECHAMENTO DE VALAS DE SOLO COM CIMENTO (TEOR DE 6%) - INCLUSO RETIRADA E COLOCAÇÃO DO MATERIAL. AF_12/2020</t>
  </si>
  <si>
    <t>101840</t>
  </si>
  <si>
    <t>RECOMPOSIÇÃO DE BASE E OU SUB-BASE PARA FECHAMENTO DE VALAS DE SOLO COM CIMENTO (TEOR DE 8%) - INCLUSO RETIRADA E COLOCAÇÃO DO MATERIAL. AF_12/2020</t>
  </si>
  <si>
    <t>101841</t>
  </si>
  <si>
    <t>RECOMPOSIÇÃO DE BASE E OU SUB-BASE PARA FECHAMENTO DE VALAS DE SOLO BRITA (40/60) - INCLUSO RETIRADA E COLOCAÇÃO DO MATERIAL. AF_12/2020</t>
  </si>
  <si>
    <t>101842</t>
  </si>
  <si>
    <t>RECOMPOSIÇÃO DE BASE E OU SUB-BASE PARA FECHAMENTO DE VALAS DE SOLO BRITA (50/50) - INCLUSO RETIRADA E COLOCAÇÃO DO MATERIAL. AF_12/2020</t>
  </si>
  <si>
    <t>101843</t>
  </si>
  <si>
    <t>101844</t>
  </si>
  <si>
    <t>101845</t>
  </si>
  <si>
    <t>101846</t>
  </si>
  <si>
    <t>RECOMPOSIÇÃO DE BASE E OU SUB-BASE PARA FECHAMENTO DE VALAS DE SOLO BRITA (50/50) COM CIMENTO (TEOR DE 4%) - INCLUSO RETIRADA E COLOCAÇÃO DO MATERIAL. AF_12/2020</t>
  </si>
  <si>
    <t>101847</t>
  </si>
  <si>
    <t>RECOMPOSIÇÃO DE BASE E OU SUB-BASE PARA FECHAMENTO DE VALAS DE SOLO BRITA (50/50) COM CIMENTO (TEOR DE 6%) - INCLUSO RETIRADA E COLOCAÇÃO DO MATERIAL. AF_12/2020</t>
  </si>
  <si>
    <t>101848</t>
  </si>
  <si>
    <t>RECOMPOSIÇÃO DE BASE E OU SUB-BASE PARA FECHAMENTO DE VALAS DE SOLO BRITA (50/50) COM CIMENTO (TEOR DE 8%) - INCLUSO RETIRADA E COLOCAÇÃO DO MATERIAL. AF_12/2020</t>
  </si>
  <si>
    <t>101849</t>
  </si>
  <si>
    <t>RECOMPOSIÇÃO DE BASE E OU SUB-BASE PARA FECHAMENTO DE VALAS DE BRITA GRADUADA SIMPLES - INCLUSO RETIRADA E COLOCAÇÃO DO MATERIAL. AF_12/2020</t>
  </si>
  <si>
    <t>101850</t>
  </si>
  <si>
    <t>REASSENTAMENTO DE PARALELEPÍPEDOS, REJUNTAMENTO COM PÓ DE PEDRA, COM REAPROVEITAMENTO DOS PARALELEPÍPEDOS - INCLUSO RETIRADA E COLOCAÇÃO DO MATERIAL. AF_12/2020</t>
  </si>
  <si>
    <t>101852</t>
  </si>
  <si>
    <t>REASSENTAMENTO DE PARALELEPÍPEDOS, REJUNTAMENTO COM ARGAMASSA, COM REAPROVEITAMENTO DOS PARALELEPÍPEDOS - INCLUSO RETIRADA E COLOCAÇÃO DO MATERIAL. AF_12/2020</t>
  </si>
  <si>
    <t>101853</t>
  </si>
  <si>
    <t>REASSENTAMENTO DE PEDRAS POLIÉDRICAS, REJUNTAMENTO COM PÓ DE PEDRA, COM REAPROVEITAMENTO DAS PEDRAS POLIÉDRICAS - INCLUSO RETIRADA E COLOCAÇÃO DO MATERIAL.  AF_12/2020</t>
  </si>
  <si>
    <t>101855</t>
  </si>
  <si>
    <t>REASSENTAMENTO DE PEDRAS POLIÉDRICAS, REJUNTAMENTO COM ARGAMASSA, COM REAPROVEITAMENTO DAS PEDRAS POLIÉDRICAS - INCLUSO RETIRADA E COLOCAÇÃO DO MATERIAL. AF_12/2020</t>
  </si>
  <si>
    <t>101856</t>
  </si>
  <si>
    <t>REASSENTAMENTO DE BLOCOS PISOGRAMA PARA PISO INTERTRAVADO, COM REAPROVEITAMENTO DOS BLOCOS PISOGRAMA - INCLUSO RETIRADA E COLOCAÇÃO DO MATERIAL. AF_12/2020</t>
  </si>
  <si>
    <t>101857</t>
  </si>
  <si>
    <t>REASSENTAMENTO DE BLOCOS SEXTAVADO PARA PISO INTERTRAVADO, ESPESSURA DE 6 CM, EM CALÇADA, COM REAPROVEITAMENTO DOS BLOCOS SEXTAVADOS - INCLUSO RETIRADA E COLOCAÇÃO DO MATERIAL. AF_12/2020</t>
  </si>
  <si>
    <t>101858</t>
  </si>
  <si>
    <t>REASSENTAMENTO DE BLOCOS SEXTAVADO PARA PISO INTERTRAVADO, ESPESSURA DE 6 CM, EM VIA/ESTACIONAMENTO, COM REAPROVEITAMENTO DOS BLOCOS SEXTAVADO - INCLUSO RETIRADA E COLOCAÇÃO DO MATERIAL. AF_12/2020</t>
  </si>
  <si>
    <t>101859</t>
  </si>
  <si>
    <t>REASSENTAMENTO DE BLOCOS SEXTAVADO PARA PISO INTERTRAVADO, ESPESSURA DE 8 CM, EM VIA/ESTACIONAMENTO, COM REAPROVEITAMENTO DOS BLOCOS SEXTAVADO - INCLUSO RETIRADA E COLOCAÇÃO DO MATERIAL. AF_12/2020</t>
  </si>
  <si>
    <t>101860</t>
  </si>
  <si>
    <t>REASSENTAMENTO DE BLOCOS SEXTAVADO PARA PISO INTERTRAVADO, ESPESSURA DE 10 CM, EM VIA/ESTACIONAMENTO, COM REAPROVEITAMENTO DOS BLOCOS SEXTAVADO - INCLUSO RETIRADA E COLOCAÇÃO DO MATERIAL. AF_12/2020</t>
  </si>
  <si>
    <t>101861</t>
  </si>
  <si>
    <t>REASSENTAMENTO DE BLOCOS RETANGULAR PARA PISO INTERTRAVADO, ESPESSURA DE 4  CM, EM CALÇADA, COM REAPROVEITAMENTO DOS BLOCOS RETANGULAR - INCLUSO RETIRADA E COLOCAÇÃO DO MATERIAL. AF_12/2020</t>
  </si>
  <si>
    <t>21,41</t>
  </si>
  <si>
    <t>101862</t>
  </si>
  <si>
    <t>REASSENTAMENTO DE BLOCOS RETANGULAR PARA PISO INTERTRAVADO, ESPESSURA DE 6 CM, EM CALÇADA, COM REAPROVEITAMENTO DOS BLOCOS RETANGULAR - INCLUSO RETIRADA E COLOCAÇÃO DO MATERIAL. AF_12/2020</t>
  </si>
  <si>
    <t>101863</t>
  </si>
  <si>
    <t>REASSENTAMENTO DE BLOCOS RETANGULAR PARA PISO INTERTRAVADO, ESPESSURA DE 6 CM, EM VIA/ESTACIONAMENTO, COM REAPROVEITAMENTO DOS BLOCOS RETANGULAR - INCLUSO RETIRADA E COLOCAÇÃO DO MATERIAL. AF_12/2020</t>
  </si>
  <si>
    <t>101864</t>
  </si>
  <si>
    <t>REASSENTAMENTO DE BLOCOS RETANGULAR PARA PISO INTERTRAVADO, ESPESSURA DE 8 CM, EM VIA/ESTACIONAMENTO, COM REAPROVEITAMENTO DOS BLOCOS RETANGULAR - INCLUSO RETIRADA E COLOCAÇÃO DO MATERIAL. AF_12/2020</t>
  </si>
  <si>
    <t>101865</t>
  </si>
  <si>
    <t>REASSENTAMENTO DE BLOCOS RETANGULAR PARA PISO INTERTRAVADO, ESPESSURA DE 10 CM, EM VIA/ESTACIONAMENTO, COM REAPROVEITAMENTO DOS BLOCOS RETANGULAR - INCLUSO RETIRADA E COLOCAÇÃO DO MATERIAL. AF_12/2020</t>
  </si>
  <si>
    <t>101866</t>
  </si>
  <si>
    <t>REASSENTAMENTO DE BLOCOS 16 FACES PARA PISO INTERTRAVADO, ESPESSURA DE 4  CM, EM CALÇADA, COM REAPROVEITAMENTO DOS BLOCOS 16 FACES - INCLUSO RETIRADA E COLOCAÇÃO DO MATERIAL. AF_12/2020</t>
  </si>
  <si>
    <t>101867</t>
  </si>
  <si>
    <t>REASSENTAMENTO DE BLOCOS 16 FACES PARA PISO INTERTRAVADO, ESPESSURA DE 6 CM, EM CALÇADA, COM REAPROVEITAMENTO DOS BLOCOS 16 FACES - INCLUSO RETIRADA E COLOCAÇÃO DO MATERIAL. AF_12/2020</t>
  </si>
  <si>
    <t>101868</t>
  </si>
  <si>
    <t>REASSENTAMENTO DE BLOCOS 16 FACES PARA PISO INTERTRAVADO, ESPESSURA DE 6 CM, EM VIA/ESTACIONAMENTO, COM REAPROVEITAMENTO DOS BLOCOS 16 FACES - INCLUSO RETIRADA E COLOCAÇÃO DO MATERIAL. AF_12/2020</t>
  </si>
  <si>
    <t>101869</t>
  </si>
  <si>
    <t>REASSENTAMENTO DE BLOCOS 16 FACES PARA PISO INTERTRAVADO, ESPESSURA DE 8 CM, EM VIA/ESTACIONAMENTO, COM REAPROVEITAMENTO DOS BLOCOS 16 FACES - INCLUSO RETIRADA E COLOCAÇÃO DO MATERIAL. AF_12/2020</t>
  </si>
  <si>
    <t>101870</t>
  </si>
  <si>
    <t>REASSENTAMENTO DE BLOCOS 16 FACES PARA PISO INTERTRAVADO, ESPESSURA DE 10 CM, EM VIA/ESTACIONAMENTO, COM REAPROVEITAMENTO DOS BLOCOS 16 FACES - INCLUSO RETIRADA E COLOCAÇÃO DO MATERIAL. AF_12/2020</t>
  </si>
  <si>
    <t>102098</t>
  </si>
  <si>
    <t>RECOMPOSIÇÃO DE REVESTIMENTO EM CONCRETO ASFÁLTICO (AQUISIÇÃO EM USINA), PARA O FECHAMENTO DE VALAS - INCLUSO DEMOLIÇÃO DO PAVIMENTO. AF_12/2020</t>
  </si>
  <si>
    <t>EXECUÇÃO E COMPACTAÇÃO DE BASE E OU SUB BASE PARA PAVIMENTAÇÃO DE SOLO (PREDOMINANTEMENTE ARENOSO) COM CIMENTO (TEOR DE 2%) - EXCLUSIVE SOLO, ESCAVAÇÃO, CARGA E TRANSPORTE. AF_11/2019</t>
  </si>
  <si>
    <t>38,81</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</si>
  <si>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</si>
  <si>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</si>
  <si>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119,98</t>
  </si>
  <si>
    <t>166,61</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</si>
  <si>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</si>
  <si>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</si>
  <si>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</si>
  <si>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</si>
  <si>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75,36</t>
  </si>
  <si>
    <t>77,09</t>
  </si>
  <si>
    <t>97104</t>
  </si>
  <si>
    <t>97105</t>
  </si>
  <si>
    <t>97106</t>
  </si>
  <si>
    <t>97107</t>
  </si>
  <si>
    <t>97108</t>
  </si>
  <si>
    <t>97109</t>
  </si>
  <si>
    <t>97111</t>
  </si>
  <si>
    <t>97112</t>
  </si>
  <si>
    <t>97113</t>
  </si>
  <si>
    <t>97116</t>
  </si>
  <si>
    <t>97117</t>
  </si>
  <si>
    <t>97118</t>
  </si>
  <si>
    <t>97119</t>
  </si>
  <si>
    <t>101167</t>
  </si>
  <si>
    <t>EXECUÇÃO DE PAVIMENTO EM PARALELEPÍPEDOS, REJUNTAMENTO COM PÓ DE PEDRA. AF_05/2020</t>
  </si>
  <si>
    <t>101169</t>
  </si>
  <si>
    <t>EXECUÇÃO DE PAVIMENTO EM PARALELEPÍPEDOS, REJUNTAMENTO COM ARGAMASSA TRAÇO 1:3 (CIMENTO E AREIA). AF_05/2020</t>
  </si>
  <si>
    <t>101170</t>
  </si>
  <si>
    <t>EXECUÇÃO DE PAVIMENTO EM PEDRAS POLIÉDRICAS, REJUNTAMENTO COM PÓ DE PEDRA. AF_05/2020</t>
  </si>
  <si>
    <t>101172</t>
  </si>
  <si>
    <t>EXECUÇÃO DE PAVIMENTO EM PEDRAS POLIÉDRICAS, REJUNTAMENTO COM ARGAMASSA TRAÇO 1:3 (CIMENTO E AREIA). AF_05/2020</t>
  </si>
  <si>
    <t>USINAGEM DE BRITA GRADUADA SIMPLES. AF_03/2020</t>
  </si>
  <si>
    <t>USINAGEM DE BRITA GRADUADA TRATADA COM CIMENTO. AF_03/2020</t>
  </si>
  <si>
    <t>USINAGEM DE CONCRETO PARA COMPACTAÇÃO COM ROLO. AF_03/2020</t>
  </si>
  <si>
    <t>22,89</t>
  </si>
  <si>
    <t>12,64</t>
  </si>
  <si>
    <t>17,95</t>
  </si>
  <si>
    <t>102193</t>
  </si>
  <si>
    <t>LIXAMENTO DE MADEIRA PARA APLICAÇÃO DE FUNDO OU PINTURA. AF_01/2021</t>
  </si>
  <si>
    <t>102194</t>
  </si>
  <si>
    <t>LIXAMENTO DE MASSA PARA MADEIRA. AF_01/2021</t>
  </si>
  <si>
    <t>102197</t>
  </si>
  <si>
    <t>PINTURA FUNDO NIVELADOR ALQUÍDICO BRANCO EM MADEIRA. AF_01/2021</t>
  </si>
  <si>
    <t>102200</t>
  </si>
  <si>
    <t>APLICAÇÃO MASSA ALQUÍDICA PARA MADEIRA, PARA PINTURA COM TINTA DE ACABAMENTO (PIGMENTADA). AF_01/2021</t>
  </si>
  <si>
    <t>102202</t>
  </si>
  <si>
    <t>APLICAÇÃO MASSA EPÓXI PARA MADEIRA, PARA PINTURA COM TINTA PU DE ACABAMENTO (PIGMENTADA). AF_01/2021</t>
  </si>
  <si>
    <t>102203</t>
  </si>
  <si>
    <t>PINTURA VERNIZ (INCOLOR) ALQUÍDICO EM MADEIRA, USO INTERNO E EXTERNO, 1 DEMÃO. AF_01/2021</t>
  </si>
  <si>
    <t>102204</t>
  </si>
  <si>
    <t>PINTURA VERNIZ (INCOLOR) ALQUÍDICO EM MADEIRA, USO INTERNO, 1 DEMÃO. AF_01/2021</t>
  </si>
  <si>
    <t>102205</t>
  </si>
  <si>
    <t>PINTURA VERNIZ (INCOLOR) POLIURETÂNICO (RESINA ALQUÍDICA MODIFICADA) EM MADEIRA, 1 DEMÃO. AF_01/2021</t>
  </si>
  <si>
    <t>102207</t>
  </si>
  <si>
    <t>PINTURA TINTA DE ACABAMENTO (PIGMENTADA) A ÓLEO EM MADEIRA, 1 DEMÃO. AF_01/2021</t>
  </si>
  <si>
    <t>102208</t>
  </si>
  <si>
    <t>PINTURA TINTA DE ACABAMENTO (PIGMENTADA) ESMALTE SINTÉTICO FOSCO EM MADEIRA, 1 DEMÃO. AF_01/2021</t>
  </si>
  <si>
    <t>102209</t>
  </si>
  <si>
    <t>PINTURA TINTA DE ACABAMENTO (PIGMENTADA) ESMALTE SINTÉTICO ACETINADO EM MADEIRA, 1 DEMÃO. AF_01/2021</t>
  </si>
  <si>
    <t>102210</t>
  </si>
  <si>
    <t>PINTURA TINTA DE ACABAMENTO (PIGMENTADA) ESMALTE SINTÉTICO BRILHANTE EM MADEIRA, 1 DEMÃO. AF_01/2021</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</si>
  <si>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</si>
  <si>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</si>
  <si>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</si>
  <si>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</si>
  <si>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</si>
  <si>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</si>
  <si>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102217</t>
  </si>
  <si>
    <t>PINTURA TINTA DE ACABAMENTO (PIGMENTADA) A ÓLEO EM MADEIRA, 2 DEMÃOS. AF_01/2021</t>
  </si>
  <si>
    <t>102218</t>
  </si>
  <si>
    <t>PINTURA TINTA DE ACABAMENTO (PIGMENTADA) ESMALTE SINTÉTICO FOSCO EM MADEIRA, 2 DEMÃOS. AF_01/2021</t>
  </si>
  <si>
    <t>102219</t>
  </si>
  <si>
    <t>PINTURA TINTA DE ACABAMENTO (PIGMENTADA) ESMALTE SINTÉTICO ACETINADO EM MADEIRA, 2 DEMÃOS. AF_01/2021</t>
  </si>
  <si>
    <t>102220</t>
  </si>
  <si>
    <t>PINTURA TINTA DE ACABAMENTO (PIGMENTADA) ESMALTE SINTÉTICO BRILHANTE EM MADEIRA, 2 DEMÃOS. AF_01/2021</t>
  </si>
  <si>
    <t>102223</t>
  </si>
  <si>
    <t>PINTURA VERNIZ (INCOLOR) ALQUÍDICO EM MADEIRA, USO INTERNO E EXTERNO, 3 DEMÃOS. AF_01/2021</t>
  </si>
  <si>
    <t>102224</t>
  </si>
  <si>
    <t>PINTURA VERNIZ (INCOLOR) ALQUÍDICO EM MADEIRA, USO INTERNO, 3 DEMÃOS. AF_01/2021</t>
  </si>
  <si>
    <t>102225</t>
  </si>
  <si>
    <t>PINTURA VERNIZ (INCOLOR) POLIURETÂNICO (RESINA ALQUÍDICA MODIFICADA) EM MADEIRA, 3 DEMÃOS. AF_01/2021</t>
  </si>
  <si>
    <t>102227</t>
  </si>
  <si>
    <t>PINTURA TINTA DE ACABAMENTO (PIGMENTADA) A ÓLEO EM MADEIRA, 3 DEMÃOS. AF_01/2021</t>
  </si>
  <si>
    <t>102228</t>
  </si>
  <si>
    <t>PINTURA TINTA DE ACABAMENTO (PIGMENTADA) ESMALTE SINTÉTICO FOSCO EM MADEIRA, 3 DEMÃOS. AF_01/2021</t>
  </si>
  <si>
    <t>102229</t>
  </si>
  <si>
    <t>PINTURA TINTA DE ACABAMENTO (PIGMENTADA) ESMALTE SINTÉTICO ACETINADO EM MADEIRA, 3 DEMÃOS. AF_01/2021</t>
  </si>
  <si>
    <t>102230</t>
  </si>
  <si>
    <t>PINTURA TINTA DE ACABAMENTO (PIGMENTADA) ESMALTE SINTÉTICO BRILHANTE EM MADEIRA, 3 DEMÃOS. AF_01/2021</t>
  </si>
  <si>
    <t>102233</t>
  </si>
  <si>
    <t>PINTURA IMUNIZANTE PARA MADEIRA, 1 DEMÃO. AF_01/2021</t>
  </si>
  <si>
    <t>102234</t>
  </si>
  <si>
    <t>PINTURA IMUNIZANTE PARA MADEIRA, 2 DEMÃOS. AF_01/2021</t>
  </si>
  <si>
    <t>100716</t>
  </si>
  <si>
    <t>JATEAMENTO ABRASIVO COM GRANALHA DE AÇO EM PERFIL METÁLICO EM FÁBRICA. AF_01/2020</t>
  </si>
  <si>
    <t>100717</t>
  </si>
  <si>
    <t>LIXAMENTO MANUAL EM SUPERFÍCIES METÁLICAS EM OBRA. AF_01/2020</t>
  </si>
  <si>
    <t>100718</t>
  </si>
  <si>
    <t>COLOCAÇÃO DE FITA PROTETORA PARA PINTURA. AF_01/2020</t>
  </si>
  <si>
    <t>100719</t>
  </si>
  <si>
    <t>100720</t>
  </si>
  <si>
    <t>PINTURA COM TINTA ALQUÍDICA DE FUNDO (TIPO ZARCÃO) APLICADA A ROLO OU PINCEL SOBRE PERFIL METÁLICO EXECUTADO EM FÁBRICA (POR DEMÃO). AF_01/2020</t>
  </si>
  <si>
    <t>100721</t>
  </si>
  <si>
    <t>100722</t>
  </si>
  <si>
    <t>PINTURA COM TINTA ALQUÍDICA DE FUNDO (TIPO ZARCÃO) APLICADA A ROLO OU PINCEL SOBRE SUPERFÍCIES METÁLICAS (EXCETO PERFIL) EXECUTADO EM OBRA (POR DEMÃO). AF_01/2020</t>
  </si>
  <si>
    <t>100723</t>
  </si>
  <si>
    <t>100724</t>
  </si>
  <si>
    <t>PINTURA COM TINTA ALQUÍDICA DE FUNDO E ACABAMENTO (ESMALTE SINTÉTICO GRAFITE) APLICADA A ROLO OU PINCEL SOBRE PERFIL METÁLICO EXECUTADO EM FÁBRICA (POR DEMÃO). AF_01/2020</t>
  </si>
  <si>
    <t>100725</t>
  </si>
  <si>
    <t>100726</t>
  </si>
  <si>
    <t>PINTURA COM TINTA ALQUÍDICA DE FUNDO E ACABAMENTO (ESMALTE SINTÉTICO GRAFITE) APLICADA A ROLO OU PINCEL SOBRE SUPERFÍCIES METÁLICAS (EXCETO PERFIL) EXECUTADO EM OBRA (POR DEMÃO). AF_01/2020</t>
  </si>
  <si>
    <t>100727</t>
  </si>
  <si>
    <t>100728</t>
  </si>
  <si>
    <t>PINTURA COM TINTA EPOXÍDICA DE FUNDO APLICADA A ROLO OU PINCEL SOBRE PERFIL METÁLICO EXECUTADO EM FÁBRICA (POR DEMÃO). AF_01/2020</t>
  </si>
  <si>
    <t>100729</t>
  </si>
  <si>
    <t>100730</t>
  </si>
  <si>
    <t>PINTURA COM TINTA EPOXÍDICA DE ACABAMENTO APLICADA A ROLO OU PINCEL SOBRE PERFIL METÁLICO EXECUTADO EM FÁBRICA (POR DEMÃO). AF_01/2020</t>
  </si>
  <si>
    <t>100733</t>
  </si>
  <si>
    <t>100734</t>
  </si>
  <si>
    <t>PINTURA COM TINTA ACRÍLICA DE FUNDO APLICADA A ROLO OU PINCEL SOBRE SUPERFÍCIES METÁLICAS (EXCETO PERFIL) EXECUTADO EM OBRA (POR DEMÃO). AF_01/2020</t>
  </si>
  <si>
    <t>100735</t>
  </si>
  <si>
    <t>100736</t>
  </si>
  <si>
    <t>PINTURA COM TINTA ACRÍLICA DE ACABAMENTO APLICADA A ROLO OU PINCEL SOBRE SUPERFÍCIES METÁLICAS (EXCETO PERFIL) EXECUTADO EM OBRA (POR DEMÃO). AF_01/2020</t>
  </si>
  <si>
    <t>100739</t>
  </si>
  <si>
    <t>100740</t>
  </si>
  <si>
    <t>PINTURA COM TINTA ALQUÍDICA DE ACABAMENTO (ESMALTE SINTÉTICO ACETINADO) APLICADA A ROLO OU PINCEL SOBRE PERFIL METÁLICO EXECUTADO EM FÁBRICA (POR DEMÃO). AF_01/2020</t>
  </si>
  <si>
    <t>100741</t>
  </si>
  <si>
    <t>100742</t>
  </si>
  <si>
    <t>PINTURA COM TINTA ALQUÍDICA DE ACABAMENTO (ESMALTE SINTÉTICO ACETINADO) APLICADA A ROLO OU PINCEL SOBRE SUPERFÍCIES METÁLICAS (EXCETO PERFIL) EXECUTADO EM OBRA (POR DEMÃO). AF_01/2020</t>
  </si>
  <si>
    <t>100743</t>
  </si>
  <si>
    <t>100744</t>
  </si>
  <si>
    <t>PINTURA COM TINTA ALQUÍDICA DE ACABAMENTO (ESMALTE SINTÉTICO BRILHANTE) APLICADA A ROLO OU PINCEL SOBRE PERFIL METÁLICO EXECUTADO EM FÁBRICA (POR DEMÃO). AF_01/2020</t>
  </si>
  <si>
    <t>100745</t>
  </si>
  <si>
    <t>100746</t>
  </si>
  <si>
    <t>PINTURA COM TINTA ALQUÍDICA DE ACABAMENTO (ESMALTE SINTÉTICO BRILHANTE) APLICADA A ROLO OU PINCEL SOBRE SUPERFÍCIES METÁLICAS (EXCETO PERFIL) EXECUTADO EM OBRA (POR DEMÃO). AF_01/2020</t>
  </si>
  <si>
    <t>100747</t>
  </si>
  <si>
    <t>100748</t>
  </si>
  <si>
    <t>PINTURA COM TINTA ALQUÍDICA DE ACABAMENTO (ESMALTE SINTÉTICO FOSCO) APLICADA A ROLO OU PINCEL SOBRE PERFIL METÁLICO EXECUTADO EM FÁBRICA (POR DEMÃO). AF_01/2020</t>
  </si>
  <si>
    <t>100749</t>
  </si>
  <si>
    <t>18,97</t>
  </si>
  <si>
    <t>100750</t>
  </si>
  <si>
    <t>PINTURA COM TINTA ALQUÍDICA DE ACABAMENTO (ESMALTE SINTÉTICO FOSCO) APLICADA A ROLO OU PINCEL SOBRE SUPERFÍCIES METÁLICAS (EXCETO PERFIL) EXECUTADO EM OBRA (POR DEMÃO). AF_01/2020</t>
  </si>
  <si>
    <t>100751</t>
  </si>
  <si>
    <t>100752</t>
  </si>
  <si>
    <t>PINTURA COM TINTA EPOXÍDICA DE ACABAMENTO APLICADA A ROLO OU PINCEL SOBRE PERFIL METÁLICO EXECUTADO EM FÁBRICA (02 DEMÃOS). AF_01/2020</t>
  </si>
  <si>
    <t>100753</t>
  </si>
  <si>
    <t>100754</t>
  </si>
  <si>
    <t>PINTURA COM TINTA ACRÍLICA DE ACABAMENTO APLICADA A ROLO OU PINCEL SOBRE SUPERFÍCIES METÁLICAS (EXCETO PERFIL) EXECUTADO EM OBRA (02 DEMÃOS). AF_01/2020</t>
  </si>
  <si>
    <t>100757</t>
  </si>
  <si>
    <t>100758</t>
  </si>
  <si>
    <t>PINTURA COM TINTA ALQUÍDICA DE ACABAMENTO (ESMALTE SINTÉTICO ACETINADO) APLICADA A ROLO OU PINCEL SOBRE SUPERFÍCIES METÁLICAS (EXCETO PERFIL) EXECUTADO EM OBRA (02 DEMÃOS). AF_01/2020</t>
  </si>
  <si>
    <t>100759</t>
  </si>
  <si>
    <t>100760</t>
  </si>
  <si>
    <t>PINTURA COM TINTA ALQUÍDICA DE ACABAMENTO (ESMALTE SINTÉTICO BRILHANTE) APLICADA A ROLO OU PINCEL SOBRE SUPERFÍCIES METÁLICAS (EXCETO PERFIL) EXECUTADO EM OBRA (02 DEMÃOS). AF_01/2020</t>
  </si>
  <si>
    <t>100761</t>
  </si>
  <si>
    <t>100762</t>
  </si>
  <si>
    <t>PINTURA COM TINTA ALQUÍDICA DE ACABAMENTO (ESMALTE SINTÉTICO FOSCO) APLICADA A ROLO OU PINCEL SOBRE SUPERFÍCIES METÁLICAS (EXCETO PERFIL) EXECUTADO EM OBRA (02 DEMÃOS). AF_01/2020</t>
  </si>
  <si>
    <t>102488</t>
  </si>
  <si>
    <t>PREPARO DO PISO CIMENTADO PARA PINTURA - LIXAMENTO E LIMPEZA. AF_05/2021</t>
  </si>
  <si>
    <t>102489</t>
  </si>
  <si>
    <t>PINTURA HIDROFUGANTE COM SILICONE, APLICAÇÃO MANUAL, 2 DEMÃOS. AF_05/2021</t>
  </si>
  <si>
    <t>102491</t>
  </si>
  <si>
    <t>PINTURA DE PISO COM TINTA ACRÍLICA, APLICAÇÃO MANUAL, 2 DEMÃOS, INCLUSO FUNDO PREPARADOR. AF_05/2021</t>
  </si>
  <si>
    <t>102492</t>
  </si>
  <si>
    <t>PINTURA DE PISO COM TINTA ACRÍLICA, APLICAÇÃO MANUAL, 3 DEMÃOS, INCLUSO FUNDO PREPARADOR. AF_05/2021</t>
  </si>
  <si>
    <t>102494</t>
  </si>
  <si>
    <t>PINTURA DE PISO COM TINTA EPÓXI, APLICAÇÃO MANUAL, 2 DEMÃOS, INCLUSO PRIMER EPÓXI. AF_05/2021</t>
  </si>
  <si>
    <t>41,95</t>
  </si>
  <si>
    <t>102496</t>
  </si>
  <si>
    <t>PINTURA DE RODAPÉ COM TINTA EPÓXI, APLICAÇÃO MANUAL, 2 DEMÃOS, INCLUSÃO PRIMER EPÓXI. AF_05/2021</t>
  </si>
  <si>
    <t>102497</t>
  </si>
  <si>
    <t>PINTURA DE RODAPÉ EM PEDRA DECORATIVA COM VERNIZ DE POLIURETANO, APLICAÇÃO MANUAL, 3 DEMÃOS. AF_05/2021</t>
  </si>
  <si>
    <t>102498</t>
  </si>
  <si>
    <t>PINTURA DE MEIO-FIO COM TINTA BRANCA A BASE DE CAL (CAIAÇÃO). AF_05/2021</t>
  </si>
  <si>
    <t>102499</t>
  </si>
  <si>
    <t>ENCERAMENTO DE PISO EM MADEIRA. AF_05/2021</t>
  </si>
  <si>
    <t>102500</t>
  </si>
  <si>
    <t>PINTURA DE DEMARCAÇÃO DE VAGA COM TINTA ACRÍLICA, E = 10 CM, APLICAÇÃO MANUAL. AF_05/2021</t>
  </si>
  <si>
    <t>102501</t>
  </si>
  <si>
    <t>PINTURA DE FAIXA DE PEDESTRE OU ZEBRADA COM TINTA ACRÍLICA, E  = 30 CM, APLICAÇÃO MANUAL. AF_05/2021</t>
  </si>
  <si>
    <t>102504</t>
  </si>
  <si>
    <t>PINTURA DE DEMARCAÇÃO DE QUADRA POLIESPORTIVA COM TINTA ACRÍLICA, E = 5 CM, APLICAÇÃO MANUAL. AF_05/2021</t>
  </si>
  <si>
    <t>102505</t>
  </si>
  <si>
    <t>PINTURA DE DEMARCAÇÃO DE QUADRA POLIESPORTIVA COM BORRACHA CLORADA, E = 5 CM, APLICAÇÃO MANUAL. AF_05/2021</t>
  </si>
  <si>
    <t>102506</t>
  </si>
  <si>
    <t>PINTURA DE DEMARCAÇÃO DE QUADRA POLIESPORTIVA COM TINTA EPÓXI, E = 5 CM, APLICAÇÃO MANUAL. AF_05/2021</t>
  </si>
  <si>
    <t>102507</t>
  </si>
  <si>
    <t>PINTURA DE DEMARCAÇÃO DE VAGA COM TINTA EPÓXI, E = 10 CM, APLICAÇÃO MANUAL. AF_05/2021</t>
  </si>
  <si>
    <t>102508</t>
  </si>
  <si>
    <t>PINTURA DE FAIXA DE PEDESTRE OU ZEBRADA COM TINTA EPÓXI, E  = 30 CM, APLICAÇÃO MANUAL. AF_05/2021</t>
  </si>
  <si>
    <t>102509</t>
  </si>
  <si>
    <t>PINTURA DE FAIXA DE PEDESTRE OU ZEBRADA TINTA RETRORREFLETIVA A BASE DE RESINA ACRÍLICA COM MICROESFERAS DE VIDRO, E = 30 CM, APLICAÇÃO MANUAL. AF_05/2021</t>
  </si>
  <si>
    <t>102512</t>
  </si>
  <si>
    <t>PINTURA DE EIXO VIÁRIO SOBRE ASFALTO COM TINTA RETRORREFLETIVA A BASE DE RESINA ACRÍLICA COM MICROESFERAS DE VIDRO, APLICAÇÃO MECÂNICA COM DEMARCADORA AUTOPROPELIDA. AF_05/2021</t>
  </si>
  <si>
    <t>102513</t>
  </si>
  <si>
    <t>PINTURA DE SÍMBOLOS E TEXTOS COM TINTA ACRÍLICA, DEMARCAÇÃO COM FITA ADESIVA E APLICAÇÃO COM ROLO. AF_05/2021</t>
  </si>
  <si>
    <t>102520</t>
  </si>
  <si>
    <t>PINTURA DE SINALIZAÇÃO VERTICAL DE SEGURANÇA, FAIXAS AMARELA E PRETA, APLICAÇÃO MANUAL, 2 DEMÃOS. AF_05/2021</t>
  </si>
  <si>
    <t>101749</t>
  </si>
  <si>
    <t>PISO CIMENTADO, TRAÇO 1:3 (CIMENTO E AREIA), ACABAMENTO LISO, ESPESSURA 4,0 CM, PREPARO MECÂNICO DA ARGAMASSA. AF_09/2020</t>
  </si>
  <si>
    <t>101750</t>
  </si>
  <si>
    <t>PISO CIMENTADO, TRAÇO 1:3 (CIMENTO E AREIA), ACABAMENTO RÚSTICO, ESPESSURA 4,0 CM, PREPARO MECÂNICO DA ARGAMASSA. AF_09/2020</t>
  </si>
  <si>
    <t>101729</t>
  </si>
  <si>
    <t>PISO EM TACO DE MADEIRA 7X42CM, FIXADO COM COLA BASE DE PVA. AF_09/2020</t>
  </si>
  <si>
    <t>101746</t>
  </si>
  <si>
    <t>ASSOALHO DE MADEIRA. AF_09/2020</t>
  </si>
  <si>
    <t>101751</t>
  </si>
  <si>
    <t>PISO EM TACO DE MADEIRA 7X21CM, FIXADO COM COLA BASE DE PVA. AF_09/2020</t>
  </si>
  <si>
    <t>45,01</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</si>
  <si>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</si>
  <si>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</si>
  <si>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</si>
  <si>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</si>
  <si>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98678</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</si>
  <si>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</si>
  <si>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</si>
  <si>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</si>
  <si>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</si>
  <si>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</si>
  <si>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</si>
  <si>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</si>
  <si>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</si>
  <si>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</si>
  <si>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101090</t>
  </si>
  <si>
    <t>PISO EM PEDRA PORTUGUESA ASSENTADO SOBRE ARGAMASSA SECA DE CIMENTO E AREIA, TRAÇO 1:3, REJUNTADO COM CIMENTO COMUM. AF_05/2020</t>
  </si>
  <si>
    <t>101091</t>
  </si>
  <si>
    <t>PISO EM LADRILHO HIDRÁULICO APLICADO EM AMBIENTES EXTERNOS. AF_05/2020</t>
  </si>
  <si>
    <t>101725</t>
  </si>
  <si>
    <t>PISO EM LADRILHO HIDRÁULICO APLICADO EM AMBIENTES INTERNOS DE ÁREA MENOR QUE 5 M², INCLUSO APLICAÇÃO DE RESINA. AF_09/2020</t>
  </si>
  <si>
    <t>101726</t>
  </si>
  <si>
    <t>PISO EM LADRILHO HIDRÁULICO APLICADO EM AMBIENTES INTERNOS DE ÁREA ENTRE 5 E 15 M², INCLUSO APLICAÇÃO DE RESINA. AF_09/2020</t>
  </si>
  <si>
    <t>101731</t>
  </si>
  <si>
    <t>PISO EM PEDRA  ASSENTADO SOBRE ARGAMASSA 1:3 (CIMENTO E AREIA). AF_09/2020</t>
  </si>
  <si>
    <t>101732</t>
  </si>
  <si>
    <t>PISO EM PEDRA ARDÓSIA ASSENTADO SOBRE ARGAMASSA 1:3 (CIMENTO E AREIA). AF_09/2020</t>
  </si>
  <si>
    <t>101094</t>
  </si>
  <si>
    <t>101727</t>
  </si>
  <si>
    <t>PISO VINÍLICO SEMI-FLEXÍVEL EM PLACAS, PADRÃO LISO, ESPESSURA 3,2 MM, FIXADO COM COLA. AF_09/2020</t>
  </si>
  <si>
    <t>101733</t>
  </si>
  <si>
    <t>PISO DE BORRACHA PASTILHADO/FRISADO, ESPESSURA 7MM, ASSENTADO COM ARGAMASSA. AF_09/2020</t>
  </si>
  <si>
    <t>101734</t>
  </si>
  <si>
    <t>PISO DE BORRACHA PASTILHADO, ESPESSURA 15MM, ASSENTADO COM ARGAMASSA. AF_09/2020</t>
  </si>
  <si>
    <t>101735</t>
  </si>
  <si>
    <t>PISO DE BORRACHA ESPORTIVO, ESPESSURA 15MM, ASSENTADO COM ARGAMASSA. AF_09/2020</t>
  </si>
  <si>
    <t>101736</t>
  </si>
  <si>
    <t>PISO DE BORRACHA PASTILHADO, ESPESSURA 3,5MM, FIXADO COM ADESIVO ACRÍLICO. AF_09/2020</t>
  </si>
  <si>
    <t>101737</t>
  </si>
  <si>
    <t>PISO DE BORRACHA CANELADO, ESPESSURA 3,5MM, FIXADO COM ADESIVO ACRÍLICO. AF_09/2020</t>
  </si>
  <si>
    <t>101748</t>
  </si>
  <si>
    <t>PREPARO DE CONTRAPISO COM POLITRIZ. AF_09/2020</t>
  </si>
  <si>
    <t>101092</t>
  </si>
  <si>
    <t>PISO EM GRANITO APLICADO EM CALÇADAS OU PISOS EXTERNOS. AF_05/2020</t>
  </si>
  <si>
    <t>101093</t>
  </si>
  <si>
    <t>PISO EM MÁRMORE APLICADO EM CALÇADAS OU PISOS EXTERNOS. AF_05/2020</t>
  </si>
  <si>
    <t>SOLEIRA EM MÁRMORE, LARGURA 15 CM, ESPESSURA 2,0 CM. AF_09/2020</t>
  </si>
  <si>
    <t>RODAPÉ EM MÁRMORE, ALTURA 7 CM. AF_09/2020</t>
  </si>
  <si>
    <t>101738</t>
  </si>
  <si>
    <t>RODAPÉ EM MADEIRA, ALTURA 7CM, FIXADO COM COLA. AF_09/2020</t>
  </si>
  <si>
    <t>101739</t>
  </si>
  <si>
    <t>RODAPÉ EM MADEIRA, ALTURA 7CM, FIXADO COM COLA E PARAFUSOS. AF_09/2020</t>
  </si>
  <si>
    <t>101740</t>
  </si>
  <si>
    <t>RODAPÉ EM ARDÓSIA ALTURA 10CM. AF_09/2020</t>
  </si>
  <si>
    <t>101741</t>
  </si>
  <si>
    <t>RODAPÉ EM MARMORITE, ALTURA 10CM. AF_09/2020</t>
  </si>
  <si>
    <t>101747</t>
  </si>
  <si>
    <t>PISO EM CONCRETO 20 MPA PREPARO MECÂNICO, ESPESSURA 7CM. AF_09/2020</t>
  </si>
  <si>
    <t>33,82</t>
  </si>
  <si>
    <t>101742</t>
  </si>
  <si>
    <t>RODAPÉ BORRACHA LISO, ALTURA = 7CM, ESPESSURA = 2 MM, PARA ARGAMASSA. AF_09/2020</t>
  </si>
  <si>
    <t>21,28</t>
  </si>
  <si>
    <t>30,64</t>
  </si>
  <si>
    <t>33,73</t>
  </si>
  <si>
    <t>29,76</t>
  </si>
  <si>
    <t>29,23</t>
  </si>
  <si>
    <t>82,19</t>
  </si>
  <si>
    <t>39,46</t>
  </si>
  <si>
    <t>78,72</t>
  </si>
  <si>
    <t>86,15</t>
  </si>
  <si>
    <t>(COMPOSIÇÃO REPRESENTATIVA) DO SERVIÇO DE REVESTIMENTO CERÂMICO PARA AMBIENTES DE ÁREAS MOLHADAS, MEIA PAREDE OU PAREDE INTEIRA, COM PLACAS TIPO ESMALTADA EXTRA, DIMENSÕES 20X20 CM, PARA EDIFICAÇÃO HABITACIONAL MULTIFAMILIAR (PRÉDIO). AF_11/2014</t>
  </si>
  <si>
    <t>48,15</t>
  </si>
  <si>
    <t>101965</t>
  </si>
  <si>
    <t>PEITORIL LINEAR EM GRANITO OU MÁRMORE, L = 15CM, COMPRIMENTO DE ATÉ 2M, ASSENTADO COM ARGAMASSA 1:6 COM ADITIVO. AF_11/2020</t>
  </si>
  <si>
    <t>101966</t>
  </si>
  <si>
    <t>CHAPIM SOBRE MUROS LINEARES, EM GRANITO OU MÁRMORE, L = 25 CM, ASSENTADO COM ARGAMASSA 1:6 COM ADITIVO. AF_11/2020</t>
  </si>
  <si>
    <t>101979</t>
  </si>
  <si>
    <t>CHAPIM (RUFO CAPA) EM AÇO GALVANIZADO, CORTE 33. AF_11/2020</t>
  </si>
  <si>
    <t>41,62</t>
  </si>
  <si>
    <t>65,33</t>
  </si>
  <si>
    <t>74,61</t>
  </si>
  <si>
    <t>381,07</t>
  </si>
  <si>
    <t>397,05</t>
  </si>
  <si>
    <t>ARGAMASSA TRAÇO 1:1,93 (EM VOLUME DE CIMENTO E AREIA MÉDIA ÚMIDA), FCK 20 MPA, PREPARO MECÂNICO COM MISTURADOR DUPLO HORIZONTAL DE ALTA TURBULÊNCIA. AF_03/2020</t>
  </si>
  <si>
    <t>3,23</t>
  </si>
  <si>
    <t>27,16</t>
  </si>
  <si>
    <t>14,18</t>
  </si>
  <si>
    <t>97054</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</si>
  <si>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</si>
  <si>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</si>
  <si>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</si>
  <si>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</si>
  <si>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</si>
  <si>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</si>
  <si>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</si>
  <si>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</si>
  <si>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</si>
  <si>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</si>
  <si>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</si>
  <si>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</si>
  <si>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</si>
  <si>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</si>
  <si>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</si>
  <si>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</si>
  <si>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</si>
  <si>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</si>
  <si>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</si>
  <si>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</si>
  <si>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</si>
  <si>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</si>
  <si>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</si>
  <si>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</si>
  <si>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</si>
  <si>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</si>
  <si>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</si>
  <si>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</si>
  <si>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</si>
  <si>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</si>
  <si>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</si>
  <si>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100937</t>
  </si>
  <si>
    <t>TRANSPORTE COM CAMINHÃO BASCULANTE DE 6 M³, EM VIA INTERNA (DENTRO DO CANTEIRO - UNIDADE: M3XKM). AF_07/2020</t>
  </si>
  <si>
    <t>100938</t>
  </si>
  <si>
    <t>TRANSPORTE COM CAMINHÃO BASCULANTE DE 10 M³, EM VIA INTERNA (DENTRO DO CANTEIRO - UNIDADE: M3XKM). AF_07/2020</t>
  </si>
  <si>
    <t>100939</t>
  </si>
  <si>
    <t>TRANSPORTE COM CAMINHÃO BASCULANTE DE 14 M³, EM VIA INTERNA (DENTRO DO CANTEIRO - UNIDADE:M3XKM). AF_07/2020</t>
  </si>
  <si>
    <t>100940</t>
  </si>
  <si>
    <t>TRANSPORTE COM CAMINHÃO BASCULANTE DE 18 M³, EM VIA INTERNA (DENTRO DO CANTEIRO - UNIDADE: M3XKM). AF_07/2020</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</si>
  <si>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</si>
  <si>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</si>
  <si>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</si>
  <si>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</si>
  <si>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</si>
  <si>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</si>
  <si>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100944</t>
  </si>
  <si>
    <t>TRANSPORTE COM CAMINHÃO BASCULANTE DE 18 M³, EM VIA INTERNA (DENTRO DO CANTEIRO - UNIDADE: TXKM). AF_07/2020</t>
  </si>
  <si>
    <t>100945</t>
  </si>
  <si>
    <t>TRANSPORTE COM CAMINHÃO CARROCERIA 9T, EM VIA URBANA EM LEITO NATURAL (UNIDADE: TXKM). AF_07/2020</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</si>
  <si>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</si>
  <si>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</si>
  <si>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</si>
  <si>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</si>
  <si>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</si>
  <si>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</si>
  <si>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</si>
  <si>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</si>
  <si>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</si>
  <si>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</si>
  <si>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100951</t>
  </si>
  <si>
    <t>TRANSPORTE COM CAMINHÃO CARROCERIA COM GUINDAUTO (MUNCK),  MOMENTO MÁXIMO DE CARGA 11,7 TM, EM VIA URBANA EM REVESTIMENTO PRIMÁRIO (UNIDADE: TXKM). AF_07/2020</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</si>
  <si>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</si>
  <si>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</si>
  <si>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</si>
  <si>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</si>
  <si>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</si>
  <si>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</si>
  <si>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</si>
  <si>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</si>
  <si>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100956</t>
  </si>
  <si>
    <t>TRANSPORTE COM CAMINHÃO PIPA DE 6 M³, EM VIA URBANA EM REVESTIMENTO PRIMÁRIO (UNIDADE: M3XKM). AF_07/2020</t>
  </si>
  <si>
    <t>100957</t>
  </si>
  <si>
    <t>TRANSPORTE COM CAMINHÃO PIPA DE 6 M³, EM VIA URBANA PAVIMENTADA, DMT ATÉ 30KM (UNIDADE: M3XKM). AF_07/2020</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</si>
  <si>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</si>
  <si>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</si>
  <si>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</si>
  <si>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</si>
  <si>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100960</t>
  </si>
  <si>
    <t>TRANSPORTE COM CAMINHÃO PIPA DE 10 M³, EM VIA URBANA EM LEITO NATURAL (UNIDADE: M3XKM). AF_07/2020</t>
  </si>
  <si>
    <t>100961</t>
  </si>
  <si>
    <t>TRANSPORTE COM CAMINHÃO PIPA DE 10 M³, EM VIA URBANA EM REVESTIMENTO PRIMÁRIO (UNIDADE: M3XKM). AF_07/2020</t>
  </si>
  <si>
    <t>100962</t>
  </si>
  <si>
    <t>TRANSPORTE COM CAMINHÃO PIPA DE 10 M³, EM VIA URBANA PAVIMENTADA, DMT ATÉ 30KM (UNIDADE: M3XKM). AF_07/2020</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</si>
  <si>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</si>
  <si>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</si>
  <si>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</si>
  <si>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</si>
  <si>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</si>
  <si>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</si>
  <si>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</si>
  <si>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</si>
  <si>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</si>
  <si>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</si>
  <si>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100965</t>
  </si>
  <si>
    <t>TRANSPORTE COM CAMINHÃO TANQUE DE TRANSPORTE DE MATERIAL ASFÁLTICO DE 30000 L, EM VIA URBANA EM  LEITO NATURAL (UNIDADE: TXKM). AF_07/2020</t>
  </si>
  <si>
    <t>100966</t>
  </si>
  <si>
    <t>TRANSPORTE COM CAMINHÃO TANQUE DE TRANSPORTE DE MATERIAL ASFÁLTICO DE 30000 L, EM VIA URBANA EM  REVESTIMENTO PRIMÁRIO (UNIDADE: TXKM). AF_07/2020</t>
  </si>
  <si>
    <t>100969</t>
  </si>
  <si>
    <t>TRANSPORTE COM CAMINHÃO TANQUE DE TRANSPORTE DE MATERIAL ASFÁLTICO DE 20000 L, EM VIA URBANA EM LEITO NATURAL (UNIDADE: TXKM). AF_07/2020</t>
  </si>
  <si>
    <t>100970</t>
  </si>
  <si>
    <t>TRANSPORTE COM CAMINHÃO TANQUE DE TRANSPORTE DE MATERIAL ASFÁLTICO DE 20000 L, EM VIA URBANA EM  REVESTIMENTO PRIMÁRIO (UNIDADE: TXKM). AF_07/2020</t>
  </si>
  <si>
    <t>102330</t>
  </si>
  <si>
    <t>TRANSPORTE COM CAMINHÃO TANQUE DE TRANSPORTE DE MATERIAL ASFÁLTICO DE 30000 L, EM VIA URBANA PAVIMENTADA, DMT ATÉ 30KM (UNIDADE: TXKM). AF_07/2020</t>
  </si>
  <si>
    <t>102331</t>
  </si>
  <si>
    <t>TRANSPORTE COM CAMINHÃO TANQUE DE TRANSPORTE DE MATERIAL ASFÁLTICO DE 30000 L, EM VIA URBANA PAVIMENTADA, ADICIONAL PARA DMT EXCEDENTE A 30 KM (UNIDADE: TXKM). AF_07/2020</t>
  </si>
  <si>
    <t>102332</t>
  </si>
  <si>
    <t>TRANSPORTE COM CAMINHÃO TANQUE DE TRANSPORTE DE MATERIAL ASFÁLTICO DE 20000 L, EM VIA URBANA PAVIMENTADA, DMT ATÉ 30KM (UNIDADE: TXKM). AF_07/2020</t>
  </si>
  <si>
    <t>102333</t>
  </si>
  <si>
    <t>TRANSPORTE COM CAMINHÃO TANQUE DE TRANSPORTE DE MATERIAL ASFÁLTICO DE 20000 L, EM VIA URBANA PAVIMENTADA, ADICIONAL PARA DMT EXCEDENTE A 30 KM (UNIDADE: TXKM). AF_07/2020</t>
  </si>
  <si>
    <t>101019</t>
  </si>
  <si>
    <t>CARGA, MANOBRA E DESCARGA MANUAL DE TUBOS PLÁSTICOS, DN MENOR OU IGUAL A 100 MM, EM CAMINHÃO CARROCERIA 9T. AF_07/2020</t>
  </si>
  <si>
    <t>101479</t>
  </si>
  <si>
    <t>CARGA, MANOBRA E DESCARGA MANUAL DE TUBOS PLÁSTICOS, DN 200 MM, EM CAMINHÃO CARROCERIA 9T. AF_07/2020</t>
  </si>
  <si>
    <t>102568</t>
  </si>
  <si>
    <t>CARGA, MANOBRA E DESCARGA MANUAL DE TUBOS PLÁSTICOS, DN 150 MM, EM CAMINHÃO CARROCERIA 9T. AF_06/2021</t>
  </si>
  <si>
    <t>100976</t>
  </si>
  <si>
    <t>CARGA, MANOBRA E DESCARGA DE SOLOS E MATERIAIS GRANULARES EM CAMINHÃO BASCULANTE 18 M³ - CARGA COM PÁ CARREGADEIRA (CAÇAMBA DE 1,7 A 2,8 M³ / 128 HP) E DESCARGA LIVRE (UNIDADE: M3). AF_07/2020</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</si>
  <si>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</si>
  <si>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</si>
  <si>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</si>
  <si>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</si>
  <si>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</si>
  <si>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</si>
  <si>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</si>
  <si>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</si>
  <si>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</si>
  <si>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</si>
  <si>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</si>
  <si>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</si>
  <si>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</si>
  <si>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</si>
  <si>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</si>
  <si>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</si>
  <si>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</si>
  <si>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</si>
  <si>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</si>
  <si>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</si>
  <si>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</si>
  <si>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</si>
  <si>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</si>
  <si>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</si>
  <si>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100989</t>
  </si>
  <si>
    <t>CARGA, MANOBRA E DESCARGA DE SOLOS E MATERIAIS GRANULARES EM CAMINHÃO BASCULANTE 6 M³ - CARGA COM PÁ CARREGADEIRA (CAÇAMBA DE 1,7 A 2,8 M³ / 128 HP) E DESCARGA LIVRE (UNIDADE: T). AF_07/2020</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</si>
  <si>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</si>
  <si>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</si>
  <si>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</si>
  <si>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</si>
  <si>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</si>
  <si>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</si>
  <si>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</si>
  <si>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</si>
  <si>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</si>
  <si>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</si>
  <si>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</si>
  <si>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</si>
  <si>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100996</t>
  </si>
  <si>
    <t>CARGA, MANOBRA E DESCARGA DE SOLOS E MATERIAIS GRANULARES EM CAMINHÃO BASCULANTE 18 M³ - CARGA COM ESCAVADEIRA HIDRÁULICA (CAÇAMBA DE 1,20 M³ / 155 HP) E DESCARGA LIVRE (UNIDADE: T). AF_07/2020</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</si>
  <si>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</si>
  <si>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</si>
  <si>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</si>
  <si>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</si>
  <si>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</si>
  <si>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</si>
  <si>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</si>
  <si>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</si>
  <si>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101001</t>
  </si>
  <si>
    <t>CARGA DE MISTURA ASFÁLTICA EM CAMINHÃO BASCULANTE 6 M³ (UNIDADE: T). AF_07/2020</t>
  </si>
  <si>
    <t>101002</t>
  </si>
  <si>
    <t>CARGA DE MISTURA ASFÁLTICA EM CAMINHÃO BASCULANTE 10 M³ (UNIDADE: T). AF_07/2020</t>
  </si>
  <si>
    <t>101003</t>
  </si>
  <si>
    <t>CARGA DE MISTURA ASFÁLTICA EM CAMINHÃO BASCULANTE 14 M³ (UNIDADE: T). AF_07/2020</t>
  </si>
  <si>
    <t>101004</t>
  </si>
  <si>
    <t>CARGA DE MISTURA ASFÁLTICA EM CAMINHÃO BASCULANTE 18 M³ (UNIDADE: T). AF_07/2020</t>
  </si>
  <si>
    <t>101005</t>
  </si>
  <si>
    <t>CARGA, MANOBRA E DESCARGA DE ÁGUA EM CAMINHÃO PIPA 6 M³. AF_07/2020</t>
  </si>
  <si>
    <t>101006</t>
  </si>
  <si>
    <t>CARGA, MANOBRA E DESCARGA DE ÁGUA EM CAMINHÃO PIPA 10 M³. AF_07/2020</t>
  </si>
  <si>
    <t>101007</t>
  </si>
  <si>
    <t>CARGA DE ÁGUA EM CAMINHÃO PIPA 6 M³. AF_07/2020</t>
  </si>
  <si>
    <t>101008</t>
  </si>
  <si>
    <t>CARGA DE ÁGUA EM CAMINHÃO PIPA 10 M³. AF_07/2020</t>
  </si>
  <si>
    <t>101009</t>
  </si>
  <si>
    <t>CARGA, MANOBRA E DESCARGA DE POSTE DE CONCRETO EM CAMINHÃO CARROCERIA COM GUINDAUTO (MUNCK) 11,7 TM. AF_07/2020</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</si>
  <si>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</si>
  <si>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</si>
  <si>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</si>
  <si>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</si>
  <si>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101014</t>
  </si>
  <si>
    <t>CARGA, MANOBRA E DESCARGA DE TUBOS DE CONCRETO, DN 400 MM, EM CAMINHÃO CARROCERIA COM GUINDAUTO (MUNCK) 11,7 TM. AF_07/2020</t>
  </si>
  <si>
    <t>101015</t>
  </si>
  <si>
    <t>CARGA, MANOBRA E DESCARGA DE TUBOS DE CONCRETO, DN 500 MM, EM CAMINHÃO CARROCERIA COM GUINDAUTO (MUNCK) 11,7 TM. AF_07/2020</t>
  </si>
  <si>
    <t>101016</t>
  </si>
  <si>
    <t>CARGA, MANOBRA E DESCARGA DE TUBOS METÁLICOS, DN MENOR OU IGUAL A 150 MM, EM CAMINHÃO CARROCERIA COM GUINDAUTO (MUNCK) 11,7 TM. AF_07/2020</t>
  </si>
  <si>
    <t>101017</t>
  </si>
  <si>
    <t>CARGA, MANOBRA E DESCARGA DE TUBOS METÁLICOS, DN 200 MM, EM CAMINHÃO CARROCERIA COM GUINDAUTO (MUNCK) 11,7 TM. AF_07/2020</t>
  </si>
  <si>
    <t>101018</t>
  </si>
  <si>
    <t>CARGA, MANOBRA E DESCARGA DE TUBOS METÁLICOS, DN 250 MM, EM CAMINHÃO CARROCERIA COM GUINDAUTO (MUNCK) 11,7 TM. AF_07/2020</t>
  </si>
  <si>
    <t>101463</t>
  </si>
  <si>
    <t>CARGA, MANOBRA E DESCARGA DE TUBOS DE CONCRETO, DN 600 MM, EM CAMINHÃO CARROCERIA COM GUINDAUTO (MUNCK) 11,7 TM. AF_07/2020</t>
  </si>
  <si>
    <t>101464</t>
  </si>
  <si>
    <t>CARGA, MANOBRA E DESCARGA DE TUBOS DE CONCRETO, DN 700 MM, EM CAMINHÃO CARROCERIA COM GUINDAUTO (MUNCK) 11,7 TM. AF_07/2020</t>
  </si>
  <si>
    <t>101465</t>
  </si>
  <si>
    <t>CARGA, MANOBRA E DESCARGA DE TUBOS DE CONCRETO, DN 800 MM, EM CAMINHÃO CARROCERIA COM GUINDAUTO (MUNCK) 11,7 TM. AF_07/2020</t>
  </si>
  <si>
    <t>101466</t>
  </si>
  <si>
    <t>CARGA, MANOBRA E DESCARGA DE TUBOS DE CONCRETO, DN 900 MM, EM CAMINHÃO CARROCERIA COM GUINDAUTO (MUNCK) 11,7 TM. AF_07/2020</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</si>
  <si>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</si>
  <si>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</si>
  <si>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</si>
  <si>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</si>
  <si>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</si>
  <si>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</si>
  <si>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101470</t>
  </si>
  <si>
    <t>CARGA, MANOBRA E DESCARGA DE TUBOS METÁLICOS, DN 350 MM, EM CAMINHÃO CARROCERIA COM GUINDAUTO (MUNCK) 11,7 TM. AF_07/2020</t>
  </si>
  <si>
    <t>101471</t>
  </si>
  <si>
    <t>CARGA, MANOBRA E DESCARGA DE TUBOS METÁLICOS, DN 400 MM, EM CAMINHÃO CARROCERIA COM GUINDAUTO (MUNCK) 11,7 TM. AF_07/2020</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</si>
  <si>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</si>
  <si>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</si>
  <si>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</si>
  <si>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</si>
  <si>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101474</t>
  </si>
  <si>
    <t>CARGA, MANOBRA E DESCARGA DE TUBOS METÁLICOS, DN 700 MM, EM CAMINHÃO CARROCERIA COM GUINDAUTO (MUNCK) 11,7 TM. AF_07/2020</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</si>
  <si>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</si>
  <si>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</si>
  <si>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</si>
  <si>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</si>
  <si>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</si>
  <si>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</si>
  <si>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</si>
  <si>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</si>
  <si>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</si>
  <si>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</si>
  <si>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101481</t>
  </si>
  <si>
    <t>CARGA, MANOBRA E DESCARGA DE TUBOS PLÁSTICOS, DN 300 MM, EM CAMINHÃO CARROCERIA COM GUINDAUTO (MUNCK) 11,7 TM. AF_07/2020</t>
  </si>
  <si>
    <t>101482</t>
  </si>
  <si>
    <t>101483</t>
  </si>
  <si>
    <t>CARGA, MANOBRA E DESCARGA DE TUBOS PLÁSTICOS, DN 500 MM, EM CAMINHÃO CARROCERIA COM GUINDAUTO (MUNCK) 11,7 TM. AF_07/2020</t>
  </si>
  <si>
    <t>101484</t>
  </si>
  <si>
    <t>CARGA, MANOBRA E DESCARGA DE TUBOS PLÁSTICOS, DN 600 MM, EM CAMINHÃO CARROCERIA COM GUINDAUTO (MUNCK) 11,7 TM. AF_07/2020</t>
  </si>
  <si>
    <t>101485</t>
  </si>
  <si>
    <t>CARGA, MANOBRA E DESCARGA DE TUBOS PLÁSTICOS, DN 750 MM, EM CAMINHÃO CARROCERIA COM GUINDAUTO (MUNCK) 11,7 TM. AF_07/2020</t>
  </si>
  <si>
    <t>101486</t>
  </si>
  <si>
    <t>CARGA, MANOBRA E DESCARGA DE TUBOS PLÁSTICOS, DN 900 MM, EM CAMINHÃO CARROCERIA COM GUINDAUTO (MUNCK) 11,7 TM. AF_07/2020</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</si>
  <si>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</si>
  <si>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</si>
  <si>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</si>
  <si>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</si>
  <si>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</si>
  <si>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</si>
  <si>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</si>
  <si>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</si>
  <si>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</si>
  <si>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</si>
  <si>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</si>
  <si>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</si>
  <si>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55,17</t>
  </si>
  <si>
    <t>101192</t>
  </si>
  <si>
    <t>CERCA COM MOURÕES DE CONCRETO, RETO, H=2,30 M, ESPAÇAMENTO DE 2,5 M, CRAVADOS 0,5 M, COM 4 FIOS DE ARAME FARPADO Nº 14 CLASSE 250 - FORNECIMENTO E INSTALAÇÃO. AF_05/2020</t>
  </si>
  <si>
    <t>101193</t>
  </si>
  <si>
    <t>CERCA COM MOURÕES DE CONCRETO, RETO, H=2,30 M, ESPAÇAMENTO DE 2,5 M, CRAVADOS 0,5 M, COM 4 FIOS DE ARAME DE AÇO OVALADO 15X17 - FORNECIMENTO E INSTALAÇÃO. AF_05/2020</t>
  </si>
  <si>
    <t>101194</t>
  </si>
  <si>
    <t>CERCA COM MOURÕES DE CONCRETO, RETO, H=2,30 M, ESPAÇAMENTO DE 2,5 M, CRAVADOS 0,5 M, COM 4 FIOS DE ARAME MISTO - FORNECIMENTO E INSTALAÇÃO. AF_05/2020</t>
  </si>
  <si>
    <t>101197</t>
  </si>
  <si>
    <t>CERCA COM MOURÕES DE CONCRETO, SEÇÃO "T" PONTA INCLINADA, 10X10 CM, ESPAÇAMENTO DE 2,5 M, CRAVADOS 0,5 M, COM 11 FIOS DE ARAME FARPADO Nº 14 - FORNECIMENTO E INSTALAÇÃO. AF_05/2020</t>
  </si>
  <si>
    <t>101198</t>
  </si>
  <si>
    <t>CERCA COM MOURÕES DE CONCRETO, SEÇÃO "T" PONTA INCLINADA, 10X10 CM, ESPAÇAMENTO DE 2,5 M, CRAVADOS 0,5 M, COM 11 FIOS DE ARAME DE AÇO OVALADO 15X17 - FORNECIMENTO E INSTALAÇÃO. AF_05/2020</t>
  </si>
  <si>
    <t>101199</t>
  </si>
  <si>
    <t>CERCA COM MOURÕES DE CONCRETO, SEÇÃO "T" PONTA INCLINADA, 10X10CM, ESPAÇAMENTO DE 2,5M, CRAVADOS 0,5M, COM 11 FIOS DE ARAME MISTO - FORNECIMENTO E INSTALAÇÃO. AF_05/2020</t>
  </si>
  <si>
    <t>101200</t>
  </si>
  <si>
    <t>CERCA COM MOURÕES DE MADEIRA, 7,5X7,5 CM, ESPAÇAMENTO DE 2,5 M, ALTURA LIVRE DE 2 M, CRAVADOS 0,5 M, COM 4 FIOS DE ARAME FARPADO Nº 14 CLASSE 250 - FORNECIMENTO E INSTALAÇÃO. AF_05/2020</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</si>
  <si>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</si>
  <si>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</si>
  <si>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</si>
  <si>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</si>
  <si>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101203</t>
  </si>
  <si>
    <t>CERCA COM MOURÕES DE MADEIRA ROLIÇA, DIÂMETRO 11 CM, ESPAÇAMENTO DE 2,5 M, ALTURA LIVRE DE 1,7 M, CRAVADOS 0,5 M, COM 5 FIOS DE ARAME DE AÇO OVALADO 15X17 - FORNECIMENTO E INSTALAÇÃO. AF_05/2020</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</si>
  <si>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</si>
  <si>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</si>
  <si>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</si>
  <si>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</si>
  <si>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102362</t>
  </si>
  <si>
    <t>ALAMBRADO PARA QUADRA POLIESPORTIVA, ESTRUTURADO POR TUBOS DE ACO GALVANIZADO, (MONTANTES COM DIAMETRO 2", TRAVESSAS E ESCORAS COM DIÂMETRO 1 ¼), COM TELA DE ARAME GALVANIZADO, FIO 14 BWG E MALHA QUADRADA 5X5CM (EXCETO MURETA). AF_03/2021</t>
  </si>
  <si>
    <t>102363</t>
  </si>
  <si>
    <t>ALAMBRADO PARA QUADRA POLIESPORTIVA, ESTRUTURADO POR TUBOS DE ACO GALVANIZADO, (MONTANTES COM DIAMETRO 2", TRAVESSAS E ESCORAS COM DIÂMETRO 1 ¼), COM TELA DE ARAME GALVANIZADO, FIO 12 BWG E MALHA QUADRADA 5X5CM (EXCETO MURETA). AF_03/2021</t>
  </si>
  <si>
    <t>102364</t>
  </si>
  <si>
    <t>ALAMBRADO PARA QUADRA POLIESPORTIVA, ESTRUTURADO POR TUBOS DE ACO GALVANIZADO, (MONTANTES COM DIAMETRO 2", TRAVESSAS E ESCORAS COM DIÂMETRO 1 ¼), COM TELA DE ARAME GALVANIZADO, FIO 10 BWG E MALHA QUADRADA 5X5CM (EXCETO MURETA). AF_03/2021</t>
  </si>
  <si>
    <t>16,34</t>
  </si>
  <si>
    <t>18,84</t>
  </si>
  <si>
    <t>24,86</t>
  </si>
  <si>
    <t>43,80</t>
  </si>
  <si>
    <t>25,60</t>
  </si>
  <si>
    <t>77,21</t>
  </si>
  <si>
    <t>101284</t>
  </si>
  <si>
    <t>CURSO DE CAPACITAÇÃO PARA ENGENHEIRO CIVIL SENIOR (ENCARGOS COMPLEMENTARES) - HORISTA</t>
  </si>
  <si>
    <t>101285</t>
  </si>
  <si>
    <t>CURSO DE CAPACITAÇÃO PARA ENGENHEIRO SANITARISTA (ENCARGOS COMPLEMENTARES) - HORISTA</t>
  </si>
  <si>
    <t>101286</t>
  </si>
  <si>
    <t>CURSO DE CAPACITAÇÃO PARA AJUDANTE DE ARMADOR (ENCARGOS COMPLEMENTARES) - MENSALISTA</t>
  </si>
  <si>
    <t>101287</t>
  </si>
  <si>
    <t>CURSO DE CAPACITAÇÃO PARA AJUDANTE DE ELETRICISTA (ENCARGOS COMPLEMENTARES) - MENSALISTA</t>
  </si>
  <si>
    <t>101288</t>
  </si>
  <si>
    <t>CURSO DE CAPACITAÇÃO PARA AJUDANTE DE ESTRUTURAS METÁLICAS(ENCARGOS COMPLEMENTARES) - MENSALISTA</t>
  </si>
  <si>
    <t>101289</t>
  </si>
  <si>
    <t>CURSO DE CAPACITAÇÃO PARA AJUDANTE DE OPERAÇÃO EM GERAL (ENCARGOS COMPLEMENTARES) - MENSALISTA</t>
  </si>
  <si>
    <t>101290</t>
  </si>
  <si>
    <t>CURSO DE CAPACITAÇÃO PARA AJUDANTE DE PINTOR (ENCARGOS COMPLEMENTARES) - MENSALISTA</t>
  </si>
  <si>
    <t>101291</t>
  </si>
  <si>
    <t>CURSO DE CAPACITAÇÃO PARA AJUDANTE DE SERRALHEIRO (ENCARGOS COMPLEMENTARES) - MENSALISTA</t>
  </si>
  <si>
    <t>101292</t>
  </si>
  <si>
    <t>CURSO DE CAPACITAÇÃO PARA AJUDANTE ESPECIALIZADO (ENCARGOS COMPLEMENTARES) - MENSALISTA</t>
  </si>
  <si>
    <t>101293</t>
  </si>
  <si>
    <t>CURSO DE CAPACITAÇÃO PARA ARMADOR (ENCARGOS COMPLEMENTARES) - MENSALISTA</t>
  </si>
  <si>
    <t>101294</t>
  </si>
  <si>
    <t>CURSO DE CAPACITAÇÃO PARA ASSENTADOR DE MANILHA (ENCARGOS COMPLEMENTARES) - MENSALISTA</t>
  </si>
  <si>
    <t>101295</t>
  </si>
  <si>
    <t>CURSO DE CAPACITAÇÃO PARA AUXILIAR DE AZULEJISTA (ENCARGOS COMPLEMENTARES) - MENSALISTA</t>
  </si>
  <si>
    <t>101296</t>
  </si>
  <si>
    <t>CURSO DE CAPACITAÇÃO PARA AUXILIAR DE ENCANADOR OU BOMBEIRO HIDRÁULICO (ENCARGOS COMPLEMENTARES) - MENSALISTA</t>
  </si>
  <si>
    <t>101297</t>
  </si>
  <si>
    <t>CURSO DE CAPACITAÇÃO PARA AUXILIAR DE LABORATORISTA (ENCARGOS COMPLEMENTARES) - MENSALISTA</t>
  </si>
  <si>
    <t>101298</t>
  </si>
  <si>
    <t>CURSO DE CAPACITAÇÃO PARA AUXILIAR DE MECANICO (ENCARGOS COMPLEMENTARES) - MENSALISTA</t>
  </si>
  <si>
    <t>101299</t>
  </si>
  <si>
    <t>CURSO DE CAPACITAÇÃO PARA AUXILIAR DE PEDREIRO (ENCARGOS COMPLEMENTARES) - MENSALISTA</t>
  </si>
  <si>
    <t>101300</t>
  </si>
  <si>
    <t>CURSO DE CAPACITAÇÃO PARA AUXILIAR DE SERVIÇOS GERAIS (ENCARGOS COMPLEMENTARES) - MENSALISTA</t>
  </si>
  <si>
    <t>101301</t>
  </si>
  <si>
    <t>CURSO DE CAPACITAÇÃO PARA AUXILIAR DE TOPÓGRAFO (ENCARGOS COMPLEMENTARES) - MENSALISTA</t>
  </si>
  <si>
    <t>101302</t>
  </si>
  <si>
    <t>CURSO DE CAPACITAÇÃO PARA AUXILIAR TÉCNICO DE ENGENHARIA (ENCARGOS COMPLEMENTARES) - MENSALISTA</t>
  </si>
  <si>
    <t>101303</t>
  </si>
  <si>
    <t>CURSO DE CAPACITAÇÃO PARA MONTADOR DE ELETROELETRONICOS(ENCARGOS COMPLEMENTARES) - MENSALISTA</t>
  </si>
  <si>
    <t>46,48</t>
  </si>
  <si>
    <t>101304</t>
  </si>
  <si>
    <t>CURSO DE CAPACITAÇÃO PARA AZULEJISTA OU LADRILHISTA (ENCARGOS COMPLEMENTARES) - MENSALISTA</t>
  </si>
  <si>
    <t>101305</t>
  </si>
  <si>
    <t>CURSO DE CAPACITAÇÃO PARA BLASTER, DINAMITADOR OU CABO DE FORÇA (ENCARGOS COMPLEMENTARES) - MENSALISTA</t>
  </si>
  <si>
    <t>101307</t>
  </si>
  <si>
    <t>CURSO DE CAPACITAÇÃO PARA CALCETEIRO (ENCARGOS COMPLEMENTARES) - MENSALISTA</t>
  </si>
  <si>
    <t>101308</t>
  </si>
  <si>
    <t>CURSO DE CAPACITAÇÃO PARA MONTADOR DE ESTRUTURAS METALICAS (ENCARGOS COMPLEMENTARES) - MENSALISTA</t>
  </si>
  <si>
    <t>101309</t>
  </si>
  <si>
    <t>CURSO DE CAPACITAÇÃO PARA CARPINTEIRO AUXILIAR (ENCARGOS COMPLEMENTARES) - MENSALISTA</t>
  </si>
  <si>
    <t>101310</t>
  </si>
  <si>
    <t>CURSO DE CAPACITAÇÃO PARA CARPINTEIRO DE ESQUADRIAS (ENCARGOS COMPLEMENTARES) - MENSALISTA</t>
  </si>
  <si>
    <t>101311</t>
  </si>
  <si>
    <t>CURSO DE CAPACITAÇÃO PARA CARPINTEIRO DE FORMAS (ENCARGOS COMPLEMENTARES) - MENSALISTA</t>
  </si>
  <si>
    <t>101312</t>
  </si>
  <si>
    <t>CURSO DE CAPACITAÇÃO PARA CAVOUQUEIRO OU OPERADOR DE PERFURATRIZ (ENCARGOS COMPLEMENTARES) - MENSALISTA</t>
  </si>
  <si>
    <t>101313</t>
  </si>
  <si>
    <t>CURSO DE CAPACITAÇÃO PARA ELETRICISTA (ENCARGOS COMPLEMENTARES) - MENSALISTA</t>
  </si>
  <si>
    <t>101314</t>
  </si>
  <si>
    <t>CURSO DE CAPACITAÇÃO PARA ELETRICISTA DE MANUTENÇÃO INDUSTRIAL (ENCARGOS COMPLEMENTARES) - MENSALISTA</t>
  </si>
  <si>
    <t>101315</t>
  </si>
  <si>
    <t>CURSO DE CAPACITAÇÃO PARA ELETROTÉCNICO (ENCARGOS COMPLEMENTARES) - MENSALISTA</t>
  </si>
  <si>
    <t>101316</t>
  </si>
  <si>
    <t>CURSO DE CAPACITAÇÃO PARA ENCANADOR OU BOMBEIRO HIDRÁULICO (ENCARGOS COMPLEMENTARES) - MENSALISTA</t>
  </si>
  <si>
    <t>23,88</t>
  </si>
  <si>
    <t>101317</t>
  </si>
  <si>
    <t>CURSO DE CAPACITAÇÃO PARA ENGENHEIRO CIVIL SENIOR (ENCARGOS COMPLEMENTARES) - MENSALISTA</t>
  </si>
  <si>
    <t>101318</t>
  </si>
  <si>
    <t>CURSO DE CAPACITAÇÃO PARA ENGENHEIRO ELETRICISTA (ENCARGOS COMPLEMENTARES) - MENSALISTA</t>
  </si>
  <si>
    <t>101319</t>
  </si>
  <si>
    <t>CURSO DE CAPACITAÇÃO PARA ENGENHEIRO SANITARISTA (ENCARGOS COMPLEMENTARES) - MENSALISTA</t>
  </si>
  <si>
    <t>101320</t>
  </si>
  <si>
    <t>CURSO DE CAPACITAÇÃO PARA MONTADOR DE MAQUINAS (ENCARGOS COMPLEMENTARES) - MENSALISTA</t>
  </si>
  <si>
    <t>101322</t>
  </si>
  <si>
    <t>CURSO DE CAPACITAÇÃO PARA GESSEIRO (ENCARGOS COMPLEMENTARES) - MENSALISTA</t>
  </si>
  <si>
    <t>101323</t>
  </si>
  <si>
    <t>CURSO DE CAPACITAÇÃO PARA IMPERMEABILIZADOR (ENCARGOS COMPLEMENTARES) - MENSALISTA</t>
  </si>
  <si>
    <t>101324</t>
  </si>
  <si>
    <t>CURSO DE CAPACITAÇÃO PARA MOTORISTA DE CAMINHAO-BASCULANTE (ENCARGOS COMPLEMENTARES) - MENSALISTA</t>
  </si>
  <si>
    <t>101325</t>
  </si>
  <si>
    <t>CURSO DE CAPACITAÇÃO PARA INSTALADOR DE TUBULAÇÕES (ENCARGOS COMPLEMENTARES) - MENSALISTA</t>
  </si>
  <si>
    <t>101326</t>
  </si>
  <si>
    <t>CURSO DE CAPACITAÇÃO PARA JARDINEIRO (ENCARGOS COMPLEMENTARES) - MENSALISTA</t>
  </si>
  <si>
    <t>101327</t>
  </si>
  <si>
    <t>CURSO DE CAPACITAÇÃO PARA LEITURISTA OU CADASTRISTA DE REDES DE ÁGUA (ENCARGOS COMPLEMENTARES) - MENSALISTA</t>
  </si>
  <si>
    <t>101328</t>
  </si>
  <si>
    <t>CURSO DE CAPACITAÇÃO PARA MOTORISTA DE CAMINHAO-CARRETA (ENCARGOS COMPLEMENTARES) - MENSALISTA</t>
  </si>
  <si>
    <t>101329</t>
  </si>
  <si>
    <t>CURSO DE CAPACITAÇÃO PARA MAÇARIQUEIRO (ENCARGOS COMPLEMENTARES) - MENSALISTA</t>
  </si>
  <si>
    <t>101330</t>
  </si>
  <si>
    <t>CURSO DE CAPACITAÇÃO PARA MARCENEIRO (ENCARGOS COMPLEMENTARES) - MENSALISTA</t>
  </si>
  <si>
    <t>101331</t>
  </si>
  <si>
    <t>CURSO DE CAPACITAÇÃO PARA MARMORISTA / GRANITEIRO (ENCARGOS COMPLEMENTARES) - MENSALISTA</t>
  </si>
  <si>
    <t>101332</t>
  </si>
  <si>
    <t>CURSO DE CAPACITAÇÃO PARA MOTORISTA DE CARRO DE PASSEIO (ENCARGOS COMPLEMENTARES) - MENSALISTA</t>
  </si>
  <si>
    <t>101333</t>
  </si>
  <si>
    <t>CURSO DE CAPACITAÇÃO PARA MECÂNICO DE EQUIPAMENTOS PESADOS (ENCARGOS COMPLEMENTARES) - MENSALISTA</t>
  </si>
  <si>
    <t>101334</t>
  </si>
  <si>
    <t>CURSO DE CAPACITAÇÃO PARA MECÂNICO DE REFRIGERAÇÃO (ENCARGOS COMPLEMENTARES) - MENSALISTA</t>
  </si>
  <si>
    <t>101335</t>
  </si>
  <si>
    <t>CURSO DE CAPACITAÇÃO PARA MOTORISTA DE ONIBUS / MICRO-ONIBUS (ENCARGOS COMPLEMENTARES) - MENSALISTA</t>
  </si>
  <si>
    <t>101336</t>
  </si>
  <si>
    <t>CURSO DE CAPACITAÇÃO PARA MOTORISTA OPERADOR DE CAMINHAO COM MUNCK (ENCARGOS COMPLEMENTARES) - MENSALISTA</t>
  </si>
  <si>
    <t>101337</t>
  </si>
  <si>
    <t>CURSO DE CAPACITAÇÃO PARA NIVELADOR (ENCARGOS COMPLEMENTARES) - MENSALISTA</t>
  </si>
  <si>
    <t>101338</t>
  </si>
  <si>
    <t>CURSO DE CAPACITAÇÃO PARA OPERADOR DE BATE-ESTACAS (ENCARGOS COMPLEMENTARES) - MENSALISTA</t>
  </si>
  <si>
    <t>101339</t>
  </si>
  <si>
    <t>CURSO DE CAPACITAÇÃO PARA OPERADOR DE BETONEIRA (ENCARGOS COMPLEMENTARES) - MENSALISTA</t>
  </si>
  <si>
    <t>101340</t>
  </si>
  <si>
    <t>CURSO DE CAPACITAÇÃO PARA OPERADOR DE BETONEIRA ESTACIONARIA / MISTURADOR (ENCARGOS COMPLEMENTARES) - MENSALISTA</t>
  </si>
  <si>
    <t>101341</t>
  </si>
  <si>
    <t>CURSO DE CAPACITAÇÃO PARA OPERADOR DE COMPRESSOR DE AR OU COMPRESSORISTA (ENCARGOS COMPLEMENTARES) - MENSALISTA</t>
  </si>
  <si>
    <t>101342</t>
  </si>
  <si>
    <t>CURSO DE CAPACITAÇÃO PARA OPERADOR DE DEMARCADORA DE FAIXAS DE TRAFEGO (ENCARGOS COMPLEMENTARES) - MENSALISTA</t>
  </si>
  <si>
    <t>101343</t>
  </si>
  <si>
    <t>CURSO DE CAPACITAÇÃO PARA OPERADOR DE ESCAVADEIRA (ENCARGOS COMPLEMENTARES) - MENSALISTA</t>
  </si>
  <si>
    <t>101344</t>
  </si>
  <si>
    <t>CURSO DE CAPACITAÇÃO PARA OPERADOR DE GUINCHO OU GUINCHEIRO (ENCARGOS COMPLEMENTARES) - MENSALISTA</t>
  </si>
  <si>
    <t>101345</t>
  </si>
  <si>
    <t>CURSO DE CAPACITAÇÃO PARA OPERADOR DE GUINDASTE (ENCARGOS COMPLEMENTARES) - MENSALISTA</t>
  </si>
  <si>
    <t>101346</t>
  </si>
  <si>
    <t>CURSO DE CAPACITAÇÃO PARA OPERADOR DE JATO ABRASIVO OU JATISTA (ENCARGOS COMPLEMENTARES) - MENSALISTA</t>
  </si>
  <si>
    <t>101347</t>
  </si>
  <si>
    <t>CURSO DE CAPACITAÇÃO PARA OPERADOR DE MAQUINAS E TRATORES DIVERSOS (ENCARGOS COMPLEMENTARES) - MENSALISTA</t>
  </si>
  <si>
    <t>101348</t>
  </si>
  <si>
    <t>CURSO DE CAPACITAÇÃO PARA OPERADOR DE MARTELETE OU MARTELETEIRO (ENCARGOS COMPLEMENTARES) - MENSALISTA</t>
  </si>
  <si>
    <t>101349</t>
  </si>
  <si>
    <t>CURSO DE CAPACITAÇÃO PARA OPERADOR DE MOTO SCRAPER (ENCARGOS COMPLEMENTARES) - MENSALISTA</t>
  </si>
  <si>
    <t>101350</t>
  </si>
  <si>
    <t>CURSO DE CAPACITAÇÃO PARA OPERADOR DE MOTONIVELADORA (ENCARGOS COMPLEMENTARES) - MENSALISTA</t>
  </si>
  <si>
    <t>101351</t>
  </si>
  <si>
    <t>CURSO DE CAPACITAÇÃO PARA OPERADOR DE PA CARREGADEIRA (ENCARGOS COMPLEMENTARES) - MENSALISTA</t>
  </si>
  <si>
    <t>101352</t>
  </si>
  <si>
    <t>CURSO DE CAPACITAÇÃO PARA OPERADOR DE PAVIMENTADORA / MESA VIBROACABADORA (ENCARGOS COMPLEMENTARES) - MENSALISTA</t>
  </si>
  <si>
    <t>101353</t>
  </si>
  <si>
    <t>CURSO DE CAPACITAÇÃO PARA OPERADOR DE ROLO COMPACTADOR (ENCARGOS COMPLEMENTARES) - MENSALISTA</t>
  </si>
  <si>
    <t>101354</t>
  </si>
  <si>
    <t>CURSO DE CAPACITAÇÃO PARA OPERADOR DE TRATOR - EXCLUSIVE AGROPECUARIA (ENCARGOS COMPLEMENTARES) - MENSALISTA</t>
  </si>
  <si>
    <t>101355</t>
  </si>
  <si>
    <t>CURSO DE CAPACITAÇÃO PARA OPERADOR DE USINA DE ASFALTO, DE SOLOS OU DE CONCRETO (ENCARGOS COMPLEMENTARES) - MENSALISTA</t>
  </si>
  <si>
    <t>101356</t>
  </si>
  <si>
    <t>CURSO DE CAPACITAÇÃO PARA PASTILHEIRO (ENCARGOS COMPLEMENTARES) - MENSALISTA</t>
  </si>
  <si>
    <t>101357</t>
  </si>
  <si>
    <t>CURSO DE CAPACITAÇÃO PARA PEDREIRO (ENCARGOS COMPLEMENTARES) - MENSALISTA</t>
  </si>
  <si>
    <t>101358</t>
  </si>
  <si>
    <t>CURSO DE CAPACITAÇÃO PARA PINTOR (ENCARGOS COMPLEMENTARES) - MENSALISTA</t>
  </si>
  <si>
    <t>101359</t>
  </si>
  <si>
    <t>CURSO DE CAPACITAÇÃO PARA PINTOR DE LETREIROS (ENCARGOS COMPLEMENTARES) - MENSALISTA</t>
  </si>
  <si>
    <t>101360</t>
  </si>
  <si>
    <t>CURSO DE CAPACITAÇÃO PARA PINTOR PARA TINTA EPOXI (ENCARGOS COMPLEMENTARES) - MENSALISTA</t>
  </si>
  <si>
    <t>101361</t>
  </si>
  <si>
    <t>CURSO DE CAPACITAÇÃO PARA POCEIRO / ESCAVADOR DE VALAS E TUBULOES (ENCARGOS COMPLEMENTARES) - MENSALISTA</t>
  </si>
  <si>
    <t>101362</t>
  </si>
  <si>
    <t>CURSO DE CAPACITAÇÃO PARA RASTELEIRO (ENCARGOS COMPLEMENTARES) - MENSALISTA</t>
  </si>
  <si>
    <t>101363</t>
  </si>
  <si>
    <t>CURSO DE CAPACITAÇÃO PARA SERRALHEIRO (ENCARGOS COMPLEMENTARES) - MENSALISTA</t>
  </si>
  <si>
    <t>101364</t>
  </si>
  <si>
    <t>CURSO DE CAPACITAÇÃO PARA SERVENTE DE OBRAS (ENCARGOS COMPLEMENTARES) - MENSALISTA</t>
  </si>
  <si>
    <t>101365</t>
  </si>
  <si>
    <t>CURSO DE CAPACITAÇÃO PARA SOLDADOR (ENCARGOS COMPLEMENTARES) - MENSALISTA</t>
  </si>
  <si>
    <t>101366</t>
  </si>
  <si>
    <t>CURSO DE CAPACITAÇÃO PARA SOLDADOR ELETRICO (ENCARGOS COMPLEMENTARES) - MENSALISTA</t>
  </si>
  <si>
    <t>101367</t>
  </si>
  <si>
    <t>CURSO DE CAPACITAÇÃO PARA TAQUEADOR OU TAQUEIRO (ENCARGOS COMPLEMENTARES) - MENSALISTA</t>
  </si>
  <si>
    <t>101368</t>
  </si>
  <si>
    <t>CURSO DE CAPACITAÇÃO PARA TECNICO EM LABORATORIO E CAMPO DE CONSTRUCAO CIVIL (ENCARGOS COMPLEMENTARES) - MENSALISTA</t>
  </si>
  <si>
    <t>101369</t>
  </si>
  <si>
    <t>CURSO DE CAPACITAÇÃO PARA TECNICO EM SONDAGEM (ENCARGOS COMPLEMENTARES) - MENSALISTA</t>
  </si>
  <si>
    <t>101370</t>
  </si>
  <si>
    <t>CURSO DE CAPACITAÇÃO PARA TELHADOR (ENCARGOS COMPLEMENTARES) - MENSALISTA</t>
  </si>
  <si>
    <t>101371</t>
  </si>
  <si>
    <t>CURSO DE CAPACITAÇÃO PARA VIDRACEIRO (ENCARGOS COMPLEMENTARES) - MENSALISTA</t>
  </si>
  <si>
    <t>101372</t>
  </si>
  <si>
    <t>CURSO DE CAPACITAÇÃO PARA VIGIA DIURNO (ENCARGOS COMPLEMENTARES) - MENSALISTA</t>
  </si>
  <si>
    <t>101373</t>
  </si>
  <si>
    <t>ENGENHEIRO CIVIL SENIOR COM ENCARGOS COMPLEMENTARES</t>
  </si>
  <si>
    <t>101374</t>
  </si>
  <si>
    <t>101375</t>
  </si>
  <si>
    <t>AJUDANTE DE ELETRICISTA COM ENCARGOS COMPLEMENTARES</t>
  </si>
  <si>
    <t>101376</t>
  </si>
  <si>
    <t>AJUDANTE DE ESTRUTURAS METÁLICAS COM ENCARGOS COMPLEMENTARES</t>
  </si>
  <si>
    <t>101377</t>
  </si>
  <si>
    <t>101378</t>
  </si>
  <si>
    <t>101379</t>
  </si>
  <si>
    <t>AJUDANTE DE SERRALHEIRO COM ENCARGOS COMPLEMENTARES</t>
  </si>
  <si>
    <t>101380</t>
  </si>
  <si>
    <t>101381</t>
  </si>
  <si>
    <t>101382</t>
  </si>
  <si>
    <t>ASSENTADOR DE MANILHAS COM ENCARGOS COMPLEMENTARES</t>
  </si>
  <si>
    <t>101383</t>
  </si>
  <si>
    <t>101384</t>
  </si>
  <si>
    <t>101385</t>
  </si>
  <si>
    <t>AUXILIAR DE LABORATORISTA DE SOLOS E DE CONCRETO COM ENCARGOS COMPLEMENTARES</t>
  </si>
  <si>
    <t>101386</t>
  </si>
  <si>
    <t>101387</t>
  </si>
  <si>
    <t>AUXILIAR DE PEDREIRO COM ENCARGOS COMPLEMENTARES</t>
  </si>
  <si>
    <t>101388</t>
  </si>
  <si>
    <t>101389</t>
  </si>
  <si>
    <t>101390</t>
  </si>
  <si>
    <t>AUXILIAR TÉCNICO / ASSISTENTE DE ENGENHARIA COM ENCARGOS COMPLEMENTARES</t>
  </si>
  <si>
    <t>101391</t>
  </si>
  <si>
    <t>AZULEJISTA OU LADRILHEIRO COM ENCARGOS COMPLEMENTARES</t>
  </si>
  <si>
    <t>101392</t>
  </si>
  <si>
    <t>BLASTER, DINAMITADOR OU CABO DE FORÇA COM ENCARGOS COMPLEMENTARES</t>
  </si>
  <si>
    <t>101394</t>
  </si>
  <si>
    <t>101395</t>
  </si>
  <si>
    <t>CARPINTEIRO AUXILIAR COM ENCARGOS COMPLEMENTARES</t>
  </si>
  <si>
    <t>101396</t>
  </si>
  <si>
    <t>CARPINTEIRO DE ESQUADRIAS COM ENCARGOS COMPLEMENTARES</t>
  </si>
  <si>
    <t>101397</t>
  </si>
  <si>
    <t>101398</t>
  </si>
  <si>
    <t>CAVOUQUEIRO OU OPERADOR DE PERFURATRIZ COM ENCARGOS COMPLEMENTARES</t>
  </si>
  <si>
    <t>101399</t>
  </si>
  <si>
    <t>101400</t>
  </si>
  <si>
    <t>ELETRICISTA DE MANUTENÇÃO INDUSTRIAL COM ENCARGOS COMPLEMENTARES</t>
  </si>
  <si>
    <t>101401</t>
  </si>
  <si>
    <t>101402</t>
  </si>
  <si>
    <t>101403</t>
  </si>
  <si>
    <t>101404</t>
  </si>
  <si>
    <t>101405</t>
  </si>
  <si>
    <t>101407</t>
  </si>
  <si>
    <t>101408</t>
  </si>
  <si>
    <t>101409</t>
  </si>
  <si>
    <t>INSTALADOR DE TUBULAÇÕES COM ENCARGOS COMPLEMENTARES</t>
  </si>
  <si>
    <t>101410</t>
  </si>
  <si>
    <t>101411</t>
  </si>
  <si>
    <t>LEITURISTA OU CADASTRISTA DE REDES DE ÁGUA COM ENCARGOS COMPLEMENTARES</t>
  </si>
  <si>
    <t>101412</t>
  </si>
  <si>
    <t>MAÇARIQUEIRO COM ENCARGOS COMPLEMENTARES</t>
  </si>
  <si>
    <t>101413</t>
  </si>
  <si>
    <t>101414</t>
  </si>
  <si>
    <t>MARMORISTA / GRANITEIRO COM ENCARGOS COMPLEMENTARES</t>
  </si>
  <si>
    <t>101415</t>
  </si>
  <si>
    <t>MECÂNICO DE EQUIPAMENTOS PESADOS COM ENCARGOS COMPLEMENTARES</t>
  </si>
  <si>
    <t>101416</t>
  </si>
  <si>
    <t>101417</t>
  </si>
  <si>
    <t>MONTADOR DE ELETROELETRÔNICO COM ENCARGOS COMPLEMENTARES</t>
  </si>
  <si>
    <t>101418</t>
  </si>
  <si>
    <t>MONTADOR DE ESTRUTURAS METÁLICAS COM ENCARGOS COMPLEMENTARES</t>
  </si>
  <si>
    <t>101419</t>
  </si>
  <si>
    <t>MONTADOR DE MÁQUINAS COM ENCARGOS COMPLEMENTARES</t>
  </si>
  <si>
    <t>101420</t>
  </si>
  <si>
    <t>MOTORISTA DE CAMINHÃO BASCULANTE COM ENCARGOS COMPLEMENTARES</t>
  </si>
  <si>
    <t>101421</t>
  </si>
  <si>
    <t>MOTORISTA DE CAMINHÃO CARRETA COM ENCARGOS COMPLEMENTARES</t>
  </si>
  <si>
    <t>101422</t>
  </si>
  <si>
    <t>MOTORISTA DE CARRO DE PASSEIO COM ENCARGOS COMPLEMENTARES</t>
  </si>
  <si>
    <t>101423</t>
  </si>
  <si>
    <t>MOTORISTA DE ÔNIBUS / MICRO-ÔNIBUS COM ENCARGOS COMPLEMENTARES</t>
  </si>
  <si>
    <t>101424</t>
  </si>
  <si>
    <t>MOTORISTA OPERADOR DE CAMINHÃO COM MUNCK COM ENCARGOS COMPLEMENTARES</t>
  </si>
  <si>
    <t>101425</t>
  </si>
  <si>
    <t>NIVELADOR  COM ENCARGOS COMPLEMENTARES</t>
  </si>
  <si>
    <t>101426</t>
  </si>
  <si>
    <t>OPERADOR DE BATE-ESTACA COM ENCARGOS COMPLEMENTARES</t>
  </si>
  <si>
    <t>101427</t>
  </si>
  <si>
    <t>101428</t>
  </si>
  <si>
    <t>OPERADOR DE BETONEIRA ESTACIONÁRIA COM ENCARGOS COMPLEMENTARES</t>
  </si>
  <si>
    <t>101429</t>
  </si>
  <si>
    <t>OPERADOR DE COMPRESSOR DE AR OU COMPRESSORISTA COM ENCARGOS COMPLEMENTARES</t>
  </si>
  <si>
    <t>101430</t>
  </si>
  <si>
    <t>OPERADOR DE DEMARCADORA DE FAIXAS DE TRÁFEGO COM ENCARGOS COMPLEMENTARES</t>
  </si>
  <si>
    <t>101431</t>
  </si>
  <si>
    <t>101432</t>
  </si>
  <si>
    <t>OPERADOR DE GUINCHO OU GUINCHEIRO COM ENCARGOS COMPLEMENTARES</t>
  </si>
  <si>
    <t>101433</t>
  </si>
  <si>
    <t>101434</t>
  </si>
  <si>
    <t>OPERADOR DE JATO ABRASIVO OU JATISTA COM ENCARGOS COMPLEMENTARES</t>
  </si>
  <si>
    <t>101435</t>
  </si>
  <si>
    <t>OPERADOR DE MÁQUINAS E TRATORES DIVERSOS COM ENCARGOS COMPLEMENTARES</t>
  </si>
  <si>
    <t>101436</t>
  </si>
  <si>
    <t>101437</t>
  </si>
  <si>
    <t>OPERADOR DE MOTO SCRAPER COM ENCARGOS COMPLEMENTARES</t>
  </si>
  <si>
    <t>101438</t>
  </si>
  <si>
    <t>101439</t>
  </si>
  <si>
    <t>101440</t>
  </si>
  <si>
    <t>OPERADOR DE PAVIMENTADORA / MESA VIBROACABADORA COM ENCARGOS COMPLEMENTARES</t>
  </si>
  <si>
    <t>101441</t>
  </si>
  <si>
    <t>101442</t>
  </si>
  <si>
    <t>OPERADOR DE TRATOR - EXCLUSIVE AGROPECUÁRIA COM ENCARGOS COMPLEMENTARES</t>
  </si>
  <si>
    <t>101443</t>
  </si>
  <si>
    <t>101444</t>
  </si>
  <si>
    <t>101445</t>
  </si>
  <si>
    <t>101446</t>
  </si>
  <si>
    <t>101447</t>
  </si>
  <si>
    <t>101448</t>
  </si>
  <si>
    <t>101449</t>
  </si>
  <si>
    <t>POCEIRO / ESCAVADOR DE VALAS COM ENCARGOS COMPLEMENTARES</t>
  </si>
  <si>
    <t>101450</t>
  </si>
  <si>
    <t>101451</t>
  </si>
  <si>
    <t>101452</t>
  </si>
  <si>
    <t>SERVENTE DE OBRAS COM ENCARGOS COMPLEMENTARES</t>
  </si>
  <si>
    <t>101453</t>
  </si>
  <si>
    <t>101454</t>
  </si>
  <si>
    <t>SOLDADOR ELÉTRICO COM ENCARGOS COMPLEMENTARES</t>
  </si>
  <si>
    <t>101455</t>
  </si>
  <si>
    <t>101456</t>
  </si>
  <si>
    <t>TÉCNICO DE LABORATÓRIO E CAMPO DE CONSTRUÇÃO COM ENCARGOS COMPLEMENTARES</t>
  </si>
  <si>
    <t>101457</t>
  </si>
  <si>
    <t>TÉCNICO EM SONDAGEM COM ENCARGOS COMPLEMENTARES</t>
  </si>
  <si>
    <t>101458</t>
  </si>
  <si>
    <t>TELHADOR COM ENCARGOS COMPLEMENTARES</t>
  </si>
  <si>
    <t>101459</t>
  </si>
  <si>
    <t>101460</t>
  </si>
  <si>
    <t>Preço (R$) SEM BDI</t>
  </si>
  <si>
    <t>Telha em aço galvalume trapezoidal 40, e=0.50mm, pintura cor branca nas duas faces, inclusive acessório de fixação Ref. Santo André, Eternit, Metform ou equivalente</t>
  </si>
  <si>
    <t>Rodapé de cerâmica PEI-3, assentado com argamassa de cimento cola h = 7.0 cm, inclusive rejuntamento com cimento branco</t>
  </si>
  <si>
    <t>Quadro de distribuição em PVC para 06 circuitos, inclusive 4 disjuntores monopolares de 15A</t>
  </si>
  <si>
    <t>Quadro de distribuição de energia em PVC, de embutir, com 12 divisões modulares com barramento</t>
  </si>
  <si>
    <t>Quadro de distribuição de energia, de embutir, com 6 divisões modulares, com barramento trifásico 100A</t>
  </si>
  <si>
    <t>Fio ou cabo paralelo de cobre, com isolamento para 1000V, seção de 2 x 2.5 mm2</t>
  </si>
  <si>
    <t>Cabo paralelo PP de cobre, com isolamento para 1000V, seção 3x2,5mm2</t>
  </si>
  <si>
    <t>Cabo paralelo PP de cobre, com isolamento para 1000V, seção 3x4,0mm2</t>
  </si>
  <si>
    <t>Ponto padrão de luz no teto - considerando eletroduto PVC rígido de 3/4" inclusive conexões (4.5m), fio isolado PVC de 2.5mm2 (16.2m) e caixa PVC 4x4" (1 und)</t>
  </si>
  <si>
    <t>Ponto padrão de luz na parede - considerando eletroduto PVC rígido de 3/4" inclusive conexões (4.5m), fio isolado PVC de 2.5mm2 (16.2m) e caixa pvc 4x2" (1 und)</t>
  </si>
  <si>
    <t>Ponto padrão de tomada 2 pólos mais terra - considerando eletroduto PVC rígido de 3/4" inclusive conexões (5.0m), fio isolado PVC de 2.5mm2 (16.5m) e caixa pvc 4x2" (1 und)</t>
  </si>
  <si>
    <t>Ponto padrão de tomada para chuveiro elétrico - considerando eletroduto PVC rígido de 3/4" inclusive conexões (9.0m), fio isolado PVC de 6.0mm2 (32.5m) e caixa PVC 4x2" (1 und)</t>
  </si>
  <si>
    <t>Ponto padrão de tomada para ar refrigerado - considerando eletroduto PVC rígido de 3/4" inclusive conexões (6.0m), fio isolado PVC de 4.0mm2 (21.6m) e caixa PVC 4x2" (1 und)</t>
  </si>
  <si>
    <t>Ponto padrão de ventilador no teto - considerando eletroduto PVC rígido de 3/4" inclusive conexões (4.5m), fio isolado PVC de 2.5mm2 (21.6m) e caixa PVC 4x4" (1 und)</t>
  </si>
  <si>
    <t>Ponto padrão de interruptor de 2 teclas simples - considerando eletroduto PVC rígido de 3/4" inclusive conexões (3.3m), fio isolado PVC de 2.5mm2 (17.2m) e caixa PVC 4x2" (1 und)</t>
  </si>
  <si>
    <t>Ponto padrão de interruptor de 1 tecla paralelo - considerando eletroduto PVC rígido de 3/4" inclusive conexões (8.5m), fio isolado PVC de 2.5mm2 (28.8m) e caixa PVC 4x2" (1 und)</t>
  </si>
  <si>
    <t>Ponto padrão de interruptor de 1 tecla simples e 1 tomada dois pólos mais terra 10A/250V - considerando eletroduto PVC rígido de 3/4" inclusive conexões (4.5m), fio isolado PVC de 2.5mm2 (19.4m) e caixa PVC 4x2" (1 und)</t>
  </si>
  <si>
    <t>Ponto padrão de interruptor de 2 teclas simples e 1 tomada dois pólos mais terra 10A/250V - considerando eletroduto PVC rígido de 3/4" inclusive conexões (4.5m), fio isolado PVC de 2.5mm2 (22.9m) e caixa PVC 4x2" (1 und)</t>
  </si>
  <si>
    <t>Ponto padrão de campainha - considerando eletroduto PVC rígido de 3/4" inclusive conexões (5.0m), fio isolado PVC de 2.5mm2 (12.0m) e caixa PVC 4x2" (1 und)</t>
  </si>
  <si>
    <t>Ponto padrão de interruptor para ventilador - considerando eletroduto PVC rígido de 3/4" inclusive conexões (3.3m), fio isolado PVC de 2.5mm2 (12.0m) e caixa PVC 4x2" (1 und)</t>
  </si>
  <si>
    <t>Ponto padrão de interruptor de 3 teclas simples - considerando eletroduto PVC rígido de 3/4" inclusive conexões (4.5m), fio isolado PVC de 2.5mm2 (25.8m) e caixa PVC 4x2" (1 und)</t>
  </si>
  <si>
    <t>Ponto de antena de TV - considerando eletroduto PVC rígido de 3/4" inclusive conexões (3.0m), cabo coaxial 67 Ohms (4.5m) e caixa PVC 4x2" (1 und)</t>
  </si>
  <si>
    <t>Ponto padrão de interruptor de 1 tecla intermediário - considerando eletroduto PVC rígido de 3/4" inclusive conexões (3.3m), fio isolado PVC de 2.5mm2 (15.8m) e caixa PVC 4x2" (1 und)</t>
  </si>
  <si>
    <t>Espelho 4" x 2" com conector RJ 45 fêmea CAT. 5e</t>
  </si>
  <si>
    <t>Fornecimento e instalação de Cabo de rede par trançado 4 pares Categoria 5e</t>
  </si>
  <si>
    <t>LUMINARIAS PARA LÂMPADAS LED</t>
  </si>
  <si>
    <t>Luminária embutir compl., corpo ch. aço pintada branca, refletor,aletas parabólicas alum.alta pureza e refletância nclusive 4 lâmpadas LED T8 9W temp. de cor 5000k - Ref.CE416AL-N - AMES, 6026 - LUMAVI OU EQUIVALENTE</t>
  </si>
  <si>
    <t>Aplicação de tinta epóxi de alta espessura semibrilhante sobre piso de concreto a três demãos, inclusive selador epóxi a uma demão - Ref. Intergard 2005 e 2001 - Internacional ou equivalente</t>
  </si>
  <si>
    <t>AJUDANTE (AJUDANTE PRATICO - SINDUSCON)</t>
  </si>
  <si>
    <t>AZULEJISTA (OFICIAL - SINDUSCON)</t>
  </si>
  <si>
    <t>CALCETEIRO/PINTOR (OFICIAL - SINDUSCON)</t>
  </si>
  <si>
    <t>CARPINTEIRO (OFICIAL - SINDUSCON)</t>
  </si>
  <si>
    <t>ELETRICISTA (OFICIAL - SINDUSCON)</t>
  </si>
  <si>
    <t>ELETROTECNICO MONTADOR - SINTRACONST</t>
  </si>
  <si>
    <t>ENCANADOR - (OFICIAL - SINDUSCON)</t>
  </si>
  <si>
    <t>ARMADOR (OFICIAL - SINDUSCON)</t>
  </si>
  <si>
    <t>GRANITEIRO/MARMORISTA (OFICIAL - SINDUSCON)</t>
  </si>
  <si>
    <t>LADRILHISTA - (OFICIAL - SINDUSCON)</t>
  </si>
  <si>
    <t>MONTADOR (SINTRACONST)</t>
  </si>
  <si>
    <t>PASTILHEIRO - (OFICIAL - SINDUSCON)</t>
  </si>
  <si>
    <t>PEDREIRO - (OFICIAL - SINDUSCON)</t>
  </si>
  <si>
    <t>PINTOR -(OFICIAL - SINDUSCON)</t>
  </si>
  <si>
    <t>SERVENTE (AUXILIAR DE OBRAS - SINDUSCON)</t>
  </si>
  <si>
    <t>TELHADISTA - (OFICIAL - SINDUSCON)</t>
  </si>
  <si>
    <t>NIVELADOR (SINTEC)</t>
  </si>
  <si>
    <t>AUXILIAR DE CAMPO (SINTEC)</t>
  </si>
  <si>
    <t>AJUDANTE MONTADOR ELETROMECÂNICO - (AJUDANTE DE MONTAGEM SINTRACONST)</t>
  </si>
  <si>
    <t>MONTADOR DE ESTRUTURA - SINTRACONST</t>
  </si>
  <si>
    <t>PECA EM MADEIRA PINUS 10 X 2.5 CM (BRUTA)</t>
  </si>
  <si>
    <t>PECA EM MADEIRA 7 X 2 CM (BRUTA)</t>
  </si>
  <si>
    <t>SARRAFO DE MADEIRA PINUS 10 X 2.5CM</t>
  </si>
  <si>
    <t>TABUA DE MADEIRA PINUS 30 X 2.5 CM (TAIPA DE 1ª)</t>
  </si>
  <si>
    <t>TABUA DE MADEIRA PINUS 30 X 2.5 CM</t>
  </si>
  <si>
    <t>MADEIRA DE LEI PARA TELHADO COLONIAL/TELHA FRANCESA</t>
  </si>
  <si>
    <t>SARRAFO DE MADEIRA DE LEI 8 X 2.5 CM (BRUTA)</t>
  </si>
  <si>
    <t>MADEIRA DE LEI PARA TELHADO</t>
  </si>
  <si>
    <t>RIPA MADEIRA DE LEI DE 7 X 2 CM</t>
  </si>
  <si>
    <t>PECA EM MADEIRA E LEI 6X16CM (BRUTA)</t>
  </si>
  <si>
    <t>PECA EM MADEIRA DE LEI 7X5CM (BRUTA)</t>
  </si>
  <si>
    <t>ADITIVO SIKA 1</t>
  </si>
  <si>
    <t>TELHA METALICA ONDULADA ACO GALVALUME ESP 0.5MM PRE PINTADA 1 FACE COR RAL 9003 (BRANCA) - PERFILOR, MULTI TELHAS, ISOESTE OU EQUIVALENTE</t>
  </si>
  <si>
    <t>FITAS ANTI-CORROSIVAS PRETA PARA ASSENT TELHAS</t>
  </si>
  <si>
    <t>BUCHA PLASTICA S-7</t>
  </si>
  <si>
    <t>GRAMPO P/ CERCA GALVANIZADO</t>
  </si>
  <si>
    <t>BUCHA PLASTICA S-5</t>
  </si>
  <si>
    <t>BUCHA PLASTICA S-8</t>
  </si>
  <si>
    <t>BUCHA PLASTICA COM PARAFUSO - 6MM</t>
  </si>
  <si>
    <t>COLA BRANCA "PVA" CASCOLA/FORMICA/MUNDIAL/EQUIVALENTE</t>
  </si>
  <si>
    <t>CILINDRO DE GAS DE COZINHA 45 KG (VAZIO)</t>
  </si>
  <si>
    <t>PORTA MADEIRA DE LEI LISA MEDIA SARRAFEADA ESP.30MM 0.80 X 1.80M P/ PINTURA</t>
  </si>
  <si>
    <t>PORTA EM MADEIRA DE LEI LISA MEDIA SARRAFEADA P/ PINTURA 0.60 X 1.80M</t>
  </si>
  <si>
    <t>PORTA DE VENEZIANA EM MADEIRA DE LEI, 0.7 X 2.10M</t>
  </si>
  <si>
    <t>PORTA DE VENEZIANA EM MADEIRA DE LEI, 0.60 X 2.10M</t>
  </si>
  <si>
    <t>PORTA DE VENEZIANA EM MADEIRA DE LEI 0.80 X 2.10M</t>
  </si>
  <si>
    <t>PORTA MAD LEI LISA MEDIA SARRAFEADA 30MM 0.70 X 2.10M C/VISOR 0.40 X 0.60M</t>
  </si>
  <si>
    <t>PORTA MAD LEI LISA MEDIA SARRAFEADA 30MM 0.80 X 2.10M C/ VISOR 0.40 X 0.60M</t>
  </si>
  <si>
    <t>PORTA MAD LEI LISA MEDIA SARRAFEADA 30MM 0.90 X 2.10M C/ VISOR 0.40 X 0.60M</t>
  </si>
  <si>
    <t>FECHADURA COMPLETA PORTA EXTERNA</t>
  </si>
  <si>
    <t>PERFIL "U" EM ALUMINIO ANODIZADO NATURAL 1/2" X 1/2" ESP. 1/16"</t>
  </si>
  <si>
    <t>SELADOR EPOXI INTERGARD 2001 VERNIZ INCOLOR - INTERNACIONAL OU EQUIVALENTE</t>
  </si>
  <si>
    <t>TINTA EPOXI INTERGARD INTERNATIONAL REF2005 (CINZA OU BRANCO) INCLUSIVE O COMPONENTE B - INTERNACIONAL OU EQUIVALENTE</t>
  </si>
  <si>
    <t>MASSA PARA MADEIRA</t>
  </si>
  <si>
    <t>REVESTIMENTOS (PEDRAS NATURAIS) - CONTINUAÇÃO</t>
  </si>
  <si>
    <t>GRANITO CINZA ANDORINHA ESP 2CM POLIDO NAS DUAS FACES</t>
  </si>
  <si>
    <t>LAMPADAS (CONTINUAÇÃO)</t>
  </si>
  <si>
    <t>LAMPADA TUBULAR LED T8 9W 600MM BIVOLT CERTIFICADA INMETRO</t>
  </si>
  <si>
    <t>ARMACAO SECUNDARIA 2 ESTRIBOS COM HASTE 16X150MM</t>
  </si>
  <si>
    <t>QUADRO DIST EMBUTIR MET C/ BARRAMENTO TRIFASICO 18 CIRC - 100A C/ TRINCO</t>
  </si>
  <si>
    <t>QUADRO DIST EMBUTIR MET C/ BARRAMENTO TRIFASICO 40 CIRC - 100A C/ TRINCO</t>
  </si>
  <si>
    <t>QUADRO DIST EMBUTIR MET C/ BARRAMENTO TRIFASICO 24 CIRC - 100A C/ TRINCO</t>
  </si>
  <si>
    <t>QUADRO DIST EMBUTIR MET C/ BARRAMENTO TRIFASICO 32 CIRC - 100A C/ TRINCO</t>
  </si>
  <si>
    <t>QUADRO DIST EMBUTIR PVC 3 CIRC S/ BARRAMENTO C/ TRINCO</t>
  </si>
  <si>
    <t>QUADRO DIST EMBUTIR MET C/ BARRAMENTO TRIFASICO 16 CIRC - 100A C/ TRINCO</t>
  </si>
  <si>
    <t>QUADRO DIST EMBUTIR MET C/ BARRAMENTO TRIFASICO 28 CIRC - 100A C/ TRINCO</t>
  </si>
  <si>
    <t>QUADRO DIST EMBUTIR MET C/ BARRAMENTO TRIFASICO 44 CIRC - 150A C/ TRINCO</t>
  </si>
  <si>
    <t>QUADRO DIST EMBUTIR MET C/ BARRAMENTO TRIFASICO 54 CIRC - 100A C/ TRINCO</t>
  </si>
  <si>
    <t>QUADRO DIST EMBUTIR MET C/ BARRAMENTO TRIFASICO 44 CIRC - 100A C/ TRINCO</t>
  </si>
  <si>
    <t>QUADRO DISTRIB EM PVC 12 CIRCUITOS - BARRAMENTO 100A</t>
  </si>
  <si>
    <t>QUADRO DIST EMBUTIR MET C/ BARRAMENTO TRIFASICO 34 CIRC - 100A C/ TRINCO</t>
  </si>
  <si>
    <t>ELETRODUTO FERRO GALV LEVE - 2.1/2"</t>
  </si>
  <si>
    <t>CANALETA DE DISTRIBUICAO 20X10CM COMPRIMENTO 2,00 M, COM TAMPA, SEM ADESIVO E COM DIVISORIAS, REF. 308 01X LEGRAND SISTEMA X OU EQUIVALENTE</t>
  </si>
  <si>
    <t>CABO TELEFONICO CI C/ 30 PARES Ø 50 MM</t>
  </si>
  <si>
    <t>CABO PP ISOLAMENTO 1000V, 3 X 4.00 MM2 - PIRELLI OU EQUIVALENTE</t>
  </si>
  <si>
    <t>CABO PP ISOLAMENTO 1000V, 2 X 2.5 MM2 - PIRELLI OU EQUIVALENTE</t>
  </si>
  <si>
    <t>CABO DE COBRE PP FLEX ISOL. PVC 1000V ANTI-CHAMA 70º - 3 X 2,5MM2</t>
  </si>
  <si>
    <t>DISJUNTOR CX MOLDADA TRIPOLAR 100A - CURVA C - 15KA 220/127V</t>
  </si>
  <si>
    <t>DISJUNTOR CX MOLDADA TERMOMAGNETICO TRIPOLAR 125A</t>
  </si>
  <si>
    <t>DISPOSITIVO INTERRUPTOR DR BIPOLAR 25A OU 40A OU 63A - 30 MA</t>
  </si>
  <si>
    <t>CAIXA 4X4" EM ALUMINIO P/ PISO</t>
  </si>
  <si>
    <t>CONDULETE ALUMINIO SILICO, SAIDA T, ENTRADA ROSCA BSP 3/4" C/ VEDACAO E TAMPA</t>
  </si>
  <si>
    <t>LUMINARIA SOBR 2X16W CORPO CH ACO PINT ELETROST REFLETOR E ALETAS - REF. CS216AL-N - AMES, 663 - LUMAVI OU EQUIVALENTE</t>
  </si>
  <si>
    <t>LUMINARIA SOBR 2X32W CORPO CH ACO PINT ELETROST REFLETOR E ALETAS - REF. CS232AL-N - AMES, 664 - LUMAVI OU EQUIVALENTE</t>
  </si>
  <si>
    <t>LUMINARIA EMB 2X32W CORPO CH ACO PINT ELETROST REFLETOR E ALETAS - REF. CE232AL-N - AMES, 900 - LUMAVI -LDEF 2X32W - LUMILUZ OU EQUIVALENTE</t>
  </si>
  <si>
    <t>LUMINARIA SOBR 4X16W CORPO CH ACO PINT ELETROST REFLETOR E ALETAS - REF. CS416AL-N - AMES, 665 - LUMAVI OU EQUIVALENTE</t>
  </si>
  <si>
    <t>LUMINARIA EMB 2X16W CORPO CH ACO PINT ELETROST REFLETOR E ALETAS - REF. CE216AL-N - AMES, 901 - LUMAVI OU EQUIVALENTE</t>
  </si>
  <si>
    <t>PRESILHA DE LATAO FURO Ø5MM PARA CABOS 35-50MM² - TEL-744 - TERMOTECNICA OU EQUIVALENTE</t>
  </si>
  <si>
    <t>CABECOTE DE ALUMINIO FUNDIDO 2 1/2"</t>
  </si>
  <si>
    <t>TERMINAL A COMPRESSAO TIPO OLHAL #70MM2</t>
  </si>
  <si>
    <t>BUCHA DE ALUMINIO FUNDIDO 3/4" C/ ROSCA BSP- WETZEL OU EQUIVALENTE</t>
  </si>
  <si>
    <t>BUCHA DE ALUMINIO FUNDIDO 1" C/ ROSCA BSP- WETZEL OU EQUIVALENTE</t>
  </si>
  <si>
    <t>BUCHA DE ALUMINIO FUNDIDO 1 1/2" C/ ROSCA BSP- WETZEL OU EQUIVALENTE</t>
  </si>
  <si>
    <t>BUCHA DE ALUMINIO FUNDIDO 2" C/ ROSCA BSP- WETZEL OU EQUIVALENTE</t>
  </si>
  <si>
    <t>BUCHA DE ALUMINIO FUNDIDO 3" C/ ROSCA BSP- WETZEL OU EQUIVALENTE</t>
  </si>
  <si>
    <t>BUCHA DE ALUMINIO FUNDIDO 4" C/ ROSCA BSP- WETZEL OU EQUIVALENTE</t>
  </si>
  <si>
    <t>BUCHA DE ALUMINIO FUNDIDO 6" C/ ROSCA BSP- WETZEL OU EQUIVALENTE</t>
  </si>
  <si>
    <t>ARRUELA DE ALUMINIO FUNDIDO 3/4" - WETZEL OU EQUIVALENTE</t>
  </si>
  <si>
    <t>ARRUELA DE ALUMINIO FUNDIDO 1" - WETZEL OU EQUIVALENTE</t>
  </si>
  <si>
    <t>ARRUELA DE ALUMINIO FUNDIDO 1 1/2" - WETZEL OU EQUIVALENTE</t>
  </si>
  <si>
    <t>ARRUELA DE ALUMINIO FUNDIDO 2" - WETZEL OU EQUIVALENTE</t>
  </si>
  <si>
    <t>ARRUELA DE ALUMINIO FUNDIDO 3" - WETZEL OU EQUIVALENTE</t>
  </si>
  <si>
    <t>ARRUELA DE ALUMINIO FUNDIDO 4" - WETZEL OU EQUIVALENTE</t>
  </si>
  <si>
    <t>ARRUELA DE ALUMINIO FUNDIDO 6" - WETZEL OU EQUIVALENTE</t>
  </si>
  <si>
    <t>CANTONEIRA "ZZ" ALTA P/PERFILADO 38/38 - REF. 114-11-Z, MOPA</t>
  </si>
  <si>
    <t>CONECTOR PARAFUSO FENDIDO SPLIT-BOLT (KS-17) P/CABO 4 - 10MM2 - BURNDY OU EQUIVALENTE</t>
  </si>
  <si>
    <t>TAMPA DE FERRO R2 DIM. 1070X520MM PADRAO TELEBRAS (TRAFEGO LEVE)</t>
  </si>
  <si>
    <t>CONECTOR PARAFUSO FENDIDO SPLIT-BOLT (KS-26) P/CABO 35 - 70MM2 - BURNDY OU EQUIVALENTE</t>
  </si>
  <si>
    <t>REATOR EXT. P/LAMPADA VAPOR MERCURIO TECNOWATT 400W/220V</t>
  </si>
  <si>
    <t>TERMINAL MECANICO P/CABO 16MM2</t>
  </si>
  <si>
    <t>SAÍDA HORIZONTAL P/ ELETRODUTO Ø 2"</t>
  </si>
  <si>
    <t>ESPELHO 4X2" C/ 1 CONECTOR RJ-45 FEMEA CAT 5E</t>
  </si>
  <si>
    <t>BUJAO DE ACO GALVANIZADO 2 1/2"</t>
  </si>
  <si>
    <t>TUBO DE ACO GALVANIZADO 21,30 X 2,25MM (1/2") LEVE</t>
  </si>
  <si>
    <t>TUBO DE ACO GALVANIZADO 26,90 X 2,25MM (3/4") LEVE</t>
  </si>
  <si>
    <t>TUBO DE ACO GALVANIZADO 33,40 X 2,65MM (1") LEVE</t>
  </si>
  <si>
    <t>TUBO DE ACO GALVANIZADO 42,40 X 2,65MM (1 1/4") LEVE</t>
  </si>
  <si>
    <t>TUBO DE ACO GALVANIZADO 48,30 X 3,00MM (1 1/2") LEVE</t>
  </si>
  <si>
    <t>TUBO DE ACO GALVANIZADO 60,30 X 3,00MM (2") LEVE</t>
  </si>
  <si>
    <t>TUBO DE ACO GALVANIZADO 76,10 X 3,35MM (2 1/2") LEVE</t>
  </si>
  <si>
    <t>TUBO DE ACO GALVANIZADO 88,90 X 3,35MM (3") LEVE</t>
  </si>
  <si>
    <t>TUBO DE ACO GALVANIZADO 114,30 X 3,75MM (4") LEVE</t>
  </si>
  <si>
    <t>TUBO DE ESGOTO DE PVC SERIE "R" CINZA (6") - 150MM - TIGRE, AMANCO OU EQUIVALENTE</t>
  </si>
  <si>
    <t>TUBO DE PVC SOLDAVEL MARROM 20MM (AGUA FRIA) - TIGRE, AMANCO OU EQUIVALENTE</t>
  </si>
  <si>
    <t>TUBO DE PVC SOLDAVEL MARROM 25MM (AGUA FRIA) - TIGRE, AMANCO OU EQUIVALENTE</t>
  </si>
  <si>
    <t>TUBO DE PVC SOLDAVEL MARROM 32MM (AGUA FRIA) - TIGRE, AMANCO OU EQUIVALENTE</t>
  </si>
  <si>
    <t>TUBO DE PVC SOLDAVEL MARROM 40MM (AGUA FRIA) - TIGRE, AMANCO OU EQUIVALENTE</t>
  </si>
  <si>
    <t>TUBO DE PVC SOLDAVEL MARROM 50MM (AGUA FRIA) - TIGRE, AMANCO OU EQUIVALENTE</t>
  </si>
  <si>
    <t>TUBO DE PVC SOLDAVEL MARROM 60MM (AGUA FRIA) - TIGRE, AMANCO OU EQUIVALENTE</t>
  </si>
  <si>
    <t>TUBO DE PVC SOLDAVEL MARROM 75MM (AGUA FRIA) - TIGRE, AMANCO OU EQUIVALENTE</t>
  </si>
  <si>
    <t>TUBO DE PVC SOLDAVEL MARROM 85MM (AGUA FRIA) - TIGRE, AMANCO OU EQUIVALENTE</t>
  </si>
  <si>
    <t>TUBO DE ESGOTO PRIMARIO DE PVC BRANCO SERIE NORMAL(1.1/2") - 40MM - TIGRE, AMANCO OU EQUIVALENTE</t>
  </si>
  <si>
    <t>TUBO DE ESGOTO PRIMARIO DE PVC BRANCO SERIE NORMAL (2") - 50MM - TIGRE, AMANCO OU EQUIVALENTE</t>
  </si>
  <si>
    <t>TUBO DE ESGOTO PRIMARIO DE PVC BRANCO SERIE NORMAL (3") - 75MM - TIGRE, AMANCO OU EQUIVALENTE</t>
  </si>
  <si>
    <t>TUBO DE ESGOTO PRIMARIO DE PVC BRANCO SERIE NORMAL (4") - 100MM - TIGRE, AMANCO OU EQUIVALENTE</t>
  </si>
  <si>
    <t>TUBO DE ESGOTO PRIMARIO DE PVC BRANCO SERIE NORMAL (6") - 150MM - TIGRE, AMANCO OU EQUIVALENTE</t>
  </si>
  <si>
    <t>TUBO DE ESGOTO PRIMARIO DE PVC BRANCO SERIE NORMAL (8") - 200MM - TIGRE, AMANCO OU EQUIVALENTE</t>
  </si>
  <si>
    <t>VALVULA DE ESCOAMENTO P/ PIA OU TANQUE 1.1/4" CROMADA</t>
  </si>
  <si>
    <t>VALVULA DE DESCARGA P/ MICTORIO 1.1/2"</t>
  </si>
  <si>
    <t>CAIXA ACOPLADA P/ BACIA LOUCA INCL. VALVULA COM DUPLO ACIONAMENTO - REF. CD.00F - DECA OU EQUIVALENTE</t>
  </si>
  <si>
    <t>TORNEIRA DE LAVATORIO PAREDE ANTI-VANDAL CROMADO BIOPRESS AV 140MM - 1182-AV-BIO-140 - FABRIMAR OU EQUIVALENTE</t>
  </si>
  <si>
    <t>ASSENTO POLIESTER P/ BACIA VOGUE PLUS AP51 - DECA OU EQUIVALENTE</t>
  </si>
  <si>
    <t>ASSENTO POLIESTER C/ ABERTURA FRONTAL P/ BACIA VOGUE PLUS AP52 - DECA OU EQUIVALENTE</t>
  </si>
  <si>
    <t>REMOCAO RESIDUOS CLASSE A CONAMA (CACAMBA) CLASSE II B (NBR10004) INCLUSIVE DESTINACAO FINAL</t>
  </si>
  <si>
    <t>TUBO ACO GALV 60,30 X 3,75MM (2") DIN 2440 - MEDIO</t>
  </si>
  <si>
    <t>TUBO ACO GALV. 33,70 X 3,35MM (1") DIN 2440 - MEDIO</t>
  </si>
  <si>
    <t>TUBO ACO GALV 26,90 X 2,65MM (3/4") DIN 2440 - MEDIO</t>
  </si>
  <si>
    <t>TUBO ACO GALV 76,10 X 3,75MM (2.1/2") DIN 2440 - MEDIO</t>
  </si>
  <si>
    <t>TUBO ACO GALV 48,30 X 3,35MM (1.1/2") DIN 2440 - MEDIO</t>
  </si>
  <si>
    <t>TUBO ACO GALV 101,60 X 4,25MM (3.1/2") DIN 2440 - MEDIO</t>
  </si>
  <si>
    <t>TUBO ACO GALV 88,90 X 4,00MM (3") DIN 2440 - MEDIO</t>
  </si>
  <si>
    <t>LUMINARIA EMB 4X16W CORPO CH ACO PINT ELETROST REFLETOR E ALETAS - REF. CE416AL-N - AMES, 6026 - LUMAVI OU EQUIVALENTE</t>
  </si>
  <si>
    <t>QUADRO DISTRIB. PVC DE EMBUTIR P/ 6 CIRCUITOS C/ BARRAMENTO C/ TRINCO</t>
  </si>
  <si>
    <t>QUADRO DISTRIB. PVC DE EMBUTIR P/ 12 CIRCUITOS S/ BARRAMENTO C/ TRINCO</t>
  </si>
  <si>
    <t>LAMPADA TUBULAR LED T8 18W 1200MM BIVOLT CERTIFICADA INMETRO</t>
  </si>
  <si>
    <t>CERAMICA LISA BRANCA REF POLAR 33X61 A - INCESA OU EQUIVALENE</t>
  </si>
  <si>
    <t>ESTOPA BRANCA - KG</t>
  </si>
  <si>
    <t>TECNICO SEGUNDO GRAU -A-(INCL.L SOCIAIS DE 49,11%)</t>
  </si>
  <si>
    <t>ENGENHEIRO SENIOR (INCL.L SOCIAIS DE 49,11%)</t>
  </si>
  <si>
    <t>PROGRAMADOR (INCL.L SOCIAIS DE 49,11%)</t>
  </si>
  <si>
    <t>DIGITADOR - 6 HORAS(INCL.L SOCIAIS DE 49,11%)</t>
  </si>
  <si>
    <t>MÃO DE OBRAS (SALARIO-MENSAL)</t>
  </si>
  <si>
    <t>ENGENHEIRO JUNIOR(INCL.L SOCIAIS DE 49,11%)</t>
  </si>
  <si>
    <t>TECNICO SEGUNDO GRAU -B - (INCL.L SOCIAIS DE 49,11%)</t>
  </si>
  <si>
    <t>TECNICO SEGUNDO GRAU-C- (INCL.L SOCIAIS DE 49,11%)</t>
  </si>
  <si>
    <t>GERENTE DE PROJETO (INCL.L SOCIAIS DE 49,11%)</t>
  </si>
  <si>
    <t>ANALISTA DE SISTEMAS (INCL.L SOCIAIS DE 49,11%)</t>
  </si>
  <si>
    <t>ANALISTA DESENVOLVIMENTO (INCL.L SOCIAIS DE 49,11%)</t>
  </si>
  <si>
    <t>GERENTE BD/SERVIDORES/REDES (INCL.L SOCIAIS DE 49,11%)</t>
  </si>
  <si>
    <t>DESIGNER GRÁFICO (INCL.L SOCIAIS DE 49,11%)</t>
  </si>
  <si>
    <t>ANALISTA SISTEMAS/SUPORTE(INCL.L SOCIAIS DE 49,11%)</t>
  </si>
  <si>
    <t>COORDENADOR TECNICO ESPECIALISTA(INCL.L SOCIAIS DE 49,11%)</t>
  </si>
  <si>
    <t>COTADOR(INCL.L SOCIAIS DE 49,11%)</t>
  </si>
  <si>
    <t>TECNICO NIVEL SUPERIOR(INCL.L SOCIAIS DE 49,11%)</t>
  </si>
  <si>
    <t>ENGENHEIRO PLENO (INCL.L SOCIAIS DE 49,11%)</t>
  </si>
  <si>
    <t>ALMOXARIFE (INCL.L SOCIAIS DE 49,11%)</t>
  </si>
  <si>
    <t>MESTRE OBRAS SENIOR (INCL.L SOCIAIS DE 49,11%)</t>
  </si>
  <si>
    <t>VIGIA (INCL.L SOCIAIS DE 49,11%)</t>
  </si>
  <si>
    <t>ENCARREGADO DE TURMA(INCL.L SOCIAIS DE 49,11%)</t>
  </si>
  <si>
    <t>TECNICO SEGUNDO GRAU -A-(INCL.L SOCIAIS DE 72,68%)</t>
  </si>
  <si>
    <t>ENGENHEIRO SENIOR (INCL.L SOCIAIS DE 72,68%)</t>
  </si>
  <si>
    <t>PROGRAMADOR (INCL.L SOCIAIS DE 72,68%)</t>
  </si>
  <si>
    <t>DIGITADOR - 6 HORAS(INCL.L SOCIAIS DE 72,68%)</t>
  </si>
  <si>
    <t>ENGENHEIRO JUNIOR(INCL.L SOCIAIS DE 72,68%)</t>
  </si>
  <si>
    <t>TECNICO SEGUNDO GRAU -B - (INCL.L SOCIAIS DE 72,68%)</t>
  </si>
  <si>
    <t>TECNICO SEGUNDO GRAU-C- (INCL.L SOCIAIS DE 72,68%)</t>
  </si>
  <si>
    <t>GERENTE DE PROJETO (INCL.L SOCIAIS DE 72,68%)</t>
  </si>
  <si>
    <t>ANALISTA DE SISTEMAS (INCL.L SOCIAIS DE 72,68%)</t>
  </si>
  <si>
    <t>ANALISTA DESENVOLVIMENTO (INCL.L SOCIAIS DE 72,68%)</t>
  </si>
  <si>
    <t>GERENTE BD/SERVIDORES/REDES (INCL.L SOCIAIS DE 72,68%)</t>
  </si>
  <si>
    <t>DESIGNER GRÁFICO (INCL.L SOCIAIS DE 72,68%)</t>
  </si>
  <si>
    <t>ANALISTA SISTEMAS/SUPORTE(INCL.L SOCIAIS DE 72,68%)</t>
  </si>
  <si>
    <t>COORDENADOR TECNICO ESPECIALISTA(INCL.L SOCIAIS DE 72,68%)</t>
  </si>
  <si>
    <t>COTADOR(INCL.L SOCIAIS DE 72,68%)</t>
  </si>
  <si>
    <t>TECNICO NIVEL SUPERIOR(INCL.L SOCIAIS DE 72,68%)</t>
  </si>
  <si>
    <t>ENGENHEIRO PLENO (INCL.L SOCIAIS DE 72,68%)</t>
  </si>
  <si>
    <t>ALMOXARIFE (INCL.L SOCIAIS DE 72,68%)</t>
  </si>
  <si>
    <t>MESTRE OBRAS SENIOR (INCL.L SOCIAIS DE 72,68%)</t>
  </si>
  <si>
    <t>VIGIA (INCL.L SOCIAIS DE 72,68%)</t>
  </si>
  <si>
    <t>AUX ALMOXARIFE (INCL.L SOCIAIS DE 72,68%)</t>
  </si>
  <si>
    <t>ENCARREGADO DE TURMA(INCL.L SOCIAIS DE 72,68%)</t>
  </si>
  <si>
    <t>01.02</t>
  </si>
  <si>
    <t>01.02.01</t>
  </si>
  <si>
    <t>PLACA DE OBRA NAS DIMENSÕES DE 8y X 5y M, PADRÃO IOPES</t>
  </si>
  <si>
    <t>06.02</t>
  </si>
  <si>
    <t>06.03</t>
  </si>
  <si>
    <t>06.03.01</t>
  </si>
  <si>
    <t>26,32</t>
  </si>
  <si>
    <t>93,16</t>
  </si>
  <si>
    <t>86,71</t>
  </si>
  <si>
    <t>69,25</t>
  </si>
  <si>
    <t>67,24</t>
  </si>
  <si>
    <t>52,62</t>
  </si>
  <si>
    <t>36,40</t>
  </si>
  <si>
    <t>61,77</t>
  </si>
  <si>
    <t>503,17</t>
  </si>
  <si>
    <t>7.000,00</t>
  </si>
  <si>
    <t>3,00</t>
  </si>
  <si>
    <t>32,27</t>
  </si>
  <si>
    <t>33,78</t>
  </si>
  <si>
    <t>272,70</t>
  </si>
  <si>
    <t>193,14</t>
  </si>
  <si>
    <t>47,82</t>
  </si>
  <si>
    <t>179,33</t>
  </si>
  <si>
    <t>341,59</t>
  </si>
  <si>
    <t>68,42</t>
  </si>
  <si>
    <t>2.766,60</t>
  </si>
  <si>
    <t>2.950,00</t>
  </si>
  <si>
    <t>6.421,41</t>
  </si>
  <si>
    <t>8.062,94</t>
  </si>
  <si>
    <t>10.444,66</t>
  </si>
  <si>
    <t>3.993,64</t>
  </si>
  <si>
    <t>5.423,12</t>
  </si>
  <si>
    <t>8.388,89</t>
  </si>
  <si>
    <t>2.581,00</t>
  </si>
  <si>
    <t>4.375,16</t>
  </si>
  <si>
    <t>5.806,68</t>
  </si>
  <si>
    <t>39,24</t>
  </si>
  <si>
    <t>27,18</t>
  </si>
  <si>
    <t>45,00</t>
  </si>
  <si>
    <t>316,94</t>
  </si>
  <si>
    <t>324,94</t>
  </si>
  <si>
    <t>124,40</t>
  </si>
  <si>
    <t>127,08</t>
  </si>
  <si>
    <t>55,75</t>
  </si>
  <si>
    <t>148,13</t>
  </si>
  <si>
    <t>197,14</t>
  </si>
  <si>
    <t>285,39</t>
  </si>
  <si>
    <t>500,00</t>
  </si>
  <si>
    <t>61,27</t>
  </si>
  <si>
    <t>137,87</t>
  </si>
  <si>
    <t>85,99</t>
  </si>
  <si>
    <t>50,83</t>
  </si>
  <si>
    <t>240,96</t>
  </si>
  <si>
    <t>2.199,90</t>
  </si>
  <si>
    <t>1.849,72</t>
  </si>
  <si>
    <t>753,78</t>
  </si>
  <si>
    <t>10.892,05</t>
  </si>
  <si>
    <t>733,61</t>
  </si>
  <si>
    <t>1.144,86</t>
  </si>
  <si>
    <t>1.253,48</t>
  </si>
  <si>
    <t>1.236,63</t>
  </si>
  <si>
    <t>6.934,65</t>
  </si>
  <si>
    <t>3.215,55</t>
  </si>
  <si>
    <t>6.523,68</t>
  </si>
  <si>
    <t>1.325,66</t>
  </si>
  <si>
    <t>187.389,37</t>
  </si>
  <si>
    <t>41,47</t>
  </si>
  <si>
    <t>35,29</t>
  </si>
  <si>
    <t>96,11</t>
  </si>
  <si>
    <t>263,06</t>
  </si>
  <si>
    <t>277,95</t>
  </si>
  <si>
    <t>298,17</t>
  </si>
  <si>
    <t>35,55</t>
  </si>
  <si>
    <t>87,87</t>
  </si>
  <si>
    <t>121,27</t>
  </si>
  <si>
    <t>154,22</t>
  </si>
  <si>
    <t>319,56</t>
  </si>
  <si>
    <t>46,65</t>
  </si>
  <si>
    <t>536,68</t>
  </si>
  <si>
    <t>92,58</t>
  </si>
  <si>
    <t>105,66</t>
  </si>
  <si>
    <t>81,39</t>
  </si>
  <si>
    <t>83,11</t>
  </si>
  <si>
    <t>88,94</t>
  </si>
  <si>
    <t>94,58</t>
  </si>
  <si>
    <t>112,89</t>
  </si>
  <si>
    <t>115,50</t>
  </si>
  <si>
    <t>140,40</t>
  </si>
  <si>
    <t>136,09</t>
  </si>
  <si>
    <t>171,90</t>
  </si>
  <si>
    <t>181,85</t>
  </si>
  <si>
    <t>186,29</t>
  </si>
  <si>
    <t>108,86</t>
  </si>
  <si>
    <t>134,88</t>
  </si>
  <si>
    <t>165,34</t>
  </si>
  <si>
    <t>217,72</t>
  </si>
  <si>
    <t>272,46</t>
  </si>
  <si>
    <t>355,43</t>
  </si>
  <si>
    <t>456,58</t>
  </si>
  <si>
    <t>107,72</t>
  </si>
  <si>
    <t>134,48</t>
  </si>
  <si>
    <t>163,67</t>
  </si>
  <si>
    <t>216,32</t>
  </si>
  <si>
    <t>30,88</t>
  </si>
  <si>
    <t>215,71</t>
  </si>
  <si>
    <t>253,59</t>
  </si>
  <si>
    <t>276,33</t>
  </si>
  <si>
    <t>343,54</t>
  </si>
  <si>
    <t>404,92</t>
  </si>
  <si>
    <t>476,43</t>
  </si>
  <si>
    <t>144,86</t>
  </si>
  <si>
    <t>651,20</t>
  </si>
  <si>
    <t>171,92</t>
  </si>
  <si>
    <t>205,12</t>
  </si>
  <si>
    <t>213,85</t>
  </si>
  <si>
    <t>264,68</t>
  </si>
  <si>
    <t>342,44</t>
  </si>
  <si>
    <t>424,29</t>
  </si>
  <si>
    <t>83,09</t>
  </si>
  <si>
    <t>356,64</t>
  </si>
  <si>
    <t>149,16</t>
  </si>
  <si>
    <t>209,30</t>
  </si>
  <si>
    <t>274,35</t>
  </si>
  <si>
    <t>47,80</t>
  </si>
  <si>
    <t>169,20</t>
  </si>
  <si>
    <t>320,00</t>
  </si>
  <si>
    <t>27,93</t>
  </si>
  <si>
    <t>52,37</t>
  </si>
  <si>
    <t>51,65</t>
  </si>
  <si>
    <t>33,41</t>
  </si>
  <si>
    <t>56,26</t>
  </si>
  <si>
    <t>94,11</t>
  </si>
  <si>
    <t>142,19</t>
  </si>
  <si>
    <t>33,75</t>
  </si>
  <si>
    <t>195,00</t>
  </si>
  <si>
    <t>86,35</t>
  </si>
  <si>
    <t>144,00</t>
  </si>
  <si>
    <t>48,28</t>
  </si>
  <si>
    <t>206,66</t>
  </si>
  <si>
    <t>10,10</t>
  </si>
  <si>
    <t>121,94</t>
  </si>
  <si>
    <t>51,33</t>
  </si>
  <si>
    <t>98,01</t>
  </si>
  <si>
    <t>45,71</t>
  </si>
  <si>
    <t>201,84</t>
  </si>
  <si>
    <t>28,17</t>
  </si>
  <si>
    <t>34,29</t>
  </si>
  <si>
    <t>31,53</t>
  </si>
  <si>
    <t>14.750,00</t>
  </si>
  <si>
    <t>24,57</t>
  </si>
  <si>
    <t>20,81</t>
  </si>
  <si>
    <t>48,05</t>
  </si>
  <si>
    <t>79,63</t>
  </si>
  <si>
    <t>116,43</t>
  </si>
  <si>
    <t>204,01</t>
  </si>
  <si>
    <t>49,27</t>
  </si>
  <si>
    <t>93,50</t>
  </si>
  <si>
    <t>71,69</t>
  </si>
  <si>
    <t>101,12</t>
  </si>
  <si>
    <t>192,31</t>
  </si>
  <si>
    <t>280,61</t>
  </si>
  <si>
    <t>717,23</t>
  </si>
  <si>
    <t>32,61</t>
  </si>
  <si>
    <t>151,28</t>
  </si>
  <si>
    <t>23,31</t>
  </si>
  <si>
    <t>217,13</t>
  </si>
  <si>
    <t>47,90</t>
  </si>
  <si>
    <t>41,33</t>
  </si>
  <si>
    <t>59,98</t>
  </si>
  <si>
    <t>218,82</t>
  </si>
  <si>
    <t>58,74</t>
  </si>
  <si>
    <t>485,48</t>
  </si>
  <si>
    <t>798,58</t>
  </si>
  <si>
    <t>607,20</t>
  </si>
  <si>
    <t>897,67</t>
  </si>
  <si>
    <t>47,50</t>
  </si>
  <si>
    <t>104,90</t>
  </si>
  <si>
    <t>229,83</t>
  </si>
  <si>
    <t>473,79</t>
  </si>
  <si>
    <t>50,09</t>
  </si>
  <si>
    <t>39,61</t>
  </si>
  <si>
    <t>198,06</t>
  </si>
  <si>
    <t>34,96</t>
  </si>
  <si>
    <t>62,66</t>
  </si>
  <si>
    <t>181,09</t>
  </si>
  <si>
    <t>104,35</t>
  </si>
  <si>
    <t>493,93</t>
  </si>
  <si>
    <t>165,45</t>
  </si>
  <si>
    <t>236,62</t>
  </si>
  <si>
    <t>474,38</t>
  </si>
  <si>
    <t>71,15</t>
  </si>
  <si>
    <t>225,59</t>
  </si>
  <si>
    <t>100,94</t>
  </si>
  <si>
    <t>293,81</t>
  </si>
  <si>
    <t>560,93</t>
  </si>
  <si>
    <t>1.403,10</t>
  </si>
  <si>
    <t>38,72</t>
  </si>
  <si>
    <t>42,46</t>
  </si>
  <si>
    <t>44,36</t>
  </si>
  <si>
    <t>392,07</t>
  </si>
  <si>
    <t>1.300,97</t>
  </si>
  <si>
    <t>1.023,42</t>
  </si>
  <si>
    <t>1.584,58</t>
  </si>
  <si>
    <t>3.702,07</t>
  </si>
  <si>
    <t>301,10</t>
  </si>
  <si>
    <t>479,38</t>
  </si>
  <si>
    <t>802,79</t>
  </si>
  <si>
    <t>702,16</t>
  </si>
  <si>
    <t>1.301,11</t>
  </si>
  <si>
    <t>1.102,74</t>
  </si>
  <si>
    <t>1.816,21</t>
  </si>
  <si>
    <t>3.882,73</t>
  </si>
  <si>
    <t>45,05</t>
  </si>
  <si>
    <t>54,79</t>
  </si>
  <si>
    <t>84,04</t>
  </si>
  <si>
    <t>26,75</t>
  </si>
  <si>
    <t>68,33</t>
  </si>
  <si>
    <t>96,28</t>
  </si>
  <si>
    <t>150,44</t>
  </si>
  <si>
    <t>75,29</t>
  </si>
  <si>
    <t>101,56</t>
  </si>
  <si>
    <t>122,84</t>
  </si>
  <si>
    <t>231,25</t>
  </si>
  <si>
    <t>116,81</t>
  </si>
  <si>
    <t>137,63</t>
  </si>
  <si>
    <t>283,99</t>
  </si>
  <si>
    <t>241,04</t>
  </si>
  <si>
    <t>121,02</t>
  </si>
  <si>
    <t>123,18</t>
  </si>
  <si>
    <t>131,72</t>
  </si>
  <si>
    <t>224,62</t>
  </si>
  <si>
    <t>137,04</t>
  </si>
  <si>
    <t>150,36</t>
  </si>
  <si>
    <t>251,63</t>
  </si>
  <si>
    <t>278,67</t>
  </si>
  <si>
    <t>137,89</t>
  </si>
  <si>
    <t>150,43</t>
  </si>
  <si>
    <t>280,72</t>
  </si>
  <si>
    <t>451,42</t>
  </si>
  <si>
    <t>171,21</t>
  </si>
  <si>
    <t>200,62</t>
  </si>
  <si>
    <t>193,35</t>
  </si>
  <si>
    <t>447,92</t>
  </si>
  <si>
    <t>62,01</t>
  </si>
  <si>
    <t>212,32</t>
  </si>
  <si>
    <t>207,70</t>
  </si>
  <si>
    <t>243,88</t>
  </si>
  <si>
    <t>260,27</t>
  </si>
  <si>
    <t>259,30</t>
  </si>
  <si>
    <t>168,34</t>
  </si>
  <si>
    <t>588,48</t>
  </si>
  <si>
    <t>17,11</t>
  </si>
  <si>
    <t>84,33</t>
  </si>
  <si>
    <t>108,80</t>
  </si>
  <si>
    <t>171,87</t>
  </si>
  <si>
    <t>151,31</t>
  </si>
  <si>
    <t>177,24</t>
  </si>
  <si>
    <t>103,22</t>
  </si>
  <si>
    <t>119,49</t>
  </si>
  <si>
    <t>250,26</t>
  </si>
  <si>
    <t>191,25</t>
  </si>
  <si>
    <t>244,54</t>
  </si>
  <si>
    <t>363,06</t>
  </si>
  <si>
    <t>1.028,19</t>
  </si>
  <si>
    <t>5,28</t>
  </si>
  <si>
    <t>30,99</t>
  </si>
  <si>
    <t>103,70</t>
  </si>
  <si>
    <t>50,01</t>
  </si>
  <si>
    <t>12,77</t>
  </si>
  <si>
    <t>71,44</t>
  </si>
  <si>
    <t>53,34</t>
  </si>
  <si>
    <t>240,10</t>
  </si>
  <si>
    <t>76,97</t>
  </si>
  <si>
    <t>167,28</t>
  </si>
  <si>
    <t>102,03</t>
  </si>
  <si>
    <t>104,06</t>
  </si>
  <si>
    <t>100,66</t>
  </si>
  <si>
    <t>2,14</t>
  </si>
  <si>
    <t>22,54</t>
  </si>
  <si>
    <t>49,56</t>
  </si>
  <si>
    <t>155,69</t>
  </si>
  <si>
    <t>261,58</t>
  </si>
  <si>
    <t>65,44</t>
  </si>
  <si>
    <t>72,79</t>
  </si>
  <si>
    <t>110,00</t>
  </si>
  <si>
    <t>427,42</t>
  </si>
  <si>
    <t>1.173,83</t>
  </si>
  <si>
    <t>1.266,37</t>
  </si>
  <si>
    <t>1.393,10</t>
  </si>
  <si>
    <t>112,61</t>
  </si>
  <si>
    <t>121,84</t>
  </si>
  <si>
    <t>403,63</t>
  </si>
  <si>
    <t>536,78</t>
  </si>
  <si>
    <t>752,53</t>
  </si>
  <si>
    <t>625,88</t>
  </si>
  <si>
    <t>774,10</t>
  </si>
  <si>
    <t>995,46</t>
  </si>
  <si>
    <t>1.097,25</t>
  </si>
  <si>
    <t>560,60</t>
  </si>
  <si>
    <t>300,89</t>
  </si>
  <si>
    <t>376,26</t>
  </si>
  <si>
    <t>250,67</t>
  </si>
  <si>
    <t>312,57</t>
  </si>
  <si>
    <t>148,86</t>
  </si>
  <si>
    <t>129,35</t>
  </si>
  <si>
    <t>154,40</t>
  </si>
  <si>
    <t>173,91</t>
  </si>
  <si>
    <t>233,96</t>
  </si>
  <si>
    <t>35,23</t>
  </si>
  <si>
    <t>196,27</t>
  </si>
  <si>
    <t>223,84</t>
  </si>
  <si>
    <t>223,37</t>
  </si>
  <si>
    <t>35,27</t>
  </si>
  <si>
    <t>4.619,55</t>
  </si>
  <si>
    <t>4.184,27</t>
  </si>
  <si>
    <t>2.473,08</t>
  </si>
  <si>
    <t>2.604,63</t>
  </si>
  <si>
    <t>382,54</t>
  </si>
  <si>
    <t>595,95</t>
  </si>
  <si>
    <t>884,00</t>
  </si>
  <si>
    <t>505,07</t>
  </si>
  <si>
    <t>1.161,17</t>
  </si>
  <si>
    <t>1.615,36</t>
  </si>
  <si>
    <t>666,26</t>
  </si>
  <si>
    <t>782,61</t>
  </si>
  <si>
    <t>922,88</t>
  </si>
  <si>
    <t>1.093,43</t>
  </si>
  <si>
    <t>1.069,52</t>
  </si>
  <si>
    <t>843,19</t>
  </si>
  <si>
    <t>1.068,64</t>
  </si>
  <si>
    <t>657,03</t>
  </si>
  <si>
    <t>662,06</t>
  </si>
  <si>
    <t>577,79</t>
  </si>
  <si>
    <t>390,51</t>
  </si>
  <si>
    <t>933,66</t>
  </si>
  <si>
    <t>29,20</t>
  </si>
  <si>
    <t>51,35</t>
  </si>
  <si>
    <t>29,48</t>
  </si>
  <si>
    <t>66,29</t>
  </si>
  <si>
    <t>43,41</t>
  </si>
  <si>
    <t>30,70</t>
  </si>
  <si>
    <t>45,55</t>
  </si>
  <si>
    <t>51,88</t>
  </si>
  <si>
    <t>122,24</t>
  </si>
  <si>
    <t>253,20</t>
  </si>
  <si>
    <t>708,42</t>
  </si>
  <si>
    <t>1.066,89</t>
  </si>
  <si>
    <t>1.486,15</t>
  </si>
  <si>
    <t>245,56</t>
  </si>
  <si>
    <t>145,07</t>
  </si>
  <si>
    <t>159,08</t>
  </si>
  <si>
    <t>271,39</t>
  </si>
  <si>
    <t>320,26</t>
  </si>
  <si>
    <t>319,19</t>
  </si>
  <si>
    <t>55,00</t>
  </si>
  <si>
    <t>55,32</t>
  </si>
  <si>
    <t>42,47</t>
  </si>
  <si>
    <t>215,82</t>
  </si>
  <si>
    <t>112,00</t>
  </si>
  <si>
    <t>64,77</t>
  </si>
  <si>
    <t>75,52</t>
  </si>
  <si>
    <t>103,76</t>
  </si>
  <si>
    <t>585,00</t>
  </si>
  <si>
    <t>457,03</t>
  </si>
  <si>
    <t>731,25</t>
  </si>
  <si>
    <t>664,21</t>
  </si>
  <si>
    <t>418,61</t>
  </si>
  <si>
    <t>16,37</t>
  </si>
  <si>
    <t>37,09</t>
  </si>
  <si>
    <t>83,52</t>
  </si>
  <si>
    <t>179,76</t>
  </si>
  <si>
    <t>293,91</t>
  </si>
  <si>
    <t>491,32</t>
  </si>
  <si>
    <t>50,59</t>
  </si>
  <si>
    <t>76,32</t>
  </si>
  <si>
    <t>120,35</t>
  </si>
  <si>
    <t>219,26</t>
  </si>
  <si>
    <t>361,64</t>
  </si>
  <si>
    <t>52,26</t>
  </si>
  <si>
    <t>36,83</t>
  </si>
  <si>
    <t>451.380,11</t>
  </si>
  <si>
    <t>401.300,00</t>
  </si>
  <si>
    <t>98,21</t>
  </si>
  <si>
    <t>165.000,00</t>
  </si>
  <si>
    <t>254.643,41</t>
  </si>
  <si>
    <t>250.468,92</t>
  </si>
  <si>
    <t>305.572,09</t>
  </si>
  <si>
    <t>314.765,46</t>
  </si>
  <si>
    <t>2.494,22</t>
  </si>
  <si>
    <t>6.664,10</t>
  </si>
  <si>
    <t>3.312,29</t>
  </si>
  <si>
    <t>3.113,16</t>
  </si>
  <si>
    <t>3.838,89</t>
  </si>
  <si>
    <t>55,66</t>
  </si>
  <si>
    <t>137,93</t>
  </si>
  <si>
    <t>42,52</t>
  </si>
  <si>
    <t>87,35</t>
  </si>
  <si>
    <t>86,20</t>
  </si>
  <si>
    <t>42,48</t>
  </si>
  <si>
    <t>69,10</t>
  </si>
  <si>
    <t>408,02</t>
  </si>
  <si>
    <t>58,83</t>
  </si>
  <si>
    <t>107,45</t>
  </si>
  <si>
    <t>94,90</t>
  </si>
  <si>
    <t>515.040,00</t>
  </si>
  <si>
    <t>804.266,62</t>
  </si>
  <si>
    <t>915.626,62</t>
  </si>
  <si>
    <t>534.373,31</t>
  </si>
  <si>
    <t>41,43</t>
  </si>
  <si>
    <t>53,07</t>
  </si>
  <si>
    <t>76,52</t>
  </si>
  <si>
    <t>15,59</t>
  </si>
  <si>
    <t>44,64</t>
  </si>
  <si>
    <t>88,00</t>
  </si>
  <si>
    <t>155,00</t>
  </si>
  <si>
    <t>116,98</t>
  </si>
  <si>
    <t>168,97</t>
  </si>
  <si>
    <t>168,96</t>
  </si>
  <si>
    <t>125,31</t>
  </si>
  <si>
    <t>137,98</t>
  </si>
  <si>
    <t>105,60</t>
  </si>
  <si>
    <t>164,03</t>
  </si>
  <si>
    <t>123,48</t>
  </si>
  <si>
    <t>57,96</t>
  </si>
  <si>
    <t>1.080,01</t>
  </si>
  <si>
    <t>9,55</t>
  </si>
  <si>
    <t>85,66</t>
  </si>
  <si>
    <t>80,94</t>
  </si>
  <si>
    <t>164,35</t>
  </si>
  <si>
    <t>317,40</t>
  </si>
  <si>
    <t>933,27</t>
  </si>
  <si>
    <t>6.438,55</t>
  </si>
  <si>
    <t>288,54</t>
  </si>
  <si>
    <t>16,25</t>
  </si>
  <si>
    <t>101,73</t>
  </si>
  <si>
    <t>110,18</t>
  </si>
  <si>
    <t>342,03</t>
  </si>
  <si>
    <t>230,88</t>
  </si>
  <si>
    <t>564,93</t>
  </si>
  <si>
    <t>469,19</t>
  </si>
  <si>
    <t>326,54</t>
  </si>
  <si>
    <t>145,86</t>
  </si>
  <si>
    <t>13,91</t>
  </si>
  <si>
    <t>31,26</t>
  </si>
  <si>
    <t>116,93</t>
  </si>
  <si>
    <t>224,92</t>
  </si>
  <si>
    <t>424,24</t>
  </si>
  <si>
    <t>36,52</t>
  </si>
  <si>
    <t>5.871,96</t>
  </si>
  <si>
    <t>12.717,43</t>
  </si>
  <si>
    <t>103,91</t>
  </si>
  <si>
    <t>130,08</t>
  </si>
  <si>
    <t>59,48</t>
  </si>
  <si>
    <t>29,08</t>
  </si>
  <si>
    <t>54,38</t>
  </si>
  <si>
    <t>96,62</t>
  </si>
  <si>
    <t>125,22</t>
  </si>
  <si>
    <t>42,35</t>
  </si>
  <si>
    <t>84,17</t>
  </si>
  <si>
    <t>61,97</t>
  </si>
  <si>
    <t>60,26</t>
  </si>
  <si>
    <t>58,67</t>
  </si>
  <si>
    <t>101,57</t>
  </si>
  <si>
    <t>189,58</t>
  </si>
  <si>
    <t>59,93</t>
  </si>
  <si>
    <t>80,40</t>
  </si>
  <si>
    <t>163,35</t>
  </si>
  <si>
    <t>208,41</t>
  </si>
  <si>
    <t>258,11</t>
  </si>
  <si>
    <t>168,93</t>
  </si>
  <si>
    <t>206,98</t>
  </si>
  <si>
    <t>109,95</t>
  </si>
  <si>
    <t>99,45</t>
  </si>
  <si>
    <t>133,20</t>
  </si>
  <si>
    <t>350,79</t>
  </si>
  <si>
    <t>822,21</t>
  </si>
  <si>
    <t>107,49</t>
  </si>
  <si>
    <t>110,62</t>
  </si>
  <si>
    <t>292,76</t>
  </si>
  <si>
    <t>22,62</t>
  </si>
  <si>
    <t>38,67</t>
  </si>
  <si>
    <t>43,10</t>
  </si>
  <si>
    <t>51,53</t>
  </si>
  <si>
    <t>66,73</t>
  </si>
  <si>
    <t>59,72</t>
  </si>
  <si>
    <t>633,24</t>
  </si>
  <si>
    <t>703,03</t>
  </si>
  <si>
    <t>43,69</t>
  </si>
  <si>
    <t>43,13</t>
  </si>
  <si>
    <t>91,45</t>
  </si>
  <si>
    <t>80,14</t>
  </si>
  <si>
    <t>37,78</t>
  </si>
  <si>
    <t>58,60</t>
  </si>
  <si>
    <t>27,00</t>
  </si>
  <si>
    <t>43,44</t>
  </si>
  <si>
    <t>70,57</t>
  </si>
  <si>
    <t>71,76</t>
  </si>
  <si>
    <t>203,76</t>
  </si>
  <si>
    <t>109,37</t>
  </si>
  <si>
    <t>322,09</t>
  </si>
  <si>
    <t>516,32</t>
  </si>
  <si>
    <t>68,01</t>
  </si>
  <si>
    <t>43,30</t>
  </si>
  <si>
    <t>185,25</t>
  </si>
  <si>
    <t>486,23</t>
  </si>
  <si>
    <t>216,79</t>
  </si>
  <si>
    <t>727,18</t>
  </si>
  <si>
    <t>2.090,29</t>
  </si>
  <si>
    <t>2.601,72</t>
  </si>
  <si>
    <t>53,55</t>
  </si>
  <si>
    <t>93,14</t>
  </si>
  <si>
    <t>999,55</t>
  </si>
  <si>
    <t>26,56</t>
  </si>
  <si>
    <t>495,20</t>
  </si>
  <si>
    <t>60,73</t>
  </si>
  <si>
    <t>34,23</t>
  </si>
  <si>
    <t>150,25</t>
  </si>
  <si>
    <t>32,87</t>
  </si>
  <si>
    <t>159,86</t>
  </si>
  <si>
    <t>55,57</t>
  </si>
  <si>
    <t>108,01</t>
  </si>
  <si>
    <t>69,67</t>
  </si>
  <si>
    <t>80,60</t>
  </si>
  <si>
    <t>2.495,96</t>
  </si>
  <si>
    <t>234,02</t>
  </si>
  <si>
    <t>4.789,26</t>
  </si>
  <si>
    <t>2.653,96</t>
  </si>
  <si>
    <t>90,24</t>
  </si>
  <si>
    <t>294,63</t>
  </si>
  <si>
    <t>428,70</t>
  </si>
  <si>
    <t>612,86</t>
  </si>
  <si>
    <t>672,47</t>
  </si>
  <si>
    <t>1.155,50</t>
  </si>
  <si>
    <t>756,98</t>
  </si>
  <si>
    <t>1.518,54</t>
  </si>
  <si>
    <t>878,27</t>
  </si>
  <si>
    <t>958,12</t>
  </si>
  <si>
    <t>1.139,76</t>
  </si>
  <si>
    <t>119,23</t>
  </si>
  <si>
    <t>203,30</t>
  </si>
  <si>
    <t>328,37</t>
  </si>
  <si>
    <t>406,69</t>
  </si>
  <si>
    <t>526,76</t>
  </si>
  <si>
    <t>2.099,82</t>
  </si>
  <si>
    <t>598,67</t>
  </si>
  <si>
    <t>1.579,81</t>
  </si>
  <si>
    <t>3.295,65</t>
  </si>
  <si>
    <t>229,61</t>
  </si>
  <si>
    <t>271,57</t>
  </si>
  <si>
    <t>1.119,48</t>
  </si>
  <si>
    <t>63,34</t>
  </si>
  <si>
    <t>132,46</t>
  </si>
  <si>
    <t>4.517,32</t>
  </si>
  <si>
    <t>5.540,05</t>
  </si>
  <si>
    <t>6.421,38</t>
  </si>
  <si>
    <t>8.481,72</t>
  </si>
  <si>
    <t>1.503,36</t>
  </si>
  <si>
    <t>2.093,78</t>
  </si>
  <si>
    <t>2.981,43</t>
  </si>
  <si>
    <t>166,69</t>
  </si>
  <si>
    <t>232,29</t>
  </si>
  <si>
    <t>327,77</t>
  </si>
  <si>
    <t>380,05</t>
  </si>
  <si>
    <t>46,63</t>
  </si>
  <si>
    <t>70,45</t>
  </si>
  <si>
    <t>96,56</t>
  </si>
  <si>
    <t>4.263,49</t>
  </si>
  <si>
    <t>5.434,93</t>
  </si>
  <si>
    <t>5.497,05</t>
  </si>
  <si>
    <t>49,26</t>
  </si>
  <si>
    <t>204,47</t>
  </si>
  <si>
    <t>131,24</t>
  </si>
  <si>
    <t>330,64</t>
  </si>
  <si>
    <t>562,69</t>
  </si>
  <si>
    <t>115,73</t>
  </si>
  <si>
    <t>73,67</t>
  </si>
  <si>
    <t>228,00</t>
  </si>
  <si>
    <t>184,14</t>
  </si>
  <si>
    <t>333,24</t>
  </si>
  <si>
    <t>420,95</t>
  </si>
  <si>
    <t>73,32</t>
  </si>
  <si>
    <t>54,69</t>
  </si>
  <si>
    <t>43,94</t>
  </si>
  <si>
    <t>133,05</t>
  </si>
  <si>
    <t>80,41</t>
  </si>
  <si>
    <t>206,13</t>
  </si>
  <si>
    <t>289,36</t>
  </si>
  <si>
    <t>41,97</t>
  </si>
  <si>
    <t>31,58</t>
  </si>
  <si>
    <t>223,10</t>
  </si>
  <si>
    <t>124,84</t>
  </si>
  <si>
    <t>305,85</t>
  </si>
  <si>
    <t>538,27</t>
  </si>
  <si>
    <t>159,91</t>
  </si>
  <si>
    <t>143,09</t>
  </si>
  <si>
    <t>320,39</t>
  </si>
  <si>
    <t>224,04</t>
  </si>
  <si>
    <t>442,52</t>
  </si>
  <si>
    <t>686,35</t>
  </si>
  <si>
    <t>85,13</t>
  </si>
  <si>
    <t>73,89</t>
  </si>
  <si>
    <t>42,24</t>
  </si>
  <si>
    <t>198,77</t>
  </si>
  <si>
    <t>124,04</t>
  </si>
  <si>
    <t>271,43</t>
  </si>
  <si>
    <t>471,09</t>
  </si>
  <si>
    <t>191,99</t>
  </si>
  <si>
    <t>TOTAL DO ITEM 02</t>
  </si>
  <si>
    <t>TOTAL DO ITEM 01</t>
  </si>
  <si>
    <t>TOTAL DO ITEM 3.0</t>
  </si>
  <si>
    <t>TOTAL DO ITEM 4.0</t>
  </si>
  <si>
    <t>TOTAL DO ITEM 05</t>
  </si>
  <si>
    <t>TOTAL DO ITEM 06</t>
  </si>
  <si>
    <t>TOTAL DO ITEM 10</t>
  </si>
  <si>
    <t>TOTAL DO ITEM 08</t>
  </si>
  <si>
    <t>TOTAL DO ITEM 07</t>
  </si>
  <si>
    <t>TOTAL DO ITEM 09</t>
  </si>
  <si>
    <t>TOTAL DO ITEM 11</t>
  </si>
  <si>
    <t>TOTAL DO ITEM 12</t>
  </si>
  <si>
    <t>TOTAL DO ITEM 15</t>
  </si>
  <si>
    <t>Retirada de caixa dágua de fibrocimento, inclusive tubulação de ligação</t>
  </si>
  <si>
    <t>Tapume Telha Metálica Ondulada em aço galvalume 0,50mm Branca h=2,20m, incl. montagem estr. mad. 8"x8", c/adesivo "DER-ES" 60x60cm a cada 10m, incl. faixas pint. esmalte sint. cores azul c/ h=30cm e rosa c/ h=10cm (Reaproveitamento 2x)</t>
  </si>
  <si>
    <t>Tapume madeira compensada resinada e= 12mm h=2,20m, estr. c/ mad reflorest., incl mont, pintura esmalte sint, adesivo "DER-ES" 60x60cm a cada 10m e faixas c/ pintura esmalte sintético nas cores azul c/ h=30cm e rosa c/ h=10cm</t>
  </si>
  <si>
    <t>Rede de água com padrão de entrada dágua diâm. 3/4", conf. espec. CESAN, incl. tubos e conexões para alimentação, distribuição, extravasor e limpeza, cons. o padrão a 25m, conf. projeto (1 utilização)</t>
  </si>
  <si>
    <t>Rede de água, com padrão de entrada dágua diâm. 3/4", conf. espec. CESAN, incl. tubos e conexões para alimentação, distribuição, extravasor e limpeza, cons. o padrão a 25m, conf. projeto (2 utilizações)</t>
  </si>
  <si>
    <t>Padrão de entrada d água com cavalete de PVC para hidrômetro com diâmetro de 3/4" - padrão 1C da CESAN. Instalado em vão de muro protegido com gradeamento. Inclusive base de concreto magro, tubulação, conexões e registro. Conferir detalhe.</t>
  </si>
  <si>
    <t>Padrão de entrada dágua com caixa termoplástica para hidrômetro de 3/4" - padrão 1B da CESAN. Instalado embutido na alvenaria. Inclusive tubulação, conexões, registro, tubo camisa e caixa com tampa transparente. Conferir detalhe.</t>
  </si>
  <si>
    <t>Padrão entrada dágua com caixa enterrada para hidrômetro com diâmetro de 1" - padrão 2B da CESAN. Caixa em alvenaria 60x80x40cm e com tampa articulada de ferro fundido, registro e conexões para instalação de hidrômetro. Conferir detalhe</t>
  </si>
  <si>
    <t>Adaptador de PVC soldável com flanges livres para caixa dágua, diâmetro 25mm (3/4")</t>
  </si>
  <si>
    <t>Adaptador de PVC soldável com flanges livres para caixa dágua, diâmetro 40mm (1 1/4")</t>
  </si>
  <si>
    <t>Adaptador de PVC soldável com flanges livres para caixa dágua, diâmetro 50mm (1 1/2")</t>
  </si>
  <si>
    <t>Adaptador de PVC soldável com flanges livres para caixa dágua, diâmetro 60mm (2")</t>
  </si>
  <si>
    <t>Adaptador de PVC soldável com flanges livres para caixa dágua, diâmetro 75mm (2 1/2")</t>
  </si>
  <si>
    <t>Adaptador de PVC com flanges livres para caixa dágua de 20mmx1/2"</t>
  </si>
  <si>
    <t>Adaptador de PVC com flanges livres para caixa dágua de 25mmx3/4"</t>
  </si>
  <si>
    <t>Adaptador de PVC com flanges livres para caixa dágua de 32mmx1"</t>
  </si>
  <si>
    <t>Caixa de passagem 100x100x80mm, chapa 18, com tampa parafusada</t>
  </si>
  <si>
    <t>Suporte de fixação de eletrocalha de 300x100mm, no teto, através de suporte angular (1 und), porca sextavada e arruela 1/4 (4 und) , vergalhão com rosca total 1/4" (h=60cm), cantoneira ZZ (2 und) e parafuso e bucha S8 (2 und)</t>
  </si>
  <si>
    <t>Suporte de fixação de eletrocalha de 400x100mm, no teto, através de suporte angular (1 und), porca sextavada e arruela 1/4 (4 und), vergalhão rosca total 1/4" (h=60cm), cantoneira ZZ (2 und) e parafuso e bucha S8 (2 und)</t>
  </si>
  <si>
    <t>Escada tipo marinheiro de tubo de ferro 1" e 3/4", com h=4.20m, para acesso a caixa dágua, inclusive pintura em esmalte sintético, conforme detalhe em projeto</t>
  </si>
  <si>
    <t>PECA EM MADEIRA DE LEI 7 X 5 CM (APARELHADA)</t>
  </si>
  <si>
    <t>TELHA METALICA EM ACO GALVALUME TRAPEZOIDAL 40 ESP. 0.50MM PRE-PINTADA NAS DUAS FACES</t>
  </si>
  <si>
    <t>CONDULETE ALUMINIO SEM ROSCA, TIPO B DIAMETRO 3/4" C/ TAMPA C/ VEDACAO</t>
  </si>
  <si>
    <t>CONDULETE ALUMINIO SEM ROSCA TIPO LR DIAM 3/4" C/ TAMPA C/ VEDACAO</t>
  </si>
  <si>
    <t>CONDULETE ALUMINIO SEM ROSCA TIPO X DIAM 3/4" C/ TAMPA COM VEDACAO</t>
  </si>
  <si>
    <t>VALVULA DE ESCOAMENTO P/ PIA AMERICANA 1.1/2 X 3.3/4</t>
  </si>
  <si>
    <t>VALVULA RETENCAO HORIZONTAL BRONZE - 15MM (1/2)</t>
  </si>
  <si>
    <t>VALVULA RETENCAO HORIZONTAL BRONZE - 20MM (3/4)</t>
  </si>
  <si>
    <t>VALVULA RETENCAO HORIZONTAL BRONZE - 25MM (1)</t>
  </si>
  <si>
    <t>VALVULA RETENCAO HORIZONTAL BRONZE - 32MM (1 1/4)</t>
  </si>
  <si>
    <t>VALVULA RETENCAO HORIZONTAL BRONZE - 40MM (1 1/2)</t>
  </si>
  <si>
    <t>VALVULA RETENCAO HORIZONTAL BRONZE - 50MM (2)</t>
  </si>
  <si>
    <t>VALVULA RETENCAO HORIZONTAL BRONZE - 65MM (2 1/2)</t>
  </si>
  <si>
    <t>VALVULA DE ESCOAMENTO P/ PIA AMERICANA 3.1/2 CROMADA</t>
  </si>
  <si>
    <t>TORNEIRA DE PRESSAO CROMADA DE USO GERAL 1/2</t>
  </si>
  <si>
    <t>TORN.DE BOIA EM LATAO (BOIA PLAST) DN 25MM (1)</t>
  </si>
  <si>
    <t>TORN.DE BOIA EM LATAO (BOIA PLAST)DN 32MM (1 1/4)</t>
  </si>
  <si>
    <t>EPI S</t>
  </si>
  <si>
    <t>EPI  S DE SEGURANCA</t>
  </si>
  <si>
    <t>Emp.</t>
  </si>
  <si>
    <t>Km</t>
  </si>
  <si>
    <t>13.01</t>
  </si>
  <si>
    <t>13.02</t>
  </si>
  <si>
    <t>13.03</t>
  </si>
  <si>
    <t>TOTAL DO ITEM 13</t>
  </si>
  <si>
    <t>TOTAL DO ITEM 16</t>
  </si>
  <si>
    <t>10</t>
  </si>
  <si>
    <t>11</t>
  </si>
  <si>
    <t>12</t>
  </si>
  <si>
    <t>10.01.01</t>
  </si>
  <si>
    <t>10.01.02</t>
  </si>
  <si>
    <t>Preço Unitário
BDI = 26,02%</t>
  </si>
  <si>
    <t>07.02.01</t>
  </si>
  <si>
    <t>REDE FRIGORÍGENA PARA CLIMATIZAÇÃO</t>
  </si>
  <si>
    <t>39662</t>
  </si>
  <si>
    <t>COTAÇÃO</t>
  </si>
  <si>
    <t>001</t>
  </si>
  <si>
    <t>CAIXA DE PASSAGEM DE AR CONDICIONADO SPLIT</t>
  </si>
  <si>
    <t xml:space="preserve">TUBO DE COBRE FLEXÍVEL, D-1/4", E =0,79MM, PARA AR CONDICIONADO/INSTALAÇÕES GAS RESIDENCIAL E COMERCIAL </t>
  </si>
  <si>
    <t>Terminal aéreo em latão (minicaptor), com conector e fixação horizontal 250mm x 10mm, ref. TEL-2024, inclusive vedação dos furos com poliuretano ref. TEL 5905, marca de ref. Termotécnica ou equivalente</t>
  </si>
  <si>
    <t>Chapa perfurada(tela casa da moeda) BELINOX, largura 245 mm, espessura 1.5mm, ref. TEL-754, marca de referência Termotécnica ou equivalente</t>
  </si>
  <si>
    <t>TABUA MADEIRA DE LEI P/ PISO COM MACHO/FEMEA 15 CM X 2 CM (ASSOALHO)</t>
  </si>
  <si>
    <t>TINTA EPOXI CATALISAVEL PARA ACABAMENTO</t>
  </si>
  <si>
    <t>TRANSFOMADOR TRIFASICO A OLEO 225KVA - 15KV - 220/127V</t>
  </si>
  <si>
    <t>TRANSFOMADOR TRIFASICO A OLEO 75KVA - 15KV - 220/127V</t>
  </si>
  <si>
    <t>TRANSFOMADOR TRIFASICO A OLEO 150KVA - 15KV - 220/127V</t>
  </si>
  <si>
    <t>TRANSFOMADOR TRIFASICO A OLEO 112.5KVA - 15KV - 220/127V</t>
  </si>
  <si>
    <t>TELA BELINOX, L=245MM/E=1,5MM INOX-TEL-754</t>
  </si>
  <si>
    <t>CAIXA PARA TRANSFORMADOR DE CORRENTE (TC) 112,5 ATE 300KVA - 400:5A</t>
  </si>
  <si>
    <t>CAIXA PVC 4" X 4" - IP40 - TIGRE OU EQUIVALENTE</t>
  </si>
  <si>
    <t>CAIXA PVC OCTOGONAL 4X4" COM FUNDO MÓVEL - TIGRE OU EQUIVALENTE</t>
  </si>
  <si>
    <t>CABO DE COBRE NU TEMPERA MEIO DURA 6MM2 - CLASSE 1</t>
  </si>
  <si>
    <t>CABO DE COBRE NU TEMPERA MEIO DURA 16 MM2 - CLASSE 2A</t>
  </si>
  <si>
    <t>CABO DE COBRE NU TEMPERA MEIO DURA 10 MM2 - CLASSE 2A</t>
  </si>
  <si>
    <t>CABO COBRE NU TEMPERA MEIO DURA 25MM2 - CLASSE 2A</t>
  </si>
  <si>
    <t>CABO COBRE NU TEMPERA MEIO DURA 35MM2 - CLASSE 2A</t>
  </si>
  <si>
    <t>CABO COBRE NU TEMPERA MEIO DURA 50MM2 - CLASSE 2A</t>
  </si>
  <si>
    <t>CAIXA PVC 4 X 2" - IP40 - TIGRE OU EQUIVALENTE</t>
  </si>
  <si>
    <t>HASTE TIPO COPPERWELD - 5/8 "X 2.4M - ALTA CAMADA</t>
  </si>
  <si>
    <t>BARRA CHATA EM ALUMINIO 7/8" X 1/8" X 3M (70MM2) TEL-771</t>
  </si>
  <si>
    <t>TERMINAL AEREO EM LATAO (MINICAPTOR) H=250MM X 10MM - TEL 2024 - TERMOTECNICA OU EQUIVALENTE</t>
  </si>
  <si>
    <t>PARAFUSO CAB ABAULADA ACO GALV 1020 16X150MM</t>
  </si>
  <si>
    <t>PARAFUSO CAB ABAULADA ACO GALV 1020 10X150MM</t>
  </si>
  <si>
    <t>8,07</t>
  </si>
  <si>
    <t>19,64</t>
  </si>
  <si>
    <t>25,99</t>
  </si>
  <si>
    <t>39,92</t>
  </si>
  <si>
    <t>72,38</t>
  </si>
  <si>
    <t>40,72</t>
  </si>
  <si>
    <t>67,05</t>
  </si>
  <si>
    <t>75,81</t>
  </si>
  <si>
    <t>5,23</t>
  </si>
  <si>
    <t>8,45</t>
  </si>
  <si>
    <t>6,31</t>
  </si>
  <si>
    <t>16,03</t>
  </si>
  <si>
    <t>59,80</t>
  </si>
  <si>
    <t>0,88</t>
  </si>
  <si>
    <t>126,16</t>
  </si>
  <si>
    <t>20,23</t>
  </si>
  <si>
    <t>22,42</t>
  </si>
  <si>
    <t>24,97</t>
  </si>
  <si>
    <t>38,55</t>
  </si>
  <si>
    <t>122,78</t>
  </si>
  <si>
    <t>46,00</t>
  </si>
  <si>
    <t>145,15</t>
  </si>
  <si>
    <t>5,07</t>
  </si>
  <si>
    <t>16,85</t>
  </si>
  <si>
    <t>7,31</t>
  </si>
  <si>
    <t>162,52</t>
  </si>
  <si>
    <t>116,55</t>
  </si>
  <si>
    <t>187,31</t>
  </si>
  <si>
    <t>10,28</t>
  </si>
  <si>
    <t>147,19</t>
  </si>
  <si>
    <t>28,93</t>
  </si>
  <si>
    <t>136,90</t>
  </si>
  <si>
    <t>126,28</t>
  </si>
  <si>
    <t>9,13</t>
  </si>
  <si>
    <t>144,76</t>
  </si>
  <si>
    <t>144,57</t>
  </si>
  <si>
    <t>96,41</t>
  </si>
  <si>
    <t>56,33</t>
  </si>
  <si>
    <t>22,82</t>
  </si>
  <si>
    <t>2,80</t>
  </si>
  <si>
    <t>272,96</t>
  </si>
  <si>
    <t>9,68</t>
  </si>
  <si>
    <t>153,73</t>
  </si>
  <si>
    <t>53,15</t>
  </si>
  <si>
    <t>55,22</t>
  </si>
  <si>
    <t>3,33</t>
  </si>
  <si>
    <t>45,89</t>
  </si>
  <si>
    <t>78,61</t>
  </si>
  <si>
    <t>60,62</t>
  </si>
  <si>
    <t>58,92</t>
  </si>
  <si>
    <t>173,26</t>
  </si>
  <si>
    <t>4,11</t>
  </si>
  <si>
    <t>54,95</t>
  </si>
  <si>
    <t>40,76</t>
  </si>
  <si>
    <t>49,19</t>
  </si>
  <si>
    <t>28,27</t>
  </si>
  <si>
    <t>27,62</t>
  </si>
  <si>
    <t>50,46</t>
  </si>
  <si>
    <t>36,08</t>
  </si>
  <si>
    <t>58,95</t>
  </si>
  <si>
    <t>4,48</t>
  </si>
  <si>
    <t>47,70</t>
  </si>
  <si>
    <t>99,97</t>
  </si>
  <si>
    <t>80,55</t>
  </si>
  <si>
    <t>92,21</t>
  </si>
  <si>
    <t>47,60</t>
  </si>
  <si>
    <t>30,93</t>
  </si>
  <si>
    <t>29,05</t>
  </si>
  <si>
    <t>33,79</t>
  </si>
  <si>
    <t>33,91</t>
  </si>
  <si>
    <t>42,44</t>
  </si>
  <si>
    <t>37,64</t>
  </si>
  <si>
    <t>15,41</t>
  </si>
  <si>
    <t>39,87</t>
  </si>
  <si>
    <t>52,16</t>
  </si>
  <si>
    <t>52,49</t>
  </si>
  <si>
    <t>2,03</t>
  </si>
  <si>
    <t>59,76</t>
  </si>
  <si>
    <t>1,72</t>
  </si>
  <si>
    <t>5,38</t>
  </si>
  <si>
    <t>1,13</t>
  </si>
  <si>
    <t>66,19</t>
  </si>
  <si>
    <t>67,18</t>
  </si>
  <si>
    <t>21,64</t>
  </si>
  <si>
    <t>24,39</t>
  </si>
  <si>
    <t>69,37</t>
  </si>
  <si>
    <t>254,97</t>
  </si>
  <si>
    <t>40,40</t>
  </si>
  <si>
    <t>2,93</t>
  </si>
  <si>
    <t>10,93</t>
  </si>
  <si>
    <t>7,64</t>
  </si>
  <si>
    <t>2,97</t>
  </si>
  <si>
    <t>68,25</t>
  </si>
  <si>
    <t>52,83</t>
  </si>
  <si>
    <t>2,30</t>
  </si>
  <si>
    <t>48,45</t>
  </si>
  <si>
    <t>3,79</t>
  </si>
  <si>
    <t>5,69</t>
  </si>
  <si>
    <t>14,88</t>
  </si>
  <si>
    <t>0,47</t>
  </si>
  <si>
    <t>13,82</t>
  </si>
  <si>
    <t>19,28</t>
  </si>
  <si>
    <t>0,85</t>
  </si>
  <si>
    <t>29,59</t>
  </si>
  <si>
    <t>3,09</t>
  </si>
  <si>
    <t>48,00</t>
  </si>
  <si>
    <t>8,94</t>
  </si>
  <si>
    <t>8,13</t>
  </si>
  <si>
    <t>49,93</t>
  </si>
  <si>
    <t>8,98</t>
  </si>
  <si>
    <t>58,01</t>
  </si>
  <si>
    <t>0,48</t>
  </si>
  <si>
    <t>69,76</t>
  </si>
  <si>
    <t>53,72</t>
  </si>
  <si>
    <t>6,20</t>
  </si>
  <si>
    <t>56,35</t>
  </si>
  <si>
    <t>42,07</t>
  </si>
  <si>
    <t>18,40</t>
  </si>
  <si>
    <t>74,24</t>
  </si>
  <si>
    <t>58,28</t>
  </si>
  <si>
    <t>102661</t>
  </si>
  <si>
    <t>DRENO SUBSUPERFICIAL (SEÇÃO 0,40 X 0,40 M), COM TUBO DE PEAD CORRUGADO PERFURADO, DN 100 MM, ENCHIMENTO COM AREIA. AF_07/2021</t>
  </si>
  <si>
    <t>102663</t>
  </si>
  <si>
    <t>DRENO SUBSUPERFICIAL (SEÇÃO 0,40 X 0,40 M), COM TUBO DE CONCRETO SIMPLES POROSO, DN 200 MM, ENCHIMENTO COM AREIA. AF_07/2021</t>
  </si>
  <si>
    <t>102664</t>
  </si>
  <si>
    <t>DRENO SUBSUPERFICIAL (SEÇÃO 0,40 X 0,40 M), CEGO, ENCHIMENTO DE BRITA, ENVOLVIDO COM MANTA GEOTÊXTIL. AF_07/2021</t>
  </si>
  <si>
    <t>102665</t>
  </si>
  <si>
    <t>DRENO SUBSUPERFICIAL (SEÇÃO 0,40 X 0,40 M), CEGO, ENCHIMENTO DE BRITA. AF_07/2021</t>
  </si>
  <si>
    <t>102666</t>
  </si>
  <si>
    <t>DRENO SUBSUPERFICIAL (SEÇÃO 0,40 X 0,40 M), COM TUBO DE PEAD CORRUGADO PERFURADO, DN 100 MM, ENCHIMENTO COM BRITA, ENVOLVIDO COM MANTA GEOTÊXTIL. AF_07/2021</t>
  </si>
  <si>
    <t>102669</t>
  </si>
  <si>
    <t>DRENO SUBSUPERFICIAL (SEÇÃO 0,40 X 0,40 M), COM TUBO DE CONCRETO SIMPLES POROSO, DN 200 MM, ENCHIMENTO COM BRITA, ENVOLVIDO COM MANTA GEOTÊXTIL. AF_07/2021</t>
  </si>
  <si>
    <t>102670</t>
  </si>
  <si>
    <t>DRENO PROFUNDO (SEÇÃO 0,50 X 1,50 M), COM TUBO DE PEAD CORRUGADO PERFURADO, DN 100 MM, ENCHIMENTO COM AREIA, COM SELO DE ARGILA. AF_07/2021</t>
  </si>
  <si>
    <t>102673</t>
  </si>
  <si>
    <t>DRENO PROFUNDO (SEÇÃO 0,50 X 1,50 M), COM TUBO DE CONCRETO SIMPLES POROSO, DN 200 MM, ENCHIMENTO COM AREIA, COM SELO DE ARGILA. AF_07/2021</t>
  </si>
  <si>
    <t>114,31</t>
  </si>
  <si>
    <t>102674</t>
  </si>
  <si>
    <t>DRENO PROFUNDO (SEÇÃO 0,50 X 1,50 M), COM TUBO DE PEAD CORRUGADO PERFURADO, DN 100 MM, ENCHIMENTO COM AREIA. AF_07/2021</t>
  </si>
  <si>
    <t>102677</t>
  </si>
  <si>
    <t>DRENO PROFUNDO (SEÇÃO 0,50 X 1,50 M), COM TUBO DE CONCRETO SIMPLES POROSO, DN 200 MM, ENCHIMENTO COM AREIA. AF_07/2021</t>
  </si>
  <si>
    <t>102678</t>
  </si>
  <si>
    <t>DRENO PROFUNDO (SEÇÃO 0,50 X 1,50 M), CEGO, ENCHIMENTO DE BRITA, ENVOLVIDO COM MANTA GEOTÊXTIL, COM SELO DE ARGILA. AF_07/2021</t>
  </si>
  <si>
    <t>102679</t>
  </si>
  <si>
    <t>DRENO PROFUNDO (SEÇÃO 0,50 X 1,50 M), CEGO, ENCHIMENTO DE BRITA, ENVOLVIDO COM MANTA GEOTÊXTIL. AF_07/2021</t>
  </si>
  <si>
    <t>124,57</t>
  </si>
  <si>
    <t>102680</t>
  </si>
  <si>
    <t>DRENO PROFUNDO (SEÇÃO 0,50 X 1,50 M), COM TUBO DE PEAD CORRUGADO PERFURADO, DN 100 MM, ENCHIMENTO COM BRITA, ENVOLVIDO COM MANTA GEOTÊXTIL, COM SELO DE ARGILA. AF_07/2021</t>
  </si>
  <si>
    <t>102683</t>
  </si>
  <si>
    <t>DRENO PROFUNDO (SEÇÃO 0,50 X 1,50 M), COM TUBO DE CONCRETO SIMPLES POROSO, DN 200 MM, ENCHIMENTO COM BRITA, ENVOLVIDO COM MANTA GEOTÊXTIL, COM SELO DE ARGILA. AF_07/2021</t>
  </si>
  <si>
    <t>102684</t>
  </si>
  <si>
    <t>DRENO PROFUNDO (SEÇÃO 0,50 X 1,50 M), COM TUBO DE PEAD CORRUGADO PERFURADO, DN 100 MM, ENCHIMENTO COM BRITA, ENVOLVIDO COM MANTA GEOTÊXTIL. AF_07/2021</t>
  </si>
  <si>
    <t>102687</t>
  </si>
  <si>
    <t>DRENO PROFUNDO (SEÇÃO 0,50 X 1,50 M), COM TUBO DE CONCRETO SIMPLES POROSO, DN 200 MM, ENCHIMENTO COM BRITA, ENVOLVIDO COM MANTA GEOTÊXTIL. AF_07/2021</t>
  </si>
  <si>
    <t>158,17</t>
  </si>
  <si>
    <t>102688</t>
  </si>
  <si>
    <t>DRENO ESPINHA DE PEIXE (SEÇÃO (0,40 X 0,40 M), COM TUBO DE PEAD CORRUGADO PERFURADO, DN 100 MM, ENCHIMENTO COM AREIA, INCLUSIVE CONEXÕES. AF_07/2021</t>
  </si>
  <si>
    <t>102690</t>
  </si>
  <si>
    <t>DRENO ESPINHA DE PEIXE (SEÇÃO (0,40 X 0,40 M), COM TUBO DE PEAD CORRUGADO PERFURADO, DN 100 MM, ENCHIMENTO COM BRITA, ENVOLVIDO COM MANTA GEOTÊXTIL, INCLUSIVE CONEXÕES. AF_07/2021</t>
  </si>
  <si>
    <t>102694</t>
  </si>
  <si>
    <t>DRENO ESPINHA DE PEIXE (SEÇÃO (0,50 X 0,80 M), COM TUBO DE PEAD CORRUGADO PERFURADO, DN 100 MM, ENCHIMENTO COM AREIA, INCLUSIVE CONEXÕES. AF_07/2021</t>
  </si>
  <si>
    <t>102697</t>
  </si>
  <si>
    <t>DRENO ESPINHA DE PEIXE (SEÇÃO (0,50 X 0,80 M), COM TUBO DE PEAD CORRUGADO PERFURADO, DN 100 MM, ENCHIMENTO COM BRITA, ENVOLVIDO COM MANTA GEOTÊXTIL, INCLUSIVE CONEXÕES. AF_07/2021</t>
  </si>
  <si>
    <t>102704</t>
  </si>
  <si>
    <t>TUBO DE PEAD CORRUGADO PERFURADO, DN 100 MM, PARA DRENO - FORNECIMENTO E ASSENTAMENTO. AF_07/2021</t>
  </si>
  <si>
    <t>102707</t>
  </si>
  <si>
    <t>TUBO DE CONCRETO SIMPLES POROSO, DN 200 MM, PARA DRENO - FORNECIMENTO E ASSENTAMENTO. AF_07/2021</t>
  </si>
  <si>
    <t>102708</t>
  </si>
  <si>
    <t>LUVA DE PVC, SÉRIE NORMAL, PARA ESGOTO PREDIAL, DN 100 MM, INSTALADA EM DRENO  - FORNECIMENTO E INSTALAÇÃO. AF_07/2021</t>
  </si>
  <si>
    <t>23,02</t>
  </si>
  <si>
    <t>102710</t>
  </si>
  <si>
    <t>JUNÇÃO SIMPLES DE PVC, 45 GRAUS, SÉRIE NORMAL, PARA ESGOTO PREDIAL, DN 100 MM, INSTALADA EM DRENO - FORNECIMENTO E INSTALAÇÃO. AF_07/2021</t>
  </si>
  <si>
    <t>102711</t>
  </si>
  <si>
    <t>JUNÇÃO DUPLA DE PVC, SÉRIE NORMAL, PARA ESGOTO PREDIAL, DN 100 X 100 X 100 MM, INSTALADA EM DRENO  - FORNECIMENTO E INSTALAÇÃO. AF_07/2021</t>
  </si>
  <si>
    <t>102712</t>
  </si>
  <si>
    <t>GEOTÊXTIL NÃO TECIDO 100% POLIÉSTER, RESISTÊNCIA A TRAÇÃO DE 9 KN/M (RT - 9), INSTALADO EM DRENO - FORNECIMENTO E INSTALAÇÃO. AF_07/2021</t>
  </si>
  <si>
    <t>102713</t>
  </si>
  <si>
    <t>GEOTÊXTIL NÃO TECIDO 100% POLIÉSTER, RESISTÊNCIA A TRAÇÃO DE 14 KN/M (RT - 14), INSTALADO EM DRENO - FORNECIMENTO E INSTALAÇÃO. AF_07/2021</t>
  </si>
  <si>
    <t>102715</t>
  </si>
  <si>
    <t>GEOTÊXTIL NÃO TECIDO 100% POLIÉSTER, RESISTÊNCIA A TRAÇÃO DE 26 KN/M (RT - 26), INSTALADO EM DRENO - FORNECIMENTO E INSTALAÇÃO. AF_07/2021</t>
  </si>
  <si>
    <t>102716</t>
  </si>
  <si>
    <t>ENCHIMENTO DE AREIA PARA DRENO, LANÇAMENTO MECANIZADO. AF_07/2021</t>
  </si>
  <si>
    <t>102717</t>
  </si>
  <si>
    <t>ENCHIMENTO DE BRITA PARA DRENO, LANÇAMENTO MECANIZADO. AF_07/2021</t>
  </si>
  <si>
    <t>102718</t>
  </si>
  <si>
    <t>ENCHIMENTO DE AREIA PARA DRENO, LANÇAMENTO MANUAL. AF_07/2021</t>
  </si>
  <si>
    <t>94,31</t>
  </si>
  <si>
    <t>102719</t>
  </si>
  <si>
    <t>ENCHIMENTO DE BRITA PARA DRENO, LANÇAMENTO MANUAL. AF_07/2021</t>
  </si>
  <si>
    <t>102722</t>
  </si>
  <si>
    <t>DRENO EM MURO DE CONTENÇÃO, EXECUTADO NO PÉ DO MURO, COM TUBO DE PEAD CORRUGADO FLEXÍVEL PERFURADO, ENCHIMENTO COM BRITA, ENVOLVIDO COM MANTA GEOTÊXTIL. AF_07/2021</t>
  </si>
  <si>
    <t>102723</t>
  </si>
  <si>
    <t>DRENO EM MURO DE CONTENÇÃO, EXECUTADO NO PÉ DO MURO, COM TUBO DE PVC CORRUGADO FLEXÍVEL PERFURADO, ENCHIMENTO COM BRITA, ENVOLVIDO COM MANTA GEOTÊXTIL. AF_07/2021</t>
  </si>
  <si>
    <t>102724</t>
  </si>
  <si>
    <t>DRENO BARBACÃ, DN 100 MM, COM MATERIAL DRENANTE. AF_07/2021</t>
  </si>
  <si>
    <t>102725</t>
  </si>
  <si>
    <t>DRENO BARBACÃ, DN 75 MM, COM MATERIAL DRENANTE. AF_07/2021</t>
  </si>
  <si>
    <t>102726</t>
  </si>
  <si>
    <t>DRENO BARBACÃ, DN 50 MM, COM MATERIAL DRENANTE. AF_07/2021</t>
  </si>
  <si>
    <t>119,21</t>
  </si>
  <si>
    <t>169,62</t>
  </si>
  <si>
    <t>172,88</t>
  </si>
  <si>
    <t>182,92</t>
  </si>
  <si>
    <t>211,95</t>
  </si>
  <si>
    <t>188,10</t>
  </si>
  <si>
    <t>213,47</t>
  </si>
  <si>
    <t>177,09</t>
  </si>
  <si>
    <t>102989</t>
  </si>
  <si>
    <t>CANALETA MEIA CANA PRÉ-MOLDADA DE CONCRETO (D = 20 CM) - FORNECIMENTO E INSTALAÇÃO. AF_08/2021</t>
  </si>
  <si>
    <t>102990</t>
  </si>
  <si>
    <t>CANALETA MEIA CANA PRÉ-MOLDADA DE CONCRETO (D = 30 CM) - FORNECIMENTO E INSTALAÇÃO. AF_08/2021</t>
  </si>
  <si>
    <t>102991</t>
  </si>
  <si>
    <t>CANALETA MEIA CANA PRÉ-MOLDADA DE CONCRETO (D = 40 CM) - FORNECIMENTO E INSTALAÇÃO. AF_08/2021</t>
  </si>
  <si>
    <t>102992</t>
  </si>
  <si>
    <t>CANALETA MEIA CANA PRÉ-MOLDADA DE CONCRETO (D = 50 CM) - FORNECIMENTO E INSTALAÇÃO. AF_08/2021</t>
  </si>
  <si>
    <t>62,60</t>
  </si>
  <si>
    <t>102993</t>
  </si>
  <si>
    <t>CANALETA MEIA CANA PRÉ-MOLDADA DE CONCRETO (D = 60 CM) - FORNECIMENTO E INSTALAÇÃO. AF_08/2021</t>
  </si>
  <si>
    <t>102994</t>
  </si>
  <si>
    <t>CANALETA MEIA CANA PRÉ-MOLDADA DE CONCRETO (D = 80 CM) - FORNECIMENTO E INSTALAÇÃO. AF_08/2021</t>
  </si>
  <si>
    <t>136,43</t>
  </si>
  <si>
    <t>102995</t>
  </si>
  <si>
    <t>EXECUÇÃO DE CANALETA DE CONCRETO MOLDADO IN LOCO, ESPESSURA DE 0,07 M, GEOMETRIA TRAPEZOIDAL (DIMENSÕES INTERNAS: B=0,6 M; B=0,147 M; H=0,2 M). AF_08/2021</t>
  </si>
  <si>
    <t>102996</t>
  </si>
  <si>
    <t>EXECUÇÃO DE CANALETA DE CONCRETO MOLDADO IN LOCO, ESPESSURA DE 0,07 M, GEOMETRIA TRAPEZOIDAL (DIMENSÕES INTERNAS: B=0,9 M; B=0,246 M; H=0,3 M). AF_08/2021</t>
  </si>
  <si>
    <t>102997</t>
  </si>
  <si>
    <t>EXECUÇÃO DE CANALETA DE CONCRETO MOLDADO IN LOCO, ESPESSURA DE 0,08 M, GEOMETRIA TRAPEZOIDAL (DIMENSÕES INTERNAS: B=1M; B=0,5 M; H=0,25 M). AF_08/2021</t>
  </si>
  <si>
    <t>73,99</t>
  </si>
  <si>
    <t>102998</t>
  </si>
  <si>
    <t>EXECUÇÃO DE CANALETA DE CONCRETO MOLDADO IN LOCO, ESPESSURA DE 0,08 M, GEOMETRIA TRAPEZOIDAL (DIMENSÕES INTERNAS: B=1,074 M; B=0,534 M; H=0,27 M). AF_08/2021</t>
  </si>
  <si>
    <t>102999</t>
  </si>
  <si>
    <t>EXECUÇÃO DE CANALETA DE CONCRETO MOLDADO IN LOCO, ESPESSURA DE 0,08 M, GEOMETRIA TRAPEZOIDAL (DIMENSÕES INTERNAS: B=1,4 M; B=0,7 M; H=0,35 M). AF_08/2021</t>
  </si>
  <si>
    <t>103000</t>
  </si>
  <si>
    <t>EXECUÇÃO DE CANALETA DE CONCRETO MOLDADO IN LOCO, ESPESSURA DE 0,08 M, GEOMETRIA TRAPEZOIDAL (DIMENSÕES INTERNAS: B=1,474 M; B=0,934 M; H=0,27 M). AF_08/2021</t>
  </si>
  <si>
    <t>103001</t>
  </si>
  <si>
    <t>GRELHA DE FERRO FUNDIDO SIMPLES COM REQUADRO, 150 X 1000 MM, ASSENTADA COM ARGAMASSA 1 : 3 CIMENTO: AREIA - FORNECIMENTO E INSTALAÇÃO. AF_08/2021</t>
  </si>
  <si>
    <t>103002</t>
  </si>
  <si>
    <t>GRELHA DE FERRO FUNDIDO SIMPLES COM REQUADRO, 200 X 1000 MM, ASSENTADA COM ARGAMASSA 1 : 3 CIMENTO: AREIA - FORNECIMENTO E INSTALAÇÃO. AF_08/2021</t>
  </si>
  <si>
    <t>103003</t>
  </si>
  <si>
    <t>GRELHA DE FERRO FUNDIDO SIMPLES COM REQUADRO, 300 X 1000 MM, ASSENTADA COM ARGAMASSA 1 : 3 CIMENTO: AREIA - FORNECIMENTO E INSTALAÇÃO. AF_08/2021</t>
  </si>
  <si>
    <t>103005</t>
  </si>
  <si>
    <t>CAIXA COM GRELHA RETANGULAR DE FERRO FUNDIDO, EM ALVENARIA COM TIJOLOS CERÂMICOS MACIÇOS, DIMENSÕES INTERNAS: 0,15 X 1,00 X 0,3 M. AF_08/2021</t>
  </si>
  <si>
    <t>103006</t>
  </si>
  <si>
    <t>CAIXA COM GRELHA RETANGULAR DE FERRO FUNDIDO, EM ALVENARIA COM TIJOLOS CERÂMICOS MACIÇOS, DIMENSÕES INTERNAS: 0,20 X 1,00 X 0,4 M. AF_08/2021</t>
  </si>
  <si>
    <t>103007</t>
  </si>
  <si>
    <t>CAIXA COM GRELHA RETANGULAR DE FERRO FUNDIDO, EM ALVENARIA COM TIJOLOS CERÂMICOS MACIÇOS, DIMENSÕES INTERNAS: 0,30 X 1,00 X 0,5 M. AF_08/2021</t>
  </si>
  <si>
    <t>5.240,15</t>
  </si>
  <si>
    <t>26,09</t>
  </si>
  <si>
    <t>51,86</t>
  </si>
  <si>
    <t>65,51</t>
  </si>
  <si>
    <t>34,04</t>
  </si>
  <si>
    <t>49,49</t>
  </si>
  <si>
    <t>127,15</t>
  </si>
  <si>
    <t>102727</t>
  </si>
  <si>
    <t>FABRICAÇÃO, MONTAGEM E DESMONTAGEM DE FÔRMA PARA BOCA PARA BUEIRO, EM CHAPA DE MADEIRA COMPENSADA RESINADA, E = 17 MM, 2 UTILIZAÇÕES. AF_07/2021</t>
  </si>
  <si>
    <t>102728</t>
  </si>
  <si>
    <t>ARMAÇÃO DE MURO ALA E MURO TESTA UTILIZANDO AÇO CA-50 DE 6,3 MM - MONTAGEM. AF_07/2021</t>
  </si>
  <si>
    <t>102729</t>
  </si>
  <si>
    <t>ARMAÇÃO DE MURO ALA E MURO TESTA UTILIZANDO AÇO CA-50 DE 8 MM - MONTAGEM. AF_07/2021</t>
  </si>
  <si>
    <t>102730</t>
  </si>
  <si>
    <t>ARMAÇÃO DE MURO ALA E MURO TESTA UTILIZANDO AÇO CA-50 DE 10 MM - MONTAGEM. AF_07/2021</t>
  </si>
  <si>
    <t>102731</t>
  </si>
  <si>
    <t>ARMAÇÃO DE MURO ALA E MURO TESTA UTILIZANDO AÇO CA-50 DE 12,5 MM - MONTAGEM. AF_07/2021</t>
  </si>
  <si>
    <t>102732</t>
  </si>
  <si>
    <t>ARMAÇÃO DE MURO ALA E MURO TESTA UTILIZANDO AÇO CA-50 DE 16 MM - MONTAGEM. AF_07/2021</t>
  </si>
  <si>
    <t>102733</t>
  </si>
  <si>
    <t>ARMAÇÃO DE MURO ALA E MURO TESTA UTILIZANDO AÇO CA-50 DE 20 MM - MONTAGEM. AF_07/2021</t>
  </si>
  <si>
    <t>102734</t>
  </si>
  <si>
    <t>ARMAÇÃO DE SOLEIRA UTILIZANDO AÇO CA-50 DE 6,3 MM - MONTAGEM. AF_07/2021</t>
  </si>
  <si>
    <t>102735</t>
  </si>
  <si>
    <t>ARMAÇÃO DE SOLEIRA UTILIZANDO AÇO CA-50 DE 8 MM - MONTAGEM. AF_07/2021</t>
  </si>
  <si>
    <t>102736</t>
  </si>
  <si>
    <t>CONCRETAGEM DE BOCA PARA BUEIRO, FCK = 20 MPA, COM USO DE BOMBA - LANÇAMENTO, ADENSAMENTO E ACABAMENTO. AF_07/2021</t>
  </si>
  <si>
    <t>102737</t>
  </si>
  <si>
    <t>BOCA PARA BUEIRO SIMPLES TUBULAR D = 40 CM EM CONCRETO, ALAS COM ESCONSIDADE DE 0°, INCLUINDO FÔRMAS E MATERIAIS. AF_07/2021</t>
  </si>
  <si>
    <t>102738</t>
  </si>
  <si>
    <t>BOCA PARA BUEIRO SIMPLES TUBULAR D = 60 CM EM CONCRETO, ALAS COM ESCONSIDADE DE 0°, INCLUINDO FÔRMAS E MATERIAIS. AF_07/2021</t>
  </si>
  <si>
    <t>102739</t>
  </si>
  <si>
    <t>BOCA PARA BUEIRO SIMPLES TUBULAR D = 80 CM EM CONCRETO, ALAS COM ESCONSIDADE DE 0°, INCLUINDO FÔRMAS E MATERIAIS. AF_07/2021</t>
  </si>
  <si>
    <t>102740</t>
  </si>
  <si>
    <t>BOCA PARA BUEIRO SIMPLES TUBULAR D = 100 CM EM CONCRETO, ALAS COM ESCONSIDADE DE 0°, INCLUINDO FÔRMAS E MATERIAIS. AF_07/2021</t>
  </si>
  <si>
    <t>102741</t>
  </si>
  <si>
    <t>BOCA PARA BUEIRO SIMPLES TUBULAR D = 120 CM EM CONCRETO, ALAS COM ESCONSIDADE DE 0°, INCLUINDO FÔRMAS E MATERIAIS. AF_07/2021</t>
  </si>
  <si>
    <t>102742</t>
  </si>
  <si>
    <t>BOCA PARA BUEIRO SIMPLES TUBULAR D = 150 CM EM CONCRETO, ALAS COM ESCONSIDADE DE 0°, INCLUINDO FÔRMAS E MATERIAIS. AF_07/2021</t>
  </si>
  <si>
    <t>102743</t>
  </si>
  <si>
    <t>BOCA PARA BUEIRO DUPLO TUBULAR D = 80 CM EM CONCRETO, ALAS COM ESCONSIDADE DE 0°, INCLUINDO FÔRMAS E MATERIAIS. AF_07/2021</t>
  </si>
  <si>
    <t>102744</t>
  </si>
  <si>
    <t>BOCA PARA BUEIRO DUPLO TUBULAR D = 100 CM EM CONCRETO, ALAS COM ESCONSIDADE DE 0°, INCLUINDO FÔRMAS E MATERIAIS. AF_07/2021</t>
  </si>
  <si>
    <t>102745</t>
  </si>
  <si>
    <t>BOCA PARA BUEIRO DUPLO TUBULAR D = 120 CM EM CONCRETO, ALAS COM ESCONSIDADE DE 0°, INCLUINDO FÔRMAS E MATERIAIS. AF_07/2021</t>
  </si>
  <si>
    <t>102746</t>
  </si>
  <si>
    <t>BOCA PARA BUEIRO DUPLO TUBULAR D = 150 CM EM CONCRETO, ALAS COM ESCONSIDADE DE 0°, INCLUINDO FÔRMAS E MATERIAIS. AF_07/2021</t>
  </si>
  <si>
    <t>102747</t>
  </si>
  <si>
    <t>BOCA PARA BUEIRO TRIPLO TUBULAR D = 100 CM EM CONCRETO, ALAS COM ESCONSIDADE DE 0°, INCLUINDO FÔRMAS E MATERIAIS. AF_07/2021</t>
  </si>
  <si>
    <t>102748</t>
  </si>
  <si>
    <t>BOCA PARA BUEIRO TRIPLO TUBULAR D = 120 CM EM CONCRETO, ALAS COM ESCONSIDADE DE 0°, INCLUINDO FÔRMAS E MATERIAIS. AF_07/2021</t>
  </si>
  <si>
    <t>102749</t>
  </si>
  <si>
    <t>BOCA PARA BUEIRO TRIPLO TUBULAR D = 150 CM EM CONCRETO, ALAS COM ESCONSIDADE DE 0°, INCLUINDO FÔRMAS E MATERIAIS. AF_07/2021</t>
  </si>
  <si>
    <t>102750</t>
  </si>
  <si>
    <t>BOCA PARA BUEIRO SIMPLES TUBULAR D = 60 CM EM CONCRETO, ALAS COM ESCONSIDADE DE 30°, INCLUINDO FÔRMAS E MATERIAIS. AF_07/2021</t>
  </si>
  <si>
    <t>102751</t>
  </si>
  <si>
    <t>BOCA PARA BUEIRO SIMPLES TUBULAR D = 80 CM EM CONCRETO, ALAS COM ESCONSIDADE DE 30°, INCLUINDO FÔRMAS E MATERIAIS. AF_07/2021</t>
  </si>
  <si>
    <t>102752</t>
  </si>
  <si>
    <t>BOCA PARA BUEIRO SIMPLES TUBULAR D = 100 CM EM CONCRETO, ALAS COM ESCONSIDADE DE 30°, INCLUINDO FÔRMAS E MATERIAIS. AF_07/2021</t>
  </si>
  <si>
    <t>102753</t>
  </si>
  <si>
    <t>BOCA PARA BUEIRO SIMPLES TUBULAR D = 120 CM EM CONCRETO, ALAS COM ESCONSIDADE DE 30°, INCLUINDO FÔRMAS E MATERIAIS. AF_07/2021</t>
  </si>
  <si>
    <t>102754</t>
  </si>
  <si>
    <t>BOCA PARA BUEIRO SIMPLES TUBULAR D = 150 CM EM CONCRETO, ALAS COM ESCONSIDADE DE 30°, INCLUINDO FÔRMAS E MATERIAIS. AF_07/2021</t>
  </si>
  <si>
    <t>102755</t>
  </si>
  <si>
    <t>BOCA PARA BUEIRO DUPLO TUBULAR D = 100 CM EM CONCRETO, ALAS COM ESCONSIDADE DE 30°, INCLUINDO FÔRMAS E MATERIAIS. AF_07/2021</t>
  </si>
  <si>
    <t>102756</t>
  </si>
  <si>
    <t>BOCA PARA BUEIRO DUPLO TUBULAR D = 120 CM EM CONCRETO, ALAS COM ESCONSIDADE DE 30°, INCLUINDO FÔRMAS E MATERIAIS. AF_07/2021</t>
  </si>
  <si>
    <t>102757</t>
  </si>
  <si>
    <t>BOCA PARA BUEIRO DUPLO TUBULAR D = 150 CM EM CONCRETO, ALAS COM ESCONSIDADE DE 30°, INCLUINDO FÔRMAS E MATERIAIS. AF_07/2021</t>
  </si>
  <si>
    <t>102758</t>
  </si>
  <si>
    <t>BOCA PARA BUEIRO TRIPLO TUBULAR D = 100 CM EM CONCRETO, ALAS COM ESCONSIDADE DE 30°, INCLUINDO FÔRMAS E MATERIAIS. AF_07/2021</t>
  </si>
  <si>
    <t>102759</t>
  </si>
  <si>
    <t>BOCA PARA BUEIRO TRIPLO TUBULAR D = 120 CM EM CONCRETO, ALAS COM ESCONSIDADE DE 30°, INCLUINDO FÔRMAS E MATERIAIS. AF_07/2021</t>
  </si>
  <si>
    <t>102760</t>
  </si>
  <si>
    <t>BOCA PARA BUEIRO TRIPLO TUBULAR D = 150 CM EM CONCRETO, ALAS COM ESCONSIDADE DE 30°, INCLUINDO FÔRMAS E MATERIAIS. AF_07/2021</t>
  </si>
  <si>
    <t>102761</t>
  </si>
  <si>
    <t>BOCA PARA BUEIRO SIMPLES CELULAR 150 X 150 CM EM CONCRETO, ALAS COM ESCONSIDADE DE 30°, INCLUINDO FÔRMAS E MATERIAIS. AF_07/2021</t>
  </si>
  <si>
    <t>102762</t>
  </si>
  <si>
    <t>BOCA PARA BUEIRO SIMPLES CELULAR 200 X 200 CM EM CONCRETO, ALAS COM ESCONSIDADE DE 30°, INCLUINDO FÔRMAS E MATERIAIS. AF_07/2021</t>
  </si>
  <si>
    <t>102763</t>
  </si>
  <si>
    <t>BOCA PARA BUEIRO SIMPLES CELULAR 250 X 250 CM EM CONCRETO, ALAS COM ESCONSIDADE DE 30°, INCLUINDO FÔRMAS E MATERIAIS. AF_07/2021</t>
  </si>
  <si>
    <t>102764</t>
  </si>
  <si>
    <t>BOCA PARA BUEIRO SIMPLES CELULAR 300 X 300 CM EM CONCRETO, ALAS COM ESCONSIDADE DE 30°, INCLUINDO FÔRMAS E MATERIAIS. AF_07/2021</t>
  </si>
  <si>
    <t>102765</t>
  </si>
  <si>
    <t>BOCA PARA BUEIRO DUPLO CELULAR 150 X 150 CM EM CONCRETO, ALAS COM ESCONSIDADE DE 30°, INCLUINDO FÔRMAS E MATERIAIS. AF_07/2021</t>
  </si>
  <si>
    <t>102766</t>
  </si>
  <si>
    <t>BOCA PARA BUEIRO DUPLO CELULAR 200 X 200 CM EM CONCRETO, ALAS COM ESCONSIDADE DE 30°, INCLUINDO FÔRMAS E MATERIAIS. AF_07/2021</t>
  </si>
  <si>
    <t>102767</t>
  </si>
  <si>
    <t>BOCA PARA BUEIRO DUPLO CELULAR 250 X 250 CM EM CONCRETO, ALAS COM ESCONSIDADE DE 30°, INCLUINDO FÔRMAS E MATERIAIS. AF_07/2021</t>
  </si>
  <si>
    <t>102768</t>
  </si>
  <si>
    <t>BOCA PARA BUEIRO DUPLO CELULAR 300 X 300 CM EM CONCRETO, ALAS COM ESCONSIDADE DE 30°, INCLUINDO FÔRMAS E MATERIAIS. AF_07/2021</t>
  </si>
  <si>
    <t>102769</t>
  </si>
  <si>
    <t>BOCA PARA BUEIRO TRIPLO CELULAR 150 X 150 CM EM CONCRETO, ALAS COM ESCONSIDADE DE 30°, INCLUINDO FÔRMAS E MATERIAIS. AF_07/2021</t>
  </si>
  <si>
    <t>102770</t>
  </si>
  <si>
    <t>BOCA PARA BUEIRO TRIPLO CELULAR 200 X 200 CM EM CONCRETO, ALAS COM ESCONSIDADE DE 30°, INCLUINDO FÔRMAS E MATERIAIS. AF_07/2021</t>
  </si>
  <si>
    <t>102771</t>
  </si>
  <si>
    <t>BOCA PARA BUEIRO TRIPLO CELULAR 250 X 250 CM EM CONCRETO, ALAS COM ESCONSIDADE DE 30°, INCLUINDO FÔRMAS E MATERIAIS. AF_07/2021</t>
  </si>
  <si>
    <t>102772</t>
  </si>
  <si>
    <t>BOCA PARA BUEIRO TRIPLO CELULAR 300 X 300 CM EM CONCRETO, ALAS COM ESCONSIDADE DE 30°, INCLUINDO FÔRMAS E MATERIAIS. AF_07/2021</t>
  </si>
  <si>
    <t>102773</t>
  </si>
  <si>
    <t>BOCA PARA BUEIRO SIMPLES TUBULAR D = 40 CM EM GABIÃO, ALAS COM ESCONSIDADE DE 45°, INCLUINDO FÔRMAS E MATERIAIS. AF_07/2021</t>
  </si>
  <si>
    <t>102774</t>
  </si>
  <si>
    <t>BOCA PARA BUEIRO SIMPLES TUBULAR D = 60 CM EM GABIÃO, ALAS COM ESCONSIDADE DE 45°, INCLUINDO FÔRMAS E MATERIAIS. AF_07/2021</t>
  </si>
  <si>
    <t>102775</t>
  </si>
  <si>
    <t>BOCA PARA BUEIRO SIMPLES TUBULAR D = 80 CM EM GABIÃO, ALAS COM ESCONSIDADE DE 45°, INCLUINDO FÔRMAS E MATERIAIS. AF_07/2021</t>
  </si>
  <si>
    <t>102776</t>
  </si>
  <si>
    <t>BOCA PARA BUEIRO SIMPLES TUBULAR D = 100 CM EM GABIÃO, ALAS COM ESCONSIDADE DE 45°, INCLUINDO FÔRMAS E MATERIAIS. AF_07/2021</t>
  </si>
  <si>
    <t>102777</t>
  </si>
  <si>
    <t>BOCA PARA BUEIRO SIMPLES TUBULAR D = 120 CM EM GABIÃO, ALAS COM ESCONSIDADE DE 45°, INCLUINDO FÔRMAS E MATERIAIS. AF_07/2021</t>
  </si>
  <si>
    <t>102778</t>
  </si>
  <si>
    <t>BOCA PARA BUEIRO SIMPLES TUBULAR D = 150 CM EM GABIÃO, ALAS COM ESCONSIDADE DE 45°, INCLUINDO FÔRMAS E MATERIAIS. AF_07/2021</t>
  </si>
  <si>
    <t>102779</t>
  </si>
  <si>
    <t>BOCA PARA BUEIRO DUPLO TUBULAR D = 40 CM EM GABIÃO, ALAS COM ESCONSIDADE DE 45°, INCLUINDO FÔRMAS E MATERIAIS. AF_07/2021</t>
  </si>
  <si>
    <t>102780</t>
  </si>
  <si>
    <t>BOCA PARA BUEIRO DUPLO TUBULAR D = 60 CM EM GABIÃO, ALAS COM ESCONSIDADE DE 45°, INCLUINDO FÔRMAS E MATERIAIS. AF_07/2021</t>
  </si>
  <si>
    <t>102781</t>
  </si>
  <si>
    <t>BOCA PARA BUEIRO DUPLO TUBULAR D = 80 CM EM GABIÃO, ALAS COM ESCONSIDADE DE 45°, INCLUINDO FÔRMAS E MATERIAIS. AF_07/2021</t>
  </si>
  <si>
    <t>102782</t>
  </si>
  <si>
    <t>BOCA PARA BUEIRO DUPLO TUBULAR D = 100 CM EM GABIÃO, ALAS COM ESCONSIDADE DE 45°, INCLUINDO FÔRMAS E MATERIAIS. AF_07/2021</t>
  </si>
  <si>
    <t>102783</t>
  </si>
  <si>
    <t>BOCA PARA BUEIRO DUPLO TUBULAR D = 120 CM EM GABIÃO, ALAS COM ESCONSIDADE DE 45°, INCLUINDO FÔRMAS E MATERIAIS. AF_07/2021</t>
  </si>
  <si>
    <t>102784</t>
  </si>
  <si>
    <t>BOCA PARA BUEIRO DUPLO TUBULAR D = 150 CM EM GABIÃO, ALAS COM ESCONSIDADE DE 45°, INCLUINDO FÔRMAS E MATERIAIS. AF_07/2021</t>
  </si>
  <si>
    <t>102785</t>
  </si>
  <si>
    <t>BOCA PARA BUEIRO TRIPLO TUBULAR D = 40 CM EM GABIÃO, ALAS COM ESCONSIDADE DE 45°, INCLUINDO FÔRMAS E MATERIAIS. AF_07/2021</t>
  </si>
  <si>
    <t>102786</t>
  </si>
  <si>
    <t>BOCA PARA BUEIRO TRIPLO TUBULAR D = 60 CM EM GABIÃO, ALAS COM ESCONSIDADE DE 45°, INCLUINDO FÔRMAS E MATERIAIS. AF_07/2021</t>
  </si>
  <si>
    <t>102787</t>
  </si>
  <si>
    <t>BOCA PARA BUEIRO TRIPLO TUBULAR D = 80 CM EM GABIÃO, ALAS COM ESCONSIDADE DE 45°, INCLUINDO FÔRMAS E MATERIAIS. AF_07/2021</t>
  </si>
  <si>
    <t>102788</t>
  </si>
  <si>
    <t>BOCA PARA BUEIRO TRIPLO TUBULAR D = 100 CM EM GABIÃO, ALAS COM ESCONSIDADE DE 45°, INCLUINDO FÔRMAS E MATERIAIS. AF_07/2021</t>
  </si>
  <si>
    <t>102789</t>
  </si>
  <si>
    <t>BOCA PARA BUEIRO TRIPLO TUBULAR D = 120 CM EM GABIÃO, ALAS COM ESCONSIDADE DE 45°, INCLUINDO FÔRMAS E MATERIAIS. AF_07/2021</t>
  </si>
  <si>
    <t>102790</t>
  </si>
  <si>
    <t>BOCA PARA BUEIRO TRIPLO TUBULAR D = 150 CM EM GABIÃO, ALAS COM ESCONSIDADE DE 45°, INCLUINDO FÔRMAS E MATERIAIS. AF_07/2021</t>
  </si>
  <si>
    <t>102791</t>
  </si>
  <si>
    <t>BOCA PARA BUEIRO SIMPLES CELULAR 150 X 150 CM EM GABIÃO, ALAS COM ESCONSIDADE DE 45°, INCLUINDO FÔRMAS E MATERIAIS. AF_07/2021</t>
  </si>
  <si>
    <t>102792</t>
  </si>
  <si>
    <t>BOCA PARA BUEIRO SIMPLES CELULAR 200 X 200 CM EM GABIÃO, ALAS COM ESCONSIDADE DE 45°, INCLUINDO FÔRMAS E MATERIAIS. AF_07/2021</t>
  </si>
  <si>
    <t>102793</t>
  </si>
  <si>
    <t>BOCA PARA BUEIRO SIMPLES CELULAR 250 X 250 CM EM GABIÃO, ALAS COM ESCONSIDADE DE 45°, INCLUINDO FÔRMAS E MATERIAIS. AF_07/2021</t>
  </si>
  <si>
    <t>102794</t>
  </si>
  <si>
    <t>BOCA PARA BUEIRO SIMPLES CELULAR 300 X 300 CM EM GABIÃO, ALAS COM ESCONSIDADE DE 45°, INCLUINDO FÔRMAS E MATERIAIS. AF_07/2021</t>
  </si>
  <si>
    <t>102795</t>
  </si>
  <si>
    <t>BOCA PARA BUEIRO DUPLO CELULAR 150 X 150 CM EM GABIÃO, ALAS COM ESCONSIDADE DE 45°, INCLUINDO FÔRMAS E MATERIAIS. AF_07/2021</t>
  </si>
  <si>
    <t>102796</t>
  </si>
  <si>
    <t>BOCA PARA BUEIRO DUPLO CELULAR 200 X 200 CM EM GABIÃO, ALAS COM ESCONSIDADE DE 45°, INCLUINDO FÔRMAS E MATERIAIS. AF_07/2021</t>
  </si>
  <si>
    <t>102797</t>
  </si>
  <si>
    <t>BOCA PARA BUEIRO DUPLO CELULAR 250 X 250 CM EM GABIÃO, ALAS COM ESCONSIDADE DE 45°, INCLUINDO FÔRMAS E MATERIAIS. AF_07/2021</t>
  </si>
  <si>
    <t>102798</t>
  </si>
  <si>
    <t>BOCA PARA BUEIRO DUPLO CELULAR 300 X 300 CM EM GABIÃO, ALAS COM ESCONSIDADE DE 45°, INCLUINDO FÔRMAS E MATERIAIS. AF_07/2021</t>
  </si>
  <si>
    <t>102799</t>
  </si>
  <si>
    <t>BOCA PARA BUEIRO TRIPLO CELULAR 150 X 150 CM EM GABIÃO, ALAS COM ESCONSIDADE DE 45°, INCLUINDO FÔRMAS E MATERIAIS. AF_07/2021</t>
  </si>
  <si>
    <t>102800</t>
  </si>
  <si>
    <t>BOCA PARA BUEIRO TRIPLO CELULAR 200 X 200 CM EM GABIÃO, ALAS COM ESCONSIDADE DE 45°, INCLUINDO FÔRMAS E MATERIAIS. AF_07/2021</t>
  </si>
  <si>
    <t>102801</t>
  </si>
  <si>
    <t>BOCA PARA BUEIRO TRIPLO CELULAR 250 X 250 CM EM GABIÃO, ALAS COM ESCONSIDADE DE 45°, INCLUINDO FÔRMAS E MATERIAIS. AF_07/2021</t>
  </si>
  <si>
    <t>102802</t>
  </si>
  <si>
    <t>BOCA PARA BUEIRO TRIPLO CELULAR 300 X 300 CM EM GABIÃO, ALAS COM ESCONSIDADE DE 45°, INCLUINDO FÔRMAS E MATERIAIS. AF_07/2021</t>
  </si>
  <si>
    <t>28,75</t>
  </si>
  <si>
    <t>39,19</t>
  </si>
  <si>
    <t>32,57</t>
  </si>
  <si>
    <t>53,36</t>
  </si>
  <si>
    <t>62,38</t>
  </si>
  <si>
    <t>294,39</t>
  </si>
  <si>
    <t>74,79</t>
  </si>
  <si>
    <t>61,03</t>
  </si>
  <si>
    <t>88,70</t>
  </si>
  <si>
    <t>27,58</t>
  </si>
  <si>
    <t>67,20</t>
  </si>
  <si>
    <t>238,89</t>
  </si>
  <si>
    <t>308,03</t>
  </si>
  <si>
    <t>705,00</t>
  </si>
  <si>
    <t>20,28</t>
  </si>
  <si>
    <t>53,71</t>
  </si>
  <si>
    <t>75,61</t>
  </si>
  <si>
    <t>22,58</t>
  </si>
  <si>
    <t>75,04</t>
  </si>
  <si>
    <t>81,35</t>
  </si>
  <si>
    <t>50,21</t>
  </si>
  <si>
    <t>31,00</t>
  </si>
  <si>
    <t>28,40</t>
  </si>
  <si>
    <t>82,25</t>
  </si>
  <si>
    <t>123,42</t>
  </si>
  <si>
    <t>59,91</t>
  </si>
  <si>
    <t>53,92</t>
  </si>
  <si>
    <t>201,25</t>
  </si>
  <si>
    <t>103,06</t>
  </si>
  <si>
    <t>85,01</t>
  </si>
  <si>
    <t>25,40</t>
  </si>
  <si>
    <t>50,37</t>
  </si>
  <si>
    <t>52,36</t>
  </si>
  <si>
    <t>48,46</t>
  </si>
  <si>
    <t>22,16</t>
  </si>
  <si>
    <t>207,05</t>
  </si>
  <si>
    <t>21,91</t>
  </si>
  <si>
    <t>22,53</t>
  </si>
  <si>
    <t>111,15</t>
  </si>
  <si>
    <t>207,47</t>
  </si>
  <si>
    <t>155,13</t>
  </si>
  <si>
    <t>104,69</t>
  </si>
  <si>
    <t>175,68</t>
  </si>
  <si>
    <t>175,44</t>
  </si>
  <si>
    <t>19,39</t>
  </si>
  <si>
    <t>19,07</t>
  </si>
  <si>
    <t>17,17</t>
  </si>
  <si>
    <t>15,60</t>
  </si>
  <si>
    <t>14,34</t>
  </si>
  <si>
    <t>12,79</t>
  </si>
  <si>
    <t>18,73</t>
  </si>
  <si>
    <t>13,34</t>
  </si>
  <si>
    <t>12,82</t>
  </si>
  <si>
    <t>11,35</t>
  </si>
  <si>
    <t>13,08</t>
  </si>
  <si>
    <t>14,31</t>
  </si>
  <si>
    <t>18,02</t>
  </si>
  <si>
    <t>24,31</t>
  </si>
  <si>
    <t>19,87</t>
  </si>
  <si>
    <t>15,22</t>
  </si>
  <si>
    <t>14,87</t>
  </si>
  <si>
    <t>432,15</t>
  </si>
  <si>
    <t>289,13</t>
  </si>
  <si>
    <t>47,68</t>
  </si>
  <si>
    <t>102,77</t>
  </si>
  <si>
    <t>43,62</t>
  </si>
  <si>
    <t>2,60</t>
  </si>
  <si>
    <t>34,89</t>
  </si>
  <si>
    <t>118,87</t>
  </si>
  <si>
    <t>22,78</t>
  </si>
  <si>
    <t>26,87</t>
  </si>
  <si>
    <t>24,85</t>
  </si>
  <si>
    <t>115,59</t>
  </si>
  <si>
    <t>27,96</t>
  </si>
  <si>
    <t>39,47</t>
  </si>
  <si>
    <t>40,32</t>
  </si>
  <si>
    <t>63,63</t>
  </si>
  <si>
    <t>33,37</t>
  </si>
  <si>
    <t>52,25</t>
  </si>
  <si>
    <t>7,41</t>
  </si>
  <si>
    <t>13,90</t>
  </si>
  <si>
    <t>9,52</t>
  </si>
  <si>
    <t>6,05</t>
  </si>
  <si>
    <t>7,71</t>
  </si>
  <si>
    <t>12,05</t>
  </si>
  <si>
    <t>8,97</t>
  </si>
  <si>
    <t>12,03</t>
  </si>
  <si>
    <t>15,68</t>
  </si>
  <si>
    <t>23,18</t>
  </si>
  <si>
    <t>4,27</t>
  </si>
  <si>
    <t>23,90</t>
  </si>
  <si>
    <t>10,20</t>
  </si>
  <si>
    <t>12,45</t>
  </si>
  <si>
    <t>8,82</t>
  </si>
  <si>
    <t>8,48</t>
  </si>
  <si>
    <t>16,62</t>
  </si>
  <si>
    <t>12,37</t>
  </si>
  <si>
    <t>16,31</t>
  </si>
  <si>
    <t>50,56</t>
  </si>
  <si>
    <t>5,60</t>
  </si>
  <si>
    <t>8,91</t>
  </si>
  <si>
    <t>5,17</t>
  </si>
  <si>
    <t>15,35</t>
  </si>
  <si>
    <t>35,72</t>
  </si>
  <si>
    <t>26,81</t>
  </si>
  <si>
    <t>32,79</t>
  </si>
  <si>
    <t>13,18</t>
  </si>
  <si>
    <t>32,93</t>
  </si>
  <si>
    <t>33,49</t>
  </si>
  <si>
    <t>28,83</t>
  </si>
  <si>
    <t>47,30</t>
  </si>
  <si>
    <t>42,67</t>
  </si>
  <si>
    <t>34,99</t>
  </si>
  <si>
    <t>35,78</t>
  </si>
  <si>
    <t>43,57</t>
  </si>
  <si>
    <t>335,90</t>
  </si>
  <si>
    <t>19,31</t>
  </si>
  <si>
    <t>51,19</t>
  </si>
  <si>
    <t>53,43</t>
  </si>
  <si>
    <t>67,77</t>
  </si>
  <si>
    <t>71,83</t>
  </si>
  <si>
    <t>24,73</t>
  </si>
  <si>
    <t>80,90</t>
  </si>
  <si>
    <t>375,99</t>
  </si>
  <si>
    <t>275,38</t>
  </si>
  <si>
    <t>16,80</t>
  </si>
  <si>
    <t>29,98</t>
  </si>
  <si>
    <t>38,28</t>
  </si>
  <si>
    <t>56,43</t>
  </si>
  <si>
    <t>62,15</t>
  </si>
  <si>
    <t>69,56</t>
  </si>
  <si>
    <t>59,28</t>
  </si>
  <si>
    <t>42,15</t>
  </si>
  <si>
    <t>33,54</t>
  </si>
  <si>
    <t>21,49</t>
  </si>
  <si>
    <t>28,90</t>
  </si>
  <si>
    <t>44,35</t>
  </si>
  <si>
    <t>51,76</t>
  </si>
  <si>
    <t>37,70</t>
  </si>
  <si>
    <t>72,56</t>
  </si>
  <si>
    <t>55,16</t>
  </si>
  <si>
    <t>35,51</t>
  </si>
  <si>
    <t>48,68</t>
  </si>
  <si>
    <t>67,40</t>
  </si>
  <si>
    <t>34,51</t>
  </si>
  <si>
    <t>61,67</t>
  </si>
  <si>
    <t>47,33</t>
  </si>
  <si>
    <t>156,81</t>
  </si>
  <si>
    <t>21,72</t>
  </si>
  <si>
    <t>105,00</t>
  </si>
  <si>
    <t>66,01</t>
  </si>
  <si>
    <t>493,85</t>
  </si>
  <si>
    <t>93,29</t>
  </si>
  <si>
    <t>23,11</t>
  </si>
  <si>
    <t>182,82</t>
  </si>
  <si>
    <t>562,43</t>
  </si>
  <si>
    <t>94,78</t>
  </si>
  <si>
    <t>54,73</t>
  </si>
  <si>
    <t>86,82</t>
  </si>
  <si>
    <t>278,58</t>
  </si>
  <si>
    <t>36,49</t>
  </si>
  <si>
    <t>19,55</t>
  </si>
  <si>
    <t>25,31</t>
  </si>
  <si>
    <t>49,85</t>
  </si>
  <si>
    <t>17,01</t>
  </si>
  <si>
    <t>55,07</t>
  </si>
  <si>
    <t>109,61</t>
  </si>
  <si>
    <t>63,02</t>
  </si>
  <si>
    <t>28,91</t>
  </si>
  <si>
    <t>33,20</t>
  </si>
  <si>
    <t>83,45</t>
  </si>
  <si>
    <t>81,10</t>
  </si>
  <si>
    <t>77,95</t>
  </si>
  <si>
    <t>112,64</t>
  </si>
  <si>
    <t>219,27</t>
  </si>
  <si>
    <t>39,45</t>
  </si>
  <si>
    <t>61,31</t>
  </si>
  <si>
    <t>210,01</t>
  </si>
  <si>
    <t>156,34</t>
  </si>
  <si>
    <t>89,09</t>
  </si>
  <si>
    <t>126,05</t>
  </si>
  <si>
    <t>61,69</t>
  </si>
  <si>
    <t>86,73</t>
  </si>
  <si>
    <t>107,74</t>
  </si>
  <si>
    <t>26,61</t>
  </si>
  <si>
    <t>65,42</t>
  </si>
  <si>
    <t>31,68</t>
  </si>
  <si>
    <t>8,95</t>
  </si>
  <si>
    <t>26,44</t>
  </si>
  <si>
    <t>33,96</t>
  </si>
  <si>
    <t>23,86</t>
  </si>
  <si>
    <t>75,43</t>
  </si>
  <si>
    <t>92,46</t>
  </si>
  <si>
    <t>151,95</t>
  </si>
  <si>
    <t>77,36</t>
  </si>
  <si>
    <t>74,03</t>
  </si>
  <si>
    <t>47,99</t>
  </si>
  <si>
    <t>32,14</t>
  </si>
  <si>
    <t>42,05</t>
  </si>
  <si>
    <t>20,78</t>
  </si>
  <si>
    <t>44,05</t>
  </si>
  <si>
    <t>12,88</t>
  </si>
  <si>
    <t>20,76</t>
  </si>
  <si>
    <t>6,89</t>
  </si>
  <si>
    <t>32,92</t>
  </si>
  <si>
    <t>53,06</t>
  </si>
  <si>
    <t>66,82</t>
  </si>
  <si>
    <t>41,58</t>
  </si>
  <si>
    <t>33,93</t>
  </si>
  <si>
    <t>135,47</t>
  </si>
  <si>
    <t>3,72</t>
  </si>
  <si>
    <t>51,12</t>
  </si>
  <si>
    <t>15,08</t>
  </si>
  <si>
    <t>27,28</t>
  </si>
  <si>
    <t>41,86</t>
  </si>
  <si>
    <t>21,14</t>
  </si>
  <si>
    <t>86,02</t>
  </si>
  <si>
    <t>12,22</t>
  </si>
  <si>
    <t>37,32</t>
  </si>
  <si>
    <t>10,65</t>
  </si>
  <si>
    <t>20,72</t>
  </si>
  <si>
    <t>30,90</t>
  </si>
  <si>
    <t>27,11</t>
  </si>
  <si>
    <t>11,96</t>
  </si>
  <si>
    <t>12,21</t>
  </si>
  <si>
    <t>33,85</t>
  </si>
  <si>
    <t>26,34</t>
  </si>
  <si>
    <t>50,08</t>
  </si>
  <si>
    <t>76,86</t>
  </si>
  <si>
    <t>9,73</t>
  </si>
  <si>
    <t>33,92</t>
  </si>
  <si>
    <t>47,40</t>
  </si>
  <si>
    <t>60,33</t>
  </si>
  <si>
    <t>91,80</t>
  </si>
  <si>
    <t>18,47</t>
  </si>
  <si>
    <t>49,15</t>
  </si>
  <si>
    <t>10,95</t>
  </si>
  <si>
    <t>13,74</t>
  </si>
  <si>
    <t>32,45</t>
  </si>
  <si>
    <t>18,99</t>
  </si>
  <si>
    <t>20,26</t>
  </si>
  <si>
    <t>19,43</t>
  </si>
  <si>
    <t>32,00</t>
  </si>
  <si>
    <t>178,82</t>
  </si>
  <si>
    <t>51,43</t>
  </si>
  <si>
    <t>33,30</t>
  </si>
  <si>
    <t>34,94</t>
  </si>
  <si>
    <t>38,15</t>
  </si>
  <si>
    <t>70,61</t>
  </si>
  <si>
    <t>7,28</t>
  </si>
  <si>
    <t>44,61</t>
  </si>
  <si>
    <t>18,68</t>
  </si>
  <si>
    <t>43,60</t>
  </si>
  <si>
    <t>75,14</t>
  </si>
  <si>
    <t>100,40</t>
  </si>
  <si>
    <t>16,27</t>
  </si>
  <si>
    <t>29,07</t>
  </si>
  <si>
    <t>33,84</t>
  </si>
  <si>
    <t>31,43</t>
  </si>
  <si>
    <t>35,31</t>
  </si>
  <si>
    <t>16,71</t>
  </si>
  <si>
    <t>76,40</t>
  </si>
  <si>
    <t>29,34</t>
  </si>
  <si>
    <t>70,91</t>
  </si>
  <si>
    <t>42,23</t>
  </si>
  <si>
    <t>40,30</t>
  </si>
  <si>
    <t>164,05</t>
  </si>
  <si>
    <t>66,87</t>
  </si>
  <si>
    <t>25,81</t>
  </si>
  <si>
    <t>58,16</t>
  </si>
  <si>
    <t>45,13</t>
  </si>
  <si>
    <t>141,85</t>
  </si>
  <si>
    <t>59,19</t>
  </si>
  <si>
    <t>41,82</t>
  </si>
  <si>
    <t>39,89</t>
  </si>
  <si>
    <t>64,42</t>
  </si>
  <si>
    <t>37,90</t>
  </si>
  <si>
    <t>109,45</t>
  </si>
  <si>
    <t>29,42</t>
  </si>
  <si>
    <t>49,32</t>
  </si>
  <si>
    <t>86,43</t>
  </si>
  <si>
    <t>33,98</t>
  </si>
  <si>
    <t>29,33</t>
  </si>
  <si>
    <t>78,84</t>
  </si>
  <si>
    <t>34,12</t>
  </si>
  <si>
    <t>29,46</t>
  </si>
  <si>
    <t>21,58</t>
  </si>
  <si>
    <t>25,50</t>
  </si>
  <si>
    <t>93,20</t>
  </si>
  <si>
    <t>22,73</t>
  </si>
  <si>
    <t>36,31</t>
  </si>
  <si>
    <t>31,45</t>
  </si>
  <si>
    <t>26,77</t>
  </si>
  <si>
    <t>28,94</t>
  </si>
  <si>
    <t>64,21</t>
  </si>
  <si>
    <t>56,10</t>
  </si>
  <si>
    <t>141,67</t>
  </si>
  <si>
    <t>40,14</t>
  </si>
  <si>
    <t>97,81</t>
  </si>
  <si>
    <t>11,23</t>
  </si>
  <si>
    <t>17,91</t>
  </si>
  <si>
    <t>148,77</t>
  </si>
  <si>
    <t>30,00</t>
  </si>
  <si>
    <t>40,36</t>
  </si>
  <si>
    <t>75,03</t>
  </si>
  <si>
    <t>49,22</t>
  </si>
  <si>
    <t>18,95</t>
  </si>
  <si>
    <t>9,18</t>
  </si>
  <si>
    <t>17,20</t>
  </si>
  <si>
    <t>22,86</t>
  </si>
  <si>
    <t>21,77</t>
  </si>
  <si>
    <t>23,67</t>
  </si>
  <si>
    <t>19,99</t>
  </si>
  <si>
    <t>5,41</t>
  </si>
  <si>
    <t>53,74</t>
  </si>
  <si>
    <t>6,38</t>
  </si>
  <si>
    <t>89,06</t>
  </si>
  <si>
    <t>34,62</t>
  </si>
  <si>
    <t>25,88</t>
  </si>
  <si>
    <t>28,45</t>
  </si>
  <si>
    <t>37,99</t>
  </si>
  <si>
    <t>25,02</t>
  </si>
  <si>
    <t>30,94</t>
  </si>
  <si>
    <t>47,58</t>
  </si>
  <si>
    <t>22,34</t>
  </si>
  <si>
    <t>28,61</t>
  </si>
  <si>
    <t>30,86</t>
  </si>
  <si>
    <t>35,34</t>
  </si>
  <si>
    <t>21,33</t>
  </si>
  <si>
    <t>34,06</t>
  </si>
  <si>
    <t>30,53</t>
  </si>
  <si>
    <t>33,87</t>
  </si>
  <si>
    <t>43,29</t>
  </si>
  <si>
    <t>42,06</t>
  </si>
  <si>
    <t>446,97</t>
  </si>
  <si>
    <t>230,39</t>
  </si>
  <si>
    <t>23,38</t>
  </si>
  <si>
    <t>40,71</t>
  </si>
  <si>
    <t>192,86</t>
  </si>
  <si>
    <t>23,83</t>
  </si>
  <si>
    <t>19,97</t>
  </si>
  <si>
    <t>120,86</t>
  </si>
  <si>
    <t>17,27</t>
  </si>
  <si>
    <t>244,77</t>
  </si>
  <si>
    <t>52,53</t>
  </si>
  <si>
    <t>44,50</t>
  </si>
  <si>
    <t>229,73</t>
  </si>
  <si>
    <t>206,15</t>
  </si>
  <si>
    <t>27,55</t>
  </si>
  <si>
    <t>78,70</t>
  </si>
  <si>
    <t>25,08</t>
  </si>
  <si>
    <t>100859</t>
  </si>
  <si>
    <t>MICTÓRIO SIFONADO LOUÇA BRANCA PARA ENTRADA DE ÁGUA EMBUTIDA  PADRÃO ALTO  FORNECIMENTO E INSTALAÇÃO. AF_01/2020</t>
  </si>
  <si>
    <t>269,38</t>
  </si>
  <si>
    <t>100878</t>
  </si>
  <si>
    <t>VASO SANITÁRIO SIFONADO COM CAIXA ACOPLADA, LOUÇA BRANCA - PADRÃO ALTO - FORNECIMENTO E INSTALAÇÃO. AF_01/2020</t>
  </si>
  <si>
    <t>52,65</t>
  </si>
  <si>
    <t>216,69</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</si>
  <si>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</si>
  <si>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</si>
  <si>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</si>
  <si>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</si>
  <si>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</si>
  <si>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</si>
  <si>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</si>
  <si>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83,85</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</si>
  <si>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</si>
  <si>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</si>
  <si>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</si>
  <si>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</si>
  <si>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</si>
  <si>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</si>
  <si>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</si>
  <si>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</si>
  <si>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</si>
  <si>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</si>
  <si>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</si>
  <si>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</si>
  <si>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137,05</t>
  </si>
  <si>
    <t>REGISTRO DE GAVETA BRUTO, LATÃO, ROSCÁVEL, 2 1/2" - FORNECIMENTO E INSTALAÇÃO. AF_08/2021</t>
  </si>
  <si>
    <t>REGISTRO DE GAVETA BRUTO, LATÃO, ROSCÁVEL, 3" - FORNECIMENTO E INSTALAÇÃO. AF_08/2021</t>
  </si>
  <si>
    <t>333,09</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</si>
  <si>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</si>
  <si>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</si>
  <si>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</si>
  <si>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</si>
  <si>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</si>
  <si>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</si>
  <si>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39,16</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</si>
  <si>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</si>
  <si>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</si>
  <si>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</si>
  <si>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</si>
  <si>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</si>
  <si>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</si>
  <si>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</si>
  <si>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</si>
  <si>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</si>
  <si>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</si>
  <si>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</si>
  <si>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</si>
  <si>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</si>
  <si>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</si>
  <si>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</si>
  <si>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</si>
  <si>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</si>
  <si>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464,53</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</si>
  <si>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</si>
  <si>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</si>
  <si>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</si>
  <si>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</si>
  <si>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</si>
  <si>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</si>
  <si>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</si>
  <si>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</si>
  <si>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</si>
  <si>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</si>
  <si>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103008</t>
  </si>
  <si>
    <t>VÁLVULA DE RETENÇÃO HORIZONTAL, DE BRONZE, ROSCÁVEL, 1/2" - FORNECIMENTO E INSTALAÇÃO. AF_08/2021</t>
  </si>
  <si>
    <t>103009</t>
  </si>
  <si>
    <t>VÁLVULA DE RETENÇÃO VERTICAL, DE BRONZE, ROSCÁVEL, 2 1/2" - FORNECIMENTO E INSTALAÇÃO. AF_08/2021</t>
  </si>
  <si>
    <t>103010</t>
  </si>
  <si>
    <t>VÁLVULA DE RETENÇÃO, DE BRONZE, PÉ COM CRIVOS, ROSCÁVEL, 3/4" - FORNECIMENTO E INSTALAÇÃO. AF_08/2021</t>
  </si>
  <si>
    <t>103011</t>
  </si>
  <si>
    <t>VÁLVULA DE RETENÇÃO, DE BRONZE, PÉ COM CRIVOS, ROSCÁVEL, 1" - FORNECIMENTO E INSTALAÇÃO. AF_08/2021</t>
  </si>
  <si>
    <t>103012</t>
  </si>
  <si>
    <t>VÁLVULA DE RETENÇÃO, DE BRONZE, PÉ COM CRIVOS, ROSCÁVEL, 1 1/4" - FORNECIMENTO E INSTALAÇÃO. AF_08/2021</t>
  </si>
  <si>
    <t>81,15</t>
  </si>
  <si>
    <t>103013</t>
  </si>
  <si>
    <t>VÁLVULA DE RETENÇÃO, DE BRONZE, PÉ COM CRIVOS, ROSCÁVEL, 1 1/2" - FORNECIMENTO E INSTALAÇÃO. AF_08/2021</t>
  </si>
  <si>
    <t>103014</t>
  </si>
  <si>
    <t>VÁLVULA DE RETENÇÃO, DE BRONZE, PÉ COM CRIVOS, ROSCÁVEL, 2" - FORNECIMENTO E INSTALAÇÃO. AF_08/2021</t>
  </si>
  <si>
    <t>103015</t>
  </si>
  <si>
    <t>VÁLVULA DE RETENÇÃO, DE BRONZE, PÉ COM CRIVOS, ROSCÁVEL, 2 1/2" - FORNECIMENTO E INSTALAÇÃO. AF_08/2021</t>
  </si>
  <si>
    <t>103016</t>
  </si>
  <si>
    <t>VÁLVULA DE RETENÇÃO, DE BRONZE, PÉ COM CRIVOS, ROSCÁVEL, 3" - FORNECIMENTO E INSTALAÇÃO. AF_08/2021</t>
  </si>
  <si>
    <t>103017</t>
  </si>
  <si>
    <t>VÁLVULA DE RETENÇÃO, DE BRONZE, PÉ COM CRIVOS, ROSCÁVEL, 4" - FORNECIMENTO E INSTALAÇÃO. AF_08/2021</t>
  </si>
  <si>
    <t>103018</t>
  </si>
  <si>
    <t>VÁLVULA DE DESCARGA METÁLICA, BASE 1 1/4", ACABAMENTO METALICO CROMADO - FORNECIMENTO E INSTALAÇÃO. AF_08/2021</t>
  </si>
  <si>
    <t>103019</t>
  </si>
  <si>
    <t>REGISTRO OU VÁLVULA GLOBO ANGULAR EM LATÃO, PARA HIDRANTES EM INSTALAÇÃO PREDIAL DE INCÊNDIO, 45 GRAUS, 2 1/2" - FORNECIMENTO E INSTALAÇÃO. AF_08/2021</t>
  </si>
  <si>
    <t>201,10</t>
  </si>
  <si>
    <t>103029</t>
  </si>
  <si>
    <t>REGISTRO OU REGULADOR DE GÁS DE COZINHA - FORNECIMENTO E INSTALAÇÃO. AF_08/2021</t>
  </si>
  <si>
    <t>103036</t>
  </si>
  <si>
    <t>REGISTRO DE ESFERA, PVC, ROSCÁVEL, COM VOLANTE, 1/2" - FORNECIMENTO E INSTALAÇÃO. AF_08/2021</t>
  </si>
  <si>
    <t>27,50</t>
  </si>
  <si>
    <t>103037</t>
  </si>
  <si>
    <t>REGISTRO DE ESFERA, PVC, ROSCÁVEL, COM VOLANTE, 1" - FORNECIMENTO E INSTALAÇÃO. AF_08/2021</t>
  </si>
  <si>
    <t>103038</t>
  </si>
  <si>
    <t>REGISTRO DE ESFERA, PVC, ROSCÁVEL, COM VOLANTE, 1 1/4" - FORNECIMENTO E INSTALAÇÃO. AF_08/2021</t>
  </si>
  <si>
    <t>103039</t>
  </si>
  <si>
    <t>REGISTRO DE ESFERA, PVC, ROSCÁVEL, COM VOLANTE, 1 1/2" - FORNECIMENTO E INSTALAÇÃO. AF_08/2021</t>
  </si>
  <si>
    <t>103040</t>
  </si>
  <si>
    <t>REGISTRO DE ESFERA, PVC, ROSCÁVEL, COM VOLANTE, 2" - FORNECIMENTO E INSTALAÇÃO. AF_08/2021</t>
  </si>
  <si>
    <t>103041</t>
  </si>
  <si>
    <t>REGISTRO DE ESFERA, PVC, ROSCÁVEL, COM BORBOLETA, 1/2" - FORNECIMENTO E INSTALAÇÃO. AF_08/2021</t>
  </si>
  <si>
    <t>103042</t>
  </si>
  <si>
    <t>REGISTRO DE ESFERA, PVC, ROSCÁVEL, COM BORBOLETA, 3/4" - FORNECIMENTO E INSTALAÇÃO. AF_08/2021</t>
  </si>
  <si>
    <t>103043</t>
  </si>
  <si>
    <t>REGISTRO DE ESFERA, PVC, ROSCÁVEL, COM CABEÇA QUADRADA, 1/2" - FORNECIMENTO E INSTALAÇÃO. AF_08/2021</t>
  </si>
  <si>
    <t>103044</t>
  </si>
  <si>
    <t>REGISTRO DE ESFERA, PVC, ROSCÁVEL, COM CABEÇA QUADRADA, 3/4" - FORNECIMENTO E INSTALAÇÃO. AF_08/2021</t>
  </si>
  <si>
    <t>103045</t>
  </si>
  <si>
    <t>REGISTRO DE PRESSÃO, PVC, ROSCÁVEL, VOLANTE SIMPLES, 1/2" - FORNECIMENTO E INSTALAÇÃO. AF_08/2021</t>
  </si>
  <si>
    <t>103046</t>
  </si>
  <si>
    <t>REGISTRO DE PRESSÃO, PVC, ROSCÁVEL, VOLANTE SIMPLES, 3/4" - FORNECIMENTO E INSTALAÇÃO. AF_08/2021</t>
  </si>
  <si>
    <t>103047</t>
  </si>
  <si>
    <t>REGISTRO DE ESFERA, PVC, SOLDÁVEL, COM VOLANTE, DN  20 MM - FORNECIMENTO E INSTALAÇÃO. AF_08/2021</t>
  </si>
  <si>
    <t>103048</t>
  </si>
  <si>
    <t>REGISTRO DE PRESSÃO, PVC, SOLDÁVEL, VOLANTE SIMPLES, DN  20 MM - FORNECIMENTO E INSTALAÇÃO. AF_08/2021</t>
  </si>
  <si>
    <t>103049</t>
  </si>
  <si>
    <t>REGISTRO DE PRESSÃO, PVC, SOLDÁVEL, VOLANTE SIMPLES, DN  25 MM - FORNECIMENTO E INSTALAÇÃO. AF_08/2021</t>
  </si>
  <si>
    <t>103050</t>
  </si>
  <si>
    <t>SUBSTITUIÇÃO DE REGISTRO OU VÁLVULA, ROSCÁVEL, DN  20 MM. AF_08/2021</t>
  </si>
  <si>
    <t>103051</t>
  </si>
  <si>
    <t>SUBSTITUIÇÃO DE REGISTRO OU VÁLVULA, ROSCÁVEL, DN  25 MM. AF_08/2021</t>
  </si>
  <si>
    <t>103052</t>
  </si>
  <si>
    <t>SUBSTITUIÇÃO DE REGISTRO OU VÁLVULA, ROSCÁVEL, DN  32 MM. AF_08/2021</t>
  </si>
  <si>
    <t>84,29</t>
  </si>
  <si>
    <t>40,92</t>
  </si>
  <si>
    <t>78,26</t>
  </si>
  <si>
    <t>20,97</t>
  </si>
  <si>
    <t>31,28</t>
  </si>
  <si>
    <t>16,72</t>
  </si>
  <si>
    <t>3,19</t>
  </si>
  <si>
    <t>11,50</t>
  </si>
  <si>
    <t>17,02</t>
  </si>
  <si>
    <t>SUPORTE PARA ELETROCALHA LISA OU PERFURADA EM AÇO GALVANIZADO, LARGURA 500 OU 800 MM E ALTURA 50 MM, ESPAÇADO A CADA 1,5 M, EM PERFILADO DE SEÇÃO 38X76 MM, POR METRO DE ELETROCALHA FIXADA. AF_07/2017</t>
  </si>
  <si>
    <t>149,74</t>
  </si>
  <si>
    <t>171,96</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</si>
  <si>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</si>
  <si>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</si>
  <si>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39,28</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</si>
  <si>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</si>
  <si>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</si>
  <si>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</si>
  <si>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</si>
  <si>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</si>
  <si>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</si>
  <si>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200,87</t>
  </si>
  <si>
    <t>12,15</t>
  </si>
  <si>
    <t>12,02</t>
  </si>
  <si>
    <t>11,43</t>
  </si>
  <si>
    <t>15,58</t>
  </si>
  <si>
    <t>16,49</t>
  </si>
  <si>
    <t>15,42</t>
  </si>
  <si>
    <t>12,13</t>
  </si>
  <si>
    <t>13,07</t>
  </si>
  <si>
    <t>24,50</t>
  </si>
  <si>
    <t>16,81</t>
  </si>
  <si>
    <t>108,84</t>
  </si>
  <si>
    <t>5,05</t>
  </si>
  <si>
    <t>8,35</t>
  </si>
  <si>
    <t>11,00</t>
  </si>
  <si>
    <t>10,33</t>
  </si>
  <si>
    <t>7,91</t>
  </si>
  <si>
    <t>76,00</t>
  </si>
  <si>
    <t>68,36</t>
  </si>
  <si>
    <t>6,29</t>
  </si>
  <si>
    <t>17,35</t>
  </si>
  <si>
    <t>12,10</t>
  </si>
  <si>
    <t>39,73</t>
  </si>
  <si>
    <t>59,36</t>
  </si>
  <si>
    <t>60,36</t>
  </si>
  <si>
    <t>78,17</t>
  </si>
  <si>
    <t>79,00</t>
  </si>
  <si>
    <t>116,41</t>
  </si>
  <si>
    <t>87,95</t>
  </si>
  <si>
    <t>71,79</t>
  </si>
  <si>
    <t>71,00</t>
  </si>
  <si>
    <t>59,21</t>
  </si>
  <si>
    <t>51,81</t>
  </si>
  <si>
    <t>62,58</t>
  </si>
  <si>
    <t>61,55</t>
  </si>
  <si>
    <t>64,95</t>
  </si>
  <si>
    <t>68,44</t>
  </si>
  <si>
    <t>81,42</t>
  </si>
  <si>
    <t>72,49</t>
  </si>
  <si>
    <t>78,05</t>
  </si>
  <si>
    <t>118,83</t>
  </si>
  <si>
    <t>80,15</t>
  </si>
  <si>
    <t>56,23</t>
  </si>
  <si>
    <t>59,34</t>
  </si>
  <si>
    <t>93,78</t>
  </si>
  <si>
    <t>94,88</t>
  </si>
  <si>
    <t>60,89</t>
  </si>
  <si>
    <t>83,58</t>
  </si>
  <si>
    <t>78,64</t>
  </si>
  <si>
    <t>82,02</t>
  </si>
  <si>
    <t>92,40</t>
  </si>
  <si>
    <t>83,31</t>
  </si>
  <si>
    <t>29,89</t>
  </si>
  <si>
    <t>51,99</t>
  </si>
  <si>
    <t>48,04</t>
  </si>
  <si>
    <t>130,24</t>
  </si>
  <si>
    <t>21,10</t>
  </si>
  <si>
    <t>58,15</t>
  </si>
  <si>
    <t>26,45</t>
  </si>
  <si>
    <t>23,87</t>
  </si>
  <si>
    <t>25,36</t>
  </si>
  <si>
    <t>102988</t>
  </si>
  <si>
    <t>RECOMPOSIÇÃO DE PAVIMENTO EM PISO INTERTRAVADO, COM REAPROVEITAMENTO DOS BLOCOS INTERTRAVADOS, PARA FECHAMENTO DE VALAS - INCLUSO RETIRADA E COLOCAÇÃO DO MATERIAL. AF_12/2020</t>
  </si>
  <si>
    <t>42,78</t>
  </si>
  <si>
    <t>33,24</t>
  </si>
  <si>
    <t>17,97</t>
  </si>
  <si>
    <t>19,80</t>
  </si>
  <si>
    <t>30,46</t>
  </si>
  <si>
    <t>33,08</t>
  </si>
  <si>
    <t>10,90</t>
  </si>
  <si>
    <t>26,54</t>
  </si>
  <si>
    <t>15,10</t>
  </si>
  <si>
    <t>36,42</t>
  </si>
  <si>
    <t>20,99</t>
  </si>
  <si>
    <t>25,49</t>
  </si>
  <si>
    <t>11,19</t>
  </si>
  <si>
    <t>43,06</t>
  </si>
  <si>
    <t>42,91</t>
  </si>
  <si>
    <t>45,04</t>
  </si>
  <si>
    <t>141,97</t>
  </si>
  <si>
    <t>62,51</t>
  </si>
  <si>
    <t>139,60</t>
  </si>
  <si>
    <t>45,94</t>
  </si>
  <si>
    <t>190,99</t>
  </si>
  <si>
    <t>26,25</t>
  </si>
  <si>
    <t>165,04</t>
  </si>
  <si>
    <t>112,27</t>
  </si>
  <si>
    <t>74,02</t>
  </si>
  <si>
    <t>125,00</t>
  </si>
  <si>
    <t>153,57</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</si>
  <si>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</si>
  <si>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</si>
  <si>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</si>
  <si>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</si>
  <si>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</si>
  <si>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</si>
  <si>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70,72</t>
  </si>
  <si>
    <t>CONTRAPISO EM ARGAMASSA PRONTA, PREPARO MANUAL, APLICADO EM ÁREAS SECAS SOBRE LAJE, ADERIDO, ACABAMENTO NÃO REFORÇADO, ESPESSURA 3CM. AF_07/2021</t>
  </si>
  <si>
    <t>77,54</t>
  </si>
  <si>
    <t>CONTRAPISO EM ARGAMASSA TRAÇO 1:4 (CIMENTO E AREIA), PREPARO MECÂNICO COM BETONEIRA 400 L, APLICADO EM ÁREAS SECAS SOBRE LAJE, ADERIDO, ACABAMENTO NÃO REFORÇADO, ESPESSURA 4CM. AF_07/2021</t>
  </si>
  <si>
    <t>34,01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</si>
  <si>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</si>
  <si>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</si>
  <si>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</si>
  <si>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</si>
  <si>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</si>
  <si>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</si>
  <si>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</si>
  <si>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</si>
  <si>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35,10</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</si>
  <si>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</si>
  <si>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</si>
  <si>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</si>
  <si>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</si>
  <si>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</si>
  <si>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</si>
  <si>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</si>
  <si>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</si>
  <si>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</si>
  <si>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</si>
  <si>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63,26</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</si>
  <si>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</si>
  <si>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</si>
  <si>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</si>
  <si>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</si>
  <si>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</si>
  <si>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</si>
  <si>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</si>
  <si>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</si>
  <si>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</si>
  <si>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</si>
  <si>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43,07</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</si>
  <si>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</si>
  <si>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</si>
  <si>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</si>
  <si>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</si>
  <si>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</si>
  <si>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</si>
  <si>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</si>
  <si>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</si>
  <si>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</si>
  <si>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</si>
  <si>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62,68</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</si>
  <si>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</si>
  <si>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</si>
  <si>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</si>
  <si>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</si>
  <si>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</si>
  <si>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</si>
  <si>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</si>
  <si>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</si>
  <si>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</si>
  <si>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</si>
  <si>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</si>
  <si>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102803</t>
  </si>
  <si>
    <t>REFORÇO SUPERFICIAL PARA CONTRAPISOS DE ARGAMASSA SEMI-SECA. AF_07/2021</t>
  </si>
  <si>
    <t>23,66</t>
  </si>
  <si>
    <t>28,42</t>
  </si>
  <si>
    <t>33,65</t>
  </si>
  <si>
    <t>29,27</t>
  </si>
  <si>
    <t>57,91</t>
  </si>
  <si>
    <t>15,23</t>
  </si>
  <si>
    <t>30,58</t>
  </si>
  <si>
    <t>70,83</t>
  </si>
  <si>
    <t>54,15</t>
  </si>
  <si>
    <t>77,14</t>
  </si>
  <si>
    <t>63,81</t>
  </si>
  <si>
    <t>90,58</t>
  </si>
  <si>
    <t>145,05</t>
  </si>
  <si>
    <t>99,61</t>
  </si>
  <si>
    <t>105,13</t>
  </si>
  <si>
    <t>105,82</t>
  </si>
  <si>
    <t>31,20</t>
  </si>
  <si>
    <t>65,37</t>
  </si>
  <si>
    <t>72,50</t>
  </si>
  <si>
    <t>68,51</t>
  </si>
  <si>
    <t>65,17</t>
  </si>
  <si>
    <t>53,50</t>
  </si>
  <si>
    <t>60,44</t>
  </si>
  <si>
    <t>66,15</t>
  </si>
  <si>
    <t>43,18</t>
  </si>
  <si>
    <t>67,19</t>
  </si>
  <si>
    <t>85,08</t>
  </si>
  <si>
    <t>300,51</t>
  </si>
  <si>
    <t>24,88</t>
  </si>
  <si>
    <t>5,55</t>
  </si>
  <si>
    <t>3,57</t>
  </si>
  <si>
    <t>31,73</t>
  </si>
  <si>
    <t>6,97</t>
  </si>
  <si>
    <t>67,33</t>
  </si>
  <si>
    <t>50,50</t>
  </si>
  <si>
    <t>20,38</t>
  </si>
  <si>
    <t>66,61</t>
  </si>
  <si>
    <t>10,29</t>
  </si>
  <si>
    <t>18,63</t>
  </si>
  <si>
    <t>7,03</t>
  </si>
  <si>
    <t>1,14</t>
  </si>
  <si>
    <t>0,99</t>
  </si>
  <si>
    <t>4,80</t>
  </si>
  <si>
    <t>2,83</t>
  </si>
  <si>
    <t>3,50</t>
  </si>
  <si>
    <t>14,59</t>
  </si>
  <si>
    <t>46,78</t>
  </si>
  <si>
    <t>CARGA, MANOBRA E DESCARGA DE TUBOS PLÁSTICOS, DN 400 MM, EM CAMINHÃO CARROCERIA COM GUINDAUTO (MUNCK) 11,7 TM. AF_07/2020</t>
  </si>
  <si>
    <t>25,26</t>
  </si>
  <si>
    <t>26,21</t>
  </si>
  <si>
    <t>86,32</t>
  </si>
  <si>
    <t>111,46</t>
  </si>
  <si>
    <t>161,71</t>
  </si>
  <si>
    <t>89,63</t>
  </si>
  <si>
    <t>26,99</t>
  </si>
  <si>
    <t>21,87</t>
  </si>
  <si>
    <t>23,29</t>
  </si>
  <si>
    <t>22,70</t>
  </si>
  <si>
    <t>26,35</t>
  </si>
  <si>
    <t>35,09</t>
  </si>
  <si>
    <t>19,66</t>
  </si>
  <si>
    <t>38,86</t>
  </si>
  <si>
    <t>36,22</t>
  </si>
  <si>
    <t>101,15</t>
  </si>
  <si>
    <t>203,47</t>
  </si>
  <si>
    <t>77,75</t>
  </si>
  <si>
    <t>68,38</t>
  </si>
  <si>
    <t>47,83</t>
  </si>
  <si>
    <t>19,42</t>
  </si>
  <si>
    <t>16,61</t>
  </si>
  <si>
    <t>53,82</t>
  </si>
  <si>
    <t>22,60</t>
  </si>
  <si>
    <t>71,37</t>
  </si>
  <si>
    <t>28,59</t>
  </si>
  <si>
    <t>22,08</t>
  </si>
  <si>
    <t>16,87</t>
  </si>
  <si>
    <t>18,67</t>
  </si>
  <si>
    <t>38,16</t>
  </si>
  <si>
    <t>25,69</t>
  </si>
  <si>
    <t>36,30</t>
  </si>
  <si>
    <t>18,48</t>
  </si>
  <si>
    <t xml:space="preserve">!EM PROCESSO DE DESATIVACAO! CHAPA DE MADEIRA COMPENSADA DE PINUS, VIROLA OU EQUIVALENTE, DE *2,2 X 1,6* M, E = 6 MM                                                                                                                                                                                                                                                                                                                                                                                      </t>
  </si>
  <si>
    <t xml:space="preserve">!EM PROCESSO DE DESATIVACAO! CHAPA DE MADEIRA COMPENSADA PLASTIFICADA PARA FORMA DE CONCRETO, DE 2,20 x 1,10 M, E = 6 MM                                                                                                                                                                                                                                                                                                                                                                                  </t>
  </si>
  <si>
    <t xml:space="preserve">!EM PROCESSO DE DESATIVACAO! CHAPA DE MADEIRA COMPENSADA PLASTIFICADA PARA FORMA DE CONCRETO, DE 2,20 X 1,10 m, E = 14 MM                                                                                                                                                                                                                                                                                                                                                                                 </t>
  </si>
  <si>
    <t xml:space="preserve">!EM PROCESSO DE DESATIVACAO! CHAPA DE MADEIRA COMPENSADA PLASTIFICADA PARA FORMA DE CONCRETO, DE 2,20 X 1,10 M, E = 20 MM                                                                                                                                                                                                                                                                                                                                                                                 </t>
  </si>
  <si>
    <t>202,04</t>
  </si>
  <si>
    <t xml:space="preserve">!EM PROCESSO DE DESATIVACAO! CHAPA DE MADEIRA COMPENSADA RESINADA PARA FORMA DE CONCRETO, DE *2,2 X 1,1* M, E = 10 MM                                                                                                                                                                                                                                                                                                                                                                                     </t>
  </si>
  <si>
    <t xml:space="preserve">!EM PROCESSO DE DESATIVACAO! CHAPA DE MADEIRA COMPENSADA RESINADA PARA FORMA DE CONCRETO, DE *2,2 X 1,1* M, E = 20 MM                                                                                                                                                                                                                                                                                                                                                                                     </t>
  </si>
  <si>
    <t xml:space="preserve">!EM PROCESSO DE DESATIVACAO! CHAPA DE MADEIRA COMPENSADA RESINADA PARA FORMA DE CONCRETO, DE *2,2 X 1,1* M, E = 6 MM                                                                                                                                                                                                                                                                                                                                                                                      </t>
  </si>
  <si>
    <t xml:space="preserve">!EM PROCESSO DE DESATIVACAO! DOBRADICA EM ACO/FERRO, 3" X 2 1/2", E= 1,2 A 1,8 MM, SEM ANEL,  CROMADO OU ZINCADO, TAMPA BOLA, COM PARAFUSOS                                                                                                                                                                                                                                                                                                                                                               </t>
  </si>
  <si>
    <t xml:space="preserve">!EM PROCESSO DE DESATIVACAO! FUNDO SINTETICO NIVELADOR BRANCO FOSCO PARA MADEIRA                                                                                                                                                                                                                                                                                                                                                                                                                          </t>
  </si>
  <si>
    <t>103,64</t>
  </si>
  <si>
    <t xml:space="preserve">!EM PROCESSO DE DESATIVACAO! HASTE DE ATERRAMENTO EM ACO COM 3,00 M DE COMPRIMENTO E DN = 3/4", REVESTIDA COM BAIXA CAMADA DE COBRE, SEM CONECTOR                                                                                                                                                                                                                                                                                                                                                         </t>
  </si>
  <si>
    <t>74,99</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</si>
  <si>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</si>
  <si>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</si>
  <si>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50,68</t>
  </si>
  <si>
    <t xml:space="preserve">!EM PROCESSO DE DESATIVACAO! JANELA BASCULANTE, ACO, COM BATENTE/REQUADRO, 60 X 80 CM (SEM VIDROS)                                                                                                                                                                                                                                                                                                                                                                                                        </t>
  </si>
  <si>
    <t>498,48</t>
  </si>
  <si>
    <t xml:space="preserve">!EM PROCESSO DE DESATIVACAO! JANELA DE CORRER, ACO, BATENTE/REQUADRO DE 6 A 14 CM, QUADRICULADA, PINTURA ANTICORROSIVA, SEM VIDRO, BANDEIRA COM BASCULA, 4 FLS, 120  X 150 CM (A X L)                                                                                                                                                                                                                                                                                                                     </t>
  </si>
  <si>
    <t>783,05</t>
  </si>
  <si>
    <t xml:space="preserve">!EM PROCESSO DE DESATIVACAO! LUMINARIA FECHADA P/ ILUMINACAO PUBLICA, TIPO ABL 50/F OU EQUIV, P/ LAMPADA A VAPOR DE MERCURIO 400W                                                                                                                                                                                                                                                                                                                                                                         </t>
  </si>
  <si>
    <t>373,96</t>
  </si>
  <si>
    <t xml:space="preserve">!EM PROCESSO DE DESATIVACAO! MASSA CORRIDA PVA PARA PAREDES INTERNAS                                                                                                                                                                                                                                                                                                                                                                                                                                      </t>
  </si>
  <si>
    <t xml:space="preserve">!EM PROCESSO DE DESATIVACAO! TINTA LATEX PVA PREMIUM, COR BRANCA                                                                                                                                                                                                                                                                                                                                                                                                                                          </t>
  </si>
  <si>
    <t xml:space="preserve">!EM PROCESSO DE DESATIVACAO! VERNIZ POLIURETANO BRILHANTE PARA MADEIRA, SEM FILTRO SOLAR, USO INTERNO E EXTERNO                                                                                                                                                                                                                                                                                                                                                                                           </t>
  </si>
  <si>
    <t>26,72</t>
  </si>
  <si>
    <t xml:space="preserve">!EM PROCESSO DE DESATIVACAO!JANELA DE CORRER, ACO, BATENTE/REQUADRO DE 6 A 14 CM,  COM DIVISAO HORIZ , PINT ANTICORROSIVA, SEM VIDRO, BANDEIRA COM BASCULA, 4 FLS, 120  X 150 CM (A X L)                                                                                                                                                                                                                                                                                                                  </t>
  </si>
  <si>
    <t>1.123,61</t>
  </si>
  <si>
    <t xml:space="preserve">!EM PROCESSO DE DESATIVACAO!MASSA A OLEO PARA MADEIRA                                                                                                                                                                                                                                                                                                                                                                                                                                                     </t>
  </si>
  <si>
    <t>79,88</t>
  </si>
  <si>
    <t xml:space="preserve">!EM PROCESSO DE DESATIVACAO!MASSA ACRILICA PARA PAREDES INTERIOR/EXTERIOR                                                                                                                                                                                                                                                                                                                                                                                                                                 </t>
  </si>
  <si>
    <t>42,01</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</si>
  <si>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</si>
  <si>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</si>
  <si>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</si>
  <si>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24,32</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</si>
  <si>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</si>
  <si>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</si>
  <si>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</si>
  <si>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</si>
  <si>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</si>
  <si>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</si>
  <si>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</si>
  <si>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</si>
  <si>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</si>
  <si>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</si>
  <si>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</si>
  <si>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</si>
  <si>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</si>
  <si>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</si>
  <si>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</si>
  <si>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</si>
  <si>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</si>
  <si>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</si>
  <si>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</si>
  <si>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</si>
  <si>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</si>
  <si>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</si>
  <si>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</si>
  <si>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</si>
  <si>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</si>
  <si>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</si>
  <si>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</si>
  <si>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</si>
  <si>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</si>
  <si>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</si>
  <si>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</si>
  <si>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</si>
  <si>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</si>
  <si>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</si>
  <si>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</si>
  <si>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</si>
  <si>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</si>
  <si>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</si>
  <si>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</si>
  <si>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</si>
  <si>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</si>
  <si>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</si>
  <si>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</si>
  <si>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9,83</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</si>
  <si>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</si>
  <si>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</si>
  <si>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</si>
  <si>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</si>
  <si>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</si>
  <si>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</si>
  <si>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</si>
  <si>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</si>
  <si>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</si>
  <si>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</si>
  <si>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</si>
  <si>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</si>
  <si>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</si>
  <si>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</si>
  <si>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</si>
  <si>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</si>
  <si>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10,16</t>
  </si>
  <si>
    <t xml:space="preserve">ACO CA-50, 20,0 MM OU 25,0 MM, VERGALHAO                                                                                                                                                                                                                                                                                                                                                                                                                                                                  </t>
  </si>
  <si>
    <t>11,71</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</si>
  <si>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</si>
  <si>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</si>
  <si>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</si>
  <si>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</si>
  <si>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</si>
  <si>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</si>
  <si>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</si>
  <si>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</si>
  <si>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</si>
  <si>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</si>
  <si>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</si>
  <si>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</si>
  <si>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</si>
  <si>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</si>
  <si>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</si>
  <si>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</si>
  <si>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</si>
  <si>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</si>
  <si>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</si>
  <si>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</si>
  <si>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</si>
  <si>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32,07</t>
  </si>
  <si>
    <t xml:space="preserve">ADAPTADOR PVC ROSCAVEL, COM FLANGES E ANEL DE VEDACAO, 3/4", PARA CAIXA D' AGUA                                                                                                                                                                                                                                                                                                                                                                                                                           </t>
  </si>
  <si>
    <t xml:space="preserve">ADAPTADOR PVC SOLDAVEL CURTO COM BOLSA E ROSCA, 110 MM X 4", PARA AGUA FRIA                                                                                                                                                                                                                                                                                                                                                                                                                               </t>
  </si>
  <si>
    <t>71,21</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</si>
  <si>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</si>
  <si>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</si>
  <si>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</si>
  <si>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</si>
  <si>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</si>
  <si>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</si>
  <si>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</si>
  <si>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</si>
  <si>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</si>
  <si>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</si>
  <si>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44,73</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</si>
  <si>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</si>
  <si>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</si>
  <si>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</si>
  <si>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</si>
  <si>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</si>
  <si>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</si>
  <si>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</si>
  <si>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537,35</t>
  </si>
  <si>
    <t xml:space="preserve">ADAPTADOR PVC SOLDAVEL, COM FLANGES LIVRES, 25 MM X 3/4", PARA CAIXA D' AGUA                                                                                                                                                                                                                                                                                                                                                                                                                              </t>
  </si>
  <si>
    <t>19,58</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</si>
  <si>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</si>
  <si>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</si>
  <si>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</si>
  <si>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</si>
  <si>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85,39</t>
  </si>
  <si>
    <t xml:space="preserve">ADAPTADOR PVC SOLDAVEL, COM FLANGES LIVRES, 75 MM X 2  1/2", PARA CAIXA D' AGUA                                                                                                                                                                                                                                                                                                                                                                                                                           </t>
  </si>
  <si>
    <t xml:space="preserve">ADAPTADOR PVC SOLDAVEL, COM FLANGES LIVRES, 85 MM X 3", PARA CAIXA D' AGUA                                                                                                                                                                                                                                                                                                                                                                                                                                </t>
  </si>
  <si>
    <t>380,72</t>
  </si>
  <si>
    <t xml:space="preserve">ADAPTADOR PVC SOLDAVEL, LONGO, COM FLANGE LIVRE,  110 MM X 4", PARA CAIXA D' AGUA                                                                                                                                                                                                                                                                                                                                                                                                                         </t>
  </si>
  <si>
    <t>578,38</t>
  </si>
  <si>
    <t xml:space="preserve">ADAPTADOR PVC SOLDAVEL, LONGO, COM FLANGE LIVRE,  25 MM X 3/4", PARA CAIXA D' AGUA                                                                                                                                                                                                                                                                                                                                                                                                                        </t>
  </si>
  <si>
    <t>27,49</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</si>
  <si>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</si>
  <si>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</si>
  <si>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</si>
  <si>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51,98</t>
  </si>
  <si>
    <t xml:space="preserve">ADAPTADOR PVC SOLDAVEL, LONGO, COM FLANGE LIVRE,  60 MM X 2", PARA CAIXA D' AGUA                                                                                                                                                                                                                                                                                                                                                                                                                          </t>
  </si>
  <si>
    <t>88,90</t>
  </si>
  <si>
    <t xml:space="preserve">ADAPTADOR PVC SOLDAVEL, LONGO, COM FLANGE LIVRE,  75 MM X 2 1/2", PARA CAIXA D' AGUA                                                                                                                                                                                                                                                                                                                                                                                                                      </t>
  </si>
  <si>
    <t>345,10</t>
  </si>
  <si>
    <t xml:space="preserve">ADAPTADOR PVC SOLDAVEL, LONGO, COM FLANGE LIVRE,  85 MM X 3", PARA CAIXA D' AGUA                                                                                                                                                                                                                                                                                                                                                                                                                          </t>
  </si>
  <si>
    <t>404,03</t>
  </si>
  <si>
    <t xml:space="preserve">ADAPTADOR PVC, COM REGISTRO, PARA PEAD, 20 MM X 3/4", PARA LIGACAO PREDIAL DE AGUA                                                                                                                                                                                                                                                                                                                                                                                                                        </t>
  </si>
  <si>
    <t xml:space="preserve">ADAPTADOR PVC, ROSCAVEL, COM FLANGES E ANEL DE VEDACAO, 1 1/2", PARA CAIXA D'AGUA                                                                                                                                                                                                                                                                                                                                                                                                                         </t>
  </si>
  <si>
    <t>54,35</t>
  </si>
  <si>
    <t xml:space="preserve">ADAPTADOR PVC, ROSCAVEL, COM FLANGES E ANEL DE VEDACAO, 1 1/4", PARA CAIXA D' AGUA                                                                                                                                                                                                                                                                                                                                                                                                                        </t>
  </si>
  <si>
    <t xml:space="preserve">ADAPTADOR PVC, ROSCAVEL, COM FLANGES E ANEL DE VEDACAO, 2", PARA CAIXA D' AGUA                                                                                                                                                                                                                                                                                                                                                                                                                            </t>
  </si>
  <si>
    <t>65,96</t>
  </si>
  <si>
    <t xml:space="preserve">ADAPTADOR PVC, ROSCAVEL, PARA VALVULA PIA OU LAVATORIO, 40 MM                                                                                                                                                                                                                                                                                                                                                                                                                                             </t>
  </si>
  <si>
    <t xml:space="preserve">ADAPTADOR, CPVC, SOLDAVEL, 15 MM, PARA AGUA QUENTE                                                                                                                                                                                                                                                                                                                                                                                                                                                        </t>
  </si>
  <si>
    <t xml:space="preserve">ADAPTADOR, CPVC, SOLDAVEL, 22 MM, PARA AGUA QUENTE                                                                                                                                                                                                                                                                                                                                                                                                                                                        </t>
  </si>
  <si>
    <t>7,83</t>
  </si>
  <si>
    <t xml:space="preserve">ADAPTADOR, EM LATAO, ENGATE RAPIDO 2 1/2" X ROSCA INTERNA 5 FIOS 2 1/2",  PARA INSTALACAO PREDIAL DE COMBATE A INCENDIO                                                                                                                                                                                                                                                                                                                                                                                   </t>
  </si>
  <si>
    <t>80,39</t>
  </si>
  <si>
    <t xml:space="preserve">ADAPTADOR, EM LATAO, ENGATE RAPIDO1 1/2" X ROSCA INTERNA 5 FIOS 2 1/2",  PARA INSTALACAO PREDIAL DE COMBATE A INCENDIO                                                                                                                                                                                                                                                                                                                                                                                    </t>
  </si>
  <si>
    <t>62,91</t>
  </si>
  <si>
    <t xml:space="preserve">ADAPTADOR, PVC PBA,  BOLSA/ROSCA, JE, DN 75 / DE  85 MM                                                                                                                                                                                                                                                                                                                                                                                                                                                   </t>
  </si>
  <si>
    <t xml:space="preserve">ADAPTADOR, PVC PBA, A BOLSA DEFOFO, JE, DN 100 / DE 110 MM                                                                                                                                                                                                                                                                                                                                                                                                                                                </t>
  </si>
  <si>
    <t>146,41</t>
  </si>
  <si>
    <t xml:space="preserve">ADAPTADOR, PVC PBA, A BOLSA DEFOFO, JE, DN 50 / DE 60 MM                                                                                                                                                                                                                                                                                                                                                                                                                                                  </t>
  </si>
  <si>
    <t>33,72</t>
  </si>
  <si>
    <t xml:space="preserve">ADAPTADOR, PVC PBA, A BOLSA DEFOFO, JE, DN 75 / DE  85 MM                                                                                                                                                                                                                                                                                                                                                                                                                                                 </t>
  </si>
  <si>
    <t>76,45</t>
  </si>
  <si>
    <t xml:space="preserve">ADAPTADOR, PVC PBA, BOLSA/ROSCA, JE, DN 100 / DE 110 MM                                                                                                                                                                                                                                                                                                                                                                                                                                                   </t>
  </si>
  <si>
    <t>90,74</t>
  </si>
  <si>
    <t xml:space="preserve">ADAPTADOR, PVC PBA, BOLSA/ROSCA, JE, DN 50 / DE 60 MM                                                                                                                                                                                                                                                                                                                                                                                                                                                     </t>
  </si>
  <si>
    <t xml:space="preserve">ADAPTADOR, PVC PBA, PONTA/ROSCA, JE, DN 50 / DE  60 MM                                                                                                                                                                                                                                                                                                                                                                                                                                                    </t>
  </si>
  <si>
    <t xml:space="preserve">ADAPTADOR, PVC PBA, PONTA/ROSCA, JE, DN 75 / DE  85 MM                                                                                                                                                                                                                                                                                                                                                                                                                                                    </t>
  </si>
  <si>
    <t>60,69</t>
  </si>
  <si>
    <t xml:space="preserve">ADESIVO / COLA DE CONTATO LIQUIDO, A BASE DE RESINAS, PARA COLAGEM DE ESPUMA PARA ISOLAMENTO TERMICO FLEXIVEL                                                                                                                                                                                                                                                                                                                                                                                             </t>
  </si>
  <si>
    <t>160,12</t>
  </si>
  <si>
    <t xml:space="preserve">ADESIVO / COLA PARA EPS (ISOPOR) E OUTROS MATERIAIS                                                                                                                                                                                                                                                                                                                                                                                                                                                       </t>
  </si>
  <si>
    <t>36,02</t>
  </si>
  <si>
    <t xml:space="preserve">ADESIVO ACRILICO DE BASE AQUOSA / COLA DE CONTATO                                                                                                                                                                                                                                                                                                                                                                                                                                                         </t>
  </si>
  <si>
    <t>40,58</t>
  </si>
  <si>
    <t xml:space="preserve">ADESIVO ESTRUTURAL A BASE DE RESINA EPOXI PARA INJECAO EM TRINCAS, BICOMPONENTE, BAIXA VISCOSIDADE                                                                                                                                                                                                                                                                                                                                                                                                        </t>
  </si>
  <si>
    <t>128,43</t>
  </si>
  <si>
    <t xml:space="preserve">ADESIVO ESTRUTURAL A BASE DE RESINA EPOXI, BICOMPONENTE, FLUIDO                                                                                                                                                                                                                                                                                                                                                                                                                                           </t>
  </si>
  <si>
    <t xml:space="preserve">ADESIVO ESTRUTURAL A BASE DE RESINA EPOXI, BICOMPONENTE, PASTOSO (TIXOTROPICO)                                                                                                                                                                                                                                                                                                                                                                                                                            </t>
  </si>
  <si>
    <t xml:space="preserve">ADESIVO PARA TUBOS CPVC, *75* G                                                                                                                                                                                                                                                                                                                                                                                                                                                                           </t>
  </si>
  <si>
    <t>31,56</t>
  </si>
  <si>
    <t xml:space="preserve">ADESIVO PLASTICO PARA PVC, BISNAGA COM 75 GR                                                                                                                                                                                                                                                                                                                                                                                                                                                              </t>
  </si>
  <si>
    <t>8,00</t>
  </si>
  <si>
    <t xml:space="preserve">ADESIVO PLASTICO PARA PVC, FRASCO COM *850* GR                                                                                                                                                                                                                                                                                                                                                                                                                                                            </t>
  </si>
  <si>
    <t xml:space="preserve">ADESIVO PLASTICO PARA PVC, FRASCO COM 175 GR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</si>
  <si>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</si>
  <si>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</si>
  <si>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</si>
  <si>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</si>
  <si>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14,73</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</si>
  <si>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</si>
  <si>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</si>
  <si>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</si>
  <si>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</si>
  <si>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</si>
  <si>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</si>
  <si>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2.470,84</t>
  </si>
  <si>
    <t xml:space="preserve">ADUELA/ GALERIA PRE-MOLDADA DE CONCRETO ARMADO, SECAO RETANGULAR INTERNA DE 2,00 X 2,00 M (L X A), MISULA DE 20 X 20 CM, C = 1,00 M, ESPESSURA MIN = 15 CM, TB-45 E FCK DO CONCRETO = 30 MPA                                                                                                                                                                                                                                                                                                              </t>
  </si>
  <si>
    <t>3.094,78</t>
  </si>
  <si>
    <t xml:space="preserve">ADUELA/ GALERIA PRE-MOLDADA DE CONCRETO ARMADO, SECAO RETANGULAR INTERNA DE 2,50 X 2,50 M (L X A), MISULA DE 20 X 20 CM, C = 1,00 M, ESPESSURA MIN = 15 CM, TB-45 E FCK DO CONCRETO = 30 MPA                                                                                                                                                                                                                                                                                                              </t>
  </si>
  <si>
    <t>4.192,94</t>
  </si>
  <si>
    <t xml:space="preserve">ADUELA/ GALERIA PRE-MOLDADA DE CONCRETO ARMADO, SECAO RETANGULAR INTERNA DE 3,00 X 3,00 M (L X A), MISULA DE 20 X 20 CM, C = 1.00 M, ESPESSURA MIN = 20 CM, TB-45 E FCK DO CONCRETO = 30 MPA                                                                                                                                                                                                                                                                                                              </t>
  </si>
  <si>
    <t>4.972,87</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</si>
  <si>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</si>
  <si>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</si>
  <si>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</si>
  <si>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t>
  </si>
  <si>
    <t xml:space="preserve">AJUDANTE DE ARMADOR (MENSALISTA)                                                                                                                                                                                                                                                                                                                                                                                                                                                                          </t>
  </si>
  <si>
    <t>2.294,93</t>
  </si>
  <si>
    <t xml:space="preserve">AJUDANTE DE ELETRICISTA                                                                                                                                                                                                                                                                                                                                                                                                                                                                                   </t>
  </si>
  <si>
    <t xml:space="preserve">AJUDANTE DE ELETRICISTA (MENSALISTA)                                                                                                                                                                                                                                                                                                                                                                                                                                                                      </t>
  </si>
  <si>
    <t>2.461,24</t>
  </si>
  <si>
    <t xml:space="preserve">AJUDANTE DE ESTRUTURAS METALICAS                                                                                                                                                                                                                                                                                                                                                                                                                                                                          </t>
  </si>
  <si>
    <t xml:space="preserve">AJUDANTE DE ESTRUTURAS METALICAS (MENSALISTA)                                                                                                                                                                                                                                                                                                                                                                                                                                                             </t>
  </si>
  <si>
    <t>2.675,52</t>
  </si>
  <si>
    <t xml:space="preserve">AJUDANTE DE OPERACAO EM GERAL                                                                                                                                                                                                                                                                                                                                                                                                                                                                             </t>
  </si>
  <si>
    <t xml:space="preserve">AJUDANTE DE OPERACAO EM GERAL (MENSALISTA)                                                                                                                                                                                                                                                                                                                                                                                                                                                                </t>
  </si>
  <si>
    <t>2.374,72</t>
  </si>
  <si>
    <t xml:space="preserve">AJUDANTE DE PINTOR                                                                                                                                                                                                                                                                                                                                                                                                                                                                                        </t>
  </si>
  <si>
    <t xml:space="preserve">AJUDANTE DE PINTOR (MENSALISTA)                                                                                                                                                                                                                                                                                                                                                                                                                                                                           </t>
  </si>
  <si>
    <t xml:space="preserve">AJUDANTE DE SERRALHEIRO                                                                                                                                                                                                                                                                                                                                                                                                                                                                                   </t>
  </si>
  <si>
    <t xml:space="preserve">AJUDANTE DE SERRALHEIRO (MENSALISTA)                                                                                                                                                                                                                                                                                                                                                                                                                                                                      </t>
  </si>
  <si>
    <t>2.461,55</t>
  </si>
  <si>
    <t xml:space="preserve">AJUDANTE ESPECIALIZADO                                                                                                                                                                                                                                                                                                                                                                                                                                                                                    </t>
  </si>
  <si>
    <t xml:space="preserve">AJUDANTE ESPECIALIZADO (MENSALISTA)                                                                                                                                                                                                                                                                                                                                                                                                                                                                       </t>
  </si>
  <si>
    <t>2.692,08</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</si>
  <si>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</si>
  <si>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</si>
  <si>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</si>
  <si>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</si>
  <si>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</si>
  <si>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</si>
  <si>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</si>
  <si>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36,54</t>
  </si>
  <si>
    <t xml:space="preserve">ALICATE DE CRIMPAR RJ11, RJ12 E RJ45                                                                                                                                                                                                                                                                                                                                                                                                                                                                      </t>
  </si>
  <si>
    <t>99,71</t>
  </si>
  <si>
    <t xml:space="preserve">ALICATE DE PRESSAO PARA SOLDA DE CHAPA 18 "                                                                                                                                                                                                                                                                                                                                                                                                                                                               </t>
  </si>
  <si>
    <t>107,21</t>
  </si>
  <si>
    <t xml:space="preserve">ALICATE DE PRESSAO 11 " PARA SOLDA, TIPO C                                                                                                                                                                                                                                                                                                                                                                                                                                                                </t>
  </si>
  <si>
    <t xml:space="preserve">ALICATE DE PRESSAO 11 " PARA SOLDA, TIPO U                                                                                                                                                                                                                                                                                                                                                                                                                                                                </t>
  </si>
  <si>
    <t>66,38</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</si>
  <si>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</si>
  <si>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</si>
  <si>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</si>
  <si>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</si>
  <si>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</si>
  <si>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25,03</t>
  </si>
  <si>
    <t xml:space="preserve">ALMOXARIFE (MENSALISTA)                                                                                                                                                                                                                                                                                                                                                                                                                                                                                   </t>
  </si>
  <si>
    <t>4.399,19</t>
  </si>
  <si>
    <t xml:space="preserve">ALONGADOR COM TRES ALTURAS, EM TUBO DE ACO CARBONO, PINTURA NO PROCESSO ELETROSTATICO - EQUIPAMENTO DE GINASTICA PARA ACADEMIA AO AR LIVRE / ACADEMIA DA TERCEIRA IDADE - ATI                                                                                                                                                                                                                                                                                                                             </t>
  </si>
  <si>
    <t>1.740,00</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</si>
  <si>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</si>
  <si>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</si>
  <si>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</si>
  <si>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</si>
  <si>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</si>
  <si>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</si>
  <si>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</si>
  <si>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</si>
  <si>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</si>
  <si>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</si>
  <si>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</si>
  <si>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</si>
  <si>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</si>
  <si>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34,53</t>
  </si>
  <si>
    <t xml:space="preserve">ANEL BORRACHA, PARA TUBO PVC DEFOFO, DN 250 MM (NBR 7665)                                                                                                                                                                                                                                                                                                                                                                                                                                                 </t>
  </si>
  <si>
    <t>109,77</t>
  </si>
  <si>
    <t xml:space="preserve">ANEL BORRACHA, PARA TUBO PVC DEFOFO, DN 300 MM (NBR 7665)                                                                                                                                                                                                                                                                                                                                                                                                                                                 </t>
  </si>
  <si>
    <t>168,60</t>
  </si>
  <si>
    <t xml:space="preserve">ANEL BORRACHA, PARA TUBO PVC, REDE COLETOR ESGOTO, DN 100 MM (NBR 7362)                                                                                                                                                                                                                                                                                                                                                                                                                                   </t>
  </si>
  <si>
    <t xml:space="preserve">ANEL BORRACHA, PARA TUBO PVC, REDE COLETOR ESGOTO, DN 150 MM (NBR 7362)                                                                                                                                                                                                                                                                                                                                                                                                                                   </t>
  </si>
  <si>
    <t>11,41</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</si>
  <si>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</si>
  <si>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</si>
  <si>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</si>
  <si>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</si>
  <si>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70,36</t>
  </si>
  <si>
    <t xml:space="preserve">ANEL BORRACHA, PARA TUBO/CONEXAO PVC PBA, DN 100 MM, PARA REDE AGUA                                                                                                                                                                                                                                                                                                                                                                                                                                       </t>
  </si>
  <si>
    <t>8,39</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</si>
  <si>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</si>
  <si>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</si>
  <si>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</si>
  <si>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</si>
  <si>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</si>
  <si>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</si>
  <si>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</si>
  <si>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</si>
  <si>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</si>
  <si>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COM FUNDO, PARA FOSSA E POCO 1,50 X *0,50* M                                                                                                                                                                                                                                                                                                                                                                                                                                      </t>
  </si>
  <si>
    <t>458,40</t>
  </si>
  <si>
    <t xml:space="preserve">ANEL DE CONCRETO ARMADO COM FUNDO, PARA FOSSA E POCO 2,00 X *0,50* M                                                                                                                                                                                                                                                                                                                                                                                                                                      </t>
  </si>
  <si>
    <t>722,53</t>
  </si>
  <si>
    <t xml:space="preserve">ANEL DE CONCRETO ARMADO COM FUNDO, PARA FOSSA E POCO 2,50 X *0,50* M                                                                                                                                                                                                                                                                                                                                                                                                                                      </t>
  </si>
  <si>
    <t>1.014,54</t>
  </si>
  <si>
    <t xml:space="preserve">ANEL DE CONCRETO ARMADO, COM FUROS/DRENO PARA SUMIDOURO, D = 0,80 M, H = 0,50 M                                                                                                                                                                                                                                                                                                                                                                                                                           </t>
  </si>
  <si>
    <t>94,84</t>
  </si>
  <si>
    <t xml:space="preserve">ANEL DE CONCRETO ARMADO, COM FUROS/DRENO PARA SUMIDOURO, D = 1,00 M, H = 0,50M                                                                                                                                                                                                                                                                                                                                                                                                                            </t>
  </si>
  <si>
    <t>123,54</t>
  </si>
  <si>
    <t xml:space="preserve">ANEL DE CONCRETO ARMADO, COM FUROS/DRENO PARA SUMIDOURO, D = 1,50 M, H = 0,50 M                                                                                                                                                                                                                                                                                                                                                                                                                           </t>
  </si>
  <si>
    <t>298,87</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</si>
  <si>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</si>
  <si>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</si>
  <si>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</si>
  <si>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</si>
  <si>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</si>
  <si>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</si>
  <si>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127,61</t>
  </si>
  <si>
    <t xml:space="preserve">ANEL DE VEDACAO/JUNTA ELASTICA, H = *16* MM, PARA TUBO DE CONCRETO DN 600 MM                                                                                                                                                                                                                                                                                                                                                                                                                              </t>
  </si>
  <si>
    <t>156,55</t>
  </si>
  <si>
    <t xml:space="preserve">ANEL DE VEDACAO/JUNTA ELASTICA, H = *18* MM, PARA TUBO DE CONCRETO DN 700 MM                                                                                                                                                                                                                                                                                                                                                                                                                              </t>
  </si>
  <si>
    <t>165,52</t>
  </si>
  <si>
    <t xml:space="preserve">ANEL DE VEDACAO/JUNTA ELASTICA, H = *19* MM, PARA TUBO DE CONCRETO DN 800 MM                                                                                                                                                                                                                                                                                                                                                                                                                              </t>
  </si>
  <si>
    <t>206,67</t>
  </si>
  <si>
    <t xml:space="preserve">ANEL DE VEDACAO/JUNTA ELASTICA, H = *19* MM, PARA TUBO DE CONCRETO DN 900 MM                                                                                                                                                                                                                                                                                                                                                                                                                              </t>
  </si>
  <si>
    <t>194,41</t>
  </si>
  <si>
    <t xml:space="preserve">ANEL DE VEDACAO/JUNTA ELASTICA, H = *21* MM, PARA TUBO DE CONCRETO DN 1000 MM                                                                                                                                                                                                                                                                                                                                                                                                                             </t>
  </si>
  <si>
    <t>240,38</t>
  </si>
  <si>
    <t xml:space="preserve">ANEL DE VEDACAO, PVC FLEXIVEL, 100 MM, PARA SAIDA DE BACIA / VASO SANITARIO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</si>
  <si>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</si>
  <si>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</si>
  <si>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</si>
  <si>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</si>
  <si>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</si>
  <si>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384,06</t>
  </si>
  <si>
    <t xml:space="preserve">ANEL EM CONCRETO ARMADO, LISO, PARA FOSSAS SEPTICAS E SUMIDOUROS, COM FUNDO, DIAMETRO INTERNO DE 3,00 M E ALTURA DE 0,50 M                                                                                                                                                                                                                                                                                                                                                                                </t>
  </si>
  <si>
    <t>1.324,64</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</si>
  <si>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</si>
  <si>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</si>
  <si>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623,94</t>
  </si>
  <si>
    <t xml:space="preserve">ANEL EM CONCRETO ARMADO, LISO, PARA FOSSAS SEPTICAS E SUMIDOUROS, SEM FUNDO, DIAMETRO INTERNO DE 3,00 M E ALTURA DE 0,50 M                                                                                                                                                                                                                                                                                                                                                                                </t>
  </si>
  <si>
    <t>873,52</t>
  </si>
  <si>
    <t xml:space="preserve">ANEL EM CONCRETO ARMADO, LISO, PARA POCOS DE INSPECAO, COM FUNDO, DIAMETRO INTERNO DE 0,60 M E ALTURA DE 0,50 M                                                                                                                                                                                                                                                                                                                                                                                           </t>
  </si>
  <si>
    <t>112,31</t>
  </si>
  <si>
    <t xml:space="preserve">ANEL EM CONCRETO ARMADO, LISO, PARA POCOS DE INSPECAO, SEM FUNDO, DIAMETRO INTERNO DE 0,60 M E ALTURA DE 0,20 M                                                                                                                                                                                                                                                                                                                                                                                           </t>
  </si>
  <si>
    <t>52,41</t>
  </si>
  <si>
    <t xml:space="preserve">ANEL EM CONCRETO ARMADO, LISO, PARA POCOS DE INSPECAO, SEM FUNDO, DIAMETRO INTERNO DE 0,60 M E ALTURA DE 0,50 M                                                                                                                                                                                                                                                                                                                                                                                           </t>
  </si>
  <si>
    <t>80,83</t>
  </si>
  <si>
    <t xml:space="preserve">ANEL EM CONCRETO ARMADO, LISO, PARA POCOS DE VISITA, POCOS DE INSPECAO, FOSSAS SEPTICAS E SUMIDOUROS, COM FUNDO, DIAMETRO INTERNO DE 1,20 M E ALTURA DE 0,75 M                                                                                                                                                                                                                                                                                                                                            </t>
  </si>
  <si>
    <t>271,41</t>
  </si>
  <si>
    <t xml:space="preserve">ANEL EM CONCRETO ARMADO, LISO, PARA POCOS DE VISITA, POCOS DE INSPECAO, FOSSAS SEPTICAS E SUMIDOUROS, SEM FUNDO, DIAMETRO INTERNO DE 1,20 M E ALTURA DE 0,50 M                                                                                                                                                                                                                                                                                                                                            </t>
  </si>
  <si>
    <t>193,64</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</si>
  <si>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</si>
  <si>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</si>
  <si>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196,54</t>
  </si>
  <si>
    <t xml:space="preserve">ANEL EM CONCRETO ARMADO, LISO, PARA POCOS DE VISITAS, POCOS DE INSPECAO, FOSSAS SEPTICAS E SUMIDOUROS, SEM FUNDO, DIAMETRO INTERNO DE 0,80 M E ALTURA DE 0,50 M                                                                                                                                                                                                                                                                                                                                           </t>
  </si>
  <si>
    <t>106,07</t>
  </si>
  <si>
    <t xml:space="preserve">ANEL EM CONCRETO ARMADO, LISO, PARA POCOS DE VISITAS, POCOS DE INSPECAO, FOSSAS SEPTICAS E SUMIDOUROS, SEM FUNDO, DIAMETRO INTERNO DE 1,00 M E ALTURA DE 0,50 M                                                                                                                                                                                                                                                                                                                                           </t>
  </si>
  <si>
    <t>142,65</t>
  </si>
  <si>
    <t xml:space="preserve">ANEL EM CONCRETO ARMADO, LISO, PARA, POCOS DE VISITA, POCOS DE INSPECAO, FOSSAS SEPTICAS E SUMIDOUROS, COM FUNDO, DIAMETRO INTERNO DE 1,50 M E ALTURA DE 1,00 M                                                                                                                                                                                                                                                                                                                                           </t>
  </si>
  <si>
    <t>374,36</t>
  </si>
  <si>
    <t xml:space="preserve">ANEL EM CONCRETO ARMADO, LISO, PARA, POCOS DE VISITA, POCOS DE INSPECAO, FOSSAS SEPTICAS E SUMIDOUROS, SEM FUNDO, DIAMETRO INTERNO DE 1,50 M E ALTURA DE 0,50 M                                                                                                                                                                                                                                                                                                                                           </t>
  </si>
  <si>
    <t>267,84</t>
  </si>
  <si>
    <t xml:space="preserve">ANEL EM CONCRETO ARMADO, PERFURADO,  PARA FOSSAS SEPTICAS E SUMIDOUROS, SEM FUNDO, DIAMETRO INTERNO DE 1,20 M E ALTURA DE 0,50 M                                                                                                                                                                                                                                                                                                                                                                          </t>
  </si>
  <si>
    <t>168,46</t>
  </si>
  <si>
    <t xml:space="preserve">ANEL EM CONCRETO ARMADO, PERFURADO, PARA FOSSAS SEPTICAS E SUMIDOUROS, SEM FUNDO, DIAMETRO INTERNO DE 2,00 M E ALTURA DE 0,50 M                                                                                                                                                                                                                                                                                                                                                                           </t>
  </si>
  <si>
    <t>355,65</t>
  </si>
  <si>
    <t xml:space="preserve">ANEL EM CONCRETO ARMADO, PERFURADO, PARA FOSSAS SEPTICAS E SUMIDOUROS, SEM FUNDO, DIAMETRO INTERNO DE 2,50 M E ALTURA DE 0,50 M                                                                                                                                                                                                                                                                                                                                                                           </t>
  </si>
  <si>
    <t>436,76</t>
  </si>
  <si>
    <t xml:space="preserve">ANEL EM CONCRETO ARMADO, PERFURADO, PARA FOSSAS SEPTICAS E SUMIDOUROS, SEM FUNDO, DIAMETRO INTERNO DE 3,00 M E ALTURA DE 0,50 M                                                                                                                                                                                                                                                                                                                                                                           </t>
  </si>
  <si>
    <t>611,47</t>
  </si>
  <si>
    <t xml:space="preserve">APARELHO CORTE OXI-ACETILENO PARA SOLDA E CORTE CONTENDO MACARICO SOLDA, BICO DE CORTE, CILINDROS, REGULADORES, MANGUEIRAS E CARRINHO                                                                                                                                                                                                                                                                                                                                                                     </t>
  </si>
  <si>
    <t>3.579,36</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</si>
  <si>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</si>
  <si>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</si>
  <si>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</si>
  <si>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101,70</t>
  </si>
  <si>
    <t xml:space="preserve">APOIO DO PORTA DENTE PARA FRESADORA DE ASFALTO                                                                                                                                                                                                                                                                                                                                                                                                                                                            </t>
  </si>
  <si>
    <t>2.539,27</t>
  </si>
  <si>
    <t xml:space="preserve">APONTADOR OU APROPRIADOR DE MAO DE OBRA                                                                                                                                                                                                                                                                                                                                                                                                                                                                   </t>
  </si>
  <si>
    <t xml:space="preserve">APONTADOR OU APROPRIADOR DE MAO DE OBRA (MENSALISTA)                                                                                                                                                                                                                                                                                                                                                                                                                                                      </t>
  </si>
  <si>
    <t>4.589,38</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</si>
  <si>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</si>
  <si>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</si>
  <si>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</si>
  <si>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</si>
  <si>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</si>
  <si>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</si>
  <si>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</si>
  <si>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301.197,00</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</si>
  <si>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</si>
  <si>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</si>
  <si>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</si>
  <si>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</si>
  <si>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</si>
  <si>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 CONDICIONADO SPLIT INVERTER, HI-WALL (PAREDE), 12000 BTU/H, CICLO FRIO, 60HZ, CLASSIFICACAO A (SELO PROCEL), GAS HFC, CONTROLE S/FIO                                                                                                                                                                                                                                                                                                                                                                   </t>
  </si>
  <si>
    <t>2.086,18</t>
  </si>
  <si>
    <t xml:space="preserve">AR CONDICIONADO SPLIT INVERTER, HI-WALL (PAREDE), 18000 BTU/H, CICLO FRIO, 60HZ, CLASSIFICACAO A (SELO PROCEL), GAS HFC, CONTROLE S/FIO                                                                                                                                                                                                                                                                                                                                                                   </t>
  </si>
  <si>
    <t>3.097,00</t>
  </si>
  <si>
    <t xml:space="preserve">AR CONDICIONADO SPLIT INVERTER, HI-WALL (PAREDE), 24000 BTU/H, CICLO FRIO, 60HZ, CLASSIFICACAO A - SELO PROCEL, GAS HFC, CONTROLE S/FIO                                                                                                                                                                                                                                                                                                                                                                   </t>
  </si>
  <si>
    <t>4.280,35</t>
  </si>
  <si>
    <t xml:space="preserve">AR CONDICIONADO SPLIT INVERTER, HI-WALL (PAREDE), 9000 BTU/H, CICLO FRIO, 60HZ, CLASSIFICACAO A (SELO PROCEL), GAS HFC, CONTROLE S/FIO                                                                                                                                                                                                                                                                                                                                                                    </t>
  </si>
  <si>
    <t>1.863,14</t>
  </si>
  <si>
    <t xml:space="preserve">AR CONDICIONADO SPLIT INVERTER, PISO TETO, APRESENTANDO ENTRE 54000 E 58000 BTU/H, CICLO FRIO, 60HZ, CLASSIFICACAO ENERGETICA A OU B (SELO PROCEL), GAS HFC, CONTROLE S/FIO                                                                                                                                                                                                                                                                                                                               </t>
  </si>
  <si>
    <t>16.963,67</t>
  </si>
  <si>
    <t xml:space="preserve">AR CONDICIONADO SPLIT INVERTER, PISO TETO, 18000 BTU/H, CICLO FRIO, 60HZ, CLASSIFICACAO ENERGETICA A OU B (SELO PROCEL), GAS HFC, CONTROLE S/FIO                                                                                                                                                                                                                                                                                                                                                          </t>
  </si>
  <si>
    <t>8.031,77</t>
  </si>
  <si>
    <t xml:space="preserve">AR CONDICIONADO SPLIT INVERTER, PISO TETO, 24000 BTU/H, CICLO FRIO, 60HZ, CLASSIFICACAO ENERGETICA A OU B (SELO PROCEL), GAS HFC, CONTROLE S/FIO                                                                                                                                                                                                                                                                                                                                                          </t>
  </si>
  <si>
    <t>9.004,27</t>
  </si>
  <si>
    <t xml:space="preserve">AR CONDICIONADO SPLIT INVERTER, PISO TETO, 36000 BTU/H, CICLO FRIO, 60HZ, CLASSIFICACAO ENERGETICA A OU B (SELO PROCEL), GAS HFC, CONTROLE S/FIO                                                                                                                                                                                                                                                                                                                                                          </t>
  </si>
  <si>
    <t>10.172,92</t>
  </si>
  <si>
    <t xml:space="preserve">AR CONDICIONADO SPLIT INVERTER, PISO TETO, 48000 BTU/H, CICLO FRIO, 60HZ, CLASSIFICACAO ENERGETICA A OU B (SELO PROCEL), GAS HFC, CONTROLE S/FIO                                                                                                                                                                                                                                                                                                                                                          </t>
  </si>
  <si>
    <t>13.981,92</t>
  </si>
  <si>
    <t xml:space="preserve">AR CONDICIONADO SPLIT ON/OFF, CASSETE (TETO), FRIO 4 VIAS 18000 BTUS/H, CLASSIFICACAO ENERGETICA C - SELO PROCEL, GAS HFC, CONTROLE S/ FIO                                                                                                                                                                                                                                                                                                                                                                </t>
  </si>
  <si>
    <t>4.923,23</t>
  </si>
  <si>
    <t xml:space="preserve">AR CONDICIONADO SPLIT ON/OFF, CASSETE (TETO), FRIO 4 VIAS 24000 BTUS/H, CLASSIFICACAO ENERGETICA C - SELO PROCEL, GAS HFC, CONTROLE S/ FIO                                                                                                                                                                                                                                                                                                                                                                </t>
  </si>
  <si>
    <t>6.101,64</t>
  </si>
  <si>
    <t xml:space="preserve">AR CONDICIONADO SPLIT ON/OFF, CASSETE (TETO), FRIO 4 VIAS 36000 BTUS/H, CLASSIFICACAO ENERGETICA C - SELO PROCEL, GAS HFC, CONTROLE S/ FIO                                                                                                                                                                                                                                                                                                                                                                </t>
  </si>
  <si>
    <t>9.066,89</t>
  </si>
  <si>
    <t xml:space="preserve">AR CONDICIONADO SPLIT ON/OFF, CASSETE (TETO), FRIO 4 VIAS 48000 BTUS/H, CLASSIFICACAO ENERGETICA C - SELO PROCEL, GAS HFC, CONTROLE S/ FIO                                                                                                                                                                                                                                                                                                                                                                </t>
  </si>
  <si>
    <t>9.399,13</t>
  </si>
  <si>
    <t xml:space="preserve">AR CONDICIONADO SPLIT ON/OFF, CASSETE (TETO), FRIO 4 VIAS 60000 BTUS/H, CLASSIFICACAO ENERGETICA C - SELO PROCEL, GAS HFC, CONTROLE S/ FIO                                                                                                                                                                                                                                                                                                                                                                </t>
  </si>
  <si>
    <t>10.786,19</t>
  </si>
  <si>
    <t xml:space="preserve">AR CONDICIONADO SPLIT ON/OFF, CASSETE (TETO), 18000 BTUS/H, CICLO QUENTE/FRIO, 60 HZ, CLASSIFICACAO ENERGETICA C - SELO PROCEL, GAS HFC, CONTROLE S/ FIO                                                                                                                                                                                                                                                                                                                                                  </t>
  </si>
  <si>
    <t>5.891,10</t>
  </si>
  <si>
    <t xml:space="preserve">AR CONDICIONADO SPLIT ON/OFF, CASSETE (TETO), 24000 BTUS/H, CICLO QUENTE/FRIO, 60 HZ, CLASSIFICACAO ENERGETICA C - SELO PROCEL, GAS HFC, CONTROLE S/ FIO                                                                                                                                                                                                                                                                                                                                                  </t>
  </si>
  <si>
    <t>6.343,43</t>
  </si>
  <si>
    <t xml:space="preserve">AR CONDICIONADO SPLIT ON/OFF, CASSETE (TETO), 36000 BTUS/H, CICLO QUENTE/FRIO, 60 HZ, CLASSIFICACAO ENERGETICA A - SELO PROCEL, GAS HFC, CONTROLE S/ FIO                                                                                                                                                                                                                                                                                                                                                  </t>
  </si>
  <si>
    <t>9.374,37</t>
  </si>
  <si>
    <t xml:space="preserve">AR CONDICIONADO SPLIT ON/OFF, CASSETE (TETO), 48000 BTUS/H, CICLO QUENTE/FRIO, 60 HZ, CLASSIFICACAO ENERGETICA A - SELO PROCEL, GAS HFC, CONTROLE S/ FIO                                                                                                                                                                                                                                                                                                                                                  </t>
  </si>
  <si>
    <t>10.845,23</t>
  </si>
  <si>
    <t xml:space="preserve">AR CONDICIONADO SPLIT ON/OFF, CASSETE (TETO), 60000 BTUS/H, CICLO QUENTE/FRIO, 60 HZ, CLASSIFICACAO ENERGETICA A - SELO PROCEL, GAS HFC, CONTROLE S/ FIO                                                                                                                                                                                                                                                                                                                                                  </t>
  </si>
  <si>
    <t>11.345,49</t>
  </si>
  <si>
    <t xml:space="preserve">AR CONDICIONADO SPLIT ON/OFF, HI-WALL (PAREDE), 12000 BTUS/H, CICLO FRIO, 60 HZ, CLASSIFICACAO ENERGETICA A - SELO PROCEL, GAS HFC, CONTROLE S/ FIO                                                                                                                                                                                                                                                                                                                                                       </t>
  </si>
  <si>
    <t>1.674,29</t>
  </si>
  <si>
    <t xml:space="preserve">AR CONDICIONADO SPLIT ON/OFF, HI-WALL (PAREDE), 12000 BTUS/H, CICLO QUENTE/FRIO, 60 HZ, CLASSIFICACAO ENERGETICA A - SELO PROCEL, GAS HFC, CONTROLE S/ FIO                                                                                                                                                                                                                                                                                                                                                </t>
  </si>
  <si>
    <t>1.811,15</t>
  </si>
  <si>
    <t xml:space="preserve">AR CONDICIONADO SPLIT ON/OFF, HI-WALL (PAREDE), 18000 BTUS/H, CICLO FRIO, 60 HZ, CLASSIFICACAO ENERGETICA A - SELO PROCEL, GAS HFC, CONTROLE S/ FIO                                                                                                                                                                                                                                                                                                                                                       </t>
  </si>
  <si>
    <t>2.409,08</t>
  </si>
  <si>
    <t xml:space="preserve">AR CONDICIONADO SPLIT ON/OFF, HI-WALL (PAREDE), 18000 BTUS/H, CICLO QUENTE/FRIO, 60 HZ, CLASSIFICACAO ENERGETICA A - SELO PROCEL, GAS HFC, CONTROLE S/ FIO                                                                                                                                                                                                                                                                                                                                                </t>
  </si>
  <si>
    <t>2.686,50</t>
  </si>
  <si>
    <t xml:space="preserve">AR CONDICIONADO SPLIT ON/OFF, HI-WALL (PAREDE), 24000 BTUS/H, CICLO FRIO, 60 HZ, CLASSIFICACAO ENERGETICA A - SELO PROCEL, GAS HFC, CONTROLE S/ FIO                                                                                                                                                                                                                                                                                                                                                       </t>
  </si>
  <si>
    <t>3.155,69</t>
  </si>
  <si>
    <t xml:space="preserve">AR CONDICIONADO SPLIT ON/OFF, HI-WALL (PAREDE), 24000 BTUS/H, CICLO QUENTE/FRIO, 60 HZ, CLASSIFICACAO ENERGETICA A - SELO PROCEL, GAS HFC, CONTROLE S/ FIO                                                                                                                                                                                                                                                                                                                                                </t>
  </si>
  <si>
    <t>3.552,50</t>
  </si>
  <si>
    <t xml:space="preserve">AR CONDICIONADO SPLIT ON/OFF, HI-WALL (PAREDE), 9000 BTUS/H, CICLO FRIO, 60 HZ, CLASSIFICACAO ENERGETICA A - SELO PROCEL, GAS HFC, CONTROLE S/ FIO                                                                                                                                                                                                                                                                                                                                                        </t>
  </si>
  <si>
    <t>1.434,32</t>
  </si>
  <si>
    <t xml:space="preserve">AR CONDICIONADO SPLIT ON/OFF, HI-WALL (PAREDE), 9000 BTUS/H, CICLO QUENTE/FRIO, 60 HZ, CLASSIFICACAO ENERGETICA A - SELO PROCEL, GAS HFC, CONTROLE S/ FIO                                                                                                                                                                                                                                                                                                                                                 </t>
  </si>
  <si>
    <t>1.579,34</t>
  </si>
  <si>
    <t xml:space="preserve">AR CONDICIONADO SPLIT ON/OFF, PISO TETO, 18.000 BTU/H, CICLO FRIO, 60HZ, CLASSIFICACAO ENERGETICA C - SELO PROCEL, GAS HFC, CONTROLE S/FIO                                                                                                                                                                                                                                                                                                                                                                </t>
  </si>
  <si>
    <t>4.488,19</t>
  </si>
  <si>
    <t xml:space="preserve">AR CONDICIONADO SPLIT ON/OFF, PISO TETO, 24.000 BTU/H, CICLO FRIO, 60HZ, CLASSIFICACAO ENERGETICA C - SELO PROCEL, GAS HFC, CONTROLE S/FIO                                                                                                                                                                                                                                                                                                                                                                </t>
  </si>
  <si>
    <t>4.734,14</t>
  </si>
  <si>
    <t xml:space="preserve">AR CONDICIONADO SPLIT ON/OFF, PISO TETO, 36.000 BTU/H, CICLO FRIO, 60HZ, CLASSIFICACAO ENERGETICA C - SELO PROCEL, GAS HFC, CONTROLE S/FIO                                                                                                                                                                                                                                                                                                                                                                </t>
  </si>
  <si>
    <t>6.282,25</t>
  </si>
  <si>
    <t xml:space="preserve">AR CONDICIONADO SPLIT ON/OFF, PISO TETO, 48.000 BTU/H, CICLO FRIO, 60HZ, CLASSIFICACAO ENERGETICA C - SELO PROCEL, GAS HFC, CONTROLE S/FIO                                                                                                                                                                                                                                                                                                                                                                </t>
  </si>
  <si>
    <t>7.611,78</t>
  </si>
  <si>
    <t xml:space="preserve">AR CONDICIONADO SPLIT ON/OFF, PISO TETO, 60.000 BTU/H, CICLO FRIO, 60HZ, CLASSIFICACAO ENERGETICA C - SELO PROCEL, GAS HFC, CONTROLE S/FIO                                                                                                                                                                                                                                                                                                                                                                </t>
  </si>
  <si>
    <t>8.561,98</t>
  </si>
  <si>
    <t xml:space="preserve">AR-CONDICIONADO FRIO SPLITAO INVERTER 30 TR                                                                                                                                                                                                                                                                                                                                                                                                                                                               </t>
  </si>
  <si>
    <t>67.471,92</t>
  </si>
  <si>
    <t xml:space="preserve">AR-CONDICIONADO FRIO SPLITAO MODULAR 10 TR                                                                                                                                                                                                                                                                                                                                                                                                                                                                </t>
  </si>
  <si>
    <t>21.118,57</t>
  </si>
  <si>
    <t xml:space="preserve">AR-CONDICIONADO FRIO SPLITAO MODULAR 15 TR                                                                                                                                                                                                                                                                                                                                                                                                                                                                </t>
  </si>
  <si>
    <t>27.253,93</t>
  </si>
  <si>
    <t xml:space="preserve">AR-CONDICIONADO FRIO SPLITAO MODULAR 20 TR                                                                                                                                                                                                                                                                                                                                                                                                                                                                </t>
  </si>
  <si>
    <t>39.652,33</t>
  </si>
  <si>
    <t xml:space="preserve">AR-CONDICIONADO SPLIT INVERTER, PISO TETO, 24000 BTU/H, QUENTE/FRIO, 60HZ, CLASSIFICACAO ENERGETICA A - SELO PROCEL, GAS HFC, CONTROLE S/FIO                                                                                                                                                                                                                                                                                                                                                              </t>
  </si>
  <si>
    <t>4.870,03</t>
  </si>
  <si>
    <t xml:space="preserve">ARADO REVERSIVEL COM 3 DISCOS DE 26" X 6MM REBOCAVEL                                                                                                                                                                                                                                                                                                                                                                                                                                                      </t>
  </si>
  <si>
    <t>26.388,66</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</si>
  <si>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</si>
  <si>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</si>
  <si>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</si>
  <si>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</si>
  <si>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</si>
  <si>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</si>
  <si>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</si>
  <si>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</si>
  <si>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</si>
  <si>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</si>
  <si>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</si>
  <si>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</si>
  <si>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</si>
  <si>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</si>
  <si>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</si>
  <si>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982,50</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</si>
  <si>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</si>
  <si>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</si>
  <si>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</si>
  <si>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</si>
  <si>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</si>
  <si>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</si>
  <si>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</si>
  <si>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</si>
  <si>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</si>
  <si>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</si>
  <si>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</si>
  <si>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</si>
  <si>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</si>
  <si>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349,16</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</si>
  <si>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</si>
  <si>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</si>
  <si>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</si>
  <si>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</si>
  <si>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</si>
  <si>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</si>
  <si>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</si>
  <si>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</si>
  <si>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</si>
  <si>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68,49</t>
  </si>
  <si>
    <t xml:space="preserve">ARMACAO VERTICAL COM HASTE E CONTRA-PINO, EM CHAPA DE ACO GALVANIZADO 3/16", COM 3 ESTRIBOS, SEM ISOLADOR                                                                                                                                                                                                                                                                                                                                                                                                 </t>
  </si>
  <si>
    <t>49,04</t>
  </si>
  <si>
    <t xml:space="preserve">ARMACAO VERTICAL COM HASTE E CONTRA-PINO, EM CHAPA DE ACO GALVANIZADO 3/16", COM 4 ESTRIBOS E 4 ISOLADORES                                                                                                                                                                                                                                                                                                                                                                                                </t>
  </si>
  <si>
    <t>88,25</t>
  </si>
  <si>
    <t xml:space="preserve">ARMACAO VERTICAL COM HASTE E CONTRA-PINO, EM CHAPA DE ACO GALVANIZADO 3/16", COM 4 ESTRIBOS, SEM ISOLADOR                                                                                                                                                                                                                                                                                                                                                                                                 </t>
  </si>
  <si>
    <t>74,92</t>
  </si>
  <si>
    <t xml:space="preserve">ARMADOR                                                                                                                                                                                                                                                                                                                                                                                                                                                                                                   </t>
  </si>
  <si>
    <t xml:space="preserve">ARMADOR (MENSALISTA)                                                                                                                                                                                                                                                                                                                                                                                                                                                                                      </t>
  </si>
  <si>
    <t>3.289,89</t>
  </si>
  <si>
    <t xml:space="preserve">ARQUITETO JUNIOR                                                                                                                                                                                                                                                                                                                                                                                                                                                                                          </t>
  </si>
  <si>
    <t>67,69</t>
  </si>
  <si>
    <t xml:space="preserve">ARQUITETO JUNIOR (MENSALISTA)                                                                                                                                                                                                                                                                                                                                                                                                                                                                             </t>
  </si>
  <si>
    <t>11.900,91</t>
  </si>
  <si>
    <t xml:space="preserve">ARQUITETO PAISAGISTA                                                                                                                                                                                                                                                                                                                                                                                                                                                                                      </t>
  </si>
  <si>
    <t>70,65</t>
  </si>
  <si>
    <t xml:space="preserve">ARQUITETO PAISAGISTA (MENSALISTA)                                                                                                                                                                                                                                                                                                                                                                                                                                                                         </t>
  </si>
  <si>
    <t>12.419,11</t>
  </si>
  <si>
    <t xml:space="preserve">ARQUITETO PLENO                                                                                                                                                                                                                                                                                                                                                                                                                                                                                           </t>
  </si>
  <si>
    <t>96,16</t>
  </si>
  <si>
    <t xml:space="preserve">ARQUITETO PLENO (MENSALISTA)                                                                                                                                                                                                                                                                                                                                                                                                                                                                              </t>
  </si>
  <si>
    <t>16.904,24</t>
  </si>
  <si>
    <t xml:space="preserve">ARQUITETO SENIOR                                                                                                                                                                                                                                                                                                                                                                                                                                                                                          </t>
  </si>
  <si>
    <t>127,13</t>
  </si>
  <si>
    <t xml:space="preserve">ARQUITETO SENIOR (MENSALISTA)                                                                                                                                                                                                                                                                                                                                                                                                                                                                             </t>
  </si>
  <si>
    <t>22.348,91</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</si>
  <si>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</si>
  <si>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</si>
  <si>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</si>
  <si>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</si>
  <si>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</si>
  <si>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</si>
  <si>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</si>
  <si>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2,43</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</si>
  <si>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</si>
  <si>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</si>
  <si>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</si>
  <si>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</si>
  <si>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</si>
  <si>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</si>
  <si>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</si>
  <si>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</si>
  <si>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</si>
  <si>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</si>
  <si>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22,76</t>
  </si>
  <si>
    <t xml:space="preserve">ASSENTADOR DE MANILHAS (MENSALISTA)                                                                                                                                                                                                                                                                                                                                                                                                                                                                       </t>
  </si>
  <si>
    <t>4.000,77</t>
  </si>
  <si>
    <t xml:space="preserve">ASSENTO  VASO SANITARIO INFANTIL EM PLASTICO BRANCO                                                                                                                                                                                                                                                                                                                                                                                                                                                       </t>
  </si>
  <si>
    <t xml:space="preserve">ASSENTO SANITARIO DE PLASTICO, TIPO CONVENCIONAL                                                                                                                                                                                                                                                                                                                                                                                                                                                          </t>
  </si>
  <si>
    <t xml:space="preserve">AUTOMATICO DE BOIA SUPERIOR / INFERIOR, *15* A / 250 V                                                                                                                                                                                                                                                                                                                                                                                                                                                    </t>
  </si>
  <si>
    <t>42,00</t>
  </si>
  <si>
    <t xml:space="preserve">AUXILIAR  DE ALMOXARIFE                                                                                                                                                                                                                                                                                                                                                                                                                                                                                   </t>
  </si>
  <si>
    <t xml:space="preserve">AUXILIAR DE ALMOXARIFE (MENSALISTA)                                                                                                                                                                                                                                                                                                                                                                                                                                                                       </t>
  </si>
  <si>
    <t>3.370,86</t>
  </si>
  <si>
    <t xml:space="preserve">AUXILIAR DE AZULEJISTA                                                                                                                                                                                                                                                                                                                                                                                                                                                                                    </t>
  </si>
  <si>
    <t xml:space="preserve">AUXILIAR DE AZULEJISTA (MENSALISTA)                                                                                                                                                                                                                                                                                                                                                                                                                                                                       </t>
  </si>
  <si>
    <t>2.398,19</t>
  </si>
  <si>
    <t xml:space="preserve">AUXILIAR DE ENCANADOR OU BOMBEIRO HIDRAULICO                                                                                                                                                                                                                                                                                                                                                                                                                                                              </t>
  </si>
  <si>
    <t xml:space="preserve">AUXILIAR DE ENCANADOR OU BOMBEIRO HIDRAULICO (MENSALISTA)                                                                                                                                                                                                                                                                                                                                                                                                                                                 </t>
  </si>
  <si>
    <t>2.001,20</t>
  </si>
  <si>
    <t xml:space="preserve">AUXILIAR DE ESCRITORIO                                                                                                                                                                                                                                                                                                                                                                                                                                                                                    </t>
  </si>
  <si>
    <t xml:space="preserve">AUXILIAR DE ESCRITORIO (MENSALISTA)                                                                                                                                                                                                                                                                                                                                                                                                                                                                       </t>
  </si>
  <si>
    <t>3.232,69</t>
  </si>
  <si>
    <t xml:space="preserve">AUXILIAR DE LABORATORISTA DE SOLOS E DE CONCRETO                                                                                                                                                                                                                                                                                                                                                                                                                                                          </t>
  </si>
  <si>
    <t xml:space="preserve">AUXILIAR DE LABORATORISTA DE SOLOS E DE CONCRETO (MENSALISTA)                                                                                                                                                                                                                                                                                                                                                                                                                                             </t>
  </si>
  <si>
    <t>4.505,18</t>
  </si>
  <si>
    <t xml:space="preserve">AUXILIAR DE MECANICO                                                                                                                                                                                                                                                                                                                                                                                                                                                                                      </t>
  </si>
  <si>
    <t xml:space="preserve">AUXILIAR DE MECANICO (MENSALISTA)                                                                                                                                                                                                                                                                                                                                                                                                                                                                         </t>
  </si>
  <si>
    <t>2.746,25</t>
  </si>
  <si>
    <t xml:space="preserve">AUXILIAR DE PEDREIRO                                                                                                                                                                                                                                                                                                                                                                                                                                                                                      </t>
  </si>
  <si>
    <t xml:space="preserve">AUXILIAR DE PEDREIRO (MENSALISTA)                                                                                                                                                                                                                                                                                                                                                                                                                                                                         </t>
  </si>
  <si>
    <t>2.051,02</t>
  </si>
  <si>
    <t xml:space="preserve">AUXILIAR DE SERVICOS GERAIS                                                                                                                                                                                                                                                                                                                                                                                                                                                                               </t>
  </si>
  <si>
    <t xml:space="preserve">AUXILIAR DE SERVICOS GERAIS (MENSALISTA)                                                                                                                                                                                                                                                                                                                                                                                                                                                                  </t>
  </si>
  <si>
    <t>2.233,09</t>
  </si>
  <si>
    <t xml:space="preserve">AUXILIAR DE TOPOGRAFO                                                                                                                                                                                                                                                                                                                                                                                                                                                                                     </t>
  </si>
  <si>
    <t xml:space="preserve">AUXILIAR DE TOPOGRAFO (MENSALISTA)                                                                                                                                                                                                                                                                                                                                                                                                                                                                        </t>
  </si>
  <si>
    <t>2.090,30</t>
  </si>
  <si>
    <t xml:space="preserve">AUXILIAR TECNICO / ASSISTENTE DE ENGENHARIA                                                                                                                                                                                                                                                                                                                                                                                                                                                               </t>
  </si>
  <si>
    <t xml:space="preserve">AUXILIAR TECNICO / ASSISTENTE DE ENGENHARIA (MENSALISTA)                                                                                                                                                                                                                                                                                                                                                                                                                                                  </t>
  </si>
  <si>
    <t>6.135,13</t>
  </si>
  <si>
    <t xml:space="preserve">AVENTAL DE SEGURANCA DE RASPA DE COURO 1,00 X 0,60 M                                                                                                                                                                                                                                                                                                                                                                                                                                                      </t>
  </si>
  <si>
    <t xml:space="preserve">AZULEJISTA OU LADRILHEIRO                                                                                                                                                                                                                                                                                                                                                                                                                                                                                 </t>
  </si>
  <si>
    <t xml:space="preserve">AZULEJISTA OU LADRILHEIRO (MENSALISTA)                                                                                                                                                                                                                                                                                                                                                                                                                                                                    </t>
  </si>
  <si>
    <t>3.457,98</t>
  </si>
  <si>
    <t xml:space="preserve">BACIA SANITARIA (VASO) COM CAIXA ACOPLADA, SIFAO APARENTE, DE LOUCA BRANCA (SEM ASSENTO)                                                                                                                                                                                                                                                                                                                                                                                                                  </t>
  </si>
  <si>
    <t>261,50</t>
  </si>
  <si>
    <t xml:space="preserve">BACIA SANITARIA (VASO) COM CAIXA ACOPLADA, SIFAO OCULTO / CARENADO, DE LOUCA BRANCA (SEM ASSENTO ) - PADRAO ALTO                                                                                                                                                                                                                                                                                                                                                                                          </t>
  </si>
  <si>
    <t xml:space="preserve">BACIA SANITARIA (VASO) CONVENCIONAL PARA PCD, SEM FURO FRONTAL, DE LOUCA BRANCA (SEM ASSENTO)                                                                                                                                                                                                                                                                                                                                                                                                             </t>
  </si>
  <si>
    <t>440,13</t>
  </si>
  <si>
    <t xml:space="preserve">BACIA SANITARIA (VASO) CONVENCIONAL PARA USO ESPECIFICO (HOSPITAIS, CLINICAS), COM FURO FRONTAL, DE LOUCA BRANCA, SEM ASSENTO                                                                                                                                                                                                                                                                                                                                                                             </t>
  </si>
  <si>
    <t>394,38</t>
  </si>
  <si>
    <t xml:space="preserve">BACIA SANITARIA (VASO) CONVENCIONAL, DE LOUCA BRANCA, SIFAO APARENTE, SAIDA VERTICAL (SEM ASSENTO)                                                                                                                                                                                                                                                                                                                                                                                                        </t>
  </si>
  <si>
    <t>139,90</t>
  </si>
  <si>
    <t xml:space="preserve">BACIA SANITARIA (VASO) CONVENCIONAL, DE LOUCA COLORIDA, SIFAO APARENTE, SAIDA VERTICAL (SEM ASSENTO)                                                                                                                                                                                                                                                                                                                                                                                                      </t>
  </si>
  <si>
    <t xml:space="preserve">BACIA SANITARIA (VASO) INFANTIL, SIFONADO, DE LOUCA BRANCA, (SEM ASSENTO)                                                                                                                                                                                                                                                                                                                                                                                                                                 </t>
  </si>
  <si>
    <t>309,98</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</si>
  <si>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</si>
  <si>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</si>
  <si>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</si>
  <si>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</si>
  <si>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</si>
  <si>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</si>
  <si>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</si>
  <si>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</si>
  <si>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</si>
  <si>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297,86</t>
  </si>
  <si>
    <t xml:space="preserve">BANCADA/BANCA/PIA DE ACO INOXIDAVEL (AISI 430) COM 1 CUBA CENTRAL, COM VALVULA, ESCORREDOR DUPLO, DE *0,55 X 1,80* M                                                                                                                                                                                                                                                                                                                                                                                      </t>
  </si>
  <si>
    <t>431,55</t>
  </si>
  <si>
    <t xml:space="preserve">BANCADA/BANCA/PIA DE ACO INOXIDAVEL (AISI 430) COM 1 CUBA CENTRAL, COM VALVULA, LISA (SEM ESCORREDOR), DE *0,55 X 1,20* M                                                                                                                                                                                                                                                                                                                                                                                 </t>
  </si>
  <si>
    <t>218,96</t>
  </si>
  <si>
    <t xml:space="preserve">BANCADA/BANCA/PIA DE ACO INOXIDAVEL (AISI 430) COM 1 CUBA CENTRAL, SEM VALVULA, ESCORREDOR DUPLO, DE *0,55 X 1,60* M                                                                                                                                                                                                                                                                                                                                                                                      </t>
  </si>
  <si>
    <t>260,37</t>
  </si>
  <si>
    <t xml:space="preserve">BANCADA/BANCA/PIA DE ACO INOXIDAVEL (AISI 430) COM 2 CUBAS, COM VALVULAS, ESCORREDOR DUPLO, DE *0,55 X 2,00* M                                                                                                                                                                                                                                                                                                                                                                                            </t>
  </si>
  <si>
    <t>608,45</t>
  </si>
  <si>
    <t xml:space="preserve">BANCADA/TAMPO ACO INOX (AISI 304), LARGURA 60 CM, COM RODABANCA (NAO INCLUI PES DE APOIO)                                                                                                                                                                                                                                                                                                                                                                                                                 </t>
  </si>
  <si>
    <t>969,45</t>
  </si>
  <si>
    <t xml:space="preserve">BANCADA/TAMPO ACO INOX (AISI 304), LARGURA 70 CM, COM RODABANCA (NAO INCLUI PES DE APOIO)                                                                                                                                                                                                                                                                                                                                                                                                                 </t>
  </si>
  <si>
    <t>1.214,66</t>
  </si>
  <si>
    <t xml:space="preserve">BANCADA/TAMPO LISO (SEM CUBA) EM MARMORE SINTETICO                                                                                                                                                                                                                                                                                                                                                                                                                                                        </t>
  </si>
  <si>
    <t xml:space="preserve">BANCO ARTICULADO PARA BANHO, EM ACO INOX POLIDO, 70* CM X 45* CM                                                                                                                                                                                                                                                                                                                                                                                                                                          </t>
  </si>
  <si>
    <t>746,78</t>
  </si>
  <si>
    <t xml:space="preserve">BANCO COM ENCOSTO, 1,60M* DE COMPRIMENTO, EM TUBO DE ACO CARBONO E PINTURA NO PROCESSO ELETROSTATICO - PARA ACADEMIA AO AR LIVRE / ACADEMIA DA TERCEIRA IDADE - ATI                                                                                                                                                                                                                                                                                                                                       </t>
  </si>
  <si>
    <t>925,43</t>
  </si>
  <si>
    <t xml:space="preserve">BANDEJA DE PINTURA PARA ROLO 23 CM                                                                                                                                                                                                                                                                                                                                                                                                                                                                        </t>
  </si>
  <si>
    <t xml:space="preserve">BARRA ANTIPANICO DUPLA, CEGA EM LADO OPOSTO, COR CINZA                                                                                                                                                                                                                                                                                                                                                                                                                                                    </t>
  </si>
  <si>
    <t>803,61</t>
  </si>
  <si>
    <t xml:space="preserve">BARRA ANTIPANICO DUPLA, PARA PORTA DE VIDRO, COR CINZA                                                                                                                                                                                                                                                                                                                                                                                                                                                    </t>
  </si>
  <si>
    <t>886,46</t>
  </si>
  <si>
    <t xml:space="preserve">BARRA ANTIPANICO SIMPLES, CEGA EM LADO OPOSTO, COR CINZA                                                                                                                                                                                                                                                                                                                                                                                                                                                  </t>
  </si>
  <si>
    <t>358,21</t>
  </si>
  <si>
    <t xml:space="preserve">BARRA ANTIPANICO SIMPLES, COM FECHADURA LADO OPOSTO, COR CINZA                                                                                                                                                                                                                                                                                                                                                                                                                                            </t>
  </si>
  <si>
    <t>547,09</t>
  </si>
  <si>
    <t xml:space="preserve">BARRA ANTIPANICO SIMPLES, PARA PORTA DE VIDRO, COR CINZA                                                                                                                                                                                                                                                                                                                                                                                                                                                  </t>
  </si>
  <si>
    <t>585,98</t>
  </si>
  <si>
    <t xml:space="preserve">BARRA DE APOIO EM "L", EM ACO INOX POLIDO 70 X 70 CM, DIAMETRO MINIMO 3 CM                                                                                                                                                                                                                                                                                                                                                                                                                                </t>
  </si>
  <si>
    <t>330,77</t>
  </si>
  <si>
    <t xml:space="preserve">BARRA DE APOIO EM "L", EM ACO INOX POLIDO 80 X 80 CM, DIAMETRO MINIMO 3 CM                                                                                                                                                                                                                                                                                                                                                                                                                                </t>
  </si>
  <si>
    <t>379,61</t>
  </si>
  <si>
    <t xml:space="preserve">BARRA DE APOIO LATERAL ARTICULADA, COM TRAVA, EM ACO INOX POLIDO, 70 CM, DIAMETRO MINIMO 3 CM                                                                                                                                                                                                                                                                                                                                                                                                             </t>
  </si>
  <si>
    <t>410,73</t>
  </si>
  <si>
    <t xml:space="preserve">BARRA DE APOIO RETA, EM ACO INOX POLIDO, COMPRIMENTO 60CM, DIAMETRO MINIMO 3 CM                                                                                                                                                                                                                                                                                                                                                                                                                           </t>
  </si>
  <si>
    <t>145,63</t>
  </si>
  <si>
    <t xml:space="preserve">BARRA DE APOIO RETA, EM ACO INOX POLIDO, COMPRIMENTO 70CM, DIAMETRO MINIMO 3 CM                                                                                                                                                                                                                                                                                                                                                                                                                           </t>
  </si>
  <si>
    <t>161,73</t>
  </si>
  <si>
    <t xml:space="preserve">BARRA DE APOIO RETA, EM ACO INOX POLIDO, COMPRIMENTO 80CM, DIAMETRO MINIMO 3 CM                                                                                                                                                                                                                                                                                                                                                                                                                           </t>
  </si>
  <si>
    <t>172,45</t>
  </si>
  <si>
    <t xml:space="preserve">BARRA DE APOIO RETA, EM ACO INOX POLIDO, COMPRIMENTO 90 CM, DIAMETRO MINIMO 3 CM                                                                                                                                                                                                                                                                                                                                                                                                                          </t>
  </si>
  <si>
    <t>180,67</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</si>
  <si>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</si>
  <si>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</si>
  <si>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</si>
  <si>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</si>
  <si>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</si>
  <si>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</si>
  <si>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</si>
  <si>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</si>
  <si>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</si>
  <si>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 xml:space="preserve">BARRA DE FERRO CHATO, RETANGULAR, 38,1 MM X 6,35 MM (L X E), 1,89 KG/M                                                                                                                                                                                                                                                                                                                                                                                                                                    </t>
  </si>
  <si>
    <t xml:space="preserve">BARRA DE FERRO CHATO, RETANGULAR, 38,1 MM X 9,53 MM (L X E), 2,84 KG/M                                                                                                                                                                                                                                                                                                                                                                                                                                    </t>
  </si>
  <si>
    <t xml:space="preserve">BARRA DE FERRO CHATO, RETANGULAR, 50,8 MM X 12,7 MM (L X E), 5,06 KG/M                                                                                                                                                                                                                                                                                                                                                                                                                                    </t>
  </si>
  <si>
    <t xml:space="preserve">BARRA DE FERRO CHATO, RETANGULAR, 50,8 MM X 25,4 MM (L X E), 10,12 KG/M                                                                                                                                                                                                                                                                                                                                                                                                                                   </t>
  </si>
  <si>
    <t xml:space="preserve">BARRA DE FERRO CHATO, RETANGULAR, 50,8 MM X 6,35 MM (L X E), 2,53 KG/M                                                                                                                                                                                                                                                                                                                                                                                                                                    </t>
  </si>
  <si>
    <t xml:space="preserve">BARRA DE FERRO CHATO, RETANGULAR, 50,8 MM X 7,94 MM (L X E), 3,162 KG/M                                                                                                                                                                                                                                                                                                                                                                                                                                   </t>
  </si>
  <si>
    <t xml:space="preserve">BARRA DE FERRO CHATO, RETANGULAR, 50,8 MM X 9,53 MM (L X E), 3,79KG/M                                                                                                                                                                                                                                                                                                                                                                                                                                     </t>
  </si>
  <si>
    <t xml:space="preserve">BASE DE MISTURADOR MONOCOMANDO PARA CHUVEIRO                                                                                                                                                                                                                                                                                                                                                                                                                                                              </t>
  </si>
  <si>
    <t>394,70</t>
  </si>
  <si>
    <t xml:space="preserve">BASE PARA MASTRO DE PARA-RAIOS DIAMETRO NOMINAL 1 1/2"                                                                                                                                                                                                                                                                                                                                                                                                                                                    </t>
  </si>
  <si>
    <t xml:space="preserve">BASE PARA MASTRO DE PARA-RAIOS DIAMETRO NOMINAL 2"                                                                                                                                                                                                                                                                                                                                                                                                                                                        </t>
  </si>
  <si>
    <t>38,54</t>
  </si>
  <si>
    <t xml:space="preserve">BASE PARA RELE COM SUPORTE METALICO                                                                                                                                                                                                                                                                                                                                                                                                                                                                       </t>
  </si>
  <si>
    <t xml:space="preserve">BASE UNIPOLAR PARA FUSIVEL NH1, CORRENTE NOMINAL DE 250 A, SEM CAPA                                                                                                                                                                                                                                                                                                                                                                                                                                       </t>
  </si>
  <si>
    <t>61,29</t>
  </si>
  <si>
    <t xml:space="preserve">BATE-ESTACAS POR GRAVIDADE, POTENCIA160 HP, PESO DO MARTELO ATE 3 TONELADAS                                                                                                                                                                                                                                                                                                                                                                                                                               </t>
  </si>
  <si>
    <t>533.781,25</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</si>
  <si>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</si>
  <si>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</si>
  <si>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114,73</t>
  </si>
  <si>
    <t xml:space="preserve">BATENTE / PORTAL / ADUELA / MARCO EM MADEIRA MACICA COM REBAIXO, E = *3* CM, L = *16* CM, PARA PORTAS DE  GIRO DE *60 CM A 120* CM  X *210* CM, CEDRINHO / ANGELIM COMERCIAL / TAURI / CURUPIXA / PEROBA / CUMARU OU EQUIVALENTE DA REGIAO (NAO INCLUI ALIZARES)                                                                                                                                                                                                                                          </t>
  </si>
  <si>
    <t>247,39</t>
  </si>
  <si>
    <t xml:space="preserve">BATENTE / PORTAL / ADUELA / MARCO EM MADEIRA MACICA COM REBAIXO, E = *3* CM, L = *16* CM, PARA PORTAS DE  GIRO DE *60 CM A 120* CM  X *210* CM, PINUS / EUCALIPTO / VIROLA OU EQUIVALENTE DA REGIAO (NAO INCLUI ALIZARES)                                                                                                                                                                                                                                                                                 </t>
  </si>
  <si>
    <t>143,41</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</si>
  <si>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</si>
  <si>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</si>
  <si>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4.722,06</t>
  </si>
  <si>
    <t xml:space="preserve">BETONEIRA CAPACIDADE NOMINAL 400 L, CAPACIDADE DE MISTURA 310 L, MOTOR A DIESEL POTENCIA 5 CV, SEM CARREGADOR                                                                                                                                                                                                                                                                                                                                                                                             </t>
  </si>
  <si>
    <t>6.439,60</t>
  </si>
  <si>
    <t xml:space="preserve">BETONEIRA CAPACIDADE NOMINAL 400 L, CAPACIDADE DE MISTURA 310 L, MOTOR A GASOLINA POTENCIA 5,5 CV, SEM CARREGADOR                                                                                                                                                                                                                                                                                                                                                                                         </t>
  </si>
  <si>
    <t>5.906,57</t>
  </si>
  <si>
    <t xml:space="preserve">BETONEIRA CAPACIDADE NOMINAL 600 L, CAPACIDADE DE MISTURA 440 L, MOTOR A GASOLINA POTENCIA 10 HP, COM CARREGADOR                                                                                                                                                                                                                                                                                                                                                                                          </t>
  </si>
  <si>
    <t>25.691,20</t>
  </si>
  <si>
    <t xml:space="preserve">BETONEIRA, CAPACIDADE NOMINAL 400 L, CAPACIDADE DE MISTURA 310L, MOTOR ELETRICO TRIFASICO 220/380V POTENCIA 2 CV, SEM CARREGADOR                                                                                                                                                                                                                                                                                                                                                                          </t>
  </si>
  <si>
    <t>5.402,35</t>
  </si>
  <si>
    <t xml:space="preserve">BETONEIRA, CAPACIDADE NOMINAL 600 L, CAPACIDADE DE MISTURA  360L, MOTOR ELETRICO TRIFASICO 220/380V, POTENCIA 4CV, EXCLUSO CARREGADOR                                                                                                                                                                                                                                                                                                                                                                     </t>
  </si>
  <si>
    <t>19.208,37</t>
  </si>
  <si>
    <t xml:space="preserve">BETONEIRA, CAPACIDADE NOMINAL 600 L, CAPACIDADE DE MISTURA 440 L, MOTOR A DIESEL POTENCIA 10 CV, COM CARREGADOR                                                                                                                                                                                                                                                                                                                                                                                           </t>
  </si>
  <si>
    <t>23.346,18</t>
  </si>
  <si>
    <t xml:space="preserve">BLASTER, DINAMITADOR OU CABO DE FOGO                                                                                                                                                                                                                                                                                                                                                                                                                                                                      </t>
  </si>
  <si>
    <t xml:space="preserve">BLASTER, DINAMITADOR OU CABO DE FOGO (MENSALISTA)                                                                                                                                                                                                                                                                                                                                                                                                                                                         </t>
  </si>
  <si>
    <t>3.641,32</t>
  </si>
  <si>
    <t xml:space="preserve">BLOCO / TIJOLO DE VIDRO INCOLOR, CANELADO / ONDULADO, *19 X 19 X 8* CM (A X L X E)                                                                                                                                                                                                                                                                                                                                                                                                                        </t>
  </si>
  <si>
    <t xml:space="preserve">BLOCO / TIJOLO DE VIDRO INCOLOR, XADREZ, *20 X 20 X 10* CM (A X L X E)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</si>
  <si>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</si>
  <si>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</si>
  <si>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</si>
  <si>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</si>
  <si>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CERAMICO VAZADO PARA ALVENARIA DE VEDACAO, DE 9 X 19 X 19 CM (L X A X C)                                                                                                                                                                                                                                                                                                                                                                                                                            </t>
  </si>
  <si>
    <t xml:space="preserve">BLOCO CERAMICO VAZADO PARA ALVENARIA DE VEDACAO, 4 FUROS, DE 9 X 9 X 19 CM (L X A X C)                                                                                                                                                                                                                                                                                                                                                                                                                    </t>
  </si>
  <si>
    <t xml:space="preserve">BLOCO CERAMICO VAZADO PARA ALVENARIA DE VEDACAO, 6 FUROS, DE 9 X 14 X 19 CM (L X A X C)                                                                                                                                                                                                                                                                                                                                                                                                                   </t>
  </si>
  <si>
    <t xml:space="preserve">BLOCO CERAMICO VAZADO PARA ALVENARIA DE VEDACAO, 6 FUROS, DE 9 X 9 X 19 CM (L X A X C)                                                                                                                                                                                                                                                                                                                                                                                                                    </t>
  </si>
  <si>
    <t xml:space="preserve">BLOCO CERAMICO VAZADO PARA ALVENARIA DE VEDACAO, 8 FUROS, DE 9 X 19 X 19 CM (L XA X C)                                                                                                                                                                                                                                                                                                                                                                                                                    </t>
  </si>
  <si>
    <t xml:space="preserve">BLOCO CERAMICO VAZADO PARA ALVENARIA DE VEDACAO, 8 FUROS, DE 9 X 19 X 29 CM (L X A X C)                                                                                                                                                                                                                                                                                                                                                                                                                   </t>
  </si>
  <si>
    <t xml:space="preserve">BLOCO DE CONCRETO ESTRUTURAL 14 X 19 X 29 CM, FBK 10 MPA (NBR 6136)                                                                                                                                                                                                                                                                                                                                                                                                                                       </t>
  </si>
  <si>
    <t xml:space="preserve">BLOCO DE CONCRETO ESTRUTURAL 14 X 19 X 29 CM, FBK 12 MPA (NBR 6136)                                                                                                                                                                                                                                                                                                                                                                                                                                       </t>
  </si>
  <si>
    <t>3,39</t>
  </si>
  <si>
    <t xml:space="preserve">BLOCO DE CONCRETO ESTRUTURAL 14 X 19 X 29 CM, FBK 14 MPA (NBR 6136)                                                                                                                                                                                                                                                                                                                                                                                                                                       </t>
  </si>
  <si>
    <t xml:space="preserve">BLOCO DE CONCRETO ESTRUTURAL 14 X 19 X 29 CM, FBK 16 MPA (NBR 6136)                                                                                                                                                                                                                                                                                                                                                                                                                                       </t>
  </si>
  <si>
    <t>3,75</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</si>
  <si>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</si>
  <si>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</si>
  <si>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</si>
  <si>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</si>
  <si>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</si>
  <si>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</si>
  <si>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</si>
  <si>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</si>
  <si>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</si>
  <si>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</si>
  <si>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</si>
  <si>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</si>
  <si>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</si>
  <si>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</si>
  <si>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</si>
  <si>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</si>
  <si>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</si>
  <si>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</si>
  <si>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</si>
  <si>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</si>
  <si>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 xml:space="preserve">BLOCO DE GESSO VAZADO, BRANCO, E = *7* CM, DIMENSOES *67 X 50* CM                                                                                                                                                                                                                                                                                                                                                                                                                                         </t>
  </si>
  <si>
    <t>27,95</t>
  </si>
  <si>
    <t xml:space="preserve">BLOCO DE POLIETILENO ALTA DENSIDADE, *27* X *30* X *100* CM, ACOMPANHADOS PLACAS  TERMINAIS  E LONGARINAS, PARA FUNDO DE FILTRO                                                                                                                                                                                                                                                                                                                                                                           </t>
  </si>
  <si>
    <t>968,66</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</si>
  <si>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</si>
  <si>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</si>
  <si>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</si>
  <si>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</si>
  <si>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</si>
  <si>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</si>
  <si>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</si>
  <si>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</si>
  <si>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</si>
  <si>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</si>
  <si>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2,15</t>
  </si>
  <si>
    <t xml:space="preserve">BLOCO DE VIDRO / ELEMENTO VAZADO, INCOLOR, VENEZIANA, *20 X 20 X 6* CM (A X L X E)                                                                                                                                                                                                                                                                                                                                                                                                                        </t>
  </si>
  <si>
    <t xml:space="preserve">BLOCO DE VIDRO / ELEMENTO VAZADO, INCOLOR, VENEZIANA, DE *20 X 10 X 8* CM (A X L X E)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</si>
  <si>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</si>
  <si>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</si>
  <si>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</si>
  <si>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</si>
  <si>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</si>
  <si>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CELULAR AUTOCLAVADO 12,5 X 30 X 60 CM (E X A X C)                                                                                                                                                                                                                                                                                                                                                                                                                                  </t>
  </si>
  <si>
    <t xml:space="preserve">BLOCO VEDACAO CONCRETO CELULAR AUTOCLAVADO 7,5 X 30 X 60 CM (E X A X C)                                                                                                                                                                                                                                                                                                                                                                                                                                   </t>
  </si>
  <si>
    <t xml:space="preserve">BLOQUETE/PISO DE CONCRETO - MODELO BLOCO PISOGRAMA/CONCREGRAMA 2 FUROS, DIMENSOES APROX. DE 35 CM X 15 CM E ESPESSURA DE 7 CM (+/- 1 CM), COR NATURAL                                                                                                                                                                                                                                                                                                                                                     </t>
  </si>
  <si>
    <t>45,57</t>
  </si>
  <si>
    <t xml:space="preserve">BLOQUETE/PISO DE CONCRETO - MODELO PISOGRAMA/CONCREGRAMA/PAVI-GRADE/GRAMEIRO, DIMENSOES APROXIMADAS DE 60 CM X 45 CM E ESPESSURA DE 8 CM (+/- 1 CM), COR NATURAL                                                                                                                                                                                                                                                                                                                                          </t>
  </si>
  <si>
    <t>102,55</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</si>
  <si>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</si>
  <si>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</si>
  <si>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</si>
  <si>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64,09</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</si>
  <si>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</si>
  <si>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</si>
  <si>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43,03</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</si>
  <si>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</si>
  <si>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</si>
  <si>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</si>
  <si>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</si>
  <si>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43,34</t>
  </si>
  <si>
    <t xml:space="preserve">BLOQUETE/PISO INTERTRAVADO DE CONCRETO - MODELO SEXTAVADO / HEXAGONAL, 25 CM X 25 CM, E = 8 CM, RESISTENCIA DE 35 MPA (NBR 9781), COR NATURAL                                                                                                                                                                                                                                                                                                                                                             </t>
  </si>
  <si>
    <t>54,59</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</si>
  <si>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</si>
  <si>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</si>
  <si>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</si>
  <si>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</si>
  <si>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</si>
  <si>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</si>
  <si>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</si>
  <si>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</si>
  <si>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</si>
  <si>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</si>
  <si>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</si>
  <si>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</si>
  <si>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</si>
  <si>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</si>
  <si>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</si>
  <si>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</si>
  <si>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57.563,35</t>
  </si>
  <si>
    <t xml:space="preserve">BOMBA DE PROJECAO DE CONCRETO SECO, POTENCIA 10 CV, VAZAO 6 M3/H                                                                                                                                                                                                                                                                                                                                                                                                                                          </t>
  </si>
  <si>
    <t>61.672,00</t>
  </si>
  <si>
    <t xml:space="preserve">BOMBA SUBMERSA PARA POCOS TUBULARES PROFUNDOS DIAMETRO DE 4 POLEGADAS, ELETRICA, MONOFASICA, POTENCIA 0,49 HP, 13 ESTAGIOS, BOCAL DE DESCARGA DIAMETRO DE UMA POLEGADA E MEIA, HM/Q = 18 M / 1,90 M3/H A 85 M / 0,60 M3/H                                                                                                                                                                                                                                                                                 </t>
  </si>
  <si>
    <t>3.115,83</t>
  </si>
  <si>
    <t xml:space="preserve">BOMBA SUBMERSA PARA POCOS TUBULARES PROFUNDOS DIAMETRO DE 4 POLEGADAS, ELETRICA, TRIFASICA, POTENCIA 1,97 HP, 20 ESTAGIOS, BOCAL DE DESCARGA DIAMETRO DE UMA POLEGADA E MEIA, HM/Q = 18 M / 5,40 M3/H A 164 M / 0,80 M3/H                                                                                                                                                                                                                                                                                 </t>
  </si>
  <si>
    <t>4.479,94</t>
  </si>
  <si>
    <t xml:space="preserve">BOMBA SUBMERSA PARA POCOS TUBULARES PROFUNDOS DIAMETRO DE 4 POLEGADAS, ELETRICA, TRIFASICA, POTENCIA 5,42 HP, 15 ESTAGIOS, BOCAL DE DESCARGA DIAMETRO DE 2 POLEGADAS, HM/Q = 18 M / 18,10 M3/H A 121 M / 2,90 M3/H                                                                                                                                                                                                                                                                                        </t>
  </si>
  <si>
    <t>7.593,88</t>
  </si>
  <si>
    <t xml:space="preserve">BOMBA SUBMERSA PARA POCOS TUBULARES PROFUNDOS DIAMETRO DE 4 POLEGADAS, ELETRICA, TRIFASICA, POTENCIA 5,42 HP, 29 ESTAGIOS, BOCAL DE DESCARGA DE UMA POLEGADA E MEIA, HM/Q = 18 M / 8,10 M3/H A 201 M / 3,2 M3/H                                                                                                                                                                                                                                                                                           </t>
  </si>
  <si>
    <t>7.209,79</t>
  </si>
  <si>
    <t xml:space="preserve">BOMBA SUBMERSA PARA POCOS TUBULARES PROFUNDOS DIAMETRO DE 6 POLEGADAS, ELETRICA, TRIFASICA, POTENCIA 27,12 HP, 7 ESTAGIOS, BOCAL DE DESCARGA DIAMETRO DE 4 POLEGADAS, HM/Q = 13,9 M / 90 M3/H A 44,0 M / 25,0 M3/H                                                                                                                                                                                                                                                                                        </t>
  </si>
  <si>
    <t>29.585,48</t>
  </si>
  <si>
    <t xml:space="preserve">BOMBA SUBMERSA PARA POCOS TUBULARES PROFUNDOS DIAMETRO DE 6 POLEGADAS, ELETRICA, TRIFASICA, POTENCIA 3,45 HP, 5 ESTAGIOS, BOCAL DE DESCARGA DIAMETRO DE 2 POLEGADAS, HM/Q = 68,5 M / 6,12 M3/H A 39,5 M / 14,04 M3/H                                                                                                                                                                                                                                                                                      </t>
  </si>
  <si>
    <t>10.880,99</t>
  </si>
  <si>
    <t xml:space="preserve">BOMBA SUBMERSA PARA POCOS TUBULARES PROFUNDOS DIAMETRO DE 6 POLEGADAS, ELETRICA, TRIFASICA, POTENCIA 32 HP, 9 ESTAGIOS, BOCAL DE DESCARGA DIAMETRO DE 4 POLEGADAS, HM/Q = 114,0 M / 13,9 M3/H A 57,0 M / 25,0 M3/H                                                                                                                                                                                                                                                                                        </t>
  </si>
  <si>
    <t>32.266,93</t>
  </si>
  <si>
    <t xml:space="preserve">BOMBA SUBMERSIVEL,  ELETRICA, TRIFASICA, POTENCIA 6 HP, DIAMETRO DO ROTOR 127 MM, BOCAL DE SAIDA DIAMETRO DE 3 POLEGADAS, HM/Q = 7 M / 66,90 M3/H A 26 M / 2,88 M3/H                                                                                                                                                                                                                                                                                                                                      </t>
  </si>
  <si>
    <t>14.651,25</t>
  </si>
  <si>
    <t xml:space="preserve">BOMBA SUBMERSIVEL, ELETRICA, TRIFASICA, POTENCIA 0,98 HP, DIAMETRO DO ROTOR 142 MM SEMIABERTO, BOCAL DE SAIDA DIAMETRO DE 2 POLEGADAS, HM/Q = 2 M / 32 M3/H A 8 M / 16 M3/H                                                                                                                                                                                                                                                                                                                               </t>
  </si>
  <si>
    <t>3.234,62</t>
  </si>
  <si>
    <t xml:space="preserve">BOMBA SUBMERSIVEL, ELETRICA, TRIFASICA, POTENCIA 0,99 HP, DIAMETRO ROTOR 98 MM SEMIABERTO, BOCAL DE SAIDA DIAMETRO 2 POLEGADAS, HM/Q = 2 M / 28,90 M3/H A 14 M / 7 M3/H                                                                                                                                                                                                                                                                                                                                   </t>
  </si>
  <si>
    <t>3.907,00</t>
  </si>
  <si>
    <t xml:space="preserve">BOMBA SUBMERSIVEL, ELETRICA, TRIFASICA, POTENCIA 1,97 HP, DIAMETRO DO ROTOR 144 MM SEMIABERTO, BOCAL DE SAIDA DIAMETRO DE 2 POLEGADAS, HM/Q = 2 M / 26,8 M3/H A 28 M / 4,6 M3/H                                                                                                                                                                                                                                                                                                                           </t>
  </si>
  <si>
    <t>5.248,81</t>
  </si>
  <si>
    <t xml:space="preserve">BOMBA SUBMERSIVEL, ELETRICA, TRIFASICA, POTENCIA 13 HP, DIAMETRO DO ROTOR 170 MM, BOCAL DE SAIDA DIAMETRO DE 3 POLEGADAS, HM/Q = 11 M / 68,40 M3/H A 72 M / 3,6 M3/H                                                                                                                                                                                                                                                                                                                                      </t>
  </si>
  <si>
    <t>29.302,50</t>
  </si>
  <si>
    <t xml:space="preserve">BOMBA SUBMERSIVEL, ELETRICA, TRIFASICA, POTENCIA 2,96 HP, DIAMETRO DO ROTOR 144 MM SEMIABERTO, BOCAL DE SAIDA DIAMETRO DE DUAS POLEGADAS, HM/Q = 2 M / 38,8 M3/H A 28 M / 5 M3/H                                                                                                                                                                                                                                                                                                                          </t>
  </si>
  <si>
    <t>4.615,14</t>
  </si>
  <si>
    <t xml:space="preserve">BOMBA SUBMERSIVEL, ELETRICA, TRIFASICA, POTENCIA 3,75 HP, DIAMETRO DO ROTOR 90 MM SEMIABERTO, BOCAL DE SAIDA DIAMETRO DE 2 POLEGADAS, HM/Q = 5 M / 61,2 M3/H A 25,5 M / 3,6 M3/H                                                                                                                                                                                                                                                                                                                          </t>
  </si>
  <si>
    <t>7.325,62</t>
  </si>
  <si>
    <t xml:space="preserve">BOMBA TRIPLEX COM MOTOR A DIESEL, NACIONAL, DIAMETRO DE SUCCAO DE 2 1/2''                                                                                                                                                                                                                                                                                                                                                                                                                                 </t>
  </si>
  <si>
    <t xml:space="preserve">BOMBA TRIPLEX, PARA INJECAO DE CALDA DE CIMENTO, VAZAO MAXIMA DE *100* LITROS/MINUTO, PRESSAO MAXIMA DE *70* BAR, POTENCIA DE 15 CV                                                                                                                                                                                                                                                                                                                                                                       </t>
  </si>
  <si>
    <t>88.421,46</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</si>
  <si>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</si>
  <si>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</si>
  <si>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</si>
  <si>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</si>
  <si>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SIMPLES                                                                                                                                                                                                                                                                                                                                                                                                                                         </t>
  </si>
  <si>
    <t>17,57</t>
  </si>
  <si>
    <t xml:space="preserve">BRACO OU HASTE RETA COM CANOPLA PLASTICA, 1/2 ", PARA CHUVEIRO ELETRICO                                                                                                                                                                                                                                                                                                                                                                                                                                   </t>
  </si>
  <si>
    <t xml:space="preserve">BRACO P/ LUMINARIA PUBLICA 1 X 1,50M ROMAGNOLE OU EQUIV                                                                                                                                                                                                                                                                                                                                                                                                                                                   </t>
  </si>
  <si>
    <t>37,39</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</si>
  <si>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</si>
  <si>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</si>
  <si>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</si>
  <si>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</si>
  <si>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</si>
  <si>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</si>
  <si>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</si>
  <si>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</si>
  <si>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</si>
  <si>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</si>
  <si>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</si>
  <si>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</si>
  <si>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</si>
  <si>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</si>
  <si>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38,50</t>
  </si>
  <si>
    <t xml:space="preserve">BUCHA DE REDUCAO DE COBRE (REF 600-2) SEM ANEL DE SOLDA, PONTA X BOLSA, 54 X 42 MM                                                                                                                                                                                                                                                                                                                                                                                                                        </t>
  </si>
  <si>
    <t>54,28</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</si>
  <si>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</si>
  <si>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</si>
  <si>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</si>
  <si>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</si>
  <si>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</si>
  <si>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</si>
  <si>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</si>
  <si>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</si>
  <si>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</si>
  <si>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</si>
  <si>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</si>
  <si>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</si>
  <si>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</si>
  <si>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</si>
  <si>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</si>
  <si>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</si>
  <si>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</si>
  <si>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</si>
  <si>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</si>
  <si>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</si>
  <si>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</si>
  <si>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</si>
  <si>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</si>
  <si>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</si>
  <si>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</si>
  <si>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</si>
  <si>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</si>
  <si>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</si>
  <si>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</si>
  <si>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</si>
  <si>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</si>
  <si>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</si>
  <si>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</si>
  <si>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</si>
  <si>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</si>
  <si>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</si>
  <si>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</si>
  <si>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</si>
  <si>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</si>
  <si>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65,36</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</si>
  <si>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</si>
  <si>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</si>
  <si>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</si>
  <si>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</si>
  <si>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</si>
  <si>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</si>
  <si>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</si>
  <si>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</si>
  <si>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</si>
  <si>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</si>
  <si>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</si>
  <si>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</si>
  <si>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</si>
  <si>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31,10</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</si>
  <si>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</si>
  <si>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</si>
  <si>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</si>
  <si>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</si>
  <si>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</si>
  <si>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</si>
  <si>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</si>
  <si>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</si>
  <si>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</si>
  <si>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</si>
  <si>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64,19</t>
  </si>
  <si>
    <t xml:space="preserve">BUCHA DE REDUCAO EM ALUMINIO, COM ROSCA, DE 2 1/2" X 1 1/4", PARA ELETRODUTO                                                                                                                                                                                                                                                                                                                                                                                                                              </t>
  </si>
  <si>
    <t xml:space="preserve">BUCHA DE REDUCAO EM ALUMINIO, COM ROSCA, DE 2 1/2" X 1", PARA ELETRODUTO                                                                                                                                                                                                                                                                                                                                                                                                                                  </t>
  </si>
  <si>
    <t>69,15</t>
  </si>
  <si>
    <t xml:space="preserve">BUCHA DE REDUCAO EM ALUMINIO, COM ROSCA, DE 2 1/2" X 2", PARA ELETRODUTO                                                                                                                                                                                                                                                                                                                                                                                                                                  </t>
  </si>
  <si>
    <t xml:space="preserve">BUCHA DE REDUCAO EM ALUMINIO, COM ROSCA, DE 2" X 1 1/2", PARA ELETRODUTO                                                                                                                                                                                                                                                                                                                                                                                                                                  </t>
  </si>
  <si>
    <t>35,65</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</si>
  <si>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</si>
  <si>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</si>
  <si>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</si>
  <si>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</si>
  <si>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</si>
  <si>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76,74</t>
  </si>
  <si>
    <t xml:space="preserve">BUCHA DE REDUCAO EM ALUMINIO, COM ROSCA, DE 3" X 1 1/4", PARA ELETRODUTO                                                                                                                                                                                                                                                                                                                                                                                                                                  </t>
  </si>
  <si>
    <t xml:space="preserve">BUCHA DE REDUCAO EM ALUMINIO, COM ROSCA, DE 3" X 2 1/2", PARA ELETRODUTO                                                                                                                                                                                                                                                                                                                                                                                                                                  </t>
  </si>
  <si>
    <t>62,47</t>
  </si>
  <si>
    <t xml:space="preserve">BUCHA DE REDUCAO EM ALUMINIO, COM ROSCA, DE 3" X 2", PARA ELETRODUTO                                                                                                                                                                                                                                                                                                                                                                                                                                      </t>
  </si>
  <si>
    <t>73,38</t>
  </si>
  <si>
    <t xml:space="preserve">BUCHA DE REDUCAO EM ALUMINIO, COM ROSCA, DE 4" X 2 1/2", PARA ELETRODUTO                                                                                                                                                                                                                                                                                                                                                                                                                                  </t>
  </si>
  <si>
    <t xml:space="preserve">BUCHA DE REDUCAO EM ALUMINIO, COM ROSCA, DE 4" X 2", PARA ELETRODUTO                                                                                                                                                                                                                                                                                                                                                                                                                                      </t>
  </si>
  <si>
    <t>125,38</t>
  </si>
  <si>
    <t xml:space="preserve">BUCHA DE REDUCAO EM ALUMINIO, COM ROSCA, DE 4" X 3", PARA ELETRODUTO                                                                                                                                                                                                                                                                                                                                                                                                                                      </t>
  </si>
  <si>
    <t>118,95</t>
  </si>
  <si>
    <t xml:space="preserve">BUCHA DE REDUCAO PVC ROSCAVEL 1 1/2" X 1"                                                                                                                                                                                                                                                                                                                                                                                                                                                                 </t>
  </si>
  <si>
    <t>12,16</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</si>
  <si>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</si>
  <si>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</si>
  <si>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</si>
  <si>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</si>
  <si>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</si>
  <si>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</si>
  <si>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11,86</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</si>
  <si>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</si>
  <si>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</si>
  <si>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</si>
  <si>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</si>
  <si>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</si>
  <si>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</si>
  <si>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</si>
  <si>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</si>
  <si>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36,97</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</si>
  <si>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</si>
  <si>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</si>
  <si>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</si>
  <si>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</si>
  <si>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</si>
  <si>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</si>
  <si>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</si>
  <si>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</si>
  <si>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</si>
  <si>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</si>
  <si>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</si>
  <si>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1,17</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</si>
  <si>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</si>
  <si>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</si>
  <si>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</si>
  <si>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</si>
  <si>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</si>
  <si>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</si>
  <si>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</si>
  <si>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</si>
  <si>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4,74</t>
  </si>
  <si>
    <t xml:space="preserve">CABECOTE PARA ENTRADA DE LINHA DE ALIMENTACAO PARA ELETRODUTO, EM LIGA DE ALUMINIO COM ACABAMENTO ANTI CORROSIVO, COM FIXACAO POR ENCAIXE LISO DE 360 GRAUS, DE 2 1/2"                                                                                                                                                                                                                                                                                                                                    </t>
  </si>
  <si>
    <t>29,92</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</si>
  <si>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</si>
  <si>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</si>
  <si>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59,62</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</si>
  <si>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</si>
  <si>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</si>
  <si>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</si>
  <si>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64,84</t>
  </si>
  <si>
    <t xml:space="preserve">CABIDE/GANCHO DE BANHEIRO SIMPLES EM METAL CROMADO                                                                                                                                                                                                                                                                                                                                                                                                                                                        </t>
  </si>
  <si>
    <t>16,57</t>
  </si>
  <si>
    <t xml:space="preserve">CABO DE ACO GALVANIZADO, DIAMETRO 12,7 MM (1/2"), COM ALMA DE ACO CABO INDEPENDENTE 6 X 25 F                                                                                                                                                                                                                                                                                                                                                                                                              </t>
  </si>
  <si>
    <t>97,56</t>
  </si>
  <si>
    <t xml:space="preserve">CABO DE ACO GALVANIZADO, DIAMETRO 12,7 MM (1/2"), COM ALMA DE FIBRA 6 X 25 F                                                                                                                                                                                                                                                                                                                                                                                                                              </t>
  </si>
  <si>
    <t xml:space="preserve">CABO DE ACO GALVANIZADO, DIAMETRO 9,53 MM (3/8"), COM ALMA DE FIBRA 6 X 25 F                                                                                                                                                                                                                                                                                                                                                                                                                              </t>
  </si>
  <si>
    <t>92,22</t>
  </si>
  <si>
    <t xml:space="preserve">CABO DE ALUMINIO NU COM ALMA DE ACO, BITOLA 1/0 AWG                                                                                                                                                                                                                                                                                                                                                                                                                                                       </t>
  </si>
  <si>
    <t>41,06</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</si>
  <si>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</si>
  <si>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</si>
  <si>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</si>
  <si>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</si>
  <si>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46,12</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</si>
  <si>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</si>
  <si>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</si>
  <si>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</si>
  <si>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</si>
  <si>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</si>
  <si>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</si>
  <si>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</si>
  <si>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</si>
  <si>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</si>
  <si>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</si>
  <si>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</si>
  <si>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</si>
  <si>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</si>
  <si>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</si>
  <si>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</si>
  <si>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</si>
  <si>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</si>
  <si>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</si>
  <si>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</si>
  <si>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</si>
  <si>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</si>
  <si>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</si>
  <si>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</si>
  <si>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</si>
  <si>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</si>
  <si>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</si>
  <si>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</si>
  <si>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</si>
  <si>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</si>
  <si>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</si>
  <si>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</si>
  <si>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</si>
  <si>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</si>
  <si>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</si>
  <si>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</si>
  <si>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</si>
  <si>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</si>
  <si>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</si>
  <si>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</si>
  <si>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</si>
  <si>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</si>
  <si>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</si>
  <si>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</si>
  <si>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</si>
  <si>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</si>
  <si>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</si>
  <si>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</si>
  <si>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</si>
  <si>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</si>
  <si>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</si>
  <si>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</si>
  <si>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</si>
  <si>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</si>
  <si>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</si>
  <si>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</si>
  <si>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</si>
  <si>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</si>
  <si>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</si>
  <si>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</si>
  <si>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</si>
  <si>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</si>
  <si>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</si>
  <si>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</si>
  <si>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</si>
  <si>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</si>
  <si>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</si>
  <si>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</si>
  <si>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</si>
  <si>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</si>
  <si>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</si>
  <si>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</si>
  <si>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</si>
  <si>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</si>
  <si>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</si>
  <si>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</si>
  <si>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</si>
  <si>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</si>
  <si>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</si>
  <si>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</si>
  <si>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</si>
  <si>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</si>
  <si>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</si>
  <si>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</si>
  <si>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</si>
  <si>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</si>
  <si>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</si>
  <si>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</si>
  <si>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</si>
  <si>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</si>
  <si>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</si>
  <si>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</si>
  <si>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</si>
  <si>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</si>
  <si>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</si>
  <si>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</si>
  <si>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</si>
  <si>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</si>
  <si>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</si>
  <si>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</si>
  <si>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</si>
  <si>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</si>
  <si>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</si>
  <si>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</si>
  <si>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</si>
  <si>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</si>
  <si>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</si>
  <si>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</si>
  <si>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</si>
  <si>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</si>
  <si>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</si>
  <si>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</si>
  <si>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</si>
  <si>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</si>
  <si>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</si>
  <si>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</si>
  <si>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</si>
  <si>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</si>
  <si>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</si>
  <si>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</si>
  <si>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</si>
  <si>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</si>
  <si>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</si>
  <si>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</si>
  <si>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</si>
  <si>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</si>
  <si>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</si>
  <si>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</si>
  <si>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</si>
  <si>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</si>
  <si>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</si>
  <si>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</si>
  <si>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</si>
  <si>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</si>
  <si>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</si>
  <si>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</si>
  <si>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</si>
  <si>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</si>
  <si>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</si>
  <si>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</si>
  <si>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68.750,61</t>
  </si>
  <si>
    <t xml:space="preserve">CACAMBA METALICA BASCULANTE COM CAPACIDADE DE 12 M3 (INCLUI MONTAGEM, NAO INCLUI CAMINHAO)                                                                                                                                                                                                                                                                                                                                                                                                                </t>
  </si>
  <si>
    <t>78.070,51</t>
  </si>
  <si>
    <t xml:space="preserve">CACAMBA METALICA BASCULANTE COM CAPACIDADE DE 6 M3 (INCLUI MONTAGEM, NAO INCLUI CAMINHAO)                                                                                                                                                                                                                                                                                                                                                                                                                 </t>
  </si>
  <si>
    <t>51.548,95</t>
  </si>
  <si>
    <t xml:space="preserve">CACAMBA METALICA BASCULANTE COM CAPACIDADE DE 8 M3 (INCLUI MONTAGEM, NAO INCLUI CAMINHAO)                                                                                                                                                                                                                                                                                                                                                                                                                 </t>
  </si>
  <si>
    <t>62.116,48</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</si>
  <si>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</si>
  <si>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</si>
  <si>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</si>
  <si>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</si>
  <si>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1.026,61</t>
  </si>
  <si>
    <t xml:space="preserve">CAIBRO APARELHADO  *7,5 X 7,5* CM, EM MACARANDUBA, ANGELIM OU EQUIVALENTE DA REGIAO                                                                                                                                                                                                                                                                                                                                                                                                                       </t>
  </si>
  <si>
    <t>28,16</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</si>
  <si>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</si>
  <si>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</si>
  <si>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</si>
  <si>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</si>
  <si>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</si>
  <si>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</si>
  <si>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</si>
  <si>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376,82</t>
  </si>
  <si>
    <t xml:space="preserve">CAIXA D'AGUA EM POLIETILENO 1000 LITROS, COM TAMPA                                                                                                                                                                                                                                                                                                                                                                                                                                                        </t>
  </si>
  <si>
    <t>474,05</t>
  </si>
  <si>
    <t xml:space="preserve">CAIXA D'AGUA EM POLIETILENO 1500 LITROS, COM TAMPA                                                                                                                                                                                                                                                                                                                                                                                                                                                        </t>
  </si>
  <si>
    <t>962,79</t>
  </si>
  <si>
    <t xml:space="preserve">CAIXA D'AGUA EM POLIETILENO 2000 LITROS, COM TAMPA                                                                                                                                                                                                                                                                                                                                                                                                                                                        </t>
  </si>
  <si>
    <t>1.081,46</t>
  </si>
  <si>
    <t xml:space="preserve">CAIXA D'AGUA EM POLIETILENO 500 LITROS, COM TAMPA                                                                                                                                                                                                                                                                                                                                                                                                                                                         </t>
  </si>
  <si>
    <t>272,17</t>
  </si>
  <si>
    <t xml:space="preserve">CAIXA D'AGUA EM POLIETILENO 750 LITROS, COM TAMPA                                                                                                                                                                                                                                                                                                                                                                                                                                                         </t>
  </si>
  <si>
    <t>466,74</t>
  </si>
  <si>
    <t xml:space="preserve">CAIXA D'AGUA FIBRA DE VIDRO PARA 1000 LITROS, COM TAMPA                                                                                                                                                                                                                                                                                                                                                                                                                                                   </t>
  </si>
  <si>
    <t>517,89</t>
  </si>
  <si>
    <t xml:space="preserve">CAIXA D'AGUA FIBRA DE VIDRO PARA 10000 LITROS, COM TAMPA                                                                                                                                                                                                                                                                                                                                                                                                                                                  </t>
  </si>
  <si>
    <t>5.002,20</t>
  </si>
  <si>
    <t xml:space="preserve">CAIXA D'AGUA FIBRA DE VIDRO PARA 1500 LITROS, COM TAMPA                                                                                                                                                                                                                                                                                                                                                                                                                                                   </t>
  </si>
  <si>
    <t>840,26</t>
  </si>
  <si>
    <t xml:space="preserve">CAIXA D'AGUA FIBRA DE VIDRO PARA 2000 LITROS, COM TAMPA                                                                                                                                                                                                                                                                                                                                                                                                                                                   </t>
  </si>
  <si>
    <t>1.083,15</t>
  </si>
  <si>
    <t xml:space="preserve">CAIXA D'AGUA FIBRA DE VIDRO PARA 5000 LITROS, COM TAMPA                                                                                                                                                                                                                                                                                                                                                                                                                                                   </t>
  </si>
  <si>
    <t>2.412,35</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</si>
  <si>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</si>
  <si>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</si>
  <si>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</si>
  <si>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137,26</t>
  </si>
  <si>
    <t xml:space="preserve">CAIXA DE CONCRETO ARMADO PRE-MOLDADO, COM FUNDO E SEM TAMPA, DIMENSOES DE 0,60 X 0,60 X 0,50 M                                                                                                                                                                                                                                                                                                                                                                                                            </t>
  </si>
  <si>
    <t>240,22</t>
  </si>
  <si>
    <t xml:space="preserve">CAIXA DE CONCRETO ARMADO PRE-MOLDADO, COM FUNDO E SEM TAMPA, DIMENSOES DE 0,80 X 0,80 X 0,50 M                                                                                                                                                                                                                                                                                                                                                                                                            </t>
  </si>
  <si>
    <t>435,51</t>
  </si>
  <si>
    <t xml:space="preserve">CAIXA DE CONCRETO ARMADO PRE-MOLDADO, COM FUNDO E SEM TAMPA, DIMENSOES DE 1,00 X 1,00 X 0,50 M                                                                                                                                                                                                                                                                                                                                                                                                            </t>
  </si>
  <si>
    <t>779,93</t>
  </si>
  <si>
    <t xml:space="preserve">CAIXA DE CONCRETO ARMADO PRE-MOLDADO, COM FUNDO E TAMPA, DIMENSOES DE 0,30 X 0,30 X 0,30 M                                                                                                                                                                                                                                                                                                                                                                                                                </t>
  </si>
  <si>
    <t>115,43</t>
  </si>
  <si>
    <t xml:space="preserve">CAIXA DE CONCRETO ARMADO PRE-MOLDADO, COM FUNDO E TAMPA, DIMENSOES DE 0,40 X 0,40 X 0,40 M                                                                                                                                                                                                                                                                                                                                                                                                                </t>
  </si>
  <si>
    <t>212,14</t>
  </si>
  <si>
    <t xml:space="preserve">CAIXA DE CONCRETO ARMADO PRE-MOLDADO, COM FUNDO E TAMPA, DIMENSOES DE 0,60 X 0,60 X 0,50 M                                                                                                                                                                                                                                                                                                                                                                                                                </t>
  </si>
  <si>
    <t>269,54</t>
  </si>
  <si>
    <t xml:space="preserve">CAIXA DE CONCRETO ARMADO PRE-MOLDADO, SEM FUNDO, QUADRADA, DIMENSOES DE 0,30 X 0,30 X 0,30 M                                                                                                                                                                                                                                                                                                                                                                                                              </t>
  </si>
  <si>
    <t xml:space="preserve">CAIXA DE CONCRETO ARMADO PRE-MOLDADO, SEM FUNDO, QUADRADA, DIMENSOES DE 0,40 X 0,40 X 0,40 M                                                                                                                                                                                                                                                                                                                                                                                                              </t>
  </si>
  <si>
    <t>99,20</t>
  </si>
  <si>
    <t xml:space="preserve">CAIXA DE CONCRETO ARMADO PRE-MOLDADO, SEM FUNDO, QUADRADA, DIMENSOES DE 0,60 X 0,60 X 0,50 M                                                                                                                                                                                                                                                                                                                                                                                                              </t>
  </si>
  <si>
    <t>192,17</t>
  </si>
  <si>
    <t xml:space="preserve">CAIXA DE CONCRETO ARMADO PRE-MOLDADO, SEM FUNDO, QUADRADA, DIMENSOES DE 0,80 X 0,80 X 0,50 M                                                                                                                                                                                                                                                                                                                                                                                                              </t>
  </si>
  <si>
    <t>399,32</t>
  </si>
  <si>
    <t xml:space="preserve">CAIXA DE CONCRETO ARMADO PRE-MOLDADO, SEM FUNDO, QUADRADA, DIMENSOES DE 1,00 X 1,00 X 0,50 M                                                                                                                                                                                                                                                                                                                                                                                                              </t>
  </si>
  <si>
    <t>629,56</t>
  </si>
  <si>
    <t xml:space="preserve">CAIXA DE DERIVACAO PARA MEDIDOR DE ENERGIA, COM BARRAMENTO MONOFASICO, EM POLICARBONATO / TERMOPLASTICO - MODULO (PADRAO CONCESSIONARIA LOCAL)                                                                                                                                                                                                                                                                                                                                                            </t>
  </si>
  <si>
    <t>195,23</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</si>
  <si>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</si>
  <si>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</si>
  <si>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</si>
  <si>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1.057,07</t>
  </si>
  <si>
    <t xml:space="preserve">CAIXA DE GORDURA CILINDRICA EM CONCRETO SIMPLES,  PRE-MOLDADA, COM DIAMETRO DE 40 CM E ALTURA DE 45 CM, COM TAMPA                                                                                                                                                                                                                                                                                                                                                                                         </t>
  </si>
  <si>
    <t xml:space="preserve">CAIXA DE GORDURA EM PVC, DIAMETRO MINIMO 300 MM, DIAMETRO DE SAIDA 100 MM, CAPACIDADE  APROXIMADA 18 LITROS, COM TAMPA E CESTO                                                                                                                                                                                                                                                                                                                                                                            </t>
  </si>
  <si>
    <t>376,95</t>
  </si>
  <si>
    <t xml:space="preserve">CAIXA DE INCENDIO/ABRIGO PARA MANGUEIRA, DE EMBUTIR/INTERNA, COM 75 X 45 X 17 CM, EM CHAPA DE ACO, PORTA COM VENTILACAO, VISOR COM A INSCRICAO "INCENDIO", SUPORTE/CESTA INTERNA PARA A MANGUEIRA, PINTURA ELETROSTATICA VERMELHA                                                                                                                                                                                                                                                                         </t>
  </si>
  <si>
    <t>334,09</t>
  </si>
  <si>
    <t xml:space="preserve">CAIXA DE INCENDIO/ABRIGO PARA MANGUEIRA, DE EMBUTIR/INTERNA, COM 90 X 60 X 17 CM, EM CHAPA DE ACO, PORTA COM VENTILACAO, VISOR COM A INSCRICAO "INCENDIO", SUPORTE/CESTA INTERNA PARA A MANGUEIRA, PINTURA ELETROSTATICA VERMELHA                                                                                                                                                                                                                                                                         </t>
  </si>
  <si>
    <t>422,58</t>
  </si>
  <si>
    <t xml:space="preserve">CAIXA DE INCENDIO/ABRIGO PARA MANGUEIRA, DE SOBREPOR/EXTERNA, COM 75 X 45 X 17 CM, EM CHAPA DE ACO, PORTA COM VENTILACAO, VISOR COM A INSCRICAO "INCENDIO", SUPORTE/CESTA INTERNA PARA A MANGUEIRA, PINTURA ELETROSTATICA VERMELHA                                                                                                                                                                                                                                                                        </t>
  </si>
  <si>
    <t>350,00</t>
  </si>
  <si>
    <t xml:space="preserve">CAIXA DE INCENDIO/ABRIGO PARA MANGUEIRA, DE SOBREPOR/EXTERNA, COM 90 X 60 X 17 CM, EM CHAPA DE ACO, PORTA COM VENTILACAO, VISOR COM A INSCRICAO "INCENDIO", SUPORTE/CESTA INTERNA PARA A MANGUEIRA, PINTURA ELETROSTATICA VERMELHA                                                                                                                                                                                                                                                                        </t>
  </si>
  <si>
    <t>427,55</t>
  </si>
  <si>
    <t xml:space="preserve">CAIXA DE INSPECAO PARA ATERRAMENTO E PARA RAIOS, EM POLIPROPILENO,  DIAMETRO = 300 MM X ALTURA = 400 MM                                                                                                                                                                                                                                                                                                                                                                                                   </t>
  </si>
  <si>
    <t xml:space="preserve">CAIXA DE INSPECAO PARA ATERRAMENTO OU OUTRO USO, EM PVC, DN = 250 X 250 MM                                                                                                                                                                                                                                                                                                                                                                                                                                </t>
  </si>
  <si>
    <t>50,33</t>
  </si>
  <si>
    <t xml:space="preserve">CAIXA DE INSPECAO PARA ATERRAMENTO OU OUTRO USO, EM PVC, DN = 300 X *300* MM                                                                                                                                                                                                                                                                                                                                                                                                                              </t>
  </si>
  <si>
    <t xml:space="preserve">CAIXA DE INSPECAO PARA ATERRAMENTO OU OUTRO USO, EM PVC, DN = 300 X 250 MM                                                                                                                                                                                                                                                                                                                                                                                                                                </t>
  </si>
  <si>
    <t>68,60</t>
  </si>
  <si>
    <t xml:space="preserve">CAIXA DE INSPECAO PARA ATERRAMENTO OU OUTRO USO, EM PVC, DN = 300 X 600 MM                                                                                                                                                                                                                                                                                                                                                                                                                                </t>
  </si>
  <si>
    <t>150,22</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</si>
  <si>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</si>
  <si>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</si>
  <si>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</si>
  <si>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</si>
  <si>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</si>
  <si>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</si>
  <si>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32,22</t>
  </si>
  <si>
    <t xml:space="preserve">CAIXA DE PASSAGEM ELETRICA DE PAREDE, DE EMBUTIR, EM PVC, COM TAMPA APARAFUSADA, DIMENSOES 200 X 200 X *90* MM                                                                                                                                                                                                                                                                                                                                                                                            </t>
  </si>
  <si>
    <t>52,99</t>
  </si>
  <si>
    <t xml:space="preserve">CAIXA DE PASSAGEM ELETRICA DE PAREDE, DE EMBUTIR, EM TERMOPLASTICO / PVC, COM TAMPA APARAFUSADA, DIMENSOES 400 X 400 X *120* MM                                                                                                                                                                                                                                                                                                                                                                           </t>
  </si>
  <si>
    <t>175,64</t>
  </si>
  <si>
    <t xml:space="preserve">CAIXA DE PASSAGEM ELETRICA DE PAREDE, DE SOBREPOR, EM PVC, COM TAMPA APARAFUSADA, DIMENSOES 300 X 300 X *100* MM                                                                                                                                                                                                                                                                                                                                                                                          </t>
  </si>
  <si>
    <t xml:space="preserve">CAIXA DE PASSAGEM ELETRICA DE PAREDE, DE SOBREPOR, EM PVC, COM TAMPA APARAFUSADA, DIMENSOES, 400 X 400 X *120* MM                                                                                                                                                                                                                                                                                                                                                                                         </t>
  </si>
  <si>
    <t>157,27</t>
  </si>
  <si>
    <t xml:space="preserve">CAIXA DE PASSAGEM ELETRICA DE PAREDE, DE SOBREPOR, EM TERMOPLASTICO / PVC, COM TAMPA APARAFUSA, DIMENSOES 200 X 200 X *100* MM                                                                                                                                                                                                                                                                                                                                                                            </t>
  </si>
  <si>
    <t>59,49</t>
  </si>
  <si>
    <t xml:space="preserve">CAIXA DE PASSAGEM ELETRICA DE PAREDE, DE SOBREPOR, EM TERMOPLASTICO / PVC, COM TAMPA APARAFUSADA, DIMENSOES, 150 X 150 X *100* MM                                                                                                                                                                                                                                                                                                                                                                         </t>
  </si>
  <si>
    <t>35,25</t>
  </si>
  <si>
    <t xml:space="preserve">CAIXA DE PASSAGEM ELETRICA, PARA PISO, EM PVC, DIMENSOES DE 3/4" A 4"                                                                                                                                                                                                                                                                                                                                                                                                                                     </t>
  </si>
  <si>
    <t>416,96</t>
  </si>
  <si>
    <t xml:space="preserve">CAIXA DE PASSAGEM METALICA DE SOBREPOR COM TAMPA PARAFUSADA, DIMENSOES 20 X 20 X 10 CM                                                                                                                                                                                                                                                                                                                                                                                                                    </t>
  </si>
  <si>
    <t>48,59</t>
  </si>
  <si>
    <t xml:space="preserve">CAIXA DE PASSAGEM METALICA DE SOBREPOR COM TAMPA PARAFUSADA, DIMENSOES 30 X 30 X 10 CM                                                                                                                                                                                                                                                                                                                                                                                                                    </t>
  </si>
  <si>
    <t>95,51</t>
  </si>
  <si>
    <t xml:space="preserve">CAIXA DE PASSAGEM METALICA DE SOBREPOR COM TAMPA PARAFUSADA, DIMENSOES 40 X 40 X 15 CM                                                                                                                                                                                                                                                                                                                                                                                                                    </t>
  </si>
  <si>
    <t>153,51</t>
  </si>
  <si>
    <t xml:space="preserve">CAIXA DE PASSAGEM METALICA DE SOBREPOR COM TAMPA PARAFUSADA, DIMENSOES 50 X 50 X 15 CM                                                                                                                                                                                                                                                                                                                                                                                                                    </t>
  </si>
  <si>
    <t>229,62</t>
  </si>
  <si>
    <t xml:space="preserve">CAIXA DE PASSAGEM METALICA DE SOBREPOR COM TAMPA PARAFUSADA, DIMENSOES 60 X 60 X 20 CM                                                                                                                                                                                                                                                                                                                                                                                                                    </t>
  </si>
  <si>
    <t>306,45</t>
  </si>
  <si>
    <t xml:space="preserve">CAIXA DE PASSAGEM METALICA DE SOBREPOR COM TAMPA PARAFUSADA, DIMENSOES 70 X 70 X 20 CM                                                                                                                                                                                                                                                                                                                                                                                                                    </t>
  </si>
  <si>
    <t>370,36</t>
  </si>
  <si>
    <t xml:space="preserve">CAIXA DE PASSAGEM METALICA DE SOBREPOR COM TAMPA PARAFUSADA, DIMENSOES 80 X 80 X 20 CM                                                                                                                                                                                                                                                                                                                                                                                                                    </t>
  </si>
  <si>
    <t>469,42</t>
  </si>
  <si>
    <t xml:space="preserve">CAIXA DE PASSAGEM METALICA, DE SOBREPOR, COM TAMPA APARAFUSADA, DIMENSOES 15 X 15 X *10* CM                                                                                                                                                                                                                                                                                                                                                                                                               </t>
  </si>
  <si>
    <t xml:space="preserve">CAIXA DE PASSAGEM METALICA, DE SOBREPOR, COM TAMPA APARAFUSADA, DIMENSOES 35 X 35 X *12* CM                                                                                                                                                                                                                                                                                                                                                                                                               </t>
  </si>
  <si>
    <t>111,88</t>
  </si>
  <si>
    <t xml:space="preserve">CAIXA DE PASSAGEM/ LUZ / TELEFONIA, DE EMBUTIR,  EM CHAPA DE ACO GALVANIZADO, DIMENSOES 150 X 150 X 15 CM (PADRAO CONCESSIONARIA LOCAL)                                                                                                                                                                                                                                                                                                                                                                   </t>
  </si>
  <si>
    <t>2.151,33</t>
  </si>
  <si>
    <t xml:space="preserve">CAIXA DE PASSAGEM/ LUZ / TELEFONIA, DE EMBUTIR,  EM CHAPA DE ACO GALVANIZADO, DIMENSOES 20 X 20 X *12* CM (PADRAO CONCESSIONARIA LOCAL)                                                                                                                                                                                                                                                                                                                                                                   </t>
  </si>
  <si>
    <t>92,62</t>
  </si>
  <si>
    <t xml:space="preserve">CAIXA DE PASSAGEM/ LUZ / TELEFONIA, DE EMBUTIR,  EM CHAPA DE ACO GALVANIZADO, DIMENSOES 200 X 200 X 20 CM (PADRAO CONCESSIONARIA LOCAL)                                                                                                                                                                                                                                                                                                                                                                   </t>
  </si>
  <si>
    <t>4.202,29</t>
  </si>
  <si>
    <t xml:space="preserve">CAIXA DE PASSAGEM/ LUZ / TELEFONIA, DE EMBUTIR,  EM CHAPA DE ACO GALVANIZADO, DIMENSOES 40 X 40 X *12* CM (PADRAO CONCESSIONARIA LOCAL)                                                                                                                                                                                                                                                                                                                                                                   </t>
  </si>
  <si>
    <t>205,15</t>
  </si>
  <si>
    <t xml:space="preserve">CAIXA DE PASSAGEM/ LUZ / TELEFONIA, DE EMBUTIR,  EM CHAPA DE ACO GALVANIZADO, DIMENSOES 60 X 60 X *12* CM (PADRAO CONCESSIONARIA LOCAL)                                                                                                                                                                                                                                                                                                                                                                   </t>
  </si>
  <si>
    <t>339,96</t>
  </si>
  <si>
    <t xml:space="preserve">CAIXA DE PASSAGEM/ LUZ / TELEFONIA, DE EMBUTIR,  EM CHAPA DE ACO GALVANIZADO, DIMENSOES 80 X 80 X *12* CM (PADRAO CONCESSIONARIA LOCAL)                                                                                                                                                                                                                                                                                                                                                                   </t>
  </si>
  <si>
    <t>508,23</t>
  </si>
  <si>
    <t xml:space="preserve">CAIXA DE PASSAGEM/ LUZ / TELEFONIA, DE EMBUTIR, EM CHAPA DE ACO GALVANIZADO, DIMENSOES 120 X 120 X *12* CM (PADRAO CONCESSIONARIA LOCAL)                                                                                                                                                                                                                                                                                                                                                                  </t>
  </si>
  <si>
    <t>1.022,39</t>
  </si>
  <si>
    <t xml:space="preserve">CAIXA DE PASSAGEM/ LUZ / TELEFONIA, DE SOBREPOR,  EM CHAPA DE ACO GALVANIZADO, DIMENSOES 80 X 80 X *12* CM (PADRAO CONCESSIONARIA LOCAL)                                                                                                                                                                                                                                                                                                                                                                  </t>
  </si>
  <si>
    <t>636,61</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</si>
  <si>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</si>
  <si>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</si>
  <si>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</si>
  <si>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3.998,24</t>
  </si>
  <si>
    <t xml:space="preserve">CAIXA DE PROTECAO PARA TRANSFORMADOR CORRENTE, EM CHAPA DE ACO 18 USG (PADRAO DA CONCESSIONARIA LOCAL)                                                                                                                                                                                                                                                                                                                                                                                                    </t>
  </si>
  <si>
    <t>1.279,35</t>
  </si>
  <si>
    <t xml:space="preserve">CAIXA INTERNA/EXTERNA DE MEDICAO PARA 1 MEDIDOR TRIFASICO, COM VISOR, EM CHAPA DE ACO 18 USG (PADRAO DA CONCESSIONARIA LOCAL)                                                                                                                                                                                                                                                                                                                                                                             </t>
  </si>
  <si>
    <t>405,45</t>
  </si>
  <si>
    <t xml:space="preserve">CAIXA INTERNA/EXTERNA DE MEDICAO PARA 4 MEDIDORES MONOFASICOS, COM VISOR, EM CHAPA DE ACO 18 USG (PADRAO DA CONCESSIONARIA LOCAL)                                                                                                                                                                                                                                                                                                                                                                         </t>
  </si>
  <si>
    <t>656,50</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</si>
  <si>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</si>
  <si>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</si>
  <si>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</si>
  <si>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</si>
  <si>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76,12</t>
  </si>
  <si>
    <t xml:space="preserve">CAIXA PARA MEDICAO COLETIVA TIPO L, PADRAO BIFASICO OU TRIFASICO, PARA ATE 4 MEDIDORES, SEM BARRAMENTO E COM PORTAS INFERIOR E SUPERIOR                                                                                                                                                                                                                                                                                                                                                                   </t>
  </si>
  <si>
    <t>2.674,34</t>
  </si>
  <si>
    <t xml:space="preserve">CAIXA PARA MEDICAO COLETIVA TIPO M, PADRAO BIFASICO OU TRIFASICO, PARA ATE 8 MEDIDORES, SEM BARRAMENTO E COM PORTAS INFERIOR E SUPERIOR                                                                                                                                                                                                                                                                                                                                                                   </t>
  </si>
  <si>
    <t>4.486,65</t>
  </si>
  <si>
    <t xml:space="preserve">CAIXA PARA MEDICAO COLETIVA TIPO N, PADRAO BIFASICO OU TRIFASICO, PARA ATE 12 MEDIDORES, SEM BARRAMENTO E COM PORTAS INFERIOR E SUPERIOR                                                                                                                                                                                                                                                                                                                                                                  </t>
  </si>
  <si>
    <t>5.642,95</t>
  </si>
  <si>
    <t xml:space="preserve">CAIXA PARA MEDIDOR MONOFASICO, EM POLICARBONATO / TERMOPLASTICO, PARA ALOJAR 1 DISJUNTOR (PADRAO DA CONCESSIONARIA LOCAL)                                                                                                                                                                                                                                                                                                                                                                                 </t>
  </si>
  <si>
    <t>60,42</t>
  </si>
  <si>
    <t xml:space="preserve">CAIXA PARA MEDIDOR POLIFASICO, EM POLICARBONATO / TERMOPLASTICO, PARA ALOJAR 1 DISJUNTOR (PADRAO DA CONCESSIONARIA LOCAL)                                                                                                                                                                                                                                                                                                                                                                                 </t>
  </si>
  <si>
    <t>143,32</t>
  </si>
  <si>
    <t xml:space="preserve">CAIXA PRE-MOLDADA PARA BOCA DE LOBO, EM CONCRETO ARMADO, COM FCK DE 25 MPA, COM DIMENSOES 1,10 X 0,65 X 1,00 M (COMPRIMENTO X LARGURA X ALTURA)                                                                                                                                                                                                                                                                                                                                                           </t>
  </si>
  <si>
    <t>349,41</t>
  </si>
  <si>
    <t xml:space="preserve">CAIXA SIFONADA PVC, 100 X 100 X 50 MM, COM GRELHA REDONDA, BRANCA                                                                                                                                                                                                                                                                                                                                                                                                                                         </t>
  </si>
  <si>
    <t xml:space="preserve">CAIXA SIFONADA PVC, 250 X 230 X 75 MM, COM TAMPA CEGA QUADRADA, BRANCA                                                                                                                                                                                                                                                                                                                                                                                                                                    </t>
  </si>
  <si>
    <t>100,37</t>
  </si>
  <si>
    <t xml:space="preserve">CAIXA SIFONADA, PVC, 150 X *185* X 75 MM, COM GRELHA QUADRADA, BRANCA                                                                                                                                                                                                                                                                                                                                                                                                                                     </t>
  </si>
  <si>
    <t xml:space="preserve">CAIXA SIFONADA, PVC, 150 X 150 X 50 MM, COM GRELHA QUADRADA, BRANCA (NBR 5688)                                                                                                                                                                                                                                                                                                                                                                                                                            </t>
  </si>
  <si>
    <t>44,65</t>
  </si>
  <si>
    <t xml:space="preserve">CAIXA SIFONADA, PVC, 150 X 150 X 50 MM, COM GRELHA REDONDA,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</si>
  <si>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</si>
  <si>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</si>
  <si>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</si>
  <si>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</si>
  <si>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</si>
  <si>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</si>
  <si>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2.869,82</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</si>
  <si>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</si>
  <si>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</si>
  <si>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</si>
  <si>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51,95</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</si>
  <si>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</si>
  <si>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</si>
  <si>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t>
  </si>
  <si>
    <t>143,29</t>
  </si>
  <si>
    <t xml:space="preserve">CALHA QUADRADA DE CHAPA DE ACO GALVANIZADA NUM 24, CORTE 33 CM                                                                                                                                                                                                                                                                                                                                                                                                                                            </t>
  </si>
  <si>
    <t xml:space="preserve">CALHA QUADRADA DE CHAPA DE ACO GALVANIZADA NUM 24, CORTE 50 CM                                                                                                                                                                                                                                                                                                                                                                                                                                            </t>
  </si>
  <si>
    <t>73,25</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</si>
  <si>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</si>
  <si>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</si>
  <si>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</si>
  <si>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</si>
  <si>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</si>
  <si>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</si>
  <si>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43,09</t>
  </si>
  <si>
    <t xml:space="preserve">CALHA/CANALETA DE CONCRETO SIMPLES, TIPO MEIA CANA, DIAMETRO DE 60 CM, PARA AGUA PLUVIAL                                                                                                                                                                                                                                                                                                                                                                                                                  </t>
  </si>
  <si>
    <t>55,73</t>
  </si>
  <si>
    <t xml:space="preserve">CALHA/CANALETA DE CONCRETO SIMPLES, TIPO MEIA CANA, DIAMETRO DE 80 CM, PARA AGUA PLUVIAL                                                                                                                                                                                                                                                                                                                                                                                                                  </t>
  </si>
  <si>
    <t>104,16</t>
  </si>
  <si>
    <t xml:space="preserve">CAMADA SEPARADORA DE FILME DE POLIETILENO 20 A 25 MICRA                                                                                                                                                                                                                                                                                                                                                                                                                                                   </t>
  </si>
  <si>
    <t xml:space="preserve">CAMINHAO TOCO, PESO BRUTO TOTAL 13000 KG, CARGA UTIL MAXIMA 7925 KG, DISTANCIA ENTRE EIXOS 4,80 M, POTENCIA 189 CV (INCLUI CABINE E CHASSI, NAO INCLUI CARROCERIA)                                                                                                                                                                                                                                                                                                                                        </t>
  </si>
  <si>
    <t>331.469,94</t>
  </si>
  <si>
    <t xml:space="preserve">CAMINHAO TOCO, PESO BRUTO TOTAL 14300 KG, CARGA UTIL MAXIMA 9590 KG, DISTANCIA ENTRE EIXOS 4,76 M, POTENCIA 185 CV (INCLUI CABINE E CHASSI, NAO INCLUI CARROCERIA)                                                                                                                                                                                                                                                                                                                                        </t>
  </si>
  <si>
    <t>346.155,31</t>
  </si>
  <si>
    <t xml:space="preserve">CAMINHAO TOCO, PESO BRUTO TOTAL 14300 KG, CARGA UTIL MAXIMA 9710 KG, DISTANCIA ENTRE EIXOS 3,56 M, POTENCIA 185 CV (INCLUI CABINE E CHASSI, NAO INCLUI CARROCERIA)                                                                                                                                                                                                                                                                                                                                        </t>
  </si>
  <si>
    <t>352.396,59</t>
  </si>
  <si>
    <t xml:space="preserve">CAMINHAO TOCO, PESO BRUTO TOTAL 16000 KG, CARGA UTIL MAXIMA DE 10685 KG, DISTANCIA ENTRE EIXOS 4,8M, POTENCIA 189 CV (INCLUI CABINE E CHASSI, NAO INCLUI CARROCERIA)                                                                                                                                                                                                                                                                                                                                      </t>
  </si>
  <si>
    <t>291.609,61</t>
  </si>
  <si>
    <t xml:space="preserve">CAMINHAO TOCO, PESO BRUTO TOTAL 16000 KG, CARGA UTIL MAXIMA 10600 KG, DISTANCIA ENTRE EIXOS 4,80 M, POTENCIA 275 CV (INCLUI CABINE E CHASSI, NAO INCLUI CARROCERIA)                                                                                                                                                                                                                                                                                                                                       </t>
  </si>
  <si>
    <t>405.945,76</t>
  </si>
  <si>
    <t xml:space="preserve">CAMINHAO TOCO, PESO BRUTO TOTAL 16000 KG, CARGA UTIL MAXIMA 10780 KG, DISTANCIA ENTRE EIXOS 3,56 M, POTENCIA 275 CV (INCLUI CABINE E CHASSI, NAO INCLUI CARROCERIA)                                                                                                                                                                                                                                                                                                                                       </t>
  </si>
  <si>
    <t>407.519,22</t>
  </si>
  <si>
    <t xml:space="preserve">CAMINHAO TOCO, PESO BRUTO TOTAL 16000 KG, CARGA UTIL MAXIMA 11030 KG, DISTANCIA ENTRE EIXOS 3,56M, POTENCIA 186 CV (INCLUI CABINE E CHASSI, NAO INCLUI CARROCERIA)                                                                                                                                                                                                                                                                                                                                        </t>
  </si>
  <si>
    <t>407.519,18</t>
  </si>
  <si>
    <t xml:space="preserve">CAMINHAO TOCO, PESO BRUTO TOTAL 16000 KG, CARGA UTIL MAXIMA 11130 KG, DISTANCIA ENTRE EIXOS 5,36 M, POTENCIA 185 CV (INCLUI CABINE E CHASSI, NAO INCLUI CARROCERIA)                                                                                                                                                                                                                                                                                                                                       </t>
  </si>
  <si>
    <t>369.547,01</t>
  </si>
  <si>
    <t xml:space="preserve">CAMINHAO TOCO, PESO BRUTO TOTAL 16000 KG, CARGA UTIL MAXIMA 13071 KG, DISTANCIA ENTRE EIXOS 4,80 M, POTENCIA 230 CV (INCLUI CABINE E CHASSI, NAO INCLUI CARROCERIA)                                                                                                                                                                                                                                                                                                                                       </t>
  </si>
  <si>
    <t>389.162,48</t>
  </si>
  <si>
    <t xml:space="preserve">CAMINHAO TOCO, PESO BRUTO TOTAL 8250 KG, CARGA UTIL MAXIMA 5110 KG, DISTANCIA ENTRE EIXOS 4,30 M, POTENCIA 162 CV (INCLUI CABINE E CHASSI, NAO INCLUI CARROCERIA)                                                                                                                                                                                                                                                                                                                                         </t>
  </si>
  <si>
    <t>271.679,49</t>
  </si>
  <si>
    <t xml:space="preserve">CAMINHAO TOCO, PESO BRUTO TOTAL 9000 KG, CARGA UTIL MAXIMA 5940 KG, DISTANCIA ENTRE EIXOS 3,69 M, POTENCIA 177 CV (INCLUI CABINE E CHASSI, NAO INCLUI CARROCERIA)                                                                                                                                                                                                                                                                                                                                         </t>
  </si>
  <si>
    <t>297.850,89</t>
  </si>
  <si>
    <t xml:space="preserve">CAMINHAO TOCO, PESO BRUTO TOTAL 9600 KG, CARGA UTIL MAXIMA 6110 KG, DISTANCIA ENTRE EIXOS 3,70 M, POTENCIA 156 CV (INCLUI CABINE E CHASSI, NAO INCLUI CARROCERIA)                                                                                                                                                                                                                                                                                                                                         </t>
  </si>
  <si>
    <t>296.801,96</t>
  </si>
  <si>
    <t xml:space="preserve">CAMINHAO TOCO, PESO BRUTO TOTAL 9600 KG, CARGA UTIL MAXIMA 6200 KG, DISTANCIA ENTRE EIXOS 3,10 M, POTENCIA 156 CV (INCLUI CABINE E CHASSI, NAO INCLUI CARROCERIA)                                                                                                                                                                                                                                                                                                                                         </t>
  </si>
  <si>
    <t>295.752,99</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</si>
  <si>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</si>
  <si>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</si>
  <si>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423.778,02</t>
  </si>
  <si>
    <t xml:space="preserve">CAMINHAO TRUCADO, PESO BRUTO TOTAL 23000 KG, CARGA UTIL MAXIMA 15378 KG, DISTANCIA ENTRE EIXOS 4,80 M, POTENCIA 326 CV (INCLUI CABINE E CHASSI, NAO INCLUI CARROCERIA)                                                                                                                                                                                                                                                                                                                                    </t>
  </si>
  <si>
    <t>478.323,71</t>
  </si>
  <si>
    <t xml:space="preserve">CAMINHAO TRUCADO, PESO BRUTO TOTAL 23000 KG, CARGA UTIL MAXIMA 15935 KG, DISTANCIA ENTRE EIXOS 4,80 M, POTENCIA 230 CV (INCLUI CABINE E CHASSI, NAO INCLUI CARROCERIA)                                                                                                                                                                                                                                                                                                                                    </t>
  </si>
  <si>
    <t>430.386,43</t>
  </si>
  <si>
    <t xml:space="preserve">CAMINHAO TRUCADO, PESO BRUTO TOTAL 23000 KG, CARGA UTIL MAXIMA 15940 KG, DISTANCIA ENTRE EIXOS 3,60 M, POTENCIA 286 CV (INCLUI CABINE E CHASSI, NAO INCLUI CARROCERIA)                                                                                                                                                                                                                                                                                                                                    </t>
  </si>
  <si>
    <t>454.197,74</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</si>
  <si>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</si>
  <si>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</si>
  <si>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448.952,96</t>
  </si>
  <si>
    <t xml:space="preserve">CAMINHONETE COM MOTOR A DIESEL, POTENCIA *160* CV, CABINE DUPLA, 4X4                                                                                                                                                                                                                                                                                                                                                                                                                                      </t>
  </si>
  <si>
    <t>211.642,67</t>
  </si>
  <si>
    <t xml:space="preserve">CAMPAINHA ALTA POTENCIA 110V / 220V, DIAMETRO 150 MM                                                                                                                                                                                                                                                                                                                                                                                                                                                      </t>
  </si>
  <si>
    <t>129,03</t>
  </si>
  <si>
    <t xml:space="preserve">CAMPAINHA CIGARRA 127 V / 220 V (APENAS MODULO)                                                                                                                                                                                                                                                                                                                                                                                                                                                           </t>
  </si>
  <si>
    <t xml:space="preserve">CAMPAINHA CIGARRA 127 V / 220 V, CONJUNTO MONTADO PARA EMBUTIR 4" X 2" (PLACA + SUPORTE + MODULO)                                                                                                                                                                                                                                                                                                                                                                                                         </t>
  </si>
  <si>
    <t>20,71</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</si>
  <si>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</si>
  <si>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</si>
  <si>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</si>
  <si>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</si>
  <si>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</si>
  <si>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1,98</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</si>
  <si>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</si>
  <si>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</si>
  <si>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</si>
  <si>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</si>
  <si>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</si>
  <si>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</si>
  <si>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</si>
  <si>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</si>
  <si>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 xml:space="preserve">CANTONEIRA (ABAS IGUAIS) EM FERRO GALVANIZADO, 50,8 MM X 9,53 MM (L X E), 6,99 KG/M                                                                                                                                                                                                                                                                                                                                                                                                                       </t>
  </si>
  <si>
    <t xml:space="preserve">CANTONEIRA "U" ALUMINIO ABAS IGUAIS 1 ", E = 3/32 "                                                                                                                                                                                                                                                                                                                                                                                                                                                       </t>
  </si>
  <si>
    <t>32,75</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</si>
  <si>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</si>
  <si>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</si>
  <si>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</si>
  <si>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</si>
  <si>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</si>
  <si>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</si>
  <si>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</si>
  <si>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32,64</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</si>
  <si>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</si>
  <si>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</si>
  <si>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</si>
  <si>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</si>
  <si>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</si>
  <si>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</si>
  <si>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</si>
  <si>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</si>
  <si>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</si>
  <si>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</si>
  <si>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</si>
  <si>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</si>
  <si>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</si>
  <si>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</si>
  <si>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</si>
  <si>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</si>
  <si>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</si>
  <si>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18,25</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</si>
  <si>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</si>
  <si>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</si>
  <si>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</si>
  <si>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</si>
  <si>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</si>
  <si>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</si>
  <si>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OU AGUAS PLUVIAIS PREDIAIS                                                                                                                                                                                                                                                                                                                                                                                                                                       </t>
  </si>
  <si>
    <t xml:space="preserve">CAP PVC, SERIE R, DN 150 MM, PARA ESGOTO OU AGUAS PLUVIAIS PREDIAIS                                                                                                                                                                                                                                                                                                                                                                                                                                       </t>
  </si>
  <si>
    <t>98,19</t>
  </si>
  <si>
    <t xml:space="preserve">CAP PVC, SERIE R, DN 75 MM, PARA ESGOTO OU AGUAS PLUVIAIS PREDIAIS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</si>
  <si>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</si>
  <si>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</si>
  <si>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</si>
  <si>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</si>
  <si>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119,12</t>
  </si>
  <si>
    <t xml:space="preserve">CAP PVC, SOLDAVEL, 20 MM, PARA AGUA FRIA PREDIAL                                                                                                                                                                                                                                                                                                                                                                                                                                                          </t>
  </si>
  <si>
    <t xml:space="preserve">CAP PVC, SOLDAVEL, 25 MM, PARA AGUA FRIA PREDIAL                                                                                                                                                                                                                                                                                                                                                                                                                                                          </t>
  </si>
  <si>
    <t xml:space="preserve">CAP PVC, SOLDAVEL, 32 MM, PARA AGUA FRIA PREDIAL                                                                                                                                                                                                                                                                                                                                                                                                                                                          </t>
  </si>
  <si>
    <t>3,35</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</si>
  <si>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</si>
  <si>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</si>
  <si>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</si>
  <si>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</si>
  <si>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</si>
  <si>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79,26</t>
  </si>
  <si>
    <t xml:space="preserve">CAP, PVC PBA, JE, DN 100 / DE 110 MM,  PARA REDE DE AGUA (NBR 10351)                                                                                                                                                                                                                                                                                                                                                                                                                                      </t>
  </si>
  <si>
    <t>37,17</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</si>
  <si>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</si>
  <si>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</si>
  <si>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</si>
  <si>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</si>
  <si>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</si>
  <si>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</si>
  <si>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</si>
  <si>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250,66</t>
  </si>
  <si>
    <t xml:space="preserve">CAPACITOR TRIFASICO, POTENCIA 5 KVAR, TENSAO 220 V, FORNECIDO COM CAPA PROTETORA, RESISTOR INTERNO A UNIDADE CAPACITIVA                                                                                                                                                                                                                                                                                                                                                                                   </t>
  </si>
  <si>
    <t>425,89</t>
  </si>
  <si>
    <t xml:space="preserve">CAPIM BRAQUIARIA DECUMBENS/ BRAQUIARINHA, VC *70*% MINIMO                                                                                                                                                                                                                                                                                                                                                                                                                                                 </t>
  </si>
  <si>
    <t>35,81</t>
  </si>
  <si>
    <t xml:space="preserve">CAPTOR FRANKLIN (4 PONTAS), EM LATAO CROMADO, H = 300 MM, DUAS DESCIDAS                                                                                                                                                                                                                                                                                                                                                                                                                                   </t>
  </si>
  <si>
    <t>49,67</t>
  </si>
  <si>
    <t xml:space="preserve">CAPTOR FRANKLIN (4 PONTAS), EM LATAO CROMADO, H = 300 MM, UMA DESCIDA                                                                                                                                                                                                                                                                                                                                                                                                                                     </t>
  </si>
  <si>
    <t xml:space="preserve">CAPTOR FRANKLIN (4 PONTAS), EM LATAO CROMADO, H = 350 MM, DUAS DESCIDAS                                                                                                                                                                                                                                                                                                                                                                                                                                   </t>
  </si>
  <si>
    <t xml:space="preserve">CAPTOR FRANKLIN (4 PONTAS), EM LATAO CROMADO, H=350 MM, UMA DESCIDA                                                                                                                                                                                                                                                                                                                                                                                                                                       </t>
  </si>
  <si>
    <t>78,37</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</si>
  <si>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</si>
  <si>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</si>
  <si>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</si>
  <si>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</si>
  <si>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</si>
  <si>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</si>
  <si>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48,39</t>
  </si>
  <si>
    <t xml:space="preserve">CARPETE DE POLIPROPILENO EM MANTA PARA TRAFEGO COMERCIAL MEDIO, E = 5 A 6 MM (INSTALADO)                                                                                                                                                                                                                                                                                                                                                                                                                  </t>
  </si>
  <si>
    <t>82,38</t>
  </si>
  <si>
    <t xml:space="preserve">CARPINTEIRO AUXILIAR                                                                                                                                                                                                                                                                                                                                                                                                                                                                                      </t>
  </si>
  <si>
    <t xml:space="preserve">CARPINTEIRO AUXILIAR (MENSALISTA)                                                                                                                                                                                                                                                                                                                                                                                                                                                                         </t>
  </si>
  <si>
    <t>2.618,89</t>
  </si>
  <si>
    <t xml:space="preserve">CARPINTEIRO DE ESQUADRIAS                                                                                                                                                                                                                                                                                                                                                                                                                                                                                 </t>
  </si>
  <si>
    <t xml:space="preserve">CARPINTEIRO DE ESQUADRIAS (MENSALISTA)                                                                                                                                                                                                                                                                                                                                                                                                                                                                    </t>
  </si>
  <si>
    <t>2.790,81</t>
  </si>
  <si>
    <t xml:space="preserve">CARPINTEIRO DE FORMAS                                                                                                                                                                                                                                                                                                                                                                                                                                                                                     </t>
  </si>
  <si>
    <t xml:space="preserve">CARPINTEIRO DE FORMAS (MENSALISTA)                                                                                                                                                                                                                                                                                                                                                                                                                                                                        </t>
  </si>
  <si>
    <t>3.324,09</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</si>
  <si>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</si>
  <si>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</si>
  <si>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3.711,75</t>
  </si>
  <si>
    <t xml:space="preserve">CARRINHO DE MAO DE ACO CAPACIDADE 50 A 60 L, PNEU COM CAMARA                                                                                                                                                                                                                                                                                                                                                                                                                                              </t>
  </si>
  <si>
    <t xml:space="preserve">CARROCERIA FIXA ABERTA DE MADEIRA PARA TRANSPORTE GERAL DE CARGA SECA DIMENSOES APROXIMADAS 2,25 X 4,10 X 0,50 M (INCLUI MONTAGEM, NAO INCLUI CAMINHAO)                                                                                                                                                                                                                                                                                                                                                   </t>
  </si>
  <si>
    <t>16.025,00</t>
  </si>
  <si>
    <t xml:space="preserve">CARROCERIA FIXA ABERTA DE MADEIRA PARA TRANSPORTE GERAL DE CARGA SECA DIMENSOES APROXIMADAS 2,5 X 5,5 X 0,50 M (INCLUI MONTAGEM, NAO INCLUI CAMINHAO)                                                                                                                                                                                                                                                                                                                                                     </t>
  </si>
  <si>
    <t>21.740,21</t>
  </si>
  <si>
    <t xml:space="preserve">CARROCERIA FIXA ABERTA DE MADEIRA PARA TRANSPORTE GERAL DE CARGA SECA DIMENSOES APROXIMADAS 2,5 X 6,00 X 0,50 M (INCLUI MONTAGEM, NAO INCLUI CAMINHAO)                                                                                                                                                                                                                                                                                                                                                    </t>
  </si>
  <si>
    <t>23.533,21</t>
  </si>
  <si>
    <t xml:space="preserve">CARROCERIA FIXA ABERTA DE MADEIRA PARA TRANSPORTE GERAL DE CARGA SECA DIMENSOES APROXIMADAS 2,5 X 6,5 X 0,50 M (INCLUI MONTAGEM, NAO INCLUI CAMINHAO)                                                                                                                                                                                                                                                                                                                                                     </t>
  </si>
  <si>
    <t>25.326,22</t>
  </si>
  <si>
    <t xml:space="preserve">CARROCERIA FIXA ABERTA DE MADEIRA PARA TRANSPORTE GERAL DE CARGA SECA DIMENSOES APROXIMADAS 2,5 X 7,00 X 0,50 M (INCLUI MONTAGEM, NAO INCLUI CAMINHAO)                                                                                                                                                                                                                                                                                                                                                    </t>
  </si>
  <si>
    <t>27.119,23</t>
  </si>
  <si>
    <t xml:space="preserve">CARROCERIA FIXA ABERTA DE MADEIRA PARA TRANSPORTE GERAL DE CARGA SECA DIMENSOES APROXIMADAS 2,5 X 7,5 X 0,50 M (INCLUI MONTAGEM, NAO INCLUI CAMINHAO)                                                                                                                                                                                                                                                                                                                                                     </t>
  </si>
  <si>
    <t>30.929,37</t>
  </si>
  <si>
    <t xml:space="preserve">CARVAO ANTRACITO PARA FILTRO, GRAO VARIANDO DE 0,8 ATE 1,1 MM, COEFICIENTE DE UNIFORMIDADE MENOR QUE 1,7 MM                                                                                                                                                                                                                                                                                                                                                                                               </t>
  </si>
  <si>
    <t>2.105,35</t>
  </si>
  <si>
    <t xml:space="preserve">CARVAO ANTRACITO PARA FILTRO, GRAO VARIANDO DE 0,8 ATE 1,1 MM, COEFICIENTE DE UNIFORMIDADE MENOR QUE 1,7 MM (DISTRIBUIDOR)                                                                                                                                                                                                                                                                                                                                                                                </t>
  </si>
  <si>
    <t xml:space="preserve">CASCALHO DE CAVA                                                                                                                                                                                                                                                                                                                                                                                                                                                                                          </t>
  </si>
  <si>
    <t>45,67</t>
  </si>
  <si>
    <t xml:space="preserve">CASCALHO DE RIO                                                                                                                                                                                                                                                                                                                                                                                                                                                                                           </t>
  </si>
  <si>
    <t>73,08</t>
  </si>
  <si>
    <t xml:space="preserve">CASCALHO LAVADO                                                                                                                                                                                                                                                                                                                                                                                                                                                                                           </t>
  </si>
  <si>
    <t>87,65</t>
  </si>
  <si>
    <t xml:space="preserve">CAVALETE PARA TALHA COM ESTRUTURA EM TUBO METALICO ALTURA MINIMA 3,2 M EQUIPADO COM RODAS DE BORRACHA PARA MOVIMENTACAO DE TUBOS DE CONCRETO NA CENTRAL DE PREMOLDADOS COM CAPACIDADE DE CARGA DE 3 TONELADAS                                                                                                                                                                                                                                                                                             </t>
  </si>
  <si>
    <t>9.424,07</t>
  </si>
  <si>
    <t xml:space="preserve">CAVALO MECANICO TRACAO 4X2, PESO BRUTO TOTAL COMBINADO 49000 KG, CAPACIDADE MAXIMA DE TRACAO *66000* KG, POTENCIA *360* CV (INCLUI CABINE E CHASSI, NAO INCLUI SEMIRREBOQUE)                                                                                                                                                                                                                                                                                                                              </t>
  </si>
  <si>
    <t>588.050,18</t>
  </si>
  <si>
    <t xml:space="preserve">CAVALO MECANICO TRACAO 4X2, PESO BRUTO TOTAL 16000 KG, CAPACIDADE MAXIMA DE TRACAO *36000* KG, DISTANCIA ENTRE EIXOS *3,56* M, POTENCIA *286* CV (INCLUI CABINE E CHASSI, NAO INCLUI SEMIRREBOQUE)                                                                                                                                                                                                                                                                                                        </t>
  </si>
  <si>
    <t>504.334,80</t>
  </si>
  <si>
    <t xml:space="preserve">CAVALO MECANICO TRACAO 4X2, PESO BRUTO TOTAL 16000 KG, CAPACIDADE MAXIMA DE TRACAO *45000* KG, DISTANCIA ENTRE EIXOS *3,56* M, POTENCIA *330* CV (INCLUI CABINE E CHASSI, NAO INCLUI SEMIRREBOQUE)                                                                                                                                                                                                                                                                                                        </t>
  </si>
  <si>
    <t>510.460,24</t>
  </si>
  <si>
    <t xml:space="preserve">CAVALO MECANICO TRACAO 4X2, PESO BRUTO TOTAL 16000 KG, CAPACIDADE MAXIMA DE TRACAO *80000* KG, POTENCIA *380* CV (INCLUI CABINE E CHASSI, NAO INCLUI SEMIRREBOQUE)                                                                                                                                                                                                                                                                                                                                        </t>
  </si>
  <si>
    <t>580.291,28</t>
  </si>
  <si>
    <t xml:space="preserve">CAVALO MECANICO TRACAO 6X2, PESO BRUTO TOTAL COMBINADO 56000 KG, CAPACIDADE MAXIMA DE TRACAO *66000* KG, POTENCIA *360* CV (INCLUI CABINE E CHASSI, NAO INCLUI SEMIRREBOQUE)                                                                                                                                                                                                                                                                                                                              </t>
  </si>
  <si>
    <t>711.581,60</t>
  </si>
  <si>
    <t xml:space="preserve">CAVOUQUEIRO OU OPERADOR DE PERFURATRIZ / ROMPEDOR                                                                                                                                                                                                                                                                                                                                                                                                                                                         </t>
  </si>
  <si>
    <t xml:space="preserve">CAVOUQUEIRO OU OPERADOR DE PERFURATRIZ / ROMPEDOR (MENSALISTA)                                                                                                                                                                                                                                                                                                                                                                                                                                            </t>
  </si>
  <si>
    <t>2.580,85</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</si>
  <si>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</si>
  <si>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</si>
  <si>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4.834,35</t>
  </si>
  <si>
    <t xml:space="preserve">CENTRO DE MEDICAO AGRUPADA, EM POLICARBONATO / PVC, COM 16 MEDIDORES E PROTECAO GERAL (INCLUI BARRAMENTO, DISJUNTORES E ACESSORIOS DE FIXACAO) (PADRAO CONCESSIONARIA LOCAL)                                                                                                                                                                                                                                                                                                                              </t>
  </si>
  <si>
    <t>6.445,80</t>
  </si>
  <si>
    <t xml:space="preserve">CENTRO DE MEDICAO AGRUPADA, EM POLICARBONATO / PVC, COM 4 MEDIDORES E PROTECAO GERAL (INCLUI BARRAMENTO, DISJUNTORES E ACESSORIOS DE FIXACAO) (PADRAO CONCESSIONARIA LOCAL)                                                                                                                                                                                                                                                                                                                               </t>
  </si>
  <si>
    <t>1.123,36</t>
  </si>
  <si>
    <t xml:space="preserve">CENTRO DE MEDICAO AGRUPADA, EM POLICARBONATO / PVC, COM 8 MEDIDORES E PROTECAO GERAL (INCLUI BARRAMENTO, DISJUNTORES E ACESSORIOS DE FIXACAO) (PADRAO CONCESSIONARIA LOCAL)                                                                                                                                                                                                                                                                                                                               </t>
  </si>
  <si>
    <t>2.479,15</t>
  </si>
  <si>
    <t xml:space="preserve">CERA  LIQUIDA                                                                                                                                                                                                                                                                                                                                                                                                                                                                                             </t>
  </si>
  <si>
    <t xml:space="preserve">CHAPA ACO INOX AISI 304 NUMERO 4 (E = 6 MM), ACABAMENTO NUMERO 1 (LAMINADO A QUENTE, FOSCO)                                                                                                                                                                                                                                                                                                                                                                                                               </t>
  </si>
  <si>
    <t>1.302,56</t>
  </si>
  <si>
    <t xml:space="preserve">CHAPA ACO INOX AISI 304 NUMERO 9 (E = 4 MM), ACABAMENTO NUMERO 1 (LAMINADO A QUENTE, FOSCO)                                                                                                                                                                                                                                                                                                                                                                                                               </t>
  </si>
  <si>
    <t>868,36</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</si>
  <si>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</si>
  <si>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</si>
  <si>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</si>
  <si>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</si>
  <si>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</si>
  <si>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</si>
  <si>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</si>
  <si>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</si>
  <si>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</si>
  <si>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</si>
  <si>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</si>
  <si>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</si>
  <si>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</si>
  <si>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</si>
  <si>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</si>
  <si>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</si>
  <si>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</si>
  <si>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</si>
  <si>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</si>
  <si>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23,49</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</si>
  <si>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</si>
  <si>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</si>
  <si>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</si>
  <si>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</si>
  <si>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</si>
  <si>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</si>
  <si>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</si>
  <si>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</si>
  <si>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</si>
  <si>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</si>
  <si>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</si>
  <si>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</si>
  <si>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44,87</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</si>
  <si>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</si>
  <si>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</si>
  <si>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</si>
  <si>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56,94</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</si>
  <si>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</si>
  <si>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</si>
  <si>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</si>
  <si>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92,11</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</si>
  <si>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</si>
  <si>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</si>
  <si>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</si>
  <si>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</si>
  <si>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74,52</t>
  </si>
  <si>
    <t xml:space="preserve">CHAPA DE MADEIRA COMPENSADA PLASTIFICADA PARA FORMA DE CONCRETO, DE 2,20 X 1,10 M, E = 12 MM                                                                                                                                                                                                                                                                                                                                                                                                              </t>
  </si>
  <si>
    <t xml:space="preserve">CHAPA DE MADEIRA COMPENSADA RESINADA PARA FORMA DE CONCRETO, DE *2,2 X 1,1* M, E = 14 MM                                                                                                                                                                                                                                                                                                                                                                                                                  </t>
  </si>
  <si>
    <t xml:space="preserve">CHAPA DE MADEIRA COMPENSADA RESINADA PARA FORMA DE CONCRETO, DE *2,2 X 1,1* M, E = 17 MM                                                                                                                                                                                                                                                                                                                                                                                                                  </t>
  </si>
  <si>
    <t xml:space="preserve">CHAPA DE MDF BRANCO LISO 1 FACE, E = 12 MM, DE *2,75 X 1,85* M                                                                                                                                                                                                                                                                                                                                                                                                                                            </t>
  </si>
  <si>
    <t xml:space="preserve">CHAPA DE MDF BRANCO LISO 1 FACE, E = 15 MM, DE *2,75 X 1,85* M                                                                                                                                                                                                                                                                                                                                                                                                                                            </t>
  </si>
  <si>
    <t>51,48</t>
  </si>
  <si>
    <t xml:space="preserve">CHAPA DE MDF BRANCO LISO 1 FACE, E = 18 MM, DE *2,75 X 1,85* M                                                                                                                                                                                                                                                                                                                                                                                                                                            </t>
  </si>
  <si>
    <t xml:space="preserve">CHAPA DE MDF BRANCO LISO 1 FACE, E = 25 MM, DE *2,75 X 1,85* M                                                                                                                                                                                                                                                                                                                                                                                                                                            </t>
  </si>
  <si>
    <t>93,83</t>
  </si>
  <si>
    <t xml:space="preserve">CHAPA DE MDF BRANCO LISO 1 FACE, E = 6 MM, DE *2,75 X 1,85* M                                                                                                                                                                                                                                                                                                                                                                                                                                             </t>
  </si>
  <si>
    <t xml:space="preserve">CHAPA DE MDF BRANCO LISO 1 FACE, E = 9 MM, DE *2,75 X 1,85* M                                                                                                                                                                                                                                                                                                                                                                                                                                             </t>
  </si>
  <si>
    <t>44,40</t>
  </si>
  <si>
    <t xml:space="preserve">CHAPA DE MDF BRANCO LISO 2 FACES, E = 12 MM, DE *2,75 X 1,85* M                                                                                                                                                                                                                                                                                                                                                                                                                                           </t>
  </si>
  <si>
    <t xml:space="preserve">CHAPA DE MDF BRANCO LISO 2 FACES, E = 15 MM, DE *2,75 X 1,85* M                                                                                                                                                                                                                                                                                                                                                                                                                                           </t>
  </si>
  <si>
    <t>53,32</t>
  </si>
  <si>
    <t xml:space="preserve">CHAPA DE MDF BRANCO LISO 2 FACES, E = 18 MM, DE *2,75 X 1,85* M                                                                                                                                                                                                                                                                                                                                                                                                                                           </t>
  </si>
  <si>
    <t xml:space="preserve">CHAPA DE MDF BRANCO LISO 2 FACES, E = 25 MM, DE *2,75 X 1,85* M                                                                                                                                                                                                                                                                                                                                                                                                                                           </t>
  </si>
  <si>
    <t xml:space="preserve">CHAPA DE MDF BRANCO LISO 2 FACES, E = 6 MM, DE *2,75 X 1,85* M                                                                                                                                                                                                                                                                                                                                                                                                                                            </t>
  </si>
  <si>
    <t>36,65</t>
  </si>
  <si>
    <t xml:space="preserve">CHAPA DE MDF BRANCO LISO 2 FACES, E = 9 MM, DE *2,75 X 1,85* M                                                                                                                                                                                                                                                                                                                                                                                                                                            </t>
  </si>
  <si>
    <t>44,83</t>
  </si>
  <si>
    <t xml:space="preserve">CHAPA DE MDF CRU, E = 12 MM, DE *2,75 X 1,85* M                                                                                                                                                                                                                                                                                                                                                                                                                                                           </t>
  </si>
  <si>
    <t xml:space="preserve">CHAPA DE MDF CRU, E = 15 MM, DE *2,75 X 1,85* M                                                                                                                                                                                                                                                                                                                                                                                                                                                           </t>
  </si>
  <si>
    <t xml:space="preserve">CHAPA DE MDF CRU, E = 18 MM, DE *2,75 X 1,85* M                                                                                                                                                                                                                                                                                                                                                                                                                                                           </t>
  </si>
  <si>
    <t xml:space="preserve">CHAPA DE MDF CRU, E = 20 MM, DE *2,75 X 1,85* M                                                                                                                                                                                                                                                                                                                                                                                                                                                           </t>
  </si>
  <si>
    <t>64,02</t>
  </si>
  <si>
    <t xml:space="preserve">CHAPA DE MDF CRU, E = 25 MM, DE *2,75 X 1,85* M                                                                                                                                                                                                                                                                                                                                                                                                                                                           </t>
  </si>
  <si>
    <t xml:space="preserve">CHAPA DE MDF CRU, E = 6 MM, DE *2,75 X 1,85* M                                                                                                                                                                                                                                                                                                                                                                                                                                                            </t>
  </si>
  <si>
    <t xml:space="preserve">CHAPA DE MDF CRU, E = 9 MM, DE *2,75 X 1,85* M                                                                                                                                                                                                                                                                                                                                                                                                                                                            </t>
  </si>
  <si>
    <t>30,21</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</si>
  <si>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</si>
  <si>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</si>
  <si>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</si>
  <si>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227,52</t>
  </si>
  <si>
    <t xml:space="preserve">CHAPA PARA EMENDA DE VIGA, EM ACO GROSSO, QUALIDADE ESTRUTURAL, BITOLA 3/16 ", E= 4,75 MM, 4 FUROS, LARGURA 45 MM, COMPRIMENTO 500 MM                                                                                                                                                                                                                                                                                                                                                                     </t>
  </si>
  <si>
    <t>158,19</t>
  </si>
  <si>
    <t xml:space="preserve">CHAPA/BOBINA LISA EM ALUMINIO, LIGA 1.200 - H14, QUALQUER ESPESSURA, QUALQUER LARGURA                                                                                                                                                                                                                                                                                                                                                                                                                     </t>
  </si>
  <si>
    <t xml:space="preserve">CHAVE BLINDADA TRIPOLAR PARA MOTORES, DO TIPO FACA, COM PORTA FUSIVEL DO TIPO CARTUCHO, CORRENTE NOMINAL DE 100 A, TENSAO NOMINAL DE 250 V                                                                                                                                                                                                                                                                                                                                                                </t>
  </si>
  <si>
    <t>433,21</t>
  </si>
  <si>
    <t xml:space="preserve">CHAVE BLINDADA TRIPOLAR PARA MOTORES, DO TIPO FACA, COM PORTA FUSIVEL DO TIPO CARTUCHO, CORRENTE NOMINAL DE 30 A, TENSAO NOMINAL DE 250 V                                                                                                                                                                                                                                                                                                                                                                 </t>
  </si>
  <si>
    <t>146,50</t>
  </si>
  <si>
    <t xml:space="preserve">CHAVE BLINDADA TRIPOLAR PARA MOTORES, DO TIPO FACA, COM PORTA FUSIVEL DO TIPO CARTUCHO, CORRENTE NOMINAL DE 60 A, TENSAO NOMINAL DE 250 V                                                                                                                                                                                                                                                                                                                                                                 </t>
  </si>
  <si>
    <t>230,24</t>
  </si>
  <si>
    <t xml:space="preserve">CHAVE DE PARTIDA DIRETA TRIFASICA, COM CAIXA TERMOPLASTICA, COM FUSIVEL DE 25 A, PARA MOTOR COM POTENCIA DE 7,5 CV E TENSAO DE 380 V                                                                                                                                                                                                                                                                                                                                                                      </t>
  </si>
  <si>
    <t>343,87</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</si>
  <si>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</si>
  <si>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</si>
  <si>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302,86</t>
  </si>
  <si>
    <t xml:space="preserve">CHAVE DUPLA PARA CONEXOES TIPO STORZ, ENGATE RAPIDO 1 1/2" X 2 1/2", EM LATAO, PARA INSTALACAO PREDIAL COMBATE A INCENDIO                                                                                                                                                                                                                                                                                                                                                                                 </t>
  </si>
  <si>
    <t>17,47</t>
  </si>
  <si>
    <t xml:space="preserve">CHAVE FUSIVEL PARA REDES DE DISTRIBUICAO, TENSAO DE 15,0 KV, CORRENTE NOMINAL DO PORTA FUSIVEL DE 100 A, CAPACIDADE DE INTERRUPCAO SIMETRICA DE 7,10 KA, CAPACIDADE DE INTERRUPCAO ASSIMETRICA 10,00 KA                                                                                                                                                                                                                                                                                                   </t>
  </si>
  <si>
    <t>206,34</t>
  </si>
  <si>
    <t xml:space="preserve">CHAVE SECCIONADORA-FUSIVEL BLINDADA TRIPOLAR, ABERTURA COM CARGA, PARA FUSIVEL NH00, CORRENTE NOMINAL DE 160 A, TENSAO DE 500 V                                                                                                                                                                                                                                                                                                                                                                           </t>
  </si>
  <si>
    <t>223,82</t>
  </si>
  <si>
    <t xml:space="preserve">CHAVE SECCIONADORA-FUSIVEL BLINDADA TRIPOLAR, ABERTURA COM CARGA, PARA FUSIVEL NH01, CORRENTE NOMINAL DE 250 A, TENSAO DE 500 V                                                                                                                                                                                                                                                                                                                                                                           </t>
  </si>
  <si>
    <t>310,27</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</si>
  <si>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</si>
  <si>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</si>
  <si>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</si>
  <si>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</si>
  <si>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</si>
  <si>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</si>
  <si>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66,99</t>
  </si>
  <si>
    <t xml:space="preserve">CHUVEIRO COMUM EM PLASTICO CROMADO, COM CANO, 4 TEMPERATURAS (110/220 V)                                                                                                                                                                                                                                                                                                                                                                                                                                  </t>
  </si>
  <si>
    <t xml:space="preserve">CIMENTO ASFALTICO DE PETROLEO A GRANEL (CAP) 50/70 (COLETADO CAIXA NA ANP ACRESCIDO DE ICMS)                                                                                                                                                                                                                                                                                                                                                                                                              </t>
  </si>
  <si>
    <t>4.366,85</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</si>
  <si>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</si>
  <si>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</si>
  <si>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</si>
  <si>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</si>
  <si>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</si>
  <si>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</si>
  <si>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</si>
  <si>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</si>
  <si>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</si>
  <si>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</si>
  <si>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</si>
  <si>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</si>
  <si>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36,68</t>
  </si>
  <si>
    <t xml:space="preserve">COLA PARA TUBOS E MANTAS ELASTOMERICAS, A BASE DE SOLVENTE                                                                                                                                                                                                                                                                                                                                                                                                                                                </t>
  </si>
  <si>
    <t>124,75</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</si>
  <si>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</si>
  <si>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</si>
  <si>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</si>
  <si>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</si>
  <si>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</si>
  <si>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</si>
  <si>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</si>
  <si>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</si>
  <si>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</si>
  <si>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</si>
  <si>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26,18</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</si>
  <si>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</si>
  <si>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</si>
  <si>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</si>
  <si>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</si>
  <si>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10.399,50</t>
  </si>
  <si>
    <t xml:space="preserve">COMPACTADOR DE SOLO TIPO PLACA VIBRATORIA REVERSIVEL, A GASOLINA, 4 TEMPOS, PESO DE 125 A 150 KG, FORCA CENTRIFUGA DE 2500 A 2800 KGF, LARG. TRABALHO DE 400 A 450 MM, FREQ VIBRACAO DE 4300 A 4500 RPM, VELOC. TRABALHO DE 15 A 20 M/MIN, POT. DE 5,5 A 6,0 HP                                                                                                                                                                                                                                           </t>
  </si>
  <si>
    <t>8.730,30</t>
  </si>
  <si>
    <t xml:space="preserve">COMPACTADOR DE SOLO TIPO PLACA VIBRATORIA REVERSIVEL, A GASOLINA, 4 TEMPOS, PESO DE 150 A 175 KG, FORCA CENTRIFUGA DE 2800 A 3100 KGF, LARG. TRABALHO DE 450 A 520 MM, FREQ VIBRACAO DE 4000 A 4300 RPM, VELOC. TRABALHO DE 15 A 20 M/MIN, POT. DE 6,0 A 7,0 HP                                                                                                                                                                                                                                           </t>
  </si>
  <si>
    <t>7.535,86</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</si>
  <si>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</si>
  <si>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5.825,51</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</si>
  <si>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</si>
  <si>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103.003,04</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</si>
  <si>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</si>
  <si>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13.561,03</t>
  </si>
  <si>
    <t xml:space="preserve">COMPACTADOR DE SOLOS DE PERCURSAO (SOQUETE) COM MOTOR A GASOLINA 4 TEMPOS DE 4 HP (4 CV)                                                                                                                                                                                                                                                                                                                                                                                                                  </t>
  </si>
  <si>
    <t>12.886,33</t>
  </si>
  <si>
    <t xml:space="preserve">COMPRESSOR DE AR ESTACIONARIO, VAZAO 620 PCM, PRESSAO EFETIVA DE TRABALHO 109 PSI, MOTOR ELETRICO, POTENCIA 127 CV                                                                                                                                                                                                                                                                                                                                                                                        </t>
  </si>
  <si>
    <t>127.758,92</t>
  </si>
  <si>
    <t xml:space="preserve">COMPRESSOR DE AR REBOCAVEL VAZAO 400 PCM, PRESSAO EFETIVA DE TRABALHO 102 PSI, MOTOR DIESEL, POTENCIA 110 CV                                                                                                                                                                                                                                                                                                                                                                                              </t>
  </si>
  <si>
    <t>102.953,34</t>
  </si>
  <si>
    <t xml:space="preserve">COMPRESSOR DE AR REBOCAVEL VAZAO 748 PCM, PRESSAO EFETIVA DE TRABALHO 102 PSI, MOTOR DIESEL, POTENCIA 210 CV                                                                                                                                                                                                                                                                                                                                                                                              </t>
  </si>
  <si>
    <t>220.409,21</t>
  </si>
  <si>
    <t xml:space="preserve">COMPRESSOR DE AR REBOCAVEL VAZAO 860 PCM, PRESSAO EFETIVA DE TRABALHO 102 PSI, MOTOR DIESEL, POTENCIA 250 CV                                                                                                                                                                                                                                                                                                                                                                                              </t>
  </si>
  <si>
    <t>239.409,80</t>
  </si>
  <si>
    <t xml:space="preserve">COMPRESSOR DE AR REBOCAVEL, VAZAO *89* PCM, PRESSAO EFETIVA DE TRABALHO *102* PSI, MOTOR DIESEL, POTENCIA *20* CV                                                                                                                                                                                                                                                                                                                                                                                         </t>
  </si>
  <si>
    <t>86.568,50</t>
  </si>
  <si>
    <t xml:space="preserve">COMPRESSOR DE AR REBOCAVEL, VAZAO 152 PCM, PRESSAO EFETIVA DE TRABALHO 102 PSI, MOTOR DIESEL, POTENCIA 31,5 KW                                                                                                                                                                                                                                                                                                                                                                                            </t>
  </si>
  <si>
    <t>55.740,74</t>
  </si>
  <si>
    <t xml:space="preserve">COMPRESSOR DE AR REBOCAVEL, VAZAO 189 PCM, PRESSAO EFETIVA DE TRABALHO 102 PSI, MOTOR DIESEL, POTENCIA 63 CV                                                                                                                                                                                                                                                                                                                                                                                              </t>
  </si>
  <si>
    <t>64.825,82</t>
  </si>
  <si>
    <t xml:space="preserve">COMPRESSOR DE AR REBOCAVEL, VAZAO 250 PCM, PRESSAO EFETIVA DE TRABALHO 102 PSI, MOTOR DIESEL, POTENCIA 81 CV                                                                                                                                                                                                                                                                                                                                                                                              </t>
  </si>
  <si>
    <t>86.816,91</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</si>
  <si>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</si>
  <si>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</si>
  <si>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</si>
  <si>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360,08</t>
  </si>
  <si>
    <t xml:space="preserve">CONCRETO AUTOADENSAVEL (CAA) CLASSE DE RESISTENCIA C20, ESPALHAMENTO SF2, INCLUI SERVICO DE BOMBEAMENTO (NBR 15823)                                                                                                                                                                                                                                                                                                                                                                                       </t>
  </si>
  <si>
    <t>374,17</t>
  </si>
  <si>
    <t xml:space="preserve">CONCRETO AUTOADENSAVEL (CAA) CLASSE DE RESISTENCIA C25, ESPALHAMENTO SF2, INCLUI SERVICO DE BOMBEAMENTO (NBR 15823)                                                                                                                                                                                                                                                                                                                                                                                       </t>
  </si>
  <si>
    <t>378,37</t>
  </si>
  <si>
    <t xml:space="preserve">CONCRETO AUTOADENSAVEL (CAA) CLASSE DE RESISTENCIA C30, ESPALHAMENTO SF2, INCLUI SERVICO DE BOMBEAMENTO (NBR 15823)                                                                                                                                                                                                                                                                                                                                                                                       </t>
  </si>
  <si>
    <t>389,33</t>
  </si>
  <si>
    <t xml:space="preserve">CONCRETO BETUMINOSO USINADO A QUENTE (CBUQ) PARA PAVIMENTACAO ASFALTICA, PADRAO DNIT, FAIXA C, COM CAP 30/45 - AQUISICAO POSTO USINA                                                                                                                                                                                                                                                                                                                                                                      </t>
  </si>
  <si>
    <t>569,40</t>
  </si>
  <si>
    <t xml:space="preserve">CONCRETO BETUMINOSO USINADO A QUENTE (CBUQ) PARA PAVIMENTACAO ASFALTICA, PADRAO DNIT, FAIXA C, COM CAP 50/70 - AQUISICAO POSTO USINA                                                                                                                                                                                                                                                                                                                                                                      </t>
  </si>
  <si>
    <t>580,50</t>
  </si>
  <si>
    <t xml:space="preserve">CONCRETO BETUMINOSO USINADO A QUENTE (CBUQ) PARA PAVIMENTACAO ASFALTICA, PADRAO DNIT, PARA BINDER, COM CAP 50/70 - AQUISICAO POSTO USINA                                                                                                                                                                                                                                                                                                                                                                  </t>
  </si>
  <si>
    <t>562,39</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</si>
  <si>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</si>
  <si>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</si>
  <si>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345,47</t>
  </si>
  <si>
    <t xml:space="preserve">CONCRETO USINADO BOMBEAVEL, CLASSE DE RESISTENCIA C20, COM BRITA 0 E 1, SLUMP = 130 +/- 20 MM, EXCLUI SERVICO DE BOMBEAMENTO (NBR 8953)                                                                                                                                                                                                                                                                                                                                                                   </t>
  </si>
  <si>
    <t>331,45</t>
  </si>
  <si>
    <t xml:space="preserve">CONCRETO USINADO BOMBEAVEL, CLASSE DE RESISTENCIA C20, COM BRITA 0 E 1, SLUMP = 190 +/- 20 MM, INCLUI SERVICO DE BOMBEAMENTO (NBR 8953)                                                                                                                                                                                                                                                                                                                                                                   </t>
  </si>
  <si>
    <t>379,85</t>
  </si>
  <si>
    <t xml:space="preserve">CONCRETO USINADO BOMBEAVEL, CLASSE DE RESISTENCIA C20, COM BRITA 0, SLUMP = 220 +/- 20 MM, INCLUI SERVICO DE BOMBEAMENTO (NBR 8953)                                                                                                                                                                                                                                                                                                                                                                       </t>
  </si>
  <si>
    <t>385,36</t>
  </si>
  <si>
    <t xml:space="preserve">CONCRETO USINADO BOMBEAVEL, CLASSE DE RESISTENCIA C25, COM BRITA 0 E 1, SLUMP = 100 +/- 20 MM, EXCLUI SERVICO DE BOMBEAMENTO (NBR 8953)                                                                                                                                                                                                                                                                                                                                                                   </t>
  </si>
  <si>
    <t>329,02</t>
  </si>
  <si>
    <t xml:space="preserve">CONCRETO USINADO BOMBEAVEL, CLASSE DE RESISTENCIA C25, COM BRITA 0 E 1, SLUMP = 100 +/- 20 MM, INCLUI SERVICO DE BOMBEAMENTO (NBR 8953)                                                                                                                                                                                                                                                                                                                                                                   </t>
  </si>
  <si>
    <t>356,44</t>
  </si>
  <si>
    <t xml:space="preserve">CONCRETO USINADO BOMBEAVEL, CLASSE DE RESISTENCIA C25, COM BRITA 0 E 1, SLUMP = 130 +/- 20 MM, EXCLUI SERVICO DE BOMBEAMENTO (NBR 8953)                                                                                                                                                                                                                                                                                                                                                                   </t>
  </si>
  <si>
    <t>341,68</t>
  </si>
  <si>
    <t xml:space="preserve">CONCRETO USINADO BOMBEAVEL, CLASSE DE RESISTENCIA C25, COM BRITA 0 E 1, SLUMP = 190 +/- 20 MM, EXCLUI SERVICO DE BOMBEAMENTO (NBR 8953)                                                                                                                                                                                                                                                                                                                                                                   </t>
  </si>
  <si>
    <t>378,20</t>
  </si>
  <si>
    <t xml:space="preserve">CONCRETO USINADO BOMBEAVEL, CLASSE DE RESISTENCIA C30, COM BRITA 0 E 1, SLUMP = 100 +/- 20 MM, EXCLUI SERVICO DE BOMBEAMENTO (NBR 8953)                                                                                                                                                                                                                                                                                                                                                                   </t>
  </si>
  <si>
    <t>339,98</t>
  </si>
  <si>
    <t xml:space="preserve">CONCRETO USINADO BOMBEAVEL, CLASSE DE RESISTENCIA C30, COM BRITA 0 E 1, SLUMP = 100 +/- 20 MM, INCLUI SERVICO DE BOMBEAMENTO (NBR 8953)                                                                                                                                                                                                                                                                                                                                                                   </t>
  </si>
  <si>
    <t>367,40</t>
  </si>
  <si>
    <t xml:space="preserve">CONCRETO USINADO BOMBEAVEL, CLASSE DE RESISTENCIA C30, COM BRITA 0 E 1, SLUMP = 130 +/- 20 MM, EXCLUI SERVICO DE BOMBEAMENTO (NBR 8953)                                                                                                                                                                                                                                                                                                                                                                   </t>
  </si>
  <si>
    <t>360,79</t>
  </si>
  <si>
    <t xml:space="preserve">CONCRETO USINADO BOMBEAVEL, CLASSE DE RESISTENCIA C30, COM BRITA 0 E 1, SLUMP = 190 +/- 20 MM, EXCLUI SERVICO DE BOMBEAMENTO (NBR 8953)                                                                                                                                                                                                                                                                                                                                                                   </t>
  </si>
  <si>
    <t>380,78</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</si>
  <si>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</si>
  <si>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</si>
  <si>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350,95</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</si>
  <si>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</si>
  <si>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</si>
  <si>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366,10</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</si>
  <si>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</si>
  <si>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</si>
  <si>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406,81</t>
  </si>
  <si>
    <t xml:space="preserve">CONCRETO USINADO BOMBEAVEL, CLASSE DE RESISTENCIA C50, COM BRITA 0 E 1, SLUMP = 100 +/- 20 MM, INCLUI SERVICO DE BOMBEAMENTO (NBR 8953)                                                                                                                                                                                                                                                                                                                                                                   </t>
  </si>
  <si>
    <t>434,65</t>
  </si>
  <si>
    <t xml:space="preserve">CONCRETO USINADO BOMBEAVEL, CLASSE DE RESISTENCIA C60, COM BRITA 0 E 1, SLUMP = 100 +/- 20 MM, INCLUI SERVICO DE BOMBEAMENTO (NBR 8953)                                                                                                                                                                                                                                                                                                                                                                   </t>
  </si>
  <si>
    <t>464,81</t>
  </si>
  <si>
    <t xml:space="preserve">CONCRETO USINADO CONVENCIONAL (NAO BOMBEAVEL) CLASSE DE RESISTENCIA C10, COM BRITA 1 E 2, SLUMP = 80 MM +/- 10 MM (NBR 8953)                                                                                                                                                                                                                                                                                                                                                                              </t>
  </si>
  <si>
    <t>302,14</t>
  </si>
  <si>
    <t xml:space="preserve">CONCRETO USINADO CONVENCIONAL (NAO BOMBEAVEL) CLASSE DE RESISTENCIA C15, COM BRITA 1 E 2, SLUMP = 80 MM +/- 10 MM (NBR 8953)                                                                                                                                                                                                                                                                                                                                                                              </t>
  </si>
  <si>
    <t>307,08</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</si>
  <si>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</si>
  <si>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</si>
  <si>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</si>
  <si>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</si>
  <si>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</si>
  <si>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</si>
  <si>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</si>
  <si>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223,47</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</si>
  <si>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</si>
  <si>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</si>
  <si>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</si>
  <si>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</si>
  <si>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18,34</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</si>
  <si>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</si>
  <si>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</si>
  <si>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</si>
  <si>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121,75</t>
  </si>
  <si>
    <t xml:space="preserve">CONDULETE DE ALUMINIO TIPO E, PARA ELETRODUTO ROSCAVEL DE 4", COM TAMPA CEGA                                                                                                                                                                                                                                                                                                                                                                                                                              </t>
  </si>
  <si>
    <t>202,83</t>
  </si>
  <si>
    <t xml:space="preserve">CONDULETE DE ALUMINIO TIPO LR, PARA ELETRODUTO ROSCAVEL DE 1 1/2", COM TAMPA CEGA                                                                                                                                                                                                                                                                                                                                                                                                                         </t>
  </si>
  <si>
    <t>34,57</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</si>
  <si>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</si>
  <si>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</si>
  <si>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</si>
  <si>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</si>
  <si>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</si>
  <si>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</si>
  <si>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155,70</t>
  </si>
  <si>
    <t xml:space="preserve">CONDULETE DE ALUMINIO TIPO LR, PARA ELETRODUTO ROSCAVEL DE 4", COM TAMPA CEGA                                                                                                                                                                                                                                                                                                                                                                                                                             </t>
  </si>
  <si>
    <t>242,92</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</si>
  <si>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</si>
  <si>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</si>
  <si>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</si>
  <si>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</si>
  <si>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</si>
  <si>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56,11</t>
  </si>
  <si>
    <t xml:space="preserve">CONDULETE DE ALUMINIO TIPO T, PARA ELETRODUTO ROSCAVEL DE 3/4", COM TAMPA CEGA                                                                                                                                                                                                                                                                                                                                                                                                                            </t>
  </si>
  <si>
    <t xml:space="preserve">CONDULETE DE ALUMINIO TIPO T, PARA ELETRODUTO ROSCAVEL DE 3", COM TAMPA CEGA                                                                                                                                                                                                                                                                                                                                                                                                                              </t>
  </si>
  <si>
    <t>175,19</t>
  </si>
  <si>
    <t xml:space="preserve">CONDULETE DE ALUMINIO TIPO T, PARA ELETRODUTO ROSCAVEL DE 4", COM TAMPA CEGA                                                                                                                                                                                                                                                                                                                                                                                                                              </t>
  </si>
  <si>
    <t>240,40</t>
  </si>
  <si>
    <t xml:space="preserve">CONDULETE DE ALUMINIO TIPO TB, PARA ELETRODUTO ROSCAVEL DE 3", COM TAMPA CEGA                                                                                                                                                                                                                                                                                                                                                                                                                             </t>
  </si>
  <si>
    <t>128,98</t>
  </si>
  <si>
    <t xml:space="preserve">CONDULETE DE ALUMINIO TIPO X, PARA ELETRODUTO ROSCAVEL DE 1 1/2", COM TAMPA CEGA                                                                                                                                                                                                                                                                                                                                                                                                                          </t>
  </si>
  <si>
    <t>38,41</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</si>
  <si>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</si>
  <si>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</si>
  <si>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</si>
  <si>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</si>
  <si>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59,31</t>
  </si>
  <si>
    <t xml:space="preserve">CONDULETE DE ALUMINIO TIPO X, PARA ELETRODUTO ROSCAVEL DE 3/4", COM TAMPA CEGA                                                                                                                                                                                                                                                                                                                                                                                                                            </t>
  </si>
  <si>
    <t xml:space="preserve">CONDULETE DE ALUMINIO TIPO X, PARA ELETRODUTO ROSCAVEL DE 3", COM TAMPA CEGA                                                                                                                                                                                                                                                                                                                                                                                                                              </t>
  </si>
  <si>
    <t>144,26</t>
  </si>
  <si>
    <t xml:space="preserve">CONDULETE DE ALUMINIO TIPO X, PARA ELETRODUTO ROSCAVEL DE 4", COM TAMPA CEGA                                                                                                                                                                                                                                                                                                                                                                                                                              </t>
  </si>
  <si>
    <t>240,15</t>
  </si>
  <si>
    <t xml:space="preserve">CONDULETE EM PVC, TIPO "B", SEM TAMPA, DE 1/2" OU 3/4"                                                                                                                                                                                                                                                                                                                                                                                                                                                    </t>
  </si>
  <si>
    <t>11,46</t>
  </si>
  <si>
    <t xml:space="preserve">CONDULETE EM PVC, TIPO "B", SEM TAMPA, DE 1"                                                                                                                                                                                                                                                                                                                                                                                                                                                              </t>
  </si>
  <si>
    <t>11,99</t>
  </si>
  <si>
    <t xml:space="preserve">CONDULETE EM PVC, TIPO "C", SEM TAMPA, DE 1/2"                                                                                                                                                                                                                                                                                                                                                                                                                                                            </t>
  </si>
  <si>
    <t>12,61</t>
  </si>
  <si>
    <t xml:space="preserve">CONDULETE EM PVC, TIPO "C", SEM TAMPA, DE 1"                                                                                                                                                                                                                                                                                                                                                                                                                                                              </t>
  </si>
  <si>
    <t xml:space="preserve">CONDULETE EM PVC, TIPO "C", SEM TAMPA, DE 3/4"                                                                                                                                                                                                                                                                                                                                                                                                                                                            </t>
  </si>
  <si>
    <t>11,22</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</si>
  <si>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</si>
  <si>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</si>
  <si>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</si>
  <si>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</si>
  <si>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</si>
  <si>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</si>
  <si>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</si>
  <si>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</si>
  <si>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</si>
  <si>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</si>
  <si>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</si>
  <si>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</si>
  <si>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</si>
  <si>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</si>
  <si>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</si>
  <si>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</si>
  <si>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</si>
  <si>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</si>
  <si>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</si>
  <si>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</si>
  <si>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</si>
  <si>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</si>
  <si>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</si>
  <si>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</si>
  <si>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30,48</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</si>
  <si>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</si>
  <si>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</si>
  <si>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</si>
  <si>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</si>
  <si>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27,25</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</si>
  <si>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</si>
  <si>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</si>
  <si>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</si>
  <si>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</si>
  <si>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</si>
  <si>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</si>
  <si>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48,48</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</si>
  <si>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</si>
  <si>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</si>
  <si>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137,33</t>
  </si>
  <si>
    <t xml:space="preserve">CONECTOR CURVO 90 GRAUS DE ALUMINIO, BITOLA 4", PARA ADAPTAR ENTRADA DE ELETRODUTO METALICO FLEXIVEL EM QUADROS                                                                                                                                                                                                                                                                                                                                                                                           </t>
  </si>
  <si>
    <t>252,76</t>
  </si>
  <si>
    <t xml:space="preserve">CONECTOR DE ALUMINIO TIPO PRENSA CABO, BITOLA 1 1/2", PARA CABOS DE DIAMETRO DE 37 A 40 MM                                                                                                                                                                                                                                                                                                                                                                                                                </t>
  </si>
  <si>
    <t>44,21</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</si>
  <si>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</si>
  <si>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</si>
  <si>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</si>
  <si>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</si>
  <si>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</si>
  <si>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</si>
  <si>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</si>
  <si>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</si>
  <si>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</si>
  <si>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</si>
  <si>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</si>
  <si>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</si>
  <si>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</si>
  <si>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</si>
  <si>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</si>
  <si>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31,05</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</si>
  <si>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</si>
  <si>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</si>
  <si>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</si>
  <si>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52,43</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</si>
  <si>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</si>
  <si>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</si>
  <si>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</si>
  <si>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</si>
  <si>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</si>
  <si>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</si>
  <si>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</si>
  <si>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</si>
  <si>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</si>
  <si>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</si>
  <si>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</si>
  <si>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21,55</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</si>
  <si>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</si>
  <si>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</si>
  <si>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</si>
  <si>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</si>
  <si>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49,06</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</si>
  <si>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</si>
  <si>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</si>
  <si>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</si>
  <si>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</si>
  <si>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</si>
  <si>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171,77</t>
  </si>
  <si>
    <t xml:space="preserve">CONECTOR, CPVC, SOLDAVEL, 42 MM X 1 1/2", PARA AGUA QUENTE                                                                                                                                                                                                                                                                                                                                                                                                                                                </t>
  </si>
  <si>
    <t>209,94</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</si>
  <si>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</si>
  <si>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</si>
  <si>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</si>
  <si>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</si>
  <si>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</si>
  <si>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</si>
  <si>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</si>
  <si>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</si>
  <si>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</si>
  <si>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</si>
  <si>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</si>
  <si>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</si>
  <si>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</si>
  <si>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</si>
  <si>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</si>
  <si>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</si>
  <si>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</si>
  <si>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</si>
  <si>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</si>
  <si>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</si>
  <si>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</si>
  <si>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</si>
  <si>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</si>
  <si>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</si>
  <si>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</si>
  <si>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</si>
  <si>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</si>
  <si>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</si>
  <si>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</si>
  <si>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106,62</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</si>
  <si>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</si>
  <si>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</si>
  <si>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68,69</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</si>
  <si>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</si>
  <si>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</si>
  <si>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</si>
  <si>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</si>
  <si>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4.987,86</t>
  </si>
  <si>
    <t xml:space="preserve">CONJUNTO PARA QUADRA DE  VOLEI COM POSTES EM TUBO DE ACO GALVANIZADO 3", H = *255* CM, PINTURA EM TINTA ESMALTE SINTETICO, REDE DE NYLON COM 2 MM, MALHA 10 X 10 CM E ANTENAS OFICIAIS EM FIBRA DE VIDRO                                                                                                                                                                                                                                                                                                  </t>
  </si>
  <si>
    <t>3.028,06</t>
  </si>
  <si>
    <t xml:space="preserve">CONJUNTO PRE-MOLDADO COMPOSTO POR GRELHA (0,99 X 0,45 M), QUADRO (1,10 X 0,52 M) E CANTONEIRA (1,10 X 0,35 M), EM CONCRETO ARMADO, COM FCK DE 21 MPA                                                                                                                                                                                                                                                                                                                                                      </t>
  </si>
  <si>
    <t>301,36</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</si>
  <si>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</si>
  <si>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</si>
  <si>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2.515,79</t>
  </si>
  <si>
    <t xml:space="preserve">CONTATOR TRIPOLAR, CORRENTE DE *185* A, TENSAO NOMINAL DE *500* V, CATEGORIA AC-2 E AC-3                                                                                                                                                                                                                                                                                                                                                                                                                  </t>
  </si>
  <si>
    <t>3.762,67</t>
  </si>
  <si>
    <t xml:space="preserve">CONTATOR TRIPOLAR, CORRENTE DE *22* A, TENSAO NOMINAL DE *500* V, CATEGORIA AC-2 E AC-3                                                                                                                                                                                                                                                                                                                                                                                                                   </t>
  </si>
  <si>
    <t>262,81</t>
  </si>
  <si>
    <t xml:space="preserve">CONTATOR TRIPOLAR, CORRENTE DE *265* A, TENSAO NOMINAL DE *500* V, CATEGORIA AC-2 E AC-3                                                                                                                                                                                                                                                                                                                                                                                                                  </t>
  </si>
  <si>
    <t>8.490,79</t>
  </si>
  <si>
    <t xml:space="preserve">CONTATOR TRIPOLAR, CORRENTE DE *38* A, TENSAO NOMINAL DE *500* V, CATEGORIA AC-2 E AC-3                                                                                                                                                                                                                                                                                                                                                                                                                   </t>
  </si>
  <si>
    <t>553,61</t>
  </si>
  <si>
    <t xml:space="preserve">CONTATOR TRIPOLAR, CORRENTE DE *500* A, TENSAO NOMINAL DE *500* V, CATEGORIA AC-2 E AC-3                                                                                                                                                                                                                                                                                                                                                                                                                  </t>
  </si>
  <si>
    <t>20.664,57</t>
  </si>
  <si>
    <t xml:space="preserve">CONTATOR TRIPOLAR, CORRENTE DE *65* A, TENSAO NOMINAL DE *500* V, CATEGORIA AC-2 E AC-3                                                                                                                                                                                                                                                                                                                                                                                                                   </t>
  </si>
  <si>
    <t>1.058,21</t>
  </si>
  <si>
    <t xml:space="preserve">CONTATOR TRIPOLAR, CORRENTE DE 12 A, TENSAO NOMINAL DE *500* V, CATEGORIA AC-2 E AC-3                                                                                                                                                                                                                                                                                                                                                                                                                     </t>
  </si>
  <si>
    <t>214,33</t>
  </si>
  <si>
    <t xml:space="preserve">CONTATOR TRIPOLAR, CORRENTE DE 25 A, TENSAO NOMINAL DE *500* V, CATEGORIA AC-2 E AC-3                                                                                                                                                                                                                                                                                                                                                                                                                     </t>
  </si>
  <si>
    <t>294,83</t>
  </si>
  <si>
    <t xml:space="preserve">CONTATOR TRIPOLAR, CORRENTE DE 250 A, TENSAO NOMINAL DE *500* V, PARA ACIONAMENTO DE CAPACITORES                                                                                                                                                                                                                                                                                                                                                                                                          </t>
  </si>
  <si>
    <t>6.491,39</t>
  </si>
  <si>
    <t xml:space="preserve">CONTATOR TRIPOLAR, CORRENTE DE 300 A, TENSAO NOMINAL DE *500* V, CATEGORIA AC-2 E AC-3                                                                                                                                                                                                                                                                                                                                                                                                                    </t>
  </si>
  <si>
    <t>9.983,87</t>
  </si>
  <si>
    <t xml:space="preserve">CONTATOR TRIPOLAR, CORRENTE DE 32 A, TENSAO NOMINAL DE *500* V, CATEGORIA AC-2 E AC-3                                                                                                                                                                                                                                                                                                                                                                                                                     </t>
  </si>
  <si>
    <t>456,30</t>
  </si>
  <si>
    <t xml:space="preserve">CONTATOR TRIPOLAR, CORRENTE DE 400 A, TENSAO NOMINAL DE *500* V, CATEGORIA AC-2 E AC-3                                                                                                                                                                                                                                                                                                                                                                                                                    </t>
  </si>
  <si>
    <t>11.918,57</t>
  </si>
  <si>
    <t xml:space="preserve">CONTATOR TRIPOLAR, CORRENTE DE 45 A, TENSAO NOMINAL DE *500* V, CATEGORIA AC-2 E AC-3                                                                                                                                                                                                                                                                                                                                                                                                                     </t>
  </si>
  <si>
    <t>816,08</t>
  </si>
  <si>
    <t xml:space="preserve">CONTATOR TRIPOLAR, CORRENTE DE 630 A, TENSAO NOMINAL DE *500* V, CATEGORIA AC-2 E AC-3                                                                                                                                                                                                                                                                                                                                                                                                                    </t>
  </si>
  <si>
    <t>29.296,43</t>
  </si>
  <si>
    <t xml:space="preserve">CONTATOR TRIPOLAR, CORRENTE DE 75 A, TENSAO NOMINAL DE *500* V, CATEGORIA AC-2 E AC-3                                                                                                                                                                                                                                                                                                                                                                                                                     </t>
  </si>
  <si>
    <t>1.532,47</t>
  </si>
  <si>
    <t xml:space="preserve">CONTATOR TRIPOLAR, CORRENTE DE 9 A, TENSAO NOMINAL DE *500* V, CATEGORIA AC-2 E AC-3                                                                                                                                                                                                                                                                                                                                                                                                                      </t>
  </si>
  <si>
    <t xml:space="preserve">CONTATOR TRIPOLAR, CORRENTE DE 95 A, TENSAO NOMINAL DE *500* V, CATEGORIA AC-2 E AC-3                                                                                                                                                                                                                                                                                                                                                                                                                     </t>
  </si>
  <si>
    <t>2.105,83</t>
  </si>
  <si>
    <t xml:space="preserve">CONTRA-PORCA SEXTAVADA, DIAMETRO NOMINAL 1 3/8", ALTURA 35 MM                                                                                                                                                                                                                                                                                                                                                                                                                                             </t>
  </si>
  <si>
    <t xml:space="preserve">COORDENADOR / GERENTE DE OBRA                                                                                                                                                                                                                                                                                                                                                                                                                                                                             </t>
  </si>
  <si>
    <t>134,66</t>
  </si>
  <si>
    <t xml:space="preserve">COORDENADOR / GERENTE DE OBRA (MENSALISTA)                                                                                                                                                                                                                                                                                                                                                                                                                                                                </t>
  </si>
  <si>
    <t>23.667,95</t>
  </si>
  <si>
    <t xml:space="preserve">CORDA DE POLIAMIDA 12 MM TIPO BOMBEIRO, PARA TRABALHO EM ALTURA                                                                                                                                                                                                                                                                                                                                                                                                                                           </t>
  </si>
  <si>
    <t>606,95</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</si>
  <si>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</si>
  <si>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</si>
  <si>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</si>
  <si>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</si>
  <si>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</si>
  <si>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</si>
  <si>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</si>
  <si>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</si>
  <si>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</si>
  <si>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28,43</t>
  </si>
  <si>
    <t xml:space="preserve">CORTADEIRA DE PISO DE CONCRETO E ASFALTO, PARA DISCO PADRAO DE DIAMETRO 350 MM (14") OU 450 MM (18") , MOTOR A GASOLINA, POTENCIA 13 HP, SEM DISCO                                                                                                                                                                                                                                                                                                                                                        </t>
  </si>
  <si>
    <t>12.848,47</t>
  </si>
  <si>
    <t xml:space="preserve">CORTADEIRA HIDRAULICA DE VERGALHAO, PARA ACO DE DIAMETRO ATE 50 MM, MOTOR ELETRICO TRIFASICO, POTENCIA DE 5,5 HP A 7,5 HP                                                                                                                                                                                                                                                                                                                                                                                 </t>
  </si>
  <si>
    <t>105.918,40</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</si>
  <si>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</si>
  <si>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</si>
  <si>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</si>
  <si>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</si>
  <si>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875,54</t>
  </si>
  <si>
    <t xml:space="preserve">COTOVELO DE COBRE 90 GRAUS (REF 607) SEM ANEL DE SOLDA, BOLSA X BOLSA, 15 MM                                                                                                                                                                                                                                                                                                                                                                                                                              </t>
  </si>
  <si>
    <t xml:space="preserve">COTOVELO DE COBRE 90 GRAUS (REF 607) SEM ANEL DE SOLDA, BOLSA X BOLSA, 22 MM                                                                                                                                                                                                                                                                                                                                                                                                                              </t>
  </si>
  <si>
    <t>12,90</t>
  </si>
  <si>
    <t xml:space="preserve">COTOVELO DE COBRE 90 GRAUS (REF 607) SEM ANEL DE SOLDA, BOLSA X BOLSA, 28 MM                                                                                                                                                                                                                                                                                                                                                                                                                              </t>
  </si>
  <si>
    <t xml:space="preserve">COTOVELO DE COBRE 90 GRAUS (REF 607) SEM ANEL DE SOLDA, BOLSA X BOLSA, 35 MM                                                                                                                                                                                                                                                                                                                                                                                                                              </t>
  </si>
  <si>
    <t>43,56</t>
  </si>
  <si>
    <t xml:space="preserve">COTOVELO DE COBRE 90 GRAUS (REF 607) SEM ANEL DE SOLDA, BOLSA X BOLSA, 42 MM                                                                                                                                                                                                                                                                                                                                                                                                                              </t>
  </si>
  <si>
    <t>66,85</t>
  </si>
  <si>
    <t xml:space="preserve">COTOVELO DE COBRE 90 GRAUS (REF 607) SEM ANEL DE SOLDA, BOLSA X BOLSA, 54 MM                                                                                                                                                                                                                                                                                                                                                                                                                              </t>
  </si>
  <si>
    <t>106,12</t>
  </si>
  <si>
    <t xml:space="preserve">COTOVELO DE COBRE 90 GRAUS (REF 607) SEM ANEL DE SOLDA, BOLSA X BOLSA, 66 MM                                                                                                                                                                                                                                                                                                                                                                                                                              </t>
  </si>
  <si>
    <t>369,50</t>
  </si>
  <si>
    <t xml:space="preserve">COTOVELO DE COBRE 90 GRAUS (REF 607) SEM ANEL DE SOLDA, BOLSA X BOLSA, 79 MM                                                                                                                                                                                                                                                                                                                                                                                                                              </t>
  </si>
  <si>
    <t>354,33</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</si>
  <si>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</si>
  <si>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</si>
  <si>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</si>
  <si>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</si>
  <si>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</si>
  <si>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</si>
  <si>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</si>
  <si>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</si>
  <si>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</si>
  <si>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</si>
  <si>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</si>
  <si>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</si>
  <si>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</si>
  <si>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</si>
  <si>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</si>
  <si>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</si>
  <si>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</si>
  <si>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</si>
  <si>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303,69</t>
  </si>
  <si>
    <t xml:space="preserve">COTOVELO 45 GRAUS, PEAD PE 100, DE 200 MM, PARA ELETROFUSAO                                                                                                                                                                                                                                                                                                                                                                                                                                               </t>
  </si>
  <si>
    <t>1.985,50</t>
  </si>
  <si>
    <t xml:space="preserve">COTOVELO 45 GRAUS, PEAD PE 100, DE 32 MM, PARA ELETROFUSAO                                                                                                                                                                                                                                                                                                                                                                                                                                                </t>
  </si>
  <si>
    <t>35,69</t>
  </si>
  <si>
    <t xml:space="preserve">COTOVELO 45 GRAUS, PEAD PE 100, DE 40 MM, PARA ELETROFUSAO                                                                                                                                                                                                                                                                                                                                                                                                                                                </t>
  </si>
  <si>
    <t xml:space="preserve">COTOVELO 45 GRAUS, PEAD PE 100, DE 63 MM, PARA ELETROFUSAO                                                                                                                                                                                                                                                                                                                                                                                                                                                </t>
  </si>
  <si>
    <t>60,92</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</si>
  <si>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</si>
  <si>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</si>
  <si>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</si>
  <si>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</si>
  <si>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</si>
  <si>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</si>
  <si>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</si>
  <si>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</si>
  <si>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</si>
  <si>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</si>
  <si>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</si>
  <si>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</si>
  <si>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</si>
  <si>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</si>
  <si>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</si>
  <si>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</si>
  <si>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</si>
  <si>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</si>
  <si>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</si>
  <si>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</si>
  <si>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</si>
  <si>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38,06</t>
  </si>
  <si>
    <t xml:space="preserve">COTOVELO 90 GRAUS, PEAD PE 100, DE 200 MM, PARA ELETROFUSAO                                                                                                                                                                                                                                                                                                                                                                                                                                               </t>
  </si>
  <si>
    <t>2.831,59</t>
  </si>
  <si>
    <t xml:space="preserve">COTOVELO 90 GRAUS, PEAD PE 100, DE 32 MM, PARA ELETROFUSAO                                                                                                                                                                                                                                                                                                                                                                                                                                                </t>
  </si>
  <si>
    <t>51,63</t>
  </si>
  <si>
    <t xml:space="preserve">COTOVELO 90 GRAUS, PEAD PE 100, DE 63 MM, PARA ELETROFUSAO                                                                                                                                                                                                                                                                                                                                                                                                                                                </t>
  </si>
  <si>
    <t>95,23</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</si>
  <si>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</si>
  <si>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</si>
  <si>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</si>
  <si>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</si>
  <si>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</si>
  <si>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</si>
  <si>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132,20</t>
  </si>
  <si>
    <t xml:space="preserve">CREMONA RETANGULAR INJETADA LISA, COM CASTANHA / ALCA, EM LATAO, COM ACABAMENTO CROMADO, DE SOBREPOR / EMBUTIR                                                                                                                                                                                                                                                                                                                                                                                            </t>
  </si>
  <si>
    <t xml:space="preserve">CRUZETA DE CONCRETO LEVE, COMP. 2000 MM SECAO, 90 X 90 MM                                                                                                                                                                                                                                                                                                                                                                                                                                                 </t>
  </si>
  <si>
    <t>94,47</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</si>
  <si>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</si>
  <si>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</si>
  <si>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</si>
  <si>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</si>
  <si>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</si>
  <si>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</si>
  <si>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</si>
  <si>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</si>
  <si>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</si>
  <si>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99,12</t>
  </si>
  <si>
    <t xml:space="preserve">CUBA ACO INOX (AISI 304) DE EMBUTIR COM VALVULA DE 3 1/2 ", DE *56 X 33 X 12* CM                                                                                                                                                                                                                                                                                                                                                                                                                          </t>
  </si>
  <si>
    <t>178,68</t>
  </si>
  <si>
    <t xml:space="preserve">CUBA ACO INOX (AISI 304) DE EMBUTIR COM VALVULA 3 1/2 ", DE *40 X 34 X 12* CM                                                                                                                                                                                                                                                                                                                                                                                                                             </t>
  </si>
  <si>
    <t>123,76</t>
  </si>
  <si>
    <t xml:space="preserve">CUBA ACO INOX (AISI 304) DE EMBUTIR COM VALVULA 3 1/2 ", DE *46 X 30 X 12* CM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</si>
  <si>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</si>
  <si>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</si>
  <si>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</si>
  <si>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</si>
  <si>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29,57</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</si>
  <si>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</si>
  <si>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</si>
  <si>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</si>
  <si>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</si>
  <si>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</si>
  <si>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</si>
  <si>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</si>
  <si>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</si>
  <si>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</si>
  <si>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</si>
  <si>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</si>
  <si>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</si>
  <si>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</si>
  <si>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212,46</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</si>
  <si>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</si>
  <si>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</si>
  <si>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</si>
  <si>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</si>
  <si>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9,93</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</si>
  <si>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</si>
  <si>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</si>
  <si>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</si>
  <si>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</si>
  <si>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86,08</t>
  </si>
  <si>
    <t xml:space="preserve">CURVA DE PVC 90 GRAUS, SOLDAVEL, 110 MM, PARA AGUA FRIA PREDIAL (NBR 5648)                                                                                                                                                                                                                                                                                                                                                                                                                                </t>
  </si>
  <si>
    <t>281,63</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</si>
  <si>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</si>
  <si>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</si>
  <si>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</si>
  <si>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</si>
  <si>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</si>
  <si>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</si>
  <si>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58,40</t>
  </si>
  <si>
    <t xml:space="preserve">CURVA DE PVC 90 GRAUS, SOLDAVEL, 75 MM, PARA AGUA FRIA PREDIAL (NBR 5648)                                                                                                                                                                                                                                                                                                                                                                                                                                 </t>
  </si>
  <si>
    <t>83,02</t>
  </si>
  <si>
    <t xml:space="preserve">CURVA DE PVC 90 GRAUS, SOLDAVEL, 85 MM, PARA AGUA FRIA PREDIAL (NBR 5648)                                                                                                                                                                                                                                                                                                                                                                                                                                 </t>
  </si>
  <si>
    <t>119,30</t>
  </si>
  <si>
    <t xml:space="preserve">CURVA DE PVC, 45 GRAUS, SERIE R, DN 100 MM, PARA ESGOTO OU AGUAS PLUVIAIS PREDIAIS                                                                                                                                                                                                                                                                                                                                                                                                                        </t>
  </si>
  <si>
    <t xml:space="preserve">CURVA DE PVC, 90 GRAUS, SERIE R, DN 100 MM, PARA ESGOTO OU AGUAS PLUVIAIS PREDIAIS                                                                                                                                                                                                                                                                                                                                                                                                                        </t>
  </si>
  <si>
    <t>76,51</t>
  </si>
  <si>
    <t xml:space="preserve">CURVA DE PVC, 90 GRAUS, SERIE R, DN 50 MM, PARA ESGOTO OU AGUAS PLUVIAIS PREDIAIS                                                                                                                                                                                                                                                                                                                                                                                                                         </t>
  </si>
  <si>
    <t>36,12</t>
  </si>
  <si>
    <t xml:space="preserve">CURVA DE PVC, 90 GRAUS, SERIE R, DN 75 MM, PARA ESGOTO OU AGUAS PLUVIAIS PREDIAIS                                                                                                                                                                                                                                                                                                                                                                                                                         </t>
  </si>
  <si>
    <t>52,80</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</si>
  <si>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</si>
  <si>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</si>
  <si>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</si>
  <si>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80,95</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</si>
  <si>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</si>
  <si>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</si>
  <si>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</si>
  <si>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</si>
  <si>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</si>
  <si>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</si>
  <si>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</si>
  <si>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</si>
  <si>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</si>
  <si>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</si>
  <si>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7,21</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</si>
  <si>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</si>
  <si>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</si>
  <si>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</si>
  <si>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</si>
  <si>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</si>
  <si>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</si>
  <si>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110,16</t>
  </si>
  <si>
    <t xml:space="preserve">CURVA PVC LEVE, 90 GRAUS, COM PONTA E BOLSA LISA, DN 250 MM                                                                                                                                                                                                                                                                                                                                                                                                                                               </t>
  </si>
  <si>
    <t>813,99</t>
  </si>
  <si>
    <t xml:space="preserve">CURVA PVC LEVE, 90 GRAUS, COM PONTA E BOLSA LISA, DN 300 MM                                                                                                                                                                                                                                                                                                                                                                                                                                               </t>
  </si>
  <si>
    <t>1.267,86</t>
  </si>
  <si>
    <t xml:space="preserve">CURVA PVC LONGA 45 GRAUS, 100 MM, PARA ESGOTO PREDIAL                                                                                                                                                                                                                                                                                                                                                                                                                                                     </t>
  </si>
  <si>
    <t>59,47</t>
  </si>
  <si>
    <t xml:space="preserve">CURVA PVC LONGA 45G, DN 50 MM, PARA ESGOTO PREDIAL                                                                                                                                                                                                                                                                                                                                                                                                                                                        </t>
  </si>
  <si>
    <t>15,03</t>
  </si>
  <si>
    <t xml:space="preserve">CURVA PVC LONGA 45G, DN 75 MM, PARA ESGOTO PREDIAL                                                                                                                                                                                                                                                                                                                                                                                                                                                        </t>
  </si>
  <si>
    <t xml:space="preserve">CURVA PVC LONGA 90 GRAUS, 100 MM, PARA ESGOTO PREDIAL                                                                                                                                                                                                                                                                                                                                                                                                                                                     </t>
  </si>
  <si>
    <t>61,73</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</si>
  <si>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</si>
  <si>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</si>
  <si>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</si>
  <si>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</si>
  <si>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156,66</t>
  </si>
  <si>
    <t xml:space="preserve">CURVA PVC PBA, JE, PB, 22 GRAUS, DN 50 / DE 60 MM, PARA REDE AGUA (NBR 10351)                                                                                                                                                                                                                                                                                                                                                                                                                             </t>
  </si>
  <si>
    <t xml:space="preserve">CURVA PVC PBA, JE, PB, 22 GRAUS, DN 75 / DE 85 MM, PARA REDE AGUA (NBR 10351)                                                                                                                                                                                                                                                                                                                                                                                                                             </t>
  </si>
  <si>
    <t>64,39</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</si>
  <si>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</si>
  <si>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</si>
  <si>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</si>
  <si>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</si>
  <si>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189,31</t>
  </si>
  <si>
    <t xml:space="preserve">CURVA PVC PBA, JE, PB, 90 GRAUS, DN 50 / DE 60 MM, PARA REDE AGUA (NBR 10351)                                                                                                                                                                                                                                                                                                                                                                                                                             </t>
  </si>
  <si>
    <t xml:space="preserve">CURVA PVC PBA, JE, PB, 90 GRAUS, DN 75 / DE 85 MM, PARA REDE AGUA (NBR 10351)                                                                                                                                                                                                                                                                                                                                                                                                                             </t>
  </si>
  <si>
    <t>100,19</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</si>
  <si>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</si>
  <si>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</si>
  <si>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</si>
  <si>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</si>
  <si>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</si>
  <si>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</si>
  <si>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</si>
  <si>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</si>
  <si>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</si>
  <si>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</si>
  <si>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OU AGUAS PLUVIAIS PREDIAIS (PARA PE-DE-COLUNA)                                                                                                                                                                                                                                                                                                                                                                                                </t>
  </si>
  <si>
    <t>58,31</t>
  </si>
  <si>
    <t xml:space="preserve">CURVA PVC, SERIE R, 87.30 GRAUS, CURTA, 150 MM, PARA ESGOTO OU AGUAS PLUVIAIS PREDIAIS (PARA PE-DE-COLUNA)                                                                                                                                                                                                                                                                                                                                                                                                </t>
  </si>
  <si>
    <t>196,62</t>
  </si>
  <si>
    <t xml:space="preserve">CURVA PVC, SERIE R, 87.30 GRAUS, CURTA, 75 MM, PARA ESGOTO OU AGUAS PLUVIAIS PREDIAIS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</si>
  <si>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</si>
  <si>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</si>
  <si>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</si>
  <si>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</si>
  <si>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208,05</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</si>
  <si>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</si>
  <si>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</si>
  <si>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</si>
  <si>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</si>
  <si>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</si>
  <si>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</si>
  <si>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44,49</t>
  </si>
  <si>
    <t xml:space="preserve">CURVA 135 GRAUS, PARA ELETRODUTO, EM ACO GALVANIZADO ELETROLITICO, DIAMETRO DE 65 MM (2 1/2")                                                                                                                                                                                                                                                                                                                                                                                                             </t>
  </si>
  <si>
    <t xml:space="preserve">CURVA 135 GRAUS, PARA ELETRODUTO, EM ACO GALVANIZADO ELETROLITICO, DIAMETRO DE 80 MM (3")                                                                                                                                                                                                                                                                                                                                                                                                                 </t>
  </si>
  <si>
    <t>105,99</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</si>
  <si>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</si>
  <si>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</si>
  <si>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</si>
  <si>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</si>
  <si>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</si>
  <si>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</si>
  <si>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</si>
  <si>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</si>
  <si>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</si>
  <si>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</si>
  <si>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53,19</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</si>
  <si>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</si>
  <si>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</si>
  <si>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</si>
  <si>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299,83</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</si>
  <si>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</si>
  <si>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</si>
  <si>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</si>
  <si>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</si>
  <si>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</si>
  <si>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</si>
  <si>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</si>
  <si>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</si>
  <si>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</si>
  <si>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</si>
  <si>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</si>
  <si>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</si>
  <si>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</si>
  <si>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</si>
  <si>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</si>
  <si>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</si>
  <si>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</si>
  <si>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</si>
  <si>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78,90</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</si>
  <si>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</si>
  <si>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</si>
  <si>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</si>
  <si>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</si>
  <si>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224,12</t>
  </si>
  <si>
    <t xml:space="preserve">CURVA 45 GRAUS EM ACO CARBONO, SOLDAVEL, PRESSAO 3.000 LBS, DN 2"                                                                                                                                                                                                                                                                                                                                                                                                                                         </t>
  </si>
  <si>
    <t>112,18</t>
  </si>
  <si>
    <t xml:space="preserve">CURVA 45 GRAUS EM ACO CARBONO, SOLDAVEL, PRESSAO 3.000 LBS, DN 3/4"                                                                                                                                                                                                                                                                                                                                                                                                                                       </t>
  </si>
  <si>
    <t xml:space="preserve">CURVA 45 GRAUS EM ACO CARBONO, SOLDAVEL, PRESSAO 3.000 LBS, DN 3"                                                                                                                                                                                                                                                                                                                                                                                                                                         </t>
  </si>
  <si>
    <t>581,72</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</si>
  <si>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</si>
  <si>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</si>
  <si>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</si>
  <si>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</si>
  <si>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</si>
  <si>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</si>
  <si>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</si>
  <si>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</si>
  <si>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</si>
  <si>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</si>
  <si>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</si>
  <si>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</si>
  <si>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</si>
  <si>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</si>
  <si>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</si>
  <si>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</si>
  <si>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</si>
  <si>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</si>
  <si>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</si>
  <si>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</si>
  <si>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</si>
  <si>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</si>
  <si>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</si>
  <si>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</si>
  <si>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</si>
  <si>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</si>
  <si>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</si>
  <si>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</si>
  <si>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</si>
  <si>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</si>
  <si>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</si>
  <si>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</si>
  <si>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</si>
  <si>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</si>
  <si>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</si>
  <si>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</si>
  <si>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</si>
  <si>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</si>
  <si>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</si>
  <si>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</si>
  <si>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240,76</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</si>
  <si>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</si>
  <si>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</si>
  <si>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</si>
  <si>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507,08</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</si>
  <si>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</si>
  <si>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</si>
  <si>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</si>
  <si>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</si>
  <si>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</si>
  <si>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</si>
  <si>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</si>
  <si>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</si>
  <si>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</si>
  <si>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</si>
  <si>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</si>
  <si>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</si>
  <si>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</si>
  <si>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</si>
  <si>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</si>
  <si>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</si>
  <si>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146,99</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</si>
  <si>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</si>
  <si>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</si>
  <si>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</si>
  <si>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</si>
  <si>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</si>
  <si>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17,76</t>
  </si>
  <si>
    <t xml:space="preserve">CURVA 90 GRAUS, PARA ELETRODUTO, EM ACO GALVANIZADO ELETROLITICO, DIAMETRO DE 50 MM (2")                                                                                                                                                                                                                                                                                                                                                                                                                  </t>
  </si>
  <si>
    <t>26,07</t>
  </si>
  <si>
    <t xml:space="preserve">CURVA 90 GRAUS, PARA ELETRODUTO, EM ACO GALVANIZADO ELETROLITICO, DIAMETRO DE 65 MM (2 1/2")                                                                                                                                                                                                                                                                                                                                                                                                              </t>
  </si>
  <si>
    <t xml:space="preserve">CURVA 90 GRAUS, PARA ELETRODUTO, EM ACO GALVANIZADO ELETROLITICO, DIAMETRO DE 80 MM (3")                                                                                                                                                                                                                                                                                                                                                                                                                  </t>
  </si>
  <si>
    <t>86,67</t>
  </si>
  <si>
    <t xml:space="preserve">DENTE PARA FRESADORA                                                                                                                                                                                                                                                                                                                                                                                                                                                                                      </t>
  </si>
  <si>
    <t>57,40</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</si>
  <si>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</si>
  <si>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</si>
  <si>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</si>
  <si>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</si>
  <si>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</si>
  <si>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4.951,21</t>
  </si>
  <si>
    <t xml:space="preserve">DESENHISTA DETALHISTA                                                                                                                                                                                                                                                                                                                                                                                                                                                                                     </t>
  </si>
  <si>
    <t xml:space="preserve">DESENHISTA DETALHISTA (MENSALISTA)                                                                                                                                                                                                                                                                                                                                                                                                                                                                        </t>
  </si>
  <si>
    <t>8.641,11</t>
  </si>
  <si>
    <t xml:space="preserve">DESENHISTA PROJETISTA                                                                                                                                                                                                                                                                                                                                                                                                                                                                                     </t>
  </si>
  <si>
    <t>37,54</t>
  </si>
  <si>
    <t xml:space="preserve">DESENHISTA PROJETISTA (MENSALISTA)                                                                                                                                                                                                                                                                                                                                                                                                                                                                        </t>
  </si>
  <si>
    <t>6.599,41</t>
  </si>
  <si>
    <t xml:space="preserve">DESENHISTA TECNICO AUXILIAR                                                                                                                                                                                                                                                                                                                                                                                                                                                                               </t>
  </si>
  <si>
    <t xml:space="preserve">DESENHISTA TECNICO AUXILIAR (MENSALISTA)                                                                                                                                                                                                                                                                                                                                                                                                                                                                  </t>
  </si>
  <si>
    <t>5.939,48</t>
  </si>
  <si>
    <t xml:space="preserve">DESMOLDANTE PARA CONCRETO ESTAMPADO                                                                                                                                                                                                                                                                                                                                                                                                                                                                       </t>
  </si>
  <si>
    <t>32,24</t>
  </si>
  <si>
    <t xml:space="preserve">DESMOLDANTE PARA FORMAS METALICAS A BASE DE OLEO VEGETAL                                                                                                                                                                                                                                                                                                                                                                                                                                                  </t>
  </si>
  <si>
    <t xml:space="preserve">DESMOLDANTE PROTETOR PARA FORMAS DE MADEIRA, DE BASE OLEOSA EMULSIONADA EM AGUA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</si>
  <si>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</si>
  <si>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</si>
  <si>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</si>
  <si>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</si>
  <si>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</si>
  <si>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</si>
  <si>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</si>
  <si>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</si>
  <si>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</si>
  <si>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</si>
  <si>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</si>
  <si>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</si>
  <si>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</si>
  <si>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</si>
  <si>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</si>
  <si>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</si>
  <si>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</si>
  <si>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</si>
  <si>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</si>
  <si>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</si>
  <si>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</si>
  <si>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</si>
  <si>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</si>
  <si>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</si>
  <si>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</si>
  <si>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</si>
  <si>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</si>
  <si>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</si>
  <si>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</si>
  <si>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</si>
  <si>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</si>
  <si>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</si>
  <si>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</si>
  <si>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</si>
  <si>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</si>
  <si>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</si>
  <si>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</si>
  <si>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</si>
  <si>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</si>
  <si>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</si>
  <si>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</si>
  <si>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</si>
  <si>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</si>
  <si>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</si>
  <si>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</si>
  <si>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</si>
  <si>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</si>
  <si>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</si>
  <si>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</si>
  <si>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</si>
  <si>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</si>
  <si>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</si>
  <si>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</si>
  <si>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</si>
  <si>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</si>
  <si>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</si>
  <si>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</si>
  <si>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</si>
  <si>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</si>
  <si>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</si>
  <si>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</si>
  <si>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</si>
  <si>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</si>
  <si>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</si>
  <si>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</si>
  <si>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</si>
  <si>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</si>
  <si>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</si>
  <si>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</si>
  <si>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</si>
  <si>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</si>
  <si>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</si>
  <si>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</si>
  <si>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370.335,40</t>
  </si>
  <si>
    <t xml:space="preserve">DISTRIBUIDOR DE AGREGADOS REBOCAVEL, CAPACIDADE 1,9 M3, LARGURA DE TRABALHO 3,66 M                                                                                                                                                                                                                                                                                                                                                                                                                        </t>
  </si>
  <si>
    <t>85.181,24</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</si>
  <si>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</si>
  <si>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</si>
  <si>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</si>
  <si>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</si>
  <si>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</si>
  <si>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</si>
  <si>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</si>
  <si>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</si>
  <si>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</si>
  <si>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</si>
  <si>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</si>
  <si>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</si>
  <si>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</si>
  <si>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</si>
  <si>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112.256,47</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</si>
  <si>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</si>
  <si>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</si>
  <si>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</si>
  <si>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</si>
  <si>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</si>
  <si>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</si>
  <si>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</si>
  <si>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1.564,46</t>
  </si>
  <si>
    <t xml:space="preserve">DUCHA / CHUVEIRO PLASTICO SIMPLES, 5 '', BRANCO, PARA ACOPLAR EM HASTE 1/2 ", AGUA FRIA                                                                                                                                                                                                                                                                                                                                                                                                                   </t>
  </si>
  <si>
    <t xml:space="preserve">DUCHA HIGIENICA PLASTICA COM REGISTRO METALICO 1/2 "                                                                                                                                                                                                                                                                                                                                                                                                                                                      </t>
  </si>
  <si>
    <t>91,22</t>
  </si>
  <si>
    <t xml:space="preserve">DUCHA METALICA DE PAREDE, ARTICULAVEL, COM BRACO/CANO, SEM DESVIADOR                                                                                                                                                                                                                                                                                                                                                                                                                                      </t>
  </si>
  <si>
    <t>193,66</t>
  </si>
  <si>
    <t xml:space="preserve">DUCHA METALICA DE PAREDE, ARTICULAVEL, COM DESVIADOR E DUCHA MANUAL                                                                                                                                                                                                                                                                                                                                                                                                                                       </t>
  </si>
  <si>
    <t>435,49</t>
  </si>
  <si>
    <t xml:space="preserve">DUMPER COM CAPACIDADE DE CARGA DE 1700 KG, PARTIDA ELETRICA, MOTOR DIESEL COM POTENCIA DE 16 CV                                                                                                                                                                                                                                                                                                                                                                                                           </t>
  </si>
  <si>
    <t>111.943,90</t>
  </si>
  <si>
    <t xml:space="preserve">ELEMENTO VAZADO CERAMICO DIAGONAL (TIPO FLOR/QUADRADO/XIS) 25 X 18 X 7 CM                                                                                                                                                                                                                                                                                                                                                                                                                                 </t>
  </si>
  <si>
    <t xml:space="preserve">ELEMENTO VAZADO CERAMICO QUADRADO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</si>
  <si>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</si>
  <si>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</si>
  <si>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</si>
  <si>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</si>
  <si>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</si>
  <si>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</si>
  <si>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</si>
  <si>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</si>
  <si>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22,37</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</si>
  <si>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</si>
  <si>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</si>
  <si>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</si>
  <si>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</si>
  <si>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</si>
  <si>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3.498,84</t>
  </si>
  <si>
    <t xml:space="preserve">ELETRICISTA DE MANUTENCAO INDUSTRIAL                                                                                                                                                                                                                                                                                                                                                                                                                                                                      </t>
  </si>
  <si>
    <t xml:space="preserve">ELETRICISTA DE MANUTENCAO INDUSTRIAL (MENSALISTA)                                                                                                                                                                                                                                                                                                                                                                                                                                                         </t>
  </si>
  <si>
    <t>3.855,06</t>
  </si>
  <si>
    <t xml:space="preserve">ELETRODO REVESTIDO AWS - E-6010, DIAMETRO IGUAL A 4,00 MM                                                                                                                                                                                                                                                                                                                                                                                                                                                 </t>
  </si>
  <si>
    <t xml:space="preserve">ELETRODO REVESTIDO AWS - E6013, DIAMETRO IGUAL A 2,50 MM                                                                                                                                                                                                                                                                                                                                                                                                                                                  </t>
  </si>
  <si>
    <t>26,70</t>
  </si>
  <si>
    <t xml:space="preserve">ELETRODO REVESTIDO AWS - E6013, DIAMETRO IGUAL A 4,00 MM                                                                                                                                                                                                                                                                                                                                                                                                                                                  </t>
  </si>
  <si>
    <t>25,66</t>
  </si>
  <si>
    <t xml:space="preserve">ELETRODO REVESTIDO AWS - E7018, DIAMETRO IGUAL A 4,00 MM                                                                                                                                                                                                                                                                                                                                                                                                                                                  </t>
  </si>
  <si>
    <t>27,81</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</si>
  <si>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</si>
  <si>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</si>
  <si>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</si>
  <si>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</si>
  <si>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</si>
  <si>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</si>
  <si>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</si>
  <si>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</si>
  <si>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</si>
  <si>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</si>
  <si>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</si>
  <si>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</si>
  <si>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</si>
  <si>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</si>
  <si>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</si>
  <si>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</si>
  <si>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</si>
  <si>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</si>
  <si>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</si>
  <si>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</si>
  <si>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</si>
  <si>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</si>
  <si>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</si>
  <si>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</si>
  <si>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56,49</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</si>
  <si>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</si>
  <si>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</si>
  <si>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</si>
  <si>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</si>
  <si>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</si>
  <si>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</si>
  <si>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30,75</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</si>
  <si>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</si>
  <si>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</si>
  <si>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</si>
  <si>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</si>
  <si>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</si>
  <si>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</si>
  <si>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</si>
  <si>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</si>
  <si>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</si>
  <si>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</si>
  <si>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</si>
  <si>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</si>
  <si>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</si>
  <si>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</si>
  <si>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</si>
  <si>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</si>
  <si>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</si>
  <si>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</si>
  <si>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</si>
  <si>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4.198,14</t>
  </si>
  <si>
    <t xml:space="preserve">ELEVADOR DE CARGA A CABO, CABINE SEMI FECHADA 2,0 X 1,5 X 2,0 M, CAPACIDADE DE CARGA 1000 KG, TORRE  2,38 X 2,21 X 15 M, GUINCHO DE EMBREAGEM, FREIO DE SEGURANCA, LIMITADOR DE VELOCIDADE E CANCELA                                                                                                                                                                                                                                                                                                      </t>
  </si>
  <si>
    <t>59.165,50</t>
  </si>
  <si>
    <t xml:space="preserve">ELEVADOR DE CREMALHEIRA CABINE FECHADA 1,5 X 2,5 X 2,35 M (UMA POR TORRE), CAPACIDADE DE CARGA 1200 KG (15 PESSOAS), TORRE  24 M (16 MODULOS), FREIO DE SEGURANCA, LIMITADOR DE CARGA                                                                                                                                                                                                                                                                                                                     </t>
  </si>
  <si>
    <t>278.550,06</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</si>
  <si>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</si>
  <si>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</si>
  <si>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</si>
  <si>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3.127,87</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</si>
  <si>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</si>
  <si>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</si>
  <si>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</si>
  <si>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</si>
  <si>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</si>
  <si>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</si>
  <si>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</si>
  <si>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</si>
  <si>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</si>
  <si>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2.822,62</t>
  </si>
  <si>
    <t xml:space="preserve">ENCARREGADO GERAL DE OBRAS                                                                                                                                                                                                                                                                                                                                                                                                                                                                                </t>
  </si>
  <si>
    <t xml:space="preserve">ENCARREGADO GERAL DE OBRAS (MENSALISTA)                                                                                                                                                                                                                                                                                                                                                                                                                                                                   </t>
  </si>
  <si>
    <t>5.990,95</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</si>
  <si>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</si>
  <si>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</si>
  <si>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</si>
  <si>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</si>
  <si>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34,68</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</si>
  <si>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</si>
  <si>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</si>
  <si>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</si>
  <si>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</si>
  <si>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91,86</t>
  </si>
  <si>
    <t xml:space="preserve">ENGENHEIRO CIVIL DE OBRA JUNIOR (MENSALISTA)                                                                                                                                                                                                                                                                                                                                                                                                                                                              </t>
  </si>
  <si>
    <t>16.145,58</t>
  </si>
  <si>
    <t xml:space="preserve">ENGENHEIRO CIVIL DE OBRA PLENO                                                                                                                                                                                                                                                                                                                                                                                                                                                                            </t>
  </si>
  <si>
    <t xml:space="preserve">ENGENHEIRO CIVIL DE OBRA PLENO (MENSALISTA)                                                                                                                                                                                                                                                                                                                                                                                                                                                               </t>
  </si>
  <si>
    <t>18.376,98</t>
  </si>
  <si>
    <t xml:space="preserve">ENGENHEIRO CIVIL DE OBRA SENIOR                                                                                                                                                                                                                                                                                                                                                                                                                                                                           </t>
  </si>
  <si>
    <t>142,91</t>
  </si>
  <si>
    <t xml:space="preserve">ENGENHEIRO CIVIL DE OBRA SENIOR (MENSALISTA)                                                                                                                                                                                                                                                                                                                                                                                                                                                              </t>
  </si>
  <si>
    <t>25.120,84</t>
  </si>
  <si>
    <t xml:space="preserve">ENGENHEIRO CIVIL JUNIOR                                                                                                                                                                                                                                                                                                                                                                                                                                                                                   </t>
  </si>
  <si>
    <t xml:space="preserve">ENGENHEIRO CIVIL JUNIOR (MENSALISTA)                                                                                                                                                                                                                                                                                                                                                                                                                                                                      </t>
  </si>
  <si>
    <t>16.381,11</t>
  </si>
  <si>
    <t xml:space="preserve">ENGENHEIRO CIVIL PLENO                                                                                                                                                                                                                                                                                                                                                                                                                                                                                    </t>
  </si>
  <si>
    <t xml:space="preserve">ENGENHEIRO CIVIL PLENO (MENSALISTA)                                                                                                                                                                                                                                                                                                                                                                                                                                                                       </t>
  </si>
  <si>
    <t>18.481,12</t>
  </si>
  <si>
    <t xml:space="preserve">ENGENHEIRO CIVIL SENIOR                                                                                                                                                                                                                                                                                                                                                                                                                                                                                   </t>
  </si>
  <si>
    <t>144,08</t>
  </si>
  <si>
    <t xml:space="preserve">ENGENHEIRO CIVIL SENIOR (MENSALISTA)                                                                                                                                                                                                                                                                                                                                                                                                                                                                      </t>
  </si>
  <si>
    <t>25.326,63</t>
  </si>
  <si>
    <t xml:space="preserve">ENGENHEIRO ELETRICISTA                                                                                                                                                                                                                                                                                                                                                                                                                                                                                    </t>
  </si>
  <si>
    <t>97,61</t>
  </si>
  <si>
    <t xml:space="preserve">ENGENHEIRO ELETRICISTA (MENSALISTA)                                                                                                                                                                                                                                                                                                                                                                                                                                                                       </t>
  </si>
  <si>
    <t>17.158,64</t>
  </si>
  <si>
    <t xml:space="preserve">ENGENHEIRO SANITARISTA                                                                                                                                                                                                                                                                                                                                                                                                                                                                                    </t>
  </si>
  <si>
    <t>94,43</t>
  </si>
  <si>
    <t xml:space="preserve">ENGENHEIRO SANITARISTA (MENSALISTA)                                                                                                                                                                                                                                                                                                                                                                                                                                                                       </t>
  </si>
  <si>
    <t>16.601,31</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</si>
  <si>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</si>
  <si>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</si>
  <si>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</si>
  <si>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</si>
  <si>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</si>
  <si>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</si>
  <si>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</si>
  <si>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</si>
  <si>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</si>
  <si>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</si>
  <si>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</si>
  <si>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</si>
  <si>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</si>
  <si>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</si>
  <si>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</si>
  <si>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</si>
  <si>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</si>
  <si>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</si>
  <si>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</si>
  <si>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</si>
  <si>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</si>
  <si>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</si>
  <si>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</si>
  <si>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</si>
  <si>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</si>
  <si>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</si>
  <si>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302.676,96</t>
  </si>
  <si>
    <t xml:space="preserve">EQUIPAMENTO PARA DEMARCACAO DE FAIXAS DE TRAFEGO A FRIO, A SER MONTADO SOBRE CAMINHAO DE PBT MINIMO DE 9 T E DISTANCIA MINIMA ENTRE EIXOS DE 4,3 M, CAPACIDADE PARA 800 L DE TINTA (INCLUI MONTAGEM, NAO INCLUI CAMINHAO)                                                                                                                                                                                                                                                                                 </t>
  </si>
  <si>
    <t>1.640.058,59</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</si>
  <si>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</si>
  <si>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2.441.308,59</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</si>
  <si>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</si>
  <si>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</si>
  <si>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</si>
  <si>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996.650,50</t>
  </si>
  <si>
    <t xml:space="preserve">ESCAVADEIRA HIDRAULICA SOBRE ESTEIRAS CACAMBA 0,40 A 1,20 M3, PESO OPERACIONAL 21,19 T, POTENCIA LIQUIDA 173 HP                                                                                                                                                                                                                                                                                                                                                                                           </t>
  </si>
  <si>
    <t>903.125,00</t>
  </si>
  <si>
    <t xml:space="preserve">ESCAVADEIRA HIDRAULICA SOBRE ESTEIRAS COM CACAMBA DE 1,20 M3, PESO OPERACIONAL 21 T, POTENCIA BRUTA 155 HP                                                                                                                                                                                                                                                                                                                                                                                                </t>
  </si>
  <si>
    <t>945.625,00</t>
  </si>
  <si>
    <t xml:space="preserve">ESCAVADEIRA HIDRAULICA SOBRE ESTEIRAS, CACAMBA  0,80 M3, PESO OPERACIONAL 17,8 T, POTENCIA LIQUIDA 110 HP                                                                                                                                                                                                                                                                                                                                                                                                 </t>
  </si>
  <si>
    <t>811.005,14</t>
  </si>
  <si>
    <t xml:space="preserve">ESCAVADEIRA HIDRAULICA SOBRE ESTEIRAS, CACAMBA 0,4 A 1,70 M3, PESO OPERACIONAL 23,2 T, POTENCIA BRUTA 183 HP                                                                                                                                                                                                                                                                                                                                                                                              </t>
  </si>
  <si>
    <t>969.000,00</t>
  </si>
  <si>
    <t xml:space="preserve">ESCAVADEIRA HIDRAULICA SOBRE ESTEIRAS, CACAMBA 0,62M3, PESO OPERACIONAL 12,61T, POTENCIA LIQUIDA 95HP                                                                                                                                                                                                                                                                                                                                                                                                     </t>
  </si>
  <si>
    <t>743.750,00</t>
  </si>
  <si>
    <t xml:space="preserve">ESCAVADEIRA HIDRAULICA SOBRE ESTEIRAS, CACAMBA 0,80 A 1,30 M3, PESO OPERACIONAL 22,18 T, POTENCIA LIQUIDA 170 HP                                                                                                                                                                                                                                                                                                                                                                                          </t>
  </si>
  <si>
    <t>887.187,50</t>
  </si>
  <si>
    <t xml:space="preserve">ESCAVADEIRA HIDRAULICA SOBRE ESTEIRAS, CACAMBA 0,80M3, PESO OPERACIONAL 17T, POTENCIA BRUTA 111HP                                                                                                                                                                                                                                                                                                                                                                                                         </t>
  </si>
  <si>
    <t>850.000,00</t>
  </si>
  <si>
    <t xml:space="preserve">ESCAVADEIRA HIDRAULICA SOBRE ESTEIRAS, CAPACIDADE DA CACAMBA ENTRE 1,20 E 1,50 M3, PESO OPERACIONAL ENTRE 20,00 E 22,00 TON, POTENCIA LIQUIDA ENTRE 150 E 155 HP, EQUIPADA COM CLAMSHELL                                                                                                                                                                                                                                                                                                                  </t>
  </si>
  <si>
    <t>959.463,00</t>
  </si>
  <si>
    <t xml:space="preserve">ESCORA PRE-MOLDADA EM CONCRETO, *10 X 10* CM, H = 2,30M                                                                                                                                                                                                                                                                                                                                                                                                                                                   </t>
  </si>
  <si>
    <t>49,00</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</si>
  <si>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</si>
  <si>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</si>
  <si>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</si>
  <si>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215,49</t>
  </si>
  <si>
    <t xml:space="preserve">ESGUICHO JATO REGULAVEL, TIPO ELKHART, ENGATE RAPIDO 2 1/2", PARA COMBATE A INCENDIO                                                                                                                                                                                                                                                                                                                                                                                                                      </t>
  </si>
  <si>
    <t>262,14</t>
  </si>
  <si>
    <t xml:space="preserve">ESGUICHO TIPO JATO SOLIDO, EM LATAO, ENGATE RAPIDO 1 1/2" X 13 MM, PARA MANGUEIRA EM INSTALACAO PREDIAL COMBATE A INCENDIO                                                                                                                                                                                                                                                                                                                                                                                </t>
  </si>
  <si>
    <t>65,78</t>
  </si>
  <si>
    <t xml:space="preserve">ESGUICHO TIPO JATO SOLIDO, EM LATAO, ENGATE RAPIDO 1 1/2" X 16 MM, PARA MANGUEIRA EM INSTALACAO PREDIAL COMBATE A INCENDIO                                                                                                                                                                                                                                                                                                                                                                                </t>
  </si>
  <si>
    <t>66,39</t>
  </si>
  <si>
    <t xml:space="preserve">ESGUICHO TIPO JATO SOLIDO, EM LATAO, ENGATE RAPIDO 1 1/2" X 19 MM, PARA MANGUEIRA EM INSTALACAO PREDIAL COMBATE A INCENDIO                                                                                                                                                                                                                                                                                                                                                                                </t>
  </si>
  <si>
    <t>71,48</t>
  </si>
  <si>
    <t xml:space="preserve">ESGUICHO TIPO JATO SOLIDO, EM LATAO, ENGATE RAPIDO 2 1/2" X 13 MM, PARA MANGUEIRA EM INSTALACAO PREDIAL COMBATE A INCENDIO                                                                                                                                                                                                                                                                                                                                                                                </t>
  </si>
  <si>
    <t>108,35</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</si>
  <si>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</si>
  <si>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</si>
  <si>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</si>
  <si>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930,00</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</si>
  <si>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</si>
  <si>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</si>
  <si>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</si>
  <si>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</si>
  <si>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</si>
  <si>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</si>
  <si>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</si>
  <si>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109.800,00</t>
  </si>
  <si>
    <t xml:space="preserve">ESPARGIDOR DE ASFALTO PRESSURIZADO, TANQUE 6 M3 COM ISOLACAO TERMICA, AQUECIDO COM 2 MACARICOS, COM BARRA ESPARGIDORA 3,60 M, A SER MONTADO SOBRE CAMINHAO                                                                                                                                                                                                                                                                                                                                                </t>
  </si>
  <si>
    <t>233.085,40</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</si>
  <si>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</si>
  <si>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</si>
  <si>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</si>
  <si>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</si>
  <si>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</si>
  <si>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</si>
  <si>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</si>
  <si>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</si>
  <si>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</si>
  <si>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5,63</t>
  </si>
  <si>
    <t xml:space="preserve">ESPELHO / PLACA DE 6 POSTOS 4" X 4", PARA INSTALACAO DE TOMADAS E INTERRUPTORES                                                                                                                                                                                                                                                                                                                                                                                                                           </t>
  </si>
  <si>
    <t xml:space="preserve">ESPELHO CRISTAL E = 4 MM                                                                                                                                                                                                                                                                                                                                                                                                                                                                                  </t>
  </si>
  <si>
    <t>575,89</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</si>
  <si>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</si>
  <si>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</si>
  <si>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</si>
  <si>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</si>
  <si>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</si>
  <si>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</si>
  <si>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</si>
  <si>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4.616,32</t>
  </si>
  <si>
    <t xml:space="preserve">ESTABILIZADOR BIVOLT AUTOMATICO, 1000 VA                                                                                                                                                                                                                                                                                                                                                                                                                                                                  </t>
  </si>
  <si>
    <t>434,13</t>
  </si>
  <si>
    <t xml:space="preserve">ESTABILIZADOR BIVOLT AUTOMATICO, 1500 VA                                                                                                                                                                                                                                                                                                                                                                                                                                                                  </t>
  </si>
  <si>
    <t>787,44</t>
  </si>
  <si>
    <t xml:space="preserve">ESTABILIZADOR BIVOLT AUTOMATICO, 2000 VA                                                                                                                                                                                                                                                                                                                                                                                                                                                                  </t>
  </si>
  <si>
    <t>1.078,47</t>
  </si>
  <si>
    <t xml:space="preserve">ESTABILIZADOR BIVOLT AUTOMATICO, 300 VA                                                                                                                                                                                                                                                                                                                                                                                                                                                                   </t>
  </si>
  <si>
    <t>172,44</t>
  </si>
  <si>
    <t xml:space="preserve">ESTABILIZADOR BIVOLT AUTOMATICO, 500 VA                                                                                                                                                                                                                                                                                                                                                                                                                                                                   </t>
  </si>
  <si>
    <t>251,58</t>
  </si>
  <si>
    <t xml:space="preserve">ESTACA PRE-MOLDADA MACICA DE CONCRETO VIBRADO ARMADO, PARA CARGA DE 25 T, SECAO QUADRADA DE *16 X 16*, COM ANEL METALICO INCORPORADO A PECA (SOMENTE FORNECIMENTO)                                                                                                                                                                                                                                                                                                                                        </t>
  </si>
  <si>
    <t>47,06</t>
  </si>
  <si>
    <t xml:space="preserve">ESTACA PRE-MOLDADA MACICA DE CONCRETO VIBRADO ARMADO, PARA CARGA DE 50 T, SECAO QUADRADA, COM ANEL METALICO INCORPORADO A PECA (SOMENTE FORNECIMENTO)                                                                                                                                                                                                                                                                                                                                                     </t>
  </si>
  <si>
    <t>63,99</t>
  </si>
  <si>
    <t xml:space="preserve">ESTACA PRE-MOLDADA VAZADA DE CONCRETO CENTRIFUGADO, PARA CARGA DE 100 T, SECAO CIRCULAR, COM ANEL METALICO INCORPORADO A PECA (SOMENTE FORNECIMENTO)                                                                                                                                                                                                                                                                                                                                                      </t>
  </si>
  <si>
    <t>164,00</t>
  </si>
  <si>
    <t xml:space="preserve">ESTILETE DE METAL, LAMINA 18 MM                                                                                                                                                                                                                                                                                                                                                                                                                                                                           </t>
  </si>
  <si>
    <t xml:space="preserve">ESTOPA                                                                                                                                                                                                                                                                                                                                                                                                                                                                                                    </t>
  </si>
  <si>
    <t xml:space="preserve">ESTOPIM SIMPLES                                                                                                                                                                                                                                                                                                                                                                                                                                                                                           </t>
  </si>
  <si>
    <t xml:space="preserve">ESTRIBO COM PARAFUSO EM CHAPA DE FERRO FUNDIDO DE 2" X 3/16" X 35 CM, SECAO "U", PARA MADEIRAMENTO DE TELHADO                                                                                                                                                                                                                                                                                                                                                                                             </t>
  </si>
  <si>
    <t>40,07</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</si>
  <si>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</si>
  <si>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</si>
  <si>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</si>
  <si>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</si>
  <si>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</si>
  <si>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34,05</t>
  </si>
  <si>
    <t xml:space="preserve">EXTINTOR DE INCENDIO PORTATIL COM CARGA DE AGUA PRESSURIZADA DE 10 L, CLASSE A                                                                                                                                                                                                                                                                                                                                                                                                                            </t>
  </si>
  <si>
    <t>164,58</t>
  </si>
  <si>
    <t xml:space="preserve">EXTINTOR DE INCENDIO PORTATIL COM CARGA DE GAS CARBONICO CO2 DE 4 KG, CLASSE BC                                                                                                                                                                                                                                                                                                                                                                                                                           </t>
  </si>
  <si>
    <t>520,89</t>
  </si>
  <si>
    <t xml:space="preserve">EXTINTOR DE INCENDIO PORTATIL COM CARGA DE GAS CARBONICO CO2 DE 6 KG, CLASSE BC                                                                                                                                                                                                                                                                                                                                                                                                                           </t>
  </si>
  <si>
    <t>564,30</t>
  </si>
  <si>
    <t xml:space="preserve">EXTINTOR DE INCENDIO PORTATIL COM CARGA DE PO QUIMICO SECO (PQS) DE 12 KG, CLASSE BC                                                                                                                                                                                                                                                                                                                                                                                                                      </t>
  </si>
  <si>
    <t>260,44</t>
  </si>
  <si>
    <t xml:space="preserve">EXTINTOR DE INCENDIO PORTATIL COM CARGA DE PO QUIMICO SECO (PQS) DE 4 KG, CLASSE BC                                                                                                                                                                                                                                                                                                                                                                                                                       </t>
  </si>
  <si>
    <t>159,16</t>
  </si>
  <si>
    <t xml:space="preserve">EXTINTOR DE INCENDIO PORTATIL COM CARGA DE PO QUIMICO SECO (PQS) DE 6 KG, CLASSE BC                                                                                                                                                                                                                                                                                                                                                                                                                       </t>
  </si>
  <si>
    <t xml:space="preserve">EXTINTOR DE INCENDIO PORTATIL COM CARGA DE PO QUIMICO SECO (PQS) DE 8 KG, CLASSE BC                                                                                                                                                                                                                                                                                                                                                                                                                       </t>
  </si>
  <si>
    <t>224,27</t>
  </si>
  <si>
    <t xml:space="preserve">EXTREMIDADE PVC PBA, BF, JE, DN 100/ DE 110 MM (NBR 10351)                                                                                                                                                                                                                                                                                                                                                                                                                                                </t>
  </si>
  <si>
    <t>228,17</t>
  </si>
  <si>
    <t xml:space="preserve">EXTREMIDADE PVC PBA, BF, JE, DN 50 / DE 60 MM (NBR 10351)                                                                                                                                                                                                                                                                                                                                                                                                                                                 </t>
  </si>
  <si>
    <t xml:space="preserve">EXTREMIDADE PVC PBA, BF, JE, DN 75/ DE 85 MM (NBR 10351)                                                                                                                                                                                                                                                                                                                                                                                                                                                  </t>
  </si>
  <si>
    <t>144,05</t>
  </si>
  <si>
    <t xml:space="preserve">EXTREMIDADE PVC PBA, PF, JE, DN 100 / DE 110 MM (NBR 10351)                                                                                                                                                                                                                                                                                                                                                                                                                                               </t>
  </si>
  <si>
    <t>187,58</t>
  </si>
  <si>
    <t xml:space="preserve">EXTREMIDADE PVC PBA, PF, JE, DN 50/ DE 60 MM (NBR 10351)                                                                                                                                                                                                                                                                                                                                                                                                                                                  </t>
  </si>
  <si>
    <t>47,25</t>
  </si>
  <si>
    <t xml:space="preserve">EXTREMIDADE PVC PBA, PF, JE, DN 75 / DE 85 MM (NBR 10351)                                                                                                                                                                                                                                                                                                                                                                                                                                                 </t>
  </si>
  <si>
    <t>118,54</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</si>
  <si>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</si>
  <si>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</si>
  <si>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</si>
  <si>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</si>
  <si>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</si>
  <si>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</si>
  <si>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</si>
  <si>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67,34</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</si>
  <si>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</si>
  <si>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</si>
  <si>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</si>
  <si>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</si>
  <si>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</si>
  <si>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</si>
  <si>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62,32</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</si>
  <si>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</si>
  <si>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</si>
  <si>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</si>
  <si>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68,80</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</si>
  <si>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</si>
  <si>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</si>
  <si>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91,52</t>
  </si>
  <si>
    <t xml:space="preserve">FECHADURA ESPELHO PARA PORTA INTERNA, EM ACO INOX (MAQUINA, TESTA E CONTRA-TESTA) E EM ZAMAC (MACANETA, LINGUETA E TRINCOS) COM ACABAMENTO CROMADO, MAQUINA DE 40 MM, INCLUINDO CHAVE TIPO INTERNA                                                                                                                                                                                                                                                                                                        </t>
  </si>
  <si>
    <t>41,29</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</si>
  <si>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</si>
  <si>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</si>
  <si>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</si>
  <si>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</si>
  <si>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82,93</t>
  </si>
  <si>
    <t xml:space="preserve">FECHADURA ROSETA REDONDA PARA PORTA EXTERNA, EM ACO INOX (MAQUINA, TESTA E CONTRA-TESTA) E EM ZAMAC (MACANETA, LINGUETA E TRINCOS) COM ACABAMENTO CROMADO, MAQUINA DE 40 MM, INCLUINDO CHAVE TIPO CILINDRO                                                                                                                                                                                                                                                                                                </t>
  </si>
  <si>
    <t>60,12</t>
  </si>
  <si>
    <t xml:space="preserve">FECHADURA ROSETA REDONDA PARA PORTA EXTERNA, EM ACO INOX (MAQUINA, TESTA E CONTRA-TESTA) E EM ZAMAC (MACANETA, LINGUETA E TRINCOS) COM ACABAMENTO CROMADO, MAQUINA DE 55 MM, INCLUINDO CHAVE TIPO CILINDRO                                                                                                                                                                                                                                                                                                </t>
  </si>
  <si>
    <t>96,99</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</si>
  <si>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</si>
  <si>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</si>
  <si>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</si>
  <si>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</si>
  <si>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</si>
  <si>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21,26</t>
  </si>
  <si>
    <t xml:space="preserve">FECHO QUEBRA UNHA, EM LATAO COM ACABAMENTO CROMADO, DE EMBUTIR, COM COMANDO ALAVANCA, ALTURA DE DE 22 CM, LARGURA MINIMA DE 1,90 CM E ESPESSURA MINIMA DE 1,90 MM, PARA PORTAS E JANELAS (INCLUI PARAFUSOS)                                                                                                                                                                                                                                                                                               </t>
  </si>
  <si>
    <t>90,39</t>
  </si>
  <si>
    <t xml:space="preserve">FECHO QUEBRA UNHA, EM LATAO COM ACABAMENTO CROMADO, DE EMBUTIR, COM COMANDO ALAVANCA, ALTURA DE DE 40 CM, LARGURA MINIMA DE 1,90 CM E ESPESSURA MINIMA DE 1,90 MM, PARA PORTAS E JANELAS (INCLUI PARAFUSOS)                                                                                                                                                                                                                                                                                               </t>
  </si>
  <si>
    <t>118,22</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</si>
  <si>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</si>
  <si>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</si>
  <si>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</si>
  <si>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73,81</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</si>
  <si>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</si>
  <si>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</si>
  <si>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</si>
  <si>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</si>
  <si>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</si>
  <si>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</si>
  <si>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</si>
  <si>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</si>
  <si>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</si>
  <si>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</si>
  <si>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</si>
  <si>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</si>
  <si>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</si>
  <si>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</si>
  <si>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</si>
  <si>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</si>
  <si>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</si>
  <si>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</si>
  <si>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</si>
  <si>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</si>
  <si>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</si>
  <si>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</si>
  <si>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</si>
  <si>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</si>
  <si>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</si>
  <si>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</si>
  <si>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</si>
  <si>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</si>
  <si>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</si>
  <si>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</si>
  <si>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</si>
  <si>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</si>
  <si>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</si>
  <si>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</si>
  <si>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</si>
  <si>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</si>
  <si>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</si>
  <si>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</si>
  <si>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</si>
  <si>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</si>
  <si>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</si>
  <si>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1.274,42</t>
  </si>
  <si>
    <t xml:space="preserve">FILTRO ANAEROBIO, EM POLIETILENO DE ALTA DENSIDADE (PEAD), CAPACIDADE *2800* LITROS (NBR 13969)                                                                                                                                                                                                                                                                                                                                                                                                           </t>
  </si>
  <si>
    <t>3.263,07</t>
  </si>
  <si>
    <t xml:space="preserve">FILTRO ANAEROBIO, EM POLIETILENO DE ALTA DENSIDADE (PEAD), CAPACIDADE *5000* LITROS (NBR 13969)                                                                                                                                                                                                                                                                                                                                                                                                           </t>
  </si>
  <si>
    <t>4.460,02</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</si>
  <si>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</si>
  <si>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</si>
  <si>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</si>
  <si>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</si>
  <si>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</si>
  <si>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</si>
  <si>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</si>
  <si>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</si>
  <si>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</si>
  <si>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</si>
  <si>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</si>
  <si>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</si>
  <si>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 CINTA AUTOADESIVA ELASTOMERICA PARA VEDACAO, L= 50 MM, E = 3 MM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</si>
  <si>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</si>
  <si>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</si>
  <si>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</si>
  <si>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</si>
  <si>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92,77</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</si>
  <si>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</si>
  <si>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</si>
  <si>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</si>
  <si>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</si>
  <si>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</si>
  <si>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</si>
  <si>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</si>
  <si>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</si>
  <si>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48,93</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</si>
  <si>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</si>
  <si>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</si>
  <si>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</si>
  <si>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148,64</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</si>
  <si>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</si>
  <si>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</si>
  <si>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</si>
  <si>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</si>
  <si>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</si>
  <si>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</si>
  <si>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</si>
  <si>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</si>
  <si>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</si>
  <si>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</si>
  <si>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</si>
  <si>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</si>
  <si>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</si>
  <si>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</si>
  <si>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170,56</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</si>
  <si>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</si>
  <si>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</si>
  <si>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</si>
  <si>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</si>
  <si>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</si>
  <si>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</si>
  <si>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</si>
  <si>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</si>
  <si>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</si>
  <si>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</si>
  <si>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</si>
  <si>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</si>
  <si>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129,93</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</si>
  <si>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</si>
  <si>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</si>
  <si>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66,89</t>
  </si>
  <si>
    <t xml:space="preserve">FORRO DE FIBRA MINERAL EM PLACAS DE 625 X 625 MM, E = 15/16 MM, BORDA REBAIXADA, COM PINTURA ANTIMOFO, APOIADO EM PERFIL DE ACO GALVANIZADO COM 24 MM DE BASE - INSTALADO                                                                                                                                                                                                                                                                                                                                 </t>
  </si>
  <si>
    <t>71,74</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</si>
  <si>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</si>
  <si>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</si>
  <si>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</si>
  <si>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</si>
  <si>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</si>
  <si>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</si>
  <si>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</si>
  <si>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25,98</t>
  </si>
  <si>
    <t xml:space="preserve">FOSSA SEPTICA, SEM FILTRO, PARA 15 A 30 CONTRIBUINTES, CILINDRICA, COM TAMPA, EM POLIETILENO DE ALTA DENSIDADE (PEAD), CAPACIDADE APROXIMADA DE 5500 LITROS (NBR 7229)                                                                                                                                                                                                                                                                                                                                    </t>
  </si>
  <si>
    <t>5.191,24</t>
  </si>
  <si>
    <t xml:space="preserve">FOSSA SEPTICA, SEM FILTRO, PARA 4 A 7 CONTRIBUINTES, CILINDRICA,  COM TAMPA, EM POLIETILENO DE ALTA DENSIDADE (PEAD), CAPACIDADE APROXIMADA DE 1100 LITROS (NBR 7229)                                                                                                                                                                                                                                                                                                                                     </t>
  </si>
  <si>
    <t>1.334,89</t>
  </si>
  <si>
    <t xml:space="preserve">FOSSA SEPTICA, SEM FILTRO, PARA 8 A 14 CONTRIBUINTES, CILINDRICA, COM TAMPA, EM POLIETILENO DE ALTA DENSIDADE (PEAD), CAPACIDADE APROXIMADA DE 3000 LITROS (NBR 7229)                                                                                                                                                                                                                                                                                                                                     </t>
  </si>
  <si>
    <t>4.107,80</t>
  </si>
  <si>
    <t xml:space="preserve">FOSSA SEPTICA,SEM FILTRO, PARA 40 A 52 CONTRIBUINTES, CILINDRICA, COM TAMPA, EM POLIETILENO DE ALTA DENSIDADE (PEAD), CAPACIDADE APROXIMADA DE 10000 LITROS (NBR 7229)                                                                                                                                                                                                                                                                                                                                    </t>
  </si>
  <si>
    <t>11.865,71</t>
  </si>
  <si>
    <t xml:space="preserve">FRESADORA DE ASFALTO A FRIO SOBRE ESTEIRAS, LARG. FRESAGEM 2,00 M, POT. 410 KW/550 HP                                                                                                                                                                                                                                                                                                                                                                                                                     </t>
  </si>
  <si>
    <t>6.283.414,43</t>
  </si>
  <si>
    <t xml:space="preserve">FRESADORA DE ASFALTO A FRIO SOBRE RODAS, LARG. FRESAGEM 1,00 M, POT. 155 KW/208 HP                                                                                                                                                                                                                                                                                                                                                                                                                        </t>
  </si>
  <si>
    <t>2.689.836,00</t>
  </si>
  <si>
    <t xml:space="preserve">FUNDO ANTICORROSIVO PARA METAIS FERROSOS (ZARCAO)                                                                                                                                                                                                                                                                                                                                                                                                                                                         </t>
  </si>
  <si>
    <t xml:space="preserve">FUNDO PREPARADOR ACRILICO BASE AGUA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</si>
  <si>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</si>
  <si>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</si>
  <si>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</si>
  <si>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</si>
  <si>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</si>
  <si>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</si>
  <si>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</si>
  <si>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</si>
  <si>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</si>
  <si>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</si>
  <si>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</si>
  <si>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</si>
  <si>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</si>
  <si>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</si>
  <si>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</si>
  <si>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</si>
  <si>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</si>
  <si>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</si>
  <si>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</si>
  <si>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</si>
  <si>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</si>
  <si>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</si>
  <si>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</si>
  <si>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</si>
  <si>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</si>
  <si>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</si>
  <si>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</si>
  <si>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</si>
  <si>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</si>
  <si>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</si>
  <si>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</si>
  <si>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</si>
  <si>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</si>
  <si>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</si>
  <si>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</si>
  <si>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</si>
  <si>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</si>
  <si>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</si>
  <si>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</si>
  <si>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</si>
  <si>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</si>
  <si>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</si>
  <si>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</si>
  <si>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</si>
  <si>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18,36</t>
  </si>
  <si>
    <t xml:space="preserve">GEOTEXTIL NAO TECIDO AGULHADO DE FILAMENTOS CONTINUOS 100% POLIESTER, RESITENCIA A TRACAO = 31 KN/M                                                                                                                                                                                                                                                                                                                                                                                                       </t>
  </si>
  <si>
    <t xml:space="preserve">GERADOR PORTATIL MONOFASICO, POTENCIA 5500 VA, MOTOR A GASOLINA, POTENCIA DO MOTOR 13 CV                                                                                                                                                                                                                                                                                                                                                                                                                  </t>
  </si>
  <si>
    <t>5.246,95</t>
  </si>
  <si>
    <t xml:space="preserve">GESSEIRO                                                                                                                                                                                                                                                                                                                                                                                                                                                                                                  </t>
  </si>
  <si>
    <t xml:space="preserve">GESSEIRO (MENSALISTA)                                                                                                                                                                                                                                                                                                                                                                                                                                                                                     </t>
  </si>
  <si>
    <t>2.430,35</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</si>
  <si>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</si>
  <si>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</si>
  <si>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</si>
  <si>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</si>
  <si>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</si>
  <si>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72.704,08</t>
  </si>
  <si>
    <t xml:space="preserve">GRADE DE DISCOS MECANICA 20X24" COM 20 DISCOS 24" X 6MM  COM PNEUS PARA TRANSPORTE                                                                                                                                                                                                                                                                                                                                                                                                                        </t>
  </si>
  <si>
    <t>57.000,00</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</si>
  <si>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</si>
  <si>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</si>
  <si>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</si>
  <si>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</si>
  <si>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</si>
  <si>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51,67</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</si>
  <si>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</si>
  <si>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</si>
  <si>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</si>
  <si>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7,75</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</si>
  <si>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</si>
  <si>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</si>
  <si>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</si>
  <si>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</si>
  <si>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9,87</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</si>
  <si>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</si>
  <si>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</si>
  <si>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</si>
  <si>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</si>
  <si>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</si>
  <si>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</si>
  <si>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</si>
  <si>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</si>
  <si>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</si>
  <si>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FIXA, EM PVC BRANCA, QUADRADA, 150 X 150 MM, PARA RALOS E CAIXAS                                                                                                                                                                                                                                                                                                                                                                                                                                   </t>
  </si>
  <si>
    <t xml:space="preserve">GRELHA FIXA, PVC CROMADA, REDONDA, 150 MM, PARA RALOS E CAIXAS                                                                                                                                                                                                                                                                                                                                                                                                                                            </t>
  </si>
  <si>
    <t xml:space="preserve">GRELHA FOFO ARTICULADA, CARGA MAXIMA 1,5 T, *300 X 1000* MM, E= *15* MM                                                                                                                                                                                                                                                                                                                                                                                                                                   </t>
  </si>
  <si>
    <t>286,70</t>
  </si>
  <si>
    <t xml:space="preserve">GRELHA FOFO SIMPLES COM REQUADRO, CARGA MAXIMA  12,5 T, *300 X 1000* MM, E= *15* MM, AREA ESTACIONAMENTO CARRO PASSEIO                                                                                                                                                                                                                                                                                                                                                                                    </t>
  </si>
  <si>
    <t>396,55</t>
  </si>
  <si>
    <t xml:space="preserve">GRELHA FOFO SIMPLES COM REQUADRO, CARGA MAXIMA 1,5 T, 150 X 1000 MM, E= *15* MM                                                                                                                                                                                                                                                                                                                                                                                                                           </t>
  </si>
  <si>
    <t>218,79</t>
  </si>
  <si>
    <t xml:space="preserve">GRELHA FOFO SIMPLES COM REQUADRO, CARGA MAXIMA 1,5 T, 200 X 1000 MM, E= *15* MM                                                                                                                                                                                                                                                                                                                                                                                                                           </t>
  </si>
  <si>
    <t>278,04</t>
  </si>
  <si>
    <t xml:space="preserve">GRUA ASCENCIONAL, LANCA DE 30 M, CAPACIDADE DE 1,0 T A 30 M, ALTURA ATE 39 M                                                                                                                                                                                                                                                                                                                                                                                                                              </t>
  </si>
  <si>
    <t>607.038,12</t>
  </si>
  <si>
    <t xml:space="preserve">GRUA ASCENCIONAL, LANCA DE 42 M, CAPACIDADE DE 1,5 T A 30 M, ALTURA ATE 39 M                                                                                                                                                                                                                                                                                                                                                                                                                              </t>
  </si>
  <si>
    <t>687.749,53</t>
  </si>
  <si>
    <t xml:space="preserve">GRUA ASCENCIONAL, LANCA DE 50 M, CAPACIDADE DE 2,33 T A 30 M, ALTURA ATE 48 M                                                                                                                                                                                                                                                                                                                                                                                                                             </t>
  </si>
  <si>
    <t>1.277.577,81</t>
  </si>
  <si>
    <t xml:space="preserve">GRUPO DE SOLDAGEM C/ GERADOR A DIESEL 60 CV PARA SOLDA ELETRICA, SOBRE 04 RODAS, COM MOTOR 4 CILINDROS                                                                                                                                                                                                                                                                                                                                                                                                    </t>
  </si>
  <si>
    <t>145.300,32</t>
  </si>
  <si>
    <t xml:space="preserve">GRUPO DE SOLDAGEM COM GERADOR A DIESEL 30 CV, PARA SOLDA ELETRICA, SOBRE DUAS RODAS                                                                                                                                                                                                                                                                                                                                                                                                                       </t>
  </si>
  <si>
    <t>129.882,35</t>
  </si>
  <si>
    <t xml:space="preserve">GRUPO GERADOR A GASOLINA, POTENCIA NOMINAL 2,2 KW, TENSAO DE SAIDA 110/220 V, MOTOR POTENCIA 6,5 HP                                                                                                                                                                                                                                                                                                                                                                                                       </t>
  </si>
  <si>
    <t>2.833,35</t>
  </si>
  <si>
    <t xml:space="preserve">GRUPO GERADOR DIESEL, COM CARENAGEM, POTENCIA STANDART ENTRE 100 E 110 KVA, VELOCIDADE DE 1800 RPM, FREQUENCIA DE 60 HZ                                                                                                                                                                                                                                                                                                                                                                                   </t>
  </si>
  <si>
    <t>93.820,41</t>
  </si>
  <si>
    <t xml:space="preserve">GRUPO GERADOR DIESEL, COM CARENAGEM, POTENCIA STANDART ENTRE 140 E 150 KVA, VELOCIDADE DE 1800 RPM, FREQUENCIA DE 60 HZ                                                                                                                                                                                                                                                                                                                                                                                   </t>
  </si>
  <si>
    <t>110.044,99</t>
  </si>
  <si>
    <t xml:space="preserve">GRUPO GERADOR DIESEL, COM CARENAGEM, POTENCIA STANDART ENTRE 210 E 220 KVA, VELOCIDADE DE 1800 RPM, FREQUENCIA DE 60 HZ                                                                                                                                                                                                                                                                                                                                                                                   </t>
  </si>
  <si>
    <t>134.029,16</t>
  </si>
  <si>
    <t xml:space="preserve">GRUPO GERADOR DIESEL, COM CARENAGEM, POTENCIA STANDART ENTRE 250 E 260 KVA, VELOCIDADE DE 1800 RPM, FREQUENCIA DE 60 HZ                                                                                                                                                                                                                                                                                                                                                                                   </t>
  </si>
  <si>
    <t>155.191,66</t>
  </si>
  <si>
    <t xml:space="preserve">GRUPO GERADOR DIESEL, COM CARENAGEM, POTENCIA STANDART ENTRE 50 E 55 KVA, VELOCIDADE DE 1800 RPM, FREQUENCIA DE 60 HZ                                                                                                                                                                                                                                                                                                                                                                                     </t>
  </si>
  <si>
    <t>83.549,55</t>
  </si>
  <si>
    <t xml:space="preserve">GRUPO GERADOR DIESEL, SEM CARENAGEM, POTENCIA STANDART ENTRE 100 E 110 KVA, VELOCIDADE DE 1800 RPM, FREQUENCIA DE 60 HZ                                                                                                                                                                                                                                                                                                                                                                                   </t>
  </si>
  <si>
    <t>81.546,16</t>
  </si>
  <si>
    <t xml:space="preserve">GRUPO GERADOR DIESEL, SEM CARENAGEM, POTENCIA STANDART ENTRE 210 E 220 KVA, VELOCIDADE DE 1800 RPM, FREQUENCIA DE 60 HZ                                                                                                                                                                                                                                                                                                                                                                                   </t>
  </si>
  <si>
    <t>117.183,81</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</si>
  <si>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</si>
  <si>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</si>
  <si>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76.185,00</t>
  </si>
  <si>
    <t xml:space="preserve">GRUPO GERADOR ESTACIONARIO SILENCIADO, POTENCIA 50 KVA, MOTOR DIESEL                                                                                                                                                                                                                                                                                                                                                                                                                                      </t>
  </si>
  <si>
    <t>63.620,55</t>
  </si>
  <si>
    <t xml:space="preserve">GRUPO GERADOR ESTACIONARIO, MOTOR DIESEL POTENCIA 170 KVA                                                                                                                                                                                                                                                                                                                                                                                                                                                 </t>
  </si>
  <si>
    <t>109.052,74</t>
  </si>
  <si>
    <t xml:space="preserve">GRUPO GERADOR ESTACIONARIO, POTENCIA 150 KVA, MOTOR DIESEL                                                                                                                                                                                                                                                                                                                                                                                                                                                </t>
  </si>
  <si>
    <t>97.094,52</t>
  </si>
  <si>
    <t xml:space="preserve">GRUPO GERADOR ESTACIONARIO, SILENCIADO, POTENCIA 180 KVA, MOTOR DIESEL                                                                                                                                                                                                                                                                                                                                                                                                                                    </t>
  </si>
  <si>
    <t>116.726,21</t>
  </si>
  <si>
    <t xml:space="preserve">GRUPO GERADOR REBOCAVEL, POTENCIA *66* KVA, MOTOR A DIESEL                                                                                                                                                                                                                                                                                                                                                                                                                                                </t>
  </si>
  <si>
    <t>68.614,04</t>
  </si>
  <si>
    <t xml:space="preserve">GUARNICAO / ALIZAR / VISTA LISA EM MADEIRA MACICA, PARA PORTA  , E = *1* CM, L = *5* CM, CEDRINHO / ANGELIM COMERCIAL / TAURI/ CURUPIXA / PEROBA / CUMARU OU EQUIVALENTE DA REGIAO                                                                                                                                                                                                                                                                                                                        </t>
  </si>
  <si>
    <t>6,73</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</si>
  <si>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</si>
  <si>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</si>
  <si>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</si>
  <si>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</si>
  <si>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GUARNICAO/MOLDURA DE ACABAMENTO PARA ESQUADRIA DE ALUMINIO ANODIZADO NATURAL, PARA 1 FACE                                                                                                                                                                                                                                                                                                                                                                                                                 </t>
  </si>
  <si>
    <t xml:space="preserve">GUINCHO DE ALAVANCA MANUAL, CAPACIDADE DE 1,6 T, COM 20 M DE CABO DE ACO (AQUISICAO)                                                                                                                                                                                                                                                                                                                                                                                                                      </t>
  </si>
  <si>
    <t>2.422,70</t>
  </si>
  <si>
    <t xml:space="preserve">GUINCHO DE ALAVANCA MANUAL, CAPACIDADE 3,2 T COM 20 M DE CABO DE ACO DIAMETRO 16,3 MM                                                                                                                                                                                                                                                                                                                                                                                                                     </t>
  </si>
  <si>
    <t>2.765,77</t>
  </si>
  <si>
    <t xml:space="preserve">GUINCHO ELETRICO DE COLUNA, CAPACIDADE 400 KG, COM MOTO FREIO, MOTOR TRIFASICO DE 1,25 CV                                                                                                                                                                                                                                                                                                                                                                                                                 </t>
  </si>
  <si>
    <t>4.815,63</t>
  </si>
  <si>
    <t xml:space="preserve">GUINDASTE HIDRAULICO AUTOPROPELIDO, COM LANCA TELESCOPICA 28,80 M, CAPACIDADE MAXIMA 30 T, POTENCIA 97 KW, TRACAO 4 X 4                                                                                                                                                                                                                                                                                                                                                                                   </t>
  </si>
  <si>
    <t>1.061.499,48</t>
  </si>
  <si>
    <t xml:space="preserve">GUINDASTE HIDRAULICO AUTOPROPELIDO, COM LANCA TELESCOPICA 40 M, CAPACIDADE MAXIMA 60 T, POTENCIA 260 KW, TRACAO 6 X 6                                                                                                                                                                                                                                                                                                                                                                                     </t>
  </si>
  <si>
    <t>2.041.345,16</t>
  </si>
  <si>
    <t xml:space="preserve">GUINDASTE HIDRAULICO AUTOPROPELIDO, COM LANCA TELESCOPICA 50 M, CAPACIDADE MAXIMA 100 T, POTENCIA 350 KW, TRACAO 10 X 6                                                                                                                                                                                                                                                                                                                                                                                   </t>
  </si>
  <si>
    <t>3.470.286,76</t>
  </si>
  <si>
    <t xml:space="preserve">GUINDAUTO HIDRAULICO, CAPACIDADE MAXIMA DE CARGA 10000 KG, MOMENTO MAXIMO DE CARGA 23 TM , ALCANCE MAXIMO HORIZONTAL 11,80 M, PARA MONTAGEM SOBRE CHASSI DE CAMINHAO PBT MINIMO 15000 KG (INCLUI MONTAGEM, NAO INCLUI CAMINHAO)                                                                                                                                                                                                                                                                           </t>
  </si>
  <si>
    <t>212.684,22</t>
  </si>
  <si>
    <t xml:space="preserve">GUINDAUTO HIDRAULICO, CAPACIDADE MAXIMA DE CARGA 14340 KG, MOMENTO MAXIMO DE CARGA 42,3 TM, ALCANCE MAXIMO HORIZONTAL 16,80 M, PARA MONTAGEM SOBRE CHASSI DE CAMINHAO PBT MINIMO 23000 KG (INCLUI MONTAGEM, NAO INCLUI CAMINHAO)                                                                                                                                                                                                                                                                          </t>
  </si>
  <si>
    <t>334.993,75</t>
  </si>
  <si>
    <t xml:space="preserve">GUINDAUTO HIDRAULICO, CAPACIDADE MAXIMA DE CARGA 30000 KG, MOMENTO MAXIMO DE CARGA 92,2 TM , ALCANCE MAXIMO HORIZONTAL  22,00 M, PARA MONTAGEM SOBRE CHASSI DE CAMINHAO PBT MINIMO 30000 KG (INCLUI MONTAGEM, NAO INCLUI CAMINHAO)                                                                                                                                                                                                                                                                        </t>
  </si>
  <si>
    <t>1.240.581,25</t>
  </si>
  <si>
    <t xml:space="preserve">GUINDAUTO HIDRAULICO, CAPACIDADE MAXIMA DE CARGA 3300 KG, MOMENTO MAXIMO DE CARGA 5,8 TM , ALCANCE MAXIMO HORIZONTAL  7,60 M, PARA MONTAGEM SOBRE CHASSI DE CAMINHAO PBT MINIMO 8000 KG (INCLUI MONTAGEM, NAO INCLUI CAMINHAO)                                                                                                                                                                                                                                                                            </t>
  </si>
  <si>
    <t>83.748,43</t>
  </si>
  <si>
    <t xml:space="preserve">GUINDAUTO HIDRAULICO, CAPACIDADE MAXIMA DE CARGA 6200 KG, MOMENTO MAXIMO DE CARGA 11,7 TM , ALCANCE MAXIMO HORIZONTAL  9,70 M, PARA MONTAGEM SOBRE CHASSI DE CAMINHAO PBT MINIMO 13000 KG (INCLUI MONTAGEM, NAO INCLUI CAMINHAO)                                                                                                                                                                                                                                                                          </t>
  </si>
  <si>
    <t>117.800,00</t>
  </si>
  <si>
    <t xml:space="preserve">GUINDAUTO HIDRAULICO, CAPACIDADE MAXIMA DE CARGA 8500 KG, MOMENTO MAXIMO DE CARGA 30,4 TM , ALCANCE MAXIMO HORIZONTAL  14,30 M, PARA MONTAGEM SOBRE CHASSI DE CAMINHAO PBT MINIMO 23000 KG (INCLUI MONTAGEM, NAO INCLUI CAMINHAO)                                                                                                                                                                                                                                                                         </t>
  </si>
  <si>
    <t>275.357,50</t>
  </si>
  <si>
    <t xml:space="preserve">HASTE ANCORA EM ACO GALVANIZADO, DIMENSOES 16 MM X 2000 MM                                                                                                                                                                                                                                                                                                                                                                                                                                                </t>
  </si>
  <si>
    <t xml:space="preserve">HASTE DE ACO GALVANIZADO PARA FIXACAO DE CONCERTINA 2 "/3 M                                                                                                                                                                                                                                                                                                                                                                                                                                               </t>
  </si>
  <si>
    <t>37,38</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</si>
  <si>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</si>
  <si>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</si>
  <si>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</si>
  <si>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</si>
  <si>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</si>
  <si>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</si>
  <si>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</si>
  <si>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</si>
  <si>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</si>
  <si>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</si>
  <si>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</si>
  <si>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</si>
  <si>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183.707,83</t>
  </si>
  <si>
    <t xml:space="preserve">HIDROJATEADORA PARA DESOBSTRUCAO DE REDES E GALERIAS, TANQUE 7000 L, BOMBA TRIPLEX 140 KGF/CM2 260 L/MIN ALIMENTADA POR MOTOR INDEPENDENTE A DIESEL POTENCIA 125 CV (INCLUI MONTAGEM, NAO INCLUI CAMINHAO)                                                                                                                                                                                                                                                                                                </t>
  </si>
  <si>
    <t>195.435,87</t>
  </si>
  <si>
    <t xml:space="preserve">HIDROMETRO MULTIJATO / MEDIDOR DE AGUA, DN 1 1/2", VAZAO MAXIMA DE 20 M3/H, PARA AGUA POTAVEL FRIA, RELOJOARIA PLANA, CLASSE B, HORIZONTAL (SEM CONEXOES)                                                                                                                                                                                                                                                                                                                                                 </t>
  </si>
  <si>
    <t>780,01</t>
  </si>
  <si>
    <t xml:space="preserve">HIDROMETRO MULTIJATO / MEDIDOR DE AGUA, DN 1", VAZAO MAXIMA DE 10 M3/H, PARA AGUA POTAVEL FRIA, RELOJOARIA PLANA, CLASSE B, HORIZONTAL (SEM CONEXOES)                                                                                                                                                                                                                                                                                                                                                     </t>
  </si>
  <si>
    <t>469,33</t>
  </si>
  <si>
    <t xml:space="preserve">HIDROMETRO MULTIJATO / MEDIDOR DE AGUA, DN 1", VAZAO MAXIMA DE 7 M3/H, PARA AGUA POTAVEL FRIA, RELOJOARIA PLANA, CLASSE B, HORIZONTAL (SEM CONEXOES)                                                                                                                                                                                                                                                                                                                                                      </t>
  </si>
  <si>
    <t>343,73</t>
  </si>
  <si>
    <t xml:space="preserve">HIDROMETRO MULTIJATO / MEDIDOR DE AGUA, DN 2", VAZAO MAXIMA DE 30 M3/H, PARA AGUA POTAVEL FRIA, RELOJOARIA PLANA, CLASSE B, HORIZONTAL (SEM CONEXOES)                                                                                                                                                                                                                                                                                                                                                     </t>
  </si>
  <si>
    <t>1.097,30</t>
  </si>
  <si>
    <t xml:space="preserve">HIDROMETRO UNIJATO / MEDIDOR DE AGUA, DN 1/2", VAZAO MAXIMA DE 1,5 M3/H, PARA AGUA POTAVEL FRIA, RELOJOARIA PLANA, CLASSE B, HORIZONTAL (SEM CONEXOES)                                                                                                                                                                                                                                                                                                                                                    </t>
  </si>
  <si>
    <t>89,90</t>
  </si>
  <si>
    <t xml:space="preserve">HIDROMETRO UNIJATO / MEDIDOR DE AGUA, DN 1/2", VAZAO MAXIMA DE 3 M3/H, PARA AGUA POTAVEL FRIA, RELOJOARIA PLANA, CLASSE B, HORIZONTAL (SEM CONEXOES)                                                                                                                                                                                                                                                                                                                                                      </t>
  </si>
  <si>
    <t>96,51</t>
  </si>
  <si>
    <t xml:space="preserve">HIDROMETRO UNIJATO / MEDIDOR DE AGUA, DN 3/4", VAZAO MAXIMA DE 5 M3/H, PARA AGUA POTAVEL FRIA, RELOJOARIA PLANA, CLASSE B, HORIZONTAL (SEM CONEXOES)0,                                                                                                                                                                                                                                                                                                                                                    </t>
  </si>
  <si>
    <t>118,98</t>
  </si>
  <si>
    <t xml:space="preserve">HIDROMETRO WOLTMANN, DN 2", VAZAO MAXIMA DE 50 M3/H, PARA AGUA POTAVEL FRIA, RELOJOARIA PLANA, TURBINA HORIZONTAL, EQUIPADO COM TELIMETRIA (SEM CONEXOES)                                                                                                                                                                                                                                                                                                                                                 </t>
  </si>
  <si>
    <t>1.771,55</t>
  </si>
  <si>
    <t xml:space="preserve">HIDROMETRO WOLTMANN, DN 3", VAZAO MAXIMA DE 80 M3/H, PARA AGUA POTAVEL FRIA, RELOJOARIA PLANA, TURBINA HORIZONTAL, EQUIPADO COM TELIMETRIA (SEM CONEXOES)                                                                                                                                                                                                                                                                                                                                                 </t>
  </si>
  <si>
    <t>2.313,60</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</si>
  <si>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</si>
  <si>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</si>
  <si>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</si>
  <si>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</si>
  <si>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</si>
  <si>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3.052,58</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</si>
  <si>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</si>
  <si>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</si>
  <si>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</si>
  <si>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</si>
  <si>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</si>
  <si>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3.530,47</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</si>
  <si>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</si>
  <si>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</si>
  <si>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</si>
  <si>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</si>
  <si>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</si>
  <si>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</si>
  <si>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</si>
  <si>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</si>
  <si>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</si>
  <si>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</si>
  <si>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</si>
  <si>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</si>
  <si>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</si>
  <si>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</si>
  <si>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</si>
  <si>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</si>
  <si>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</si>
  <si>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</si>
  <si>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</si>
  <si>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</si>
  <si>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</si>
  <si>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</si>
  <si>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</si>
  <si>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1.361,80</t>
  </si>
  <si>
    <t xml:space="preserve">ISOLADOR DE PORCELANA SUSPENSO, DISCO TIPO GARFO OLHAL, DIAMETRO DE 152 MM, PARA TENSAO DE *15* KV                                                                                                                                                                                                                                                                                                                                                                                                        </t>
  </si>
  <si>
    <t xml:space="preserve">ISOLADOR DE PORCELANA, TIPO BUCHA, PARA TENSAO DE *15* KV                                                                                                                                                                                                                                                                                                                                                                                                                                                 </t>
  </si>
  <si>
    <t>439,76</t>
  </si>
  <si>
    <t xml:space="preserve">ISOLADOR DE PORCELANA, TIPO BUCHA, PARA TENSAO DE *35* KV                                                                                                                                                                                                                                                                                                                                                                                                                                                 </t>
  </si>
  <si>
    <t>748,73</t>
  </si>
  <si>
    <t xml:space="preserve">ISOLADOR DE PORCELANA, TIPO PINO MONOCORPO, PARA TENSAO DE *15* KV                                                                                                                                                                                                                                                                                                                                                                                                                                        </t>
  </si>
  <si>
    <t xml:space="preserve">ISOLADOR DE PORCELANA, TIPO PINO MONOCORPO, PARA TENSAO DE *35* KV                                                                                                                                                                                                                                                                                                                                                                                                                                        </t>
  </si>
  <si>
    <t>107,57</t>
  </si>
  <si>
    <t xml:space="preserve">ISOLADOR DE PORCELANA, TIPO ROLDANA, DIMENSOES DE *72* X *72* MM, PARA USO EM BAIXA TENSAO                                                                                                                                                                                                                                                                                                                                                                                                                </t>
  </si>
  <si>
    <t xml:space="preserve">JANELA BASCULANTE EM ALUMINIO, 80 X 60 CM (A X L), ACABAMENTO ACET OU BRILHANTE,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</si>
  <si>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</si>
  <si>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</si>
  <si>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</si>
  <si>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203,45</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</si>
  <si>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</si>
  <si>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</si>
  <si>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</si>
  <si>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</si>
  <si>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</si>
  <si>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</si>
  <si>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</si>
  <si>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200 CM, 4 FLS,  BANDEIRA COM BASCULA,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</si>
  <si>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</si>
  <si>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</si>
  <si>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</si>
  <si>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</si>
  <si>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</si>
  <si>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</si>
  <si>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</si>
  <si>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</si>
  <si>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</si>
  <si>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443,15</t>
  </si>
  <si>
    <t xml:space="preserve">JARDINEIRO                                                                                                                                                                                                                                                                                                                                                                                                                                                                                                </t>
  </si>
  <si>
    <t xml:space="preserve">JARDINEIRO (MENSALISTA)                                                                                                                                                                                                                                                                                                                                                                                                                                                                                   </t>
  </si>
  <si>
    <t>3.184,28</t>
  </si>
  <si>
    <t xml:space="preserve">JOELHO COM VISITA, PVC SERIE R, 90 GRAUS, 100 X 75 MM, PARA ESGOTO OU AGUAS PLUVIAIS PREDIAIS                                                                                                                                                                                                                                                                                                                                                                                                             </t>
  </si>
  <si>
    <t>72,80</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</si>
  <si>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</si>
  <si>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</si>
  <si>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</si>
  <si>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</si>
  <si>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</si>
  <si>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</si>
  <si>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</si>
  <si>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183,37</t>
  </si>
  <si>
    <t xml:space="preserve">JOELHO CPVC, SOLDAVEL, 45 GRAUS, 89 MM, PARA AGUA QUENTE                                                                                                                                                                                                                                                                                                                                                                                                                                                  </t>
  </si>
  <si>
    <t>213,91</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</si>
  <si>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</si>
  <si>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</si>
  <si>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</si>
  <si>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</si>
  <si>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</si>
  <si>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</si>
  <si>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</si>
  <si>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</si>
  <si>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207,78</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</si>
  <si>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</si>
  <si>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</si>
  <si>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</si>
  <si>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</si>
  <si>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</si>
  <si>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</si>
  <si>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</si>
  <si>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</si>
  <si>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</si>
  <si>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</si>
  <si>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</si>
  <si>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</si>
  <si>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164,83</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</si>
  <si>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</si>
  <si>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</si>
  <si>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</si>
  <si>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</si>
  <si>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</si>
  <si>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</si>
  <si>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</si>
  <si>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72,11</t>
  </si>
  <si>
    <t xml:space="preserve">JOELHO PPR, 90 GRAUS, SOLDAVEL, DN 90 MM, PARA AGUA QUENTE PREDIAL                                                                                                                                                                                                                                                                                                                                                                                                                                        </t>
  </si>
  <si>
    <t>109,90</t>
  </si>
  <si>
    <t xml:space="preserve">JOELHO PVC COM VISITA, 90 GRAUS, DN 100 X 50 MM, SERIE NORMAL, PARA ESGOTO PREDIAL                                                                                                                                                                                                                                                                                                                                                                                                                        </t>
  </si>
  <si>
    <t xml:space="preserve">JOELHO PVC LEVE, 45 GRAUS, DN 150 MM, PARA ESGOTO PREDIAL                                                                                                                                                                                                                                                                                                                                                                                                                                                 </t>
  </si>
  <si>
    <t xml:space="preserve">JOELHO PVC LEVE, 90 GRAUS, DN 150 MM, PARA ESGOTO PREDIAL                                                                                                                                                                                                                                                                                                                                                                                                                                                 </t>
  </si>
  <si>
    <t>68,27</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</si>
  <si>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</si>
  <si>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</si>
  <si>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</si>
  <si>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</si>
  <si>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</si>
  <si>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</si>
  <si>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</si>
  <si>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</si>
  <si>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</si>
  <si>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</si>
  <si>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</si>
  <si>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</si>
  <si>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</si>
  <si>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</si>
  <si>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</si>
  <si>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</si>
  <si>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</si>
  <si>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</si>
  <si>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</si>
  <si>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</si>
  <si>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</si>
  <si>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</si>
  <si>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</si>
  <si>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</si>
  <si>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</si>
  <si>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</si>
  <si>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</si>
  <si>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</si>
  <si>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356,63</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</si>
  <si>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</si>
  <si>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</si>
  <si>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</si>
  <si>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</si>
  <si>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</si>
  <si>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</si>
  <si>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38,04</t>
  </si>
  <si>
    <t xml:space="preserve">JOELHO PVC, SOLDAVEL, 90 GRAUS, 85 MM, PARA AGUA FRIA PREDIAL                                                                                                                                                                                                                                                                                                                                                                                                                                             </t>
  </si>
  <si>
    <t>169,06</t>
  </si>
  <si>
    <t xml:space="preserve">JOELHO PVC, 45 GRAUS, ROSCAVEL,  1 1/2", AGUA FRIA PREDIAL                                                                                                                                                                                                                                                                                                                                                                                                                                                </t>
  </si>
  <si>
    <t>32,54</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</si>
  <si>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</si>
  <si>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</si>
  <si>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</si>
  <si>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</si>
  <si>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</si>
  <si>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</si>
  <si>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</si>
  <si>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55,06</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</si>
  <si>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</si>
  <si>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</si>
  <si>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</si>
  <si>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</si>
  <si>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</si>
  <si>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</si>
  <si>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</si>
  <si>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26,41</t>
  </si>
  <si>
    <t xml:space="preserve">JOELHO 45 GRAUS, PPR, SOLDAVEL, F/ F, DN 75 MM, PARA AQUA QUENTE E FRIA PREDIAL                                                                                                                                                                                                                                                                                                                                                                                                                           </t>
  </si>
  <si>
    <t>69,60</t>
  </si>
  <si>
    <t xml:space="preserve">JOELHO 45 GRAUS, PPR, SOLDAVEL, F/ F, DN 90 MM, PARA AQUA QUENTE E FRIA PREDIAL                                                                                                                                                                                                                                                                                                                                                                                                                           </t>
  </si>
  <si>
    <t>140,63</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</si>
  <si>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</si>
  <si>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</si>
  <si>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</si>
  <si>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</si>
  <si>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</si>
  <si>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</si>
  <si>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</si>
  <si>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</si>
  <si>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</si>
  <si>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</si>
  <si>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</si>
  <si>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</si>
  <si>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</si>
  <si>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</si>
  <si>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</si>
  <si>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</si>
  <si>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</si>
  <si>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</si>
  <si>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</si>
  <si>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</si>
  <si>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</si>
  <si>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</si>
  <si>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</si>
  <si>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</si>
  <si>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</si>
  <si>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</si>
  <si>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</si>
  <si>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</si>
  <si>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OU AGUAS PLUVIAIS PREDIAIS                                                                                                                                                                                                                                                                                                                                                                                                                          </t>
  </si>
  <si>
    <t>30,74</t>
  </si>
  <si>
    <t xml:space="preserve">JOELHO, PVC SERIE R, 45 GRAUS, DN 150 MM, PARA ESGOTO OU AGUAS PLUVIAIS PREDIAIS                                                                                                                                                                                                                                                                                                                                                                                                                          </t>
  </si>
  <si>
    <t>106,97</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</si>
  <si>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</si>
  <si>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</si>
  <si>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</si>
  <si>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</si>
  <si>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41,48</t>
  </si>
  <si>
    <t xml:space="preserve">JOELHO, PVC SERIE R, 90 GRAUS, DN 150 MM, PARA ESGOTO OU AGUAS PLUVIAIS PREDIAIS                                                                                                                                                                                                                                                                                                                                                                                                                          </t>
  </si>
  <si>
    <t>137,80</t>
  </si>
  <si>
    <t xml:space="preserve">JOELHO, PVC SERIE R, 90 GRAUS, DN 40 MM, PARA ESGOTO OU AGUAS PLUVIAIS PREDIAIS                                                                                                                                                                                                                                                                                                                                                                                                                           </t>
  </si>
  <si>
    <t xml:space="preserve">JOELHO, PVC SERIE R, 90 GRAUS, DN 50 MM, PARA ESGOTO OU AGUAS PLUVIAIS PREDIAIS                                                                                                                                                                                                                                                                                                                                                                                                                           </t>
  </si>
  <si>
    <t xml:space="preserve">JOELHO, PVC SERIE R, 90 GRAUS, DN 75 MM, PARA ESGOTO OU AGUAS PLUVIAIS PREDIAIS                                                                                                                                                                                                                                                                                                                                                                                                                           </t>
  </si>
  <si>
    <t xml:space="preserve">JOELHO, PVC SOLDAVEL, 45 GRAUS, 110 MM, PARA AGUA FRIA PREDIAL                                                                                                                                                                                                                                                                                                                                                                                                                                            </t>
  </si>
  <si>
    <t>326,14</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</si>
  <si>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</si>
  <si>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</si>
  <si>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</si>
  <si>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</si>
  <si>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</si>
  <si>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</si>
  <si>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</si>
  <si>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102,58</t>
  </si>
  <si>
    <t xml:space="preserve">JOELHO, PVC SOLDAVEL, 45 GRAUS, 85 MM, PARA AGUA FRIA PREDIAL                                                                                                                                                                                                                                                                                                                                                                                                                                             </t>
  </si>
  <si>
    <t>121,70</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</si>
  <si>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</si>
  <si>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</si>
  <si>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</si>
  <si>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</si>
  <si>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</si>
  <si>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</si>
  <si>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</si>
  <si>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</si>
  <si>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47,46</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</si>
  <si>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</si>
  <si>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</si>
  <si>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</si>
  <si>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</si>
  <si>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</si>
  <si>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78,85</t>
  </si>
  <si>
    <t xml:space="preserve">JUNCAO DUPLA, PVC SERIE R, DN 100 X 100 X 100 MM, PARA ESGOTO OU AGUAS PLUVIAIS PREDIAIS                                                                                                                                                                                                                                                                                                                                                                                                                  </t>
  </si>
  <si>
    <t xml:space="preserve">JUNCAO DUPLA, PVC SOLDAVEL, DN 100 X 100 X 100 MM , SERIE NORMAL PARA ESGOTO PREDIAL                                                                                                                                                                                                                                                                                                                                                                                                                      </t>
  </si>
  <si>
    <t>52,52</t>
  </si>
  <si>
    <t xml:space="preserve">JUNCAO DUPLA, PVC SOLDAVEL, DN 75 X 75 X 75 MM , SERIE NORMAL PARA ESGOTO PREDIAL                                                                                                                                                                                                                                                                                                                                                                                                                         </t>
  </si>
  <si>
    <t>26,03</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</si>
  <si>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</si>
  <si>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</si>
  <si>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</si>
  <si>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</si>
  <si>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</si>
  <si>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</si>
  <si>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177,93</t>
  </si>
  <si>
    <t xml:space="preserve">JUNCAO SIMPLES, PVC SERIE R, DN 100 X 100 MM, PARA ESGOTO OU AGUAS PLUVIAIS PREDIAIS                                                                                                                                                                                                                                                                                                                                                                                                                      </t>
  </si>
  <si>
    <t xml:space="preserve">JUNCAO SIMPLES, PVC SERIE R, DN 100 X 75 MM, PARA ESGOTO OU AGUAS PLUVIAIS PREDIAIS                                                                                                                                                                                                                                                                                                                                                                                                                       </t>
  </si>
  <si>
    <t>72,99</t>
  </si>
  <si>
    <t xml:space="preserve">JUNCAO SIMPLES, PVC SERIE R, DN 150 X 100 MM, PARA ESGOTO OU AGUAS PLUVIAIS PREDIAIS                                                                                                                                                                                                                                                                                                                                                                                                                      </t>
  </si>
  <si>
    <t>207,14</t>
  </si>
  <si>
    <t xml:space="preserve">JUNCAO SIMPLES, PVC SERIE R, DN 150 X 150 MM, PARA ESGOTO OU AGUAS PLUVIAIS PREDIAIS                                                                                                                                                                                                                                                                                                                                                                                                                      </t>
  </si>
  <si>
    <t>233,58</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</si>
  <si>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</si>
  <si>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</si>
  <si>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</si>
  <si>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 xml:space="preserve">JUNCAO SIMPLES, PVC, DN 100 X 50 MM, SERIE NORMAL PARA ESGOTO PREDIAL                                                                                                                                                                                                                                                                                                                                                                                                                                     </t>
  </si>
  <si>
    <t xml:space="preserve">JUNCAO SIMPLES, PVC, DN 100 X 75 MM, SERIE NORMAL PARA ESGOTO PREDIAL                                                                                                                                                                                                                                                                                                                                                                                                                                     </t>
  </si>
  <si>
    <t>31,23</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</si>
  <si>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</si>
  <si>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</si>
  <si>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</si>
  <si>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</si>
  <si>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</si>
  <si>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</si>
  <si>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</si>
  <si>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</si>
  <si>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</si>
  <si>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</si>
  <si>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</si>
  <si>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</si>
  <si>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718,69</t>
  </si>
  <si>
    <t xml:space="preserve">JUNTA DE EXPANSAO BRONZE/LATAO (REF 900), PONTA X PONTA, 42 MM                                                                                                                                                                                                                                                                                                                                                                                                                                            </t>
  </si>
  <si>
    <t>899,79</t>
  </si>
  <si>
    <t xml:space="preserve">JUNTA DE EXPANSAO BRONZE/LATAO (REF 900), PONTA X PONTA, 54 MM                                                                                                                                                                                                                                                                                                                                                                                                                                            </t>
  </si>
  <si>
    <t>1.247,98</t>
  </si>
  <si>
    <t xml:space="preserve">JUNTA DE EXPANSAO BRONZE/LATAO (REF 900), PONTA X PONTA, 66 MM                                                                                                                                                                                                                                                                                                                                                                                                                                            </t>
  </si>
  <si>
    <t>1.648,37</t>
  </si>
  <si>
    <t xml:space="preserve">JUNTA DE EXPANSAO DE COBRE (REF 900), PONTA X PONTA, 15 MM                                                                                                                                                                                                                                                                                                                                                                                                                                                </t>
  </si>
  <si>
    <t>492,86</t>
  </si>
  <si>
    <t xml:space="preserve">JUNTA DE EXPANSAO DE COBRE (REF 900), PONTA X PONTA, 22 MM                                                                                                                                                                                                                                                                                                                                                                                                                                                </t>
  </si>
  <si>
    <t>571,68</t>
  </si>
  <si>
    <t xml:space="preserve">JUNTA DE EXPANSAO DE COBRE (REF 900), PONTA X PONTA, 28 MM                                                                                                                                                                                                                                                                                                                                                                                                                                                </t>
  </si>
  <si>
    <t>627,92</t>
  </si>
  <si>
    <t xml:space="preserve">JUNTA DILATACAO ELASTICA PARA CONCRETO (FUGENBAND) O-12, ATE 5 MCA                                                                                                                                                                                                                                                                                                                                                                                                                                        </t>
  </si>
  <si>
    <t xml:space="preserve">JUNTA DILATACAO ELASTICA PARA CONCRETO (FUGENBAND) O-22, ATE 30 MCA                                                                                                                                                                                                                                                                                                                                                                                                                                       </t>
  </si>
  <si>
    <t>106,82</t>
  </si>
  <si>
    <t xml:space="preserve">JUNTA DILATACAO ELASTICA PARA CONCRETO (FUGENBAND) O-35/10, ATE 100 MCA                                                                                                                                                                                                                                                                                                                                                                                                                                   </t>
  </si>
  <si>
    <t>402,01</t>
  </si>
  <si>
    <t xml:space="preserve">JUNTA DILATACAO ELASTICA PARA CONCRETO (FUGENBAND) O-35/6, ATE 100 MCA                                                                                                                                                                                                                                                                                                                                                                                                                                    </t>
  </si>
  <si>
    <t>332,59</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</si>
  <si>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</si>
  <si>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</si>
  <si>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</si>
  <si>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</si>
  <si>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290,22</t>
  </si>
  <si>
    <t xml:space="preserve">KIT CAVALETE, PVC, COM REGISTRO, PARA HIDROMETRO, BITOLAS 1/2" OU 3/4" - COMPLETO                                                                                                                                                                                                                                                                                                                                                                                                                         </t>
  </si>
  <si>
    <t>121,10</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</si>
  <si>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</si>
  <si>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</si>
  <si>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</si>
  <si>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</si>
  <si>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</si>
  <si>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</si>
  <si>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</si>
  <si>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</si>
  <si>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</si>
  <si>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</si>
  <si>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466,91</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</si>
  <si>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</si>
  <si>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</si>
  <si>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</si>
  <si>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387,31</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</si>
  <si>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</si>
  <si>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</si>
  <si>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393,87</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</si>
  <si>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</si>
  <si>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586,92</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</si>
  <si>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</si>
  <si>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421,46</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</si>
  <si>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</si>
  <si>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474,93</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</si>
  <si>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</si>
  <si>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522,42</t>
  </si>
  <si>
    <t xml:space="preserve">KIT PORTA PRONTA DE MADEIRA, FOLHA MEDIA (NBR 15930) DE 800 X 2100 MM, DE 35 MM A 40 MM DE ESPESSURA, NUCLEO SEMI-SOLIDO (SARRAFEADO), ESTRUTURA USINADA PARA FECHADURA, CAPA LISA EM HDF, ACABAMENTO MELAMINICO BRANCO (INCLUI MARCO, ALIZARES E DOBRADICAS)                                                                                                                                                                                                                                             </t>
  </si>
  <si>
    <t>604,82</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</si>
  <si>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</si>
  <si>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546,31</t>
  </si>
  <si>
    <t xml:space="preserve">KIT PORTA PRONTA DE MADEIRA, FOLHA MEDIA (NBR 15930) DE 900 X 2100 MM, DE 35 MM A 40 MM DE ESPESSURA, NUCLEO SEMI-SOLIDO (SARRAFEADO), ESTRUTURA USINADA PARA FECHADURA, CAPA LISA EM HDF, ACABAMENTO MELAMINICO BRANCO (INCLUI MARCO, ALIZARES E DOBRADICAS)                                                                                                                                                                                                                                             </t>
  </si>
  <si>
    <t>648,73</t>
  </si>
  <si>
    <t xml:space="preserve">KIT PORTA PRONTA DE MADEIRA, FOLHA PESADA (NBR 15930) DE 800 X 2100 MM, DE 40 MM  A 45 MM DE ESPESSURA, NUCLEO SOLIDO, CAPA LISA EM HDF, ACABAMENTO MELAMINICO BRANCO (INCLUI MARCO, ALIZARES, DOBRADICAS E FECHADURA EXTERNA)                                                                                                                                                                                                                                                                            </t>
  </si>
  <si>
    <t>707,81</t>
  </si>
  <si>
    <t xml:space="preserve">KIT PORTA PRONTA DE MADEIRA, FOLHA PESADA (NBR 15930) DE 800 X 2100 MM, DE 40 MM A 45 MM DE ESPESSURA , NUCLEO SOLIDO, ESTRUTURA USINADA PARA FECHADURA, CAPA LISA EM HDF, ACABAMENTO EM LAMINADO NATURAL COM VERNIZ (INCLUI MARCO, ALIZARES E DOBRADICAS)                                                                                                                                                                                                                                                </t>
  </si>
  <si>
    <t>872,97</t>
  </si>
  <si>
    <t xml:space="preserve">KIT PORTA PRONTA DE MADEIRA, FOLHA PESADA (NBR 15930) DE 800 X 2100 MM, DE 40 MM A 45 MM DE ESPESSURA, COM MARCO EM ACO, NUCLEO SOLIDO, CAPA LISA EM HDF, ACABAMENTO MELAMINICO BRANCO (INCLUI MARCO, ALIZARES, DOBRADICAS E FECHADURA)                                                                                                                                                                                                                                                                   </t>
  </si>
  <si>
    <t>688,09</t>
  </si>
  <si>
    <t xml:space="preserve">KIT PORTA PRONTA DE MADEIRA, FOLHA PESADA (NBR 15930) DE 900 X 2100 MM, DE 40 MM  A 45 MM DE ESPESSURA, NUCLEO SOLIDO, CAPA LISA EM HDF, ACABAMENTO MELAMINICO BRANCO (INCLUI MARCO, ALIZARES, DOBRADICAS E FECHADURA EXTERNA)                                                                                                                                                                                                                                                                            </t>
  </si>
  <si>
    <t>726,98</t>
  </si>
  <si>
    <t xml:space="preserve">KIT PORTA PRONTA DE MADEIRA, FOLHA PESADA (NBR 15930) DE 900 X 2100 MM, DE 40 MM A 45 MM DE ESPESSURA , NUCLEO SOLIDO, ESTRUTURA USINADA PARA FECHADURA, CAPA LISA EM HDF, ACABAMENTO EM LAMINADO NATURAL COM VERNIZ (INCLUI MARCO, ALIZARES E DOBRADICAS)                                                                                                                                                                                                                                                </t>
  </si>
  <si>
    <t>885,37</t>
  </si>
  <si>
    <t xml:space="preserve">KIT PORTA PRONTA DE MADEIRA, FOLHA PESADA (NBR 15930) DE 900 X 2100 MM, DE 40 MM A 45 MM DE ESPESSURA, COM MARCO EM ACO, NUCLEO SOLIDO, CAPA LISA EM HDF, ACABAMENTO MELAMINICO BRANCO (INCLUI MARCO, ALIZARES, DOBRADICAS E FECHADURA)                                                                                                                                                                                                                                                                   </t>
  </si>
  <si>
    <t>731,09</t>
  </si>
  <si>
    <t xml:space="preserve">LADRILHO HIDRAULICO, *20 x 20* CM, E= 2 CM, PADRAO COPACABANA, 2 CORES (PRETO E BRANCO)                                                                                                                                                                                                                                                                                                                                                                                                                   </t>
  </si>
  <si>
    <t>58,96</t>
  </si>
  <si>
    <t xml:space="preserve">LADRILHO HIDRAULICO, *20 X 20* CM, E= 2 CM, DADOS, COR NATURAL                                                                                                                                                                                                                                                                                                                                                                                                                                            </t>
  </si>
  <si>
    <t xml:space="preserve">LADRILHO HIDRAULICO, *20 X 20* CM, E= 2 CM, RAMPA, NATURAL                                                                                                                                                                                                                                                                                                                                                                                                                                                </t>
  </si>
  <si>
    <t>55,05</t>
  </si>
  <si>
    <t xml:space="preserve">LADRILHO HIDRAULICO, *20 X 20* CM, E= 2 CM, TATIL ALERTA OU DIRECIONAL, AMARELO                                                                                                                                                                                                                                                                                                                                                                                                                           </t>
  </si>
  <si>
    <t xml:space="preserve">LADRILHO HIDRAULICO, *30 X 30* CM, E= 2 CM, MILANO, NATURAL                                                                                                                                                                                                                                                                                                                                                                                                                                               </t>
  </si>
  <si>
    <t>54,06</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</si>
  <si>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</si>
  <si>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</si>
  <si>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48,47</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</si>
  <si>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</si>
  <si>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</si>
  <si>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48,30</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</si>
  <si>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</si>
  <si>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</si>
  <si>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55,87</t>
  </si>
  <si>
    <t xml:space="preserve">LAJE PRE-MOLDADA CONVENCIONAL (LAJOTAS + VIGOTAS) PARA PISO, UNIDIRECIONAL, SOBRECARGA DE 350 KG/M2, VAO ATE 4,50 M (SEM COLOCACAO)                                                                                                                                                                                                                                                                                                                                                                       </t>
  </si>
  <si>
    <t>58,57</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</si>
  <si>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</si>
  <si>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</si>
  <si>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</si>
  <si>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385,69</t>
  </si>
  <si>
    <t xml:space="preserve">LAJE PRE-MOLDADA DE TRANSICAO EXCENTRICA EM CONCRETO ARMADO, DN 1500 MM, FURO CIRCULAR DN 530 MM, ESPESSURA 15 CM                                                                                                                                                                                                                                                                                                                                                                                         </t>
  </si>
  <si>
    <t>657,39</t>
  </si>
  <si>
    <t xml:space="preserve">LAJE PRE-MOLDADA TRELICADA (LAJOTAS + VIGOTAS) PARA FORRO, UNIDIRECIONAL, SOBRECARGA DE 100 KG/M2, VAO ATE 6,00 M (SEM COLOCACAO)                                                                                                                                                                                                                                                                                                                                                                         </t>
  </si>
  <si>
    <t>70,11</t>
  </si>
  <si>
    <t xml:space="preserve">LAJE PRE-MOLDADA TRELICADA (LAJOTAS + VIGOTAS) PARA PISO, UNIDIRECIONAL, SOBRECARGA DE 200 KG/M2, VAO ATE 6,00 M (SEM COLOCACAO)                                                                                                                                                                                                                                                                                                                                                                          </t>
  </si>
  <si>
    <t>81,86</t>
  </si>
  <si>
    <t xml:space="preserve">LAMBRI EM ALUMINIO, DE APROXIMADAMENTE 0,6 KG/M, COM APROXIMADAMENTE 168,0 MM DE LARGURA, 6,0 MM DE ALTURA E 6,0 M DE EXTENSAO                                                                                                                                                                                                                                                                                                                                                                            </t>
  </si>
  <si>
    <t>41,67</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</si>
  <si>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</si>
  <si>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</si>
  <si>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</si>
  <si>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</si>
  <si>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</si>
  <si>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</si>
  <si>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</si>
  <si>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</si>
  <si>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</si>
  <si>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</si>
  <si>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</si>
  <si>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</si>
  <si>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</si>
  <si>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</si>
  <si>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</si>
  <si>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17,64</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</si>
  <si>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</si>
  <si>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</si>
  <si>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</si>
  <si>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</si>
  <si>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</si>
  <si>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</si>
  <si>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</si>
  <si>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</si>
  <si>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</si>
  <si>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</si>
  <si>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</si>
  <si>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</si>
  <si>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2.185,00</t>
  </si>
  <si>
    <t xml:space="preserve">LAVATORIO / CUBA DE EMBUTIR, OVAL, DE LOUCA BRANCA, SEM LADRAO, DIMENSOES *50 X 35* CM (L X C)                                                                                                                                                                                                                                                                                                                                                                                                            </t>
  </si>
  <si>
    <t>65,81</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</si>
  <si>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</si>
  <si>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</si>
  <si>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</si>
  <si>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325,78</t>
  </si>
  <si>
    <t xml:space="preserve">LAVATORIO / CUBA DE SOBREPOR, RETANGULAR, DE LOUCA COLORIDA, COM LADRAO, DIMENSOES *52 X 45* CM (L X C)                                                                                                                                                                                                                                                                                                                                                                                                   </t>
  </si>
  <si>
    <t>335,66</t>
  </si>
  <si>
    <t xml:space="preserve">LAVATORIO DE CANTO DE LOUCA BRANCA, SUSPENSO (SEM COLUNA), DIMENSOES *40 X 30* CM (L X C)                                                                                                                                                                                                                                                                                                                                                                                                                 </t>
  </si>
  <si>
    <t>104,73</t>
  </si>
  <si>
    <t xml:space="preserve">LAVATORIO DE LOUCA BRANCA, COM COLUNA, DIMENSOES *44 X 35* CM (L X C)                                                                                                                                                                                                                                                                                                                                                                                                                                     </t>
  </si>
  <si>
    <t>111,49</t>
  </si>
  <si>
    <t xml:space="preserve">LAVATORIO DE LOUCA BRANCA, COM COLUNA, DIMENSOES *54 X 44* CM (L X C)                                                                                                                                                                                                                                                                                                                                                                                                                                     </t>
  </si>
  <si>
    <t>124,85</t>
  </si>
  <si>
    <t xml:space="preserve">LAVATORIO DE LOUCA BRANCA, SUSPENSO (SEM COLUNA), DIMENSOES *40 X 30* CM                                                                                                                                                                                                                                                                                                                                                                                                                                  </t>
  </si>
  <si>
    <t xml:space="preserve">LAVATORIO DE LOUCA COLORIDA, COM COLUNA, DIMENSOES *54 X 44* CM (L X C)                                                                                                                                                                                                                                                                                                                                                                                                                                   </t>
  </si>
  <si>
    <t>216,84</t>
  </si>
  <si>
    <t xml:space="preserve">LAVATORIO DE LOUCA COLORIDA, SUSPENSO (SEM COLUNA), DIMENSOES *40 X 30* CM (L X C)                                                                                                                                                                                                                                                                                                                                                                                                                        </t>
  </si>
  <si>
    <t xml:space="preserve">LEITURISTA OU CADASTRISTA DE REDES DE AGUA E ESGOTO                                                                                                                                                                                                                                                                                                                                                                                                                                                       </t>
  </si>
  <si>
    <t xml:space="preserve">LEITURISTA OU CADASTRISTA DE REDES DE AGUA E ESGOTO (MENSALISTA)                                                                                                                                                                                                                                                                                                                                                                                                                                          </t>
  </si>
  <si>
    <t>3.062,18</t>
  </si>
  <si>
    <t xml:space="preserve">LETRA ACO INOX (AISI 304), CHAPA NUM. 22, RECORTADO, H= 20 CM (SEM RELEVO)                                                                                                                                                                                                                                                                                                                                                                                                                                </t>
  </si>
  <si>
    <t>91,24</t>
  </si>
  <si>
    <t xml:space="preserve">LEVANTADOR DE JANELA GUILHOTINA, EM LATAO CROMADO                                                                                                                                                                                                                                                                                                                                                                                                                                                         </t>
  </si>
  <si>
    <t xml:space="preserve">LIMPADORA A SUCCAO, TANQUE 12000 L, BASCULAMENTO HIDRAULICO, BOMBA 12 M3/MIN 95% VACUO (INCLUI MONTAGEM, NAO INCLUI CAMINHAO)                                                                                                                                                                                                                                                                                                                                                                             </t>
  </si>
  <si>
    <t>158.000,00</t>
  </si>
  <si>
    <t xml:space="preserve">LIMPADORA DE SUCCAO TANQUE 7000 L, BOMBA 12 M3/MIN 95% VACUO (INCLUI MONTAGEM, NAO INCLUI CAMINHAO)                                                                                                                                                                                                                                                                                                                                                                                                       </t>
  </si>
  <si>
    <t>134.168,63</t>
  </si>
  <si>
    <t xml:space="preserve">LIMPADORA DE SUCCAO, TANQUE 11000 L, BOMBA 340 M3/MIN (INCLUI MONTAGEM, NAO INCLUI CAMINHAO)                                                                                                                                                                                                                                                                                                                                                                                                              </t>
  </si>
  <si>
    <t>224.615,20</t>
  </si>
  <si>
    <t xml:space="preserve">LIMPADORA DE SUCCAO, TANQUE 5500 L, BOMBA 60M3/MIN, VACUO 500 MBAR (INCLUI MONTAGEM, NAO INCLUI CAMINHAO)                                                                                                                                                                                                                                                                                                                                                                                                 </t>
  </si>
  <si>
    <t>381.207,83</t>
  </si>
  <si>
    <t xml:space="preserve">LINHA DE PEDREIRO LISA 100 M                                                                                                                                                                                                                                                                                                                                                                                                                                                                              </t>
  </si>
  <si>
    <t xml:space="preserve">LIXA D'AGUA EM FOLHA, GRAO 100                                                                                                                                                                                                                                                                                                                                                                                                                                                                            </t>
  </si>
  <si>
    <t xml:space="preserve">LIXA EM FOLHA PARA FERRO, NUMERO 150                                                                                                                                                                                                                                                                                                                                                                                                                                                                      </t>
  </si>
  <si>
    <t>3,85</t>
  </si>
  <si>
    <t xml:space="preserve">LIXA EM FOLHA PARA PAREDE OU MADEIRA, NUMERO 120 (COR VERMELHA)                                                                                                                                                                                                                                                                                                                                                                                                                                           </t>
  </si>
  <si>
    <t xml:space="preserve">LIXADEIRA ELETRICA ANGULAR PARA CONCRETO, POTENCIA 1.400 W, PRATO DIAMANTADO DE 5''                                                                                                                                                                                                                                                                                                                                                                                                                       </t>
  </si>
  <si>
    <t>5.797,50</t>
  </si>
  <si>
    <t xml:space="preserve">LIXADEIRA ELETRICA ANGULAR, PARA DISCO DE 7 " (180 MM), POTENCIA DE 2.200 W, *5.000* RPM, 220 V                                                                                                                                                                                                                                                                                                                                                                                                           </t>
  </si>
  <si>
    <t>958,82</t>
  </si>
  <si>
    <t xml:space="preserve">LIXEIRA DUPLA, COM CAPACIDADE VOLUMETRICA DE 60L*, FABRICADA EM TUBO DE ACO CARBONO, CESTOS EM CHAPA DE ACO E PINTURA NO PROCESSO ELETROSTATICO - PARA ACADEMIA AO AR LIVRE / ACADEMIA DA TERCEIRA IDADE - ATI                                                                                                                                                                                                                                                                                            </t>
  </si>
  <si>
    <t>946,93</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</si>
  <si>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</si>
  <si>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(INCLUSO SAPATAS FIXAS OU RODIZIOS)                                                                                                                                                                                                                                                                                                                                                        </t>
  </si>
  <si>
    <t xml:space="preserve">LOCACAO DE ANDAIME SUSPENSO OU BALANCIM MANUAL, CAPACIDADE DE CARGA TOTAL DE APROXIMADAMENTE 250 KG/M2, PLATAFORMA DE 1,50 M X 0,80 M (C X L), CABO DE 45 M                                                                                                                                                                                                                                                                                                                                               </t>
  </si>
  <si>
    <t>415,00</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</si>
  <si>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</si>
  <si>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</si>
  <si>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</si>
  <si>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</si>
  <si>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</si>
  <si>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</si>
  <si>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</si>
  <si>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</si>
  <si>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</si>
  <si>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</si>
  <si>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</si>
  <si>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</si>
  <si>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</si>
  <si>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</si>
  <si>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</si>
  <si>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</si>
  <si>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</si>
  <si>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</si>
  <si>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</si>
  <si>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</si>
  <si>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</si>
  <si>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</si>
  <si>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</si>
  <si>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</si>
  <si>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</si>
  <si>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</si>
  <si>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</si>
  <si>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</si>
  <si>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</si>
  <si>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</si>
  <si>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</si>
  <si>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</si>
  <si>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</si>
  <si>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253,29</t>
  </si>
  <si>
    <t xml:space="preserve">LUMINARIA DE EMBUTIR EM CHAPA DE ACO PARA 4 LAMPADAS FLUORESCENTES DE 14 W *60 X 60 CM* ALETADA (NAO INCLUI REATOR E LAMPADAS)                                                                                                                                                                                                                                                                                                                                                                            </t>
  </si>
  <si>
    <t>268,81</t>
  </si>
  <si>
    <t xml:space="preserve">LUMINARIA DE EMERGENCIA 30 LEDS, POTENCIA 2 W, BATERIA DE LITIO, AUTONOMIA DE 6 HORAS                                                                                                                                                                                                                                                                                                                                                                                                                     </t>
  </si>
  <si>
    <t xml:space="preserve">LUMINARIA DE LED PARA ILUMINACAO PUBLICA, DE 138 W ATE 180 W, INVOLUCRO EM ALUMINIO OU ACO INOX                                                                                                                                                                                                                                                                                                                                                                                                           </t>
  </si>
  <si>
    <t>788,89</t>
  </si>
  <si>
    <t xml:space="preserve">LUMINARIA DE LED PARA ILUMINACAO PUBLICA, DE 181 W ATE 239 W, INVOLUCRO EM ALUMINIO OU ACO INOX                                                                                                                                                                                                                                                                                                                                                                                                           </t>
  </si>
  <si>
    <t>916,35</t>
  </si>
  <si>
    <t xml:space="preserve">LUMINARIA DE LED PARA ILUMINACAO PUBLICA, DE 240 W ATE 350 W, INVOLUCRO EM ALUMINIO OU ACO INOX                                                                                                                                                                                                                                                                                                                                                                                                           </t>
  </si>
  <si>
    <t>1.518,07</t>
  </si>
  <si>
    <t xml:space="preserve">LUMINARIA DE LED PARA ILUMINACAO PUBLICA, DE 33 W ATE 50 W, INVOLUCRO EM ALUMINIO OU ACO INOX                                                                                                                                                                                                                                                                                                                                                                                                             </t>
  </si>
  <si>
    <t>237,08</t>
  </si>
  <si>
    <t xml:space="preserve">LUMINARIA DE LED PARA ILUMINACAO PUBLICA, DE 51 W ATE 67 W, INVOLUCRO EM ALUMINIO OU ACO INOX                                                                                                                                                                                                                                                                                                                                                                                                             </t>
  </si>
  <si>
    <t>437,48</t>
  </si>
  <si>
    <t xml:space="preserve">LUMINARIA DE LED PARA ILUMINACAO PUBLICA, DE 68 W ATE 97 W, INVOLUCRO EM ALUMINIO OU ACO INOX                                                                                                                                                                                                                                                                                                                                                                                                             </t>
  </si>
  <si>
    <t>484,27</t>
  </si>
  <si>
    <t xml:space="preserve">LUMINARIA DE LED PARA ILUMINACAO PUBLICA, DE 98 W ATE 137 W, INVOLUCRO EM ALUMINIO OU ACO INOX                                                                                                                                                                                                                                                                                                                                                                                                            </t>
  </si>
  <si>
    <t>583,94</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</si>
  <si>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</si>
  <si>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</si>
  <si>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</si>
  <si>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66,88</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</si>
  <si>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</si>
  <si>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</si>
  <si>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98,67</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</si>
  <si>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</si>
  <si>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</si>
  <si>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</si>
  <si>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</si>
  <si>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131,07</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</si>
  <si>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</si>
  <si>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</si>
  <si>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</si>
  <si>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HERMETICA IP-65 PARA 2 DUAS LAMPADAS DE 14/16/18/20 W (NAO INCLUI REATOR E LAMPADAS)                                                                                                                                                                                                                                                                                                                                                                                                            </t>
  </si>
  <si>
    <t>166,15</t>
  </si>
  <si>
    <t xml:space="preserve">LUMINARIA HERMETICA IP-65 PARA 2 DUAS LAMPADAS DE 28/32/36/40 W (NAO INCLUI REATOR E LAMPADAS)                                                                                                                                                                                                                                                                                                                                                                                                            </t>
  </si>
  <si>
    <t>204,66</t>
  </si>
  <si>
    <t xml:space="preserve">LUMINARIA LED PLAFON REDONDO DE SOBREPOR BIVOLT 12/13 W,  D = *17* CM                                                                                                                                                                                                                                                                                                                                                                                                                                     </t>
  </si>
  <si>
    <t xml:space="preserve">LUMINARIA LED REFLETOR RETANGULAR BIVOLT, LUZ BRANCA, 10 W                                                                                                                                                                                                                                                                                                                                                                                                                                                </t>
  </si>
  <si>
    <t xml:space="preserve">LUMINARIA LED REFLETOR RETANGULAR BIVOLT, LUZ BRANCA, 30 W                                                                                                                                                                                                                                                                                                                                                                                                                                                </t>
  </si>
  <si>
    <t>48,08</t>
  </si>
  <si>
    <t xml:space="preserve">LUMINARIA LED REFLETOR RETANGULAR BIVOLT, LUZ BRANCA, 50 W                                                                                                                                                                                                                                                                                                                                                                                                                                                </t>
  </si>
  <si>
    <t>53,97</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</si>
  <si>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</si>
  <si>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</si>
  <si>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68,71</t>
  </si>
  <si>
    <t xml:space="preserve">LUMINARIA PROVA DE TEMPO PETERCO Y.31/1                                                                                                                                                                                                                                                                                                                                                                                                                                                                   </t>
  </si>
  <si>
    <t>201,36</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</si>
  <si>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</si>
  <si>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</si>
  <si>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</si>
  <si>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73,07</t>
  </si>
  <si>
    <t xml:space="preserve">LUMINARIA TIPO TARTARUGA A PROVA DE TEMPO, GASES, VAPOR E PO, EM ALUMINIO, COM GRADE, BASE E27, POTENCIA MAXIMA 100 W - REF Y 25/1 (NAO INCLUI LAMPADA)                                                                                                                                                                                                                                                                                                                                                   </t>
  </si>
  <si>
    <t>152,23</t>
  </si>
  <si>
    <t xml:space="preserve">LUMINARIA TIPO TARTARUGA PARA AREA EXTERNA EM ALUMINIO, COM GRADE, PARA 1 LAMPADA, BASE E27, POTENCIA MAXIMA 40/60 W (NAO INCLUI LAMPADA)                                                                                                                                                                                                                                                                                                                                                                 </t>
  </si>
  <si>
    <t>77,47</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</si>
  <si>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</si>
  <si>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</si>
  <si>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</si>
  <si>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</si>
  <si>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</si>
  <si>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</si>
  <si>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</si>
  <si>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148,28</t>
  </si>
  <si>
    <t xml:space="preserve">LUVA CPVC, SOLDAVEL, 89 MM, PARA AGUA QUENTE PREDIAL                                                                                                                                                                                                                                                                                                                                                                                                                                                      </t>
  </si>
  <si>
    <t>166,64</t>
  </si>
  <si>
    <t xml:space="preserve">LUVA DE BORRACHA ISOLANTE PARA ALTA TENSAO, RESISTENTE A OZONIO, TENSAO DE ENSAIO 2,5 KV (PAR)                                                                                                                                                                                                                                                                                                                                                                                                            </t>
  </si>
  <si>
    <t>367,96</t>
  </si>
  <si>
    <t xml:space="preserve">LUVA DE COBRE (REF 600) SEM ANEL DE SOLDA, BOLSA X BOLSA, 104 MM                                                                                                                                                                                                                                                                                                                                                                                                                                          </t>
  </si>
  <si>
    <t>410,15</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</si>
  <si>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</si>
  <si>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</si>
  <si>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</si>
  <si>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</si>
  <si>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27,06</t>
  </si>
  <si>
    <t xml:space="preserve">LUVA DE COBRE (REF 600) SEM ANEL DE SOLDA, BOLSA X BOLSA, 42 MM                                                                                                                                                                                                                                                                                                                                                                                                                                           </t>
  </si>
  <si>
    <t>34,31</t>
  </si>
  <si>
    <t xml:space="preserve">LUVA DE COBRE (REF 600) SEM ANEL DE SOLDA, BOLSA X BOLSA, 54 MM                                                                                                                                                                                                                                                                                                                                                                                                                                           </t>
  </si>
  <si>
    <t>56,05</t>
  </si>
  <si>
    <t xml:space="preserve">LUVA DE COBRE (REF 600) SEM ANEL DE SOLDA, BOLSA X BOLSA, 66 MM                                                                                                                                                                                                                                                                                                                                                                                                                                           </t>
  </si>
  <si>
    <t>183,71</t>
  </si>
  <si>
    <t xml:space="preserve">LUVA DE COBRE (REF 600) SEM ANEL DE SOLDA, BOLSA X BOLSA, 79 MM                                                                                                                                                                                                                                                                                                                                                                                                                                           </t>
  </si>
  <si>
    <t>281,27</t>
  </si>
  <si>
    <t xml:space="preserve">LUVA DE CORRER DEFOFO, PVC, JE, DN 100 MM                                                                                                                                                                                                                                                                                                                                                                                                                                                                 </t>
  </si>
  <si>
    <t xml:space="preserve">LUVA DE CORRER DEFOFO, PVC, JE, DN 150 MM                                                                                                                                                                                                                                                                                                                                                                                                                                                                 </t>
  </si>
  <si>
    <t>132,38</t>
  </si>
  <si>
    <t xml:space="preserve">LUVA DE CORRER DEFOFO, PVC, JE, DN 200 MM                                                                                                                                                                                                                                                                                                                                                                                                                                                                 </t>
  </si>
  <si>
    <t>236,13</t>
  </si>
  <si>
    <t xml:space="preserve">LUVA DE CORRER DEFOFO, PVC, JE, DN 250 MM                                                                                                                                                                                                                                                                                                                                                                                                                                                                 </t>
  </si>
  <si>
    <t>430,10</t>
  </si>
  <si>
    <t xml:space="preserve">LUVA DE CORRER DEFOFO, PVC, JE, DN 300 MM                                                                                                                                                                                                                                                                                                                                                                                                                                                                 </t>
  </si>
  <si>
    <t>590,33</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</si>
  <si>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</si>
  <si>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</si>
  <si>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</si>
  <si>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</si>
  <si>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</si>
  <si>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</si>
  <si>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</si>
  <si>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</si>
  <si>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67,64</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</si>
  <si>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</si>
  <si>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</si>
  <si>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</si>
  <si>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</si>
  <si>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</si>
  <si>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</si>
  <si>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</si>
  <si>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</si>
  <si>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</si>
  <si>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24,95</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</si>
  <si>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</si>
  <si>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</si>
  <si>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</si>
  <si>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</si>
  <si>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OU AGUAS PLUVIAIS PREDIAIS                                                                                                                                                                                                                                                                                                                                                                                                                               </t>
  </si>
  <si>
    <t>34,37</t>
  </si>
  <si>
    <t xml:space="preserve">LUVA DE CORRER, PVC SERIE R, 150 MM, PARA ESGOTO OU AGUAS PLUVIAIS PREDIAIS                                                                                                                                                                                                                                                                                                                                                                                                                               </t>
  </si>
  <si>
    <t xml:space="preserve">LUVA DE CORRER, PVC SERIE R, 75 MM, PARA ESGOTO OU AGUAS PLUVIAIS PREDIAIS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</si>
  <si>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</si>
  <si>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</si>
  <si>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</si>
  <si>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</si>
  <si>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</si>
  <si>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</si>
  <si>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</si>
  <si>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</si>
  <si>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</si>
  <si>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</si>
  <si>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</si>
  <si>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</si>
  <si>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</si>
  <si>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</si>
  <si>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</si>
  <si>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</si>
  <si>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</si>
  <si>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</si>
  <si>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</si>
  <si>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</si>
  <si>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</si>
  <si>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</si>
  <si>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</si>
  <si>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</si>
  <si>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</si>
  <si>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</si>
  <si>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</si>
  <si>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</si>
  <si>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</si>
  <si>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</si>
  <si>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</si>
  <si>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</si>
  <si>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</si>
  <si>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</si>
  <si>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</si>
  <si>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</si>
  <si>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</si>
  <si>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</si>
  <si>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</si>
  <si>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</si>
  <si>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</si>
  <si>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</si>
  <si>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</si>
  <si>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</si>
  <si>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</si>
  <si>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</si>
  <si>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40,98</t>
  </si>
  <si>
    <t xml:space="preserve">LUVA DE REDUCAO EM ACO CARBONO, COM ENCAIXE PARA SOLDA DN SW, PRESSAO 3.000 LBS, DN 1" X 3/4"                                                                                                                                                                                                                                                                                                                                                                                                             </t>
  </si>
  <si>
    <t xml:space="preserve">LUVA DE REDUCAO EM ACO CARBONO, COM ENCAIXE PARA SOLDA DN SW, PRESSAO 3.000 LBS, DN 2 1/2" X 2"                                                                                                                                                                                                                                                                                                                                                                                                           </t>
  </si>
  <si>
    <t>166,29</t>
  </si>
  <si>
    <t xml:space="preserve">LUVA DE REDUCAO EM ACO CARBONO, COM ENCAIXE PARA SOLDA DN SW, PRESSAO 3.000 LBS, DN 2" X 1 1/2"                                                                                                                                                                                                                                                                                                                                                                                                           </t>
  </si>
  <si>
    <t>82,65</t>
  </si>
  <si>
    <t xml:space="preserve">LUVA DE REDUCAO EM ACO CARBONO, COM ENCAIXE PARA SOLDA DN SW, PRESSAO 3.000 LBS, DN 3" X 2 1/2"                                                                                                                                                                                                                                                                                                                                                                                                           </t>
  </si>
  <si>
    <t>224,86</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</si>
  <si>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</si>
  <si>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</si>
  <si>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</si>
  <si>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</si>
  <si>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</si>
  <si>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</si>
  <si>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</si>
  <si>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</si>
  <si>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</si>
  <si>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</si>
  <si>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</si>
  <si>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</si>
  <si>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</si>
  <si>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</si>
  <si>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</si>
  <si>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</si>
  <si>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</si>
  <si>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174,38</t>
  </si>
  <si>
    <t xml:space="preserve">LUVA DE TRANSICAO, CPVC, SOLDAVEL, 54 MM X 2", PARA AGUA QUENTE PREDIAL                                                                                                                                                                                                                                                                                                                                                                                                                                   </t>
  </si>
  <si>
    <t>284,44</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</si>
  <si>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</si>
  <si>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</si>
  <si>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</si>
  <si>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</si>
  <si>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</si>
  <si>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</si>
  <si>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</si>
  <si>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</si>
  <si>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</si>
  <si>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</si>
  <si>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</si>
  <si>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175,23</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</si>
  <si>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</si>
  <si>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</si>
  <si>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</si>
  <si>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</si>
  <si>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</si>
  <si>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</si>
  <si>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</si>
  <si>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</si>
  <si>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</si>
  <si>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31,01</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</si>
  <si>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</si>
  <si>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</si>
  <si>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</si>
  <si>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</si>
  <si>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</si>
  <si>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</si>
  <si>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</si>
  <si>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</si>
  <si>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</si>
  <si>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</si>
  <si>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</si>
  <si>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</si>
  <si>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</si>
  <si>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</si>
  <si>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</si>
  <si>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</si>
  <si>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</si>
  <si>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</si>
  <si>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</si>
  <si>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</si>
  <si>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</si>
  <si>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27,20</t>
  </si>
  <si>
    <t xml:space="preserve">LUVA PASSANTE DE COBRE (REF 601) SEM ANEL DE SOLDA, BOLSA 42 MM                                                                                                                                                                                                                                                                                                                                                                                                                                           </t>
  </si>
  <si>
    <t xml:space="preserve">LUVA PASSANTE DE COBRE (REF 601) SEM ANEL DE SOLDA, BOLSA 54 MM                                                                                                                                                                                                                                                                                                                                                                                                                                           </t>
  </si>
  <si>
    <t>64,34</t>
  </si>
  <si>
    <t xml:space="preserve">LUVA PASSANTE DE COBRE (REF 601) SEM ANEL DE SOLDA, BOLSA 66 MM                                                                                                                                                                                                                                                                                                                                                                                                                                           </t>
  </si>
  <si>
    <t xml:space="preserve">LUVA PPR, SOLDAVEL, DN 110 MM, PARA AGUA QUENTE PREDIAL                                                                                                                                                                                                                                                                                                                                                                                                                                                   </t>
  </si>
  <si>
    <t>118,64</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</si>
  <si>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</si>
  <si>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</si>
  <si>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</si>
  <si>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</si>
  <si>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</si>
  <si>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</si>
  <si>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</si>
  <si>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</si>
  <si>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</si>
  <si>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120,82</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</si>
  <si>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</si>
  <si>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</si>
  <si>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</si>
  <si>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</si>
  <si>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</si>
  <si>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</si>
  <si>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</si>
  <si>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32,55</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</si>
  <si>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</si>
  <si>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</si>
  <si>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</si>
  <si>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</si>
  <si>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</si>
  <si>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</si>
  <si>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52,09</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</si>
  <si>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</si>
  <si>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</si>
  <si>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</si>
  <si>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</si>
  <si>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</si>
  <si>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</si>
  <si>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</si>
  <si>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</si>
  <si>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</si>
  <si>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</si>
  <si>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</si>
  <si>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</si>
  <si>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</si>
  <si>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 xml:space="preserve">LUVA SIMPLES, PVC, SOLDAVEL, DN 150 MM, SERIE NORMAL, PARA ESGOTO PREDIAL                                                                                                                                                                                                                                                                                                                                                                                                                                 </t>
  </si>
  <si>
    <t>40,89</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</si>
  <si>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</si>
  <si>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</si>
  <si>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</si>
  <si>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</si>
  <si>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</si>
  <si>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</si>
  <si>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</si>
  <si>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</si>
  <si>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</si>
  <si>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</si>
  <si>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</si>
  <si>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</si>
  <si>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</si>
  <si>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38,31</t>
  </si>
  <si>
    <t xml:space="preserve">LUVA, PEAD PE 100,  DE 400 MM, PARA ELETROFUSAO                                                                                                                                                                                                                                                                                                                                                                                                                                                           </t>
  </si>
  <si>
    <t>3.486,26</t>
  </si>
  <si>
    <t xml:space="preserve">LUVA, PEAD PE 100,  DE 63 MM, PARA ELETROFUSAO                                                                                                                                                                                                                                                                                                                                                                                                                                                            </t>
  </si>
  <si>
    <t xml:space="preserve">LUVA, PEAD PE 100, DE 125 MM, PARA ELETROFUSAO                                                                                                                                                                                                                                                                                                                                                                                                                                                            </t>
  </si>
  <si>
    <t>79,99</t>
  </si>
  <si>
    <t xml:space="preserve">LUVA, PEAD PE 100, DE 20 MM, PARA ELETROFUSAO                                                                                                                                                                                                                                                                                                                                                                                                                                                             </t>
  </si>
  <si>
    <t xml:space="preserve">LUVA, PEAD PE 100, DE 200 MM, PARA ELETROFUSAO                                                                                                                                                                                                                                                                                                                                                                                                                                                            </t>
  </si>
  <si>
    <t>275,69</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</si>
  <si>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</si>
  <si>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</si>
  <si>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</si>
  <si>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</si>
  <si>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58,20</t>
  </si>
  <si>
    <t xml:space="preserve">MACARICO DE SOLDA 201 PARA EXTENSAO GLP OU ACETILENO                                                                                                                                                                                                                                                                                                                                                                                                                                                      </t>
  </si>
  <si>
    <t>114,62</t>
  </si>
  <si>
    <t xml:space="preserve">MACARIQUEIRO                                                                                                                                                                                                                                                                                                                                                                                                                                                                                              </t>
  </si>
  <si>
    <t xml:space="preserve">MACARIQUEIRO (MENSALISTA)                                                                                                                                                                                                                                                                                                                                                                                                                                                                                 </t>
  </si>
  <si>
    <t>3.132,76</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</si>
  <si>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</si>
  <si>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</si>
  <si>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</si>
  <si>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100,35</t>
  </si>
  <si>
    <t xml:space="preserve">MADEIRA ROLICA TRATADA, D = 30 A 34 CM, H = 6,50 M, EM EUCALIPTO OU EQUIVALENTE DA REGIAO                                                                                                                                                                                                                                                                                                                                                                                                                 </t>
  </si>
  <si>
    <t>146,20</t>
  </si>
  <si>
    <t xml:space="preserve">MADEIRA SERRADA EM PINUS, MISTA OU EQUIVALENTE DA REGIAO - BRUTA                                                                                                                                                                                                                                                                                                                                                                                                                                          </t>
  </si>
  <si>
    <t>1.537,95</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</si>
  <si>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</si>
  <si>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</si>
  <si>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</si>
  <si>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</si>
  <si>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</si>
  <si>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</si>
  <si>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</si>
  <si>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</si>
  <si>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</si>
  <si>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</si>
  <si>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330,00</t>
  </si>
  <si>
    <t xml:space="preserve">MANGUEIRA DE INCENDIO, TIPO 1, DE 1 1/2", COMPRIMENTO = 20 M, TECIDO EM FIO DE POLIESTER E TUBO INTERNO EM BORRACHA SINTETICA, COM UNIOES ENGATE RAPIDO                                                                                                                                                                                                                                                                                                                                                   </t>
  </si>
  <si>
    <t>406,78</t>
  </si>
  <si>
    <t xml:space="preserve">MANGUEIRA DE INCENDIO, TIPO 1, DE 1 1/2", COMPRIMENTO = 25 M, TECIDO EM FIO DE POLIESTER E TUBO INTERNO EM BORRACHA SINTETICA, COM UNIOES ENGATE RAPIDO                                                                                                                                                                                                                                                                                                                                                   </t>
  </si>
  <si>
    <t>506,43</t>
  </si>
  <si>
    <t xml:space="preserve">MANGUEIRA DE INCENDIO, TIPO 1, DE 1 1/2", COMPRIMENTO = 30 M, TECIDO EM FIO DE POLIESTER E TUBO INTERNO EM BORRACHA SINTETICA, COM UNIOES ENGATE RAPIDO                                                                                                                                                                                                                                                                                                                                                   </t>
  </si>
  <si>
    <t>540,74</t>
  </si>
  <si>
    <t xml:space="preserve">MANGUEIRA DE INCENDIO, TIPO 2, DE 1 1/2", COMPRIMENTO = 15 M, TECIDO EM FIO DE POLIESTER E TUBO INTERNO EM BORRACHA SINTETICA, COM UNIOES ENGATE RAPIDO                                                                                                                                                                                                                                                                                                                                                   </t>
  </si>
  <si>
    <t>488,46</t>
  </si>
  <si>
    <t xml:space="preserve">MANGUEIRA DE INCENDIO, TIPO 2, DE 1 1/2", COMPRIMENTO = 20 M, TECIDO EM FIO DE POLIESTER E TUBO INTERNO EM BORRACHA SINTETICA, COM UNIOES                                                                                                                                                                                                                                                                                                                                                                 </t>
  </si>
  <si>
    <t>582,40</t>
  </si>
  <si>
    <t xml:space="preserve">MANGUEIRA DE INCENDIO, TIPO 2, DE 1 1/2", COMPRIMENTO = 25 M, TECIDO EM FIO DE POLIESTER E TUBO INTERNO EM BORRACHA SINTETICA, COM UNIOES                                                                                                                                                                                                                                                                                                                                                                 </t>
  </si>
  <si>
    <t>588,11</t>
  </si>
  <si>
    <t xml:space="preserve">MANGUEIRA DE INCENDIO, TIPO 2, DE 1 1/2", COMPRIMENTO = 30 M, TECIDO EM FIO DE POLIESTER E TUBO INTERNO EM BORRACHA SINTETICA, COM UNIOES                                                                                                                                                                                                                                                                                                                                                                 </t>
  </si>
  <si>
    <t>767,82</t>
  </si>
  <si>
    <t xml:space="preserve">MANGUEIRA DE INCENDIO, TIPO 2, DE 2 1/2", COMPRIMENTO = 15 M, TECIDO EM FIO DE POLIESTER E TUBO INTERNO EM BORRACHA SINTETICA, COM UNIOES ENGATE RAPIDO                                                                                                                                                                                                                                                                                                                                                   </t>
  </si>
  <si>
    <t>655,09</t>
  </si>
  <si>
    <t xml:space="preserve">MANGUEIRA DE INCENDIO, TIPO 2, DE 2 1/2", COMPRIMENTO = 20 M, TECIDO EM FIO DE POLIESTER E TUBO INTERNO EM BORRACHA SINTETICA, COM UNIOES                                                                                                                                                                                                                                                                                                                                                                 </t>
  </si>
  <si>
    <t>825,00</t>
  </si>
  <si>
    <t xml:space="preserve">MANGUEIRA DE INCENDIO, TIPO 2, DE 2 1/2", COMPRIMENTO = 25 M, TECIDO EM FIO DE POLIESTER E TUBO INTERNO EM BORRACHA SINTETICA, COM UNIOES ENGATE RAPIDO                                                                                                                                                                                                                                                                                                                                                   </t>
  </si>
  <si>
    <t>1.003,06</t>
  </si>
  <si>
    <t xml:space="preserve">MANGUEIRA DE INCENDIO, TIPO 2, DE 2 1/2", COMPRIMENTO = 30 M, TECIDO EM FIO DE POLIESTER E TUBO INTERNO EM BORRACHA SINTETICA, COM UNIOES ENGATE RAPIDO                                                                                                                                                                                                                                                                                                                                                   </t>
  </si>
  <si>
    <t>1.143,56</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</si>
  <si>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</si>
  <si>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</si>
  <si>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</si>
  <si>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</si>
  <si>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</si>
  <si>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94,56</t>
  </si>
  <si>
    <t xml:space="preserve">MANOMETRO COM CAIXA EM ACO PINTADO, ESCALA *10* KGF/CM2 (*10* BAR), DIAMETRO NOMINAL DE 100 MM, CONEXAO DE 1/2"                                                                                                                                                                                                                                                                                                                                                                                           </t>
  </si>
  <si>
    <t>150,00</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</si>
  <si>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</si>
  <si>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</si>
  <si>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</si>
  <si>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</si>
  <si>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</si>
  <si>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51,75</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</si>
  <si>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</si>
  <si>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</si>
  <si>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</si>
  <si>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</si>
  <si>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</si>
  <si>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</si>
  <si>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</si>
  <si>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</si>
  <si>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</si>
  <si>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</si>
  <si>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</si>
  <si>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</si>
  <si>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</si>
  <si>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</si>
  <si>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</si>
  <si>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70,76</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</si>
  <si>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</si>
  <si>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</si>
  <si>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</si>
  <si>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27,69</t>
  </si>
  <si>
    <t xml:space="preserve">MANTA TERMOPLASTICA, PEAD, GEOMEMBRANA TEXTURIZADA EM AMBAS AS FACES, E = 0,80 MM (NBR 15352)                                                                                                                                                                                                                                                                                                                                                                                                             </t>
  </si>
  <si>
    <t xml:space="preserve">MANTA TERMOPLASTICA, PEAD, GEOMEMBRANA TEXTURIZADA EM AMBAS AS FACES, E = 1,00 MM (NBR 15352)                                                                                                                                                                                                                                                                                                                                                                                                             </t>
  </si>
  <si>
    <t>38,53</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</si>
  <si>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</si>
  <si>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</si>
  <si>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</si>
  <si>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96,15</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</si>
  <si>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</si>
  <si>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</si>
  <si>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</si>
  <si>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</si>
  <si>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</si>
  <si>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</si>
  <si>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</si>
  <si>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750.683,68</t>
  </si>
  <si>
    <t xml:space="preserve">MAQUINA EXTRUSORA DE CONCRETO PARA GUIAS E SARJETAS, COM MOTOR A DIESEL DE 14 CV                                                                                                                                                                                                                                                                                                                                                                                                                          </t>
  </si>
  <si>
    <t>62.690,20</t>
  </si>
  <si>
    <t xml:space="preserve">MAQUINA MANUAL TIPO PRENSA PARA PRODUCAO DE BLOCOS E PAVIMENTOS DE CONCRETO, COM MOTOR ELETRICO TRIFASICO PARA VIBRACAO, POTENCIA TOTAL INSTALADA DE 1,5 KW                                                                                                                                                                                                                                                                                                                                               </t>
  </si>
  <si>
    <t>26.243,78</t>
  </si>
  <si>
    <t xml:space="preserve">MAQUINA PARA CORTE COM DISCO ABRASIVO DE DIAMETRO DE 18'' (450 MM), COM MOTOR ELETRICO TRIFASICO DE 10 CV                                                                                                                                                                                                                                                                                                                                                                                                 </t>
  </si>
  <si>
    <t>16.387,95</t>
  </si>
  <si>
    <t xml:space="preserve">MAQUINA TIPO PRENSA HIDRAULICA, PARA FABRICACAO DE TUBOS DE CONCRETO PARA AGUAS PLUVIAIS, DN 200 A DN 600 MM X 1000 MM DE COMPRIMENTO, COM MOTOR PRINCIPAL DE 20 CV                                                                                                                                                                                                                                                                                                                                       </t>
  </si>
  <si>
    <t>260.471,99</t>
  </si>
  <si>
    <t xml:space="preserve">MAQUINA TIPO VASO/TANQUE/JATO DE PRESSAO PORTATIL PARA JATEAMENTO, CONTROLE AUTOMATICO E REMOTO, CAMARA DE 1 SAIDA, 280 L, DIAM. *670* MM, BICO JATO CURTO VENTURI DE 5/16", MANGUEIRA DE 1" DE 10 M, COMPLETA (VALVULAS POP UP E DOSADORA, FUNDO CONICO ETC)                                                                                                                                                                                                                                             </t>
  </si>
  <si>
    <t>25.604,76</t>
  </si>
  <si>
    <t xml:space="preserve">MAQUINA TRANSFORMADORA MONOFASICA PARA SOLDA ELETRICA, TENSAO DE 220 V, FREQUENCIA DE 60 HZ, FAIXA DE CORRENTE ENTRE 80 A (+/- 10 A) E 250 A, POTENCIA ENTRE 14,00 KVA E 15,0 KVA, CICLO DE TRABALHO ENTRE 10% E 20% A 250 A                                                                                                                                                                                                                                                                              </t>
  </si>
  <si>
    <t>660,93</t>
  </si>
  <si>
    <t xml:space="preserve">MARCENEIRO                                                                                                                                                                                                                                                                                                                                                                                                                                                                                                </t>
  </si>
  <si>
    <t xml:space="preserve">MARCENEIRO (MENSALISTA)                                                                                                                                                                                                                                                                                                                                                                                                                                                                                   </t>
  </si>
  <si>
    <t>3.397,68</t>
  </si>
  <si>
    <t xml:space="preserve">MARMORISTA / GRANITEIRO                                                                                                                                                                                                                                                                                                                                                                                                                                                                                   </t>
  </si>
  <si>
    <t xml:space="preserve">MARMORISTA / GRANITEIRO (MENSALISTA)                                                                                                                                                                                                                                                                                                                                                                                                                                                                      </t>
  </si>
  <si>
    <t>3.457,01</t>
  </si>
  <si>
    <t xml:space="preserve">MARTELO DE SOLDADOR/PICADOR DE SOLDA                                                                                                                                                                                                                                                                                                                                                                                                                                                                      </t>
  </si>
  <si>
    <t xml:space="preserve">MARTELO DEMOLIDOR ELETRICO, COM POTENCIA DE 2.000 W, FREQUENCIA DE 1.000 IMPACTOS POR MINUTO, FORÇA DE IMPACTO ENTRE 60 E 65 J, PESO DE 30 KG                                                                                                                                                                                                                                                                                                                                                             </t>
  </si>
  <si>
    <t>9.483,98</t>
  </si>
  <si>
    <t xml:space="preserve">MARTELO DEMOLIDOR PNEUMATICO MANUAL, COM REDUCAO DE VIBRACAO, PESO DE 21 KG                                                                                                                                                                                                                                                                                                                                                                                                                               </t>
  </si>
  <si>
    <t>17.681,71</t>
  </si>
  <si>
    <t xml:space="preserve">MARTELO DEMOLIDOR PNEUMATICO MANUAL, COM REDUCAO DE VIBRACAO, PESO DE 31,5 KG                                                                                                                                                                                                                                                                                                                                                                                                                             </t>
  </si>
  <si>
    <t>20.347,13</t>
  </si>
  <si>
    <t xml:space="preserve">MARTELO DEMOLIDOR PNEUMATICO MANUAL, PADRAO, PESO DE 32 KG                                                                                                                                                                                                                                                                                                                                                                                                                                                </t>
  </si>
  <si>
    <t>19.217,56</t>
  </si>
  <si>
    <t xml:space="preserve">MARTELO DEMOLIDOR PNEUMATICO MANUAL, PESO  DE 28 KG, COM SILENCIADOR                                                                                                                                                                                                                                                                                                                                                                                                                                      </t>
  </si>
  <si>
    <t>21.622,37</t>
  </si>
  <si>
    <t xml:space="preserve">MARTELO PERFURADOR PNEUMATICO MANUAL, DE SUPERFICIE, COM AVANCO DE COLUNA, PESO DE 22 KG                                                                                                                                                                                                                                                                                                                                                                                                                  </t>
  </si>
  <si>
    <t>39.786,65</t>
  </si>
  <si>
    <t xml:space="preserve">MARTELO PERFURADOR PNEUMATICO MANUAL, HASTE 25 X 75 MM, 21 KG                                                                                                                                                                                                                                                                                                                                                                                                                                             </t>
  </si>
  <si>
    <t>22.251,66</t>
  </si>
  <si>
    <t xml:space="preserve">MARTELO PERFURADOR PNEUMATICO MANUAL, PESO DE 25 KG, COM SILENCIADOR                                                                                                                                                                                                                                                                                                                                                                                                                                      </t>
  </si>
  <si>
    <t>21.832,28</t>
  </si>
  <si>
    <t xml:space="preserve">MASCARA DE SEGURANCA PARA SOLDA COM ESCUDO DE CELERON E CARNEIRA DE PLASTICO COM REGULAGEM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</si>
  <si>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</si>
  <si>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</si>
  <si>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</si>
  <si>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</si>
  <si>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</si>
  <si>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</si>
  <si>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7,58</t>
  </si>
  <si>
    <t xml:space="preserve">MASSA PARA VIDRO                                                                                                                                                                                                                                                                                                                                                                                                                                                                                          </t>
  </si>
  <si>
    <t xml:space="preserve">MASSA PLASTICA PARA MARMORE/GRANITO                                                                                                                                                                                                                                                                                                                                                                                                                                                                       </t>
  </si>
  <si>
    <t xml:space="preserve">MASTRO SIMPLES GALVANIZADO DIAMETRO NOMINAL 1 1/2"                                                                                                                                                                                                                                                                                                                                                                                                                                                        </t>
  </si>
  <si>
    <t>34,61</t>
  </si>
  <si>
    <t xml:space="preserve">MASTRO SIMPLES GALVANIZADO DIAMETRO NOMINAL 1 1/2", COMPRIMENTO 3 M                                                                                                                                                                                                                                                                                                                                                                                                                                       </t>
  </si>
  <si>
    <t>133,43</t>
  </si>
  <si>
    <t xml:space="preserve">MASTRO SIMPLES GALVANIZADO DIAMETRO NOMINAL 2"                                                                                                                                                                                                                                                                                                                                                                                                                                                            </t>
  </si>
  <si>
    <t xml:space="preserve">MASTRO SIMPLES GALVANIZADO DIAMETRO NOMINAL 2", COMPRIMENTO 3 M                                                                                                                                                                                                                                                                                                                                                                                                                                           </t>
  </si>
  <si>
    <t>150,09</t>
  </si>
  <si>
    <t xml:space="preserve">MASTRO TELESCOPICO DE 4 METROS (3 M X DN= 2" + 1 M X DN= 1 1/2")                                                                                                                                                                                                                                                                                                                                                                                                                                          </t>
  </si>
  <si>
    <t xml:space="preserve">MASTRO TELESCOPICO GALVANIZADO 5 METROS (3 M X DN= 2" + 2 M X DN= 1 1/2")                                                                                                                                                                                                                                                                                                                                                                                                                                 </t>
  </si>
  <si>
    <t>289,49</t>
  </si>
  <si>
    <t xml:space="preserve">MASTRO TELESCOPICO GALVANIZADO 6 METROS (3 M X DN= 2" + 3 M X DN= 1Â½")                                                                                                                                                                                                                                                                                                                                                                                                                                   </t>
  </si>
  <si>
    <t>280,21</t>
  </si>
  <si>
    <t xml:space="preserve">MASTRO TELESCOPICO GALVANIZADO 7 METROS (6 M X DN= 2" + 1 M X DN= 1 1/2")                                                                                                                                                                                                                                                                                                                                                                                                                                 </t>
  </si>
  <si>
    <t>380,33</t>
  </si>
  <si>
    <t xml:space="preserve">MASTRO TELESCOPICO GALVANIZADO 9 METROS (6 M X DN= 2" + 3 M X DN= 1 1/2")                                                                                                                                                                                                                                                                                                                                                                                                                                 </t>
  </si>
  <si>
    <t>473,27</t>
  </si>
  <si>
    <t xml:space="preserve">MATERIAL FILTRANTE (PEDREGULHO) 0,6 A 25,46 MM (POSTO PEDREIRA/FORNECEDOR, SEM FRETE)                                                                                                                                                                                                                                                                                                                                                                                                                     </t>
  </si>
  <si>
    <t>1.631,64</t>
  </si>
  <si>
    <t xml:space="preserve">MATERIAL FILTRANTE (PEDREGULHO) 38 A 25,4 MM (POSTO PEDREIRA/FORNECEDOR, SEM FRETE)                                                                                                                                                                                                                                                                                                                                                                                                                       </t>
  </si>
  <si>
    <t xml:space="preserve">MECANICO DE EQUIPAMENTOS PESADOS                                                                                                                                                                                                                                                                                                                                                                                                                                                                          </t>
  </si>
  <si>
    <t xml:space="preserve">MECANICO DE EQUIPAMENTOS PESADOS (MENSALISTA)                                                                                                                                                                                                                                                                                                                                                                                                                                                             </t>
  </si>
  <si>
    <t>4.800,46</t>
  </si>
  <si>
    <t xml:space="preserve">MECANICO DE REFRIGERACAO                                                                                                                                                                                                                                                                                                                                                                                                                                                                                  </t>
  </si>
  <si>
    <t xml:space="preserve">MECANICO DE REFRIGERACAO (MENSALISTA)                                                                                                                                                                                                                                                                                                                                                                                                                                                                     </t>
  </si>
  <si>
    <t>3.113,97</t>
  </si>
  <si>
    <t xml:space="preserve">MEDIDOR DE NIVEL ESTATICO E DINAMICO PARA POCO, COMPRIMENTO DE 200 M                                                                                                                                                                                                                                                                                                                                                                                                                                      </t>
  </si>
  <si>
    <t>2.238,39</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</si>
  <si>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</si>
  <si>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</si>
  <si>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</si>
  <si>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</si>
  <si>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</si>
  <si>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</si>
  <si>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</si>
  <si>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</si>
  <si>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</si>
  <si>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</si>
  <si>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</si>
  <si>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</si>
  <si>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</si>
  <si>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</si>
  <si>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</si>
  <si>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</si>
  <si>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</si>
  <si>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</si>
  <si>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</si>
  <si>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22,32</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</si>
  <si>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</si>
  <si>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</si>
  <si>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</si>
  <si>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</si>
  <si>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</si>
  <si>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</si>
  <si>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</si>
  <si>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</si>
  <si>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</si>
  <si>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</si>
  <si>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</si>
  <si>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8.968,10</t>
  </si>
  <si>
    <t xml:space="preserve">MESTRE DE OBRAS                                                                                                                                                                                                                                                                                                                                                                                                                                                                                           </t>
  </si>
  <si>
    <t>51,72</t>
  </si>
  <si>
    <t xml:space="preserve">MESTRE DE OBRAS (MENSALISTA)                                                                                                                                                                                                                                                                                                                                                                                                                                                                              </t>
  </si>
  <si>
    <t>9.092,75</t>
  </si>
  <si>
    <t xml:space="preserve">METACAULIM DE ALTA REATIVIDADE/CAULIM CALCINADO                                                                                                                                                                                                                                                                                                                                                                                                                                                           </t>
  </si>
  <si>
    <t xml:space="preserve">MICRO-TRATOR CORTADOR DE GRAMA COM LARGURA DO CORTE DE 107 CM, COM  2 LAMINAS E DESCARTE LATERAL                                                                                                                                                                                                                                                                                                                                                                                                          </t>
  </si>
  <si>
    <t>16.543,90</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</si>
  <si>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</si>
  <si>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</si>
  <si>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</si>
  <si>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624,26</t>
  </si>
  <si>
    <t xml:space="preserve">MICTORIO COLETIVO ACO INOX (AISI 304), E = 0,8 MM, DE *100 X 50 X 35* CM (C X A X P)                                                                                                                                                                                                                                                                                                                                                                                                                      </t>
  </si>
  <si>
    <t>744,71</t>
  </si>
  <si>
    <t xml:space="preserve">MICTORIO INDICUDUAL, SIFONADO, LOUCA BRANCA, SEM COMPLEMENTOS                                                                                                                                                                                                                                                                                                                                                                                                                                             </t>
  </si>
  <si>
    <t>243,57</t>
  </si>
  <si>
    <t xml:space="preserve">MICTORIO INDIVIDUAL ACO INOX (AISI 304), E = 0,8 MM, DE *50  X 45  X 35* (C X A X P)                                                                                                                                                                                                                                                                                                                                                                                                                      </t>
  </si>
  <si>
    <t>823,08</t>
  </si>
  <si>
    <t xml:space="preserve">MICTORIO INDIVIDUAL, SIFONADO, VALVULA EMBUTIDA, DE LOUCA BRANCA, SEM COMPLEMENTOS - PADRAO ALTO                                                                                                                                                                                                                                                                                                                                                                                                          </t>
  </si>
  <si>
    <t>600,93</t>
  </si>
  <si>
    <t xml:space="preserve">MINICAPTOR, EM ACO GALVANIZADO A FOGO, FIXACAO COM ROSCA SOBERBA OU MECANICA, H=600 MM X DN=10 MM                                                                                                                                                                                                                                                                                                                                                                                                         </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</si>
  <si>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</si>
  <si>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</si>
  <si>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</si>
  <si>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MINICAPTOR, EM ACO GALVANIZADO A FOGO,Â  FIXACAO COM ROSCA SOBERBA OU MECANICA, H=300 MM X DN=10 MM                                                                                                                                                                                                                                                                                                                                                                                                       </t>
  </si>
  <si>
    <t xml:space="preserve">MINICAPTOR, EM ACO GALVANIZADO A FOGO,Â  FIXACAO HORIZONTAL COM BANDEIRA A 20 CM, H=300 MM E X DN=10 MM                                                                                                                                                                                                                                                                                                                                                                                                   </t>
  </si>
  <si>
    <t xml:space="preserve">MINICAPTORES DE INSERCAO, EM ACO GALVANIZADO A FOGO, H=300 MM X DN=10 MM                                                                                                                                                                                                                                                                                                                                                                                                                                  </t>
  </si>
  <si>
    <t xml:space="preserve">MINICAPTORES DE INSERCAO, EM ACO GALVANIZADO A FOGO, H=600,MM X DN=10,MM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</si>
  <si>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</si>
  <si>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</si>
  <si>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</si>
  <si>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</si>
  <si>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</si>
  <si>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</si>
  <si>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</si>
  <si>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</si>
  <si>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212,54</t>
  </si>
  <si>
    <t xml:space="preserve">MISTURADOR CROMADO DE PAREDE PARA LAVATORIO (REF 1178)                                                                                                                                                                                                                                                                                                                                                                                                                                                    </t>
  </si>
  <si>
    <t>344,12</t>
  </si>
  <si>
    <t xml:space="preserve">MISTURADOR DE ARGAMASSA, EIXO HORIZONTAL, CAPACIDADE DE MISTURA 160 KG, MOTOR ELETRICO TRIFASICO 220/380 V, POTENCIA 3 CV                                                                                                                                                                                                                                                                                                                                                                                 </t>
  </si>
  <si>
    <t>11.833,34</t>
  </si>
  <si>
    <t xml:space="preserve">MISTURADOR DE ARGAMASSA, EIXO HORIZONTAL, CAPACIDADE DE MISTURA 300 KG, MOTOR ELETRICO TRIFASICO 220/380 V, POTENCIA 5 CV                                                                                                                                                                                                                                                                                                                                                                                 </t>
  </si>
  <si>
    <t>12.515,75</t>
  </si>
  <si>
    <t xml:space="preserve">MISTURADOR DE ARGAMASSA, EIXO HORIZONTAL, CAPACIDADE DE MISTURA 600 KG, MOTOR ELETRICO TRIFASICO 220/380 V, POTENCIA 7,5 CV                                                                                                                                                                                                                                                                                                                                                                               </t>
  </si>
  <si>
    <t>14.892,06</t>
  </si>
  <si>
    <t xml:space="preserve">MISTURADOR DE PAREDE CROMADO PARA COZINHA BICA MOVEL COM AREJADOR (REF 1258)                                                                                                                                                                                                                                                                                                                                                                                                                              </t>
  </si>
  <si>
    <t>263,63</t>
  </si>
  <si>
    <t xml:space="preserve">MISTURADOR DUPLO HORIZONTAL DE ALTA TURBULENCIA, CAPACIDADE / VOLUME 2 X 500 LITROS, MOTORES ELETRICOS MINIMO 5 CV CADA,  PARA NATA CIMENTO, ARGAMASSA E OUTROS                                                                                                                                                                                                                                                                                                                                           </t>
  </si>
  <si>
    <t>59.232,42</t>
  </si>
  <si>
    <t xml:space="preserve">MISTURADOR MANUAL DE TINTAS PARA FURADEIRA, HASTE METALICA *60* CM, COM HELICE  (MEXEDOR DE TINTA)                                                                                                                                                                                                                                                                                                                                                                                                        </t>
  </si>
  <si>
    <t>43,28</t>
  </si>
  <si>
    <t xml:space="preserve">MISTURADOR MONOCOMANDO PARA CHUVEIRO, BASE BRUTA E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</si>
  <si>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</si>
  <si>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</si>
  <si>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107,29</t>
  </si>
  <si>
    <t xml:space="preserve">MOLA HIDRAULICA AEREA, PARA PORTAS DE ATE 950 MM E PESO DE ATE 65 KG, COM CORPO EM ALUMINIO E BRACO EM ACO, SEM BRACO DE PARADA                                                                                                                                                                                                                                                                                                                                                                           </t>
  </si>
  <si>
    <t>155,33</t>
  </si>
  <si>
    <t xml:space="preserve">MOLA HIDRAULICA DE PISO, PARA PORTAS DE ATE 1100 MM E PESO DE ATE 120 KG, COM CORPO EM ACO INOX                                                                                                                                                                                                                                                                                                                                                                                                           </t>
  </si>
  <si>
    <t>574,60</t>
  </si>
  <si>
    <t xml:space="preserve">MONTADOR DE ELETROELETRONICOS                                                                                                                                                                                                                                                                                                                                                                                                                                                                             </t>
  </si>
  <si>
    <t xml:space="preserve">MONTADOR DE ELETROELETRONICOS (MENSALISTA)                                                                                                                                                                                                                                                                                                                                                                                                                                                                </t>
  </si>
  <si>
    <t>3.185,18</t>
  </si>
  <si>
    <t xml:space="preserve">MONTADOR DE ESTRUTURAS METALICAS                                                                                                                                                                                                                                                                                                                                                                                                                                                                          </t>
  </si>
  <si>
    <t>20,75</t>
  </si>
  <si>
    <t xml:space="preserve">MONTADOR DE ESTRUTURAS METALICAS (MENSALISTA)                                                                                                                                                                                                                                                                                                                                                                                                                                                             </t>
  </si>
  <si>
    <t>3.647,45</t>
  </si>
  <si>
    <t xml:space="preserve">MONTADOR DE MAQUINAS                                                                                                                                                                                                                                                                                                                                                                                                                                                                                      </t>
  </si>
  <si>
    <t xml:space="preserve">MONTADOR DE MAQUINAS (MENSALISTA)                                                                                                                                                                                                                                                                                                                                                                                                                                                                         </t>
  </si>
  <si>
    <t>5.109,18</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</si>
  <si>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</si>
  <si>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</si>
  <si>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</si>
  <si>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</si>
  <si>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</si>
  <si>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</si>
  <si>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985.000,00</t>
  </si>
  <si>
    <t xml:space="preserve">MOTONIVELADORA POTENCIA BASICA LIQUIDA (PRIMEIRA MARCHA) 171 HP, PESO BRUTO 14768 KG, LARGURA DA LAMINA DE 3,7 M                                                                                                                                                                                                                                                                                                                                                                                          </t>
  </si>
  <si>
    <t>1.223.985,32</t>
  </si>
  <si>
    <t xml:space="preserve">MOTONIVELADORA POTENCIA BASICA LIQUIDA (PRIMEIRA MARCHA) 186 HP, PESO BRUTO 15785 KG, LARGURA DA LAMINA DE 4,3 M                                                                                                                                                                                                                                                                                                                                                                                          </t>
  </si>
  <si>
    <t>1.288.402,45</t>
  </si>
  <si>
    <t xml:space="preserve">MOTOR A DIESEL PARA VIBRADOR DE IMERSAO, DE *4,7* CV                                                                                                                                                                                                                                                                                                                                                                                                                                                      </t>
  </si>
  <si>
    <t>3.568,16</t>
  </si>
  <si>
    <t xml:space="preserve">MOTOR A GASOLINA PARA VIBRADOR DE IMERSAO, 4 TEMPOS, DE 5,5 CV                                                                                                                                                                                                                                                                                                                                                                                                                                            </t>
  </si>
  <si>
    <t>1.769,33</t>
  </si>
  <si>
    <t xml:space="preserve">MOTOR ELETRICO PARA VIBRADOR DE IMERSAO, DE 2 CV, MONOFASICO, 110/220 V                                                                                                                                                                                                                                                                                                                                                                                                                                   </t>
  </si>
  <si>
    <t>1.457,59</t>
  </si>
  <si>
    <t xml:space="preserve">MOTOR ELETRICO PARA VIBRADOR DE IMERSAO, DE 2 CV, TRIFASICO, 220/380 V                                                                                                                                                                                                                                                                                                                                                                                                                                    </t>
  </si>
  <si>
    <t>1.425,89</t>
  </si>
  <si>
    <t xml:space="preserve">MOTORISTA DE CAMINHAO                                                                                                                                                                                                                                                                                                                                                                                                                                                                                     </t>
  </si>
  <si>
    <t>19,82</t>
  </si>
  <si>
    <t xml:space="preserve">MOTORISTA DE CAMINHAO (MENSALISTA)                                                                                                                                                                                                                                                                                                                                                                                                                                                                        </t>
  </si>
  <si>
    <t>3.484,45</t>
  </si>
  <si>
    <t xml:space="preserve">MOTORISTA DE CAMINHAO-BASCULANTE                                                                                                                                                                                                                                                                                                                                                                                                                                                                          </t>
  </si>
  <si>
    <t xml:space="preserve">MOTORISTA DE CAMINHAO-BASCULANTE (MENSALISTA)                                                                                                                                                                                                                                                                                                                                                                                                                                                             </t>
  </si>
  <si>
    <t>3.286,72</t>
  </si>
  <si>
    <t xml:space="preserve">MOTORISTA DE CAMINHAO-CARRETA                                                                                                                                                                                                                                                                                                                                                                                                                                                                             </t>
  </si>
  <si>
    <t xml:space="preserve">MOTORISTA DE CAMINHAO-CARRETA (MENSALISTA)                                                                                                                                                                                                                                                                                                                                                                                                                                                                </t>
  </si>
  <si>
    <t>4.653,25</t>
  </si>
  <si>
    <t xml:space="preserve">MOTORISTA DE CARRO DE PASSEIO                                                                                                                                                                                                                                                                                                                                                                                                                                                                             </t>
  </si>
  <si>
    <t>19,10</t>
  </si>
  <si>
    <t xml:space="preserve">MOTORISTA DE CARRO DE PASSEIO (MENSALISTA)                                                                                                                                                                                                                                                                                                                                                                                                                                                                </t>
  </si>
  <si>
    <t>3.358,95</t>
  </si>
  <si>
    <t xml:space="preserve">MOTORISTA DE ONIBUS / MICRO-ONIBUS                                                                                                                                                                                                                                                                                                                                                                                                                                                                        </t>
  </si>
  <si>
    <t xml:space="preserve">MOTORISTA DE ONIBUS / MICRO-ONIBUS (MENSALISTA)                                                                                                                                                                                                                                                                                                                                                                                                                                                           </t>
  </si>
  <si>
    <t>4.003,82</t>
  </si>
  <si>
    <t xml:space="preserve">MOTORISTA OPERADOR DE CAMINHAO COM MUNCK                                                                                                                                                                                                                                                                                                                                                                                                                                                                  </t>
  </si>
  <si>
    <t xml:space="preserve">MOTORISTA OPERADOR DE CAMINHAO COM MUNCK (MENSALISTA)                                                                                                                                                                                                                                                                                                                                                                                                                                                     </t>
  </si>
  <si>
    <t>4.042,71</t>
  </si>
  <si>
    <t xml:space="preserve">MOTOSSERRA PORTATIL COM MOTOR A GASOLINA DE *60* CC                                                                                                                                                                                                                                                                                                                                                                                                                                                       </t>
  </si>
  <si>
    <t>1.935,22</t>
  </si>
  <si>
    <t xml:space="preserve">MOURAO CONCRETO CURVO, SECAO "T", H = 2,80 M + CURVA COM 0,45 M, COM FUROS PARA FIOS                                                                                                                                                                                                                                                                                                                                                                                                                      </t>
  </si>
  <si>
    <t xml:space="preserve">MOURAO DE CONCRETO CURVO, *10 X 10* CM, H= *2,60* M + CURVA DE 0,40 M                                                                                                                                                                                                                                                                                                                                                                                                                                     </t>
  </si>
  <si>
    <t>61,93</t>
  </si>
  <si>
    <t xml:space="preserve">MOURAO DE CONCRETO RETO, SECAO QUADARA *10 X 10* CM, H= *2,30* M                                                                                                                                                                                                                                                                                                                                                                                                                                          </t>
  </si>
  <si>
    <t>58,39</t>
  </si>
  <si>
    <t xml:space="preserve">MOURAO DE CONCRETO RETO, SECAO QUADRADA, *10 X 10* CM, H= 3,00 M                                                                                                                                                                                                                                                                                                                                                                                                                                          </t>
  </si>
  <si>
    <t>71,28</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</si>
  <si>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</si>
  <si>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</si>
  <si>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</si>
  <si>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</si>
  <si>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</si>
  <si>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</si>
  <si>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</si>
  <si>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</si>
  <si>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</si>
  <si>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</si>
  <si>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</si>
  <si>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</si>
  <si>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4.929,78</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</si>
  <si>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</si>
  <si>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</si>
  <si>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</si>
  <si>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</si>
  <si>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</si>
  <si>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</si>
  <si>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</si>
  <si>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</si>
  <si>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</si>
  <si>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</si>
  <si>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</si>
  <si>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</si>
  <si>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</si>
  <si>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</si>
  <si>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</si>
  <si>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</si>
  <si>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</si>
  <si>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</si>
  <si>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</si>
  <si>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</si>
  <si>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</si>
  <si>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</si>
  <si>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</si>
  <si>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</si>
  <si>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</si>
  <si>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</si>
  <si>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</si>
  <si>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</si>
  <si>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</si>
  <si>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</si>
  <si>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</si>
  <si>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</si>
  <si>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</si>
  <si>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</si>
  <si>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</si>
  <si>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</si>
  <si>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</si>
  <si>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</si>
  <si>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130,89</t>
  </si>
  <si>
    <t xml:space="preserve">NIPLE SEXTAVADO EM ACO CARBONO, COM ROSCA BSP, PRESSAO 3.000 LBS, DN 2"                                                                                                                                                                                                                                                                                                                                                                                                                                   </t>
  </si>
  <si>
    <t>82,39</t>
  </si>
  <si>
    <t xml:space="preserve">NIPLE SEXTAVADO EM ACO CARBONO, COM ROSCA BSP, PRESSAO 3.000 LBS, DN 3/4"                                                                                                                                                                                                                                                                                                                                                                                                                                 </t>
  </si>
  <si>
    <t>14,91</t>
  </si>
  <si>
    <t xml:space="preserve">NIVELADOR                                                                                                                                                                                                                                                                                                                                                                                                                                                                                                 </t>
  </si>
  <si>
    <t xml:space="preserve">NIVELADOR (MENSALISTA)                                                                                                                                                                                                                                                                                                                                                                                                                                                                                    </t>
  </si>
  <si>
    <t>2.633,24</t>
  </si>
  <si>
    <t xml:space="preserve">NOBREAK TRIFASICO, DE 10 KVA FATOR DE POTENCIA DE 0,8, AUTONOMIA MINIMA DE 30 MINUTOS A PLENA CARGA                                                                                                                                                                                                                                                                                                                                                                                                       </t>
  </si>
  <si>
    <t>60.131,95</t>
  </si>
  <si>
    <t xml:space="preserve">NOBREAK TRIFASICO, DE 15 KVA FATOR DE POTENCIA DE 0,8, AUTONOMIA MINIMA DE 30 MINUTOS A PLENA CARGA                                                                                                                                                                                                                                                                                                                                                                                                       </t>
  </si>
  <si>
    <t>87.773,89</t>
  </si>
  <si>
    <t xml:space="preserve">NOBREAK TRIFASICO, DE 20 KVA FATOR DE POTENCIA DE 0,8, AUTONOMIA MINIMA DE 30 MINUTOS A PLENA CARGA                                                                                                                                                                                                                                                                                                                                                                                                       </t>
  </si>
  <si>
    <t>106.220,77</t>
  </si>
  <si>
    <t xml:space="preserve">NOBREAK TRIFASICO, DE 25 KVA FATOR DE POTENCIA DE 0,8, AUTONOMIA MINIMA DE 30 MINUTOS A PLENA CARGA                                                                                                                                                                                                                                                                                                                                                                                                       </t>
  </si>
  <si>
    <t>166.397,23</t>
  </si>
  <si>
    <t xml:space="preserve">NOBREAK TRIFASICO, DE 5 KVA FATOR DE POTENCIA DE 0,8, AUTONOMIA MINIMA DE 30 MINUTOS A PLENA CARGA                                                                                                                                                                                                                                                                                                                                                                                                        </t>
  </si>
  <si>
    <t>48.080,87</t>
  </si>
  <si>
    <t xml:space="preserve">NUMERO / ALGARISMO PARA RESIDENCIA (FACHADA), EM ZAMAC, COM ALTURA DE APROX *45* MM, INCLUSIVE PARAFUSOS                                                                                                                                                                                                                                                                                                                                                                                                  </t>
  </si>
  <si>
    <t>4,03</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</si>
  <si>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</si>
  <si>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</si>
  <si>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</si>
  <si>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</si>
  <si>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</si>
  <si>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</si>
  <si>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</si>
  <si>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</si>
  <si>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4.263,10</t>
  </si>
  <si>
    <t xml:space="preserve">OPERADOR DE BETONEIRA (CAMINHAO)                                                                                                                                                                                                                                                                                                                                                                                                                                                                          </t>
  </si>
  <si>
    <t xml:space="preserve">OPERADOR DE BETONEIRA (CAMINHAO) (MENSALISTA)                                                                                                                                                                                                                                                                                                                                                                                                                                                             </t>
  </si>
  <si>
    <t>3.141,72</t>
  </si>
  <si>
    <t xml:space="preserve">OPERADOR DE BETONEIRA ESTACIONARIA / MISTURADOR                                                                                                                                                                                                                                                                                                                                                                                                                                                           </t>
  </si>
  <si>
    <t xml:space="preserve">OPERADOR DE BETONEIRA ESTACIONARIA / MISTURADOR (MENSALISTA)                                                                                                                                                                                                                                                                                                                                                                                                                                              </t>
  </si>
  <si>
    <t>3.031,86</t>
  </si>
  <si>
    <t xml:space="preserve">OPERADOR DE COMPRESSOR DE AR OU COMPRESSORISTA                                                                                                                                                                                                                                                                                                                                                                                                                                                            </t>
  </si>
  <si>
    <t xml:space="preserve">OPERADOR DE COMPRESSOR DE AR OU COMPRESSORISTA (MENSALISTA)                                                                                                                                                                                                                                                                                                                                                                                                                                               </t>
  </si>
  <si>
    <t>3.668,72</t>
  </si>
  <si>
    <t xml:space="preserve">OPERADOR DE DEMARCADORA DE FAIXAS DE TRAFEGO                                                                                                                                                                                                                                                                                                                                                                                                                                                              </t>
  </si>
  <si>
    <t xml:space="preserve">OPERADOR DE DEMARCADORA DE FAIXAS DE TRAFEGO (MENSALISTA)                                                                                                                                                                                                                                                                                                                                                                                                                                                 </t>
  </si>
  <si>
    <t>3.866,73</t>
  </si>
  <si>
    <t xml:space="preserve">OPERADOR DE ESCAVADEIRA                                                                                                                                                                                                                                                                                                                                                                                                                                                                                   </t>
  </si>
  <si>
    <t xml:space="preserve">OPERADOR DE ESCAVADEIRA (MENSALISTA)                                                                                                                                                                                                                                                                                                                                                                                                                                                                      </t>
  </si>
  <si>
    <t>4.235,84</t>
  </si>
  <si>
    <t xml:space="preserve">OPERADOR DE GUINCHO OU GUINCHEIRO                                                                                                                                                                                                                                                                                                                                                                                                                                                                         </t>
  </si>
  <si>
    <t xml:space="preserve">OPERADOR DE GUINCHO OU GUINCHEIRO (MENSALISTA)                                                                                                                                                                                                                                                                                                                                                                                                                                                            </t>
  </si>
  <si>
    <t xml:space="preserve">OPERADOR DE GUINDASTE                                                                                                                                                                                                                                                                                                                                                                                                                                                                                     </t>
  </si>
  <si>
    <t>35,64</t>
  </si>
  <si>
    <t xml:space="preserve">OPERADOR DE GUINDASTE (MENSALISTA)                                                                                                                                                                                                                                                                                                                                                                                                                                                                        </t>
  </si>
  <si>
    <t>6.267,55</t>
  </si>
  <si>
    <t xml:space="preserve">OPERADOR DE JATO ABRASIVO OU JATISTA                                                                                                                                                                                                                                                                                                                                                                                                                                                                      </t>
  </si>
  <si>
    <t xml:space="preserve">OPERADOR DE JATO ABRASIVO OU JATISTA (MENSALISTA)                                                                                                                                                                                                                                                                                                                                                                                                                                                         </t>
  </si>
  <si>
    <t>3.792,03</t>
  </si>
  <si>
    <t xml:space="preserve">OPERADOR DE MAQUINAS E TRATORES DIVERSOS (TERRAPLANAGEM)                                                                                                                                                                                                                                                                                                                                                                                                                                                  </t>
  </si>
  <si>
    <t xml:space="preserve">OPERADOR DE MAQUINAS E TRATORES DIVERSOS (TERRAPLANAGEM) (MENSALISTA)                                                                                                                                                                                                                                                                                                                                                                                                                                     </t>
  </si>
  <si>
    <t>4.007,62</t>
  </si>
  <si>
    <t xml:space="preserve">OPERADOR DE MARTELETE OU MARTELETEIRO                                                                                                                                                                                                                                                                                                                                                                                                                                                                     </t>
  </si>
  <si>
    <t xml:space="preserve">OPERADOR DE MARTELETE OU MARTELETEIRO (MENSALISTA)                                                                                                                                                                                                                                                                                                                                                                                                                                                        </t>
  </si>
  <si>
    <t>1.977,25</t>
  </si>
  <si>
    <t xml:space="preserve">OPERADOR DE MOTO SCRAPER                                                                                                                                                                                                                                                                                                                                                                                                                                                                                  </t>
  </si>
  <si>
    <t xml:space="preserve">OPERADOR DE MOTO SCRAPER (MENSALISTA)                                                                                                                                                                                                                                                                                                                                                                                                                                                                     </t>
  </si>
  <si>
    <t>3.932,64</t>
  </si>
  <si>
    <t xml:space="preserve">OPERADOR DE MOTONIVELADORA                                                                                                                                                                                                                                                                                                                                                                                                                                                                                </t>
  </si>
  <si>
    <t>27,42</t>
  </si>
  <si>
    <t xml:space="preserve">OPERADOR DE MOTONIVELADORA (MENSALISTA)                                                                                                                                                                                                                                                                                                                                                                                                                                                                   </t>
  </si>
  <si>
    <t>4.824,62</t>
  </si>
  <si>
    <t xml:space="preserve">OPERADOR DE PA CARREGADEIRA                                                                                                                                                                                                                                                                                                                                                                                                                                                                               </t>
  </si>
  <si>
    <t xml:space="preserve">OPERADOR DE PA CARREGADEIRA (MENSALISTA)                                                                                                                                                                                                                                                                                                                                                                                                                                                                  </t>
  </si>
  <si>
    <t>3.793,19</t>
  </si>
  <si>
    <t xml:space="preserve">OPERADOR DE PAVIMENTADORA / MESA VIBROACABADORA                                                                                                                                                                                                                                                                                                                                                                                                                                                           </t>
  </si>
  <si>
    <t xml:space="preserve">OPERADOR DE PAVIMENTADORA / MESA VIBROACABADORA (MENSALISTA)                                                                                                                                                                                                                                                                                                                                                                                                                                              </t>
  </si>
  <si>
    <t>4.060,06</t>
  </si>
  <si>
    <t xml:space="preserve">OPERADOR DE ROLO COMPACTADOR                                                                                                                                                                                                                                                                                                                                                                                                                                                                              </t>
  </si>
  <si>
    <t xml:space="preserve">OPERADOR DE ROLO COMPACTADOR (MENSALISTA)                                                                                                                                                                                                                                                                                                                                                                                                                                                                 </t>
  </si>
  <si>
    <t>3.057,42</t>
  </si>
  <si>
    <t xml:space="preserve">OPERADOR DE TRATOR - EXCLUSIVE AGROPECUARIA                                                                                                                                                                                                                                                                                                                                                                                                                                                               </t>
  </si>
  <si>
    <t xml:space="preserve">OPERADOR DE TRATOR - EXCLUSIVE AGROPECUARIA (MENSALISTA)                                                                                                                                                                                                                                                                                                                                                                                                                                                  </t>
  </si>
  <si>
    <t>4.424,90</t>
  </si>
  <si>
    <t xml:space="preserve">OPERADOR DE USINA DE ASFALTO, DE SOLOS OU DE CONCRETO                                                                                                                                                                                                                                                                                                                                                                                                                                                     </t>
  </si>
  <si>
    <t xml:space="preserve">OPERADOR DE USINA DE ASFALTO, DE SOLOS OU DE CONCRETO (MENSALISTA)                                                                                                                                                                                                                                                                                                                                                                                                                                        </t>
  </si>
  <si>
    <t>3.486,65</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</si>
  <si>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</si>
  <si>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</si>
  <si>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</si>
  <si>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</si>
  <si>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</si>
  <si>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</si>
  <si>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</si>
  <si>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</si>
  <si>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</si>
  <si>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</si>
  <si>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</si>
  <si>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</si>
  <si>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85,45</t>
  </si>
  <si>
    <t xml:space="preserve">PAINEL ESTRUTURAL PARA LAJE SECA REVESTIDO EM PLACA CIMENTICIA, DE 1,20 X 2,50 M, E = 40 MM                                                                                                                                                                                                                                                                                                                                                                                                               </t>
  </si>
  <si>
    <t>159,12</t>
  </si>
  <si>
    <t xml:space="preserve">PAINEL ESTRUTURAL PARA LAJE SECA REVESTIDO EM PLACA CIMENTICIA, DE 1,20 X 2,50 M, E = 55 MM                                                                                                                                                                                                                                                                                                                                                                                                               </t>
  </si>
  <si>
    <t>209,78</t>
  </si>
  <si>
    <t xml:space="preserve">PAINEL TERMOISOLANTE PARA FECHAMENTOS VERTICAIS (INCLUI PARAFUSOS DE FIXACAO) REVESTIDO EM ACO GALVALUME, LARGURA UTIL DE 1100 MM, REVESTIMENTO COM ESPESSURA DE 0,50 MM, COM PRE-PINTURA NAS DUAS FACES, NUCLEO EM POLIURETANO (PUR) COM ESPESSURA 40/50 MM                                                                                                                                                                                                                                              </t>
  </si>
  <si>
    <t>330,81</t>
  </si>
  <si>
    <t xml:space="preserve">PAINEL TERMOISOLANTE PARA FECHAMENTOS VERTICAIS (INCLUI PARAFUSOS DE FIXACAO) REVESTIDO EM ACO GALVALUME, LARGURA UTIL DE 1100 MM, REVESTIMENTO COM ESPESSURA DE 0,50 MM, COM PRE-PINTURA NAS DUAS FACES, NUCLEO EM POLIURETANO (PUR) COM ESPESSURA 70/80 MM                                                                                                                                                                                                                                              </t>
  </si>
  <si>
    <t>392,18</t>
  </si>
  <si>
    <t xml:space="preserve">PAPEL KRAFT BETUMADO                                                                                                                                                                                                                                                                                                                                                                                                                                                                                      </t>
  </si>
  <si>
    <t xml:space="preserve">PAPELEIRA DE PAREDE EM METAL CROMADO SEM TAMPA                                                                                                                                                                                                                                                                                                                                                                                                                                                            </t>
  </si>
  <si>
    <t xml:space="preserve">PAPELEIRA PLASTICA TIPO DISPENSER PARA PAPEL HIGIENICO ROLAO                                                                                                                                                                                                                                                                                                                                                                                                                                              </t>
  </si>
  <si>
    <t>61,37</t>
  </si>
  <si>
    <t xml:space="preserve">PAR DE TABELAS DE BASQUETE EM COMPENSADO NAVAL DE *1,80 X 1,20* M, COM ARO DE METAL E REDE (SEM SUPORTE DE FIXACAO)                                                                                                                                                                                                                                                                                                                                                                                       </t>
  </si>
  <si>
    <t>1.740,57</t>
  </si>
  <si>
    <t xml:space="preserve">PARA-RAIOS DE DISTRIBUICAO, TENSAO NOMINAL 15 KV, CORRENTE NOMINAL DE DESCARGA 5 KA                                                                                                                                                                                                                                                                                                                                                                                                                       </t>
  </si>
  <si>
    <t>131,13</t>
  </si>
  <si>
    <t xml:space="preserve">PARA-RAIOS DE DISTRIBUICAO, TENSAO NOMINAL 30 KV, CORRENTE NOMINAL DE DESCARGA 10 KA                                                                                                                                                                                                                                                                                                                                                                                                                      </t>
  </si>
  <si>
    <t>238,08</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</si>
  <si>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</si>
  <si>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</si>
  <si>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</si>
  <si>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</si>
  <si>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</si>
  <si>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</si>
  <si>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</si>
  <si>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</si>
  <si>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</si>
  <si>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</si>
  <si>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</si>
  <si>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</si>
  <si>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</si>
  <si>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</si>
  <si>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</si>
  <si>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</si>
  <si>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</si>
  <si>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</si>
  <si>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</si>
  <si>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</si>
  <si>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</si>
  <si>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</si>
  <si>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</si>
  <si>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</si>
  <si>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</si>
  <si>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</si>
  <si>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</si>
  <si>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</si>
  <si>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</si>
  <si>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</si>
  <si>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</si>
  <si>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</si>
  <si>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</si>
  <si>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</si>
  <si>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</si>
  <si>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</si>
  <si>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</si>
  <si>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</si>
  <si>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</si>
  <si>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</si>
  <si>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</si>
  <si>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16,10</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</si>
  <si>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</si>
  <si>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</si>
  <si>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</si>
  <si>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</si>
  <si>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</si>
  <si>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</si>
  <si>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</si>
  <si>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</si>
  <si>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</si>
  <si>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</si>
  <si>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</si>
  <si>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</si>
  <si>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</si>
  <si>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</si>
  <si>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</si>
  <si>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</si>
  <si>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</si>
  <si>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</si>
  <si>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</si>
  <si>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</si>
  <si>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</si>
  <si>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</si>
  <si>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</si>
  <si>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</si>
  <si>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</si>
  <si>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</si>
  <si>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</si>
  <si>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</si>
  <si>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81,07</t>
  </si>
  <si>
    <t xml:space="preserve">PARAFUSO, AUTO ATARRACHANTE, CABECA CHATA, FENDA SIMPLES, 1/4 (6,35 MM) X 25 MM                                                                                                                                                                                                                                                                                                                                                                                                                          </t>
  </si>
  <si>
    <t xml:space="preserve">PARAFUSO, COMUM, ASTM A307, SEXTAVADO, DIAMETRO 1/2" (12,7 MM), COMPRIMENTO 1" (25,4 MM)                                                                                                                                                                                                                                                                                                                                                                                                                  </t>
  </si>
  <si>
    <t>132,80</t>
  </si>
  <si>
    <t xml:space="preserve">PARALELEPIPEDO GRANITICO OU BASALTICO, PARA PAVIMENTACAO, SEM FRETE (VARIACAO REGIONAL DE PECAS POR M2)                                                                                                                                                                                                                                                                                                                                                                                                   </t>
  </si>
  <si>
    <t>2.923,43</t>
  </si>
  <si>
    <t xml:space="preserve">PASTA LUBRIFICANTE PARA TUBOS E CONEXOES COM JUNTA ELASTICA, EMBALAGEM DE *400* GR (USO EM PVC, ACO, POLIETILENO E OUTROS)                                                                                                                                                                                                                                                                                                                                                                                </t>
  </si>
  <si>
    <t xml:space="preserve">PASTA PARA SOLDA DE TUBOS E CONEXOES DE COBRE (EMBALAGEM COM 250 G)                                                                                                                                                                                                                                                                                                                                                                                                                                       </t>
  </si>
  <si>
    <t xml:space="preserve">PASTA VEDA JUNTAS/ROSCA, EMBALAGEM DE *500* G, PARA INSTALACOES DE AGUA,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</si>
  <si>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</si>
  <si>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</si>
  <si>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136,56</t>
  </si>
  <si>
    <t xml:space="preserve">PASTILHA CERAMICA/PORCELANA, REVEST INT/EXT E  PISCINA, CORES LISAS/SOLIDAS, QUENTES, SEM MESCLAGEM/MISTURA, *2,5 X 2,5* CM                                                                                                                                                                                                                                                                                                                                                                               </t>
  </si>
  <si>
    <t>230,65</t>
  </si>
  <si>
    <t xml:space="preserve">PASTILHA CERAMICA/PORCELANA, REVEST INT/EXT E  PISCINA, CORES LISAS/SOLIDAS, QUENTES, SEM MESCLAGEM/MISTURA, *5 X 5* CM                                                                                                                                                                                                                                                                                                                                                                                   </t>
  </si>
  <si>
    <t>163,29</t>
  </si>
  <si>
    <t xml:space="preserve">PASTILHEIRO                                                                                                                                                                                                                                                                                                                                                                                                                                                                                               </t>
  </si>
  <si>
    <t xml:space="preserve">PASTILHEIRO (MENSALISTA)                                                                                                                                                                                                                                                                                                                                                                                                                                                                                  </t>
  </si>
  <si>
    <t>3.457,03</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</si>
  <si>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</si>
  <si>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</si>
  <si>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</si>
  <si>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</si>
  <si>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47,01</t>
  </si>
  <si>
    <t xml:space="preserve">PATCH PANEL, 24 PORTAS, CATEGORIA 5E, COM RACKS DE 19" E 1 U DE ALTURA                                                                                                                                                                                                                                                                                                                                                                                                                                    </t>
  </si>
  <si>
    <t>445,00</t>
  </si>
  <si>
    <t xml:space="preserve">PATCH PANEL, 24 PORTAS, CATEGORIA 6, COM RACKS DE 19" E 1 U DE ALTURA                                                                                                                                                                                                                                                                                                                                                                                                                                     </t>
  </si>
  <si>
    <t>775,62</t>
  </si>
  <si>
    <t xml:space="preserve">PATCH PANEL, 48 PORTAS, CATEGORIA 5E, COM RACKS DE 19" E 2 U DE ALTURA                                                                                                                                                                                                                                                                                                                                                                                                                                    </t>
  </si>
  <si>
    <t>651,07</t>
  </si>
  <si>
    <t xml:space="preserve">PATCH PANEL, 48 PORTAS, CATEGORIA 6, COM RACKS DE 19" E 2 U DE ALTURA                                                                                                                                                                                                                                                                                                                                                                                                                                     </t>
  </si>
  <si>
    <t>1.045,96</t>
  </si>
  <si>
    <t xml:space="preserve">PEDRA ARDOSIA, CINZA, *40 X 40* CM, E= *1 CM                                                                                                                                                                                                                                                                                                                                                                                                                                                              </t>
  </si>
  <si>
    <t xml:space="preserve">PEDRA ARDOSIA, CINZA, 20  X  40 CM,  E=  *1 CM                                                                                                                                                                                                                                                                                                                                                                                                                                                            </t>
  </si>
  <si>
    <t xml:space="preserve">PEDRA ARDOSIA, CINZA, 30  X  30,  E= *1 CM                                                                                                                                                                                                                                                                                                                                                                                                                                                                </t>
  </si>
  <si>
    <t>30,29</t>
  </si>
  <si>
    <t xml:space="preserve">PEDRA BRITADA GRADUADA, CLASSIFICADA (POSTO PEDREIRA/FORNECEDOR, SEM FRETE)                                                                                                                                                                                                                                                                                                                                                                                                                               </t>
  </si>
  <si>
    <t>78,93</t>
  </si>
  <si>
    <t xml:space="preserve">PEDRA BRITADA N. 0, OU PEDRISCO (4,8 A 9,5 MM) POSTO PEDREIRA/FORNECEDOR, SEM FRETE                                                                                                                                                                                                                                                                                                                                                                                                                       </t>
  </si>
  <si>
    <t>90,44</t>
  </si>
  <si>
    <t xml:space="preserve">PEDRA BRITADA N. 1 (9,5 a 19 MM) POSTO PEDREIRA/FORNECEDOR, SEM FRETE                                                                                                                                                                                                                                                                                                                                                                                                                                     </t>
  </si>
  <si>
    <t>78,33</t>
  </si>
  <si>
    <t xml:space="preserve">PEDRA BRITADA N. 2 (19 A 38 MM) POSTO PEDREIRA/FORNECEDOR, SEM FRETE                                                                                                                                                                                                                                                                                                                                                                                                                                      </t>
  </si>
  <si>
    <t>78,75</t>
  </si>
  <si>
    <t xml:space="preserve">PEDRA BRITADA N. 3 (38 A 50 MM) POSTO PEDREIRA/FORNECEDOR, SEM FRETE                                                                                                                                                                                                                                                                                                                                                                                                                                      </t>
  </si>
  <si>
    <t xml:space="preserve">PEDRA BRITADA N. 4 (50 A 76 MM) POSTO PEDREIRA/FORNECEDOR, SEM FRETE                                                                                                                                                                                                                                                                                                                                                                                                                                      </t>
  </si>
  <si>
    <t>73,35</t>
  </si>
  <si>
    <t xml:space="preserve">PEDRA BRITADA N. 5 (76 A 100 MM) POSTO PEDREIRA/FORNECEDOR, SEM FRETE                                                                                                                                                                                                                                                                                                                                                                                                                                     </t>
  </si>
  <si>
    <t xml:space="preserve">PEDRA BRITADA OU BICA CORRIDA, NAO CLASSIFICADA (POSTO PEDREIRA/FORNECEDOR, SEM FRETE)                                                                                                                                                                                                                                                                                                                                                                                                                    </t>
  </si>
  <si>
    <t>72,35</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</si>
  <si>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</si>
  <si>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</si>
  <si>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</si>
  <si>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98,45</t>
  </si>
  <si>
    <t xml:space="preserve">PEDRA GRANITICA, SERRADA, TIPO MIRACEMA, MADEIRA, PADUANA, RACHINHA, SANTA ISABEL OU OUTRAS SIMILARES, *11,5 X  *23 CM, E=  *1,0 A *2,0 CM                                                                                                                                                                                                                                                                                                                                                                </t>
  </si>
  <si>
    <t xml:space="preserve">PEDRA PORTUGUESA  OU PETIT PAVE, BRANCA OU PRETA                                                                                                                                                                                                                                                                                                                                                                                                                                                          </t>
  </si>
  <si>
    <t>113,60</t>
  </si>
  <si>
    <t xml:space="preserve">PEDRA QUARTZITO OU CALCARIO LAMINADO, CACO, TIPO CARIRI, ITACOLOMI, LAGOA SANTA, LUMINARIA, PIRENOPOLIS, SAO TOME OU OUTRAS SIMILARES DA REGIAO, E=  *1,5 A *2,5 CM                                                                                                                                                                                                                                                                                                                                       </t>
  </si>
  <si>
    <t>55,54</t>
  </si>
  <si>
    <t xml:space="preserve">PEDRA QUARTZITO OU CALCARIO LAMINADO, SERRADA, TIPO CARIRI, ITACOLOMI, LAGOA SANTA, LUMINARIA, PIRENOPOLIS, SAO TOME OU OUTRAS SIMILARES DA REGIAO, *20 X *40 CM, E=  *1,5 A *2,5 CM                                                                                                                                                                                                                                                                                                                      </t>
  </si>
  <si>
    <t>178,10</t>
  </si>
  <si>
    <t xml:space="preserve">PEDREGULHO OU PICARRA DE JAZIDA, AO NATURAL, PARA BASE DE PAVIMENTACAO (RETIRADO NA JAZIDA, SEM TRANSPORTE)                                                                                                                                                                                                                                                                                                                                                                                               </t>
  </si>
  <si>
    <t>54,99</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</si>
  <si>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</si>
  <si>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</si>
  <si>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</si>
  <si>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</si>
  <si>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</si>
  <si>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</si>
  <si>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</si>
  <si>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</si>
  <si>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</si>
  <si>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</si>
  <si>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13.856,67</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</si>
  <si>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</si>
  <si>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</si>
  <si>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</si>
  <si>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</si>
  <si>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</si>
  <si>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</si>
  <si>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</si>
  <si>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</si>
  <si>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</si>
  <si>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</si>
  <si>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</si>
  <si>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</si>
  <si>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</si>
  <si>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</si>
  <si>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4,04</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</si>
  <si>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</si>
  <si>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</si>
  <si>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</si>
  <si>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</si>
  <si>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</si>
  <si>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163,77</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</si>
  <si>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</si>
  <si>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</si>
  <si>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</si>
  <si>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</si>
  <si>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</si>
  <si>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</si>
  <si>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</si>
  <si>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</si>
  <si>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</si>
  <si>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</si>
  <si>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</si>
  <si>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</si>
  <si>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</si>
  <si>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</si>
  <si>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</si>
  <si>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</si>
  <si>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</si>
  <si>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</si>
  <si>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</si>
  <si>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</si>
  <si>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4.171.710,49</t>
  </si>
  <si>
    <t xml:space="preserve">PERFURATRIZ COM TORRE METALICA PARA EXECUCAO DE ESTACA HELICE CONTINUA, PROFUNDIDADE MAXIMA DE 32 M, DIAMETRO MAXIMO DE 1000 MM, POTENCIA INSTALADA DE 350 HP, MESA ROTATIVA COM TORQUE MAXIMO DE 263 KNM                                                                                                                                                                                                                                                                                                 </t>
  </si>
  <si>
    <t>6.486.842,06</t>
  </si>
  <si>
    <t xml:space="preserve">PERFURATRIZ HIDRAULICA COM TRADO CURTO ACOPLADO, PROFUNDIDADE MAXIMA DE 20 M, DIAMETRO MAXIMO DE 1500 MM, POTENCIA INSTALADA DE 137 HP, MESA ROTATIVA COM TORQUE MAXIMO DE 30 KNM (INCLUI MONTAGEM, NAO INCLUI CAMINHAO)                                                                                                                                                                                                                                                                                  </t>
  </si>
  <si>
    <t>1.588.157,93</t>
  </si>
  <si>
    <t xml:space="preserve">PERFURATRIZ MANUAL, TORQUE MAXIMO 55 KGF.M, POTENCIA 5 CV, COM DIAMETRO MAXIMO 8 1/2" (INCLUI SUPORTE/CHASSI TIPO MESA)                                                                                                                                                                                                                                                                                                                                                                                   </t>
  </si>
  <si>
    <t>63.867,34</t>
  </si>
  <si>
    <t xml:space="preserve">PERFURATRIZ MANUAL, TORQUE MAXIMO 83 N.M, POTENCIA 5 CV, COM DIAMETRO MAXIMO 4" (NAO INCLUI SUPORTE / CHASSI)                                                                                                                                                                                                                                                                                                                                                                                             </t>
  </si>
  <si>
    <t>9.203,93</t>
  </si>
  <si>
    <t xml:space="preserve">PERFURATRIZ MANUAL, TORQUE MAXIMO 83 N.M, POTENCIA 5 CV, COM DIAMETRO MAXIMO 4", PARA SOLO GRAMPEADO (INCLUI SUPORTE OU CHASSI TIPO MESA)                                                                                                                                                                                                                                                                                                                                                                 </t>
  </si>
  <si>
    <t>28.812,33</t>
  </si>
  <si>
    <t xml:space="preserve">PERFURATRIZ PNEUMATICA MANUAL DE PESO MEDIO, 18KG, COMPRIMENTO DE CURSO DE 6 M, DIAMETRO DO PISTAO DE 5,5 CM                                                                                                                                                                                                                                                                                                                                                                                              </t>
  </si>
  <si>
    <t>15.757,87</t>
  </si>
  <si>
    <t xml:space="preserve">PERFURATRIZ SOBRE ESTEIRA, TORQUE MAXIMO DE 600 KGF, POTENCIA ENTRE 50 E 60 HP, DIAMETRO MAXIMO DE 10"                                                                                                                                                                                                                                                                                                                                                                                                    </t>
  </si>
  <si>
    <t>871.250,00</t>
  </si>
  <si>
    <t xml:space="preserve">PERFURATRIZ SOBRE ESTEIRA, TORQUE MAXIMO 600 KGF, PESO MEDIO 1000 KG, POTENCIA 20 HP, DIAMETRO MAXIMO 10"                                                                                                                                                                                                                                                                                                                                                                                                 </t>
  </si>
  <si>
    <t>909.028,93</t>
  </si>
  <si>
    <t xml:space="preserve">PICAPE CABINE SIMPLES COM MOTOR 1.6 FLEX, CAMBIO MANUAL, POTENCIA 101/104 CV, 2 PORTAS                                                                                                                                                                                                                                                                                                                                                                                                                    </t>
  </si>
  <si>
    <t>64.543,90</t>
  </si>
  <si>
    <t xml:space="preserve">PILAR QUADRADO NAO APARELHADO *10 X 10* CM, EM MACARANDUBA, ANGELIM OU EQUIVALENTE DA REGIAO - BRUTA                                                                                                                                                                                                                                                                                                                                                                                                      </t>
  </si>
  <si>
    <t xml:space="preserve">PILAR QUADRADO NAO APARELHADO *15 X 15* CM, EM MACARANDUBA, ANGELIM OU EQUIVALENTE DA REGIAO - BRUTA                                                                                                                                                                                                                                                                                                                                                                                                      </t>
  </si>
  <si>
    <t>111,48</t>
  </si>
  <si>
    <t xml:space="preserve">PILAR QUADRADO NAO APARELHADO *20 X 20* CM, EM MACARANDUBA, ANGELIM OU EQUIVALENTE DA REGIAO - BRUTA                                                                                                                                                                                                                                                                                                                                                                                                      </t>
  </si>
  <si>
    <t>193,98</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</si>
  <si>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</si>
  <si>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</si>
  <si>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</si>
  <si>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</si>
  <si>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40,21</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</si>
  <si>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</si>
  <si>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</si>
  <si>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</si>
  <si>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</si>
  <si>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</si>
  <si>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</si>
  <si>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</si>
  <si>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</si>
  <si>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</si>
  <si>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</si>
  <si>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4.334,82</t>
  </si>
  <si>
    <t xml:space="preserve">PINTOR PARA TINTA EPOXI                                                                                                                                                                                                                                                                                                                                                                                                                                                                                   </t>
  </si>
  <si>
    <t>20,12</t>
  </si>
  <si>
    <t xml:space="preserve">PINTOR PARA TINTA EPOXI (MENSALISTA)                                                                                                                                                                                                                                                                                                                                                                                                                                                                      </t>
  </si>
  <si>
    <t>3.538,62</t>
  </si>
  <si>
    <t xml:space="preserve">PISO DE BORRACHA CANELADO EM PLACAS 50 X 50 CM, E = *3,5* MM, PARA COLA                                                                                                                                                                                                                                                                                                                                                                                                                                   </t>
  </si>
  <si>
    <t xml:space="preserve">PISO DE BORRACHA ESPORTIVO EM PLACAS 50 X 50 CM, E = 15 MM, PARA ARGAMASSA, PRETO                                                                                                                                                                                                                                                                                                                                                                                                                         </t>
  </si>
  <si>
    <t>318,52</t>
  </si>
  <si>
    <t xml:space="preserve">PISO DE BORRACHA FRISADO OU PASTILHADO, PRETO, EM PLACAS 50 X 50 CM, E = 7 MM, PARA ARGAMASSA                                                                                                                                                                                                                                                                                                                                                                                                             </t>
  </si>
  <si>
    <t>193,46</t>
  </si>
  <si>
    <t xml:space="preserve">PISO DE BORRACHA PASTILHADO EM PLACAS 50 X 50 CM, E = *3,5* MM, PARA COLA, PRETO                                                                                                                                                                                                                                                                                                                                                                                                                          </t>
  </si>
  <si>
    <t>53,20</t>
  </si>
  <si>
    <t xml:space="preserve">PISO DE BORRACHA PASTILHADO EM PLACAS 50 X 50 CM, E = 15 MM, PARA ARGAMASSA, PRETO                                                                                                                                                                                                                                                                                                                                                                                                                        </t>
  </si>
  <si>
    <t>310,06</t>
  </si>
  <si>
    <t xml:space="preserve">PISO ELEVADO COM 2 PLACAS DE ACO COM ENCHIMENTO DE CONCRETO CELULAR, INCLUSO BASE/HASTE/CRUZETAS, 60 X 60 CM, H = *28* CM, RESISTENCIA CARGA CONCENTRADA 496 KG (COM COLOCACAO)                                                                                                                                                                                                                                                                                                                           </t>
  </si>
  <si>
    <t>417,64</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</si>
  <si>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</si>
  <si>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</si>
  <si>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</si>
  <si>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</si>
  <si>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</si>
  <si>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</si>
  <si>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</si>
  <si>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</si>
  <si>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</si>
  <si>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</si>
  <si>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155,76</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</si>
  <si>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</si>
  <si>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</si>
  <si>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</si>
  <si>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</si>
  <si>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</si>
  <si>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</si>
  <si>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</si>
  <si>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</si>
  <si>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</si>
  <si>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</si>
  <si>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212,64</t>
  </si>
  <si>
    <t xml:space="preserve">PISO TATIL DE ALERTA OU DIRECIONAL DE BORRACHA, PRETO, 25 X 25 CM, E = 5 MM, PARA COLA                                                                                                                                                                                                                                                                                                                                                                                                                    </t>
  </si>
  <si>
    <t>202,55</t>
  </si>
  <si>
    <t xml:space="preserve">PISO TATIL DE ALERTA OU DIRECIONAL, DE BORRACHA, COLORIDO, 25 X 25 CM, E = 12 MM, PARA ARGAMASSA                                                                                                                                                                                                                                                                                                                                                                                                          </t>
  </si>
  <si>
    <t>526,49</t>
  </si>
  <si>
    <t xml:space="preserve">PISO TATIL DE ALERTA OU DIRECIONAL, DE BORRACHA, PRETO, 25 X 25 CM, E = 12 MM, PARA ARGAMASSA                                                                                                                                                                                                                                                                                                                                                                                                             </t>
  </si>
  <si>
    <t>468,76</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</si>
  <si>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</si>
  <si>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</si>
  <si>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</si>
  <si>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</si>
  <si>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</si>
  <si>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</si>
  <si>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</si>
  <si>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</si>
  <si>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</si>
  <si>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</si>
  <si>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</si>
  <si>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</si>
  <si>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CIMENTICIA LISA E = 10 MM, DE 1,20 X 3,00 M (SEM AMIANTO)                                                                                                                                                                                                                                                                                                                                                                                                                                           </t>
  </si>
  <si>
    <t>61,11</t>
  </si>
  <si>
    <t xml:space="preserve">PLACA CIMENTICIA LISA E = 6 MM, DE 1,20 X 3,00 M (SEM AMIANTO)                                                                                                                                                                                                                                                                                                                                                                                                                                            </t>
  </si>
  <si>
    <t>59,16</t>
  </si>
  <si>
    <t xml:space="preserve">PLACA DE ACO ESMALTADA PARA  IDENTIFICACAO DE RUA, *45 CM X 20* CM                                                                                                                                                                                                                                                                                                                                                                                                                                        </t>
  </si>
  <si>
    <t>74,25</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</si>
  <si>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</si>
  <si>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</si>
  <si>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</si>
  <si>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</si>
  <si>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</si>
  <si>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</si>
  <si>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</si>
  <si>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678,38</t>
  </si>
  <si>
    <t xml:space="preserve">PLACA DE OBRA (PARA CONSTRUCAO CIVIL) EM CHAPA GALVANIZADA *N. 22*, ADESIVADA, DE *2,0 X 1,125* M                                                                                                                                                                                                                                                                                                                                                                                                         </t>
  </si>
  <si>
    <t>225,00</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</si>
  <si>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</si>
  <si>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</si>
  <si>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</si>
  <si>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</si>
  <si>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30,43</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</si>
  <si>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</si>
  <si>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</si>
  <si>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39,99</t>
  </si>
  <si>
    <t xml:space="preserve">PLACA DE SINALIZACAO EM CHAPA DE ACO NUM 16 COM PINTURA REFLETIVA                                                                                                                                                                                                                                                                                                                                                                                                                                         </t>
  </si>
  <si>
    <t>519,75</t>
  </si>
  <si>
    <t xml:space="preserve">PLACA DE SINALIZACAO EM CHAPA DE ALUMINIO COM PINTURA REFLETIVA, E = 2 MM                                                                                                                                                                                                                                                                                                                                                                                                                                 </t>
  </si>
  <si>
    <t>648,00</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</si>
  <si>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</si>
  <si>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</si>
  <si>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</si>
  <si>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</si>
  <si>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1.601,90</t>
  </si>
  <si>
    <t xml:space="preserve">PLACA VINILICA SEMIFLEXIVEL PARA PISOS, E = 3,2 MM, 30 X 30 CM (SEM COLOCACAO)                                                                                                                                                                                                                                                                                                                                                                                                                            </t>
  </si>
  <si>
    <t>149,52</t>
  </si>
  <si>
    <t xml:space="preserve">PLACA VINILICA SEMIFLEXIVEL PARA REVESTIMENTO DE PISOS E PAREDES, E = 2 MM (SEM COLOCACAO)                                                                                                                                                                                                                                                                                                                                                                                                                </t>
  </si>
  <si>
    <t xml:space="preserve">PLACA/PISO DE CONCRETO POROSO/ PAVIMENTO PERMEAVEL/BLOCO DRENANTE DE CONCRETO, 40 CM X 40 CM, E = 6 CM, COR NATURAL                                                                                                                                                                                                                                                                                                                                                                                       </t>
  </si>
  <si>
    <t>74,77</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</si>
  <si>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</si>
  <si>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</si>
  <si>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</si>
  <si>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</si>
  <si>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</si>
  <si>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</si>
  <si>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</si>
  <si>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</si>
  <si>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</si>
  <si>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</si>
  <si>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</si>
  <si>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</si>
  <si>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</si>
  <si>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</si>
  <si>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</si>
  <si>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</si>
  <si>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</si>
  <si>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</si>
  <si>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</si>
  <si>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</si>
  <si>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</si>
  <si>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</si>
  <si>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</si>
  <si>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</si>
  <si>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</si>
  <si>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</si>
  <si>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</si>
  <si>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</si>
  <si>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3.148,14</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</si>
  <si>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</si>
  <si>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</si>
  <si>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</si>
  <si>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</si>
  <si>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</si>
  <si>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</si>
  <si>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</si>
  <si>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</si>
  <si>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</si>
  <si>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</si>
  <si>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</si>
  <si>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</si>
  <si>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</si>
  <si>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</si>
  <si>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</si>
  <si>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</si>
  <si>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</si>
  <si>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</si>
  <si>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</si>
  <si>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</si>
  <si>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</si>
  <si>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</si>
  <si>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</si>
  <si>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</si>
  <si>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841,32</t>
  </si>
  <si>
    <t xml:space="preserve">PORTA DE ABRIR / GIRO, DE MADEIRA FOLHA MEDIA (NBR 15930) DE 1000 X 2100 MM, DE 35 MM A 40 MM DE ESPESSURA, NUCLEO SEMI-SOLIDO (SARRAFEADO), CAPA LISA EM HDF, ACABAMENTO EM LAMINADO NATURAL PARA VERNIZ                                                                                                                                                                                                                                                                                                 </t>
  </si>
  <si>
    <t>246,77</t>
  </si>
  <si>
    <t xml:space="preserve">PORTA DE ABRIR / GIRO, DE MADEIRA FOLHA MEDIA (NBR 15930) DE 1000 X 2100 MM, DE 35 MM A 40 MM DE ESPESSURA, NUCLEO SEMI-SOLIDO (SARRAFEADO), CAPA LISA EM HDF, ACABAMENTO EM PRIMER PARA PINTURA                                                                                                                                                                                                                                                                                                          </t>
  </si>
  <si>
    <t>231,45</t>
  </si>
  <si>
    <t xml:space="preserve">PORTA DE ABRIR / GIRO, DE MADEIRA FOLHA MEDIA (NBR 15930) DE 700 X 2100 MM, DE 35 MM A 40 MM DE ESPESSURA, NUCLEO SEMI-SOLIDO (SARRAFEADO), CAPA FRISADA EM HDF, ACABAMENTO MELAMINICO EM PADRAO MADEIRA                                                                                                                                                                                                                                                                                                  </t>
  </si>
  <si>
    <t>182,53</t>
  </si>
  <si>
    <t xml:space="preserve">PORTA DE ABRIR / GIRO, DE MADEIRA FOLHA MEDIA (NBR 15930) DE 700 X 2100 MM, DE 35 MM A 40 MM DE ESPESSURA, NUCLEO SEMI-SOLIDO (SARRAFEADO), CAPA LISA EM HDF, ACABAMENTO EM LAMINADO NATURAL PARA VERNIZ                                                                                                                                                                                                                                                                                                  </t>
  </si>
  <si>
    <t>162,50</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</si>
  <si>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</si>
  <si>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</si>
  <si>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201,37</t>
  </si>
  <si>
    <t xml:space="preserve">PORTA DE ABRIR / GIRO, DE MADEIRA FOLHA MEDIA (NBR 15930) DE 900 X 2100 MM, DE 35 MM A 40 MM DE ESPESSURA, NUCLEO SEMI-SOLIDO (SARRAFEADO), CAPA LISA EM HDF, ACABAMENTO EM LAMINADO NATURAL PARA VERNIZ                                                                                                                                                                                                                                                                                                  </t>
  </si>
  <si>
    <t>230,38</t>
  </si>
  <si>
    <t xml:space="preserve">PORTA DE ABRIR EM ACO COM DIVISAO HORIZONTAL  PARA VIDROS, COM FUNDO ANTICORROSIVO/PRIMER DE PROTECAO, SEM GUARNICAO/ALIZAR/VISTA, VIDROS NAO INCLUSOS, 87 X 210 CM                                                                                                                                                                                                                                                                                                                                       </t>
  </si>
  <si>
    <t>378,42</t>
  </si>
  <si>
    <t xml:space="preserve">PORTA DE ABRIR EM ACO TIPO VENEZIANA, COM FUNDO ANTICORROSIVO / PRIMER DE PROTECAO, SEM GUARNICAO/ALIZAR/VISTA, 87 X 210 CM                                                                                                                                                                                                                                                                                                                                                                               </t>
  </si>
  <si>
    <t>468,00</t>
  </si>
  <si>
    <t xml:space="preserve">PORTA DE ABRIR EM ALUMINIO COM DIVISAO HORIZONTAL  PARA VIDROS,  ACABAMENTO ANODIZADO NATURAL, VIDROS INCLUSOS, SEM GUARNICAO/ALIZAR/VISTA , 87 X 210 CM                                                                                                                                                                                                                                                                                                                                                  </t>
  </si>
  <si>
    <t>711,51</t>
  </si>
  <si>
    <t xml:space="preserve">PORTA DE ABRIR EM ALUMINIO COM LAMBRI HORIZONTAL/LAMINADA, ACABAMENTO ANODIZADO NATURAL, SEM GUARNICAO/ALIZAR/VISTA                                                                                                                                                                                                                                                                                                                                                                                       </t>
  </si>
  <si>
    <t>576,91</t>
  </si>
  <si>
    <t xml:space="preserve">PORTA DE ABRIR EM ALUMINIO TIPO VENEZIANA, ACABAMENTO ANODIZADO NATURAL, SEM GUARNICAO/ALIZAR/VISTA                                                                                                                                                                                                                                                                                                                                                                                                       </t>
  </si>
  <si>
    <t>398,42</t>
  </si>
  <si>
    <t xml:space="preserve">PORTA DE ABRIR EM ALUMINIO TIPO VENEZIANA, ACABAMENTO ANODIZADO NATURAL, SEM GUARNICAO/ALIZAR/VISTA, 87 X 210 CM                                                                                                                                                                                                                                                                                                                                                                                          </t>
  </si>
  <si>
    <t>729,58</t>
  </si>
  <si>
    <t xml:space="preserve">PORTA DE ABRIR EM GRADIL COM BARRA CHATA 3 CM X 1/4", COM REQUADRO E GUARNICAO - COMPLETO - ACABAMENTO NATURAL                                                                                                                                                                                                                                                                                                                                                                                            </t>
  </si>
  <si>
    <t>406,70</t>
  </si>
  <si>
    <t xml:space="preserve">PORTA DE CORRER EM ALUMINIO, DUAS FOLHAS MOVEIS COM VIDRO, FECHADURA E PUXADOR EMBUTIDO, ACABAMENTO ANODIZADO NATURAL, SEM GUARNICAO/ALIZAR/VISTA                                                                                                                                                                                                                                                                                                                                                         </t>
  </si>
  <si>
    <t>369,57</t>
  </si>
  <si>
    <t xml:space="preserve">PORTA DE ENROLAR MANUAL COMPLETA, ARTICULADA RAIADA LARGA, EM ACO GALVANIZADO NATURAL, CHAPA NUMERO 24 (SEM INSTALACAO)                                                                                                                                                                                                                                                                                                                                                                                   </t>
  </si>
  <si>
    <t>522,20</t>
  </si>
  <si>
    <t xml:space="preserve">PORTA DE ENROLAR MANUAL COMPLETA, PERFIL MEIA CANA CEGA, EM ACO GALVANIZADO COM PINTURA ELETROSTATICA, CHAPA NUMERO 24 " (SEM INSTALACAO)                                                                                                                                                                                                                                                                                                                                                                 </t>
  </si>
  <si>
    <t>848,57</t>
  </si>
  <si>
    <t xml:space="preserve">PORTA DE ENROLAR MANUAL COMPLETA, PERFIL MEIA CANA CEGA, EM ACO GALVANIZADO NATURAL, CHAPA NUMERO 24 (SEM INSTALACAO)                                                                                                                                                                                                                                                                                                                                                                                     </t>
  </si>
  <si>
    <t>715,36</t>
  </si>
  <si>
    <t xml:space="preserve">PORTA DE ENROLAR MANUAL COMPLETA, PERFIL MEIA CANA VAZADA TIJOLINHO, EM ACO GALVANIZADO NATURAL, CHAPA NUMERO 24 (SEM INSTALACAO)                                                                                                                                                                                                                                                                                                                                                                         </t>
  </si>
  <si>
    <t>1.065,71</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</si>
  <si>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</si>
  <si>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</si>
  <si>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</si>
  <si>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</si>
  <si>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</si>
  <si>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</si>
  <si>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</si>
  <si>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144,87</t>
  </si>
  <si>
    <t xml:space="preserve">PORTA DE MADEIRA, FOLHA LEVE (NBR 15930) DE 800 X 2100 MM, DE 35 MM A 40 MM DE ESPESSURA, NUCLEO COLMEIA, CAPA LISA EM HDF, ACABAMENTO EM PRIMER PARA PINTURA                                                                                                                                                                                                                                                                                                                                             </t>
  </si>
  <si>
    <t>154,00</t>
  </si>
  <si>
    <t xml:space="preserve">PORTA DE MADEIRA, FOLHA LEVE (NBR 15930), DE 600 X 2100 MM, E = 35 MM, NUCLEO COLMEIA, CAPA LISA EM HDF, ACABAMENTO MELAMINICO EM PADRAO MADEIRA                                                                                                                                                                                                                                                                                                                                                          </t>
  </si>
  <si>
    <t>180,89</t>
  </si>
  <si>
    <t xml:space="preserve">PORTA DE MADEIRA, FOLHA MEDIA (NBR 15930) DE 600 X 2100 MM, DE 35 MM A 40 MM DE ESPESSURA, NUCLEO SEMI-SOLIDO (SARRAFEADO), CAPA FRISADA EM HDF, ACABAMENTO MELAMINICO EM PADRAO MADEIRA                                                                                                                                                                                                                                                                                                                  </t>
  </si>
  <si>
    <t>167,92</t>
  </si>
  <si>
    <t xml:space="preserve">PORTA DE MADEIRA, FOLHA MEDIA (NBR 15930) DE 600 X 2100 MM, DE 35 MM A 40 MM DE ESPESSURA, NUCLEO SEMI-SOLIDO (SARRAFEADO), CAPA LISA EM HDF, ACABAMENTO EM PRIMER PARA PINTURA                                                                                                                                                                                                                                                                                                                           </t>
  </si>
  <si>
    <t>152,47</t>
  </si>
  <si>
    <t xml:space="preserve">PORTA DE MADEIRA, FOLHA MEDIA (NBR 15930) DE 600 X 2100 MM, DE 35 MM A 40 MM DE ESPESSURA, NUCLEO SEMI-SOLIDO (SARRAFEADO), CAPA LISA EM HDF, ACABAMENTO LAMINADO NATURAL PARA VERNIZ                                                                                                                                                                                                                                                                                                                     </t>
  </si>
  <si>
    <t>160,75</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</si>
  <si>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</si>
  <si>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</si>
  <si>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167,75</t>
  </si>
  <si>
    <t xml:space="preserve">PORTA DE MADEIRA, FOLHA MEDIA (NBR 15930) DE 900 X 2100 MM, DE 35 MM A 40 MM DE ESPESSURA, NUCLEO SEMI-SOLIDO (SARRAFEADO), CAPA LISA EM HDF, ACABAMENTO EM PRIMER PARA PINTURA                                                                                                                                                                                                                                                                                                                           </t>
  </si>
  <si>
    <t>223,04</t>
  </si>
  <si>
    <t xml:space="preserve">PORTA DE MADEIRA, FOLHA PESADA (NBR 15930) DE 800 X 2100 MM, DE 40 MM A 45 MM DE ESPESSURA, NUCLEO SOLIDO, CAPA LISA EM HDF, ACABAMENTO EM LAMINADO NATURAL PARA VERNIZ                                                                                                                                                                                                                                                                                                                                   </t>
  </si>
  <si>
    <t>313,21</t>
  </si>
  <si>
    <t xml:space="preserve">PORTA DE MADEIRA, FOLHA PESADA (NBR 15930) DE 800 X 2100 MM, DE 40 MM A 45 MM DE ESPESSURA, NUCLEO SOLIDO, CAPA LISA EM HDF, ACABAMENTO EM PRIMER PARA PINTURA                                                                                                                                                                                                                                                                                                                                            </t>
  </si>
  <si>
    <t>346,35</t>
  </si>
  <si>
    <t xml:space="preserve">PORTA DE MADEIRA, FOLHA PESADA (NBR 15930) DE 900 X 2100 MM, DE 40 MM A 45 MM DE ESPESSURA, NUCLEO SOLIDO, CAPA LISA EM HDF, ACABAMENTO EM LAMINADO NATURAL PARA VERNIZ                                                                                                                                                                                                                                                                                                                                   </t>
  </si>
  <si>
    <t>364,52</t>
  </si>
  <si>
    <t xml:space="preserve">PORTA DE MADEIRA, FOLHA PESADA (NBR 15930) DE 900 X 2100 MM, DE 40 MM A 45 MM DE ESPESSURA, NUCLEO SOLIDO, CAPA LISA EM HDF, ACABAMENTO EM PRIMER PARA PINTURA                                                                                                                                                                                                                                                                                                                                            </t>
  </si>
  <si>
    <t>392,82</t>
  </si>
  <si>
    <t xml:space="preserve">PORTA DENTE PARA FRESADORA                                                                                                                                                                                                                                                                                                                                                                                                                                                                                </t>
  </si>
  <si>
    <t>540,54</t>
  </si>
  <si>
    <t xml:space="preserve">PORTA GRADE DE ENROLAR MANUAL COMPLETA, PERFIL TUBULAR TIJOLINHO 3/4 ", EM ACO GALVANIZADO NATURAL (SEM INSTALACAO)                                                                                                                                                                                                                                                                                                                                                                                       </t>
  </si>
  <si>
    <t>1.593,24</t>
  </si>
  <si>
    <t xml:space="preserve">PORTA TOALHA BANHO EM METAL CROMADO, TIPO BARRA                                                                                                                                                                                                                                                                                                                                                                                                                                                           </t>
  </si>
  <si>
    <t>29,77</t>
  </si>
  <si>
    <t xml:space="preserve">PORTA TOALHA ROSTO EM METAL CROMADO, TIPO ARGOLA                                                                                                                                                                                                                                                                                                                                                                                                                                                          </t>
  </si>
  <si>
    <t xml:space="preserve">PORTA VIDRO TEMPERADO INCOLOR, 2 FOLHAS DE CORRER, E = 10 MM (SEM FERRAGENS E SEM COLOCACAO)                                                                                                                                                                                                                                                                                                                                                                                                              </t>
  </si>
  <si>
    <t>472,75</t>
  </si>
  <si>
    <t xml:space="preserve">PORTAO BASCULANTE MANUAL EM ACO GALVANIZADO NATURAL, TIPO LAMBRIL COM REQUADRO/BATENTE, CHAPA NUMERO 26, INCLUI FECHADURA (SEM INSTALACAO)                                                                                                                                                                                                                                                                                                                                                                </t>
  </si>
  <si>
    <t>522,64</t>
  </si>
  <si>
    <t xml:space="preserve">PORTAO BASCULANTE, MANUAL, EM CHAPA TIPO LAMBRIL QUADRADO, COM REQUADRO, ACABAMENTO NATURAL                                                                                                                                                                                                                                                                                                                                                                                                               </t>
  </si>
  <si>
    <t>401,30</t>
  </si>
  <si>
    <t xml:space="preserve">PORTAO DE ABRIR EM GRADIL DE METALON REDONDO DE 3/4"  VERTICAL, COM REQUADRO, ACABAMENTO NATURAL - COMPLETO                                                                                                                                                                                                                                                                                                                                                                                               </t>
  </si>
  <si>
    <t>364,20</t>
  </si>
  <si>
    <t xml:space="preserve">PORTAO DE CORRER EM CHAPA TIPO PAINEL LAMBRIL QUADRADO, COM PORTA SOCIAL COMPLETA INCLUIDA, COM REQUADRO, ACABAMENTO NATURAL, COM TRILHOS E ROLDANAS                                                                                                                                                                                                                                                                                                                                                      </t>
  </si>
  <si>
    <t>749,13</t>
  </si>
  <si>
    <t xml:space="preserve">PORTAO DE CORRER EM GRADIL FIXO DE BARRA DE FERRO CHATA DE 3 X 1/4" NA VERTICAL, SEM REQUADRO, ACABAMENTO NATURAL, COM TRILHOS E ROLDANAS                                                                                                                                                                                                                                                                                                                                                                 </t>
  </si>
  <si>
    <t>480,49</t>
  </si>
  <si>
    <t xml:space="preserve">POSTE CONICO CONTINUO EM ACO GALVANIZADO, CURVO, BRACO DUPLO, ENGASTADO,  H = 9 M, DIAMETRO INFERIOR = *135* MM                                                                                                                                                                                                                                                                                                                                                                                           </t>
  </si>
  <si>
    <t>2.251,44</t>
  </si>
  <si>
    <t xml:space="preserve">POSTE CONICO CONTINUO EM ACO GALVANIZADO, CURVO, BRACO DUPLO, FLANGEADO,  H = 9 M, DIAMETRO INFERIOR = *135* MM                                                                                                                                                                                                                                                                                                                                                                                           </t>
  </si>
  <si>
    <t>2.558,91</t>
  </si>
  <si>
    <t xml:space="preserve">POSTE CONICO CONTINUO EM ACO GALVANIZADO, CURVO, BRACO SIMPLES, ENGASTADO,  H = 9 M, DIAMETRO INFERIOR = *135* MM                                                                                                                                                                                                                                                                                                                                                                                         </t>
  </si>
  <si>
    <t>2.176,31</t>
  </si>
  <si>
    <t xml:space="preserve">POSTE CONICO CONTINUO EM ACO GALVANIZADO, CURVO, BRACO SIMPLES, FLANGEADO,  H = 9 M, DIAMETRO INFERIOR = *135* MM                                                                                                                                                                                                                                                                                                                                                                                         </t>
  </si>
  <si>
    <t>2.173,16</t>
  </si>
  <si>
    <t xml:space="preserve">POSTE CONICO CONTINUO EM ACO GALVANIZADO, CURVO, BRACO SIMPLES, FLANGEADO, H = 7 M, DIAMETRO INFERIOR = *125* MM                                                                                                                                                                                                                                                                                                                                                                                          </t>
  </si>
  <si>
    <t>1.621,48</t>
  </si>
  <si>
    <t xml:space="preserve">POSTE CONICO CONTINUO EM ACO GALVANIZADO, RETO, ENGASTADO,  H = 7 M, DIAMETRO INFERIOR = *125* MM                                                                                                                                                                                                                                                                                                                                                                                                         </t>
  </si>
  <si>
    <t>1.642,07</t>
  </si>
  <si>
    <t xml:space="preserve">POSTE CONICO CONTINUO EM ACO GALVANIZADO, RETO, ENGASTADO,  H = 9 M, DIAMETRO INFERIOR = *145* MM                                                                                                                                                                                                                                                                                                                                                                                                         </t>
  </si>
  <si>
    <t>2.274,86</t>
  </si>
  <si>
    <t xml:space="preserve">POSTE CONICO CONTINUO EM ACO GALVANIZADO, RETO, FLANGEADO,  H = 3 M, DIAMETRO INFERIOR = *95* MM                                                                                                                                                                                                                                                                                                                                                                                                          </t>
  </si>
  <si>
    <t>559,89</t>
  </si>
  <si>
    <t xml:space="preserve">POSTE DE CONCRETO CIRCULAR, 150 KG, H = 10 M (NBR 8451)                                                                                                                                                                                                                                                                                                                                                                                                                                                   </t>
  </si>
  <si>
    <t>710,41</t>
  </si>
  <si>
    <t xml:space="preserve">POSTE DE CONCRETO CIRCULAR, 200 KG, H = 11 M (NBR 8451)                                                                                                                                                                                                                                                                                                                                                                                                                                                   </t>
  </si>
  <si>
    <t>989,28</t>
  </si>
  <si>
    <t xml:space="preserve">POSTE DE CONCRETO CIRCULAR, 200 KG, H = 9 M (NBR 8451)                                                                                                                                                                                                                                                                                                                                                                                                                                                    </t>
  </si>
  <si>
    <t>697,95</t>
  </si>
  <si>
    <t xml:space="preserve">POSTE DE CONCRETO CIRCULAR, 300 KG, H = 11 M (NBR 8451)                                                                                                                                                                                                                                                                                                                                                                                                                                                   </t>
  </si>
  <si>
    <t>992,30</t>
  </si>
  <si>
    <t xml:space="preserve">POSTE DE CONCRETO CIRCULAR, 300 KG, H = 9 M (NBR 8451)                                                                                                                                                                                                                                                                                                                                                                                                                                                    </t>
  </si>
  <si>
    <t>772,34</t>
  </si>
  <si>
    <t xml:space="preserve">POSTE DE CONCRETO CIRCULAR, 400 KG, H = 11 M (NBR 8451)                                                                                                                                                                                                                                                                                                                                                                                                                                                   </t>
  </si>
  <si>
    <t>1.262,75</t>
  </si>
  <si>
    <t xml:space="preserve">POSTE DE CONCRETO CIRCULAR, 400 KG, H = 14 M (NBR 8451)                                                                                                                                                                                                                                                                                                                                                                                                                                                   </t>
  </si>
  <si>
    <t>2.107,95</t>
  </si>
  <si>
    <t xml:space="preserve">POSTE DE CONCRETO CIRCULAR, 400 KG, H = 9 M (NBR 8451)                                                                                                                                                                                                                                                                                                                                                                                                                                                    </t>
  </si>
  <si>
    <t>987,59</t>
  </si>
  <si>
    <t xml:space="preserve">POSTE DE CONCRETO DUPLO T, TIPO B, 300 KG, H = 10 M (NBR 8451)                                                                                                                                                                                                                                                                                                                                                                                                                                            </t>
  </si>
  <si>
    <t>849,24</t>
  </si>
  <si>
    <t xml:space="preserve">POSTE DE CONCRETO DUPLO T, TIPO B, 300 KG, H = 9 M (NBR 8451)                                                                                                                                                                                                                                                                                                                                                                                                                                             </t>
  </si>
  <si>
    <t xml:space="preserve">POSTE DE CONCRETO DUPLO T, TIPO D, 200 KG, H = 9 M (NBR 8451)                                                                                                                                                                                                                                                                                                                                                                                                                                             </t>
  </si>
  <si>
    <t>574,57</t>
  </si>
  <si>
    <t xml:space="preserve">POSTE DE CONCRETO DUPLO T, 200 KG, H = 11 M (NBR 8451)                                                                                                                                                                                                                                                                                                                                                                                                                                                    </t>
  </si>
  <si>
    <t>757,17</t>
  </si>
  <si>
    <t xml:space="preserve">POSTE DE CONCRETO DUPLO T, 300 KG, H = 12 M (NBR 8451)                                                                                                                                                                                                                                                                                                                                                                                                                                                    </t>
  </si>
  <si>
    <t>1.125,61</t>
  </si>
  <si>
    <t xml:space="preserve">POSTE DE CONCRETO DUPLO T, 400 KG,H = 12 M (NBR 8451)                                                                                                                                                                                                                                                                                                                                                                                                                                                     </t>
  </si>
  <si>
    <t>1.178,76</t>
  </si>
  <si>
    <t xml:space="preserve">POSTE DECORATIVO PARA JARDIM EM ACO TUBULAR, SEM LUMINARIA, H = *2,5* M                                                                                                                                                                                                                                                                                                                                                                                                                                   </t>
  </si>
  <si>
    <t xml:space="preserve">POSTE PADRAO SUBTERRANEO 100 A, H = 2,5 M                                                                                                                                                                                                                                                                                                                                                                                                                                                                 </t>
  </si>
  <si>
    <t>810,75</t>
  </si>
  <si>
    <t xml:space="preserve">POSTE PADRAO SUBTERRANEO 200 A, H = 2,5 M                                                                                                                                                                                                                                                                                                                                                                                                                                                                 </t>
  </si>
  <si>
    <t>1.945,80</t>
  </si>
  <si>
    <t xml:space="preserve">POSTE ROLICO DE MADEIRA TRATADA, D = 20 A 25 CM, H = 12,00 M, EM EUCALIPTO OU EQUIVALENTE DA REGIAO                                                                                                                                                                                                                                                                                                                                                                                                       </t>
  </si>
  <si>
    <t xml:space="preserve">POSTES METALICOS AUTOPORTANTES, CONICO OU TELESCOPICO, PARA SPDA, ALTURA 10 METROS LIVRES                                                                                                                                                                                                                                                                                                                                                                                                                 </t>
  </si>
  <si>
    <t>1.027,00</t>
  </si>
  <si>
    <t xml:space="preserve">POSTES METALICOS AUTOPORTANTES, CONICO OU TELESCOPICO, PARA SPDA, ALTURA 12 METROS LIVRES                                                                                                                                                                                                                                                                                                                                                                                                                 </t>
  </si>
  <si>
    <t>1.433,75</t>
  </si>
  <si>
    <t xml:space="preserve">POSTES METALICOS AUTOPORTANTES, CONICO OU TELESCOPICO, PARA SPDA, ALTURA 15 METROS LIVRES                                                                                                                                                                                                                                                                                                                                                                                                                 </t>
  </si>
  <si>
    <t>1.999,97</t>
  </si>
  <si>
    <t xml:space="preserve">POSTES METALICOS AUTOPORTANTES, CONICO OU TELESCOPICO, PARA SPDA, ALTURA 20 METROS LIVRES                                                                                                                                                                                                                                                                                                                                                                                                                 </t>
  </si>
  <si>
    <t>2.726,86</t>
  </si>
  <si>
    <t xml:space="preserve">POZOLANA DE CLASSE C                                                                                                                                                                                                                                                                                                                                                                                                                                                                                      </t>
  </si>
  <si>
    <t>300,49</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</si>
  <si>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</si>
  <si>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</si>
  <si>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</si>
  <si>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54,82</t>
  </si>
  <si>
    <t xml:space="preserve">PRANCHA NAO APARELHADA  *6 X 40* CM, EM MACARANDUBA, ANGELIM OU EQUIVALENTE DA REGIAO -  BRUTA                                                                                                                                                                                                                                                                                                                                                                                                            </t>
  </si>
  <si>
    <t xml:space="preserve">PRANCHAO  APARELHADO *8 X 30* CM, EM MACARANDUBA, ANGELIM OU EQUIVALENTE DA REGIAO                                                                                                                                                                                                                                                                                                                                                                                                                        </t>
  </si>
  <si>
    <t>113,85</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</si>
  <si>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</si>
  <si>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</si>
  <si>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</si>
  <si>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</si>
  <si>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</si>
  <si>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</si>
  <si>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</si>
  <si>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</si>
  <si>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</si>
  <si>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</si>
  <si>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</si>
  <si>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27,59</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</si>
  <si>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</si>
  <si>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</si>
  <si>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</si>
  <si>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</si>
  <si>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</si>
  <si>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</si>
  <si>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</si>
  <si>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</si>
  <si>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</si>
  <si>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</si>
  <si>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</si>
  <si>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26,08</t>
  </si>
  <si>
    <t xml:space="preserve">PREGO DE ACO POLIDO SEM CABECA 15 X 15 (1 1/4 X 13)                                                                                                                                                                                                                                                                                                                                                                                                                                                       </t>
  </si>
  <si>
    <t>29,11</t>
  </si>
  <si>
    <t xml:space="preserve">PRESSAO DE PERNAS TRIPLO, EM TUBO DE ACO CARBONO, PINTURA NO PROCESSO ELETROSTATICO - EQUIPAMENTO DE GINASTICA PARA ACADEMIA AO AR LIVRE / ACADEMIA DA TERCEIRA IDADE - ATI                                                                                                                                                                                                                                                                                                                               </t>
  </si>
  <si>
    <t>3.032,43</t>
  </si>
  <si>
    <t xml:space="preserve">PRIMER DE POLIURETANO                                                                                                                                                                                                                                                                                                                                                                                                                                                                                     </t>
  </si>
  <si>
    <t>479,96</t>
  </si>
  <si>
    <t xml:space="preserve">PRIMER EPOXI                                                                                                                                                                                                                                                                                                                                                                                                                                                                                              </t>
  </si>
  <si>
    <t xml:space="preserve">PRIMER PARA MANTA ASFALTICA A BASE DE ASFALTO MODIFICADO DILUIDO EM SOLVENTE, APLICACAO A FRIO                                                                                                                                                                                                                                                                                                                                                                                                            </t>
  </si>
  <si>
    <t xml:space="preserve">PROJETOR DE ARGAMASSA, CAPACIDADE DE PROJECAO 1,5 M3/H, ALCANCE DA PROJECAO 30 ATE 60 M, MOTOR ELETRICO TRIFASICO                                                                                                                                                                                                                                                                                                                                                                                         </t>
  </si>
  <si>
    <t>76.994,79</t>
  </si>
  <si>
    <t xml:space="preserve">PROJETOR DE ARGAMASSA, CAPACIDADE DE PROJECAO 2,0 M3/H, ALCANCE DA PROJECAO ATE 50 M, MOTOR ELETRICO TRIFASICO                                                                                                                                                                                                                                                                                                                                                                                            </t>
  </si>
  <si>
    <t>102.056,20</t>
  </si>
  <si>
    <t xml:space="preserve">PROJETOR PNEUMATICO DE ARGAMASSA PARA CHAPISCO E REBOCO COM RECIPIENTE ACOPLADO, TIPO CANEQUNHA, COM VOLUME DE 1,50 L, SEM COMPRESSOR                                                                                                                                                                                                                                                                                                                                                                     </t>
  </si>
  <si>
    <t>612,24</t>
  </si>
  <si>
    <t xml:space="preserve">PROJETOR RETANGULAR FECHADO PARA LAMPADA VAPOR DE MERCURIO/SODIO 250 W A 500 W, CABECEIRAS EM ALUMINIO FUNDIDO, CORPO EM ALUMINIO ANODIZADO, PARA LAMPADA E40 FECHAMENTO EM VIDRO TEMPERADO.                                                                                                                                                                                                                                                                                                              </t>
  </si>
  <si>
    <t>103,56</t>
  </si>
  <si>
    <t xml:space="preserve">PROLONGADOR/EXTENSOR PARA ROLO DE PINTURA 3 M                                                                                                                                                                                                                                                                                                                                                                                                                                                             </t>
  </si>
  <si>
    <t>51,23</t>
  </si>
  <si>
    <t xml:space="preserve">PROLONGAMENTO / PROLONGADOR PARA CAIXA SIFONADA, PVC, 100 MM X 200 MM (NBR 5688)                                                                                                                                                                                                                                                                                                                                                                                                                          </t>
  </si>
  <si>
    <t xml:space="preserve">PROLONGAMENTO / PROLONGADOR PARA CAIXA SIFONADA, PVC, 150 MM X 150 MM (NBR 5688)                                                                                                                                                                                                                                                                                                                                                                                                                          </t>
  </si>
  <si>
    <t xml:space="preserve">PROLONGAMENTO / PROLONGADOR PARA CAIXA SIFONADA, PVC,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</si>
  <si>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</si>
  <si>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</si>
  <si>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</si>
  <si>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241,74</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</si>
  <si>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</si>
  <si>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</si>
  <si>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</si>
  <si>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</si>
  <si>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</si>
  <si>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</si>
  <si>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</si>
  <si>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</si>
  <si>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</si>
  <si>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45,20</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</si>
  <si>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</si>
  <si>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</si>
  <si>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123,07</t>
  </si>
  <si>
    <t xml:space="preserve">PUXADOR TUBULAR RETO SIMPLES, EM ALUMINIO CROMADO, COM COMPRIMENTO DE APROX 400 MM E DIAMETRO DE 25 MM                                                                                                                                                                                                                                                                                                                                                                                                    </t>
  </si>
  <si>
    <t xml:space="preserve">QUADRO DE DISTRIBUICAO COM BARRAMENTO TRIFASICO, DE EMBUTIR, EM CHAPA DE ACO GALVANIZADO, PARA 12 DISJUNTORES DIN, 100 A                                                                                                                                                                                                                                                                                                                                                                                  </t>
  </si>
  <si>
    <t>541,83</t>
  </si>
  <si>
    <t xml:space="preserve">QUADRO DE DISTRIBUICAO COM BARRAMENTO TRIFASICO, DE EMBUTIR, EM CHAPA DE ACO GALVANIZADO, PARA 18 DISJUNTORES DIN, 100 A, INCLUINDO BARRAMENTO                                                                                                                                                                                                                                                                                                                                                            </t>
  </si>
  <si>
    <t>759,32</t>
  </si>
  <si>
    <t xml:space="preserve">QUADRO DE DISTRIBUICAO COM BARRAMENTO TRIFASICO, DE EMBUTIR, EM CHAPA DE ACO GALVANIZADO, PARA 24 DISJUNTORES DIN, 100 A                                                                                                                                                                                                                                                                                                                                                                                  </t>
  </si>
  <si>
    <t>797,96</t>
  </si>
  <si>
    <t xml:space="preserve">QUADRO DE DISTRIBUICAO COM BARRAMENTO TRIFASICO, DE EMBUTIR, EM CHAPA DE ACO GALVANIZADO, PARA 28 DISJUNTORES DIN, 100 A                                                                                                                                                                                                                                                                                                                                                                                  </t>
  </si>
  <si>
    <t>1.120,69</t>
  </si>
  <si>
    <t xml:space="preserve">QUADRO DE DISTRIBUICAO COM BARRAMENTO TRIFASICO, DE EMBUTIR, EM CHAPA DE ACO GALVANIZADO, PARA 30 DISJUNTORES DIN, 150 A                                                                                                                                                                                                                                                                                                                                                                                  </t>
  </si>
  <si>
    <t>915,11</t>
  </si>
  <si>
    <t xml:space="preserve">QUADRO DE DISTRIBUICAO COM BARRAMENTO TRIFASICO, DE EMBUTIR, EM CHAPA DE ACO GALVANIZADO, PARA 30 DISJUNTORES DIN, 225 A                                                                                                                                                                                                                                                                                                                                                                                  </t>
  </si>
  <si>
    <t>1.932,11</t>
  </si>
  <si>
    <t xml:space="preserve">QUADRO DE DISTRIBUICAO COM BARRAMENTO TRIFASICO, DE EMBUTIR, EM CHAPA DE ACO GALVANIZADO, PARA 36 DISJUNTORES DIN, 100 A                                                                                                                                                                                                                                                                                                                                                                                  </t>
  </si>
  <si>
    <t>919,73</t>
  </si>
  <si>
    <t xml:space="preserve">QUADRO DE DISTRIBUICAO COM BARRAMENTO TRIFASICO, DE EMBUTIR, EM CHAPA DE ACO GALVANIZADO, PARA 40 DISJUNTORES DIN, 100 A                                                                                                                                                                                                                                                                                                                                                                                  </t>
  </si>
  <si>
    <t>1.342,78</t>
  </si>
  <si>
    <t xml:space="preserve">QUADRO DE DISTRIBUICAO COM BARRAMENTO TRIFASICO, DE EMBUTIR, EM CHAPA DE ACO GALVANIZADO, PARA 48 DISJUNTORES DIN, 100 A                                                                                                                                                                                                                                                                                                                                                                                  </t>
  </si>
  <si>
    <t>1.571,55</t>
  </si>
  <si>
    <t xml:space="preserve">QUADRO DE DISTRIBUICAO COM BARRAMENTO TRIFASICO, DE SOBREPOR, EM CHAPA DE ACO GALVANIZADO, PARA *42* DISJUNTORES DIN, 100 A                                                                                                                                                                                                                                                                                                                                                                               </t>
  </si>
  <si>
    <t>1.566,38</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</si>
  <si>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</si>
  <si>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</si>
  <si>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702,77</t>
  </si>
  <si>
    <t xml:space="preserve">QUADRO DE DISTRIBUICAO COM BARRAMENTO TRIFASICO, DE SOBREPOR, EM CHAPA DE ACO GALVANIZADO, PARA 28 DISJUNTORES DIN, 100 A                                                                                                                                                                                                                                                                                                                                                                                 </t>
  </si>
  <si>
    <t>649,84</t>
  </si>
  <si>
    <t xml:space="preserve">QUADRO DE DISTRIBUICAO COM BARRAMENTO TRIFASICO, DE SOBREPOR, EM CHAPA DE ACO GALVANIZADO, PARA 30 DISJUNTORES DIN, 100 A                                                                                                                                                                                                                                                                                                                                                                                 </t>
  </si>
  <si>
    <t>947,06</t>
  </si>
  <si>
    <t xml:space="preserve">QUADRO DE DISTRIBUICAO COM BARRAMENTO TRIFASICO, DE SOBREPOR, EM CHAPA DE ACO GALVANIZADO, PARA 36 DISJUNTORES DIN, 100 A                                                                                                                                                                                                                                                                                                                                                                                 </t>
  </si>
  <si>
    <t>1.169,62</t>
  </si>
  <si>
    <t xml:space="preserve">QUADRO DE DISTRIBUICAO COM BARRAMENTO TRIFASICO, DE SOBREPOR, EM CHAPA DE ACO GALVANIZADO, PARA 48 DISJUNTORES DIN, 100 A                                                                                                                                                                                                                                                                                                                                                                                 </t>
  </si>
  <si>
    <t>1.405,91</t>
  </si>
  <si>
    <t xml:space="preserve">QUADRO DE DISTRIBUICAO, EM PVC, DE EMBUTIR, COM BARRAMENTO TERRA / NEUTRO, PARA 12 DISJUNTORES NEMA OU 16 DISJUNTORES DIN                                                                                                                                                                                                                                                                                                                                                                                 </t>
  </si>
  <si>
    <t>109,98</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</si>
  <si>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</si>
  <si>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</si>
  <si>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441,59</t>
  </si>
  <si>
    <t xml:space="preserve">QUADRO DE DISTRIBUICAO, EM PVC, DE EMBUTIR, COM BARRAMENTO TERRA / NEUTRO, PARA 48 DISJUNTORES DIN                                                                                                                                                                                                                                                                                                                                                                                                        </t>
  </si>
  <si>
    <t>345,23</t>
  </si>
  <si>
    <t xml:space="preserve">QUADRO DE DISTRIBUICAO, EM PVC, DE EMBUTIR, COM BARRAMENTO TERRA / NEUTRO, PARA 6 DISJUNTORES NEMA OU 8 DISJUNTORES DIN                                                                                                                                                                                                                                                                                                                                                                                   </t>
  </si>
  <si>
    <t>64,58</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</si>
  <si>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</si>
  <si>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</si>
  <si>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</si>
  <si>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180,11</t>
  </si>
  <si>
    <t xml:space="preserve">QUADRO DE DISTRIBUICAO, SEM BARRAMENTO, EM PVC, DE EMBUTIR, PARA 3 DISJUNTORES NEMA OU 4 DISJUNTORES DIN                                                                                                                                                                                                                                                                                                                                                                                                  </t>
  </si>
  <si>
    <t>28,39</t>
  </si>
  <si>
    <t xml:space="preserve">QUADRO DE DISTRIBUICAO, SEM BARRAMENTO, EM PVC, DE EMBUTIR, PARA 6 DISJUNTORES NEMA OU 8 DISJUNTORES DIN                                                                                                                                                                                                                                                                                                                                                                                                  </t>
  </si>
  <si>
    <t>44,85</t>
  </si>
  <si>
    <t xml:space="preserve">QUADRO DE DISTRIBUICAO, SEM BARRAMENTO, EM PVC, DE SOBREPOR,  PARA 3 DISJUNTORES NEMA OU 4 DISJUNTORES DIN                                                                                                                                                                                                                                                                                                                                                                                                </t>
  </si>
  <si>
    <t xml:space="preserve">QUADRO DE DISTRIBUICAO, SEM BARRAMENTO, EM PVC, DE SOBREPOR, PARA 12 DISJUNTORES NEMA OU 16 DISJUNTORES DIN                                                                                                                                                                                                                                                                                                                                                                                               </t>
  </si>
  <si>
    <t>94,71</t>
  </si>
  <si>
    <t xml:space="preserve">QUADRO DE DISTRIBUICAO, SEM BARRAMENTO, EM PVC, DE SOBREPOR, PARA 18 DISJUNTORES NEMA OU 24 DISJUNTORES DIN                                                                                                                                                                                                                                                                                                                                                                                               </t>
  </si>
  <si>
    <t>138,84</t>
  </si>
  <si>
    <t xml:space="preserve">QUADRO DE DISTRIBUICAO, SEM BARRAMENTO, EM PVC, DE SOBREPOR, PARA 27 DISJUNTORES NEMA OU 36 DISJUNTORES DIN                                                                                                                                                                                                                                                                                                                                                                                               </t>
  </si>
  <si>
    <t>193,68</t>
  </si>
  <si>
    <t xml:space="preserve">QUADRO DE DISTRIBUICAO, SEM BARRAMENTO, EM PVC, DE SOBREPOR, PARA 6 DISJUNTORES NEMA OU 8 DISJUNTORES DIN                                                                                                                                                                                                                                                                                                                                                                                                 </t>
  </si>
  <si>
    <t>56,37</t>
  </si>
  <si>
    <t xml:space="preserve">RALO FOFO COM REQUADRO, QUADRADO 150 X 150 MM                                                                                                                                                                                                                                                                                                                                                                                                                                                             </t>
  </si>
  <si>
    <t xml:space="preserve">RALO FOFO COM REQUADRO, QUADRADO 200 X 200 MM                                                                                                                                                                                                                                                                                                                                                                                                                                                             </t>
  </si>
  <si>
    <t xml:space="preserve">RALO FOFO COM REQUADRO, QUADRADO 250 X 250 MM                                                                                                                                                                                                                                                                                                                                                                                                                                                             </t>
  </si>
  <si>
    <t>116,68</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</si>
  <si>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</si>
  <si>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</si>
  <si>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</si>
  <si>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</si>
  <si>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</si>
  <si>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135,37</t>
  </si>
  <si>
    <t xml:space="preserve">RALO FOFO SEMIESFERICO, 75 MM, PARA LAJES/ CALHAS                                                                                                                                                                                                                                                                                                                                                                                                                                                         </t>
  </si>
  <si>
    <t xml:space="preserve">RALO SECO / RALO DE PASSAGEM EM PVC, QUADRADO, 100 X 100 X 53 MM, SAIDA 40 MM, COM GRELHA BRANCA                                                                                                                                                                                                                                                                                                                                                                                                          </t>
  </si>
  <si>
    <t xml:space="preserve">RALO SECO CONICO, PVC, 100 X 40 MM,  COM GRELHA REDONDA BRANCA                                                                                                                                                                                                                                                                                                                                                                                                                                            </t>
  </si>
  <si>
    <t xml:space="preserve">RALO SECO CONICO, PVC, 100 X 40 MM, COM GRELHA QUADRADA BRANCA                                                                                                                                                                                                                                                                                                                                                                                                                                            </t>
  </si>
  <si>
    <t xml:space="preserve">RALO SIFONADO CILINDRICO, PVC, 100 X 40 MM,  COM GRELHA REDONDA BRANCA                                                                                                                                                                                                                                                                                                                                                                                                                                    </t>
  </si>
  <si>
    <t xml:space="preserve">RALO SIFONADO QUADRADO, PVC, 100 X 53 MM, SAIDA 40 MM, COM GRELHA QUADRADA BRANCA                                                                                                                                                                                                                                                                                                                                                                                                                         </t>
  </si>
  <si>
    <t xml:space="preserve">RALO SIFONADO REDONDO CONICO, PVC, 100 X 40 MM, COM GRELHA REDONDA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</si>
  <si>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</si>
  <si>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</si>
  <si>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</si>
  <si>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</si>
  <si>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</si>
  <si>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</si>
  <si>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</si>
  <si>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</si>
  <si>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107,00</t>
  </si>
  <si>
    <t xml:space="preserve">REATOR P/ LAMPADA VAPOR DE SODIO 250W USO EXT                                                                                                                                                                                                                                                                                                                                                                                                                                                             </t>
  </si>
  <si>
    <t>234,73</t>
  </si>
  <si>
    <t xml:space="preserve">REATOR P/ 1 LAMPADA VAPOR DE MERCURIO 125W USO EXT                                                                                                                                                                                                                                                                                                                                                                                                                                                        </t>
  </si>
  <si>
    <t>107,58</t>
  </si>
  <si>
    <t xml:space="preserve">REATOR P/ 1 LAMPADA VAPOR DE MERCURIO 250W USO EXT                                                                                                                                                                                                                                                                                                                                                                                                                                                        </t>
  </si>
  <si>
    <t>128,29</t>
  </si>
  <si>
    <t xml:space="preserve">REATOR P/ 1 LAMPADA VAPOR DE MERCURIO 400W USO EXT                                                                                                                                                                                                                                                                                                                                                                                                                                                        </t>
  </si>
  <si>
    <t>147,80</t>
  </si>
  <si>
    <t xml:space="preserve">REBITE DE ALUMINIO VAZADO DE REPUXO, 3,2 X 8 MM (1KG = 1025 UNIDADES)                                                                                                                                                                                                                                                                                                                                                                                                                                     </t>
  </si>
  <si>
    <t>66,76</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</si>
  <si>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</si>
  <si>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</si>
  <si>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</si>
  <si>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5.459.885,91</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</si>
  <si>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</si>
  <si>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</si>
  <si>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</si>
  <si>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</si>
  <si>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</si>
  <si>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</si>
  <si>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</si>
  <si>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</si>
  <si>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</si>
  <si>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</si>
  <si>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</si>
  <si>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</si>
  <si>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</si>
  <si>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38,62</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</si>
  <si>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</si>
  <si>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</si>
  <si>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135,77</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</si>
  <si>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</si>
  <si>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</si>
  <si>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</si>
  <si>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</si>
  <si>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</si>
  <si>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</si>
  <si>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67,65</t>
  </si>
  <si>
    <t xml:space="preserve">REGISTRO DE ESFERA, PVC, COM VOLANTE, VS, ROSCAVEL, DN 1 1/4", COM CORPO DIVIDIDO                                                                                                                                                                                                                                                                                                                                                                                                                         </t>
  </si>
  <si>
    <t>64,43</t>
  </si>
  <si>
    <t xml:space="preserve">REGISTRO DE ESFERA, PVC, COM VOLANTE, VS, ROSCAVEL, DN 1/2", COM CORPO DIVIDIDO                                                                                                                                                                                                                                                                                                                                                                                                                           </t>
  </si>
  <si>
    <t xml:space="preserve">REGISTRO DE ESFERA, PVC, COM VOLANTE, VS, ROSCAVEL, DN 1", COM CORPO DIVIDIDO                                                                                                                                                                                                                                                                                                                                                                                                                             </t>
  </si>
  <si>
    <t>48,25</t>
  </si>
  <si>
    <t xml:space="preserve">REGISTRO DE ESFERA, PVC, COM VOLANTE, VS, ROSCAVEL, DN 2", COM CORPO DIVIDIDO                                                                                                                                                                                                                                                                                                                                                                                                                             </t>
  </si>
  <si>
    <t>103,54</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</si>
  <si>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</si>
  <si>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</si>
  <si>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</si>
  <si>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</si>
  <si>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47,61</t>
  </si>
  <si>
    <t xml:space="preserve">REGISTRO DE ESFERA, PVC, COM VOLANTE, VS, SOLDAVEL, DN 40 MM, COM CORPO DIVIDIDO                                                                                                                                                                                                                                                                                                                                                                                                                          </t>
  </si>
  <si>
    <t>63,68</t>
  </si>
  <si>
    <t xml:space="preserve">REGISTRO DE ESFERA, PVC, COM VOLANTE, VS, SOLDAVEL, DN 50 MM, COM CORPO DIVIDIDO                                                                                                                                                                                                                                                                                                                                                                                                                          </t>
  </si>
  <si>
    <t>65,76</t>
  </si>
  <si>
    <t xml:space="preserve">REGISTRO DE ESFERA, PVC, COM VOLANTE, VS, SOLDAVEL, DN 60 MM, COM CORPO DIVIDIDO                                                                                                                                                                                                                                                                                                                                                                                                                          </t>
  </si>
  <si>
    <t>120,44</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</si>
  <si>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</si>
  <si>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</si>
  <si>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</si>
  <si>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</si>
  <si>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</si>
  <si>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51,69</t>
  </si>
  <si>
    <t xml:space="preserve">REGISTRO GAVETA BRUTO EM LATAO FORJADO, BITOLA 1 1/2 " (REF 1509)                                                                                                                                                                                                                                                                                                                                                                                                                                         </t>
  </si>
  <si>
    <t>88,95</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</si>
  <si>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</si>
  <si>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</si>
  <si>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</si>
  <si>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</si>
  <si>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256,95</t>
  </si>
  <si>
    <t xml:space="preserve">REGISTRO GAVETA BRUTO EM LATAO FORJADO, BITOLA 3 " (REF 1509)                                                                                                                                                                                                                                                                                                                                                                                                                                             </t>
  </si>
  <si>
    <t>311,08</t>
  </si>
  <si>
    <t xml:space="preserve">REGISTRO GAVETA BRUTO EM LATAO FORJADO, BITOLA 3/4 " (REF 1509)                                                                                                                                                                                                                                                                                                                                                                                                                                           </t>
  </si>
  <si>
    <t xml:space="preserve">REGISTRO GAVETA BRUTO EM LATAO FORJADO, BITOLA 4 " (REF 1509)                                                                                                                                                                                                                                                                                                                                                                                                                                             </t>
  </si>
  <si>
    <t>648,18</t>
  </si>
  <si>
    <t xml:space="preserve">REGISTRO GAVETA COM ACABAMENTO E CANOPLA CROMADOS, SIMPLES, BITOLA 1 " (REF 1509)                                                                                                                                                                                                                                                                                                                                                                                                                         </t>
  </si>
  <si>
    <t xml:space="preserve">REGISTRO GAVETA COM ACABAMENTO E CANOPLA CROMADOS, SIMPLES, BITOLA 1 1/2 " (REF 1509)                                                                                                                                                                                                                                                                                                                                                                                                                     </t>
  </si>
  <si>
    <t>142,23</t>
  </si>
  <si>
    <t xml:space="preserve">REGISTRO GAVETA COM ACABAMENTO E CANOPLA CROMADOS, SIMPLES, BITOLA 1 1/4 " (REF 1509)                                                                                                                                                                                                                                                                                                                                                                                                                     </t>
  </si>
  <si>
    <t>135,99</t>
  </si>
  <si>
    <t xml:space="preserve">REGISTRO GAVETA COM ACABAMENTO E CANOPLA CROMADOS, SIMPLES, BITOLA 1/2 " (REF 1509)                                                                                                                                                                                                                                                                                                                                                                                                                       </t>
  </si>
  <si>
    <t xml:space="preserve">REGISTRO GAVETA COM ACABAMENTO E CANOPLA CROMADOS, SIMPLES, BITOLA 3/4 " (REF 1509)                                                                                                                                                                                                                                                                                                                                                                                                                       </t>
  </si>
  <si>
    <t>79,90</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</si>
  <si>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</si>
  <si>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</si>
  <si>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183,50</t>
  </si>
  <si>
    <t xml:space="preserve">REGISTRO PRESSAO BRUTO EM LATAO FORJADO, BITOLA 1/2 " (REF 1400)                                                                                                                                                                                                                                                                                                                                                                                                                                          </t>
  </si>
  <si>
    <t>22,00</t>
  </si>
  <si>
    <t xml:space="preserve">REGISTRO PRESSAO BRUTO EM LATAO FORJADO, BITOLA 3/4 " (REF 1400)                                                                                                                                                                                                                                                                                                                                                                                                                                          </t>
  </si>
  <si>
    <t>26,27</t>
  </si>
  <si>
    <t xml:space="preserve">REGISTRO PRESSAO COM ACABAMENTO E CANOPLA CROMADA, SIMPLES, BITOLA 1/2 " (REF 1416)                                                                                                                                                                                                                                                                                                                                                                                                                       </t>
  </si>
  <si>
    <t>72,90</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</si>
  <si>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</si>
  <si>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</si>
  <si>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</si>
  <si>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</si>
  <si>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</si>
  <si>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70,80</t>
  </si>
  <si>
    <t xml:space="preserve">REJUNTE CIMENTICIO, QUALQUER COR                                                                                                                                                                                                                                                                                                                                                                                                                                                                          </t>
  </si>
  <si>
    <t xml:space="preserve">REJUNTE EPOXI, QUALQUER COR                                                                                                                                                                                                                                                                                                                                                                                                                                                                               </t>
  </si>
  <si>
    <t>68,02</t>
  </si>
  <si>
    <t xml:space="preserve">RELE FOTOELETRICO INTERNO E EXTERNO BIVOLT 1000 W, DE CONECTOR, SEM BASE                                                                                                                                                                                                                                                                                                                                                                                                                                  </t>
  </si>
  <si>
    <t xml:space="preserve">RELE TERMICO BIMETAL PARA USO EM MOTORES TRIFASICOS, TENSAO 380 V, POTENCIA ATE 15 CV, CORRENTE NOMINAL MAXIMA 22 A                                                                                                                                                                                                                                                                                                                                                                                       </t>
  </si>
  <si>
    <t>218,17</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</si>
  <si>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</si>
  <si>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</si>
  <si>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</si>
  <si>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</si>
  <si>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382.609,74</t>
  </si>
  <si>
    <t xml:space="preserve">RETROESCAVADEIRA SOBRE RODAS COM CARREGADEIRA, TRACAO 4 X 4, POTENCIA LIQUIDA 72 HP, PESO OPERACIONAL MINIMO DE 7140 KG, CAPACIDADE MINIMA DA CARREGADEIRA DE 0,79 M3 E DA RETROESCAVADEIRA MINIMA DE 0,18 M3, PROFUNDIDADE DE ESCAVACAO MAXIMA DE 4,50 M                                                                                                                                                                                                                                                 </t>
  </si>
  <si>
    <t>415.000,00</t>
  </si>
  <si>
    <t xml:space="preserve">RETROESCAVADEIRA SOBRE RODAS COM CARREGADEIRA, TRACAO 4 X 4, POTENCIA LIQUIDA 88 HP, PESO OPERACIONAL MINIMO DE 6674 KG, CAPACIDADE DA CARREGADEIRA DE 1,00 M3 E DA  RETROESCAVADEIRA MINIMA DE 0,26 M3, PROFUNDIDADE DE ESCAVACAO MAXIMA DE 4,37 M                                                                                                                                                                                                                                                       </t>
  </si>
  <si>
    <t>430.182,89</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</si>
  <si>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</si>
  <si>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</si>
  <si>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</si>
  <si>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</si>
  <si>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</si>
  <si>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</si>
  <si>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</si>
  <si>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</si>
  <si>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</si>
  <si>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</si>
  <si>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ROCADEIRA COSTAL COM MOTOR A GASOLINA DE *32* CC                                                                                                                                                                                                                                                                                                                                                                                                                                                          </t>
  </si>
  <si>
    <t>1.975,00</t>
  </si>
  <si>
    <t xml:space="preserve">ROCADEIRA DESLOCAVEL, LARGURA DE TRABALHO DE 1,3 M                                                                                                                                                                                                                                                                                                                                                                                                                                                        </t>
  </si>
  <si>
    <t>5.367,62</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</si>
  <si>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</si>
  <si>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</si>
  <si>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</si>
  <si>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</si>
  <si>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</si>
  <si>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</si>
  <si>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</si>
  <si>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</si>
  <si>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</si>
  <si>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</si>
  <si>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</si>
  <si>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</si>
  <si>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</si>
  <si>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40,25</t>
  </si>
  <si>
    <t xml:space="preserve">ROLDANA PLASTICA COM PREGO, TAMANHO 30 X 30 MM, PARA INSTALACAO ELETRICA APARENTE                                                                                                                                                                                                                                                                                                                                                                                                                         </t>
  </si>
  <si>
    <t xml:space="preserve">ROLO COMPACTADOR DE PNEUS, ESTATICO, PRESSAO VARIAVEL, POTENCIA 110 HP, PESO SEM/COM LASTRO 10,8/27 T, LARGURA DE ROLAGEM 2,30 M                                                                                                                                                                                                                                                                                                                                                                          </t>
  </si>
  <si>
    <t>675.495,96</t>
  </si>
  <si>
    <t xml:space="preserve">ROLO COMPACTADOR DE PNEUS, ESTATICO, PRESSAO VARIAVEL, POTENCIA 111 HP, PESO SEM/COM LASTRO 9,5/26,0 T, LARGURA DE ROLAGEM 1,90 M                                                                                                                                                                                                                                                                                                                                                                         </t>
  </si>
  <si>
    <t>636.350,00</t>
  </si>
  <si>
    <t xml:space="preserve">ROLO COMPACTADOR PE DE CARNEIRO VIBRATORIO, POTENCIA 125 HP, PESO OPERACIONAL SEM/COM LASTRO 11,95/13,30 T, IMPACTO DINAMICO 38,5/22,5 T, LARGURA DE TRABALHO 2,15 M                                                                                                                                                                                                                                                                                                                                      </t>
  </si>
  <si>
    <t>564.430,61</t>
  </si>
  <si>
    <t xml:space="preserve">ROLO COMPACTADOR PE DE CARNEIRO VIBRATORIO, POTENCIA 80 HP, PESO OPERACIONAL SEM/COM LASTRO 7,4/8,8 T, LARGURA DE TRABALHO 1,68 M                                                                                                                                                                                                                                                                                                                                                                         </t>
  </si>
  <si>
    <t>423.336,35</t>
  </si>
  <si>
    <t xml:space="preserve">ROLO COMPACTADOR VIBRATORIO DE UM CILINDRO LISO DE ACO, POTENCIA 125 HP, PESO SEM/COM LASTRO 10,75/12,92 T, IMPACTO DINAMICO 31,5/18,5 T, LARGURA TRABALHO 2,15 M                                                                                                                                                                                                                                                                                                                                         </t>
  </si>
  <si>
    <t>546.223,11</t>
  </si>
  <si>
    <t xml:space="preserve">ROLO COMPACTADOR VIBRATORIO DE UM CILINDRO, ACO LISO, POTENCIA 80 HP, PESO OPERACIONAL MAXIMO 8,1 T, IMPACTO DINAMICO 16,15/9,5 T, LARGURA TRABALHO 1,68 M                                                                                                                                                                                                                                                                                                                                                </t>
  </si>
  <si>
    <t>407.172,93</t>
  </si>
  <si>
    <t xml:space="preserve">ROLO COMPACTADOR VIBRATORIO PE DE CARNEIRO, COM CONTROLE REMOTO POR RADIO, POTENCIA  12,5 KW, PESO OPERACIONAL DE 1,675 T, LARGURA DE TRABALHO 0,85 M                                                                                                                                                                                                                                                                                                                                                     </t>
  </si>
  <si>
    <t>556.351,70</t>
  </si>
  <si>
    <t xml:space="preserve">ROLO COMPACTADOR VIBRATORIO REBOCAVEL, CILINDRO DE ACO LISO, POTENCIA DE TRACAO DE 65 CV, PESO DE 4,7 T, IMPACTO DINAMICO TOTAL DE 18,3 T, LARGURA DO ROLO 1,67 M                                                                                                                                                                                                                                                                                                                                         </t>
  </si>
  <si>
    <t>122.906,48</t>
  </si>
  <si>
    <t xml:space="preserve">ROLO COMPACTADOR VIBRATORIO TANDEM, ACO LISO, POTENCIA 125 HP, PESO SEM/COM LASTRO 10,20/11,65 T, LARGURA DE TRABALHO 1,73 M                                                                                                                                                                                                                                                                                                                                                                              </t>
  </si>
  <si>
    <t>609.077,88</t>
  </si>
  <si>
    <t xml:space="preserve">ROLO COMPACTADOR VIBRATORIO TANDEM, ACO LISO, POTENCIA 58 CV, PESO SEM/COM LASTRO 6,5/9,4 T, LARGURA DE TRABALHO 1,20 M                                                                                                                                                                                                                                                                                                                                                                                   </t>
  </si>
  <si>
    <t>499.989,29</t>
  </si>
  <si>
    <t xml:space="preserve">ROLO DE ESPUMA POLIESTER 23 CM (SEM CABO)                                                                                                                                                                                                                                                                                                                                                                                                                                                                 </t>
  </si>
  <si>
    <t xml:space="preserve">ROLO DE LA DE CARNEIRO 23 CM (SEM CABO)                                                                                                                                                                                                                                                                                                                                                                                                                                                                   </t>
  </si>
  <si>
    <t xml:space="preserve">ROMPEDOR ELETRICO PESO 26 KG, POTENCIA OPERACIONAL DE 2,5 KW                                                                                                                                                                                                                                                                                                                                                                                                                                              </t>
  </si>
  <si>
    <t>24.642,84</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</si>
  <si>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</si>
  <si>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</si>
  <si>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</si>
  <si>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1.857,71</t>
  </si>
  <si>
    <t xml:space="preserve">ROTACAO VERTICAL DUPLO, EM TUBO DE ACO CARBONO, PINTURA NO PROCESSO ELETROSTATICO - EQUIPAMENTO DE GINASTICA PARA ACADEMIA AO AR LIVRE / ACADEMIA DA TERCEIRA IDADE - ATI                                                                                                                                                                                                                                                                                                                                 </t>
  </si>
  <si>
    <t>1.412,35</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</si>
  <si>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</si>
  <si>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</si>
  <si>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</si>
  <si>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</si>
  <si>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</si>
  <si>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</si>
  <si>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</si>
  <si>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</si>
  <si>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</si>
  <si>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</si>
  <si>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</si>
  <si>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</si>
  <si>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55,11</t>
  </si>
  <si>
    <t xml:space="preserve">SAPATA DE PVC ADITIVADO NERVURADO D = 6"                                                                                                                                                                                                                                                                                                                                                                                                                                                                  </t>
  </si>
  <si>
    <t>262,92</t>
  </si>
  <si>
    <t xml:space="preserve">SAPATA DE PVC ADITIVADO NERVURADO D = 8"                                                                                                                                                                                                                                                                                                                                                                                                                                                                  </t>
  </si>
  <si>
    <t>346,01</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</si>
  <si>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</si>
  <si>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</si>
  <si>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</si>
  <si>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</si>
  <si>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</si>
  <si>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</si>
  <si>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</si>
  <si>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</si>
  <si>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</si>
  <si>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</si>
  <si>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</si>
  <si>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100,76</t>
  </si>
  <si>
    <t xml:space="preserve">SELADOR ACRILICO OPACO PREMIUM INTERIOR/EXTERIOR                                                                                                                                                                                                                                                                                                                                                                                                                                                          </t>
  </si>
  <si>
    <t xml:space="preserve">SELADOR HORIZONTAL PARA FITA DE ACO 1 "                                                                                                                                                                                                                                                                                                                                                                                                                                                                   </t>
  </si>
  <si>
    <t>470,17</t>
  </si>
  <si>
    <t xml:space="preserve">SELANTE A BASE DE ALCATRAO E POLIURETANO PARA JUNTAS HORIZONTAIS                                                                                                                                                                                                                                                                                                                                                                                                                                          </t>
  </si>
  <si>
    <t>62,71</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</si>
  <si>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</si>
  <si>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</si>
  <si>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</si>
  <si>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</si>
  <si>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134,41</t>
  </si>
  <si>
    <t xml:space="preserve">SELANTE TIPO VEDA CALHA PARA METAL E FIBROCIMENTO                                                                                                                                                                                                                                                                                                                                                                                                                                                         </t>
  </si>
  <si>
    <t>59,55</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</si>
  <si>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</si>
  <si>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</si>
  <si>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</si>
  <si>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</si>
  <si>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</si>
  <si>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</si>
  <si>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200.144,40</t>
  </si>
  <si>
    <t xml:space="preserve">SEMIRREBOQUE COM TRES EIXOS EM TANDEM TIPO BASCULANTE COM CACAMBA METALICA 18 M3 (INCLUI MONTAGEM, NAO INCLUI CAVALO MECANICO)                                                                                                                                                                                                                                                                                                                                                                            </t>
  </si>
  <si>
    <t>235.332,16</t>
  </si>
  <si>
    <t xml:space="preserve">SEMIRREBOQUE COM TRES EIXOS, PARA TRANSPORTE DE CARGA SECA, DIMENSOES APROXIMADAS 2,60 X 12,50 X 0,50 M (NAO INCLUI CAVALO MECANICO)                                                                                                                                                                                                                                                                                                                                                                      </t>
  </si>
  <si>
    <t>181.990,21</t>
  </si>
  <si>
    <t xml:space="preserve">SENSOR DE PRESENCA BIVOLT COM FOTOCELULA PARA QUALQUER TIPO DE LAMPADA, POTENCIA MAXIMA *1000* W, USO EXTERNO                                                                                                                                                                                                                                                                                                                                                                                             </t>
  </si>
  <si>
    <t>66,59</t>
  </si>
  <si>
    <t xml:space="preserve">SENSOR DE PRESENCA BIVOLT DE PAREDE COM FOTOCELULA PARA QUALQUER TIPO DE LAMPADA POTENCIA MAXIMA *1000* W, USO INTERNO                                                                                                                                                                                                                                                                                                                                                                                    </t>
  </si>
  <si>
    <t>75,11</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</si>
  <si>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</si>
  <si>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</si>
  <si>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52,28</t>
  </si>
  <si>
    <t xml:space="preserve">SENSOR DE PRESENCA BIVOLT DE TETO SEM FOTOCELULA PARA QUALQUER TIPO DE LAMPADA POTENCIA MAXIMA *900* W, USO INTERNO                                                                                                                                                                                                                                                                                                                                                                                       </t>
  </si>
  <si>
    <t>48,62</t>
  </si>
  <si>
    <t xml:space="preserve">SERRA CIRCULAR DE BANCADA COM MOTOR ELETRICO, POTENCIA DE *1600* W, PARA DISCO DE DIAMETRO DE 10" (250 MM)                                                                                                                                                                                                                                                                                                                                                                                                </t>
  </si>
  <si>
    <t>1.399,39</t>
  </si>
  <si>
    <t xml:space="preserve">SERRA CIRCULAR DE BANCADA, MODELO PICA-PAU, DIAMETRO DE 350 MM. CARACTERISTICAS DO MOTOR: TRIFASICO, POTENCIA DE 5 HP, FREQUENCIA DE 60 HZ                                                                                                                                                                                                                                                                                                                                                                </t>
  </si>
  <si>
    <t>5.638,06</t>
  </si>
  <si>
    <t xml:space="preserve">SERRALHEIRO                                                                                                                                                                                                                                                                                                                                                                                                                                                                                               </t>
  </si>
  <si>
    <t xml:space="preserve">SERRALHEIRO (MENSALISTA)                                                                                                                                                                                                                                                                                                                                                                                                                                                                                  </t>
  </si>
  <si>
    <t xml:space="preserve">SERVENTE DE OBRAS                                                                                                                                                                                                                                                                                                                                                                                                                                                                                         </t>
  </si>
  <si>
    <t xml:space="preserve">SERVENTE DE OBRAS (MENSALISTA)                                                                                                                                                                                                                                                                                                                                                                                                                                                                            </t>
  </si>
  <si>
    <t>2.074,23</t>
  </si>
  <si>
    <t xml:space="preserve">SERVICO DE BOMBEAMENTO DE CONCRETO COM CONSUMO MINIMO DE 40 M3                                                                                                                                                                                                                                                                                                                                                                                                                                            </t>
  </si>
  <si>
    <t xml:space="preserve">SIFAO EM METAL CROMADO PARA PIA AMERICANA, 1.1/2 X 1.1/2 "                                                                                                                                                                                                                                                                                                                                                                                                                                                </t>
  </si>
  <si>
    <t>190,10</t>
  </si>
  <si>
    <t xml:space="preserve">SIFAO EM METAL CROMADO PARA PIA AMERICANA, 1.1/2 X 2 "                                                                                                                                                                                                                                                                                                                                                                                                                                                    </t>
  </si>
  <si>
    <t>192,43</t>
  </si>
  <si>
    <t xml:space="preserve">SIFAO EM METAL CROMADO PARA PIA OU LAVATORIO, 1 X 1.1/2 "                                                                                                                                                                                                                                                                                                                                                                                                                                                 </t>
  </si>
  <si>
    <t>151,26</t>
  </si>
  <si>
    <t xml:space="preserve">SIFAO EM METAL CROMADO PARA TANQUE, 1.1/4 X 1.1/2 "                                                                                                                                                                                                                                                                                                                                                                                                                                                       </t>
  </si>
  <si>
    <t>160,19</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</si>
  <si>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</si>
  <si>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</si>
  <si>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</si>
  <si>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</si>
  <si>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</si>
  <si>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</si>
  <si>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</si>
  <si>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</si>
  <si>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3.669,38</t>
  </si>
  <si>
    <t xml:space="preserve">SIMULADOR DE CAVALGADA TRIPLO, EM TUBO DE ACO CARBONO, PINTURA NO PROCESSO ELETROSTATICO - EQUIPAMENTO DE GINASTICA PARA ACADEMIA AO AR LIVRE / ACADEMIA DA TERCEIRA IDADE - ATI                                                                                                                                                                                                                                                                                                                          </t>
  </si>
  <si>
    <t>3.965,30</t>
  </si>
  <si>
    <t xml:space="preserve">SIMULADOR DE REMO INDIVIDUAL, EM TUBO DE ACO CARBONO, PINTURA NO PROCESSO ELETROSTATICO - EQUIPAMENTO DE GINASTICA PARA ACADEMIA AO AR LIVRE / ACADEMIA DA TERCEIRA IDADE - ATI                                                                                                                                                                                                                                                                                                                           </t>
  </si>
  <si>
    <t>1.977,35</t>
  </si>
  <si>
    <t xml:space="preserve">SINALIZADOR NOTURNO SIMPLES PARA PARA-RAIOS, SEM RELE FOTOELETRICO                                                                                                                                                                                                                                                                                                                                                                                                                                        </t>
  </si>
  <si>
    <t xml:space="preserve">SISAL EM FIBRA                                                                                                                                                                                                                                                                                                                                                                                                                                                                                            </t>
  </si>
  <si>
    <t xml:space="preserve">SOLDA EM BARRA DE ESTANHO-CHUMBO 50/50                                                                                                                                                                                                                                                                                                                                                                                                                                                                    </t>
  </si>
  <si>
    <t>135,33</t>
  </si>
  <si>
    <t xml:space="preserve">SOLDA EM VARETA FOSCOPER, D = *2,5* MM  X COMPRIMENTO 500 MM                                                                                                                                                                                                                                                                                                                                                                                                                                              </t>
  </si>
  <si>
    <t>278,84</t>
  </si>
  <si>
    <t xml:space="preserve">SOLDA ESTANHO/COBRE PARA CONEXOES DE COBRE, FIO 2,5 MM, CARRETEL 500 GR (SEM CHUMBO)                                                                                                                                                                                                                                                                                                                                                                                                                      </t>
  </si>
  <si>
    <t>321,74</t>
  </si>
  <si>
    <t xml:space="preserve">SOLDADOR                                                                                                                                                                                                                                                                                                                                                                                                                                                                                                  </t>
  </si>
  <si>
    <t xml:space="preserve">SOLDADOR (MENSALISTA)                                                                                                                                                                                                                                                                                                                                                                                                                                                                                     </t>
  </si>
  <si>
    <t>3.327,88</t>
  </si>
  <si>
    <t xml:space="preserve">SOLDADOR ELETRICO (PARA SOLDA A SER TESTADA COM RAIOS "X")                                                                                                                                                                                                                                                                                                                                                                                                                                                </t>
  </si>
  <si>
    <t xml:space="preserve">SOLDADOR ELETRICO (PARA SOLDA A SER TESTADA COM RAIOS "X") (MENSALISTA)                                                                                                                                                                                                                                                                                                                                                                                                                                   </t>
  </si>
  <si>
    <t>3.624,98</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</si>
  <si>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</si>
  <si>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</si>
  <si>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</si>
  <si>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</si>
  <si>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</si>
  <si>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PREPARADORA / LIMPADORA PARA PVC, FRASCO COM 1000 CM3                                                                                                                                                                                                                                                                                                                                                                                                                                             </t>
  </si>
  <si>
    <t>69,74</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</si>
  <si>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</si>
  <si>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</si>
  <si>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</si>
  <si>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</si>
  <si>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</si>
  <si>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</si>
  <si>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</si>
  <si>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</si>
  <si>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</si>
  <si>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</si>
  <si>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</si>
  <si>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</si>
  <si>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</si>
  <si>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</si>
  <si>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SUPORTE "Y" PARA FITA PERFURADA                                                                                                                                                                                                                                                                                                                                                                                                                                                                           </t>
  </si>
  <si>
    <t>189,82</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</si>
  <si>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</si>
  <si>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</si>
  <si>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</si>
  <si>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</si>
  <si>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138,14</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</si>
  <si>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</si>
  <si>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</si>
  <si>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</si>
  <si>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</si>
  <si>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</si>
  <si>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</si>
  <si>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</si>
  <si>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</si>
  <si>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</si>
  <si>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2.069,72</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</si>
  <si>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</si>
  <si>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</si>
  <si>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</si>
  <si>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</si>
  <si>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</si>
  <si>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</si>
  <si>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</si>
  <si>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32,02</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</si>
  <si>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</si>
  <si>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</si>
  <si>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</si>
  <si>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</si>
  <si>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</si>
  <si>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28,46</t>
  </si>
  <si>
    <t xml:space="preserve">TACO DE MADEIRA PARA PISO, IPE (CERNE) OU EQUIVALENTE DA REGIAO, 7 X 42 CM, E = 2 CM                                                                                                                                                                                                                                                                                                                                                                                                                      </t>
  </si>
  <si>
    <t xml:space="preserve">TALABARTE DE SEGURANCA, 2 MOSQUETOES TRAVA DUPLA *53* MM DE ABERTURA, COM ABSORVEDOR DE ENERGIA                                                                                                                                                                                                                                                                                                                                                                                                           </t>
  </si>
  <si>
    <t>190,19</t>
  </si>
  <si>
    <t xml:space="preserve">TALHA ELETRICA 3 T, VELOCIDADE  2,1 M / MIN, POTENCIA 1,3 KW                                                                                                                                                                                                                                                                                                                                                                                                                                              </t>
  </si>
  <si>
    <t>10.737,71</t>
  </si>
  <si>
    <t xml:space="preserve">TALHA MANUAL DE CORRENTE, CAPACIDADE DE 1 T COM ELEVACAO DE 3 M                                                                                                                                                                                                                                                                                                                                                                                                                                           </t>
  </si>
  <si>
    <t>776,91</t>
  </si>
  <si>
    <t xml:space="preserve">TALHA MANUAL DE CORRENTE, CAPACIDADE DE 2 T COM ELEVACAO DE 3 M                                                                                                                                                                                                                                                                                                                                                                                                                                           </t>
  </si>
  <si>
    <t>1.133,14</t>
  </si>
  <si>
    <t xml:space="preserve">TALHADEIRA COM PUNHO DE PROTECAO *20 X 250* MM                                                                                                                                                                                                                                                                                                                                                                                                                                                            </t>
  </si>
  <si>
    <t xml:space="preserve">TAMPA CEGA EM PVC PARA CONDULETE 4 X 2"                                                                                                                                                                                                                                                                                                                                                                                                                                                                   </t>
  </si>
  <si>
    <t xml:space="preserve">TAMPA DE CONCRETO ARMADO PARA FOSSA SEPTICA, DIAMETRO NOMINAL DE 3,00 M E ESPESSURA MINIMA DE 100 MM                                                                                                                                                                                                                                                                                                                                                                                                      </t>
  </si>
  <si>
    <t>1.203,59</t>
  </si>
  <si>
    <t xml:space="preserve">TAMPA DE CONCRETO ARMADO PARA FOSSA, D = *0,90* M, E = 0,05 M                                                                                                                                                                                                                                                                                                                                                                                                                                             </t>
  </si>
  <si>
    <t xml:space="preserve">TAMPA DE CONCRETO ARMADO PARA FOSSA, D = *1,10* M, E = 0,05 M                                                                                                                                                                                                                                                                                                                                                                                                                                             </t>
  </si>
  <si>
    <t>98,58</t>
  </si>
  <si>
    <t xml:space="preserve">TAMPA DE CONCRETO ARMADO PARA FOSSA, D = *1,35* M, E = 0,05 M                                                                                                                                                                                                                                                                                                                                                                                                                                             </t>
  </si>
  <si>
    <t>152,36</t>
  </si>
  <si>
    <t xml:space="preserve">TAMPA DE CONCRETO ARMADO PARA FOSSA, D = 1,50 M, E = 0,05 M                                                                                                                                                                                                                                                                                                                                                                                                                                               </t>
  </si>
  <si>
    <t>227,66</t>
  </si>
  <si>
    <t xml:space="preserve">TAMPA DE CONCRETO ARMADO PARA FOSSA, D = 2,00 M, E = 0,05 M                                                                                                                                                                                                                                                                                                                                                                                                                                               </t>
  </si>
  <si>
    <t>452,67</t>
  </si>
  <si>
    <t xml:space="preserve">TAMPA DE CONCRETO ARMADO PARA FOSSA, D = 2,50 M, E = 0,05 M                                                                                                                                                                                                                                                                                                                                                                                                                                               </t>
  </si>
  <si>
    <t>833,34</t>
  </si>
  <si>
    <t xml:space="preserve">TAMPA DE CONCRETO ARMADO PARA POCO DE INSPECAO, COM FURO E TAMPINHA, DIAMETRO NOMINAL DE 3,00 M E ESPESSURA MINIMA DE 100 MM                                                                                                                                                                                                                                                                                                                                                                              </t>
  </si>
  <si>
    <t>1.463,78</t>
  </si>
  <si>
    <t xml:space="preserve">TAMPA DE CONCRETO ARMADO PARA POCO, COM  FURO E TAMPINHA, D = *0,90* M, E = 0,05 M                                                                                                                                                                                                                                                                                                                                                                                                                        </t>
  </si>
  <si>
    <t xml:space="preserve">TAMPA DE CONCRETO ARMADO PARA POCO, COM  FURO E TAMPINHA, D = *1,10* M, E = 0,05 M                                                                                                                                                                                                                                                                                                                                                                                                                        </t>
  </si>
  <si>
    <t>119,79</t>
  </si>
  <si>
    <t xml:space="preserve">TAMPA DE CONCRETO ARMADO PARA POCO, COM  FURO E TAMPINHA, D = *1,35* M, E = 0,05 M                                                                                                                                                                                                                                                                                                                                                                                                                        </t>
  </si>
  <si>
    <t>207,77</t>
  </si>
  <si>
    <t xml:space="preserve">TAMPA DE CONCRETO ARMADO PARA POCO, COM  FURO E TAMPINHA, D = 1,50 M, E = 0,05 M                                                                                                                                                                                                                                                                                                                                                                                                                          </t>
  </si>
  <si>
    <t>319,46</t>
  </si>
  <si>
    <t xml:space="preserve">TAMPA DE CONCRETO ARMADO PARA POCO, COM  FURO E TAMPINHA, D = 2,00 M, E = 0,05 M                                                                                                                                                                                                                                                                                                                                                                                                                          </t>
  </si>
  <si>
    <t>598,99</t>
  </si>
  <si>
    <t xml:space="preserve">TAMPA DE CONCRETO ARMADO PARA POCO, COM  FURO E TAMPINHA, D = 2,50 M, E = 0,05 M                                                                                                                                                                                                                                                                                                                                                                                                                          </t>
  </si>
  <si>
    <t>921,57</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</si>
  <si>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</si>
  <si>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</si>
  <si>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</si>
  <si>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</si>
  <si>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</si>
  <si>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</si>
  <si>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</si>
  <si>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</si>
  <si>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</si>
  <si>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</si>
  <si>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</si>
  <si>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</si>
  <si>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</si>
  <si>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</si>
  <si>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71,65</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</si>
  <si>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</si>
  <si>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</si>
  <si>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</si>
  <si>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</si>
  <si>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</si>
  <si>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</si>
  <si>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102,10</t>
  </si>
  <si>
    <t xml:space="preserve">TAMPAO FOFO ARTICULADO P/ REGISTRO, CLASSE A15 CARGA MAXIMA 1,5 T, *400 X 400* MM                                                                                                                                                                                                                                                                                                                                                                                                                         </t>
  </si>
  <si>
    <t>255,25</t>
  </si>
  <si>
    <t xml:space="preserve">TAMPAO FOFO ARTICULADO, CLASSE B125 CARGA MAX 12,5 T, REDONDO TAMPA 600 MM, REDE PLUVIAL/ESGOTO                                                                                                                                                                                                                                                                                                                                                                                                           </t>
  </si>
  <si>
    <t>647,25</t>
  </si>
  <si>
    <t xml:space="preserve">TAMPAO FOFO ARTICULADO, CLASSE D400 CARGA MAX 40 T, REDONDO TAMPA *600 MM, REDE PLUVIAL/ESGOTO                                                                                                                                                                                                                                                                                                                                                                                                            </t>
  </si>
  <si>
    <t>793,11</t>
  </si>
  <si>
    <t xml:space="preserve">TAMPAO FOFO SIMPLES COM BASE, CLASSE A15 CARGA MAX 1,5 T, *400 X 600* MM, REDE TELEFONE                                                                                                                                                                                                                                                                                                                                                                                                                   </t>
  </si>
  <si>
    <t>330,92</t>
  </si>
  <si>
    <t xml:space="preserve">TAMPAO FOFO SIMPLES COM BASE, CLASSE A15 CARGA MAX 1,5 T, 300 X 300 MM, REDE PLUVIAL/ESGOTO                                                                                                                                                                                                                                                                                                                                                                                                               </t>
  </si>
  <si>
    <t>154,97</t>
  </si>
  <si>
    <t xml:space="preserve">TAMPAO FOFO SIMPLES COM BASE, CLASSE A15 CARGA MAX 1,5 T, 400 X 400 MM, REDE PLUVIAL/ESGOTO/ELETRICA                                                                                                                                                                                                                                                                                                                                                                                                      </t>
  </si>
  <si>
    <t>237,02</t>
  </si>
  <si>
    <t xml:space="preserve">TAMPAO FOFO SIMPLES COM BASE, CLASSE B125 CARGA MAX 12,5 T, REDONDO TAMPA 500 MM, REDE PLUVIAL/ESGOTO                                                                                                                                                                                                                                                                                                                                                                                                     </t>
  </si>
  <si>
    <t>510,51</t>
  </si>
  <si>
    <t xml:space="preserve">TAMPAO FOFO SIMPLES COM BASE, CLASSE B125 CARGA MAX 12,5 T, REDONDO TAMPA 600 MM, REDE PLUVIAL/ESGOTO                                                                                                                                                                                                                                                                                                                                                                                                     </t>
  </si>
  <si>
    <t>588,00</t>
  </si>
  <si>
    <t xml:space="preserve">TAMPAO FOFO SIMPLES COM BASE, CLASSE D400 CARGA MAX 40 T, REDONDO TAMPA 600 MM, REDE PLUVIAL/ESGOTO                                                                                                                                                                                                                                                                                                                                                                                                       </t>
  </si>
  <si>
    <t>778,53</t>
  </si>
  <si>
    <t xml:space="preserve">TAMPAO FOFO SIMPLES COM BASE, CLASSE D400 CARGA MAX 40 T, REDONDO TAMPA 900 MM, REDE PLUVIAL/ESGOTO                                                                                                                                                                                                                                                                                                                                                                                                       </t>
  </si>
  <si>
    <t>2.480,53</t>
  </si>
  <si>
    <t xml:space="preserve">TAMPAO FOFO SIMPLES, CLASSE A15 CARGA MAX 1,5 T, *550 X 1100* MM, REDE TELEFONE                                                                                                                                                                                                                                                                                                                                                                                                                           </t>
  </si>
  <si>
    <t>839,60</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</si>
  <si>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</si>
  <si>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</si>
  <si>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</si>
  <si>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</si>
  <si>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85.950,00</t>
  </si>
  <si>
    <t xml:space="preserve">TANQUE DE ACO PARA TRANSPORTE DE AGUA COM CAPACIDADE DE 14 M3 (INCLUI MONTAGEM, NAO INCLUI CAMINHAO)                                                                                                                                                                                                                                                                                                                                                                                                      </t>
  </si>
  <si>
    <t>105.784,61</t>
  </si>
  <si>
    <t xml:space="preserve">TANQUE DE ACO PARA TRANSPORTE DE AGUA COM CAPACIDADE DE 4 M3 (INCLUI MONTAGEM, NAO INCLUI CAMINHAO)                                                                                                                                                                                                                                                                                                                                                                                                       </t>
  </si>
  <si>
    <t>60.366,21</t>
  </si>
  <si>
    <t xml:space="preserve">TANQUE DE ACO PARA TRANSPORTE DE AGUA COM CAPACIDADE DE 6 M3 (INCLUI MONTAGEM, NAO INCLUI CAMINHAO)                                                                                                                                                                                                                                                                                                                                                                                                       </t>
  </si>
  <si>
    <t>71.720,82</t>
  </si>
  <si>
    <t xml:space="preserve">TANQUE DE ACO PARA TRANSPORTE DE AGUA COM CAPACIDADE DE 8 M3 (INCLUI MONTAGEM, NAO INCLUI CAMINHAO)                                                                                                                                                                                                                                                                                                                                                                                                       </t>
  </si>
  <si>
    <t>57.060,45</t>
  </si>
  <si>
    <t xml:space="preserve">TANQUE DE ASFALTO ESTACIONARIO COM MACARICO, CAPACIDADE 20.000 L                                                                                                                                                                                                                                                                                                                                                                                                                                          </t>
  </si>
  <si>
    <t>119.510,74</t>
  </si>
  <si>
    <t xml:space="preserve">TANQUE DE ASFALTO ESTACIONARIO COM SERPENTINA, CAPACIDADE 20.000 L                                                                                                                                                                                                                                                                                                                                                                                                                                        </t>
  </si>
  <si>
    <t>125.259,91</t>
  </si>
  <si>
    <t xml:space="preserve">TANQUE DE ASFALTO ESTACIONARIO COM SERPENTINA, CAPACIDADE 30.000 L                                                                                                                                                                                                                                                                                                                                                                                                                                        </t>
  </si>
  <si>
    <t>147.034,86</t>
  </si>
  <si>
    <t xml:space="preserve">TANQUE DE LOUCA BRANCA, COM COLUNA, *30* L                                                                                                                                                                                                                                                                                                                                                                                                                                                                </t>
  </si>
  <si>
    <t>364,94</t>
  </si>
  <si>
    <t xml:space="preserve">TANQUE DE LOUCA BRANCA, SUSPENSO, *20* L                                                                                                                                                                                                                                                                                                                                                                                                                                                                  </t>
  </si>
  <si>
    <t>267,95</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</si>
  <si>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</si>
  <si>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</si>
  <si>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</si>
  <si>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</si>
  <si>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</si>
  <si>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</si>
  <si>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4.079,11</t>
  </si>
  <si>
    <t xml:space="preserve">TARIFA "A" ENTRE  0 E 20M3 FORNECIMENTO D'AGUA                                                                                                                                                                                                                                                                                                                                                                                                                                                            </t>
  </si>
  <si>
    <t xml:space="preserve">TARJETA LIVRE / OCUPADO PARA PORTA DE BANHEIRO, CORPO EM ZAMAC E ESPELHO EM LATAO                                                                                                                                                                                                                                                                                                                                                                                                                         </t>
  </si>
  <si>
    <t>39,79</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</si>
  <si>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</si>
  <si>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</si>
  <si>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</si>
  <si>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</si>
  <si>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</si>
  <si>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51,15</t>
  </si>
  <si>
    <t xml:space="preserve">TE CPVC, SOLDAVEL, 90 GRAUS, 54 MM, PARA AGUA QUENTE PREDIAL                                                                                                                                                                                                                                                                                                                                                                                                                                              </t>
  </si>
  <si>
    <t>83,24</t>
  </si>
  <si>
    <t xml:space="preserve">TE CPVC, SOLDAVEL, 90 GRAUS, 73 MM, PARA AGUA QUENTE PREDIAL                                                                                                                                                                                                                                                                                                                                                                                                                                              </t>
  </si>
  <si>
    <t>201,01</t>
  </si>
  <si>
    <t xml:space="preserve">TE CPVC, SOLDAVEL, 90 GRAUS, 89 MM, PARA AGUA QUENTE PREDIAL                                                                                                                                                                                                                                                                                                                                                                                                                                              </t>
  </si>
  <si>
    <t>244,58</t>
  </si>
  <si>
    <t xml:space="preserve">TE DE COBRE (REF 611) SEM ANEL DE SOLDA, BOLSA X BOLSA X BOLSA, 104 MM                                                                                                                                                                                                                                                                                                                                                                                                                                    </t>
  </si>
  <si>
    <t>1.544,91</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</si>
  <si>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</si>
  <si>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</si>
  <si>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</si>
  <si>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</si>
  <si>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62,31</t>
  </si>
  <si>
    <t xml:space="preserve">TE DE COBRE (REF 611) SEM ANEL DE SOLDA, BOLSA X BOLSA X BOLSA, 42 MM                                                                                                                                                                                                                                                                                                                                                                                                                                     </t>
  </si>
  <si>
    <t>80,27</t>
  </si>
  <si>
    <t xml:space="preserve">TE DE COBRE (REF 611) SEM ANEL DE SOLDA, BOLSA X BOLSA X BOLSA, 54 MM                                                                                                                                                                                                                                                                                                                                                                                                                                     </t>
  </si>
  <si>
    <t>158,65</t>
  </si>
  <si>
    <t xml:space="preserve">TE DE COBRE (REF 611) SEM ANEL DE SOLDA, BOLSA X BOLSA X BOLSA, 66 MM                                                                                                                                                                                                                                                                                                                                                                                                                                     </t>
  </si>
  <si>
    <t>451,62</t>
  </si>
  <si>
    <t xml:space="preserve">TE DE COBRE (REF 611) SEM ANEL DE SOLDA, BOLSA X BOLSA X BOLSA, 79 MM                                                                                                                                                                                                                                                                                                                                                                                                                                     </t>
  </si>
  <si>
    <t>706,58</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</si>
  <si>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</si>
  <si>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</si>
  <si>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</si>
  <si>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</si>
  <si>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</si>
  <si>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</si>
  <si>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</si>
  <si>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</si>
  <si>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</si>
  <si>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</si>
  <si>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</si>
  <si>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</si>
  <si>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OU AGUAS PLUVIAIS PREDIAIS                                                                                                                                                                                                                                                                                                                                                                                                                         </t>
  </si>
  <si>
    <t>70,16</t>
  </si>
  <si>
    <t xml:space="preserve">TE DE INSPECAO, PVC, SERIE R, 150 X 100 MM, PARA ESGOTO OU AGUAS PLUVIAIS PREDIAIS                                                                                                                                                                                                                                                                                                                                                                                                                        </t>
  </si>
  <si>
    <t>329,66</t>
  </si>
  <si>
    <t xml:space="preserve">TE DE INSPECAO, PVC, SERIE R, 75 X 75 MM, PARA ESGOTO OU AGUAS PLUVIAIS PREDIAIS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</si>
  <si>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</si>
  <si>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</si>
  <si>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</si>
  <si>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</si>
  <si>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</si>
  <si>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</si>
  <si>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</si>
  <si>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</si>
  <si>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</si>
  <si>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</si>
  <si>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</si>
  <si>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</si>
  <si>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</si>
  <si>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</si>
  <si>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</si>
  <si>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</si>
  <si>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</si>
  <si>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</si>
  <si>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</si>
  <si>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</si>
  <si>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</si>
  <si>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</si>
  <si>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</si>
  <si>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</si>
  <si>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</si>
  <si>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</si>
  <si>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</si>
  <si>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</si>
  <si>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</si>
  <si>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</si>
  <si>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</si>
  <si>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</si>
  <si>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</si>
  <si>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</si>
  <si>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</si>
  <si>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</si>
  <si>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</si>
  <si>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</si>
  <si>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</si>
  <si>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</si>
  <si>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33,02</t>
  </si>
  <si>
    <t xml:space="preserve">TE DE REDUCAO, CPVC, 42 X 35 MM, PARA AGUA QUENTE PREDIAL                                                                                                                                                                                                                                                                                                                                                                                                                                                 </t>
  </si>
  <si>
    <t>50,02</t>
  </si>
  <si>
    <t xml:space="preserve">TE DE REDUCAO, PVC LEVE, CURTO, 90 GRAUS, COM BOLSA PARA ANEL, 150 X 100 MM, PARA ESGOTO                                                                                                                                                                                                                                                                                                                                                                                                                  </t>
  </si>
  <si>
    <t>60,46</t>
  </si>
  <si>
    <t xml:space="preserve">TE DE REDUCAO, PVC PBA, BBB, JE, DN 100 X 50 / DE 110 X 60 MM, PARA REDE AGUA (NBR 10351)                                                                                                                                                                                                                                                                                                                                                                                                                 </t>
  </si>
  <si>
    <t>105,04</t>
  </si>
  <si>
    <t xml:space="preserve">TE DE REDUCAO, PVC PBA, BBB, JE, DN 100 X 75 / DE 110 X 85 MM, PARA REDE AGUA (NBR 10351)                                                                                                                                                                                                                                                                                                                                                                                                                 </t>
  </si>
  <si>
    <t>88,76</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</si>
  <si>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</si>
  <si>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</si>
  <si>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</si>
  <si>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</si>
  <si>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244,34</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</si>
  <si>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</si>
  <si>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</si>
  <si>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</si>
  <si>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</si>
  <si>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</si>
  <si>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</si>
  <si>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</si>
  <si>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</si>
  <si>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</si>
  <si>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120,43</t>
  </si>
  <si>
    <t xml:space="preserve">TE DE SERVICO INTEGRADO, EM POLIPROPILENO (PP), PARA TUBOS EM PEAD/PVC, 60 X 20 MM - LIGACAO PREDIAL DE AGUA                                                                                                                                                                                                                                                                                                                                                                                              </t>
  </si>
  <si>
    <t>46,86</t>
  </si>
  <si>
    <t xml:space="preserve">TE DE SERVICO INTEGRADO, EM POLIPROPILENO (PP), PARA TUBOS EM PEAD/PVC, 60 X 32 MM - LIGACAO PREDIAL DE AGUA                                                                                                                                                                                                                                                                                                                                                                                              </t>
  </si>
  <si>
    <t>64,05</t>
  </si>
  <si>
    <t xml:space="preserve">TE DE SERVICO INTEGRADO, EM POLIPROPILENO (PP), PARA TUBOS EM PEAD, 63 X 20 MM - LIGACAO PREDIAL DE AGUA                                                                                                                                                                                                                                                                                                                                                                                                  </t>
  </si>
  <si>
    <t>59,95</t>
  </si>
  <si>
    <t xml:space="preserve">TE DE SERVICO, PEAD PE 100, DE 125 X 20 MM, PARA ELETROFUSAO                                                                                                                                                                                                                                                                                                                                                                                                                                              </t>
  </si>
  <si>
    <t>250,30</t>
  </si>
  <si>
    <t xml:space="preserve">TE DE SERVICO, PEAD PE 100, DE 125 X 32 MM, PARA ELETROFUSAO                                                                                                                                                                                                                                                                                                                                                                                                                                              </t>
  </si>
  <si>
    <t>254,55</t>
  </si>
  <si>
    <t xml:space="preserve">TE DE SERVICO, PEAD PE 100, DE 125 X 63 MM, PARA ELETROFUSAO                                                                                                                                                                                                                                                                                                                                                                                                                                              </t>
  </si>
  <si>
    <t>385,83</t>
  </si>
  <si>
    <t xml:space="preserve">TE DE SERVICO, PEAD PE 100, DE 200 X 20 MM, PARA ELETROFUSAO                                                                                                                                                                                                                                                                                                                                                                                                                                              </t>
  </si>
  <si>
    <t>420,61</t>
  </si>
  <si>
    <t xml:space="preserve">TE DE SERVICO, PEAD PE 100, DE 200 X 32 MM, PARA ELETROFUSAO                                                                                                                                                                                                                                                                                                                                                                                                                                              </t>
  </si>
  <si>
    <t>427,19</t>
  </si>
  <si>
    <t xml:space="preserve">TE DE SERVICO, PEAD PE 100, DE 200 X 63 MM, PARA ELETROFUSAO                                                                                                                                                                                                                                                                                                                                                                                                                                              </t>
  </si>
  <si>
    <t>585,96</t>
  </si>
  <si>
    <t xml:space="preserve">TE DE SERVICO, PEAD PE 100, DE 63 X 20 MM, PARA ELETROFUSAO                                                                                                                                                                                                                                                                                                                                                                                                                                               </t>
  </si>
  <si>
    <t>198,67</t>
  </si>
  <si>
    <t xml:space="preserve">TE DE SERVICO, PEAD PE 100, DE 63 X 32 MM, PARA ELETROFUSAO                                                                                                                                                                                                                                                                                                                                                                                                                                               </t>
  </si>
  <si>
    <t xml:space="preserve">TE DE SERVICO, PEAD PE 100, DE 63 X 63 MM, PARA ELETROFUSAO                                                                                                                                                                                                                                                                                                                                                                                                                                               </t>
  </si>
  <si>
    <t>239,29</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</si>
  <si>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</si>
  <si>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</si>
  <si>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</si>
  <si>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</si>
  <si>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</si>
  <si>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</si>
  <si>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</si>
  <si>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</si>
  <si>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</si>
  <si>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38,03</t>
  </si>
  <si>
    <t xml:space="preserve">TE MISTURADOR DE TRANSICAO, CPVC, COM ROSCA, 22 MM X 3/4", PARA AGUA QUENTE                                                                                                                                                                                                                                                                                                                                                                                                                               </t>
  </si>
  <si>
    <t>41,89</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</si>
  <si>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</si>
  <si>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</si>
  <si>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</si>
  <si>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</si>
  <si>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</si>
  <si>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</si>
  <si>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</si>
  <si>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</si>
  <si>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</si>
  <si>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</si>
  <si>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</si>
  <si>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</si>
  <si>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</si>
  <si>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</si>
  <si>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</si>
  <si>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112,06</t>
  </si>
  <si>
    <t xml:space="preserve">TE PVC ROSCAVEL 90 GRAUS, 1", PARA  AGUA FRIA PREDIAL                                                                                                                                                                                                                                                                                                                                                                                                                                                     </t>
  </si>
  <si>
    <t>17,60</t>
  </si>
  <si>
    <t xml:space="preserve">TE PVC SOLDAVEL, BBB, 90 GRAUS, DN 40 MM, PARA ESGOTO SECUNDARIO PREDIAL                                                                                                                                                                                                                                                                                                                                                                                                                                  </t>
  </si>
  <si>
    <t xml:space="preserve">TE PVC, ROSCAVEL, 90 GRAUS, 1 1/2", AGUA FRIA PREDIAL                                                                                                                                                                                                                                                                                                                                                                                                                                                     </t>
  </si>
  <si>
    <t xml:space="preserve">TE PVC, ROSCAVEL, 90 GRAUS, 1 1/4", AGUA FRIA PREDIAL                                                                                                                                                                                                                                                                                                                                                                                                                                                     </t>
  </si>
  <si>
    <t>34,54</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</si>
  <si>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</si>
  <si>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</si>
  <si>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</si>
  <si>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</si>
  <si>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</si>
  <si>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</si>
  <si>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</si>
  <si>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</si>
  <si>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</si>
  <si>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</si>
  <si>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</si>
  <si>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</si>
  <si>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</si>
  <si>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</si>
  <si>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</si>
  <si>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35,24</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</si>
  <si>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</si>
  <si>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</si>
  <si>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</si>
  <si>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</si>
  <si>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</si>
  <si>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</si>
  <si>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</si>
  <si>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</si>
  <si>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</si>
  <si>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</si>
  <si>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</si>
  <si>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</si>
  <si>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</si>
  <si>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</si>
  <si>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</si>
  <si>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</si>
  <si>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</si>
  <si>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</si>
  <si>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18,88</t>
  </si>
  <si>
    <t xml:space="preserve">TE SOLDAVEL, PVC, 90 GRAUS, 110 MM, PARA AGUA FRIA PREDIAL (NBR 5648)                                                                                                                                                                                                                                                                                                                                                                                                                                     </t>
  </si>
  <si>
    <t>261,65</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</si>
  <si>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</si>
  <si>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</si>
  <si>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</si>
  <si>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</si>
  <si>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</si>
  <si>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</si>
  <si>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94,08</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</si>
  <si>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</si>
  <si>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</si>
  <si>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</si>
  <si>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</si>
  <si>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</si>
  <si>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</si>
  <si>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</si>
  <si>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</si>
  <si>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</si>
  <si>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</si>
  <si>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</si>
  <si>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</si>
  <si>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116,32</t>
  </si>
  <si>
    <t xml:space="preserve">TE 90 GRAUS EM ACO CARBONO, SOLDAVEL, PRESSAO 3.000 LBS, DN 1 1/4"                                                                                                                                                                                                                                                                                                                                                                                                                                        </t>
  </si>
  <si>
    <t>89,27</t>
  </si>
  <si>
    <t xml:space="preserve">TE 90 GRAUS EM ACO CARBONO, SOLDAVEL, PRESSAO 3.000 LBS, DN 1/2"                                                                                                                                                                                                                                                                                                                                                                                                                                          </t>
  </si>
  <si>
    <t xml:space="preserve">TE 90 GRAUS EM ACO CARBONO, SOLDAVEL, PRESSAO 3.000 LBS, DN 1"                                                                                                                                                                                                                                                                                                                                                                                                                                            </t>
  </si>
  <si>
    <t xml:space="preserve">TE 90 GRAUS EM ACO CARBONO, SOLDAVEL, PRESSAO 3.000 LBS, DN 2 1/2"                                                                                                                                                                                                                                                                                                                                                                                                                                        </t>
  </si>
  <si>
    <t>373,18</t>
  </si>
  <si>
    <t xml:space="preserve">TE 90 GRAUS EM ACO CARBONO, SOLDAVEL, PRESSAO 3.000 LBS, DN 2"                                                                                                                                                                                                                                                                                                                                                                                                                                            </t>
  </si>
  <si>
    <t>191,11</t>
  </si>
  <si>
    <t xml:space="preserve">TE 90 GRAUS EM ACO CARBONO, SOLDAVEL, PRESSAO 3.000 LBS, DN 3/4"                                                                                                                                                                                                                                                                                                                                                                                                                                          </t>
  </si>
  <si>
    <t>37,00</t>
  </si>
  <si>
    <t xml:space="preserve">TE 90 GRAUS EM ACO CARBONO, SOLDAVEL, PRESSAO 3.000 LBS, DN 3"                                                                                                                                                                                                                                                                                                                                                                                                                                            </t>
  </si>
  <si>
    <t>610,52</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</si>
  <si>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</si>
  <si>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</si>
  <si>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</si>
  <si>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</si>
  <si>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</si>
  <si>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</si>
  <si>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132,18</t>
  </si>
  <si>
    <t xml:space="preserve">TE, PVC PBA, BBB, 90 GRAUS, DN 50 / DE 60 MM, PARA REDE AGUA (NBR 10351)                                                                                                                                                                                                                                                                                                                                                                                                                                  </t>
  </si>
  <si>
    <t xml:space="preserve">TE, PVC PBA, BBB, 90 GRAUS, DN 75 / DE 85 MM, PARA REDE AGUA (NBR 10351)                                                                                                                                                                                                                                                                                                                                                                                                                                  </t>
  </si>
  <si>
    <t>62,39</t>
  </si>
  <si>
    <t xml:space="preserve">TE, PVC, SERIE R, 100 X 100 MM, PARA ESGOTO OU AGUAS PLUVIAIS PREDIAIS                                                                                                                                                                                                                                                                                                                                                                                                                                    </t>
  </si>
  <si>
    <t>69,81</t>
  </si>
  <si>
    <t xml:space="preserve">TE, PVC, SERIE R, 100 X 75 MM, PARA ESGOTO OU AGUAS PLUVIAIS PREDIAIS                                                                                                                                                                                                                                                                                                                                                                                                                                     </t>
  </si>
  <si>
    <t xml:space="preserve">TE, PVC, SERIE R, 150 X 100 MM, PARA ESGOTO OU AGUAS PLUVIAIS PREDIAIS                                                                                                                                                                                                                                                                                                                                                                                                                                    </t>
  </si>
  <si>
    <t>113,37</t>
  </si>
  <si>
    <t xml:space="preserve">TE, PVC, SERIE R, 150 X 150 MM, PARA ESGOTO OU AGUAS PLUVIAIS PREDIAIS                                                                                                                                                                                                                                                                                                                                                                                                                                    </t>
  </si>
  <si>
    <t>168,17</t>
  </si>
  <si>
    <t xml:space="preserve">TE, PVC, SERIE R, 75 X 75 MM, PARA ESGOTO OU AGUAS PLUVIAIS PREDIAIS                                                                                                                                                                                                                                                                                                                                                                                                                                      </t>
  </si>
  <si>
    <t>40,43</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</si>
  <si>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</si>
  <si>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</si>
  <si>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</si>
  <si>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</si>
  <si>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</si>
  <si>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</si>
  <si>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</si>
  <si>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</si>
  <si>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</si>
  <si>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</si>
  <si>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</si>
  <si>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4.881,35</t>
  </si>
  <si>
    <t xml:space="preserve">TECNICO EM LABORATORIO E CAMPO DE CONSTRUCAO CIVIL                                                                                                                                                                                                                                                                                                                                                                                                                                                        </t>
  </si>
  <si>
    <t xml:space="preserve">TECNICO EM LABORATORIO E CAMPO DE CONSTRUCAO CIVIL (MENSALISTA)                                                                                                                                                                                                                                                                                                                                                                                                                                           </t>
  </si>
  <si>
    <t>7.892,75</t>
  </si>
  <si>
    <t xml:space="preserve">TECNICO EM SEGURANCA DO TRABALHO                                                                                                                                                                                                                                                                                                                                                                                                                                                                          </t>
  </si>
  <si>
    <t>39,68</t>
  </si>
  <si>
    <t xml:space="preserve">TECNICO EM SEGURANCA DO TRABALHO (MENSALISTA)                                                                                                                                                                                                                                                                                                                                                                                                                                                             </t>
  </si>
  <si>
    <t>6.978,20</t>
  </si>
  <si>
    <t xml:space="preserve">TECNICO EM SONDAGEM                                                                                                                                                                                                                                                                                                                                                                                                                                                                                       </t>
  </si>
  <si>
    <t xml:space="preserve">TECNICO EM SONDAGEM (MENSALISTA)                                                                                                                                                                                                                                                                                                                                                                                                                                                                          </t>
  </si>
  <si>
    <t>4.609,86</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</si>
  <si>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</si>
  <si>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</si>
  <si>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7,63</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</si>
  <si>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</si>
  <si>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</si>
  <si>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</si>
  <si>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</si>
  <si>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</si>
  <si>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</si>
  <si>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</si>
  <si>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</si>
  <si>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</si>
  <si>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43,55</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</si>
  <si>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</si>
  <si>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</si>
  <si>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77,98</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</si>
  <si>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</si>
  <si>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</si>
  <si>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</si>
  <si>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</si>
  <si>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</si>
  <si>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</si>
  <si>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</si>
  <si>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</si>
  <si>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</si>
  <si>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</si>
  <si>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</si>
  <si>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</si>
  <si>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</si>
  <si>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</si>
  <si>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</si>
  <si>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</si>
  <si>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</si>
  <si>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</si>
  <si>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</si>
  <si>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</si>
  <si>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</si>
  <si>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</si>
  <si>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</si>
  <si>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765,00</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</si>
  <si>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</si>
  <si>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</si>
  <si>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</si>
  <si>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</si>
  <si>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</si>
  <si>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183,04</t>
  </si>
  <si>
    <t xml:space="preserve">TELHA DE FIBROCIMENTO E = 6 MM, DE 4,60 X 1,06 M (SEM AMIANTO)                                                                                                                                                                                                                                                                                                                                                                                                                                            </t>
  </si>
  <si>
    <t>211,24</t>
  </si>
  <si>
    <t xml:space="preserve">TELHA DE FIBROCIMENTO E = 8 MM, DE 3,00 X 1,06 M (SEM AMIANTO)                                                                                                                                                                                                                                                                                                                                                                                                                                            </t>
  </si>
  <si>
    <t>172,77</t>
  </si>
  <si>
    <t xml:space="preserve">TELHA DE FIBROCIMENTO E = 8 MM, DE 4,10 X 1,06 M (SEM AMIANTO)                                                                                                                                                                                                                                                                                                                                                                                                                                            </t>
  </si>
  <si>
    <t>235,60</t>
  </si>
  <si>
    <t xml:space="preserve">TELHA DE FIBROCIMENTO E = 8 MM, DE 4,60 X 1,06 M (SEM AMIANTO)                                                                                                                                                                                                                                                                                                                                                                                                                                            </t>
  </si>
  <si>
    <t>263,87</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</si>
  <si>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</si>
  <si>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</si>
  <si>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</si>
  <si>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</si>
  <si>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</si>
  <si>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44,52</t>
  </si>
  <si>
    <t xml:space="preserve">TELHA DE FIBROCIMENTO ONDULADA E = 6 MM, DE 1,83 X 1,10 M (SEM AMIANTO)                                                                                                                                                                                                                                                                                                                                                                                                                                   </t>
  </si>
  <si>
    <t>53,27</t>
  </si>
  <si>
    <t xml:space="preserve">TELHA DE FIBROCIMENTO ONDULADA E = 6 MM, DE 2,44 X 1,10 M (SEM AMIANTO)                                                                                                                                                                                                                                                                                                                                                                                                                                   </t>
  </si>
  <si>
    <t xml:space="preserve">TELHA DE FIBROCIMENTO ONDULADA E = 6 MM, DE 3,66 X 1,10 M (SEM AMIANTO)                                                                                                                                                                                                                                                                                                                                                                                                                                   </t>
  </si>
  <si>
    <t>106,51</t>
  </si>
  <si>
    <t xml:space="preserve">TELHA DE FIBROCIMENTO ONDULADA E = 8 MM, DE 1,53 X 1,10 M (SEM AMIANTO)                                                                                                                                                                                                                                                                                                                                                                                                                                   </t>
  </si>
  <si>
    <t>58,58</t>
  </si>
  <si>
    <t xml:space="preserve">TELHA DE FIBROCIMENTO ONDULADA E = 8 MM, DE 1,83 X 1,10 M (SEM AMIANTO)                                                                                                                                                                                                                                                                                                                                                                                                                                   </t>
  </si>
  <si>
    <t xml:space="preserve">TELHA DE FIBROCIMENTO ONDULADA E = 8 MM, DE 2,44 X 1,10 M (SEM AMIANTO)                                                                                                                                                                                                                                                                                                                                                                                                                                   </t>
  </si>
  <si>
    <t>98,22</t>
  </si>
  <si>
    <t xml:space="preserve">TELHA DE FIBROCIMENTO ONDULADA E = 8 MM, DE 3,66 X 1,10 M (SEM AMIANTO)                                                                                                                                                                                                                                                                                                                                                                                                                                   </t>
  </si>
  <si>
    <t>36,57</t>
  </si>
  <si>
    <t>147,23</t>
  </si>
  <si>
    <t xml:space="preserve">TELHA DE VIDRO TIPO FRANCESA, *39 X 23* CM                                                                                                                                                                                                                                                                                                                                                                                                                                                                </t>
  </si>
  <si>
    <t xml:space="preserve">TELHA ESTRUTURAL DE FIBROCIMENTO 1 ABA, DE 0,52 X 2,00 M (SEM AMIANTO)                                                                                                                                                                                                                                                                                                                                                                                                                                    </t>
  </si>
  <si>
    <t>91,04</t>
  </si>
  <si>
    <t xml:space="preserve">TELHA ESTRUTURAL DE FIBROCIMENTO 1 ABA, DE 0,52 X 2,50 M (SEM AMIANTO)                                                                                                                                                                                                                                                                                                                                                                                                                                    </t>
  </si>
  <si>
    <t>106,10</t>
  </si>
  <si>
    <t xml:space="preserve">TELHA ESTRUTURAL DE FIBROCIMENTO 1 ABA, DE 0,52 X 3,60 M (SEM AMIANTO)                                                                                                                                                                                                                                                                                                                                                                                                                                    </t>
  </si>
  <si>
    <t>153,04</t>
  </si>
  <si>
    <t xml:space="preserve">TELHA ESTRUTURAL DE FIBROCIMENTO 1 ABA, DE 0,52 X 4,00 M (SEM AMIANTO)                                                                                                                                                                                                                                                                                                                                                                                                                                    </t>
  </si>
  <si>
    <t>169,04</t>
  </si>
  <si>
    <t xml:space="preserve">TELHA ESTRUTURAL DE FIBROCIMENTO 1 ABA, DE 0,52 X 4,50 M (SEM AMIANTO)                                                                                                                                                                                                                                                                                                                                                                                                                                    </t>
  </si>
  <si>
    <t xml:space="preserve">TELHA ESTRUTURAL DE FIBROCIMENTO 1 ABA, DE 0,52 X 5,00 M (SEM AMIANTO)                                                                                                                                                                                                                                                                                                                                                                                                                                    </t>
  </si>
  <si>
    <t>213,72</t>
  </si>
  <si>
    <t xml:space="preserve">TELHA ESTRUTURAL DE FIBROCIMENTO 1 ABA, DE 0,52 X 5,50 M (SEM AMIANTO)                                                                                                                                                                                                                                                                                                                                                                                                                                    </t>
  </si>
  <si>
    <t>235,19</t>
  </si>
  <si>
    <t xml:space="preserve">TELHA ESTRUTURAL DE FIBROCIMENTO 1 ABA, DE 0,52 X 6,00 M (SEM AMIANTO)                                                                                                                                                                                                                                                                                                                                                                                                                                    </t>
  </si>
  <si>
    <t>256,50</t>
  </si>
  <si>
    <t xml:space="preserve">TELHA ESTRUTURAL DE FIBROCIMENTO 1 ABA, DE 0,52 X 6,50 M (SEM AMIANTO)                                                                                                                                                                                                                                                                                                                                                                                                                                    </t>
  </si>
  <si>
    <t>277,89</t>
  </si>
  <si>
    <t xml:space="preserve">TELHA ESTRUTURAL DE FIBROCIMENTO 1 ABA, DE 0,52 X 7,20 M (SEM AMIANTO)                                                                                                                                                                                                                                                                                                                                                                                                                                    </t>
  </si>
  <si>
    <t>307,69</t>
  </si>
  <si>
    <t xml:space="preserve">TELHA ESTRUTURAL DE FIBROCIMENTO 2 ABAS, DE 1,00 X 3,00 M (SEM AMIANTO)                                                                                                                                                                                                                                                                                                                                                                                                                                   </t>
  </si>
  <si>
    <t xml:space="preserve">TELHA ESTRUTURAL DE FIBROCIMENTO 2 ABAS, DE 1,00 X 4,60 M (SEM AMIANTO)                                                                                                                                                                                                                                                                                                                                                                                                                                   </t>
  </si>
  <si>
    <t>324,24</t>
  </si>
  <si>
    <t xml:space="preserve">TELHA ESTRUTURAL DE FIBROCIMENTO 2 ABAS, DE 1,00 X 6,00 M (SEM AMIANTO)                                                                                                                                                                                                                                                                                                                                                                                                                                   </t>
  </si>
  <si>
    <t>425,83</t>
  </si>
  <si>
    <t xml:space="preserve">TELHA ESTRUTURAL DE FIBROCIMENTO 2 ABAS, DE 1,00 X 7,40 M (SEM AMIANTO)                                                                                                                                                                                                                                                                                                                                                                                                                                   </t>
  </si>
  <si>
    <t>523,52</t>
  </si>
  <si>
    <t xml:space="preserve">TELHA ESTRUTURAL DE FIBROCIMENTO 2 ABAS, DE 1,00 X 8,20 M (SEM AMIANTO)                                                                                                                                                                                                                                                                                                                                                                                                                                   </t>
  </si>
  <si>
    <t>582,69</t>
  </si>
  <si>
    <t xml:space="preserve">TELHA ESTRUTURAL DE FIBROCIMENTO 2 ABAS, DE 1,00 X 9,20 M (SEM AMIANTO)                                                                                                                                                                                                                                                                                                                                                                                                                                   </t>
  </si>
  <si>
    <t>652,35</t>
  </si>
  <si>
    <t xml:space="preserve">TELHA GALVALUME COM ISOLAMENTO TERMOACUSTICO EM ESPUMA RIGIDA DE POLIURETANO (PU) INJETADO, ESPESSURA DE 30 MM, DENSIDADE DE 35 KG/M3, COM DUAS FACES TRAPEZOIDAIS, ACABAMENTO NATURAL (NAO INCLUI ACESSORIOS DE FIXACAO)                                                                                                                                                                                                                                                                                 </t>
  </si>
  <si>
    <t>237,71</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</si>
  <si>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</si>
  <si>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</si>
  <si>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267,66</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</si>
  <si>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</si>
  <si>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</si>
  <si>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225,50</t>
  </si>
  <si>
    <t xml:space="preserve">TELHA TERMOISOLANTE REVESTIDA EM ACO GALVANIZADO, FACES SUPERIOR E INFERIOR EM TELHA TRAPEZOIDAL (SEM ACESSORIOS DE FIXACAO), REVESTIMENTO COM ESPESSURA DE 0,50 MM COM PRE-PINTURA NAS DUAS FACES, NUCLEO EM POLIESTIRENO (EPS) DE 50 MM                                                                                                                                                                                                                                                                 </t>
  </si>
  <si>
    <t>232,86</t>
  </si>
  <si>
    <t xml:space="preserve">TELHA TRAPEZOIDAL EM ACO ZINCADO, SEM PINTURA, ALTURA DE APROXIMADAMENTE 40 MM, ESPESSURA DE 0,50 MM E LARGURA UTIL DE 980 MM                                                                                                                                                                                                                                                                                                                                                                             </t>
  </si>
  <si>
    <t>71,08</t>
  </si>
  <si>
    <t xml:space="preserve">TELHA TRAPEZOIDAL EM ALUMINIO, ALTURA DE *38* MM E ESPESSURA DE 0,5 MM (LARGURA TOTAL DE 1056 MM E COMPRIMENTO DE 5000 MM)                                                                                                                                                                                                                                                                                                                                                                                </t>
  </si>
  <si>
    <t>424,45</t>
  </si>
  <si>
    <t xml:space="preserve">TELHA TRAPEZOIDAL EM ALUMINIO, ALTURA DE *38* MM E ESPESSURA DE 0,7 MM (LARGURA TOTAL DE 1056 MM E COMPRIMENTO DE 5000 MM)                                                                                                                                                                                                                                                                                                                                                                                </t>
  </si>
  <si>
    <t>536,23</t>
  </si>
  <si>
    <t xml:space="preserve">TELHA VIDRO TIPO CANAL OU COLONIAL, C = 46 A 50 CM                                                                                                                                                                                                                                                                                                                                                                                                                                                        </t>
  </si>
  <si>
    <t>36,21</t>
  </si>
  <si>
    <t xml:space="preserve">TELHADOR                                                                                                                                                                                                                                                                                                                                                                                                                                                                                                  </t>
  </si>
  <si>
    <t xml:space="preserve">TELHADOR  (MENSALISTA)                                                                                                                                                                                                                                                                                                                                                                                                                                                                                    </t>
  </si>
  <si>
    <t>2.933,43</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</si>
  <si>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</si>
  <si>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</si>
  <si>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</si>
  <si>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</si>
  <si>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</si>
  <si>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</si>
  <si>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</si>
  <si>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</si>
  <si>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</si>
  <si>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</si>
  <si>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</si>
  <si>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</si>
  <si>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</si>
  <si>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</si>
  <si>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</si>
  <si>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</si>
  <si>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120,70</t>
  </si>
  <si>
    <t xml:space="preserve">TERMINAL METALICO A PRESSAO PARA 1 CABO DE 150 MM2, COM 1 FURO DE FIXACAO                                                                                                                                                                                                                                                                                                                                                                                                                                 </t>
  </si>
  <si>
    <t xml:space="preserve">TERMINAL METALICO A PRESSAO PARA 1 CABO DE 16 A 25 MM2, COM 2 FUROS PARA FIXACAO                                                                                                                                                                                                                                                                                                                                                                                                                          </t>
  </si>
  <si>
    <t>24,98</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</si>
  <si>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</si>
  <si>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</si>
  <si>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</si>
  <si>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33,90</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</si>
  <si>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</si>
  <si>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</si>
  <si>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</si>
  <si>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</si>
  <si>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</si>
  <si>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</si>
  <si>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</si>
  <si>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4,93</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</si>
  <si>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</si>
  <si>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</si>
  <si>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</si>
  <si>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</si>
  <si>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</si>
  <si>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1.037,71</t>
  </si>
  <si>
    <t xml:space="preserve">TERMOFUSORA PARA TUBOS E CONEXOES EM PPR COM DIAMETROS DE 75 A 110 MM, POTENCIA DE *1100* W, TENSAO 220 V                                                                                                                                                                                                                                                                                                                                                                                                 </t>
  </si>
  <si>
    <t>1.456,44</t>
  </si>
  <si>
    <t xml:space="preserve">TERRA VEGETAL (ENSACADA)                                                                                                                                                                                                                                                                                                                                                                                                                                                                                  </t>
  </si>
  <si>
    <t xml:space="preserve">TERRA VEGETAL (GRANEL)                                                                                                                                                                                                                                                                                                                                                                                                                                                                                    </t>
  </si>
  <si>
    <t>137,14</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</si>
  <si>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</si>
  <si>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</si>
  <si>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</si>
  <si>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</si>
  <si>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</si>
  <si>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</si>
  <si>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</si>
  <si>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</si>
  <si>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 xml:space="preserve">TIL TUBO QUEDA, EM PVC, JE, BBB, DN 100 X 100 MM, PARA REDE COLETORA DE ESGOTO (NBR 10569)                                                                                                                                                                                                                                                                                                                                                                                                                </t>
  </si>
  <si>
    <t xml:space="preserve">TINTA / REVESTIMENTO A BASE DE RESINA EPOXI COM ALCATRAO, BICOMPONENTE                                                                                                                                                                                                                                                                                                                                                                                                                                    </t>
  </si>
  <si>
    <t>62,56</t>
  </si>
  <si>
    <t xml:space="preserve">TINTA A BASE DE RESINA ACRILICA EMULSIONADA EM AGUA, PARA SINALIZACAO HORIZONTAL VIARIA (NBR 13699:2012)                                                                                                                                                                                                                                                                                                                                                                                                  </t>
  </si>
  <si>
    <t xml:space="preserve">TINTA A OLEO BRILHANTE, PARA MADEIRAS E METAIS                                                                                                                                                                                                                                                                                                                                                                                                                                                            </t>
  </si>
  <si>
    <t xml:space="preserve">TINTA ACRILICA A BASE DE SOLVENTE, PARA SINALIZACAO HORIZONTAL VIARIA (NBR 11862)                                                                                                                                                                                                                                                                                                                                                                                                                         </t>
  </si>
  <si>
    <t xml:space="preserve">TINTA ACRILICA PARA CERAMICA                                                                                                                                                                                                                                                                                                                                                                                                                                                                              </t>
  </si>
  <si>
    <t xml:space="preserve">TINTA ACRILICA PREMIUM PARA PISO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</si>
  <si>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</si>
  <si>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</si>
  <si>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</si>
  <si>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QUALQUER COR                                                                                                                                                                                                                                                                                                                                                                                                                                               </t>
  </si>
  <si>
    <t xml:space="preserve">TINTA EPOXI BASE AGUA PREMIUM, BRANCA                                                                                                                                                                                                                                                                                                                                                                                                                                                                     </t>
  </si>
  <si>
    <t>64,61</t>
  </si>
  <si>
    <t xml:space="preserve">TINTA ESMALTE BASE AGUA PREMIUM ACETINADO                                                                                                                                                                                                                                                                                                                                                                                                                                                                 </t>
  </si>
  <si>
    <t xml:space="preserve">TINTA ESMALTE BASE AGUA PREMIUM BRILHANTE                                                                                                                                                                                                                                                                                                                                                                                                                                                                 </t>
  </si>
  <si>
    <t xml:space="preserve">TINTA ESMALTE SINTETICO PREMIUM ACETINADO                                                                                                                                                                                                                                                                                                                                                                                                                                                                 </t>
  </si>
  <si>
    <t>32,35</t>
  </si>
  <si>
    <t xml:space="preserve">TINTA ESMALTE SINTETICO PREMIUM BRILHANTE                                                                                                                                                                                                                                                                                                                                                                                                                                                                 </t>
  </si>
  <si>
    <t>31,32</t>
  </si>
  <si>
    <t xml:space="preserve">TINTA ESMALTE SINTETICO PREMIUM DE DUPLA ACAO GRAFITE FOSCO PARA SUPERFICIES METALICAS FERROSAS                                                                                                                                                                                                                                                                                                                                                                                                           </t>
  </si>
  <si>
    <t xml:space="preserve">TINTA ESMALTE SINTETICO PREMIUM DE EFEITO PROTETOR DE SUPERFICIE METALICA ALUMINIO                                                                                                                                                                                                                                                                                                                                                                                                                        </t>
  </si>
  <si>
    <t>38,24</t>
  </si>
  <si>
    <t xml:space="preserve">TINTA ESMALTE SINTETICO PREMIUM FOSCO                                                                                                                                                                                                                                                                                                                                                                                                                                                                     </t>
  </si>
  <si>
    <t>31,75</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</si>
  <si>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</si>
  <si>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</si>
  <si>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</si>
  <si>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</si>
  <si>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STANDARD, COR BRANCA                                                                                                                                                                                                                                                                                                                                                                                                                                                                 </t>
  </si>
  <si>
    <t xml:space="preserve">TINTA MINERAL IMPERMEAVEL EM PO, BRANCA                                                                                                                                                                                                                                                                                                                                                                                                                                                                   </t>
  </si>
  <si>
    <t xml:space="preserve">TIRANTE COM ELO, EM ARAME GALVANIZADO RIGIDO, NUMERO 10, COMPRIMENTO 2000 MM, PARA PENDURAL DE FORRO REMOVIVEL                                                                                                                                                                                                                                                                                                                                                                                            </t>
  </si>
  <si>
    <t xml:space="preserve">TIRANTE EM FERRO GALVANIZADO PARA CONTRAVENTAMENTO DE TELHA CANALETE 90, 1/4 " X 400 MM                                                                                                                                                                                                                                                                                                                                                                                                                   </t>
  </si>
  <si>
    <t>52,75</t>
  </si>
  <si>
    <t xml:space="preserve">TOALHEIRO PLASTICO TIPO DISPENSER PARA PAPEL TOALHA INTERFOLHADO                                                                                                                                                                                                                                                                                                                                                                                                                                          </t>
  </si>
  <si>
    <t xml:space="preserve">TOMADA INDUSTRIAL DE EMBUTIR 3P+T 30 A, 440 V, COM TRAVA, COM PLACA                                                                                                                                                                                                                                                                                                                                                                                                                                       </t>
  </si>
  <si>
    <t>43,08</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</si>
  <si>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</si>
  <si>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</si>
  <si>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</si>
  <si>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</si>
  <si>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</si>
  <si>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</si>
  <si>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</si>
  <si>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</si>
  <si>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</si>
  <si>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</si>
  <si>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</si>
  <si>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</si>
  <si>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</si>
  <si>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</si>
  <si>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</si>
  <si>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5.117,19</t>
  </si>
  <si>
    <t xml:space="preserve">TORNEIRA CROMADA COM BICO PARA JARDIM/TANQUE 1/2 " OU 3/4 " (REF 1153)                                                                                                                                                                                                                                                                                                                                                                                                                                    </t>
  </si>
  <si>
    <t xml:space="preserve">TORNEIRA CROMADA CURTA SEM BICO PARA USO GERAL  1/2 " OU 3/4 " (REF 1152)                                                                                                                                                                                                                                                                                                                                                                                                                                 </t>
  </si>
  <si>
    <t xml:space="preserve">TORNEIRA CROMADA DE MESA PARA COZINHA BICA MOVEL COM AREJADOR 1/2 " OU 3/4 " (REF 1167)                                                                                                                                                                                                                                                                                                                                                                                                                   </t>
  </si>
  <si>
    <t>100,61</t>
  </si>
  <si>
    <t xml:space="preserve">TORNEIRA CROMADA DE MESA PARA LAVATORIO COM SENSOR DE PRESENCA                                                                                                                                                                                                                                                                                                                                                                                                                                            </t>
  </si>
  <si>
    <t>647,12</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</si>
  <si>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</si>
  <si>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</si>
  <si>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</si>
  <si>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</si>
  <si>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164,10</t>
  </si>
  <si>
    <t xml:space="preserve">TORNEIRA CROMADA DE PAREDE PARA COZINHA BICA MOVEL COM AREJADOR 1/2 " OU 3/4 " (REF 1168)                                                                                                                                                                                                                                                                                                                                                                                                                 </t>
  </si>
  <si>
    <t>96,05</t>
  </si>
  <si>
    <t xml:space="preserve">TORNEIRA CROMADA DE PAREDE PARA COZINHA COM AREJADOR, PADRAO POPULAR, 1/2 " OU 3/4 " (REF 1159)                                                                                                                                                                                                                                                                                                                                                                                                           </t>
  </si>
  <si>
    <t>51,24</t>
  </si>
  <si>
    <t xml:space="preserve">TORNEIRA CROMADA DE PAREDE PARA COZINHA SEM AREJADOR, PADRAO POPULAR, 1/2 " OU 3/4 " (REF 1158)                                                                                                                                                                                                                                                                                                                                                                                                           </t>
  </si>
  <si>
    <t xml:space="preserve">TORNEIRA CROMADA SEM BICO PARA TANQUE 1/2 " OU 3/4 " (REF 1143)                                                                                                                                                                                                                                                                                                                                                                                                                                           </t>
  </si>
  <si>
    <t>36,45</t>
  </si>
  <si>
    <t xml:space="preserve">TORNEIRA CROMADA SEM BICO PARA TANQUE, PADRAO POPULAR, 1/2 " OU 3/4 " (REF 1126)                                                                                                                                                                                                                                                                                                                                                                                                                          </t>
  </si>
  <si>
    <t xml:space="preserve">TORNEIRA DE BOIA BALAO METALICO, VAZAO TOTAL, PARA CAIXA D'AGUA, AGUA QUENTE, ROSCA 1/2 ", COM HASTE, TORNEIRA E BALAO METALICOS                                                                                                                                                                                                                                                                                                                                                                          </t>
  </si>
  <si>
    <t>56,75</t>
  </si>
  <si>
    <t xml:space="preserve">TORNEIRA DE BOIA BALAO METALICO, VAZAO TOTAL, PARA CAIXA D'AGUA, AGUA QUENTE, ROSCA 3/4 ", COM HASTE, TORNEIRA E BALAO METALICOS                                                                                                                                                                                                                                                                                                                                                                          </t>
  </si>
  <si>
    <t xml:space="preserve">TORNEIRA DE BOIA CONVENCIONAL PARA CAIXA D'AGUA, AGUA FRIA, 1.1/2", COM HASTE E TORNEIRA METALICOS E BALAO PLASTICO                                                                                                                                                                                                                                                                                                                                                                                       </t>
  </si>
  <si>
    <t>149,04</t>
  </si>
  <si>
    <t xml:space="preserve">TORNEIRA DE BOIA CONVENCIONAL PARA CAIXA D'AGUA, AGUA FRIA, 1.1/4", COM HASTE E TORNEIRA METALICOS E BALAO PLASTICO                                                                                                                                                                                                                                                                                                                                                                                       </t>
  </si>
  <si>
    <t>122,28</t>
  </si>
  <si>
    <t xml:space="preserve">TORNEIRA DE BOIA CONVENCIONAL PARA CAIXA D'AGUA, AGUA FRIA, 1/2", COM HASTE E TORNEIRA METALICOS E BALAO PLASTICO                                                                                                                                                                                                                                                                                                                                                                                         </t>
  </si>
  <si>
    <t xml:space="preserve">TORNEIRA DE BOIA CONVENCIONAL PARA CAIXA D'AGUA, AGUA FRIA, 3/4", COM HASTE E TORNEIRA METALICOS E BALAO PLASTICO                                                                                                                                                                                                                                                                                                                                                                                         </t>
  </si>
  <si>
    <t xml:space="preserve">TORNEIRA DE BOIA CONVENCIONAL PARA CAIXA D'AGUA, 1", AGUA FRIA, COM HASTE E TORNEIRA METALICOS E BALAO PLASTICO                                                                                                                                                                                                                                                                                                                                                                                           </t>
  </si>
  <si>
    <t xml:space="preserve">TORNEIRA DE BOIA CONVENCIONAL PARA CAIXA D'AGUA, 2", AGUA FRIA, COM HASTE E TORNEIRA METALICOS E BALAO PLASTICO                                                                                                                                                                                                                                                                                                                                                                                           </t>
  </si>
  <si>
    <t>191,23</t>
  </si>
  <si>
    <t xml:space="preserve">TORNEIRA DE BOIA VAZAO TOTAL PARA CAIXA D'AGUA, AGUA FRIA, BITOLA 1/2", COM HASTE E TORNEIRA METALICOS E BALAO PLASTICO                                                                                                                                                                                                                                                                                                                                                                                   </t>
  </si>
  <si>
    <t>44,57</t>
  </si>
  <si>
    <t xml:space="preserve">TORNEIRA DE BOIA VAZAO TOTAL PARA CAIXA D'AGUA, AGUA FRIA, BITOLA 1", COM HASTE E TORNEIRA METALICOS E BALAO PLASTICO                                                                                                                                                                                                                                                                                                                                                                                     </t>
  </si>
  <si>
    <t>81,49</t>
  </si>
  <si>
    <t xml:space="preserve">TORNEIRA DE BOIA VAZAO TOTAL PARA CAIXA D'AGUA, AGUA FRIA, BITOLA 3/4", COM HASTE E TORNEIRA METALICOS E BALAO PLASTICO                                                                                                                                                                                                                                                                                                                                                                                   </t>
  </si>
  <si>
    <t xml:space="preserve">TORNEIRA ELETRICA DE PAREDE, BICA ALTA, PARA COZINHA, 5500 W (110/220 V)                                                                                                                                                                                                                                                                                                                                                                                                                                  </t>
  </si>
  <si>
    <t>145,26</t>
  </si>
  <si>
    <t xml:space="preserve">TORNEIRA METAL AMARELO COM BICO PARA JARDIM, PADRAO POPULAR, 1/2 " OU 3/4 " (REF 1128)                                                                                                                                                                                                                                                                                                                                                                                                                    </t>
  </si>
  <si>
    <t xml:space="preserve">TORNEIRA METAL AMARELO CURTA SEM BICO PARA TANQUE, PADRAO POPULAR, 1/2 " OU 3/4 " (REF 1120)                                                                                                                                                                                                                                                                                                                                                                                                              </t>
  </si>
  <si>
    <t xml:space="preserve">TORNEIRA PLASTICA DE BOIA CONVENCIONAL PARA CAIXA DE AGUA, AGUA FRIA, 3/4 ", COM HASTE METALICA E COM TORNEIRA E BALAO PLASTICOS (PADRAO POPULAR)                                                                                                                                                                                                                                                                                                                                                         </t>
  </si>
  <si>
    <t>18,52</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</si>
  <si>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</si>
  <si>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</si>
  <si>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</si>
  <si>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</si>
  <si>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88.927,93</t>
  </si>
  <si>
    <t xml:space="preserve">TRANSFORMADOR TRIFASICO DE DISTRIBUICAO, POTENCIA DE 112,5 KVA, TENSAO NOMINAL DE 15 KV, TENSAO SECUNDARIA DE 220/127V, EM OLEO ISOLANTE TIPO MINERAL                                                                                                                                                                                                                                                                                                                                                     </t>
  </si>
  <si>
    <t>13.746,35</t>
  </si>
  <si>
    <t xml:space="preserve">TRANSFORMADOR TRIFASICO DE DISTRIBUICAO, POTENCIA DE 15 KVA, TENSAO NOMINAL DE 15 KV, TENSAO SECUNDARIA DE 220/127V, EM OLEO ISOLANTE TIPO MINERAL                                                                                                                                                                                                                                                                                                                                                        </t>
  </si>
  <si>
    <t>6.305,66</t>
  </si>
  <si>
    <t xml:space="preserve">TRANSFORMADOR TRIFASICO DE DISTRIBUICAO, POTENCIA DE 150 KVA, TENSAO NOMINAL DE 15 KV, TENSAO SECUNDARIA DE 220/127V, EM OLEO ISOLANTE TIPO MINERAL                                                                                                                                                                                                                                                                                                                                                       </t>
  </si>
  <si>
    <t>17.337,43</t>
  </si>
  <si>
    <t xml:space="preserve">TRANSFORMADOR TRIFASICO DE DISTRIBUICAO, POTENCIA DE 1500 KVA, TENSAO NOMINAL DE 15 KV, TENSAO SECUNDARIA DE 220/127V, EM OLEO ISOLANTE TIPO MINERAL                                                                                                                                                                                                                                                                                                                                                      </t>
  </si>
  <si>
    <t>112.446,27</t>
  </si>
  <si>
    <t xml:space="preserve">TRANSFORMADOR TRIFASICO DE DISTRIBUICAO, POTENCIA DE 225 KVA, TENSAO NOMINAL DE 15 KV, TENSAO SECUNDARIA DE 220/127V, EM OLEO ISOLANTE TIPO MINERAL                                                                                                                                                                                                                                                                                                                                                       </t>
  </si>
  <si>
    <t>24.321,86</t>
  </si>
  <si>
    <t xml:space="preserve">TRANSFORMADOR TRIFASICO DE DISTRIBUICAO, POTENCIA DE 30 KVA, TENSAO NOMINAL DE 15 KV, TENSAO SECUNDARIA DE 220/127V, EM OLEO ISOLANTE TIPO MINERAL                                                                                                                                                                                                                                                                                                                                                        </t>
  </si>
  <si>
    <t>7.701,92</t>
  </si>
  <si>
    <t xml:space="preserve">TRANSFORMADOR TRIFASICO DE DISTRIBUICAO, POTENCIA DE 300 KVA, TENSAO NOMINAL DE 15 KV, TENSAO SECUNDARIA DE 220/127V, EM OLEO ISOLANTE TIPO MINERAL                                                                                                                                                                                                                                                                                                                                                       </t>
  </si>
  <si>
    <t>28.375,50</t>
  </si>
  <si>
    <t xml:space="preserve">TRANSFORMADOR TRIFASICO DE DISTRIBUICAO, POTENCIA DE 45 KVA, TENSAO NOMINAL DE 15 KV, TENSAO SECUNDARIA DE 220/127V, EM OLEO ISOLANTE TIPO MINERAL                                                                                                                                                                                                                                                                                                                                                        </t>
  </si>
  <si>
    <t>8.602,73</t>
  </si>
  <si>
    <t xml:space="preserve">TRANSFORMADOR TRIFASICO DE DISTRIBUICAO, POTENCIA DE 500 KVA, TENSAO NOMINAL DE 15 KV, TENSAO SECUNDARIA DE 220/127V, EM OLEO ISOLANTE TIPO MINERAL                                                                                                                                                                                                                                                                                                                                                       </t>
  </si>
  <si>
    <t>46.304,32</t>
  </si>
  <si>
    <t xml:space="preserve">TRANSFORMADOR TRIFASICO DE DISTRIBUICAO, POTENCIA DE 75 KVA, TENSAO NOMINAL DE 15 KV, TENSAO SECUNDARIA DE 220/127V, EM OLEO ISOLANTE TIPO MINERAL                                                                                                                                                                                                                                                                                                                                                        </t>
  </si>
  <si>
    <t>11.125,00</t>
  </si>
  <si>
    <t xml:space="preserve">TRANSFORMADOR TRIFASICO DE DISTRIBUICAO, POTENCIA DE 750 KVA, TENSAO NOMINAL DE 15 KV, TENSAO SECUNDARIA DE 220/127V, EM OLEO ISOLANTE TIPO MINERAL                                                                                                                                                                                                                                                                                                                                                       </t>
  </si>
  <si>
    <t>63.514,29</t>
  </si>
  <si>
    <t xml:space="preserve">TRANSPORTE - HORISTA (COLETADO CAIXA)                                                                                                                                                                                                                                                                                                                                                                                                                                                                     </t>
  </si>
  <si>
    <t xml:space="preserve">TRANSPORTE - MENSALISTA (COLETADO CAIXA)                                                                                                                                                                                                                                                                                                                                                                                                                                                                  </t>
  </si>
  <si>
    <t xml:space="preserve">TRATOR DE ESTEIRAS, POTENCIA BRUTA DE 133 HP, PESO OPERACIONAL DE 14 T, COM LAMINA COM CAPACIDADE DE 3,00 M3                                                                                                                                                                                                                                                                                                                                                                                              </t>
  </si>
  <si>
    <t>750.645,48</t>
  </si>
  <si>
    <t xml:space="preserve">TRATOR DE ESTEIRAS, POTENCIA BRUTA DE 347 HP, PESO OPERACIONAL DE 38,5 T, COM ESCARIFICADOR E LAMINA COM CAPACIDADE DE 4,70M3                                                                                                                                                                                                                                                                                                                                                                             </t>
  </si>
  <si>
    <t>3.092.395,29</t>
  </si>
  <si>
    <t xml:space="preserve">TRATOR DE ESTEIRAS, POTENCIA DE 100 HP, PESO OPERACIONAL DE 9,4 T, COM LAMINA COM CAPACIDADE DE 2,19 M3                                                                                                                                                                                                                                                                                                                                                                                                   </t>
  </si>
  <si>
    <t>728.235,83</t>
  </si>
  <si>
    <t xml:space="preserve">TRATOR DE ESTEIRAS, POTENCIA DE 150 HP, PESO OPERACIONAL DE 16,7 T, COM RODA MOTRIZ ELEVADA E LAMINA COM CONTATO DE 3,18M3                                                                                                                                                                                                                                                                                                                                                                                </t>
  </si>
  <si>
    <t>944.081,09</t>
  </si>
  <si>
    <t xml:space="preserve">TRATOR DE ESTEIRAS, POTENCIA DE 170 HP, PESO OPERACIONAL DE 19 T, COM LAMINA COM CAPACIDADE DE 5,2 M3                                                                                                                                                                                                                                                                                                                                                                                                     </t>
  </si>
  <si>
    <t>938.306,80</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</si>
  <si>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</si>
  <si>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</si>
  <si>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1.390.772,86</t>
  </si>
  <si>
    <t xml:space="preserve">TRATOR DE ESTEIRAS, POTENCIA 125 HP, PESO OPERACIONAL DE 12,9 T, COM LAMINA COM CAPACIDADE DE 2,7 M3                                                                                                                                                                                                                                                                                                                                                                                                      </t>
  </si>
  <si>
    <t>762.193,86</t>
  </si>
  <si>
    <t xml:space="preserve">TRATOR DE PNEUS COM POTENCIA DE 105 CV, TRACAO 4 X 4, PESO COM LASTRO DE 5775 KG                                                                                                                                                                                                                                                                                                                                                                                                                          </t>
  </si>
  <si>
    <t>249.644,84</t>
  </si>
  <si>
    <t xml:space="preserve">TRATOR DE PNEUS COM POTENCIA DE 122 CV, TRACAO 4 X 4, PESO COM LASTRO DE 4510 KG                                                                                                                                                                                                                                                                                                                                                                                                                          </t>
  </si>
  <si>
    <t>289.271,01</t>
  </si>
  <si>
    <t xml:space="preserve">TRATOR DE PNEUS COM POTENCIA DE 15 CV, PESO COM LASTRO DE 1160 KG                                                                                                                                                                                                                                                                                                                                                                                                                                         </t>
  </si>
  <si>
    <t>85.196,24</t>
  </si>
  <si>
    <t xml:space="preserve">TRATOR DE PNEUS COM POTENCIA DE 50 CV, TRACAO 4 X 2, PESO COM LASTRO DE 2714 KG                                                                                                                                                                                                                                                                                                                                                                                                                           </t>
  </si>
  <si>
    <t>138.158,59</t>
  </si>
  <si>
    <t xml:space="preserve">TRATOR DE PNEUS COM POTENCIA DE 85 CV, TRACAO 4 X 4, PESO COM LASTRO DE 4675 KG                                                                                                                                                                                                                                                                                                                                                                                                                           </t>
  </si>
  <si>
    <t>212.000,00</t>
  </si>
  <si>
    <t xml:space="preserve">TRATOR DE PNEUS COM POTENCIA DE 85 CV, TURBO,  PESO COM LASTRO DE 4900 KG                                                                                                                                                                                                                                                                                                                                                                                                                                 </t>
  </si>
  <si>
    <t>204.223,35</t>
  </si>
  <si>
    <t xml:space="preserve">TRATOR DE PNEUS COM POTENCIA DE 95 CV, TRACAO 4 X 4, PESO MAXIMO DE 5225 KG                                                                                                                                                                                                                                                                                                                                                                                                                               </t>
  </si>
  <si>
    <t>227.850,45</t>
  </si>
  <si>
    <t xml:space="preserve">TRAVA / PRENDEDOR DE PORTA, EM LATAO CROMADO, MONTADO EM PISO                                                                                                                                                                                                                                                                                                                                                                                                                                             </t>
  </si>
  <si>
    <t xml:space="preserve">TRAVA-QUEDAS EM ACO PARA CORDA DE 12 MM, EXTENSOR DE 25 X 300 MM, COM MOSQUETAO TIPO GANCHO TRAVA DUPLA                                                                                                                                                                                                                                                                                                                                                                                                   </t>
  </si>
  <si>
    <t>167,08</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</si>
  <si>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</si>
  <si>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</si>
  <si>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</si>
  <si>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</si>
  <si>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</si>
  <si>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627,31</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</si>
  <si>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</si>
  <si>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</si>
  <si>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</si>
  <si>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</si>
  <si>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</si>
  <si>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</si>
  <si>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</si>
  <si>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</si>
  <si>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</si>
  <si>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</si>
  <si>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</si>
  <si>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</si>
  <si>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</si>
  <si>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</si>
  <si>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</si>
  <si>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</si>
  <si>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</si>
  <si>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</si>
  <si>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</si>
  <si>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</si>
  <si>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</si>
  <si>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</si>
  <si>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</si>
  <si>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</si>
  <si>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</si>
  <si>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</si>
  <si>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</si>
  <si>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</si>
  <si>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</si>
  <si>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</si>
  <si>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</si>
  <si>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239,10</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</si>
  <si>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</si>
  <si>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</si>
  <si>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</si>
  <si>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48,83</t>
  </si>
  <si>
    <t xml:space="preserve">TUBO ACO GALVANIZADO COM COSTURA, CLASSE LEVE, DN 32 MM ( 1 1/4"),  E = 2,65 MM,  *2,71* KG/M (NBR 5580)                                                                                                                                                                                                                                                                                                                                                                                                  </t>
  </si>
  <si>
    <t>71,17</t>
  </si>
  <si>
    <t xml:space="preserve">TUBO ACO GALVANIZADO COM COSTURA, CLASSE LEVE, DN 40 MM ( 1 1/2"),  E = 3,00 MM,  *3,48* KG/M (NBR 5580)                                                                                                                                                                                                                                                                                                                                                                                                  </t>
  </si>
  <si>
    <t xml:space="preserve">TUBO ACO GALVANIZADO COM COSTURA, CLASSE LEVE, DN 50 MM ( 2"),  E = 3,00 MM,  *4,40* KG/M (NBR 5580)                                                                                                                                                                                                                                                                                                                                                                                                      </t>
  </si>
  <si>
    <t>102,63</t>
  </si>
  <si>
    <t xml:space="preserve">TUBO ACO GALVANIZADO COM COSTURA, CLASSE LEVE, DN 65 MM ( 2 1/2"),  E = 3,35 MM, * 6,23* KG/M (NBR 5580)                                                                                                                                                                                                                                                                                                                                                                                                  </t>
  </si>
  <si>
    <t xml:space="preserve">TUBO ACO GALVANIZADO COM COSTURA, CLASSE LEVE, DN 80 MM ( 3"),  E = 3,35 MM, *7,32* KG/M (NBR 5580)                                                                                                                                                                                                                                                                                                                                                                                                       </t>
  </si>
  <si>
    <t>164,98</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</si>
  <si>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</si>
  <si>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</si>
  <si>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</si>
  <si>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</si>
  <si>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</si>
  <si>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140,88</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</si>
  <si>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</si>
  <si>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</si>
  <si>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</si>
  <si>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</si>
  <si>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261,10</t>
  </si>
  <si>
    <t xml:space="preserve">TUBO ACO GALVANIZADO COM COSTURA, CLASSE MEDIA, DN 5", E = *5,40* MM, PESO *17,80* KG/M (NBR 5580)                                                                                                                                                                                                                                                                                                                                                                                                        </t>
  </si>
  <si>
    <t>390,91</t>
  </si>
  <si>
    <t xml:space="preserve">TUBO ACO GALVANIZADO COM COSTURA, CLASSE MEDIA, DN 6", E = 4,85* MM, PESO 19,68* KG/M (NBR 5580)                                                                                                                                                                                                                                                                                                                                                                                                          </t>
  </si>
  <si>
    <t>423,95</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</si>
  <si>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</si>
  <si>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</si>
  <si>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</si>
  <si>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</si>
  <si>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</si>
  <si>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</si>
  <si>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</si>
  <si>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</si>
  <si>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</si>
  <si>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</si>
  <si>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</si>
  <si>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</si>
  <si>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</si>
  <si>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</si>
  <si>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</si>
  <si>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</si>
  <si>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</si>
  <si>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</si>
  <si>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</si>
  <si>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34,46</t>
  </si>
  <si>
    <t xml:space="preserve">TUBO CPVC, SOLDAVEL, 42 MM, AGUA QUENTE PREDIAL (NBR 15884)                                                                                                                                                                                                                                                                                                                                                                                                                                               </t>
  </si>
  <si>
    <t xml:space="preserve">TUBO CPVC, SOLDAVEL, 54 MM, AGUA QUENTE PREDIAL (NBR 15884)                                                                                                                                                                                                                                                                                                                                                                                                                                               </t>
  </si>
  <si>
    <t>89,15</t>
  </si>
  <si>
    <t xml:space="preserve">TUBO CPVC, SOLDAVEL, 73 MM, AGUA QUENTE PREDIAL (NBR 15884)                                                                                                                                                                                                                                                                                                                                                                                                                                               </t>
  </si>
  <si>
    <t>136,93</t>
  </si>
  <si>
    <t xml:space="preserve">TUBO CPVC, SOLDAVEL, 89 MM, AGUA QUENTE PREDIAL (NBR 15884)                                                                                                                                                                                                                                                                                                                                                                                                                                               </t>
  </si>
  <si>
    <t>216,98</t>
  </si>
  <si>
    <t xml:space="preserve">TUBO DE BORRACHA ELASTOMERICA FLEXIVEL, PRETA, PARA ISOLAMENTO TERMICO DE TUBULACAO, DN 1 1/8" (28 MM), E= 32 MM, COEFICIENTE DE CONDUTIVIDADE TERMICA 0,036W/mK, VAPOR DE AGUA MAIOR OU IGUAL A 10.000                                                                                                                                                                                                                                                                                                   </t>
  </si>
  <si>
    <t>70,56</t>
  </si>
  <si>
    <t xml:space="preserve">TUBO DE BORRACHA ELASTOMERICA FLEXIVEL, PRETA, PARA ISOLAMENTO TERMICO DE TUBULACAO, DN 1 3/8" (35 MM), E= 32 MM, COEFICIENTE DE CONDUTIVIDADE TERMICA 0,036W/mK, VAPOR DE AGUA MAIOR OU IGUAL A 10.000                                                                                                                                                                                                                                                                                                   </t>
  </si>
  <si>
    <t>83,70</t>
  </si>
  <si>
    <t xml:space="preserve">TUBO DE BORRACHA ELASTOMERICA FLEXIVEL, PRETA, PARA ISOLAMENTO TERMICO DE TUBULACAO, DN 1 5/8" (42 MM), E= 32 MM, COEFICIENTE DE CONDUTIVIDADE TERMICA 0,036W/mK, VAPOR DE AGUA MAIOR OU IGUAL A 10.000                                                                                                                                                                                                                                                                                                   </t>
  </si>
  <si>
    <t>95,52</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</si>
  <si>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</si>
  <si>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</si>
  <si>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</si>
  <si>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</si>
  <si>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</si>
  <si>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115,93</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</si>
  <si>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</si>
  <si>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</si>
  <si>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</si>
  <si>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</si>
  <si>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</si>
  <si>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108,45</t>
  </si>
  <si>
    <t xml:space="preserve">TUBO DE COBRE CLASSE "A", DN = 1 1/2 " (42 MM), PARA INSTALACOES DE MEDIA PRESSAO PARA GASES COMBUSTIVEIS E MEDICINAIS                                                                                                                                                                                                                                                                                                                                                                                    </t>
  </si>
  <si>
    <t>197,07</t>
  </si>
  <si>
    <t xml:space="preserve">TUBO DE COBRE CLASSE "A", DN = 1 1/4 " (35 MM), PARA INSTALACOES DE MEDIA PRESSAO PARA GASES COMBUSTIVEIS E MEDICINAIS                                                                                                                                                                                                                                                                                                                                                                                    </t>
  </si>
  <si>
    <t>163,80</t>
  </si>
  <si>
    <t xml:space="preserve">TUBO DE COBRE CLASSE "A", DN = 1/2 " (15 MM), PARA INSTALACOES DE MEDIA PRESSAO PARA GASES COMBUSTIVEIS E MEDICINAIS                                                                                                                                                                                                                                                                                                                                                                                      </t>
  </si>
  <si>
    <t>52,69</t>
  </si>
  <si>
    <t xml:space="preserve">TUBO DE COBRE CLASSE "A", DN = 2 1/2 " (66 MM), PARA INSTALACOES DE MEDIA PRESSAO PARA GASES COMBUSTIVEIS E MEDICINAIS                                                                                                                                                                                                                                                                                                                                                                                    </t>
  </si>
  <si>
    <t>362,75</t>
  </si>
  <si>
    <t xml:space="preserve">TUBO DE COBRE CLASSE "A", DN = 3 " (79 MM), PARA INSTALACOES DE MEDIA PRESSAO PARA GASES COMBUSTIVEIS E MEDICINAIS                                                                                                                                                                                                                                                                                                                                                                                        </t>
  </si>
  <si>
    <t>534,43</t>
  </si>
  <si>
    <t xml:space="preserve">TUBO DE COBRE CLASSE "A", DN = 3/4 " (22 MM), PARA INSTALACOES DE MEDIA PRESSAO PARA GASES COMBUSTIVEIS E MEDICINAIS                                                                                                                                                                                                                                                                                                                                                                                      </t>
  </si>
  <si>
    <t>85,25</t>
  </si>
  <si>
    <t xml:space="preserve">TUBO DE COBRE CLASSE "A", DN = 4 " (104 MM), PARA INSTALACOES DE MEDIA PRESSAO PARA GASES COMBUSTIVEIS E MEDICINAIS                                                                                                                                                                                                                                                                                                                                                                                       </t>
  </si>
  <si>
    <t>810,32</t>
  </si>
  <si>
    <t xml:space="preserve">TUBO DE COBRE CLASSE "E", DN = 104 MM, PARA INSTALACAO HIDRAULICA PREDIAL                                                                                                                                                                                                                                                                                                                                                                                                                                 </t>
  </si>
  <si>
    <t>641,64</t>
  </si>
  <si>
    <t xml:space="preserve">TUBO DE COBRE CLASSE "E", DN = 15 MM, PARA INSTALACAO HIDRAULICA PREDIAL                                                                                                                                                                                                                                                                                                                                                                                                                                  </t>
  </si>
  <si>
    <t xml:space="preserve">TUBO DE COBRE CLASSE "E", DN = 22 MM, PARA INSTALACAO HIDRAULICA PREDIAL                                                                                                                                                                                                                                                                                                                                                                                                                                  </t>
  </si>
  <si>
    <t>58,54</t>
  </si>
  <si>
    <t xml:space="preserve">TUBO DE COBRE CLASSE "E", DN = 28 MM, PARA INSTALACAO HIDRAULICA PREDIAL                                                                                                                                                                                                                                                                                                                                                                                                                                  </t>
  </si>
  <si>
    <t>74,29</t>
  </si>
  <si>
    <t xml:space="preserve">TUBO DE COBRE CLASSE "E", DN = 35 MM, PARA INSTALACAO HIDRAULICA PREDIAL                                                                                                                                                                                                                                                                                                                                                                                                                                  </t>
  </si>
  <si>
    <t>107,89</t>
  </si>
  <si>
    <t xml:space="preserve">TUBO DE COBRE CLASSE "E", DN = 42 MM, PARA INSTALACAO HIDRAULICA PREDIAL                                                                                                                                                                                                                                                                                                                                                                                                                                  </t>
  </si>
  <si>
    <t>145,69</t>
  </si>
  <si>
    <t xml:space="preserve">TUBO DE COBRE CLASSE "E", DN = 54 MM, PARA INSTALACAO HIDRAULICA PREDIAL                                                                                                                                                                                                                                                                                                                                                                                                                                  </t>
  </si>
  <si>
    <t>211,29</t>
  </si>
  <si>
    <t xml:space="preserve">TUBO DE COBRE CLASSE "E", DN = 66 MM, PARA INSTALACAO HIDRAULICA PREDIAL                                                                                                                                                                                                                                                                                                                                                                                                                                  </t>
  </si>
  <si>
    <t>297,66</t>
  </si>
  <si>
    <t xml:space="preserve">TUBO DE COBRE CLASSE "E", DN = 79 MM, PARA INSTALACAO HIDRAULICA PREDIAL                                                                                                                                                                                                                                                                                                                                                                                                                                  </t>
  </si>
  <si>
    <t>435,14</t>
  </si>
  <si>
    <t xml:space="preserve">TUBO DE COBRE CLASSE "I", DN = 1 " (28 MM), PARA INSTALACOES INDUSTRIAIS DE ALTA PRESSAO E VAPOR                                                                                                                                                                                                                                                                                                                                                                                                          </t>
  </si>
  <si>
    <t>142,92</t>
  </si>
  <si>
    <t xml:space="preserve">TUBO DE COBRE CLASSE "I", DN = 1 1/2 " (42 MM), PARA INSTALACOES INDUSTRIAIS DE ALTA PRESSAO E VAPOR                                                                                                                                                                                                                                                                                                                                                                                                      </t>
  </si>
  <si>
    <t>251,19</t>
  </si>
  <si>
    <t xml:space="preserve">TUBO DE COBRE CLASSE "I", DN = 1 1/4 " (35 MM), PARA INSTALACOES INDUSTRIAIS DE ALTA PRESSAO E VAPOR                                                                                                                                                                                                                                                                                                                                                                                                      </t>
  </si>
  <si>
    <t>206,72</t>
  </si>
  <si>
    <t xml:space="preserve">TUBO DE COBRE CLASSE "I", DN = 1/2 " (15 MM), PARA INSTALACOES INDUSTRIAIS DE ALTA PRESSAO E VAPOR                                                                                                                                                                                                                                                                                                                                                                                                        </t>
  </si>
  <si>
    <t>63,29</t>
  </si>
  <si>
    <t xml:space="preserve">TUBO DE COBRE CLASSE "I", DN = 2 " (54 MM), PARA INSTALACOES INDUSTRIAIS DE ALTA PRESSAO E VAPOR                                                                                                                                                                                                                                                                                                                                                                                                          </t>
  </si>
  <si>
    <t>347,86</t>
  </si>
  <si>
    <t xml:space="preserve">TUBO DE COBRE CLASSE "I", DN = 2 1/2 " (66 MM), PARA INSTALACOES INDUSTRIAIS DE ALTA PRESSAO E VAPOR                                                                                                                                                                                                                                                                                                                                                                                                      </t>
  </si>
  <si>
    <t>451,33</t>
  </si>
  <si>
    <t xml:space="preserve">TUBO DE COBRE CLASSE "I", DN = 3 " (79 MM), PARA INSTALACOES INDUSTRIAIS DE ALTA PRESSAO E VAPOR                                                                                                                                                                                                                                                                                                                                                                                                          </t>
  </si>
  <si>
    <t>668,45</t>
  </si>
  <si>
    <t xml:space="preserve">TUBO DE COBRE CLASSE "I", DN = 3/4 " (22 MM), PARA INSTALACOES INDUSTRIAIS DE ALTA PRESSAO E VAPOR                                                                                                                                                                                                                                                                                                                                                                                                        </t>
  </si>
  <si>
    <t>103,16</t>
  </si>
  <si>
    <t xml:space="preserve">TUBO DE COBRE CLASSE "I", DN = 4" (104 MM), PARA INSTALACOES INDUSTRIAIS DE ALTA PRESSAO E VAPOR                                                                                                                                                                                                                                                                                                                                                                                                          </t>
  </si>
  <si>
    <t>983,92</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</si>
  <si>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</si>
  <si>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</si>
  <si>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</si>
  <si>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</si>
  <si>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67,45</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</si>
  <si>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</si>
  <si>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</si>
  <si>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</si>
  <si>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</si>
  <si>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280,41</t>
  </si>
  <si>
    <t xml:space="preserve">TUBO DE CONCRETO ARMADO PARA AGUAS PLUVIAIS, CLASSE PA-1, COM ENCAIXE PONTA E BOLSA, DIAMETRO NOMINAL DE = 600 MM                                                                                                                                                                                                                                                                                                                                                                                         </t>
  </si>
  <si>
    <t>148,50</t>
  </si>
  <si>
    <t xml:space="preserve">TUBO DE CONCRETO ARMADO PARA AGUAS PLUVIAIS, CLASSE PA-1, COM ENCAIXE PONTA E BOLSA, DIAMETRO NOMINAL DE 1000 MM                                                                                                                                                                                                                                                                                                                                                                                          </t>
  </si>
  <si>
    <t>289,51</t>
  </si>
  <si>
    <t xml:space="preserve">TUBO DE CONCRETO ARMADO PARA AGUAS PLUVIAIS, CLASSE PA-1, COM ENCAIXE PONTA E BOLSA, DIAMETRO NOMINAL DE 1100 MM                                                                                                                                                                                                                                                                                                                                                                                          </t>
  </si>
  <si>
    <t>405,56</t>
  </si>
  <si>
    <t xml:space="preserve">TUBO DE CONCRETO ARMADO PARA AGUAS PLUVIAIS, CLASSE PA-1, COM ENCAIXE PONTA E BOLSA, DIAMETRO NOMINAL DE 1200 MM                                                                                                                                                                                                                                                                                                                                                                                          </t>
  </si>
  <si>
    <t>432,39</t>
  </si>
  <si>
    <t xml:space="preserve">TUBO DE CONCRETO ARMADO PARA AGUAS PLUVIAIS, CLASSE PA-1, COM ENCAIXE PONTA E BOLSA, DIAMETRO NOMINAL DE 1500 MM                                                                                                                                                                                                                                                                                                                                                                                          </t>
  </si>
  <si>
    <t>626,44</t>
  </si>
  <si>
    <t xml:space="preserve">TUBO DE CONCRETO ARMADO PARA AGUAS PLUVIAIS, CLASSE PA-1, COM ENCAIXE PONTA E BOLSA, DIAMETRO NOMINAL DE 2000 MM                                                                                                                                                                                                                                                                                                                                                                                          </t>
  </si>
  <si>
    <t>1.735,87</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</si>
  <si>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</si>
  <si>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</si>
  <si>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</si>
  <si>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91,72</t>
  </si>
  <si>
    <t xml:space="preserve">TUBO DE CONCRETO ARMADO PARA AGUAS PLUVIAIS, CLASSE PA-1, COM ENCAIXE PONTA E BOLSA, DIAMETRO NOMINAL DE 700 MM                                                                                                                                                                                                                                                                                                                                                                                           </t>
  </si>
  <si>
    <t>202,40</t>
  </si>
  <si>
    <t xml:space="preserve">TUBO DE CONCRETO ARMADO PARA AGUAS PLUVIAIS, CLASSE PA-1, COM ENCAIXE PONTA E BOLSA, DIAMETRO NOMINAL DE 800 MM                                                                                                                                                                                                                                                                                                                                                                                           </t>
  </si>
  <si>
    <t>247,08</t>
  </si>
  <si>
    <t xml:space="preserve">TUBO DE CONCRETO ARMADO PARA AGUAS PLUVIAIS, CLASSE PA-1, COM ENCAIXE PONTA E BOLSA, DIAMETRO NOMINAL DE 900 MM                                                                                                                                                                                                                                                                                                                                                                                           </t>
  </si>
  <si>
    <t>283,89</t>
  </si>
  <si>
    <t xml:space="preserve">TUBO DE CONCRETO ARMADO PARA AGUAS PLUVIAIS, CLASSE PA-2, COM ENCAIXE PONTA E BOLSA, DIAMETRO NOMINAL DE 1000 MM                                                                                                                                                                                                                                                                                                                                                                                          </t>
  </si>
  <si>
    <t>318,21</t>
  </si>
  <si>
    <t xml:space="preserve">TUBO DE CONCRETO ARMADO PARA AGUAS PLUVIAIS, CLASSE PA-2, COM ENCAIXE PONTA E BOLSA, DIAMETRO NOMINAL DE 1100 MM                                                                                                                                                                                                                                                                                                                                                                                          </t>
  </si>
  <si>
    <t>439,26</t>
  </si>
  <si>
    <t xml:space="preserve">TUBO DE CONCRETO ARMADO PARA AGUAS PLUVIAIS, CLASSE PA-2, COM ENCAIXE PONTA E BOLSA, DIAMETRO NOMINAL DE 1200 MM                                                                                                                                                                                                                                                                                                                                                                                          </t>
  </si>
  <si>
    <t>466,71</t>
  </si>
  <si>
    <t xml:space="preserve">TUBO DE CONCRETO ARMADO PARA AGUAS PLUVIAIS, CLASSE PA-2, COM ENCAIXE PONTA E BOLSA, DIAMETRO NOMINAL DE 1500 MM                                                                                                                                                                                                                                                                                                                                                                                          </t>
  </si>
  <si>
    <t>670,12</t>
  </si>
  <si>
    <t xml:space="preserve">TUBO DE CONCRETO ARMADO PARA AGUAS PLUVIAIS, CLASSE PA-2, COM ENCAIXE PONTA E BOLSA, DIAMETRO NOMINAL DE 2000 MM                                                                                                                                                                                                                                                                                                                                                                                          </t>
  </si>
  <si>
    <t>1.946,72</t>
  </si>
  <si>
    <t xml:space="preserve">TUBO DE CONCRETO ARMADO PARA AGUAS PLUVIAIS, CLASSE PA-2, COM ENCAIXE PONTA E BOLSA, DIAMETRO NOMINAL DE 300 MM                                                                                                                                                                                                                                                                                                                                                                                           </t>
  </si>
  <si>
    <t xml:space="preserve">TUBO DE CONCRETO ARMADO PARA AGUAS PLUVIAIS, CLASSE PA-2, COM ENCAIXE PONTA E BOLSA, DIAMETRO NOMINAL DE 400 MM                                                                                                                                                                                                                                                                                                                                                                                           </t>
  </si>
  <si>
    <t>81,11</t>
  </si>
  <si>
    <t xml:space="preserve">TUBO DE CONCRETO ARMADO PARA AGUAS PLUVIAIS, CLASSE PA-2, COM ENCAIXE PONTA E BOLSA, DIAMETRO NOMINAL DE 500 MM                                                                                                                                                                                                                                                                                                                                                                                           </t>
  </si>
  <si>
    <t xml:space="preserve">TUBO DE CONCRETO ARMADO PARA AGUAS PLUVIAIS, CLASSE PA-2, COM ENCAIXE PONTA E BOLSA, DIAMETRO NOMINAL DE 600 MM                                                                                                                                                                                                                                                                                                                                                                                           </t>
  </si>
  <si>
    <t>128,84</t>
  </si>
  <si>
    <t xml:space="preserve">TUBO DE CONCRETO ARMADO PARA AGUAS PLUVIAIS, CLASSE PA-2, COM ENCAIXE PONTA E BOLSA, DIAMETRO NOMINAL DE 700 MM                                                                                                                                                                                                                                                                                                                                                                                           </t>
  </si>
  <si>
    <t>197,16</t>
  </si>
  <si>
    <t xml:space="preserve">TUBO DE CONCRETO ARMADO PARA AGUAS PLUVIAIS, CLASSE PA-2, COM ENCAIXE PONTA E BOLSA, DIAMETRO NOMINAL DE 800 MM                                                                                                                                                                                                                                                                                                                                                                                           </t>
  </si>
  <si>
    <t xml:space="preserve">TUBO DE CONCRETO ARMADO PARA AGUAS PLUVIAIS, CLASSE PA-2, COM ENCAIXE PONTA E BOLSA, DIAMETRO NOMINAL DE 900 MM                                                                                                                                                                                                                                                                                                                                                                                           </t>
  </si>
  <si>
    <t>287,01</t>
  </si>
  <si>
    <t xml:space="preserve">TUBO DE CONCRETO ARMADO PARA AGUAS PLUVIAIS, CLASSE PA-3, COM ENCAIXE PONTA E BOLSA, DIAMETRO NOMINAL DE 1000 MM                                                                                                                                                                                                                                                                                                                                                                                          </t>
  </si>
  <si>
    <t xml:space="preserve">TUBO DE CONCRETO ARMADO PARA AGUAS PLUVIAIS, CLASSE PA-3, COM ENCAIXE PONTA E BOLSA, DIAMETRO NOMINAL DE 1100 MM                                                                                                                                                                                                                                                                                                                                                                                          </t>
  </si>
  <si>
    <t>533,47</t>
  </si>
  <si>
    <t xml:space="preserve">TUBO DE CONCRETO ARMADO PARA AGUAS PLUVIAIS, CLASSE PA-3, COM ENCAIXE PONTA E BOLSA, DIAMETRO NOMINAL DE 1200 MM                                                                                                                                                                                                                                                                                                                                                                                          </t>
  </si>
  <si>
    <t>645,03</t>
  </si>
  <si>
    <t xml:space="preserve">TUBO DE CONCRETO ARMADO PARA AGUAS PLUVIAIS, CLASSE PA-3, COM ENCAIXE PONTA E BOLSA, DIAMETRO NOMINAL DE 1500 MM                                                                                                                                                                                                                                                                                                                                                                                          </t>
  </si>
  <si>
    <t>979,60</t>
  </si>
  <si>
    <t xml:space="preserve">TUBO DE CONCRETO ARMADO PARA AGUAS PLUVIAIS, CLASSE PA-3, COM ENCAIXE PONTA E BOLSA, DIAMETRO NOMINAL DE 400 MM                                                                                                                                                                                                                                                                                                                                                                                           </t>
  </si>
  <si>
    <t>118,55</t>
  </si>
  <si>
    <t xml:space="preserve">TUBO DE CONCRETO ARMADO PARA AGUAS PLUVIAIS, CLASSE PA-3, COM ENCAIXE PONTA E BOLSA, DIAMETRO NOMINAL DE 500 MM                                                                                                                                                                                                                                                                                                                                                                                           </t>
  </si>
  <si>
    <t>159,73</t>
  </si>
  <si>
    <t xml:space="preserve">TUBO DE CONCRETO ARMADO PARA AGUAS PLUVIAIS, CLASSE PA-3, COM ENCAIXE PONTA E BOLSA, DIAMETRO NOMINAL DE 600 MM                                                                                                                                                                                                                                                                                                                                                                                           </t>
  </si>
  <si>
    <t>193,42</t>
  </si>
  <si>
    <t xml:space="preserve">TUBO DE CONCRETO ARMADO PARA AGUAS PLUVIAIS, CLASSE PA-3, COM ENCAIXE PONTA E BOLSA, DIAMETRO NOMINAL DE 700 MM                                                                                                                                                                                                                                                                                                                                                                                           </t>
  </si>
  <si>
    <t>333,18</t>
  </si>
  <si>
    <t xml:space="preserve">TUBO DE CONCRETO ARMADO PARA AGUAS PLUVIAIS, CLASSE PA-3, COM ENCAIXE PONTA E BOLSA, DIAMETRO NOMINAL DE 800 MM                                                                                                                                                                                                                                                                                                                                                                                           </t>
  </si>
  <si>
    <t>347,16</t>
  </si>
  <si>
    <t xml:space="preserve">TUBO DE CONCRETO ARMADO PARA AGUAS PLUVIAIS, CLASSE PA-3, COM ENCAIXE PONTA E BOLSA, DIAMETRO NOMINAL DE 900 MM                                                                                                                                                                                                                                                                                                                                                                                           </t>
  </si>
  <si>
    <t>371,87</t>
  </si>
  <si>
    <t xml:space="preserve">TUBO DE CONCRETO ARMADO PARA ESGOTO SANITARIO, CLASSE EA-2, COM ENCAIXE PONTA E BOLSA, COM JUNTA ELASTICA, DIAMETRO NOMINAL DE 1000 MM                                                                                                                                                                                                                                                                                                                                                                    </t>
  </si>
  <si>
    <t>581,52</t>
  </si>
  <si>
    <t xml:space="preserve">TUBO DE CONCRETO ARMADO PARA ESGOTO SANITARIO, CLASSE EA-2, COM ENCAIXE PONTA E BOLSA, COM JUNTA ELASTICA, DIAMETRO NOMINAL DE 300 MM                                                                                                                                                                                                                                                                                                                                                                     </t>
  </si>
  <si>
    <t>121,67</t>
  </si>
  <si>
    <t xml:space="preserve">TUBO DE CONCRETO ARMADO PARA ESGOTO SANITARIO, CLASSE EA-2, COM ENCAIXE PONTA E BOLSA, COM JUNTA ELASTICA, DIAMETRO NOMINAL DE 400 MM                                                                                                                                                                                                                                                                                                                                                                     </t>
  </si>
  <si>
    <t>124,78</t>
  </si>
  <si>
    <t xml:space="preserve">TUBO DE CONCRETO ARMADO PARA ESGOTO SANITARIO, CLASSE EA-2, COM ENCAIXE PONTA E BOLSA, COM JUNTA ELASTICA, DIAMETRO NOMINAL DE 500 MM                                                                                                                                                                                                                                                                                                                                                                     </t>
  </si>
  <si>
    <t>230,86</t>
  </si>
  <si>
    <t xml:space="preserve">TUBO DE CONCRETO ARMADO PARA ESGOTO SANITARIO, CLASSE EA-2, COM ENCAIXE PONTA E BOLSA, COM JUNTA ELASTICA, DIAMETRO NOMINAL DE 600 MM                                                                                                                                                                                                                                                                                                                                                                     </t>
  </si>
  <si>
    <t>283,27</t>
  </si>
  <si>
    <t xml:space="preserve">TUBO DE CONCRETO ARMADO PARA ESGOTO SANITARIO, CLASSE EA-2, COM ENCAIXE PONTA E BOLSA, COM JUNTA ELASTICA, DIAMETRO NOMINAL DE 700 MM                                                                                                                                                                                                                                                                                                                                                                     </t>
  </si>
  <si>
    <t>370,00</t>
  </si>
  <si>
    <t xml:space="preserve">TUBO DE CONCRETO ARMADO PARA ESGOTO SANITARIO, CLASSE EA-2, COM ENCAIXE PONTA E BOLSA, COM JUNTA ELASTICA, DIAMETRO NOMINAL DE 800 MM                                                                                                                                                                                                                                                                                                                                                                     </t>
  </si>
  <si>
    <t>378,17</t>
  </si>
  <si>
    <t xml:space="preserve">TUBO DE CONCRETO ARMADO PARA ESGOTO SANITARIO, CLASSE EA-2, COM ENCAIXE PONTA E BOLSA, COM JUNTA ELASTICA, DIAMETRO NOMINAL DE 900 MM                                                                                                                                                                                                                                                                                                                                                                     </t>
  </si>
  <si>
    <t>573,40</t>
  </si>
  <si>
    <t xml:space="preserve">TUBO DE CONCRETO ARMADO PARA ESGOTO SANITARIO, CLASSE EA-3, COM ENCAIXE PONTA E BOLSA, COM JUNTA ELASTICA, DIAMETRO NOMINAL DE 1000 MM                                                                                                                                                                                                                                                                                                                                                                    </t>
  </si>
  <si>
    <t>742,50</t>
  </si>
  <si>
    <t xml:space="preserve">TUBO DE CONCRETO ARMADO PARA ESGOTO SANITARIO, CLASSE EA-3, COM ENCAIXE PONTA E BOLSA, COM JUNTA ELASTICA, DIAMETRO NOMINAL DE 400 MM                                                                                                                                                                                                                                                                                                                                                                     </t>
  </si>
  <si>
    <t>147,25</t>
  </si>
  <si>
    <t xml:space="preserve">TUBO DE CONCRETO ARMADO PARA ESGOTO SANITARIO, CLASSE EA-3, COM ENCAIXE PONTA E BOLSA, COM JUNTA ELASTICA, DIAMETRO NOMINAL DE 500 MM                                                                                                                                                                                                                                                                                                                                                                     </t>
  </si>
  <si>
    <t>306,98</t>
  </si>
  <si>
    <t xml:space="preserve">TUBO DE CONCRETO ARMADO PARA ESGOTO SANITARIO, CLASSE EA-3, COM ENCAIXE PONTA E BOLSA, COM JUNTA ELASTICA, DIAMETRO NOMINAL DE 600 MM                                                                                                                                                                                                                                                                                                                                                                     </t>
  </si>
  <si>
    <t>325,07</t>
  </si>
  <si>
    <t xml:space="preserve">TUBO DE CONCRETO ARMADO PARA ESGOTO SANITARIO, CLASSE EA-3, COM ENCAIXE PONTA E BOLSA, COM JUNTA ELASTICA, DIAMETRO NOMINAL DE 700 MM                                                                                                                                                                                                                                                                                                                                                                     </t>
  </si>
  <si>
    <t>424,28</t>
  </si>
  <si>
    <t xml:space="preserve">TUBO DE CONCRETO ARMADO PARA ESGOTO SANITARIO, CLASSE EA-3, COM ENCAIXE PONTA E BOLSA, COM JUNTA ELASTICA, DIAMETRO NOMINAL DE 800 MM                                                                                                                                                                                                                                                                                                                                                                     </t>
  </si>
  <si>
    <t>464,84</t>
  </si>
  <si>
    <t xml:space="preserve">TUBO DE CONCRETO ARMADO PARA ESGOTO SANITARIO, CLASSE EA-3, COM ENCAIXE PONTA E BOLSA, COM JUNTA ELASTICA, DIAMETRO NOMINAL DE 900 MM                                                                                                                                                                                                                                                                                                                                                                     </t>
  </si>
  <si>
    <t>658,26</t>
  </si>
  <si>
    <t xml:space="preserve">TUBO DE CONCRETO SIMPLES PARA AGUAS PLUVIAIS, CLASSE PS1, COM ENCAIXE MACHO E FEMEA, DIAMETRO NOMINAL DE 200 MM                                                                                                                                                                                                                                                                                                                                                                                           </t>
  </si>
  <si>
    <t>24,37</t>
  </si>
  <si>
    <t xml:space="preserve">TUBO DE CONCRETO SIMPLES PARA AGUAS PLUVIAIS, CLASSE PS1, COM ENCAIXE MACHO E FEMEA, DIAMETRO NOMINAL DE 300 MM                                                                                                                                                                                                                                                                                                                                                                                           </t>
  </si>
  <si>
    <t xml:space="preserve">TUBO DE CONCRETO SIMPLES PARA AGUAS PLUVIAIS, CLASSE PS1, COM ENCAIXE MACHO E FEMEA, DIAMETRO NOMINAL DE 400 MM                                                                                                                                                                                                                                                                                                                                                                                           </t>
  </si>
  <si>
    <t>47,64</t>
  </si>
  <si>
    <t xml:space="preserve">TUBO DE CONCRETO SIMPLES PARA AGUAS PLUVIAIS, CLASSE PS1, COM ENCAIXE MACHO E FEMEA, DIAMETRO NOMINAL DE 500 MM                                                                                                                                                                                                                                                                                                                                                                                           </t>
  </si>
  <si>
    <t xml:space="preserve">TUBO DE CONCRETO SIMPLES PARA AGUAS PLUVIAIS, CLASSE PS1, COM ENCAIXE MACHO E FEMEA, DIAMETRO NOMINAL DE 600 MM                                                                                                                                                                                                                                                                                                                                                                                           </t>
  </si>
  <si>
    <t>79,75</t>
  </si>
  <si>
    <t xml:space="preserve">TUBO DE CONCRETO SIMPLES PARA AGUAS PLUVIAIS, CLASSE PS1, COM ENCAIXE PONTA E BOLSA, DIAMETRO NOMINAL DE 200 MM                                                                                                                                                                                                                                                                                                                                                                                           </t>
  </si>
  <si>
    <t xml:space="preserve">TUBO DE CONCRETO SIMPLES PARA AGUAS PLUVIAIS, CLASSE PS1, COM ENCAIXE PONTA E BOLSA, DIAMETRO NOMINAL DE 300 MM                                                                                                                                                                                                                                                                                                                                                                                           </t>
  </si>
  <si>
    <t>41,00</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</si>
  <si>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</si>
  <si>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</si>
  <si>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</si>
  <si>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</si>
  <si>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</si>
  <si>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</si>
  <si>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53,18</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</si>
  <si>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</si>
  <si>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</si>
  <si>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</si>
  <si>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77,56</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</si>
  <si>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</si>
  <si>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</si>
  <si>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127,43</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</si>
  <si>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</si>
  <si>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</si>
  <si>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TIPO BENGALA, PARA LIGACAO CAIXA DE DESCARGA - EMBUTIR, PVC, 40 MM X 150 CM                                                                                                                                                                                                                                                                                                                                                                                                             </t>
  </si>
  <si>
    <t>20,06</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</si>
  <si>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</si>
  <si>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</si>
  <si>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</si>
  <si>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</si>
  <si>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</si>
  <si>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</si>
  <si>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</si>
  <si>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</si>
  <si>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</si>
  <si>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</si>
  <si>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</si>
  <si>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</si>
  <si>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</si>
  <si>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</si>
  <si>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</si>
  <si>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6.682,13</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</si>
  <si>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</si>
  <si>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</si>
  <si>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11.719,45</t>
  </si>
  <si>
    <t xml:space="preserve">TUBO DE POLIETILENO DE ALTA DENSIDADE, PEAD, PE-80, DE = 1400 MM X 42,9 MM PAREDE, (SDR 32,25 - PN 04 ) PARA REDE DE AGUA OU ESGOTO (NBR 15561)                                                                                                                                                                                                                                                                                                                                                           </t>
  </si>
  <si>
    <t>15.991,63</t>
  </si>
  <si>
    <t xml:space="preserve">TUBO DE POLIETILENO DE ALTA DENSIDADE, PEAD, PE-80, DE = 160 MM X 14,6 MM PAREDE, (SDR 11 - PN 12,5 ) PARA REDE DE AGUA OU ESGOTO (NBR 15561)                                                                                                                                                                                                                                                                                                                                                             </t>
  </si>
  <si>
    <t>351,53</t>
  </si>
  <si>
    <t xml:space="preserve">TUBO DE POLIETILENO DE ALTA DENSIDADE, PEAD, PE-80, DE = 1600 MM X 49,0 MM PAREDE, ( SDR 32,25 - PN 04 ) PARA REDE DE AGUA OU ESGOTO (NBR 15561)                                                                                                                                                                                                                                                                                                                                                          </t>
  </si>
  <si>
    <t>15.169,97</t>
  </si>
  <si>
    <t xml:space="preserve">TUBO DE POLIETILENO DE ALTA DENSIDADE, PEAD, PE-80, DE = 900 MM X 34,7 MM PAREDE, ( SDR 26 - PN 05 ) PARA REDE DE AGUA OU ESGOTO (NBR 15561)                                                                                                                                                                                                                                                                                                                                                              </t>
  </si>
  <si>
    <t>6.060,65</t>
  </si>
  <si>
    <t xml:space="preserve">TUBO DE POLIETILENO DE ALTA DENSIDADE, PEAD, PE-80, DE= 200 MM X 18,2 MM PAREDE, ( SDR 11 - PN 12,5 ) PARA REDE DE AGUA OU ESGOTO (NBR 15561)                                                                                                                                                                                                                                                                                                                                                             </t>
  </si>
  <si>
    <t>548,00</t>
  </si>
  <si>
    <t xml:space="preserve">TUBO DE POLIETILENO DE ALTA DENSIDADE, PEAD, PE-80, DE= 315 MM X 28,7 MM PAREDE, ( SDR 11 - PN 12,5 ) PARA REDE DE AGUA OU ESGOTO (NBR 15561)                                                                                                                                                                                                                                                                                                                                                             </t>
  </si>
  <si>
    <t>1.342,74</t>
  </si>
  <si>
    <t xml:space="preserve">TUBO DE POLIETILENO DE ALTA DENSIDADE, PEAD, PE-80, DE= 400 MM X 36,4 MM PAREDE, ( SDR 11 - PN 12,5 ) PARA REDE DE AGUA OU ESGOTO (NBR 15561)                                                                                                                                                                                                                                                                                                                                                             </t>
  </si>
  <si>
    <t>2.162,66</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</si>
  <si>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</si>
  <si>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</si>
  <si>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3.796,83</t>
  </si>
  <si>
    <t xml:space="preserve">TUBO DE POLIETILENO DE ALTA DENSIDADE, PEAD, PE-80, DE= 630 MM X 57,3 MM PAREDE (SDR 11 - PN 12,5 ) PARA REDE DE AGUA OU ESGOTO (NBR 15561)                                                                                                                                                                                                                                                                                                                                                               </t>
  </si>
  <si>
    <t>5.646,96</t>
  </si>
  <si>
    <t xml:space="preserve">TUBO DE POLIETILENO DE ALTA DENSIDADE, PEAD, PE-80, DE= 730 MM X 34,1 MM PAREDE, ( SDR 21 - PN 06 ) PARA REDE DE AGUA OU ESGOTO (NBR 15561)                                                                                                                                                                                                                                                                                                                                                               </t>
  </si>
  <si>
    <t>2.831,81</t>
  </si>
  <si>
    <t xml:space="preserve">TUBO DE POLIETILENO DE ALTA DENSIDADE, PEAD, PE-80, DE= 75 MM X 6,9 MM PAREDE, ( SRD 11 - PN 12,5 ) PARA REDE DE AGUA OU ESGOTO (NBR 15561)                                                                                                                                                                                                                                                                                                                                                               </t>
  </si>
  <si>
    <t>78,03</t>
  </si>
  <si>
    <t xml:space="preserve">TUBO DE POLIETILENO DE ALTA DENSIDADE, PEAD, PE-80, DE= 800 MM X 30,8 MM PAREDE, ( SDR 26 - PN 05 ) PARA REDE DE AGUA OU ESGOTO (NBR 15561)                                                                                                                                                                                                                                                                                                                                                               </t>
  </si>
  <si>
    <t>3.694,56</t>
  </si>
  <si>
    <t xml:space="preserve">TUBO DE PVC, PBL, TIPO LEVE, DN = 125 MM,  PARA VENTILACAO                                                                                                                                                                                                                                                                                                                                                                                                                                                </t>
  </si>
  <si>
    <t xml:space="preserve">TUBO DE PVC, PBL, TIPO LEVE, DN = 250 MM,  PARA VENTILACAO                                                                                                                                                                                                                                                                                                                                                                                                                                                </t>
  </si>
  <si>
    <t xml:space="preserve">TUBO DE PVC, PBL, TIPO LEVE, DN = 300 MM,  PARA VENTILACAO                                                                                                                                                                                                                                                                                                                                                                                                                                                </t>
  </si>
  <si>
    <t>136,37</t>
  </si>
  <si>
    <t xml:space="preserve">TUBO DE PVC, PBL, TIPO LEVE, DN = 400 MM,  PARA VENTILACAO                                                                                                                                                                                                                                                                                                                                                                                                                                                </t>
  </si>
  <si>
    <t>325,49</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</si>
  <si>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</si>
  <si>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</si>
  <si>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</si>
  <si>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</si>
  <si>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</si>
  <si>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</si>
  <si>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(450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</si>
  <si>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</si>
  <si>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</si>
  <si>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</si>
  <si>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</si>
  <si>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</si>
  <si>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</si>
  <si>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</si>
  <si>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</si>
  <si>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</si>
  <si>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26,38</t>
  </si>
  <si>
    <t xml:space="preserve">TUBO MULTICAMADA PEX, DN 16 MM, PARA INSTALACOES A GAS (AMARELO)                                                                                                                                                                                                                                                                                                                                                                                                                                          </t>
  </si>
  <si>
    <t xml:space="preserve">TUBO MULTICAMADA PEX, DN 20 MM, PARA INSTALACOES A GAS (AMARELO)                                                                                                                                                                                                                                                                                                                                                                                                                                          </t>
  </si>
  <si>
    <t xml:space="preserve">TUBO MULTICAMADA PEX, DN 32 MM, PARA INSTALACOES A GAS (AMARELO)                                                                                                                                                                                                                                                                                                                                                                                                                                          </t>
  </si>
  <si>
    <t>36,79</t>
  </si>
  <si>
    <t xml:space="preserve">TUBO PPR PN 20, DN 20 MM, PARA AGUA QUENTE PREDIAL                                                                                                                                                                                                                                                                                                                                                                                                                                                        </t>
  </si>
  <si>
    <t xml:space="preserve">TUBO PPR PN 20, DN 25 MM, PARA AGUA QUENTE PREDIAL                                                                                                                                                                                                                                                                                                                                                                                                                                                        </t>
  </si>
  <si>
    <t xml:space="preserve">TUBO PPR, CLASSE PN 12, DN 110 MM                                                                                                                                                                                                                                                                                                                                                                                                                                                                         </t>
  </si>
  <si>
    <t>174,85</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</si>
  <si>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</si>
  <si>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</si>
  <si>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</si>
  <si>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</si>
  <si>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</si>
  <si>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70,53</t>
  </si>
  <si>
    <t xml:space="preserve">TUBO PPR, CLASSE PN 12, DN 90 MM                                                                                                                                                                                                                                                                                                                                                                                                                                                                          </t>
  </si>
  <si>
    <t>98,91</t>
  </si>
  <si>
    <t xml:space="preserve">TUBO PPR, CLASSE PN 25, DN 110 MM, PARA AGUA QUENTE E FRIA PREDIAL                                                                                                                                                                                                                                                                                                                                                                                                                                        </t>
  </si>
  <si>
    <t>199,05</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</si>
  <si>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</si>
  <si>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</si>
  <si>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</si>
  <si>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</si>
  <si>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</si>
  <si>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</si>
  <si>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</si>
  <si>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98,98</t>
  </si>
  <si>
    <t xml:space="preserve">TUBO PPR, CLASSE PN 25, DN 90 MM, PARA AGUA QUENTE E FRIA PREDIAL                                                                                                                                                                                                                                                                                                                                                                                                                                         </t>
  </si>
  <si>
    <t xml:space="preserve">TUBO PVC  SERIE NORMAL, DN 100 MM, PARA ESGOTO  PREDIAL (NBR 5688)                                                                                                                                                                                                                                                                                                                                                                                                                                        </t>
  </si>
  <si>
    <t>19,49</t>
  </si>
  <si>
    <t xml:space="preserve">TUBO PVC  SERIE NORMAL, DN 150 MM, PARA ESGOTO  PREDIAL (NBR 5688)                                                                                                                                                                                                                                                                                                                                                                                                                                        </t>
  </si>
  <si>
    <t>49,86</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</si>
  <si>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</si>
  <si>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</si>
  <si>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</si>
  <si>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</si>
  <si>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</si>
  <si>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</si>
  <si>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</si>
  <si>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</si>
  <si>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143,38</t>
  </si>
  <si>
    <t xml:space="preserve">TUBO PVC DE REVESTIMENTO GEOMECANICO NERVURADO REFORCADO, DN = 200 MM, COMPRIMENTO = 2 M                                                                                                                                                                                                                                                                                                                                                                                                                  </t>
  </si>
  <si>
    <t xml:space="preserve">TUBO PVC DE REVESTIMENTO GEOMECANICO NERVURADO STANDARD, DN = 154 MM, COMPRIMENTO = 2 M                                                                                                                                                                                                                                                                                                                                                                                                                   </t>
  </si>
  <si>
    <t>111,71</t>
  </si>
  <si>
    <t xml:space="preserve">TUBO PVC DE REVESTIMENTO GEOMECANICO NERVURADO STANDARD, DN = 206 MM, COMPRIMENTO = 2 M                                                                                                                                                                                                                                                                                                                                                                                                                   </t>
  </si>
  <si>
    <t>193,72</t>
  </si>
  <si>
    <t xml:space="preserve">TUBO PVC DE REVESTIMENTO GEOMECANICO NERVURADO STANDARD, DN = 250 MM, COMPRIMENTO = 2 M                                                                                                                                                                                                                                                                                                                                                                                                                   </t>
  </si>
  <si>
    <t>324,01</t>
  </si>
  <si>
    <t xml:space="preserve">TUBO PVC DEFOFO, JEI, 1 MPA, DN 100 MM, PARA REDE DE AGUA (NBR 7665)                                                                                                                                                                                                                                                                                                                                                                                                                                      </t>
  </si>
  <si>
    <t>53,57</t>
  </si>
  <si>
    <t xml:space="preserve">TUBO PVC DEFOFO, JEI, 1 MPA, DN 150 MM, PARA REDE DE  AGUA (NBR 7665)                                                                                                                                                                                                                                                                                                                                                                                                                                     </t>
  </si>
  <si>
    <t>144,16</t>
  </si>
  <si>
    <t xml:space="preserve">TUBO PVC DEFOFO, JEI, 1 MPA, DN 200 MM, PARA REDE DE AGUA (NBR 7665)                                                                                                                                                                                                                                                                                                                                                                                                                                      </t>
  </si>
  <si>
    <t>244,31</t>
  </si>
  <si>
    <t xml:space="preserve">TUBO PVC DEFOFO, JEI, 1 MPA, DN 250 MM, PARA REDE DE AGUA (NBR 7665)                                                                                                                                                                                                                                                                                                                                                                                                                                      </t>
  </si>
  <si>
    <t>371,93</t>
  </si>
  <si>
    <t xml:space="preserve">TUBO PVC DEFOFO, JEI, 1 MPA, DN 300 MM, PARA REDE DE AGUA (NBR 7665)                                                                                                                                                                                                                                                                                                                                                                                                                                      </t>
  </si>
  <si>
    <t>528,14</t>
  </si>
  <si>
    <t xml:space="preserve">TUBO PVC PBA JEI, CLASSE 12, DN 100 MM, PARA REDE DE AGUA (NBR 5647)                                                                                                                                                                                                                                                                                                                                                                                                                                      </t>
  </si>
  <si>
    <t>64,20</t>
  </si>
  <si>
    <t xml:space="preserve">TUBO PVC PBA JEI, CLASSE 12, DN 50 MM, PARA REDE DE AGUA (NBR 5647)                                                                                                                                                                                                                                                                                                                                                                                                                                       </t>
  </si>
  <si>
    <t xml:space="preserve">TUBO PVC PBA JEI, CLASSE 12, DN 75 MM, PARA REDE DE AGUA (NBR 5647)                                                                                                                                                                                                                                                                                                                                                                                                                                       </t>
  </si>
  <si>
    <t>39,50</t>
  </si>
  <si>
    <t xml:space="preserve">TUBO PVC PBA JEI, CLASSE 15, DN 100 MM, PARA REDE DE AGUA (NBR 5647)                                                                                                                                                                                                                                                                                                                                                                                                                                      </t>
  </si>
  <si>
    <t>77,01</t>
  </si>
  <si>
    <t xml:space="preserve">TUBO PVC PBA JEI, CLASSE 15, DN 50 MM, PARA REDE DE AGUA (NBR 5647)                                                                                                                                                                                                                                                                                                                                                                                                                                       </t>
  </si>
  <si>
    <t xml:space="preserve">TUBO PVC PBA JEI, CLASSE 15, DN 75 MM, PARA REDE DE AGUA (NBR 5647)                                                                                                                                                                                                                                                                                                                                                                                                                                       </t>
  </si>
  <si>
    <t xml:space="preserve">TUBO PVC PBA JEI, CLASSE 20, DN 100 MM, PARA REDE DE AGUA (NBR 5647)                                                                                                                                                                                                                                                                                                                                                                                                                                      </t>
  </si>
  <si>
    <t>96,30</t>
  </si>
  <si>
    <t xml:space="preserve">TUBO PVC PBA JEI, CLASSE 20, DN 50 MM, PARA REDE DE AGUA (NBR 5647)                                                                                                                                                                                                                                                                                                                                                                                                                                       </t>
  </si>
  <si>
    <t xml:space="preserve">TUBO PVC PBA JEI, CLASSE 20, DN 75 MM, PARA REDE DE AGUA (NBR 5647)                                                                                                                                                                                                                                                                                                                                                                                                                                       </t>
  </si>
  <si>
    <t>58,17</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</si>
  <si>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</si>
  <si>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</si>
  <si>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</si>
  <si>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</si>
  <si>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</si>
  <si>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</si>
  <si>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</si>
  <si>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112,84</t>
  </si>
  <si>
    <t xml:space="preserve">TUBO PVC, ROSCAVEL,  2", PARA AGUA FRIA PREDIAL                                                                                                                                                                                                                                                                                                                                                                                                                                                           </t>
  </si>
  <si>
    <t>72,45</t>
  </si>
  <si>
    <t xml:space="preserve">TUBO PVC, ROSCAVEL, 1 1/2",  AGUA FRIA PREDIAL                                                                                                                                                                                                                                                                                                                                                                                                                                                            </t>
  </si>
  <si>
    <t xml:space="preserve">TUBO PVC, ROSCAVEL, 1 1/4", AGUA FRIA PREDIAL                                                                                                                                                                                                                                                                                                                                                                                                                                                             </t>
  </si>
  <si>
    <t>41,09</t>
  </si>
  <si>
    <t xml:space="preserve">TUBO PVC, ROSCAVEL, 1/2", AGUA FRIA PREDIAL                                                                                                                                                                                                                                                                                                                                                                                                                                                               </t>
  </si>
  <si>
    <t xml:space="preserve">TUBO PVC, ROSCAVEL, 1", AGUA FRIA PREDIAL                                                                                                                                                                                                                                                                                                                                                                                                                                                                 </t>
  </si>
  <si>
    <t xml:space="preserve">TUBO PVC, ROSCAVEL, 3", AGUA FRIA PREDIAL                                                                                                                                                                                                                                                                                                                                                                                                                                                                 </t>
  </si>
  <si>
    <t>145,94</t>
  </si>
  <si>
    <t xml:space="preserve">TUBO PVC, ROSCAVEL, 4",  AGUA FRIA PREDIAL                                                                                                                                                                                                                                                                                                                                                                                                                                                                </t>
  </si>
  <si>
    <t>176,19</t>
  </si>
  <si>
    <t xml:space="preserve">TUBO PVC, ROSCAVEL, 5",  AGUA FRIA PREDIAL                                                                                                                                                                                                                                                                                                                                                                                                                                                                </t>
  </si>
  <si>
    <t>253,38</t>
  </si>
  <si>
    <t xml:space="preserve">TUBO PVC, ROSCAVEL, 6",  AGUA FRIA PREDIAL                                                                                                                                                                                                                                                                                                                                                                                                                                                                </t>
  </si>
  <si>
    <t>265,64</t>
  </si>
  <si>
    <t xml:space="preserve">TUBO PVC, SERIE R, DN 100 MM, PARA ESGOTO OU AGUAS PLUVIAIS PREDIAIS (NBR 5688)                                                                                                                                                                                                                                                                                                                                                                                                                           </t>
  </si>
  <si>
    <t xml:space="preserve">TUBO PVC, SERIE R, DN 150 MM, PARA ESGOTO OU AGUAS PLUVIAIS PREDIAIS (NBR 5688)                                                                                                                                                                                                                                                                                                                                                                                                                           </t>
  </si>
  <si>
    <t>97,76</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</si>
  <si>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</si>
  <si>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</si>
  <si>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</si>
  <si>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 xml:space="preserve">TUBO PVC, SOLDAVEL, DN 110 MM, AGUA FRIA (NBR-5648)                                                                                                                                                                                                                                                                                                                                                                                                                                                       </t>
  </si>
  <si>
    <t>123,05</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</si>
  <si>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</si>
  <si>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</si>
  <si>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</si>
  <si>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</si>
  <si>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</si>
  <si>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</si>
  <si>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</si>
  <si>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</si>
  <si>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76,70</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</si>
  <si>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</si>
  <si>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</si>
  <si>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</si>
  <si>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</si>
  <si>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</si>
  <si>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</si>
  <si>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</si>
  <si>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</si>
  <si>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</si>
  <si>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</si>
  <si>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</si>
  <si>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</si>
  <si>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</si>
  <si>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</si>
  <si>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</si>
  <si>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</si>
  <si>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</si>
  <si>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</si>
  <si>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</si>
  <si>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150,68</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</si>
  <si>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</si>
  <si>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</si>
  <si>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</si>
  <si>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</si>
  <si>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</si>
  <si>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</si>
  <si>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</si>
  <si>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</si>
  <si>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</si>
  <si>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</si>
  <si>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</si>
  <si>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</si>
  <si>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</si>
  <si>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</si>
  <si>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</si>
  <si>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</si>
  <si>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</si>
  <si>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</si>
  <si>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</si>
  <si>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</si>
  <si>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</si>
  <si>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</si>
  <si>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</si>
  <si>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</si>
  <si>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</si>
  <si>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133,84</t>
  </si>
  <si>
    <t xml:space="preserve">UNIAO PVC, ROSCAVEL, 1 1/2",  AGUA FRIA PREDIAL                                                                                                                                                                                                                                                                                                                                                                                                                                                           </t>
  </si>
  <si>
    <t xml:space="preserve">UNIAO PVC, ROSCAVEL, 1 1/4",  AGUA FRIA PREDIAL                                                                                                                                                                                                                                                                                                                                                                                                                                                           </t>
  </si>
  <si>
    <t>53,53</t>
  </si>
  <si>
    <t xml:space="preserve">UNIAO PVC, ROSCAVEL, 1",  AGUA FRIA PREDIAL                                                                                                                                                                                                                                                                                                                                                                                                                                                               </t>
  </si>
  <si>
    <t xml:space="preserve">UNIAO PVC, ROSCAVEL, 2 1/2",  AGUA FRIA PREDIAL                                                                                                                                                                                                                                                                                                                                                                                                                                                           </t>
  </si>
  <si>
    <t>275,21</t>
  </si>
  <si>
    <t xml:space="preserve">UNIAO PVC, ROSCAVEL, 3/4",  AGUA FRIA PREDIAL                                                                                                                                                                                                                                                                                                                                                                                                                                                             </t>
  </si>
  <si>
    <t xml:space="preserve">UNIAO PVC, ROSCAVEL, 3",  AGUA FRIA PREDIAL                                                                                                                                                                                                                                                                                                                                                                                                                                                               </t>
  </si>
  <si>
    <t>348,51</t>
  </si>
  <si>
    <t xml:space="preserve">UNIAO PVC, SOLDAVEL, 110 MM,  PARA AGUA FRIA PREDIAL                                                                                                                                                                                                                                                                                                                                                                                                                                                      </t>
  </si>
  <si>
    <t>694,88</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</si>
  <si>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</si>
  <si>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</si>
  <si>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</si>
  <si>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</si>
  <si>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44,47</t>
  </si>
  <si>
    <t xml:space="preserve">UNIAO PVC, SOLDAVEL, 50 MM,  PARA AGUA FRIA PREDIAL                                                                                                                                                                                                                                                                                                                                                                                                                                                       </t>
  </si>
  <si>
    <t xml:space="preserve">UNIAO PVC, SOLDAVEL, 60 MM,  PARA AGUA FRIA PREDIAL                                                                                                                                                                                                                                                                                                                                                                                                                                                       </t>
  </si>
  <si>
    <t>121,18</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</si>
  <si>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</si>
  <si>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</si>
  <si>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</si>
  <si>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112,38</t>
  </si>
  <si>
    <t xml:space="preserve">UNIAO TIPO STORZ, COM EMPATACAO INTERNA TIPO ANEL DE EXPANSAO, ENGATE RAPIDO 2 1/2", PARA MANGUEIRA DE COMBATE A INCENDIO PREDIAL                                                                                                                                                                                                                                                                                                                                                                         </t>
  </si>
  <si>
    <t>160,78</t>
  </si>
  <si>
    <t xml:space="preserve">UNIAO, CPVC, SOLDAVEL, 15 MM, PARA AGUA QUENTE PREDIAL                                                                                                                                                                                                                                                                                                                                                                                                                                                    </t>
  </si>
  <si>
    <t>13,69</t>
  </si>
  <si>
    <t xml:space="preserve">UNIAO, CPVC, SOLDAVEL, 22 MM, PARA AGUA QUENTE PREDIAL                                                                                                                                                                                                                                                                                                                                                                                                                                                    </t>
  </si>
  <si>
    <t xml:space="preserve">UNIAO, CPVC, SOLDAVEL, 28 MM, PARA AGUA QUENTE PREDIAL                                                                                                                                                                                                                                                                                                                                                                                                                                                    </t>
  </si>
  <si>
    <t>25,16</t>
  </si>
  <si>
    <t xml:space="preserve">UNIAO, CPVC, SOLDAVEL, 35 MM, PARA AGUA QUENTE PREDIAL                                                                                                                                                                                                                                                                                                                                                                                                                                                    </t>
  </si>
  <si>
    <t>38,43</t>
  </si>
  <si>
    <t xml:space="preserve">UNIAO, CPVC, SOLDAVEL, 42 MM, PARA AGUA QUENTE PREDIAL                                                                                                                                                                                                                                                                                                                                                                                                                                                    </t>
  </si>
  <si>
    <t xml:space="preserve">UNIAO, CPVC, SOLDAVEL, 54 MM, PARA AGUA QUENTE PREDIAL                                                                                                                                                                                                                                                                                                                                                                                                                                                    </t>
  </si>
  <si>
    <t>137,07</t>
  </si>
  <si>
    <t xml:space="preserve">UNIAO, CPVC, SOLDAVEL, 73 MM, PARA AGUA QUENTE PREDIAL                                                                                                                                                                                                                                                                                                                                                                                                                                                    </t>
  </si>
  <si>
    <t>198,95</t>
  </si>
  <si>
    <t xml:space="preserve">UNIAO, CPVC, SOLDAVEL, 89 MM, PARA AGUA QUENTE PREDIAL                                                                                                                                                                                                                                                                                                                                                                                                                                                    </t>
  </si>
  <si>
    <t>293,34</t>
  </si>
  <si>
    <t xml:space="preserve">USINA DE ASFALTO A FRIO, CAPACIDADE DE 30 A 40 T/H, ELETRICA, POTENCIA DE 30 CV                                                                                                                                                                                                                                                                                                                                                                                                                           </t>
  </si>
  <si>
    <t>122.695,21</t>
  </si>
  <si>
    <t xml:space="preserve">USINA DE ASFALTO A FRIO, CAPACIDADE DE 40 A 60 T/H, ELETRICA, POTENCIA DE 30 CV                                                                                                                                                                                                                                                                                                                                                                                                                           </t>
  </si>
  <si>
    <t>152.815,25</t>
  </si>
  <si>
    <t xml:space="preserve">USINA DE ASFALTO A QUENTE, FIXA, TIPO CONTRA FLUXO, CAPACIDADE DE 100 A 140 T/H, POTENCIA DE 280 KW, COM MISTURADOR EXTERNO ROTATIVO                                                                                                                                                                                                                                                                                                                                                                      </t>
  </si>
  <si>
    <t>2.972.561,50</t>
  </si>
  <si>
    <t xml:space="preserve">USINA DE ASFALTO, GRAVIMETRICA, CAPACIDADE DE 150 T/H, POTENCIA DE 400 KW                                                                                                                                                                                                                                                                                                                                                                                                                                 </t>
  </si>
  <si>
    <t>7.826.649,53</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</si>
  <si>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</si>
  <si>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</si>
  <si>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</si>
  <si>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</si>
  <si>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</si>
  <si>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629.775,55</t>
  </si>
  <si>
    <t xml:space="preserve">USINA DE MISTURAS ASFALTICAS A QUENTE, MOVEL, TIPO CONTRA FLUXO, CAPACIDADE DE 40 A 80 T/H                                                                                                                                                                                                                                                                                                                                                                                                                </t>
  </si>
  <si>
    <t>2.420.000,00</t>
  </si>
  <si>
    <t xml:space="preserve">USINA MISTURADORA DE SOLOS,  DOSADORES TRIPLOS, CALHA VIBRATORIA CAPACIDADE DE 200 A 500 T/H, POTENCIA DE 75 KW                                                                                                                                                                                                                                                                                                                                                                                           </t>
  </si>
  <si>
    <t>1.248.350,46</t>
  </si>
  <si>
    <t xml:space="preserve">VALVULA DE DESCARGA EM METAL CROMADO PARA MICTORIO COM ACIONAMENTO POR PRESSAO E FECHAMENTO AUTOMATICO                                                                                                                                                                                                                                                                                                                                                                                                    </t>
  </si>
  <si>
    <t>187,95</t>
  </si>
  <si>
    <t xml:space="preserve">VALVULA DE DESCARGA METALICA, BASE 1 1/2 " E ACABAMENTO METALICO CROMADO                                                                                                                                                                                                                                                                                                                                                                                                                                  </t>
  </si>
  <si>
    <t>218,35</t>
  </si>
  <si>
    <t xml:space="preserve">VALVULA DE DESCARGA METALICA, BASE 1 1/4 " E ACABAMENTO METALICO CROMADO                                                                                                                                                                                                                                                                                                                                                                                                                                  </t>
  </si>
  <si>
    <t>176,89</t>
  </si>
  <si>
    <t xml:space="preserve">VALVULA DE ESFERA BRUTA EM BRONZE, BITOLA 1 " (REF 1552-B)                                                                                                                                                                                                                                                                                                                                                                                                                                                </t>
  </si>
  <si>
    <t>72,53</t>
  </si>
  <si>
    <t xml:space="preserve">VALVULA DE ESFERA BRUTA EM BRONZE, BITOLA 1 1/2 " (REF 1552-B)                                                                                                                                                                                                                                                                                                                                                                                                                                            </t>
  </si>
  <si>
    <t>130,27</t>
  </si>
  <si>
    <t xml:space="preserve">VALVULA DE ESFERA BRUTA EM BRONZE, BITOLA 1 1/4 " (REF 1552-B)                                                                                                                                                                                                                                                                                                                                                                                                                                            </t>
  </si>
  <si>
    <t>108,10</t>
  </si>
  <si>
    <t xml:space="preserve">VALVULA DE ESFERA BRUTA EM BRONZE, BITOLA 1/2 " (REF 1552-B)                                                                                                                                                                                                                                                                                                                                                                                                                                              </t>
  </si>
  <si>
    <t>46,54</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</si>
  <si>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</si>
  <si>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</si>
  <si>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</si>
  <si>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</si>
  <si>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</si>
  <si>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</si>
  <si>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</si>
  <si>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</si>
  <si>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</si>
  <si>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</si>
  <si>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</si>
  <si>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</si>
  <si>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</si>
  <si>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</si>
  <si>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</si>
  <si>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</si>
  <si>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</si>
  <si>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</si>
  <si>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</si>
  <si>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</si>
  <si>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</si>
  <si>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</si>
  <si>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</si>
  <si>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</si>
  <si>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</si>
  <si>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</si>
  <si>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</si>
  <si>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</si>
  <si>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</si>
  <si>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37,81</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</si>
  <si>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</si>
  <si>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</si>
  <si>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</si>
  <si>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</si>
  <si>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</si>
  <si>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</si>
  <si>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</si>
  <si>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</si>
  <si>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</si>
  <si>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</si>
  <si>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</si>
  <si>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</si>
  <si>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</si>
  <si>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72,83</t>
  </si>
  <si>
    <t xml:space="preserve">VARIADOR DE LUMINOSIDADE ROTATIVO (DIMMER) 220V, 600W, CONJUNTO MONTADO PARA EMBUTIR 4" X 2" (PLACA + SUPORTE + MODULO)                                                                                                                                                                                                                                                                                                                                                                                   </t>
  </si>
  <si>
    <t>76,58</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</si>
  <si>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</si>
  <si>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</si>
  <si>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48,82</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</si>
  <si>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</si>
  <si>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</si>
  <si>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</si>
  <si>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77.066,32</t>
  </si>
  <si>
    <t xml:space="preserve">VASSOURA 40 CM COM CABO                                                                                                                                                                                                                                                                                                                                                                                                                                                                                   </t>
  </si>
  <si>
    <t xml:space="preserve">VEDACAO DE CALHA, EM BORRACHA COR PRETA, MEDIDA ENTRE 119 E 170 MM, PARA DRENAGEM PLUVIAL PREDIAL                                                                                                                                                                                                                                                                                                                                                                                                         </t>
  </si>
  <si>
    <t xml:space="preserve">VERGALHAO ZINCADO ROSCA TOTAL, 1/4 " (6,3 MM)                                                                                                                                                                                                                                                                                                                                                                                                                                                             </t>
  </si>
  <si>
    <t xml:space="preserve">VERNIZ POLIURETANO BRILHANTE PARA MADEIRA, COM FILTRO SOLAR, USO INTERNO E EXTERNO                                                                                                                                                                                                                                                                                                                                                                                                                        </t>
  </si>
  <si>
    <t>30,17</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</si>
  <si>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</si>
  <si>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</si>
  <si>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</si>
  <si>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</si>
  <si>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</si>
  <si>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1.162,70</t>
  </si>
  <si>
    <t xml:space="preserve">VIBRADOR DE IMERSAO, COM PONTEIRA DE *45* MM, MANGOTE DE 5 M, SEM MOTOR.                                                                                                                                                                                                                                                                                                                                                                                                                                  </t>
  </si>
  <si>
    <t>1.263,81</t>
  </si>
  <si>
    <t xml:space="preserve">VIBRADOR DE IMERSAO, COM PONTEIRA DE *60* MM, MANGOTE DE 5 M, SEM MOTOR.                                                                                                                                                                                                                                                                                                                                                                                                                                  </t>
  </si>
  <si>
    <t>1.417,69</t>
  </si>
  <si>
    <t xml:space="preserve">VIBRADOR DE IMERSAO, DIAMETRO DA PONTEIRA DE *35* MM, COM MOTOR 4 TEMPOS A GASOLINA DE 5,5 HP (5,5 CV)                                                                                                                                                                                                                                                                                                                                                                                                    </t>
  </si>
  <si>
    <t>3.050,00</t>
  </si>
  <si>
    <t xml:space="preserve">VIBRADOR DE IMERSAO, DIAMETRO DA PONTEIRA DE *45* MM, COM MOTOR ELETRICO TRIFASICO DE 2 HP (2 CV)                                                                                                                                                                                                                                                                                                                                                                                                         </t>
  </si>
  <si>
    <t>2.736,11</t>
  </si>
  <si>
    <t xml:space="preserve">VIBRADOR DE IMERSAO, DIAMETRO DA PONTEIRA DE *45* MM, COM MOTOR 4 TEMPOS A GASOLINA DE 5,5 HP (5,5 CV)                                                                                                                                                                                                                                                                                                                                                                                                    </t>
  </si>
  <si>
    <t>3.332,92</t>
  </si>
  <si>
    <t xml:space="preserve">VIBROACABADORA DE ASFALTO SOBRE ESTEIRAS, LARG. PAVIM. MAX. 8,00 M, POT. 100 KW/ 134 HP, CAP. 600 T/ H                                                                                                                                                                                                                                                                                                                                                                                                    </t>
  </si>
  <si>
    <t>4.382.347,25</t>
  </si>
  <si>
    <t xml:space="preserve">VIBROACABADORA DE ASFALTO SOBRE ESTEIRAS, LARG. PAVIM. 2,13 M A 4,55 M, POT. 74 KW/ 100 HP, CAP. 400 T/ H                                                                                                                                                                                                                                                                                                                                                                                                 </t>
  </si>
  <si>
    <t>1.844.917,33</t>
  </si>
  <si>
    <t xml:space="preserve">VIBROACABADORA DE ASFALTO SOBRE ESTEIRAS, LARG. PAVIM. 2,60 M A 5,75 M, POT. 110 HP, CAP. 450 T/ H                                                                                                                                                                                                                                                                                                                                                                                                        </t>
  </si>
  <si>
    <t>1.858.286,42</t>
  </si>
  <si>
    <t xml:space="preserve">VIBROACABADORA DE ASFALTO SOBRE ESTEIRAS, LARG. PAVIMENT. 1,90 A 5,3 M, POT. 78 KW/105 HP, CAP. 450 T/H                                                                                                                                                                                                                                                                                                                                                                                                   </t>
  </si>
  <si>
    <t>2.251.334,00</t>
  </si>
  <si>
    <t xml:space="preserve">VIBROACABADORA DE ASFALTO SOBRE RODAS, LARGURA DE PAVIMENTACAO DE 1,70 A 4,20 M, POTENCIA 78 KW/105 HP, CAPACIDADE 300 T/H                                                                                                                                                                                                                                                                                                                                                                                </t>
  </si>
  <si>
    <t>1.994.649,72</t>
  </si>
  <si>
    <t xml:space="preserve">VIDRACEIRO                                                                                                                                                                                                                                                                                                                                                                                                                                                                                                </t>
  </si>
  <si>
    <t xml:space="preserve">VIDRACEIRO (MENSALISTA)                                                                                                                                                                                                                                                                                                                                                                                                                                                                                   </t>
  </si>
  <si>
    <t>3.139,51</t>
  </si>
  <si>
    <t xml:space="preserve">VIDRO COMUM LAMINADO LISO INCOLOR DUPLO, ESPESSURA TOTAL 8 MM (CADA CAMADA DE 4 MM) - COLOCADO                                                                                                                                                                                                                                                                                                                                                                                                            </t>
  </si>
  <si>
    <t>961,59</t>
  </si>
  <si>
    <t xml:space="preserve">VIDRO COMUM LAMINADO, LISO, INCOLOR, DUPLO, ESPESSURA TOTAL 6 MM (CADA CAMADA E= 3 MM) - COLOCADO                                                                                                                                                                                                                                                                                                                                                                                                         </t>
  </si>
  <si>
    <t>837,05</t>
  </si>
  <si>
    <t xml:space="preserve">VIDRO COMUM LAMINADO, LISO, INCOLOR, TRIPLO, ESPESSURA TOTAL 12 MM (CADA CAMADA E=  4 MM) - COLOCADO                                                                                                                                                                                                                                                                                                                                                                                                      </t>
  </si>
  <si>
    <t>2.176,34</t>
  </si>
  <si>
    <t xml:space="preserve">VIDRO COMUM LAMINADO, LISO, INCOLOR, TRIPLO, ESPESSURA TOTAL 15 MM (CADA CAMADA E = 5 MM) - COLOCADO                                                                                                                                                                                                                                                                                                                                                                                                      </t>
  </si>
  <si>
    <t>2.544,64</t>
  </si>
  <si>
    <t xml:space="preserve">VIDRO CRISTAL COLORIDO, 10 MM, PINTADO NA COR BRANCA                                                                                                                                                                                                                                                                                                                                                                                                                                                      </t>
  </si>
  <si>
    <t>750,00</t>
  </si>
  <si>
    <t xml:space="preserve">VIDRO CRISTAL COLORIDO, 4 MM, PINTADO NA COR BRANCA                                                                                                                                                                                                                                                                                                                                                                                                                                                       </t>
  </si>
  <si>
    <t>234,37</t>
  </si>
  <si>
    <t xml:space="preserve">VIDRO CRISTAL COLORIDO, 6 MM, PINTADO NA COR BRANCA                                                                                                                                                                                                                                                                                                                                                                                                                                                       </t>
  </si>
  <si>
    <t xml:space="preserve">VIDRO CRISTAL COLORIDO, 8 MM, PINTADO NA COR BRANCA                                                                                                                                                                                                                                                                                                                                                                                                                                                       </t>
  </si>
  <si>
    <t>540,73</t>
  </si>
  <si>
    <t xml:space="preserve">VIDRO LISO FUME E = 4MM - SEM COLOCACAO                                                                                                                                                                                                                                                                                                                                                                                                                                                                   </t>
  </si>
  <si>
    <t>267,85</t>
  </si>
  <si>
    <t xml:space="preserve">VIDRO LISO FUME E = 6MM - SEM COLOCACAO                                                                                                                                                                                                                                                                                                                                                                                                                                                                   </t>
  </si>
  <si>
    <t>401,78</t>
  </si>
  <si>
    <t xml:space="preserve">VIDRO LISO FUME, E = 5 MM - SEM COLOCACAO                                                                                                                                                                                                                                                                                                                                                                                                                                                                 </t>
  </si>
  <si>
    <t xml:space="preserve">VIDRO LISO INCOLOR 10 MM - SEM COLOCACAO                                                                                                                                                                                                                                                                                                                                                                                                                                                                  </t>
  </si>
  <si>
    <t>502,23</t>
  </si>
  <si>
    <t xml:space="preserve">VIDRO LISO INCOLOR 2 A 3 MM - SEM COLOCACAO                                                                                                                                                                                                                                                                                                                                                                                                                                                               </t>
  </si>
  <si>
    <t>150,67</t>
  </si>
  <si>
    <t xml:space="preserve">VIDRO LISO INCOLOR 4MM - SEM COLOCACAO                                                                                                                                                                                                                                                                                                                                                                                                                                                                    </t>
  </si>
  <si>
    <t>200,89</t>
  </si>
  <si>
    <t xml:space="preserve">VIDRO LISO INCOLOR 5MM - SEM COLOCACAO                                                                                                                                                                                                                                                                                                                                                                                                                                                                    </t>
  </si>
  <si>
    <t xml:space="preserve">VIDRO LISO INCOLOR 6 MM - SEM COLOCACAO                                                                                                                                                                                                                                                                                                                                                                                                                                                                   </t>
  </si>
  <si>
    <t>284,59</t>
  </si>
  <si>
    <t xml:space="preserve">VIDRO LISO INCOLOR 8MM  -  SEM COLOCACAO                                                                                                                                                                                                                                                                                                                                                                                                                                                                  </t>
  </si>
  <si>
    <t>415,17</t>
  </si>
  <si>
    <t xml:space="preserve">VIDRO MARTELADO OU CANELADO, 4 MM - SEM COLOCACAO                                                                                                                                                                                                                                                                                                                                                                                                                                                         </t>
  </si>
  <si>
    <t>167,41</t>
  </si>
  <si>
    <t xml:space="preserve">VIDRO PLANO ARAMADO E = 6 MM - SEM COLOCACAO                                                                                                                                                                                                                                                                                                                                                                                                                                                              </t>
  </si>
  <si>
    <t xml:space="preserve">VIDRO PLANO ARMADO E = 7MM - SEM COLOCACAO                                                                                                                                                                                                                                                                                                                                                                                                                                                                </t>
  </si>
  <si>
    <t>518,97</t>
  </si>
  <si>
    <t xml:space="preserve">VIDRO TEMPERADO INCOLOR E = 10 MM, SEM COLOCACAO                                                                                                                                                                                                                                                                                                                                                                                                                                                          </t>
  </si>
  <si>
    <t>461,06</t>
  </si>
  <si>
    <t xml:space="preserve">VIDRO TEMPERADO INCOLOR E = 6 MM, SEM COLOCACAO                                                                                                                                                                                                                                                                                                                                                                                                                                                           </t>
  </si>
  <si>
    <t>272,06</t>
  </si>
  <si>
    <t xml:space="preserve">VIDRO TEMPERADO INCOLOR E = 8 MM, SEM COLOCACAO                                                                                                                                                                                                                                                                                                                                                                                                                                                           </t>
  </si>
  <si>
    <t>355,15</t>
  </si>
  <si>
    <t xml:space="preserve">VIDRO TEMPERADO INCOLOR PARA PORTA DE ABRIR, E = 10 MM (SEM FERRAGENS E SEM COLOCACAO)                                                                                                                                                                                                                                                                                                                                                                                                                    </t>
  </si>
  <si>
    <t>498,69</t>
  </si>
  <si>
    <t xml:space="preserve">VIDRO TEMPERADO VERDE E = 10 MM, SEM COLOCACAO                                                                                                                                                                                                                                                                                                                                                                                                                                                            </t>
  </si>
  <si>
    <t>581,09</t>
  </si>
  <si>
    <t xml:space="preserve">VIDRO TEMPERADO VERDE E = 6 MM, SEM COLOCACAO                                                                                                                                                                                                                                                                                                                                                                                                                                                             </t>
  </si>
  <si>
    <t>328,30</t>
  </si>
  <si>
    <t xml:space="preserve">VIDRO TEMPERADO VERDE E = 8 MM, SEM COLOCACAO                                                                                                                                                                                                                                                                                                                                                                                                                                                             </t>
  </si>
  <si>
    <t>443,53</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</si>
  <si>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</si>
  <si>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</si>
  <si>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</si>
  <si>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</si>
  <si>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</si>
  <si>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93,79</t>
  </si>
  <si>
    <t xml:space="preserve">VIGA NAO APARELHADA  *6 X 12* CM, EM MACARANDUBA, ANGELIM OU EQUIVALENTE DA REGIAO - BRUTA                                                                                                                                                                                                                                                                                                                                                                                                                </t>
  </si>
  <si>
    <t xml:space="preserve">VIGA NAO APARELHADA *6 X 16* CM, EM MACARANDUBA, ANGELIM OU EQUIVALENTE DA REGIAO -  BRUTA                                                                                                                                                                                                                                                                                                                                                                                                                </t>
  </si>
  <si>
    <t>36,46</t>
  </si>
  <si>
    <t xml:space="preserve">VIGA NAO APARELHADA *6 X 20* CM, EM MACARANDUBA, ANGELIM OU EQUIVALENTE DA REGIAO - BRUTA                                                                                                                                                                                                                                                                                                                                                                                                                 </t>
  </si>
  <si>
    <t xml:space="preserve">VIGA NAO APARELHADA *8 X 16* CM EM MACARANDUBA, ANGELIM OU EQUIVALENTE DA REGIAO -  BRUTA                                                                                                                                                                                                                                                                                                                                                                                                                 </t>
  </si>
  <si>
    <t>56,42</t>
  </si>
  <si>
    <t xml:space="preserve">VIGIA DIURNO                                                                                                                                                                                                                                                                                                                                                                                                                                                                                              </t>
  </si>
  <si>
    <t xml:space="preserve">VIGIA DIURNO (MENSALISTA)                                                                                                                                                                                                                                                                                                                                                                                                                                                                                 </t>
  </si>
  <si>
    <t>2.162,48</t>
  </si>
  <si>
    <t xml:space="preserve">VIGIA NOTURNO, HORA EFETIVAMENTE TRABALHADA DE 22 H AS 5 H (COM ADICIONAL NOTURNO)                                                                                                                                                                                                                                                                                                                                                                                                                        </t>
  </si>
  <si>
    <r>
      <t>LS:</t>
    </r>
    <r>
      <rPr>
        <sz val="10"/>
        <rFont val="Arial"/>
        <family val="2"/>
      </rPr>
      <t xml:space="preserve"> 116,15%</t>
    </r>
  </si>
  <si>
    <t>ADMINISTRATIVO</t>
  </si>
  <si>
    <t>TOTAL DO ITEM 14</t>
  </si>
  <si>
    <t>Engenheiro (dedicação de 8h semanal)</t>
  </si>
  <si>
    <r>
      <t xml:space="preserve">LS: </t>
    </r>
    <r>
      <rPr>
        <sz val="10"/>
        <rFont val="Arial"/>
        <family val="2"/>
      </rPr>
      <t>116,15%</t>
    </r>
  </si>
  <si>
    <r>
      <t xml:space="preserve">BDI: </t>
    </r>
    <r>
      <rPr>
        <sz val="10"/>
        <rFont val="Arial"/>
        <family val="2"/>
      </rPr>
      <t>26,02% - Serviços</t>
    </r>
    <r>
      <rPr>
        <b/>
        <sz val="10"/>
        <rFont val="Arial"/>
        <family val="2"/>
      </rPr>
      <t xml:space="preserve">
DATA BASE: Ago</t>
    </r>
    <r>
      <rPr>
        <sz val="10"/>
        <rFont val="Arial"/>
        <family val="2"/>
      </rPr>
      <t>/2021</t>
    </r>
  </si>
  <si>
    <t>EXTERNOS</t>
  </si>
  <si>
    <t>ADMINISTRAÇÃO LOCAL</t>
  </si>
  <si>
    <r>
      <t xml:space="preserve">BDI: </t>
    </r>
    <r>
      <rPr>
        <sz val="10"/>
        <rFont val="Arial"/>
        <family val="2"/>
      </rPr>
      <t>26,02% - Serviços</t>
    </r>
    <r>
      <rPr>
        <b/>
        <sz val="10"/>
        <rFont val="Arial"/>
        <family val="2"/>
      </rPr>
      <t xml:space="preserve">
PRAZO DA OBRA: </t>
    </r>
    <r>
      <rPr>
        <sz val="10"/>
        <rFont val="Arial"/>
        <family val="2"/>
      </rPr>
      <t>540 dias</t>
    </r>
    <r>
      <rPr>
        <b/>
        <sz val="10"/>
        <rFont val="Arial"/>
        <family val="2"/>
      </rPr>
      <t xml:space="preserve">
DATA BASE: Ago</t>
    </r>
    <r>
      <rPr>
        <sz val="10"/>
        <rFont val="Arial"/>
        <family val="2"/>
      </rPr>
      <t>/2021</t>
    </r>
  </si>
  <si>
    <t>Encarregado (dedicação de 40h semanal)</t>
  </si>
  <si>
    <t>Placa de obra nas dimensões de 2.0 x 4.0 m, padrão DER</t>
  </si>
  <si>
    <t>PORTA EM MADEIRA DE LEI TIPO ANGELIM PEDRA OU EQUIV.,ESP. 30 MM, MACIÇA C/ FRISO P/ VERNIZ, PADRÃO SEDU, COM VISOR, INCLUSIVE ALIZARES, DOBRADIÇAS E FECHADURA DE BOLA EXTERNA, EXCLUSIVE MARCO</t>
  </si>
  <si>
    <t>Porta madeira de lei tipo angelim pedra ou equiv.,esp. 30 a 35 mm, sarrafeada com enchimento, c/ friso p/ verniz, padrão SEDU, com visor, inclusive alizares, dobradiças e fechadura tipo ext. em latão cromado LaFonte ou equiv., excl. marco, dimensões: 0.60 x 2.10 m</t>
  </si>
  <si>
    <t>Porta madeira de lei tipo angelim pedra ou equiv.,esp. 30 a 35 mm, sarrafeada com enchimento, c/ friso p/ verniz, padrão SEDU, com visor, inclusive alizares, dobradiças e fechadura tipo ext. em latão cromado LaFonte ou equiv., excl. marco, dimensões: 0.70 x 2.10 m</t>
  </si>
  <si>
    <t>Porta madeira de lei tipo angelim pedra ou equiv.,esp. 30 a 35 mm, sarrafeada com enchimento, c/ friso p/ verniz, padrão SEDU, com visor, inclusive alizares, dobradiças e fechadura tipo ext. em latão cromado LaFonte ou equiv., excl. marco, dimensões: 0.80 x 2.10 m</t>
  </si>
  <si>
    <t>Porta madeira de lei tipo angelim pedra ou equiv.,esp. 30 a 35 mm, sarrafeada com enchimento, c/ friso p/ verniz, padrão SEDU, com visor, inclusive alizares, dobradiças e fechadura tipo ext. em latão cromado LaFonte ou equiv., excl. marco, dimensões: 0.90 x 2.10 m</t>
  </si>
  <si>
    <t>Porta madeira de lei tipo angelim pedra ou equiv.,esp. 30 a 35 mm, sarrafeada com enchimento, c/ friso p/ verniz, padrão SEDU, com visor, inclusive alizares, dobradiças e fechadura tipo ext. em latão cromado LaFonte ou equiv., excl. marco, dimensões: 1.60 x 2.10 m (duas folhas)</t>
  </si>
  <si>
    <t>Forro PVC branco L = 20 cm, frisado, estruturado por perfis de aço galvanizado e tirantes rígidos fabricado de acordo com a NBR-14285, colocado</t>
  </si>
  <si>
    <t>Tubos de concreto simples PS1, diâmetro 200 mm, com rejuntamento de argamassa de cimento, cal hidratada e areia no traço 1:2:6, incluindo escavação e berço, conf. normas e especificações.</t>
  </si>
  <si>
    <t>Tubos de concreto simples PS1, diâmetro 300 mm, com rejuntamento de argamassa de cimento, cal hidratada e areia no traço 1:2:6, incluindo escavação e berço, conforme normas e especificações.</t>
  </si>
  <si>
    <t>Disjuntor Compacto em caixa moldada tripolar 100 A, curva C - 20KA 240VCA (NBR IEC 60947-2), Ref. Siemens, GE, Schneider ou equivalente</t>
  </si>
  <si>
    <t>Mini-Disjuntor tripolar 125 A, curva C - 20KA 240VCA (NBR IEC 60947-2), Ref. Siemens, GE, Schneider ou equivalente</t>
  </si>
  <si>
    <t>Interruptor Diferencial DR 25A, 30mA, 2 módulos</t>
  </si>
  <si>
    <t>Interruptor Diferencial DR 40A, 30mA, 2 modulos</t>
  </si>
  <si>
    <t>Interruptor Diferencial DR 80A, 30mA, 2 modulos</t>
  </si>
  <si>
    <t>Cabo de cobre termoplástico (PVC) flexível isolado 0,6/1KV, anti-chama 90ºC HEPR - 2,5mm2</t>
  </si>
  <si>
    <t>Cabo de cobre termoplástico (PVC) flexível isolado 0,6/1kV, anti-chama 90ºC HEPR - 4,0 mm2</t>
  </si>
  <si>
    <t>Cabo de cobre termoplástico (PVC) flexível isolado 0,6/1kV, anti-chama 90ºC HEPR - 6,0 mm2</t>
  </si>
  <si>
    <t>Cabo de cobre termoplástico (PVC) flexível isolado 0,6/1kV, anti-chama 90ºC HEPR - 10,0 mm2</t>
  </si>
  <si>
    <t>Cabo de cobre termoplástico (PVC) flexível isolado 0,6/1kV, anti-chama 90ºC HEPR - 16,0 mm2</t>
  </si>
  <si>
    <t>Cabo de cobre termoplástico (PVC) flexível isolado 0,6/1kV, anti-chama 90ºC HEPR - 25,0 mm2</t>
  </si>
  <si>
    <t>Cabo de cobre termoplástico (PVC) flexível isolado 0,6/1kV, anti-chama 90ºC HEPR - 35,0 mm2</t>
  </si>
  <si>
    <t>Cabo de cobre termoplástico (PVC) flexível isolado 0,6/1kV, anti-chama 90ºC HEPR - 50,0 mm2</t>
  </si>
  <si>
    <t>Cabo de cobre termoplástico (PVC) flexível isolado 0,6/1kV, anti-chama 90ºC HEPR - 95,0 mm2</t>
  </si>
  <si>
    <t>Cabo de cobre termoplástico (PVC) flexível isolado 0,6/1kV, anti-chama 90ºC HEPR - 120,0 mm2</t>
  </si>
  <si>
    <t>Cabo de cobre termoplástico (PVC) flexível isolado 0,6/1kV, anti-chama 90ºC HEPR - 300,0 mm2</t>
  </si>
  <si>
    <t>Cabo de cobre termoplástico (PVC) flexível isolado 0,6/1kV, anti-chama 90ºC HEPR - 70,0 mm2</t>
  </si>
  <si>
    <t>Cabo de cobre termoplástico (PVC) flexível isolado 0,6/1kV, anti-chama 90ºC HEPR - 150,0 mm2</t>
  </si>
  <si>
    <t>Padrão de entrada de energia elétrica, trifásico, entrada aérea, a 4 fios, carga instalada em muro de 41001 até 57000W - 220/127V</t>
  </si>
  <si>
    <t>Padrão de entrada de energia elétrica, trifásico, entrada subterrânea, a 4 fios, carga instalada em muro de 41001 até 57000W - 220/127V, exclusive derivação de ramal de entrada subterrânea</t>
  </si>
  <si>
    <t>(COMPOSIÇÃO REPRESENTATIVA) - MONTAGEM MECANICA E ELETRICA, TESTE DE ACEITAÇÃO DE QUADROS DE FABRICAÇÃO ESPECIAL COM ATESTADOS TTA/PTTA</t>
  </si>
  <si>
    <t>(composição representativa) Montagem mecânica de quadro de distribuição até 16 circuitos (600x500mm)</t>
  </si>
  <si>
    <t>(composição representativa) Montagem mecânica de Quadro de distribuição até 32 circuitos (1000x600mm)</t>
  </si>
  <si>
    <t>(composição representativa) Montagem mecânica de Quadro de distribuição até 64 circuitos (2000x800mm)</t>
  </si>
  <si>
    <t>(composição representativa) Montagem mecânica de Barramento de cobre de 1/2" x 1/16" (85A) até 2.1/2" x 5/16" (905A)</t>
  </si>
  <si>
    <t>(composição representativa) Montagem mecânica de Barramento de cobre de 2.1/4" x 1/2" (1086A) até 8" x 1/2" (3195A)</t>
  </si>
  <si>
    <t>(composição representativa) Montagem mecânica de Isolador p/ barra de 1000V</t>
  </si>
  <si>
    <t>(composição representativa) Montagem mecânica de trilho metálico DIN 35mm</t>
  </si>
  <si>
    <t>(composição representativa) Montagem elétrica de Programador logico</t>
  </si>
  <si>
    <t>(composição representativa) Montagem elétrica de Disjuntor Tripolar até 400A</t>
  </si>
  <si>
    <t>(composição representativa) Montagem elétrica de Disjuntor Tripolar Geral até 1000A</t>
  </si>
  <si>
    <t>(composição representativa) Montagem elétrica de Disjuntor Tripolar Geral até 1600A</t>
  </si>
  <si>
    <t>(composição representativa) Montagem elétrica de Disjuntor Tripolar Geral até 3150A</t>
  </si>
  <si>
    <t>(composição representativa) Montagem elétrica de Dispositivo Diferencial Residual (DR) Monopolar</t>
  </si>
  <si>
    <t>(composição representativa) Montagem elétrica de Dispositivo Diferencial Residual (DR) Bipolar e Tetrapolar</t>
  </si>
  <si>
    <t>(composição representativa) Montagem elétrica de Dispositivo de Proteção Contra Surto (DPS)</t>
  </si>
  <si>
    <t>(composição representativa) Montagem elétrica de Base e Fusível Tipo Diazed até 63A</t>
  </si>
  <si>
    <t>(composição representativa) Montagem elétrica de Base e Fusível Tipo NH 00 até 125A</t>
  </si>
  <si>
    <t>(composição representativa) Montagem elétrica de Base e Fusível Tipo NH 01 até 250A</t>
  </si>
  <si>
    <t>(composição representativa) Montagem elétrica de Base e Fusível Tipo NH 02 até 400A</t>
  </si>
  <si>
    <t>(composição representativa) Montagem elétrica de Base e Fusível Tipo NH 03 até 630A</t>
  </si>
  <si>
    <t>(composição representativa) Montagem elétrica de Base e Fusível Tipo NH 04 até 1250A</t>
  </si>
  <si>
    <t>(composição representativa) Montagem elétrica de Comutador 2 ou 3 posições</t>
  </si>
  <si>
    <t>(composição representativa) Montagem elétrica de Botões de comando</t>
  </si>
  <si>
    <t>(composição representativa) Montagem elétrica de Contator auxiliares</t>
  </si>
  <si>
    <t>(composição representativa) Montagem elétrica de Relê de sobre corrente</t>
  </si>
  <si>
    <t>(composição representativa) Montagem elétrica de Voltímetro Seletor</t>
  </si>
  <si>
    <t>(composição representativa) Montagem elétrica de Amperímetro Seletor</t>
  </si>
  <si>
    <t>(composição representativa) Montagem elétrica de Conectores de borne</t>
  </si>
  <si>
    <t>(composição representativa) Montagem elétrica de Terminais de compressão</t>
  </si>
  <si>
    <t>(composição representativa) Teste ponto a ponto por circuitos</t>
  </si>
  <si>
    <t>(composição representativa) Teste funcional por circuitos</t>
  </si>
  <si>
    <t>(composição representativa) Teste Dielétrico por circuitos</t>
  </si>
  <si>
    <t>(composição representativa) Teste de aceitação para Quadro de distribuição até 16 circuitos, com emissão de ART e laudo PTTA/TTA</t>
  </si>
  <si>
    <t>(composição representativa) Teste de aceitação para Quadro de distribuição até 32 circuitos, com emissão de ART e laudo PTTA/TTA</t>
  </si>
  <si>
    <t>(composição representativa) Teste de aceitação para Quadro de distribuição até 64 circuitos, com emissão de ART e laudo PTTA/TTA</t>
  </si>
  <si>
    <t>(composição representativa) Montagem mecânica de canaleta PVC aberta 50x80mm</t>
  </si>
  <si>
    <t>(composição representativa) Montagem mecânica de Botão sinalizador luminoso LED 22mm</t>
  </si>
  <si>
    <t>Caixa de telefone em chapa de aço padrão TELEBRAS do tipo CIE-5 800x800x120 mm</t>
  </si>
  <si>
    <t>Caixa de telefone em chapa de aço padrão TELEBRAS do tipo CIE-6 1200x1200x150 mm</t>
  </si>
  <si>
    <t>Caixa de telefone em chapa de aço padrão TELEBRAS do tipo CIE-7 1500x1500x150 mm</t>
  </si>
  <si>
    <t>Cabo telefônico CI, diâmetro do condutor 50mm, 20 pares</t>
  </si>
  <si>
    <t>Cabo telefônico CI, diâmetro do condutor 50mm, 100 pares</t>
  </si>
  <si>
    <t>Cabo telefônico CI, diâmetro do condutor 50mm, 50 pares</t>
  </si>
  <si>
    <t>Fornecimento e instalação de Porta corta-fogo para saída de emergência Dim.: 80x210x5cm, conforme ABNT NBR 11742, classe P-90, chapa de aco, tendo marcos, inclusive tres pares de dobradicas com mola, exclusive pintura</t>
  </si>
  <si>
    <t>Fornecimento e instalação de Porta corta-fogo para saída de emergência Dim.: 90x210x5cm, conforme ABNT NBR 11742, classe P-90, chapa de aco, tendo marcos, inclusive tres pares de dobradicas com mola, exclusive pintura</t>
  </si>
  <si>
    <t>Fornecimento e instalação de Porta corta-fogo para saída de emergência Dim.: 90x210x5cm, conforme ABNT NBR 11742, classe P-120, chapa de aco, tendo marcos, inclusive tres pares de dobradicas com mola, exclusive pintura</t>
  </si>
  <si>
    <t>Tubo de aço galvanizado com costura ø 50 mm (2"), conforme NBR5580</t>
  </si>
  <si>
    <t>Tubo de aço galvanizado com costura ø 65 mm (2.1/2"), conforme NBR5580</t>
  </si>
  <si>
    <t>Tubo de aço galvanizado com costura ø 75 mm (3"), conforme NBR5580</t>
  </si>
  <si>
    <t>Tubo de aço galvanizado com costura ø 100 mm (4"), conforme NBR5580</t>
  </si>
  <si>
    <t>Registro de gaveta bruto ø 50 mm (2")</t>
  </si>
  <si>
    <t>Registro de gaveta bruto ø 65 mm (2 1/2")</t>
  </si>
  <si>
    <t>Registro de gaveta bruto ø 80 mm (3")</t>
  </si>
  <si>
    <t>Registro de gaveta bruto ø 100 mm (4")</t>
  </si>
  <si>
    <t>Tê 90° de ferro galvanizado ø 50 mm (2") </t>
  </si>
  <si>
    <t>Tê 90° de ferro galvanizado ø 65 mm (2.1/2") </t>
  </si>
  <si>
    <t>Tê 90° de ferro galvanizado ø 80 mm (3") </t>
  </si>
  <si>
    <t>Tê 90° de ferro galvanizado ø 100 mm (4") </t>
  </si>
  <si>
    <t>Cotovelo 90° de ferro galvanizado ø 50 mm (2")</t>
  </si>
  <si>
    <t>Cotovelo 90° de ferro galvanizado ø 65 mm (2.1/2")</t>
  </si>
  <si>
    <t>Cotovelo 90° de ferro galvanizado ø 80 mm (3")</t>
  </si>
  <si>
    <t>Cotovelo 90° de ferro galvanizado ø 100 mm (4")</t>
  </si>
  <si>
    <t>Cotovelo 45° de ferro galvanizado ø 50 mm (2")</t>
  </si>
  <si>
    <t>Cotovelo 45° de ferro galvanizado ø 65 mm (2.1/2")</t>
  </si>
  <si>
    <t>Cotovelo 45° de ferro galvanizado ø 80 mm (3")</t>
  </si>
  <si>
    <t>Cotovelo 45° de ferro galvanizado ø 100 mm (4")</t>
  </si>
  <si>
    <t>Válvula de retenção horizontal, ø 50 mm (2")</t>
  </si>
  <si>
    <t>Válvula de retenção horizontal, ø 65 mm (2.1/2")</t>
  </si>
  <si>
    <t>Válvula de retenção horizontal, ø 80 mm (3")</t>
  </si>
  <si>
    <t>Válvula de retenção horizontal, ø 100 mm (4")</t>
  </si>
  <si>
    <t>Válvula de retenção vertical, ø 50 mm (2")</t>
  </si>
  <si>
    <t>Válvula de retenção vertical, ø 65 mm (2.1/2")</t>
  </si>
  <si>
    <t>Válvula de retenção vertical, ø 80 mm (3")</t>
  </si>
  <si>
    <t>Válvula de retenção vertical, ø 100 mm (4")</t>
  </si>
  <si>
    <t>Manômetro com caixa e anel tipo cravado em aço inox, mostrador duplo 63 mm escalas de 0 à 4 kgf/cm2 e 0 à 60 PSI, saída traseira de 1/4" BSP</t>
  </si>
  <si>
    <t>Manômetro com caixa e anel tipo cravado em aço inox, mostrador duplo 100 mm escalas de 0 à 7 kgf/cm2 e 0 à 100 PSI, saída traseira de 1/4" BSP</t>
  </si>
  <si>
    <t>Manômetro com caixa e anel tipo cravado em aço inox, mostrador duplo 100 mm escalas de 0 à 10 kgf/cm2 e 0 à 150 PSI, saída traseira de 1/4" BSP</t>
  </si>
  <si>
    <t>Pressostato 80 / 120 PSI com válvula, capacidade elétrica até 5CV em 250VCA, Margirius ou equivalente</t>
  </si>
  <si>
    <t>Pressostato 100 / 150 PSI sem válvula, capacidade elétrica até 5CV em 250VCA, Margirius ou equivalente</t>
  </si>
  <si>
    <t>Tanque de Pressurização/Cilindro de pressão 10 lts vazio</t>
  </si>
  <si>
    <t>INSTALAÇÕES DE REDE LOGICA</t>
  </si>
  <si>
    <t>Fornecimento e instalação de Mini Rack de Parede Padrão 19" - 06 U´s x 470mm</t>
  </si>
  <si>
    <t>Fornecimento e instalação de Mini Rack de Parede Padrão 19" - 08 U´s x 470mm</t>
  </si>
  <si>
    <t>Fornecimento e instalação de Mini Rack de Parede Padrão 19" - 12 U´s x 570mm</t>
  </si>
  <si>
    <t>Fornecimento e instalação de Mini Rack de Parede Padrão 19" - 16 U´s x 570mm</t>
  </si>
  <si>
    <t>Fornecimento e instalação de Rack de Piso Fechado Padrão 19" - 32 U´s x 670mm</t>
  </si>
  <si>
    <t>Fornecimento e instalação de Rack de Piso Fechado Padrão 19" - 36 U´s x 670mm</t>
  </si>
  <si>
    <t>Fornecimento e instalação de Rack de Piso Fechado Padrão 19" - 40 U´s x 670mm</t>
  </si>
  <si>
    <t>Fornecimento e instalação de Rack de Piso Fechado Padrão 19" - 44 U´s x 670mm</t>
  </si>
  <si>
    <t>Calha com 6 Tomadas 20A, inclusive fixação em rack padrão 19", com chicote de 2 metros de comprimento</t>
  </si>
  <si>
    <t>Calha com 8 Tomadas 20A, inclusive fixação em rack padrão 19", com chicote de 2 metros de comprimento</t>
  </si>
  <si>
    <t>Guia de Cabos Fechado Horizontal Padrão 19" - 1 U´s, inclusive fixação em Rack 19"</t>
  </si>
  <si>
    <t>Guia de Cabos Fechado Horizontal Padrão 19" - 2 U´s, inclusive fixação em Rack 19"</t>
  </si>
  <si>
    <t>Guia de Cabos Vertical para Rack Aberto Padrão 19" - 40 U´s x 1763 x 50mm</t>
  </si>
  <si>
    <t>Guia de Cabos Vertical para Rack Aberto Padrão 19" - 44 U´s x 1940 x 50mm</t>
  </si>
  <si>
    <t>Painel de Fechamento Frontal 1 U, inclusive fixação em Rack 19"</t>
  </si>
  <si>
    <t>Painel de Fechamento Frontal 2 Us, inclusive fixação em Rack 19"</t>
  </si>
  <si>
    <t>Bandeja Simples Fixa 1 U x 290mm carga máxima 20kg, inclusive fixação em Rack 19"</t>
  </si>
  <si>
    <t>Bandeja Simples Fixa 2 Us x 390mm carga máxima 20kg, inclusive fixação em Rack 19"</t>
  </si>
  <si>
    <t>Bandeja Fixação Dupla 1 U x 500mm carga máxima 20kg, inclusive fixação em Rack 19"</t>
  </si>
  <si>
    <t>Bandeja Deslizante 1 U x 500mm carga máxima 20kg, inclusive fixação em Rack 19"</t>
  </si>
  <si>
    <t>Kit Ventilação composto por 2 Ventiladores Bi-Volts, inclusive fixação em Rack 19"</t>
  </si>
  <si>
    <t>Kit Ventilação composto por 4 Ventiladores Bi-Volts, inclusive fixação em Rack 19"</t>
  </si>
  <si>
    <t>Kit Rodizio Composto por 4 rodas (2 c/ travas), inclusive fixação em Rack 19"</t>
  </si>
  <si>
    <t>Kit M5 Porca-Gaiola com 100 und com Parafuso Philips e Arruela</t>
  </si>
  <si>
    <t>Velcro Rolo 20mm - Preto</t>
  </si>
  <si>
    <t>Patch Panel 24 Portas RJ45/IDC Cat.5e, inclusive fixação em Rack 19"</t>
  </si>
  <si>
    <t>Patch Panel de Emenda 24 Portas RJ45/RJ45 Cat.5e, inclusive fixação em Rack 19"</t>
  </si>
  <si>
    <t>Patch Panel 48 Portas RJ45/IDC Cat.5e, inclusive fixação em Rack 19"</t>
  </si>
  <si>
    <t>Patch Panel 48 Portas RJ45/IDC Cat.6, inclusive fixação em Rack 19"</t>
  </si>
  <si>
    <t>Patch Cord Multilan Extra Flexível CAT 5e U/UTP RJ-45 - 1,50 m</t>
  </si>
  <si>
    <t>Patch Cord Multilan Extra Flexível CAT 5e U/UTP RJ-45 - 3,00 m</t>
  </si>
  <si>
    <t>Patch Cord Gigalan Extra Flexível CAT 6 U/UTP RJ-45 - 1,50 m</t>
  </si>
  <si>
    <t>Patch Cord Gigalan Extra Flexível CAT 6 U/UTP RJ-45 - 3,00 m</t>
  </si>
  <si>
    <t>Fornecimento e instalação de Cabo de rede par trançado 4 pares Categoria 6</t>
  </si>
  <si>
    <t>Switch 24 portas RJ-45 10/100 + 2 10/100/1000, inclusive fixação em Rack 19"</t>
  </si>
  <si>
    <t>Switch 48 portas RJ-45 10/100 + 2 10/100/1000, inclusive fixação em Rack 19"</t>
  </si>
  <si>
    <t>No Break 1400VA (980W) Senoidal, tensão de entrada: 120V e tensão de saida: 120V, Interface Port DB-9 RS-232, SmartSlot, USB, inclusive fixação em rack 19"</t>
  </si>
  <si>
    <t>No Break 2200VA (1980W) Senoidal, tensão de entrada: 220V e tensão de saida: 220V, Interface Port DB-9 RS-232, SmartSlot, USB, inclusive fixação em rack 19"</t>
  </si>
  <si>
    <t>Certificação avulsa dos pontos com emissão de relatório do equipamento de teste até 100 pontos</t>
  </si>
  <si>
    <t>Certificação avulsa dos pontos com emissão de relatório do equipamento de teste mais de 101 pontos</t>
  </si>
  <si>
    <t>Espelho 4" x 4" com 2 conector RJ 45 fêmea CAT. 5e</t>
  </si>
  <si>
    <t>Espelho 4" x 2" com conector RJ 45 fêmea CAT. 6</t>
  </si>
  <si>
    <t>Espelho 4" x 4" com 2 conectores RJ 45 fêmea CAT. 6</t>
  </si>
  <si>
    <t>INSTALAÇÃO DO SISTEMA DE CLIMATIZAÇÃO</t>
  </si>
  <si>
    <t>Tubo de cobre com isolamento térmico - ø 1/4" esp. 9mm</t>
  </si>
  <si>
    <t>Tubo de cobre com isolamento térmico - ø 3/8" esp. 9mm</t>
  </si>
  <si>
    <t>Tubo de cobre com isolamento térmico - ø 1/2" esp. 9mm</t>
  </si>
  <si>
    <t>Tubo de cobre com isolamento térmico - ø 5/8" esp. 9mm</t>
  </si>
  <si>
    <t>Tubo de cobre com isolamento térmico - ø 3/4" esp. 9mm</t>
  </si>
  <si>
    <t>Tubo de cobre com isolamento térmico - ø 7/8" esp. 9mm</t>
  </si>
  <si>
    <t>Tubo de cobre com isolamento térmico - ø 1.1/8" esp. 9mm</t>
  </si>
  <si>
    <t>Tubo de cobre com isolamento térmico - ø 1.3/8" esp. 9mm</t>
  </si>
  <si>
    <t>Tubo de cobre com isolamento térmico - ø 1.5/8" esp. 9 mm</t>
  </si>
  <si>
    <t>Emenda de tubos e conexões de cobre por processo de solda - ø 1/4" até 1/2"</t>
  </si>
  <si>
    <t>Emenda de tubos e conexões de cobre por processo de solda - ø 5/8" até 7/8"</t>
  </si>
  <si>
    <t>Emenda de tubos e conexões de cobre por processo de solda - ø 1.1/8" até 1.5/8"</t>
  </si>
  <si>
    <t>Gás refrigerante R22</t>
  </si>
  <si>
    <t>Gás refrigerante R407</t>
  </si>
  <si>
    <t>Gás refrigerante R410A</t>
  </si>
  <si>
    <t>Instalação de Linha frigorígena para interligação do sistema de climatização incl. acessórios de fixação, fita PVC auto-aderente e cabo PP, exclusive tubos de cobre da linha liquida e sucção, espuma elastomérica flexivel e gás refrigerante</t>
  </si>
  <si>
    <t>Duto em chapa de aço galvanizada #22, exclusive acessórios de fixação</t>
  </si>
  <si>
    <t>Duto em chapa de aço galvanizada #24, exclusive acessórios de fixação</t>
  </si>
  <si>
    <t>Duto em chapa de aço galvanizada #26, exclusive acessórios de fixação</t>
  </si>
  <si>
    <t>Registro de pressão bruto, com volante, diam. 15mm (1/2")</t>
  </si>
  <si>
    <t>ACESSIBILIDADE - NBR 9050</t>
  </si>
  <si>
    <t>Barra de apoio reta em aço inox 304 p/ portadores de necessidades especiais (NBR 9050), largura 40 cm</t>
  </si>
  <si>
    <t>Barra de apoio reta em aço inox 304 p/ portadores de necessidades especiais (NBR 9050), largura 60 cm</t>
  </si>
  <si>
    <t>Barra de apoio reta em aço inox 304 p/ portadores de necessidades especiais (NBR 9050), largura 80 cm</t>
  </si>
  <si>
    <t>Barra de apoio reta em aço inox 304 p/ portadores de necessidades especiais (NBR 9050), largura 90 cm</t>
  </si>
  <si>
    <t>Barra de apoio lateral articulada em aço inox 304 - 80cm p/ portadores de necessidades especiais (NBR 9050)</t>
  </si>
  <si>
    <t>Bacia sifonada de louça branca sem abertura frontal p/ banheiro PNE, consumo 6 litros por fluxo, Vogue Plus Conforto - P.510.17, Ref. Deca ou equiv., incl. tubo de ligação inox c/ canopla, anel de vedação, paraf. e rejunte epoxi p/ vedação</t>
  </si>
  <si>
    <t>Bacia sifonada de louça branca com abertura frontal p/ banheiro PNE, consumo 6 litros por fluxo, Vogue Plus Conforto - P.51.17, Ref. Deca ou equiv., incl. tubo de ligação inox c/ canopla, anel de vedação, paraf. e rejunte epoxi p/ vedação</t>
  </si>
  <si>
    <t>Assento poliéster sem abertura frontal c/ fixação cromada e aditivo químico c/ proteção antibactéria, Vogue Plus - AP.51.17, Ref. Deca ou equivalente</t>
  </si>
  <si>
    <t>Assento poliéster com abertura frontal e tampa c/ fixação cromada e aditivo químico c/ proteção antibactéria, Vogue Plus - AP.52.17, Ref. Deca ou equivalente</t>
  </si>
  <si>
    <t>Lavatório de louça branca com coluna suspensa p/ banheiro PNE, Vougle Plus Conforto L.51.17 + CS.1.17, Ref., Deca ou equivalente, incl. sifão, válvula e engates metálicos cromados, exclusive torneira</t>
  </si>
  <si>
    <t>Lavátorio de louça branca de canto p/ banheiro PNE, Coleção Master L.76.17, Ref. Deca ou equivalente, incl. válvula, sifão e engates metálicos cromados, exclusive torneira</t>
  </si>
  <si>
    <t>Conjunto Barra de apoio barra de apoio lateral, formato "U", em aço inox polido 304 Ø 1.1/4" dim. comprimento médio 30 p/ lavatório, p/ portadores de necessidades especiais (NBR 9050)</t>
  </si>
  <si>
    <t>Barra de apoio reta em aço inox 304 p/ portadores de necessidades especiais (NBR 9050), largura 70 cm</t>
  </si>
  <si>
    <t>AR REFRIGERADO</t>
  </si>
  <si>
    <t>Fornecimento e Instalação de Unidade Evaporadora e Condensadora de Ar Condicionado tipo Split Inverter Hi-Wall (Parede) de 9.000 BTU´s 220V - Ciclo Frio - Classificação A (Selo PROCEL), inclusive amortecedores vibra-stop</t>
  </si>
  <si>
    <t>Fornecimento e Instalação de Unidade Evaporadora e Condensadora de Ar Condicionado tipo Split Inverter Hi-Wall (Parede) de 12.000 BTU´s 220V - Ciclo Frio - Classificação A (Selo PROCEL), inclusive amortecedores vibra-stop</t>
  </si>
  <si>
    <t>Fornecimento e Instalação de Unidade Evaporadora e Condensadora de Ar Condicionado tipo Split Inverter Hi-Wall (Parede) de 18.000 BTU´s 220V - Ciclo Frio - Classificação A (Selo PROCEL), inclusive amortecedores vibra-stop</t>
  </si>
  <si>
    <t>Fornecimento e Instalação de Unidade Evaporadora e Condensadora de Ar Condicionado tipo Split Inverter Hi-Wall (Parede) de 22.000 BTU´s 220V - Ciclo Frio - Classificação A (Selo PROCEL), inclusive amortecedores vibra-stop</t>
  </si>
  <si>
    <t>Fornecimento e Instalação de Unidade Evaporadora e Condensadora de Ar Condicionado tipo Split Inverter Hi-Wall (Parede) de 24.000 BTU´s 220V - Ciclo Frio - Classificação A (Selo PROCEL), inclusive amortecedores vibra-stop</t>
  </si>
  <si>
    <t>Fornecimento e Instalação de Unidade Evaporadora e Condensadora de Ar Condicionado tipo Split Inverter Hi-Wall (Parede) de 30.000 BTU´s 220V - Ciclo Quente/Frio - Classificação A (Selo PROCEL), inclusive amortecedores vibra-stop</t>
  </si>
  <si>
    <t>Fornecimento e Instalação de Unidade Evaporadora e Condensadora de Ar Condicionado tipo Split Inverter Piso Teto de 36.000 BTU´s 220V - Ciclo Quente/Frio Classificação Energética A ou B (Selo PROCEL), inclusive amortecedores vibra-stop</t>
  </si>
  <si>
    <t>Fornecimento e Instalação de Unidade Evaporadora e Condensadora de Ar Condicionado tipo Split Inverter Piso Teto de 48.000 BTU´s 220V Trifásico - Ciclo Quente/Frio Classificação Energética A ou B (Selo PROCEL), inclusive amortecedores vibra-stop</t>
  </si>
  <si>
    <t>Luminaria sobrepor compl., corpo ch. aço pintada branca, refletor, aletas parabólicas alum.alta pureza e refletância inclusive 2 lâmpadas LED T8 9/10W temp. de cor 5000k c/ 60cm - Ref. CS216AL-N - AMES, 1261 - LUMAVI OU EQUIVALENTE</t>
  </si>
  <si>
    <t>Luminaria sobrepor compl., corpo ch. aço pintada branca, refletor aletas parabólicas alum.alta pureza e refletância inclusive 2 lâmpadas LED T8 20W temp. de cor 5000k bivolt c/ 1,20m - Ref. CS232AL-N - AMES, 2447 - LUMAVI OU EQUIVALENTE</t>
  </si>
  <si>
    <t>Luminaria embutir compl., corpo ch. aço pintada branca, refletor aletas parabólicas alum.alta pureza e refletância inclusive 2 lâmpadas LED T8 9W temp. de cor 5000k c/ 60cm - REF. CE216AL-N - AMES, 6024 - LUMAVI OU EQUIVALENTE</t>
  </si>
  <si>
    <t>Luminaria embutir compl., corpo ch. aço pintada branca, refletor, aletas parabólicas alum.alta pureza e refletância inclusive 2 lâmpadas LED T8 18W temp. de cor 5000k c/ 1,20m - Ref. CE232AL-N - AMES, 6025 - LUMAVI -LDEF 2X32W - LUMILUZ OU EQUIVALENTE</t>
  </si>
  <si>
    <t>Luminária sobrepor compl., corpo ch. aço pintada branca, refletor,aletas parabólicas alum.alta pureza e refletância inclusive 4 lâmpadas LED T8 9W temp. de cor 5000k bivolt c/ 60cm - CS416AL-N - AMES, 1452 - LUMAVI OU EQUIVALENTE</t>
  </si>
  <si>
    <t>Quadro pincel novo, completo, de laminado melamínico alta pressão, "LOUSA" quadriculado, cor branco brilhante, linha Lousas, padrão F608 Brancoline, esp. 1mm, incl. requadro madeira 2.5 x 5.0 cm e porta pincel, dim. 3.95 x 1.29 m</t>
  </si>
  <si>
    <t>Corrimão de tubo de ferro galvanizado diâmetro 3" fixado na parede a cada 1.50m, inclusive pintura a óleo ou esmalte</t>
  </si>
  <si>
    <t>(Gol 1.0 total flex - gasolina - preço LABOR) Seguro total, manutenção, combustível, eventuais taxas e emolumentos, bem como eventual substituição do veículo (se necessário), sem motorista, utilização até 2.000 (dois mil) km/mês</t>
  </si>
  <si>
    <t>MÃO DE OBRA (MENSALISTAS - NÃO DESONERADO - LEIS SOCIAIS=72,58%)</t>
  </si>
  <si>
    <t>Tecnico Segundo Grau -A-(Leis Sociais = 72,58%)</t>
  </si>
  <si>
    <t>mes</t>
  </si>
  <si>
    <t>Engenheiro Senior(Leis Sociais = 72,58%)</t>
  </si>
  <si>
    <t>Programador (Leis Sociais = 72,58%)</t>
  </si>
  <si>
    <t>Digitador - 6 Horas(Leis Sociais = 72,58%)</t>
  </si>
  <si>
    <t>Engenheiro Junior (Leis Sociais = 72,58%)</t>
  </si>
  <si>
    <t>Tecnico Segundo Grau -B (Leis Sociais = 72,58%)</t>
  </si>
  <si>
    <t>Tecnico Segundo Grau-C - (Leis Sociais = 72,58%)</t>
  </si>
  <si>
    <t>Gerente de Projeto (Leis Sociais = 72,58%)</t>
  </si>
  <si>
    <t>Analista de Sistemas (Leis Sociais = 72,58%)</t>
  </si>
  <si>
    <t>Analista de Desenvolvimento (Leis Sociais = 72,58%)</t>
  </si>
  <si>
    <t>Gerente Bd/Servidores/Redes (Leis Sociais = 72,58%)</t>
  </si>
  <si>
    <t>Designer Gráfico (Leis Sociais = 72,58%)</t>
  </si>
  <si>
    <t>Analista Sistemas/Suporte(Leis Sociais = 72,58%)</t>
  </si>
  <si>
    <t>Coordenador Tecnico Especialista(Leis Sociais = 72,58%)</t>
  </si>
  <si>
    <t>Cotador(Leis Sociais = 72,58%)</t>
  </si>
  <si>
    <t>Tecnico Nivel Superior (Leis Sociais = 72,58%)</t>
  </si>
  <si>
    <t>Engenheiro Pleno(Leis Sociais = 72,58%)</t>
  </si>
  <si>
    <t>Almoxarife(Leis Sociais = 72,58%)</t>
  </si>
  <si>
    <t>Mestre Obras Senior (Leis Sociais = 72,58%)</t>
  </si>
  <si>
    <t>Vigia (Leis Sociais = 72,58%)</t>
  </si>
  <si>
    <t>Auxiliar de Almoxarife (Leis Sociais = 72,58%)</t>
  </si>
  <si>
    <t>MÃO DE OBRA (MENSALISTAS - DESONERADO - LEIS SOCIAIS=48,87%)</t>
  </si>
  <si>
    <t>Tecnico Segundo Grau -A-(Leis Sociais = 48,87%)</t>
  </si>
  <si>
    <t>Engenheiro Senior(Leis Sociais = 48,87%)</t>
  </si>
  <si>
    <t>Programador (Leis Sociais = 48,87%)</t>
  </si>
  <si>
    <t>Digitador - 6 Horas(Leis Sociais = 48,87%)</t>
  </si>
  <si>
    <t>Engenheiro Junior (Leis Sociais = 48,87%)</t>
  </si>
  <si>
    <t>Tecnico Segundo Grau -B (Leis Sociais = 48,87%)</t>
  </si>
  <si>
    <t>Tecnico Segundo Grau-C - (Leis Sociais = 48,87%)</t>
  </si>
  <si>
    <t>Gerente de Projeto (Leis Sociais = 48,87%)</t>
  </si>
  <si>
    <t>Analista de Sistemas (Leis Sociais = 48,87%)</t>
  </si>
  <si>
    <t>Analista de Desenvolvimento (Leis Sociais = 48,87%)</t>
  </si>
  <si>
    <t>Gerente Bd/Servidores/Redes (Leis Sociais = 48,87%)</t>
  </si>
  <si>
    <t>Designer Gráfico (Leis Sociais = 48,87%)</t>
  </si>
  <si>
    <t>Analista Sistemas/Suporte(Leis Sociais = 48,87%)</t>
  </si>
  <si>
    <t>Coordenador Tecnico Especialista(Leis Sociais = 48,87%)</t>
  </si>
  <si>
    <t>Cotador(Leis Sociais = 48,87%)</t>
  </si>
  <si>
    <t>Tecnico Nivel Superior (Leis Sociais = 48,87%)</t>
  </si>
  <si>
    <t>Engenheiro Pleno(Leis Sociais = 48,87%)</t>
  </si>
  <si>
    <t>Almoxarife(Leis Sociais = 48,87%)</t>
  </si>
  <si>
    <t>Mestre Obras Senior (Leis Sociais = 48,87%)</t>
  </si>
  <si>
    <t>Vigia (Leis Sociais = 48,87%)</t>
  </si>
  <si>
    <t>Auxiliar de Almoxarife (Leis Sociais = 48,87%)</t>
  </si>
  <si>
    <t>Encarregado de Turma (Leis Sociais = 48,87%)</t>
  </si>
  <si>
    <t xml:space="preserve">INSTALAÇÃO DO CANTEIRO DE OBRAS </t>
  </si>
  <si>
    <t xml:space="preserve">MOVIMENTO DE TERRA </t>
  </si>
  <si>
    <t xml:space="preserve">ESCAVAÇÕES </t>
  </si>
  <si>
    <t xml:space="preserve">REATERRO E COMPACTAÇÃO </t>
  </si>
  <si>
    <t xml:space="preserve">SUPER-ESTRUTURA </t>
  </si>
  <si>
    <t>04.02.03</t>
  </si>
  <si>
    <t>04.02.04</t>
  </si>
  <si>
    <t xml:space="preserve">PAREDES E PAINÉIS </t>
  </si>
  <si>
    <t>VERGAS E CONTRAVERGAS</t>
  </si>
  <si>
    <t xml:space="preserve">ESQUADRIAS DE MADEIRA </t>
  </si>
  <si>
    <t xml:space="preserve">MARCOS E ALIZARES </t>
  </si>
  <si>
    <t xml:space="preserve">FERRAGENS </t>
  </si>
  <si>
    <t>Portas Internas</t>
  </si>
  <si>
    <t xml:space="preserve">PORTA EM MADEIRA DE LEI TIPO ANGELIM PEDRA OU EQUIV. </t>
  </si>
  <si>
    <t xml:space="preserve">Porta </t>
  </si>
  <si>
    <t xml:space="preserve">GRADES E PORTÕES </t>
  </si>
  <si>
    <t>07.02.02</t>
  </si>
  <si>
    <t>07.02.03</t>
  </si>
  <si>
    <t>07.02.04</t>
  </si>
  <si>
    <t xml:space="preserve">VIDROS E ESPEHOS </t>
  </si>
  <si>
    <t xml:space="preserve">TELHADO </t>
  </si>
  <si>
    <t xml:space="preserve">IMPERMEABILIZAÇÃO </t>
  </si>
  <si>
    <t xml:space="preserve">TETOS E FORROS </t>
  </si>
  <si>
    <t>12.02.02</t>
  </si>
  <si>
    <t>12.03</t>
  </si>
  <si>
    <t>12.03.01</t>
  </si>
  <si>
    <t>12.03.02</t>
  </si>
  <si>
    <t>13</t>
  </si>
  <si>
    <t>13.01.01</t>
  </si>
  <si>
    <t xml:space="preserve">PISOS INTERNOS E EXTERNOS </t>
  </si>
  <si>
    <t xml:space="preserve">LASTRO DE CONTRAPISO </t>
  </si>
  <si>
    <t>13.01.02</t>
  </si>
  <si>
    <t>13.02.01</t>
  </si>
  <si>
    <t xml:space="preserve">DEGRAUS, RODAPÉS, SOLEIRAS E PEITORIS </t>
  </si>
  <si>
    <t>13.03.01</t>
  </si>
  <si>
    <t>13.03.02</t>
  </si>
  <si>
    <t>14</t>
  </si>
  <si>
    <t>14.01.01</t>
  </si>
  <si>
    <t>15</t>
  </si>
  <si>
    <t>15.01.01</t>
  </si>
  <si>
    <t xml:space="preserve">INSTALAÇÕES ELÉTRICAS </t>
  </si>
  <si>
    <t>16</t>
  </si>
  <si>
    <t>16.01.01</t>
  </si>
  <si>
    <t xml:space="preserve">SOBRE METAL </t>
  </si>
  <si>
    <t>13.03.03</t>
  </si>
  <si>
    <t>07.01.02</t>
  </si>
  <si>
    <t xml:space="preserve">Mobilização </t>
  </si>
  <si>
    <t>Transporte excedente</t>
  </si>
  <si>
    <t xml:space="preserve">Empoamento </t>
  </si>
  <si>
    <t>23,74</t>
  </si>
  <si>
    <t>47,09</t>
  </si>
  <si>
    <t>52,92</t>
  </si>
  <si>
    <t>58,77</t>
  </si>
  <si>
    <t>64,65</t>
  </si>
  <si>
    <t>76,81</t>
  </si>
  <si>
    <t>9,50</t>
  </si>
  <si>
    <t>12,80</t>
  </si>
  <si>
    <t>35,83</t>
  </si>
  <si>
    <t>47,05</t>
  </si>
  <si>
    <t>38,19</t>
  </si>
  <si>
    <t>44,17</t>
  </si>
  <si>
    <t>50,15</t>
  </si>
  <si>
    <t>56,13</t>
  </si>
  <si>
    <t>68,07</t>
  </si>
  <si>
    <t>80,05</t>
  </si>
  <si>
    <t>92,00</t>
  </si>
  <si>
    <t>103,96</t>
  </si>
  <si>
    <t>120,26</t>
  </si>
  <si>
    <t>132,67</t>
  </si>
  <si>
    <t>30,85</t>
  </si>
  <si>
    <t>35,75</t>
  </si>
  <si>
    <t>55,39</t>
  </si>
  <si>
    <t>65,22</t>
  </si>
  <si>
    <t>84,84</t>
  </si>
  <si>
    <t>97,88</t>
  </si>
  <si>
    <t>108,03</t>
  </si>
  <si>
    <t>69,43</t>
  </si>
  <si>
    <t>133,03</t>
  </si>
  <si>
    <t>223,23</t>
  </si>
  <si>
    <t>347,20</t>
  </si>
  <si>
    <t>531,68</t>
  </si>
  <si>
    <t>749,18</t>
  </si>
  <si>
    <t>873,68</t>
  </si>
  <si>
    <t>103,28</t>
  </si>
  <si>
    <t>172,11</t>
  </si>
  <si>
    <t>269,72</t>
  </si>
  <si>
    <t>400,04</t>
  </si>
  <si>
    <t>526,57</t>
  </si>
  <si>
    <t>696,68</t>
  </si>
  <si>
    <t>842,39</t>
  </si>
  <si>
    <t>33,45</t>
  </si>
  <si>
    <t>39,74</t>
  </si>
  <si>
    <t>52,21</t>
  </si>
  <si>
    <t>58,45</t>
  </si>
  <si>
    <t>64,68</t>
  </si>
  <si>
    <t>70,92</t>
  </si>
  <si>
    <t>6,00</t>
  </si>
  <si>
    <t>9,84</t>
  </si>
  <si>
    <t>7,23</t>
  </si>
  <si>
    <t>7,94</t>
  </si>
  <si>
    <t>17,52</t>
  </si>
  <si>
    <t>148,71</t>
  </si>
  <si>
    <t>2,08</t>
  </si>
  <si>
    <t>232,67</t>
  </si>
  <si>
    <t>1.367,95</t>
  </si>
  <si>
    <t>2.105,93</t>
  </si>
  <si>
    <t>2.900,82</t>
  </si>
  <si>
    <t>51,10</t>
  </si>
  <si>
    <t>65,48</t>
  </si>
  <si>
    <t>2,29</t>
  </si>
  <si>
    <t>114,57</t>
  </si>
  <si>
    <t>127,04</t>
  </si>
  <si>
    <t>145,80</t>
  </si>
  <si>
    <t>164,52</t>
  </si>
  <si>
    <t>201,94</t>
  </si>
  <si>
    <t>191,38</t>
  </si>
  <si>
    <t>200,77</t>
  </si>
  <si>
    <t>353,79</t>
  </si>
  <si>
    <t>14,43</t>
  </si>
  <si>
    <t>432,76</t>
  </si>
  <si>
    <t>17,09</t>
  </si>
  <si>
    <t>563,65</t>
  </si>
  <si>
    <t>584,42</t>
  </si>
  <si>
    <t>864,40</t>
  </si>
  <si>
    <t>24,58</t>
  </si>
  <si>
    <t>888,98</t>
  </si>
  <si>
    <t>199,79</t>
  </si>
  <si>
    <t>211,23</t>
  </si>
  <si>
    <t>366,73</t>
  </si>
  <si>
    <t>27,37</t>
  </si>
  <si>
    <t>447,93</t>
  </si>
  <si>
    <t>581,06</t>
  </si>
  <si>
    <t>604,15</t>
  </si>
  <si>
    <t>886,60</t>
  </si>
  <si>
    <t>913,39</t>
  </si>
  <si>
    <t>161,15</t>
  </si>
  <si>
    <t>193,77</t>
  </si>
  <si>
    <t>285,41</t>
  </si>
  <si>
    <t>372,85</t>
  </si>
  <si>
    <t>449,43</t>
  </si>
  <si>
    <t>515,70</t>
  </si>
  <si>
    <t>540,65</t>
  </si>
  <si>
    <t>171,62</t>
  </si>
  <si>
    <t>206,73</t>
  </si>
  <si>
    <t>300,59</t>
  </si>
  <si>
    <t>390,48</t>
  </si>
  <si>
    <t>469,18</t>
  </si>
  <si>
    <t>537,62</t>
  </si>
  <si>
    <t>565,16</t>
  </si>
  <si>
    <t>66,04</t>
  </si>
  <si>
    <t>78,60</t>
  </si>
  <si>
    <t>90,96</t>
  </si>
  <si>
    <t>105,33</t>
  </si>
  <si>
    <t>120,33</t>
  </si>
  <si>
    <t>137,46</t>
  </si>
  <si>
    <t>774,20</t>
  </si>
  <si>
    <t>172,02</t>
  </si>
  <si>
    <t>1.103,97</t>
  </si>
  <si>
    <t>231,53</t>
  </si>
  <si>
    <t>108,59</t>
  </si>
  <si>
    <t>125,08</t>
  </si>
  <si>
    <t>142,25</t>
  </si>
  <si>
    <t>161,97</t>
  </si>
  <si>
    <t>803,12</t>
  </si>
  <si>
    <t>200,94</t>
  </si>
  <si>
    <t>1.139,54</t>
  </si>
  <si>
    <t>267,10</t>
  </si>
  <si>
    <t>145,23</t>
  </si>
  <si>
    <t>104,15</t>
  </si>
  <si>
    <t>127,30</t>
  </si>
  <si>
    <t>174,72</t>
  </si>
  <si>
    <t>112,33</t>
  </si>
  <si>
    <t>137,77</t>
  </si>
  <si>
    <t>187,68</t>
  </si>
  <si>
    <t>27,26</t>
  </si>
  <si>
    <t>2,64</t>
  </si>
  <si>
    <t>8,42</t>
  </si>
  <si>
    <t>13,72</t>
  </si>
  <si>
    <t>103089</t>
  </si>
  <si>
    <t>ASSENTAMENTO DE TUBO DE FERRO FUNDIDO PARA REDE DE ÁGUA, DN 80 MM, JUNTA FLANGEADA (NÃO INCLUI O FORNECIMENTO). AF_09/2021</t>
  </si>
  <si>
    <t>10,69</t>
  </si>
  <si>
    <t>103090</t>
  </si>
  <si>
    <t>ASSENTAMENTO DE TUBO DE FERRO FUNDIDO PARA REDE DE ÁGUA, DN 100 MM, JUNTA FLANGEADA (NÃO INCLUI O FORNECIMENTO). AF_09/2021</t>
  </si>
  <si>
    <t>103091</t>
  </si>
  <si>
    <t>ASSENTAMENTO DE TUBO DE FERRO FUNDIDO PARA REDE DE ÁGUA, DN 150 MM, JUNTA FLANGEADA (NÃO INCLUI O FORNECIMENTO). AF_09/2021</t>
  </si>
  <si>
    <t>17,93</t>
  </si>
  <si>
    <t>103092</t>
  </si>
  <si>
    <t>ASSENTAMENTO DE TUBO DE FERRO FUNDIDO PARA REDE DE ÁGUA, DN 200 MM, JUNTA FLANGEADA (NÃO INCLUI O FORNECIMENTO). AF_09/2021</t>
  </si>
  <si>
    <t>103093</t>
  </si>
  <si>
    <t>ASSENTAMENTO DE TUBO DE FERRO FUNDIDO PARA REDE DE ÁGUA, DN 250 MM, JUNTA FLANGEADA (NÃO INCLUI O FORNECIMENTO). AF_09/2021</t>
  </si>
  <si>
    <t>35,33</t>
  </si>
  <si>
    <t>103094</t>
  </si>
  <si>
    <t>ASSENTAMENTO DE TUBO DE FERRO FUNDIDO PARA REDE DE ÁGUA, DN 300 MM, JUNTA FLANGEADA (NÃO INCLUI O FORNECIMENTO). AF_09/2021</t>
  </si>
  <si>
    <t>40,54</t>
  </si>
  <si>
    <t>103095</t>
  </si>
  <si>
    <t>ASSENTAMENTO DE TUBO DE FERRO FUNDIDO PARA REDE DE ÁGUA, DN 350 MM, JUNTA FLANGEADA (NÃO INCLUI O FORNECIMENTO). AF_09/2021</t>
  </si>
  <si>
    <t>52,72</t>
  </si>
  <si>
    <t>103096</t>
  </si>
  <si>
    <t>ASSENTAMENTO DE TUBO DE FERRO FUNDIDO PARA REDE DE ÁGUA, DN 400 MM, JUNTA FLANGEADA (NÃO INCLUI O FORNECIMENTO). AF_09/2021</t>
  </si>
  <si>
    <t>57,93</t>
  </si>
  <si>
    <t>103097</t>
  </si>
  <si>
    <t>ASSENTAMENTO DE TUBO DE FERRO FUNDIDO PARA REDE DE ÁGUA, DN 450 MM, JUNTA FLANGEADA (NÃO INCLUI O FORNECIMENTO). AF_09/2021</t>
  </si>
  <si>
    <t>70,14</t>
  </si>
  <si>
    <t>103098</t>
  </si>
  <si>
    <t>ASSENTAMENTO DE TUBO DE FERRO FUNDIDO PARA REDE DE ÁGUA, DN 500 MM, JUNTA FLANGEADA (NÃO INCLUI O FORNECIMENTO). AF_09/2021</t>
  </si>
  <si>
    <t>75,32</t>
  </si>
  <si>
    <t>103099</t>
  </si>
  <si>
    <t>ASSENTAMENTO DE TUBO DE FERRO FUNDIDO PARA REDE DE ÁGUA, DN 600 MM, JUNTA FLANGEADA (NÃO INCLUI O FORNECIMENTO). AF_09/2021</t>
  </si>
  <si>
    <t>85,68</t>
  </si>
  <si>
    <t>103100</t>
  </si>
  <si>
    <t>ASSENTAMENTO DE TUBO DE FERRO FUNDIDO PARA REDE DE ÁGUA, DN 700 MM, JUNTA FLANGEADA (NÃO INCLUI O FORNECIMENTO). AF_09/2021</t>
  </si>
  <si>
    <t>91,43</t>
  </si>
  <si>
    <t>103101</t>
  </si>
  <si>
    <t>ASSENTAMENTO DE TUBO DE FERRO FUNDIDO PARA REDE DE ÁGUA, DN 800 MM, JUNTA FLANGEADA (NÃO INCLUI O FORNECIMENTO). AF_09/2021</t>
  </si>
  <si>
    <t>100,68</t>
  </si>
  <si>
    <t>103102</t>
  </si>
  <si>
    <t>ASSENTAMENTO DE TUBO DE FERRO FUNDIDO PARA REDE DE ÁGUA, DN 900 MM, JUNTA FLANGEADA (NÃO INCLUI O FORNECIMENTO). AF_09/2021</t>
  </si>
  <si>
    <t>115,95</t>
  </si>
  <si>
    <t>103103</t>
  </si>
  <si>
    <t>ASSENTAMENTO DE TUBO DE FERRO FUNDIDO PARA REDE DE ÁGUA, DN 1000 MM, JUNTA FLANGEADA (NÃO INCLUI O FORNECIMENTO). AF_09/2021</t>
  </si>
  <si>
    <t>103104</t>
  </si>
  <si>
    <t>ASSENTAMENTO DE TUBO DE FERRO FUNDIDO PARA REDE DE ÁGUA, DN 1200 MM, JUNTA FLANGEADA (NÃO INCLUI O FORNECIMENTO). AF_09/2021</t>
  </si>
  <si>
    <t>149,76</t>
  </si>
  <si>
    <t>103105</t>
  </si>
  <si>
    <t>ASSENTAMENTO DE CONEXÃO COM 2 ACESSOS, FERRO FUNDIDO PARA REDE DE ÁGUA, DN  80 MM, JUNTA FLANGEADA (NÃO INCLUI O FORNECIMENTO). AF_09/2021</t>
  </si>
  <si>
    <t>103106</t>
  </si>
  <si>
    <t>ASSENTAMENTO DE CONEXÃO COM 2 ACESSOS, FERRO FUNDIDO PARA REDE DE ÁGUA, DN  100 MM, JUNTA FLANGEADA (NÃO INCLUI O FORNECIMENTO). AF_09/2021</t>
  </si>
  <si>
    <t>103107</t>
  </si>
  <si>
    <t>ASSENTAMENTO DE CONEXÃO COM 2 ACESSOS, FERRO FUNDIDO PARA REDE DE ÁGUA, DN  150 MM, JUNTA FLANGEADA (NÃO INCLUI O FORNECIMENTO). AF_09/2021</t>
  </si>
  <si>
    <t>75,54</t>
  </si>
  <si>
    <t>103108</t>
  </si>
  <si>
    <t>ASSENTAMENTO DE CONEXÃO COM 2 ACESSOS, FERRO FUNDIDO PARA REDE DE ÁGUA, DN  200 MM, JUNTA FLANGEADA (NÃO INCLUI O FORNECIMENTO). AF_09/2021</t>
  </si>
  <si>
    <t>97,25</t>
  </si>
  <si>
    <t>103109</t>
  </si>
  <si>
    <t>ASSENTAMENTO DE CONEXÃO COM 2 ACESSOS, FERRO FUNDIDO PARA REDE DE ÁGUA, DN  250 MM, JUNTA FLANGEADA (NÃO INCLUI O FORNECIMENTO). AF_09/2021</t>
  </si>
  <si>
    <t>159,77</t>
  </si>
  <si>
    <t>103110</t>
  </si>
  <si>
    <t>ASSENTAMENTO DE CONEXÃO COM 2 ACESSOS, FERRO FUNDIDO PARA REDE DE ÁGUA, DN  300 MM, JUNTA FLANGEADA (NÃO INCLUI O FORNECIMENTO). AF_09/2021</t>
  </si>
  <si>
    <t>181,48</t>
  </si>
  <si>
    <t>103111</t>
  </si>
  <si>
    <t>ASSENTAMENTO DE CONEXÃO COM 2 ACESSOS, FERRO FUNDIDO PARA REDE DE ÁGUA, DN  350 MM, JUNTA FLANGEADA (NÃO INCLUI O FORNECIMENTO). AF_09/2021</t>
  </si>
  <si>
    <t>244,00</t>
  </si>
  <si>
    <t>103112</t>
  </si>
  <si>
    <t>ASSENTAMENTO DE CONEXÃO COM 2 ACESSOS, FERRO FUNDIDO PARA REDE DE ÁGUA, DN  400 MM, JUNTA FLANGEADA (NÃO INCLUI O FORNECIMENTO). AF_09/2021</t>
  </si>
  <si>
    <t>265,70</t>
  </si>
  <si>
    <t>103113</t>
  </si>
  <si>
    <t>ASSENTAMENTO DE CONEXÃO COM 2 ACESSOS, FERRO FUNDIDO PARA REDE DE ÁGUA, DN  450 MM, JUNTA FLANGEADA (NÃO INCLUI O FORNECIMENTO). AF_09/2021</t>
  </si>
  <si>
    <t>328,23</t>
  </si>
  <si>
    <t>103114</t>
  </si>
  <si>
    <t>ASSENTAMENTO DE CONEXÃO COM 2 ACESSOS, FERRO FUNDIDO PARA REDE DE ÁGUA, DN  500 MM, JUNTA FLANGEADA (NÃO INCLUI O FORNECIMENTO). AF_09/2021</t>
  </si>
  <si>
    <t>349,94</t>
  </si>
  <si>
    <t>103115</t>
  </si>
  <si>
    <t>ASSENTAMENTO DE CONEXÃO COM 2 ACESSOS, FERRO FUNDIDO PARA REDE DE ÁGUA, DN  600 MM, JUNTA FLANGEADA (NÃO INCLUI O FORNECIMENTO). AF_09/2021</t>
  </si>
  <si>
    <t>393,38</t>
  </si>
  <si>
    <t>103116</t>
  </si>
  <si>
    <t>ASSENTAMENTO DE CONEXÃO COM 2 ACESSOS, FERRO FUNDIDO PARA REDE DE ÁGUA, DN  700 MM, JUNTA FLANGEADA (NÃO INCLUI O FORNECIMENTO). AF_09/2021</t>
  </si>
  <si>
    <t>477,60</t>
  </si>
  <si>
    <t>103117</t>
  </si>
  <si>
    <t>ASSENTAMENTO DE CONEXÃO COM 2 ACESSOS, FERRO FUNDIDO PARA REDE DE ÁGUA, DN  800 MM, JUNTA FLANGEADA (NÃO INCLUI O FORNECIMENTO). AF_09/2021</t>
  </si>
  <si>
    <t>521,04</t>
  </si>
  <si>
    <t>103118</t>
  </si>
  <si>
    <t>ASSENTAMENTO DE CONEXÃO COM 2 ACESSOS, FERRO FUNDIDO PARA REDE DE ÁGUA, DN  900 MM, JUNTA FLANGEADA (NÃO INCLUI O FORNECIMENTO). AF_09/2021</t>
  </si>
  <si>
    <t>605,26</t>
  </si>
  <si>
    <t>103119</t>
  </si>
  <si>
    <t>ASSENTAMENTO DE CONEXÃO COM 2 ACESSOS, FERRO FUNDIDO PARA REDE DE ÁGUA, DN  1000 MM, JUNTA FLANGEADA (NÃO INCLUI O FORNECIMENTO). AF_09/2021</t>
  </si>
  <si>
    <t>648,70</t>
  </si>
  <si>
    <t>103120</t>
  </si>
  <si>
    <t>ASSENTAMENTO DE CONEXÃO COM 2 ACESSOS, FERRO FUNDIDO PARA REDE DE ÁGUA, DN  1200 MM, JUNTA FLANGEADA (NÃO INCLUI O FORNECIMENTO). AF_09/2021</t>
  </si>
  <si>
    <t>776,35</t>
  </si>
  <si>
    <t>103121</t>
  </si>
  <si>
    <t>ASSENTAMENTO DE CONEXÃO COM 3 ACESSOS, FERRO FUNDIDO PARA REDE DE ÁGUA, DN  80 MM, JUNTA FLANGEADA (NÃO INCLUI O FORNECIMENTO). AF_09/2021</t>
  </si>
  <si>
    <t>103122</t>
  </si>
  <si>
    <t>ASSENTAMENTO DE CONEXÃO COM 3 ACESSOS, FERRO FUNDIDO PARA REDE DE ÁGUA, DN  100 MM, JUNTA FLANGEADA (NÃO INCLUI O FORNECIMENTO). AF_09/2021</t>
  </si>
  <si>
    <t>72,22</t>
  </si>
  <si>
    <t>103123</t>
  </si>
  <si>
    <t>ASSENTAMENTO DE CONEXÃO COM 3 ACESSOS, FERRO FUNDIDO PARA REDE DE ÁGUA, DN  150 MM, JUNTA FLANGEADA (NÃO INCLUI O FORNECIMENTO). AF_09/2021</t>
  </si>
  <si>
    <t>104,81</t>
  </si>
  <si>
    <t>103124</t>
  </si>
  <si>
    <t>ASSENTAMENTO DE CONEXÃO COM 3 ACESSOS, FERRO FUNDIDO PARA REDE DE ÁGUA, DN  200 MM, JUNTA FLANGEADA (NÃO INCLUI O FORNECIMENTO). AF_09/2021</t>
  </si>
  <si>
    <t>137,36</t>
  </si>
  <si>
    <t>103125</t>
  </si>
  <si>
    <t>ASSENTAMENTO DE CONEXÃO COM 3 ACESSOS, FERRO FUNDIDO PARA REDE DE ÁGUA, DN  250 MM, JUNTA FLANGEADA (NÃO INCLUI O FORNECIMENTO). AF_09/2021</t>
  </si>
  <si>
    <t>231,16</t>
  </si>
  <si>
    <t>103126</t>
  </si>
  <si>
    <t>ASSENTAMENTO DE CONEXÃO COM 3 ACESSOS, FERRO FUNDIDO PARA REDE DE ÁGUA, DN  300 MM, JUNTA FLANGEADA (NÃO INCLUI O FORNECIMENTO). AF_09/2021</t>
  </si>
  <si>
    <t>263,70</t>
  </si>
  <si>
    <t>103127</t>
  </si>
  <si>
    <t>ASSENTAMENTO DE CONEXÃO COM 3 ACESSOS, FERRO FUNDIDO PARA REDE DE ÁGUA, DN  350 MM, JUNTA FLANGEADA (NÃO INCLUI O FORNECIMENTO). AF_09/2021</t>
  </si>
  <si>
    <t>357,49</t>
  </si>
  <si>
    <t>103128</t>
  </si>
  <si>
    <t>ASSENTAMENTO DE CONEXÃO COM 3 ACESSOS, FERRO FUNDIDO PARA REDE DE ÁGUA, DN  400 MM, JUNTA FLANGEADA (NÃO INCLUI O FORNECIMENTO). AF_09/2021</t>
  </si>
  <si>
    <t>390,06</t>
  </si>
  <si>
    <t>103129</t>
  </si>
  <si>
    <t>ASSENTAMENTO DE CONEXÃO COM 3 ACESSOS, FERRO FUNDIDO PARA REDE DE ÁGUA, DN  450 MM, JUNTA FLANGEADA (NÃO INCLUI O FORNECIMENTO). AF_09/2021</t>
  </si>
  <si>
    <t>483,85</t>
  </si>
  <si>
    <t>103130</t>
  </si>
  <si>
    <t>ASSENTAMENTO DE CONEXÃO COM 3 ACESSOS, FERRO FUNDIDO PARA REDE DE ÁGUA, DN  500 MM, JUNTA FLANGEADA (NÃO INCLUI O FORNECIMENTO). AF_09/2021</t>
  </si>
  <si>
    <t>516,39</t>
  </si>
  <si>
    <t>103131</t>
  </si>
  <si>
    <t>ASSENTAMENTO DE CONEXÃO COM 3 ACESSOS, FERRO FUNDIDO PARA REDE DE ÁGUA, DN  600 MM, JUNTA FLANGEADA (NÃO INCLUI O FORNECIMENTO). AF_09/2021</t>
  </si>
  <si>
    <t>581,55</t>
  </si>
  <si>
    <t>103132</t>
  </si>
  <si>
    <t>ASSENTAMENTO DE CONEXÃO COM 3 ACESSOS, FERRO FUNDIDO PARA REDE DE ÁGUA, DN  700 MM, JUNTA FLANGEADA (NÃO INCLUI O FORNECIMENTO). AF_09/2021</t>
  </si>
  <si>
    <t>707,90</t>
  </si>
  <si>
    <t>103133</t>
  </si>
  <si>
    <t>ASSENTAMENTO DE CONEXÃO COM 3 ACESSOS, FERRO FUNDIDO PARA REDE DE ÁGUA, DN  800 MM, JUNTA FLANGEADA (NÃO INCLUI O FORNECIMENTO). AF_09/2021</t>
  </si>
  <si>
    <t>773,03</t>
  </si>
  <si>
    <t>103134</t>
  </si>
  <si>
    <t>ASSENTAMENTO DE CONEXÃO COM 3 ACESSOS, FERRO FUNDIDO PARA REDE DE ÁGUA, DN  900 MM, JUNTA FLANGEADA (NÃO INCLUI O FORNECIMENTO). AF_09/2021</t>
  </si>
  <si>
    <t>899,38</t>
  </si>
  <si>
    <t>103135</t>
  </si>
  <si>
    <t>ASSENTAMENTO DE CONEXÃO COM 3 ACESSOS, FERRO FUNDIDO PARA REDE DE ÁGUA, DN  1000 MM, JUNTA FLANGEADA (NÃO INCLUI O FORNECIMENTO). AF_09/2021</t>
  </si>
  <si>
    <t>964,53</t>
  </si>
  <si>
    <t>103136</t>
  </si>
  <si>
    <t>ASSENTAMENTO DE CONEXÃO COM 3 ACESSOS, FERRO FUNDIDO PARA REDE DE ÁGUA, DN  1200 MM, JUNTA FLANGEADA (NÃO INCLUI O FORNECIMENTO). AF_09/2021</t>
  </si>
  <si>
    <t>1.156,01</t>
  </si>
  <si>
    <t>103137</t>
  </si>
  <si>
    <t>ASSENTAMENTO DE CONEXÃO COM 1 ACESSO, FERRO FUNDIDO PARA REDE DE ÁGUA, DN  80 MM, JUNTA FLANGEADA (NÃO INCLUI O FORNECIMENTO). AF_09/2021</t>
  </si>
  <si>
    <t>31,09</t>
  </si>
  <si>
    <t>103138</t>
  </si>
  <si>
    <t>ASSENTAMENTO DE CONEXÃO COM 1 ACESSO, FERRO FUNDIDO PARA REDE DE ÁGUA, DN  100 MM, JUNTA FLANGEADA (NÃO INCLUI O FORNECIMENTO). AF_09/2021</t>
  </si>
  <si>
    <t>35,43</t>
  </si>
  <si>
    <t>103139</t>
  </si>
  <si>
    <t>ASSENTAMENTO DE CONEXÃO COM 1 ACESSO, FERRO FUNDIDO PARA REDE DE ÁGUA, DN  150 MM, JUNTA FLANGEADA (NÃO INCLUI O FORNECIMENTO). AF_09/2021</t>
  </si>
  <si>
    <t>46,29</t>
  </si>
  <si>
    <t>103140</t>
  </si>
  <si>
    <t>ASSENTAMENTO DE CONEXÃO COM 1 ACESSO, FERRO FUNDIDO PARA REDE DE ÁGUA, DN  200 MM, JUNTA FLANGEADA (NÃO INCLUI O FORNECIMENTO). AF_09/2021</t>
  </si>
  <si>
    <t>57,14</t>
  </si>
  <si>
    <t>103141</t>
  </si>
  <si>
    <t>ASSENTAMENTO DE CONEXÃO COM 1 ACESSO, FERRO FUNDIDO PARA REDE DE ÁGUA, DN  250 MM, JUNTA FLANGEADA (NÃO INCLUI O FORNECIMENTO). AF_09/2021</t>
  </si>
  <si>
    <t>88,40</t>
  </si>
  <si>
    <t>103142</t>
  </si>
  <si>
    <t>ASSENTAMENTO DE CONEXÃO COM 1 ACESSO, FERRO FUNDIDO PARA REDE DE ÁGUA, DN  300 MM, JUNTA FLANGEADA (NÃO INCLUI O FORNECIMENTO). AF_09/2021</t>
  </si>
  <si>
    <t>99,26</t>
  </si>
  <si>
    <t>103143</t>
  </si>
  <si>
    <t>ASSENTAMENTO DE CONEXÃO COM 1 ACESSO, FERRO FUNDIDO PARA REDE DE ÁGUA, DN  350 MM, JUNTA FLANGEADA (NÃO INCLUI O FORNECIMENTO). AF_09/2021</t>
  </si>
  <si>
    <t>130,52</t>
  </si>
  <si>
    <t>103144</t>
  </si>
  <si>
    <t>ASSENTAMENTO DE CONEXÃO COM 1 ACESSO, FERRO FUNDIDO PARA REDE DE ÁGUA, DN  400 MM, JUNTA FLANGEADA (NÃO INCLUI O FORNECIMENTO). AF_09/2021</t>
  </si>
  <si>
    <t>141,37</t>
  </si>
  <si>
    <t>103145</t>
  </si>
  <si>
    <t>ASSENTAMENTO DE CONEXÃO COM 1 ACESSO, FERRO FUNDIDO PARA REDE DE ÁGUA, DN  450 MM, JUNTA FLANGEADA (NÃO INCLUI O FORNECIMENTO). AF_09/2021</t>
  </si>
  <si>
    <t>172,64</t>
  </si>
  <si>
    <t>103146</t>
  </si>
  <si>
    <t>ASSENTAMENTO DE CONEXÃO COM 1 ACESSO, FERRO FUNDIDO PARA REDE DE ÁGUA, DN  500 MM, JUNTA FLANGEADA (NÃO INCLUI O FORNECIMENTO). AF_09/2021</t>
  </si>
  <si>
    <t>183,48</t>
  </si>
  <si>
    <t>103147</t>
  </si>
  <si>
    <t>ASSENTAMENTO DE CONEXÃO COM 1 ACESSO, FERRO FUNDIDO PARA REDE DE ÁGUA, DN  600 MM, JUNTA FLANGEADA (NÃO INCLUI O FORNECIMENTO). AF_09/2021</t>
  </si>
  <si>
    <t>205,20</t>
  </si>
  <si>
    <t>103148</t>
  </si>
  <si>
    <t>ASSENTAMENTO DE CONEXÃO COM 1 ACESSO, FERRO FUNDIDO PARA REDE DE ÁGUA, DN  700 MM, JUNTA FLANGEADA (NÃO INCLUI O FORNECIMENTO). AF_09/2021</t>
  </si>
  <si>
    <t>247,31</t>
  </si>
  <si>
    <t>103149</t>
  </si>
  <si>
    <t>ASSENTAMENTO DE CONEXÃO COM 1 ACESSO, FERRO FUNDIDO PARA REDE DE ÁGUA, DN  800 MM, JUNTA FLANGEADA (NÃO INCLUI O FORNECIMENTO). AF_09/2021</t>
  </si>
  <si>
    <t>269,03</t>
  </si>
  <si>
    <t>103150</t>
  </si>
  <si>
    <t>ASSENTAMENTO DE CONEXÃO COM 1 ACESSO, FERRO FUNDIDO PARA REDE DE ÁGUA, DN  900 MM, JUNTA FLANGEADA (NÃO INCLUI O FORNECIMENTO). AF_09/2021</t>
  </si>
  <si>
    <t>311,09</t>
  </si>
  <si>
    <t>103151</t>
  </si>
  <si>
    <t>ASSENTAMENTO DE CONEXÃO COM 1 ACESSO, FERRO FUNDIDO PARA REDE DE ÁGUA, DN  1000 MM, JUNTA FLANGEADA (NÃO INCLUI O FORNECIMENTO). AF_09/2021</t>
  </si>
  <si>
    <t>332,86</t>
  </si>
  <si>
    <t>103152</t>
  </si>
  <si>
    <t>ASSENTAMENTO DE CONEXÃO COM 1 ACESSO, FERRO FUNDIDO PARA REDE DE ÁGUA, DN  1200 MM, JUNTA FLANGEADA (NÃO INCLUI O FORNECIMENTO). AF_09/2021</t>
  </si>
  <si>
    <t>396,68</t>
  </si>
  <si>
    <t>103372</t>
  </si>
  <si>
    <t>TUBO PEAD LISO PARA REDE DE ÁGUA OU ESGOTO, DIÂMETRO DE 20 MM, JUNTA SOLDADA (NÃO INCLUI A EXECUÇÃO DE SOLDA) - FORNECIMENTO E ASSENTAMENTO. AF_12/2021</t>
  </si>
  <si>
    <t>103373</t>
  </si>
  <si>
    <t>TUBO PEAD LISO PARA REDE DE ÁGUA OU ESGOTO, DIÂMETRO DE 32 MM, JUNTA SOLDADA (NÃO INCLUI A EXECUÇÃO DE SOLDA) - FORNECIMENTO E ASSENTAMENTO. AF_12/2021</t>
  </si>
  <si>
    <t>103376</t>
  </si>
  <si>
    <t>TUBO PEAD LISO PARA REDE DE ÁGUA OU ESGOTO, DIÂMETRO DE 110 MM, JUNTA SOLDADA (NÃO INCLUI A EXECUÇÃO DE SOLDA) - FORNECIMENTO E ASSENTAMENTO. AF_12/2021</t>
  </si>
  <si>
    <t>135,22</t>
  </si>
  <si>
    <t>103377</t>
  </si>
  <si>
    <t>TUBO PEAD LISO PARA REDE DE ÁGUA OU ESGOTO, DIÂMETRO DE 160 MM, JUNTA SOLDADA (NÃO INCLUI A EXECUÇÃO DE SOLDA) - FORNECIMENTO E ASSENTAMENTO. AF_12/2021</t>
  </si>
  <si>
    <t>103379</t>
  </si>
  <si>
    <t>TUBO PEAD LISO PARA REDE DE ÁGUA OU ESGOTO, DIÂMETRO DE 200 MM, JUNTA SOLDADA (NÃO INCLUI A EXECUÇÃO DE SOLDA) - FORNECIMENTO E ASSENTAMENTO. AF_12/2021</t>
  </si>
  <si>
    <t>450,48</t>
  </si>
  <si>
    <t>103383</t>
  </si>
  <si>
    <t>TUBO PEAD LISO PARA REDE DE ÁGUA OU ESGOTO, DIÂMETRO DE 315 MM, JUNTA SOLDADA (NÃO INCLUI A EXECUÇÃO DE SOLDA) - FORNECIMENTO E ASSENTAMENTO. AF_12/2021</t>
  </si>
  <si>
    <t>1.103,70</t>
  </si>
  <si>
    <t>103385</t>
  </si>
  <si>
    <t>TUBO PEAD LISO PARA REDE DE ÁGUA OU ESGOTO, DIÂMETRO DE 400 MM, JUNTA SOLDADA (NÃO INCLUI A EXECUÇÃO DE SOLDA) - FORNECIMENTO E ASSENTAMENTO. AF_12/2021</t>
  </si>
  <si>
    <t>1.779,45</t>
  </si>
  <si>
    <t>103387</t>
  </si>
  <si>
    <t>TUBO PEAD LISO PARA REDE DE ÁGUA OU ESGOTO, DIÂMETRO DE 500 MM, JUNTA SOLDADA (NÃO INCLUI A EXECUÇÃO DE SOLDA) - FORNECIMENTO E ASSENTAMENTO. AF_12/2021</t>
  </si>
  <si>
    <t>3.121,91</t>
  </si>
  <si>
    <t>103389</t>
  </si>
  <si>
    <t>TUBO PEAD LISO PARA REDE DE ÁGUA OU ESGOTO, DIÂMETRO DE 630 MM, JUNTA SOLDADA (NÃO INCLUI A EXECUÇÃO DE SOLDA) - FORNECIMENTO E ASSENTAMENTO. AF_12/2021</t>
  </si>
  <si>
    <t>4.642,82</t>
  </si>
  <si>
    <t>103391</t>
  </si>
  <si>
    <t>TUBO PEAD LISO PARA REDE DE ÁGUA OU ESGOTO, DIÂMETRO DE 800 MM, JUNTA SOLDADA (NÃO INCLUI A EXECUÇÃO DE SOLDA) - FORNECIMENTO E ASSENTAMENTO. AF_12/2021</t>
  </si>
  <si>
    <t>3.057,14</t>
  </si>
  <si>
    <t>103392</t>
  </si>
  <si>
    <t>TUBO PEAD LISO PARA REDE DE ÁGUA OU ESGOTO, DIÂMETRO DE 900 MM, JUNTA SOLDADA (NÃO INCLUI A EXECUÇÃO DE SOLDA) - FORNECIMENTO E ASSENTAMENTO. AF_12/2021</t>
  </si>
  <si>
    <t>4.998,05</t>
  </si>
  <si>
    <t>103393</t>
  </si>
  <si>
    <t>TUBO PEAD LISO PARA REDE DE ÁGUA OU ESGOTO, DIÂMETRO DE 1000 MM, JUNTA SOLDADA (NÃO INCLUI A EXECUÇÃO DE SOLDA) - FORNECIMENTO E ASSENTAMENTO. AF_12/2021</t>
  </si>
  <si>
    <t>5.512,47</t>
  </si>
  <si>
    <t>103394</t>
  </si>
  <si>
    <t>TUBO PEAD LISO PARA REDE DE ÁGUA OU ESGOTO, DIÂMETRO DE 1200 MM, JUNTA SOLDADA (NÃO INCLUI A EXECUÇÃO DE SOLDA) - FORNECIMENTO E ASSENTAMENTO. AF_12/2021</t>
  </si>
  <si>
    <t>4.083,79</t>
  </si>
  <si>
    <t>103395</t>
  </si>
  <si>
    <t>TUBO PEAD LISO PARA REDE DE ÁGUA OU ESGOTO, DIÂMETRO DE 1400 MM, JUNTA SOLDADA (NÃO INCLUI A EXECUÇÃO DE SOLDA) - FORNECIMENTO E ASSENTAMENTO. AF_12/2021</t>
  </si>
  <si>
    <t>2.029,50</t>
  </si>
  <si>
    <t>103396</t>
  </si>
  <si>
    <t>TUBO PEAD LISO PARA REDE DE ÁGUA OU ESGOTO, DIÂMETRO DE 1600 MM, JUNTA SOLDADA (NÃO INCLUI A EXECUÇÃO DE SOLDA) - FORNECIMENTO E ASSENTAMENTO. AF_12/2021</t>
  </si>
  <si>
    <t>1.370,23</t>
  </si>
  <si>
    <t>103397</t>
  </si>
  <si>
    <t>ASSENTAMENTO DE CONEXÃO COM 2 ACESSOS, EM PEAD LISO PARA REDE DE ÁGUA OU ESGOTO, DIÂMETRO DE 20 MM, JUNTA SOLDADA (NÃO INCLUI O FORNECIMENTO E EXECUÇÃO DE SOLDA). AF_12/2021</t>
  </si>
  <si>
    <t>103398</t>
  </si>
  <si>
    <t>ASSENTAMENTO DE CONEXÃO COM 2 ACESSOS, EM PEAD LISO PARA REDE DE ÁGUA OU ESGOTO, DIÂMETRO DE 32 MM, JUNTA SOLDADA (NÃO INCLUI O FORNECIMENTO E EXECUÇÃO DE SOLDA). AF_12/2021</t>
  </si>
  <si>
    <t>103399</t>
  </si>
  <si>
    <t>ASSENTAMENTO DE CONEXÃO COM 2 ACESSOS, EM PEAD LISO PARA REDE DE ÁGUA OU ESGOTO, DIÂMETRO DE 63 MM, JUNTA SOLDADA (NÃO INCLUI O FORNECIMENTO E EXECUÇÃO DE SOLDA). AF_12/2021</t>
  </si>
  <si>
    <t>103400</t>
  </si>
  <si>
    <t>ASSENTAMENTO DE CONEXÃO COM 2 ACESSOS, EM PEAD LISO PARA REDE DE ÁGUA OU ESGOTO, DIÂMETRO DE 90 MM, JUNTA SOLDADA (NÃO INCLUI O FORNECIMENTO E EXECUÇÃO DE SOLDA). AF_12/2021</t>
  </si>
  <si>
    <t>103401</t>
  </si>
  <si>
    <t>ASSENTAMENTO DE CONEXÃO COM 2 ACESSOS, EM PEAD LISO PARA REDE DE ÁGUA OU ESGOTO, DIÂMETRO DE 110 MM, JUNTA SOLDADA (NÃO INCLUI O FORNECIMENTO E EXECUÇÃO DE SOLDA). AF_12/2021</t>
  </si>
  <si>
    <t>103402</t>
  </si>
  <si>
    <t>ASSENTAMENTO DE CONEXÃO COM 2 ACESSOS, EM PEAD LISO PARA REDE DE ÁGUA OU ESGOTO, DIÂMETRO DE 160 MM, JUNTA SOLDADA (NÃO INCLUI O FORNECIMENTO E EXECUÇÃO DE SOLDA). AF_12/2021</t>
  </si>
  <si>
    <t>33,13</t>
  </si>
  <si>
    <t>103403</t>
  </si>
  <si>
    <t>ASSENTAMENTO DE CONEXÃO COM 2 ACESSOS, EM PEAD LISO PARA REDE DE ÁGUA OU ESGOTO, DIÂMETRO DE 180 MM, JUNTA SOLDADA (NÃO INCLUI O FORNECIMENTO E EXECUÇÃO DE SOLDA). AF_12/2021</t>
  </si>
  <si>
    <t>37,28</t>
  </si>
  <si>
    <t>103404</t>
  </si>
  <si>
    <t>ASSENTAMENTO DE CONEXÃO COM 2 ACESSOS, EM PEAD LISO PARA REDE DE ÁGUA OU ESGOTO, DIÂMETRO DE 200 MM, JUNTA SOLDADA (NÃO INCLUI O FORNECIMENTO E EXECUÇÃO DE SOLDA). AF_12/2021</t>
  </si>
  <si>
    <t>41,42</t>
  </si>
  <si>
    <t>103405</t>
  </si>
  <si>
    <t>ASSENTAMENTO DE CONEXÃO COM 2 ACESSOS, EM PEAD LISO PARA REDE DE ÁGUA OU ESGOTO, DIÂMETRO DE 225 MM, JUNTA SOLDADA (NÃO INCLUI O FORNECIMENTO E EXECUÇÃO DE SOLDA). AF_12/2021</t>
  </si>
  <si>
    <t>46,60</t>
  </si>
  <si>
    <t>103406</t>
  </si>
  <si>
    <t>ASSENTAMENTO DE CONEXÃO COM 2 ACESSOS, EM PEAD LISO PARA REDE DE ÁGUA OU ESGOTO, DIÂMETRO DE 250 MM, JUNTA SOLDADA (NÃO INCLUI O FORNECIMENTO E EXECUÇÃO DE SOLDA). AF_12/2021</t>
  </si>
  <si>
    <t>51,78</t>
  </si>
  <si>
    <t>103407</t>
  </si>
  <si>
    <t>ASSENTAMENTO DE CONEXÃO COM 2 ACESSOS, EM PEAD LISO PARA REDE DE ÁGUA OU ESGOTO, DIÂMETRO DE 280 MM, JUNTA SOLDADA (NÃO INCLUI O FORNECIMENTO E EXECUÇÃO DE SOLDA). AF_12/2021</t>
  </si>
  <si>
    <t>58,00</t>
  </si>
  <si>
    <t>103408</t>
  </si>
  <si>
    <t>ASSENTAMENTO DE CONEXÃO COM 2 ACESSOS, EM PEAD LISO PARA REDE DE ÁGUA OU ESGOTO, DIÂMETRO DE 315 MM, JUNTA SOLDADA (NÃO INCLUI O FORNECIMENTO E EXECUÇÃO DE SOLDA). AF_12/2021</t>
  </si>
  <si>
    <t>65,25</t>
  </si>
  <si>
    <t>103409</t>
  </si>
  <si>
    <t>ASSENTAMENTO DE CONEXÃO COM 2 ACESSOS, EM PEAD LISO PARA REDE DE ÁGUA OU ESGOTO, DIÂMETRO DE 355 MM, JUNTA SOLDADA (NÃO INCLUI O FORNECIMENTO E EXECUÇÃO DE SOLDA). AF_12/2021</t>
  </si>
  <si>
    <t>73,53</t>
  </si>
  <si>
    <t>103410</t>
  </si>
  <si>
    <t>ASSENTAMENTO DE CONEXÃO COM 2 ACESSOS, EM PEAD LISO PARA REDE DE ÁGUA OU ESGOTO, DIÂMETRO DE 400 MM, JUNTA SOLDADA (NÃO INCLUI O FORNECIMENTO E EXECUÇÃO DE SOLDA). AF_12/2021</t>
  </si>
  <si>
    <t>82,86</t>
  </si>
  <si>
    <t>103411</t>
  </si>
  <si>
    <t>ASSENTAMENTO DE CONEXÃO COM 3 ACESSOS, EM PEAD LISO PARA REDE DE ÁGUA OU ESGOTO, DIÂMETRO DE 20 MM, JUNTA SOLDADA (NÃO INCLUI O FORNECIMENTO E EXECUÇÃO DE SOLDA). AF_12/2021</t>
  </si>
  <si>
    <t>103412</t>
  </si>
  <si>
    <t>ASSENTAMENTO DE CONEXÃO COM 3 ACESSOS, EM PEAD LISO PARA REDE DE ÁGUA OU ESGOTO, DIÂMETRO DE 32 MM, JUNTA SOLDADA (NÃO INCLUI O FORNECIMENTO E EXECUÇÃO DE SOLDA). AF_12/2021</t>
  </si>
  <si>
    <t>103413</t>
  </si>
  <si>
    <t>ASSENTAMENTO DE CONEXÃO COM 3 ACESSOS, EM PEAD LISO PARA REDE DE ÁGUA OU ESGOTO, DIÂMETRO DE 63 MM, JUNTA SOLDADA (NÃO INCLUI O FORNECIMENTO E EXECUÇÃO DE SOLDA). AF_12/2021</t>
  </si>
  <si>
    <t>103414</t>
  </si>
  <si>
    <t>ASSENTAMENTO DE CONEXÃO COM 3 ACESSOS, EM PEAD LISO PARA REDE DE ÁGUA OU ESGOTO, DIÂMETRO DE 90 MM, JUNTA SOLDADA (NÃO INCLUI O FORNECIMENTO E EXECUÇÃO DE SOLDA). AF_12/2021</t>
  </si>
  <si>
    <t>103415</t>
  </si>
  <si>
    <t>ASSENTAMENTO DE CONEXÃO COM 3 ACESSOS, EM PEAD LISO PARA REDE DE ÁGUA OU ESGOTO, DIÂMETRO DE 110 MM, JUNTA SOLDADA (NÃO INCLUI O FORNECIMENTO E EXECUÇÃO DE SOLDA). AF_12/2021</t>
  </si>
  <si>
    <t>45,56</t>
  </si>
  <si>
    <t>103416</t>
  </si>
  <si>
    <t>ASSENTAMENTO DE CONEXÃO COM 3 ACESSOS, EM PEAD LISO PARA REDE DE ÁGUA OU ESGOTO, DIÂMETRO DE 160 MM, JUNTA SOLDADA (NÃO INCLUI O FORNECIMENTO E EXECUÇÃO DE SOLDA). AF_12/2021</t>
  </si>
  <si>
    <t>66,28</t>
  </si>
  <si>
    <t>103417</t>
  </si>
  <si>
    <t>ASSENTAMENTO DE CONEXÃO COM 3 ACESSOS, EM PEAD LISO PARA REDE DE ÁGUA OU ESGOTO, DIÂMETRO DE 180 MM, JUNTA SOLDADA (NÃO INCLUI O FORNECIMENTO E EXECUÇÃO DE SOLDA). AF_12/2021</t>
  </si>
  <si>
    <t>74,57</t>
  </si>
  <si>
    <t>103418</t>
  </si>
  <si>
    <t>ASSENTAMENTO DE CONEXÃO COM 3 ACESSOS, EM PEAD LISO PARA REDE DE ÁGUA OU ESGOTO, DIÂMETRO DE 200 MM, JUNTA SOLDADA (NÃO INCLUI O FORNECIMENTO E EXECUÇÃO DE SOLDA). AF_12/2021</t>
  </si>
  <si>
    <t>103419</t>
  </si>
  <si>
    <t>ASSENTAMENTO DE CONEXÃO COM 3 ACESSOS, EM PEAD LISO PARA REDE DE ÁGUA OU ESGOTO, DIÂMETRO DE 225 MM, JUNTA SOLDADA (NÃO INCLUI O FORNECIMENTO E EXECUÇÃO DE SOLDA). AF_12/2021</t>
  </si>
  <si>
    <t>93,21</t>
  </si>
  <si>
    <t>103420</t>
  </si>
  <si>
    <t>ASSENTAMENTO DE CONEXÃO COM 3 ACESSOS, EM PEAD LISO PARA REDE DE ÁGUA OU ESGOTO, DIÂMETRO DE 250 MM, JUNTA SOLDADA (NÃO INCLUI O FORNECIMENTO E EXECUÇÃO DE SOLDA). AF_12/2021</t>
  </si>
  <si>
    <t>103,57</t>
  </si>
  <si>
    <t>103421</t>
  </si>
  <si>
    <t>ASSENTAMENTO DE CONEXÃO COM 3 ACESSOS, EM PEAD LISO PARA REDE DE ÁGUA OU ESGOTO, DIÂMETRO DE 280 MM, JUNTA SOLDADA (NÃO INCLUI O FORNECIMENTO E EXECUÇÃO DE SOLDA). AF_12/2021</t>
  </si>
  <si>
    <t>116,00</t>
  </si>
  <si>
    <t>103422</t>
  </si>
  <si>
    <t>ASSENTAMENTO DE CONEXÃO COM 3 ACESSOS, EM PEAD LISO PARA REDE DE ÁGUA OU ESGOTO, DIÂMETRO DE 315 MM, JUNTA SOLDADA (NÃO INCLUI O FORNECIMENTO E EXECUÇÃO DE SOLDA). AF_12/2021</t>
  </si>
  <si>
    <t>130,50</t>
  </si>
  <si>
    <t>103423</t>
  </si>
  <si>
    <t>ASSENTAMENTO DE CONEXÃO COM 3 ACESSOS, EM PEAD LISO PARA REDE DE ÁGUA OU ESGOTO, DIÂMETRO DE 355 MM, JUNTA SOLDADA (NÃO INCLUI O FORNECIMENTO E EXECUÇÃO DE SOLDA). AF_12/2021</t>
  </si>
  <si>
    <t>147,07</t>
  </si>
  <si>
    <t>103424</t>
  </si>
  <si>
    <t>ASSENTAMENTO DE CONEXÃO COM 3 ACESSOS, EM PEAD LISO PARA REDE DE ÁGUA OU ESGOTO, DIÂMETRO DE 400 MM, JUNTA SOLDADA (NÃO INCLUI O FORNECIMENTO E EXECUÇÃO DE SOLDA). AF_12/2021</t>
  </si>
  <si>
    <t>165,71</t>
  </si>
  <si>
    <t>103425</t>
  </si>
  <si>
    <t>LUVA, EM PEAD LISO PARA REDE DE ÁGUA OU ESGOTO, DIÂMETRO DE 20 MM, JUNTA SOLDADA POR ELETROFUSÃO (NÃO INCLUI A EXECUÇÃO DE SOLDA). AF_12/2021</t>
  </si>
  <si>
    <t>16,73</t>
  </si>
  <si>
    <t>103426</t>
  </si>
  <si>
    <t>LUVA, EM PEAD LISO PARA REDE DE ÁGUA OU ESGOTO, DIÂMETRO DE 32 MM, JUNTA SOLDADA POR ELETROFUSÃO (NÃO INCLUI A EXECUÇÃO DE SOLDA). AF_12/2021</t>
  </si>
  <si>
    <t>20,20</t>
  </si>
  <si>
    <t>103427</t>
  </si>
  <si>
    <t>LUVA, EM PEAD LISO PARA REDE DE ÁGUA OU ESGOTO, DIÂMETRO DE 63 MM, JUNTA SOLDADA POR ELETROFUSÃO (NÃO INCLUI A EXECUÇÃO DE SOLDA). AF_12/2021</t>
  </si>
  <si>
    <t>40,46</t>
  </si>
  <si>
    <t>103428</t>
  </si>
  <si>
    <t>LUVA, EM PEAD LISO PARA REDE DE ÁGUA OU ESGOTO, DIÂMETRO DE 200 MM, JUNTA SOLDADA POR ELETROFUSÃO (NÃO INCLUI A EXECUÇÃO DE SOLDA). AF_12/2021</t>
  </si>
  <si>
    <t>266,83</t>
  </si>
  <si>
    <t>103429</t>
  </si>
  <si>
    <t>LUVA, EM PEAD LISO PARA REDE DE ÁGUA OU ESGOTO, DIÂMETRO DE 400 MM, JUNTA SOLDADA POR ELETROFUSÃO (NÃO INCLUI A EXECUÇÃO DE SOLDA). AF_12/2021</t>
  </si>
  <si>
    <t>2.933,39</t>
  </si>
  <si>
    <t>103430</t>
  </si>
  <si>
    <t>COTOVELO 45 GRAUS, EM PEAD LISO PARA REDE DE ÁGUA OU ESGOTO, DIÂMETRO DE 32 MM, JUNTA SOLDADA POR ELETROFUSÃO (NÃO INCLUI A EXECUÇÃO DE SOLDA). AF_12/2021</t>
  </si>
  <si>
    <t>35,80</t>
  </si>
  <si>
    <t>103431</t>
  </si>
  <si>
    <t>COTOVELO 45 GRAUS, EM PEAD LISO PARA REDE DE ÁGUA OU ESGOTO, DIÂMETRO DE 63 MM, JUNTA SOLDADA POR ELETROFUSÃO (NÃO INCLUI A EXECUÇÃO DE SOLDA). AF_12/2021</t>
  </si>
  <si>
    <t>62,85</t>
  </si>
  <si>
    <t>103432</t>
  </si>
  <si>
    <t>COTOVELO 45 GRAUS, EM PEAD LISO PARA REDE DE ÁGUA OU ESGOTO, DIÂMETRO DE 200 MM, JUNTA SOLDADA POR ELETROFUSÃO (NÃO INCLUI A EXECUÇÃO DE SOLDA). AF_12/2021</t>
  </si>
  <si>
    <t>1.664,86</t>
  </si>
  <si>
    <t>103433</t>
  </si>
  <si>
    <t>COTOVELO 90 GRAUS, EM PEAD LISO PARA REDE DE ÁGUA OU ESGOTO, DIÂMETRO DE 20 MM, JUNTA SOLDADA POR ELETROFUSÃO (NÃO INCLUI A EXECUÇÃO DE SOLDA). AF_12/2021</t>
  </si>
  <si>
    <t>103434</t>
  </si>
  <si>
    <t>COTOVELO 90 GRAUS, EM PEAD LISO PARA REDE DE ÁGUA OU ESGOTO, DIÂMETRO DE 32 MM, JUNTA SOLDADA POR ELETROFUSÃO (NÃO INCLUI A EXECUÇÃO DE SOLDA). AF_12/2021</t>
  </si>
  <si>
    <t>103435</t>
  </si>
  <si>
    <t>COTOVELO 90 GRAUS, EM PEAD LISO PARA REDE DE ÁGUA OU ESGOTO, DIÂMETRO DE 63 MM, JUNTA SOLDADA POR ELETROFUSÃO (NÃO INCLUI A EXECUÇÃO DE SOLDA). AF_12/2021</t>
  </si>
  <si>
    <t>90,90</t>
  </si>
  <si>
    <t>103436</t>
  </si>
  <si>
    <t>COTOVELO 90 GRAUS, POLIETILENO DE ALTA DENSIDADE (PEAD) PARA REDE DE ÁGUA OU ESGOTO, DIÂMETRO DE 200 MM, JUNTA SOLDADA POR ELETROFUSÃO (NÃO INCLUI A EXECUÇÃO DE SOLDA). AF_12/2021</t>
  </si>
  <si>
    <t>2.356,66</t>
  </si>
  <si>
    <t>103437</t>
  </si>
  <si>
    <t>TÊ DE SERVIÇO, EM PEAD LISO PARA REDE DE ÁGUA OU ESGOTO, DIÂMETRO DE 63 X 20 MM, JUNTA SOLDADA POR ELETROFUSÃO (NÃO INCLUI A EXECUÇÃO DE SOLDA). AF_12/2021</t>
  </si>
  <si>
    <t>188,53</t>
  </si>
  <si>
    <t>103438</t>
  </si>
  <si>
    <t>TÊ DE SERVIÇO, EM PEAD LISO PARA REDE DE ÁGUA OU ESGOTO, DIÂMETRO DE 63 X 32 MM, JUNTA SOLDADA POR ELETROFUSÃO (NÃO INCLUI A EXECUÇÃO DE SOLDA). AF_12/2021</t>
  </si>
  <si>
    <t>103439</t>
  </si>
  <si>
    <t>TÊ DE SERVIÇO, EM PEAD LISO PARA REDE DE ÁGUA OU ESGOTO, DIÂMETRO DE 63 X 63 MM, JUNTA SOLDADA POR ELETROFUSÃO (NÃO INCLUI A EXECUÇÃO DE SOLDA). AF_12/2021</t>
  </si>
  <si>
    <t>221,74</t>
  </si>
  <si>
    <t>103440</t>
  </si>
  <si>
    <t>TÊ DE SERVIÇO, EM PEAD LISO PARA REDE DE ÁGUA OU ESGOTO, DIÂMETRO DE 200 X 20 MM, JUNTA SOLDADA POR ELETROFUSÃO (NÃO INCLUI A EXECUÇÃO DE SOLDA). AF_12/2021</t>
  </si>
  <si>
    <t>426,77</t>
  </si>
  <si>
    <t>103441</t>
  </si>
  <si>
    <t>TÊ DE SERVIÇO, EM PEAD LISO PARA REDE DE ÁGUA OU ESGOTO, DIÂMETRO DE 200 X 32 MM, JUNTA SOLDADA POR ELETROFUSÃO (NÃO INCLUI A EXECUÇÃO DE SOLDA). AF_12/2021</t>
  </si>
  <si>
    <t>103442</t>
  </si>
  <si>
    <t>TÊ DE SERVIÇO, EM PEAD LISO PARA REDE DE ÁGUA OU ESGOTO, DIÂMETRO DE 200 X 63 MM, JUNTA SOLDADA POR ELETROFUSÃO (NÃO INCLUI A EXECUÇÃO DE SOLDA). AF_12/2021</t>
  </si>
  <si>
    <t>561,97</t>
  </si>
  <si>
    <t>1.139,67</t>
  </si>
  <si>
    <t>1.147,58</t>
  </si>
  <si>
    <t>905,27</t>
  </si>
  <si>
    <t>915,75</t>
  </si>
  <si>
    <t>594,76</t>
  </si>
  <si>
    <t>578,74</t>
  </si>
  <si>
    <t>999,07</t>
  </si>
  <si>
    <t>1.012,45</t>
  </si>
  <si>
    <t>EXECUÇÃO DE RESERVATÓRIO ELEVADO DE ÁGUA (1000 LITROS) EM CANTEIRO DE OBRA, APOIADO EM ESTRUTURA DE MADEIRA. AF_02/2016_PA</t>
  </si>
  <si>
    <t>6.105,00</t>
  </si>
  <si>
    <t>EXECUÇÃO DE RESERVATÓRIO ELEVADO DE ÁGUA (2000 LITROS) EM CANTEIRO DE OBRA, APOIADO EM ESTRUTURA DE MADEIRA. AF_02/2016_PA</t>
  </si>
  <si>
    <t>9.586,91</t>
  </si>
  <si>
    <t>280,28</t>
  </si>
  <si>
    <t>454,69</t>
  </si>
  <si>
    <t>911,17</t>
  </si>
  <si>
    <t>1.247,35</t>
  </si>
  <si>
    <t>153,50</t>
  </si>
  <si>
    <t>157,03</t>
  </si>
  <si>
    <t>133,91</t>
  </si>
  <si>
    <t>184,72</t>
  </si>
  <si>
    <t>237,31</t>
  </si>
  <si>
    <t>157,48</t>
  </si>
  <si>
    <t>198,14</t>
  </si>
  <si>
    <t>201,59</t>
  </si>
  <si>
    <t>206,74</t>
  </si>
  <si>
    <t>178,95</t>
  </si>
  <si>
    <t>182,07</t>
  </si>
  <si>
    <t>238,94</t>
  </si>
  <si>
    <t>306,39</t>
  </si>
  <si>
    <t>208,64</t>
  </si>
  <si>
    <t>263,17</t>
  </si>
  <si>
    <t>147,43</t>
  </si>
  <si>
    <t>117,07</t>
  </si>
  <si>
    <t>184,36</t>
  </si>
  <si>
    <t>ESTRUTURA DE MADEIRA PROVISÓRIA PARA SUPORTE DE CAIXA D ÁGUA ELEVADA DE 1000 LITROS. AF_05/2018_PS</t>
  </si>
  <si>
    <t>5.240,11</t>
  </si>
  <si>
    <t>ESTRUTURA DE MADEIRA PROVISÓRIA PARA SUPORTE DE CAIXA D ÁGUA ELEVADA DE 3000 LITROS. AF_05/2018_PS</t>
  </si>
  <si>
    <t>7.965,16</t>
  </si>
  <si>
    <t>204,60</t>
  </si>
  <si>
    <t>149,61</t>
  </si>
  <si>
    <t>161,49</t>
  </si>
  <si>
    <t>188,47</t>
  </si>
  <si>
    <t>202,11</t>
  </si>
  <si>
    <t>202,59</t>
  </si>
  <si>
    <t>388,43</t>
  </si>
  <si>
    <t>171,76</t>
  </si>
  <si>
    <t>252,79</t>
  </si>
  <si>
    <t>241,41</t>
  </si>
  <si>
    <t>627,03</t>
  </si>
  <si>
    <t>24,53</t>
  </si>
  <si>
    <t>164,27</t>
  </si>
  <si>
    <t>138,25</t>
  </si>
  <si>
    <t>147,57</t>
  </si>
  <si>
    <t>191,45</t>
  </si>
  <si>
    <t>199,07</t>
  </si>
  <si>
    <t>262,26</t>
  </si>
  <si>
    <t>249,66</t>
  </si>
  <si>
    <t>209,51</t>
  </si>
  <si>
    <t>251,34</t>
  </si>
  <si>
    <t>242,91</t>
  </si>
  <si>
    <t>214,32</t>
  </si>
  <si>
    <t>260,43</t>
  </si>
  <si>
    <t>22,36</t>
  </si>
  <si>
    <t>223,98</t>
  </si>
  <si>
    <t>171,59</t>
  </si>
  <si>
    <t>185,44</t>
  </si>
  <si>
    <t>214,52</t>
  </si>
  <si>
    <t>234,16</t>
  </si>
  <si>
    <t>249,28</t>
  </si>
  <si>
    <t>96,82</t>
  </si>
  <si>
    <t>5,02</t>
  </si>
  <si>
    <t>203,73</t>
  </si>
  <si>
    <t>241,64</t>
  </si>
  <si>
    <t>175,40</t>
  </si>
  <si>
    <t>184,34</t>
  </si>
  <si>
    <t>131,47</t>
  </si>
  <si>
    <t>592,05</t>
  </si>
  <si>
    <t>1.391,25</t>
  </si>
  <si>
    <t>1.205,93</t>
  </si>
  <si>
    <t>335,38</t>
  </si>
  <si>
    <t>220,86</t>
  </si>
  <si>
    <t>215,36</t>
  </si>
  <si>
    <t>302,50</t>
  </si>
  <si>
    <t>334,95</t>
  </si>
  <si>
    <t>144,21</t>
  </si>
  <si>
    <t>10,27</t>
  </si>
  <si>
    <t>660,94</t>
  </si>
  <si>
    <t>394,58</t>
  </si>
  <si>
    <t>119,78</t>
  </si>
  <si>
    <t>75,77</t>
  </si>
  <si>
    <t>195,64</t>
  </si>
  <si>
    <t>198,98</t>
  </si>
  <si>
    <t>99,98</t>
  </si>
  <si>
    <t>243,08</t>
  </si>
  <si>
    <t>247,85</t>
  </si>
  <si>
    <t>222,95</t>
  </si>
  <si>
    <t>445,85</t>
  </si>
  <si>
    <t>329,05</t>
  </si>
  <si>
    <t>74,66</t>
  </si>
  <si>
    <t>389,01</t>
  </si>
  <si>
    <t>92,74</t>
  </si>
  <si>
    <t>981,76</t>
  </si>
  <si>
    <t>5,01</t>
  </si>
  <si>
    <t>109,60</t>
  </si>
  <si>
    <t>340,34</t>
  </si>
  <si>
    <t>256,72</t>
  </si>
  <si>
    <t>93,56</t>
  </si>
  <si>
    <t>73,91</t>
  </si>
  <si>
    <t>167,85</t>
  </si>
  <si>
    <t>2.536,45</t>
  </si>
  <si>
    <t>235,79</t>
  </si>
  <si>
    <t>312,26</t>
  </si>
  <si>
    <t>210,26</t>
  </si>
  <si>
    <t>164,72</t>
  </si>
  <si>
    <t>168,98</t>
  </si>
  <si>
    <t>DESEMPENADEIRA DE CONCRETO, PESO DE 78 KG, 4 PÁS, MOTOR A GASOLINA, POTÊNCIA 5,5 HP - CHP DIURNO. AF_09/2016</t>
  </si>
  <si>
    <t>232,90</t>
  </si>
  <si>
    <t>248,22</t>
  </si>
  <si>
    <t>243,42</t>
  </si>
  <si>
    <t>284,64</t>
  </si>
  <si>
    <t>180,92</t>
  </si>
  <si>
    <t>180,39</t>
  </si>
  <si>
    <t>140,10</t>
  </si>
  <si>
    <t>256,77</t>
  </si>
  <si>
    <t>134,26</t>
  </si>
  <si>
    <t>104,98</t>
  </si>
  <si>
    <t>221,55</t>
  </si>
  <si>
    <t>4,15</t>
  </si>
  <si>
    <t>4.617,59</t>
  </si>
  <si>
    <t>6.237,45</t>
  </si>
  <si>
    <t>104091</t>
  </si>
  <si>
    <t>TERMOFUSORA PARA TUBOS E CONEXÕES EM PPR COM DIÂMETROS DE 20 A 63 MM, POTÊNCIA DE 800 W, TENSAO 220 V - CHP DIURNO. AF_05/2022</t>
  </si>
  <si>
    <t>104097</t>
  </si>
  <si>
    <t>TERMOFUSORA PARA TUBOS E CONEXÕES EM PPR COM DIÂMETROS DE 75 A 110 MM, POTÊNCIA DE *1100* W, TENSÃO 220 V - CHP DIURNO. AF_05/2022</t>
  </si>
  <si>
    <t>84,68</t>
  </si>
  <si>
    <t>61,10</t>
  </si>
  <si>
    <t>146,17</t>
  </si>
  <si>
    <t>80,89</t>
  </si>
  <si>
    <t>81,19</t>
  </si>
  <si>
    <t>189,56</t>
  </si>
  <si>
    <t>72,46</t>
  </si>
  <si>
    <t>77,83</t>
  </si>
  <si>
    <t>45,65</t>
  </si>
  <si>
    <t>50,19</t>
  </si>
  <si>
    <t>65,18</t>
  </si>
  <si>
    <t>24,62</t>
  </si>
  <si>
    <t>92,15</t>
  </si>
  <si>
    <t>82,28</t>
  </si>
  <si>
    <t>102,69</t>
  </si>
  <si>
    <t>53,70</t>
  </si>
  <si>
    <t>85,44</t>
  </si>
  <si>
    <t>5,96</t>
  </si>
  <si>
    <t>78,59</t>
  </si>
  <si>
    <t>54,70</t>
  </si>
  <si>
    <t>8,15</t>
  </si>
  <si>
    <t>72,01</t>
  </si>
  <si>
    <t>90,57</t>
  </si>
  <si>
    <t>70,29</t>
  </si>
  <si>
    <t>50,25</t>
  </si>
  <si>
    <t>98,36</t>
  </si>
  <si>
    <t>188,34</t>
  </si>
  <si>
    <t>398,31</t>
  </si>
  <si>
    <t>350,19</t>
  </si>
  <si>
    <t>72,18</t>
  </si>
  <si>
    <t>2,02</t>
  </si>
  <si>
    <t>84,24</t>
  </si>
  <si>
    <t>0,87</t>
  </si>
  <si>
    <t>8,17</t>
  </si>
  <si>
    <t>275,96</t>
  </si>
  <si>
    <t>162,82</t>
  </si>
  <si>
    <t>59,63</t>
  </si>
  <si>
    <t>58,59</t>
  </si>
  <si>
    <t>86,57</t>
  </si>
  <si>
    <t>31,02</t>
  </si>
  <si>
    <t>32,84</t>
  </si>
  <si>
    <t>411,93</t>
  </si>
  <si>
    <t>76,20</t>
  </si>
  <si>
    <t>27,30</t>
  </si>
  <si>
    <t>173,33</t>
  </si>
  <si>
    <t>62,94</t>
  </si>
  <si>
    <t>38,49</t>
  </si>
  <si>
    <t>7,25</t>
  </si>
  <si>
    <t>273,94</t>
  </si>
  <si>
    <t>118,38</t>
  </si>
  <si>
    <t>49,87</t>
  </si>
  <si>
    <t>0,73</t>
  </si>
  <si>
    <t>0,54</t>
  </si>
  <si>
    <t>DESEMPENADEIRA DE CONCRETO, PESO DE 78 KG, 4 PÁS, MOTOR A GASOLINA, POTÊNCIA 5,5 HP - CHI DIURNO. AF_09/2016</t>
  </si>
  <si>
    <t>82,84</t>
  </si>
  <si>
    <t>35,42</t>
  </si>
  <si>
    <t>93,70</t>
  </si>
  <si>
    <t>91,42</t>
  </si>
  <si>
    <t>61,00</t>
  </si>
  <si>
    <t>54,65</t>
  </si>
  <si>
    <t>54,92</t>
  </si>
  <si>
    <t>60,50</t>
  </si>
  <si>
    <t>81,93</t>
  </si>
  <si>
    <t>89,16</t>
  </si>
  <si>
    <t>230,02</t>
  </si>
  <si>
    <t>450,42</t>
  </si>
  <si>
    <t>18,78</t>
  </si>
  <si>
    <t>104092</t>
  </si>
  <si>
    <t>TERMOFUSORA PARA TUBOS E CONEXÕES EM PPR COM DIÂMETROS DE 20 A 63 MM, POTÊNCIA DE 800 W, TENSAO 220 V - CHI DIURNO. AF_05/2022</t>
  </si>
  <si>
    <t>104098</t>
  </si>
  <si>
    <t>TERMOFUSORA PARA TUBOS E CONEXÕES EM PPR COM DIÂMETROS DE 75 A 110 MM, POTÊNCIA DE *1100* W, TENSÃO 220 V - CHI DIURNO. AF_05/2022</t>
  </si>
  <si>
    <t>44,26</t>
  </si>
  <si>
    <t>57,57</t>
  </si>
  <si>
    <t>62,35</t>
  </si>
  <si>
    <t>31,62</t>
  </si>
  <si>
    <t>42,57</t>
  </si>
  <si>
    <t>18,43</t>
  </si>
  <si>
    <t>36,75</t>
  </si>
  <si>
    <t>102,83</t>
  </si>
  <si>
    <t>90,72</t>
  </si>
  <si>
    <t>209,82</t>
  </si>
  <si>
    <t>53,61</t>
  </si>
  <si>
    <t>52,27</t>
  </si>
  <si>
    <t>39,54</t>
  </si>
  <si>
    <t>40,41</t>
  </si>
  <si>
    <t>26,69</t>
  </si>
  <si>
    <t>153,02</t>
  </si>
  <si>
    <t>49,13</t>
  </si>
  <si>
    <t>248,15</t>
  </si>
  <si>
    <t>66,53</t>
  </si>
  <si>
    <t>21,76</t>
  </si>
  <si>
    <t>47,15</t>
  </si>
  <si>
    <t>59,01</t>
  </si>
  <si>
    <t>86,38</t>
  </si>
  <si>
    <t>55,29</t>
  </si>
  <si>
    <t>98,02</t>
  </si>
  <si>
    <t>112,73</t>
  </si>
  <si>
    <t>69,07</t>
  </si>
  <si>
    <t>69,50</t>
  </si>
  <si>
    <t>227,65</t>
  </si>
  <si>
    <t>10,26</t>
  </si>
  <si>
    <t>110,35</t>
  </si>
  <si>
    <t>186,20</t>
  </si>
  <si>
    <t>81,00</t>
  </si>
  <si>
    <t>83,00</t>
  </si>
  <si>
    <t>44,23</t>
  </si>
  <si>
    <t>80,56</t>
  </si>
  <si>
    <t>45,62</t>
  </si>
  <si>
    <t>35,20</t>
  </si>
  <si>
    <t>35,36</t>
  </si>
  <si>
    <t>172,36</t>
  </si>
  <si>
    <t>4,91</t>
  </si>
  <si>
    <t>149,78</t>
  </si>
  <si>
    <t>9,21</t>
  </si>
  <si>
    <t>48,57</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</si>
  <si>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</si>
  <si>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</si>
  <si>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</si>
  <si>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</si>
  <si>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0,59</t>
  </si>
  <si>
    <t>8,29</t>
  </si>
  <si>
    <t>3,63</t>
  </si>
  <si>
    <t>54,93</t>
  </si>
  <si>
    <t>20,88</t>
  </si>
  <si>
    <t>87,02</t>
  </si>
  <si>
    <t>27,44</t>
  </si>
  <si>
    <t>127,33</t>
  </si>
  <si>
    <t>38,63</t>
  </si>
  <si>
    <t>8,69</t>
  </si>
  <si>
    <t>165,42</t>
  </si>
  <si>
    <t>64,45</t>
  </si>
  <si>
    <t>27,14</t>
  </si>
  <si>
    <t>89,86</t>
  </si>
  <si>
    <t>135,67</t>
  </si>
  <si>
    <t>242,00</t>
  </si>
  <si>
    <t>316,92</t>
  </si>
  <si>
    <t>565,30</t>
  </si>
  <si>
    <t>427,64</t>
  </si>
  <si>
    <t>97,26</t>
  </si>
  <si>
    <t>43,63</t>
  </si>
  <si>
    <t>491,21</t>
  </si>
  <si>
    <t>364,53</t>
  </si>
  <si>
    <t>79,70</t>
  </si>
  <si>
    <t>128,12</t>
  </si>
  <si>
    <t>82,04</t>
  </si>
  <si>
    <t>25,79</t>
  </si>
  <si>
    <t>3,14</t>
  </si>
  <si>
    <t>50,32</t>
  </si>
  <si>
    <t>7,17</t>
  </si>
  <si>
    <t>28,08</t>
  </si>
  <si>
    <t>BETONEIRA CAPACIDADE NOMINAL DE 600 L, CAPACIDADE DE MISTURA 440 L, MOTOR A DIESEL POTÊNCIA 10 CV, COM CARREGADOR - DEPRECIAÇÃO. AF_11/2014</t>
  </si>
  <si>
    <t>1,51</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</si>
  <si>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</si>
  <si>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</si>
  <si>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</si>
  <si>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41,77</t>
  </si>
  <si>
    <t>34,66</t>
  </si>
  <si>
    <t>4,98</t>
  </si>
  <si>
    <t>59,69</t>
  </si>
  <si>
    <t>170,63</t>
  </si>
  <si>
    <t>63,05</t>
  </si>
  <si>
    <t>196,86</t>
  </si>
  <si>
    <t>46,88</t>
  </si>
  <si>
    <t>58,66</t>
  </si>
  <si>
    <t>215,15</t>
  </si>
  <si>
    <t>29,87</t>
  </si>
  <si>
    <t>269,24</t>
  </si>
  <si>
    <t>103,47</t>
  </si>
  <si>
    <t>15,91</t>
  </si>
  <si>
    <t>143,00</t>
  </si>
  <si>
    <t>33,28</t>
  </si>
  <si>
    <t>3,95</t>
  </si>
  <si>
    <t>38,56</t>
  </si>
  <si>
    <t>58,65</t>
  </si>
  <si>
    <t>152,16</t>
  </si>
  <si>
    <t>79,67</t>
  </si>
  <si>
    <t>12,50</t>
  </si>
  <si>
    <t>22,95</t>
  </si>
  <si>
    <t>137,22</t>
  </si>
  <si>
    <t>27,90</t>
  </si>
  <si>
    <t>23,65</t>
  </si>
  <si>
    <t>5,52</t>
  </si>
  <si>
    <t>3,05</t>
  </si>
  <si>
    <t>34,84</t>
  </si>
  <si>
    <t>129,52</t>
  </si>
  <si>
    <t>37,86</t>
  </si>
  <si>
    <t>7,76</t>
  </si>
  <si>
    <t>67,82</t>
  </si>
  <si>
    <t>291,46</t>
  </si>
  <si>
    <t>0,00</t>
  </si>
  <si>
    <t>5,20</t>
  </si>
  <si>
    <t>63,92</t>
  </si>
  <si>
    <t>34,10</t>
  </si>
  <si>
    <t>267,20</t>
  </si>
  <si>
    <t>334,55</t>
  </si>
  <si>
    <t>46,44</t>
  </si>
  <si>
    <t>418,66</t>
  </si>
  <si>
    <t>151,17</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</si>
  <si>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</si>
  <si>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</si>
  <si>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</si>
  <si>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</si>
  <si>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11,58</t>
  </si>
  <si>
    <t>4,96</t>
  </si>
  <si>
    <t>25,18</t>
  </si>
  <si>
    <t>96,78</t>
  </si>
  <si>
    <t>155,57</t>
  </si>
  <si>
    <t>7,88</t>
  </si>
  <si>
    <t>64,90</t>
  </si>
  <si>
    <t>155,11</t>
  </si>
  <si>
    <t>142,37</t>
  </si>
  <si>
    <t>22,43</t>
  </si>
  <si>
    <t>178,11</t>
  </si>
  <si>
    <t>2.084,40</t>
  </si>
  <si>
    <t>108,67</t>
  </si>
  <si>
    <t>65,30</t>
  </si>
  <si>
    <t>142,49</t>
  </si>
  <si>
    <t>43,83</t>
  </si>
  <si>
    <t>51,59</t>
  </si>
  <si>
    <t>52,17</t>
  </si>
  <si>
    <t>57,06</t>
  </si>
  <si>
    <t>DESEMPENADEIRA DE CONCRETO, PESO DE 78 KG, 4 PÁS, MOTOR A GASOLINA, POTÊNCIA 5,5 HP - DEPRECIAÇÃO. AF_09/2016</t>
  </si>
  <si>
    <t>DESEMPENADEIRA DE CONCRETO, PESO DE 78 KG, 4 PÁS, MOTOR A GASOLINA, POTÊNCIA 5,5 HP - JUROS. AF_09/2016</t>
  </si>
  <si>
    <t>DESEMPENADEIRA DE CONCRETO, PESO DE 78 KG, 4 PÁS, MOTOR A GASOLINA, POTÊNCIA 5,5 HP - MANUTENÇÃO. AF_09/2016</t>
  </si>
  <si>
    <t>DESEMPENADEIRA DE CONCRETO, PESO DE 78 KG, 4 PÁS, MOTOR A GASOLINA, POTÊNCIA 5,5 HP   MATERIAIS NA OPERAÇÃO. AF_09/2016</t>
  </si>
  <si>
    <t>50,88</t>
  </si>
  <si>
    <t>3,60</t>
  </si>
  <si>
    <t>54,00</t>
  </si>
  <si>
    <t>7,32</t>
  </si>
  <si>
    <t>67,50</t>
  </si>
  <si>
    <t>64,98</t>
  </si>
  <si>
    <t>264,25</t>
  </si>
  <si>
    <t>26,36</t>
  </si>
  <si>
    <t>30,45</t>
  </si>
  <si>
    <t>5,85</t>
  </si>
  <si>
    <t>4,63</t>
  </si>
  <si>
    <t>23,37</t>
  </si>
  <si>
    <t>47,53</t>
  </si>
  <si>
    <t>70,62</t>
  </si>
  <si>
    <t>174,88</t>
  </si>
  <si>
    <t>218,77</t>
  </si>
  <si>
    <t>4.168,80</t>
  </si>
  <si>
    <t>358,34</t>
  </si>
  <si>
    <t>64,50</t>
  </si>
  <si>
    <t>576,03</t>
  </si>
  <si>
    <t>5.211,00</t>
  </si>
  <si>
    <t>102809</t>
  </si>
  <si>
    <t>CALDEIRA A GÁS COM TERMOSTATO, CAPACIDADE 100 LITROS - MATERIAIS NA OPERAÇÃO. AF_04/2019</t>
  </si>
  <si>
    <t>16,53</t>
  </si>
  <si>
    <t>102815</t>
  </si>
  <si>
    <t>CENTRAL DE LAMA BENTONÍTICA (DEPÓSITO DE BENTONITA, MISTURADOR DE ALTA TURBULÊNCIA, SILOS DE ARMAZENAMENTO DE LAMA E ÁGUA, LABORATÓRIO DE CONTROLE DE QUALIDADE DA LAMA) - MATERIAIS NA OPERAÇÃO. AF_04/2019</t>
  </si>
  <si>
    <t>102826</t>
  </si>
  <si>
    <t>CONJUNTO MACACO E BOMBA HIDRÁULICA PARA PROTENSAO DE CORDOALHAS, ESFORÇO MAXIMO DE 115 TONELADAS - MATERIAIS NA OPERAÇÃO. AF_04/2019</t>
  </si>
  <si>
    <t>5,61</t>
  </si>
  <si>
    <t>102832</t>
  </si>
  <si>
    <t>CONJUNTO CILINDRO E BOMBA HIDRÁULICA PARA PROTENSÃO DE MONOBARRAS PARA TIRANTES, ESFORÇO MÁXIMO DE 30 TONELADAS  - MATERIAIS NA OPERAÇÃO. AF_04/2019</t>
  </si>
  <si>
    <t>7,48</t>
  </si>
  <si>
    <t>102843</t>
  </si>
  <si>
    <t>GUINDASTE HIDRAULICO AUTOPROPELIDO, COM LANÇA TRELIÇADA 40 M, CAPACIDADE MÁXIMA 75 T, EQUIPADO COM CLAMSHELL - MATERIAIS NA OPERAÇÃO. AF_04/2019</t>
  </si>
  <si>
    <t>102849</t>
  </si>
  <si>
    <t>GUINDASTE SOBRE ESTEIRAS, COM LANÇA TRELIÇADA 40 M, CAPACIDADE MÁXIMA 75 T - MATERIAIS NA OPERAÇÃO. AF_04/2019</t>
  </si>
  <si>
    <t>63,69</t>
  </si>
  <si>
    <t>102855</t>
  </si>
  <si>
    <t>GUINDASTE SOBRE ESTEIRAS, COM LANÇA TRELIÇADA 40 M, CAPACIDADE MÁXIMA 75 T, EQUIPADO COM CLAMSHELL - MATERIAIS NA OPERAÇÃO. AF_04/2019</t>
  </si>
  <si>
    <t>102861</t>
  </si>
  <si>
    <t>MÁQUINA FORMER DOBRAS DIVERSAS: 220V/380V TRIFÁSICO OU MONOFÁSICO, CAPACIDADE 0,5-1,27MM, MOTOR 2CV - MATERIAIS NA OPERAÇÃO. AF_04/2019</t>
  </si>
  <si>
    <t>102867</t>
  </si>
  <si>
    <t>MÁQUINA SOLDA ARCO COM PISTOLA DE SOLDAGEM PARA STUD BOLT DE 5 MM A 22 MM - MATERIAIS NA OPERAÇÃO. AF_04/2019</t>
  </si>
  <si>
    <t>102873</t>
  </si>
  <si>
    <t>PERFURATRIZ HIDRÁULICA SOBRE ESTEIRA, TORQUE MÁXIMO 161 KNM, PROFUNDIDADE MÁXIMA 54 M, DIÂMETRO MÁXIMO 1500 MM, POTÊNCIA MOTOR 268 HP - MATERIAIS NA OPERAÇÃO. AF_04/2019</t>
  </si>
  <si>
    <t>102879</t>
  </si>
  <si>
    <t>PERFURATRIZ PARA EXECUÇÃO DE ESTACAS SECANTES, TIPO HÉLICE CONTÍNUA COM CABEÇOTE DUPLO E TUBO METÁLICO - MATERIAIS NA OPERAÇÃO. AF_04/2019</t>
  </si>
  <si>
    <t>173,70</t>
  </si>
  <si>
    <t>102885</t>
  </si>
  <si>
    <t>PLATAFORMA ELEVATÓRIA - MATERIAIS NA OPERAÇÃO. AF_04/2019</t>
  </si>
  <si>
    <t>102891</t>
  </si>
  <si>
    <t>PÓRTICO ROLANTE MONOVIGA, PERFIL I, 4 PERNAS, CAPACIDADE 5 T  - MATERIAIS NA OPERAÇÃO. AF_04/2019</t>
  </si>
  <si>
    <t>102897</t>
  </si>
  <si>
    <t>ESCAVADEIRA HIDRÁULICA SOBRE ESTEIRA, PESO OPERACIONAL ENTRE 22,00 E 23,50 T, POTÊNCIA NOMINAL 139 HP, COM MARTELO ROMPEDOR HIDRÁULICO 1700 KG - MATERIAIS NA OPERAÇÃO. AF_04/2019</t>
  </si>
  <si>
    <t>102903</t>
  </si>
  <si>
    <t>TORRE, COMPOSTA POR GUINCHO MECÂNICO, GUINCHO MANUAL, CABOS DE AÇO, PITEIRA E SOQUETE  - MATERIAIS NA OPERAÇÃO. AF_04/2019</t>
  </si>
  <si>
    <t>102909</t>
  </si>
  <si>
    <t>UNIDADE DOSADORA AIRLESS TIPO HOT SPRAY - MATERIAIS NA OPERAÇÃO. AF_04/2019</t>
  </si>
  <si>
    <t>102915</t>
  </si>
  <si>
    <t>ENCERADEIRA INDUSTRIAL, 400 MM, 220V, 1 HP - MATERIAIS NA OPERAÇÃO. AF_08/2019</t>
  </si>
  <si>
    <t>102927</t>
  </si>
  <si>
    <t>SERRA FITA HORIZONTAL, ELÉTRICA, COM CONTROLE HIDRÁULICO, PAINEL DE COMANDO EM 24 V, MOTOR ELÉTRICO 1,5 CV, DIMENSÕES DA FITA 3880 X 27 X 0,9 MM, TRIFÁSICA - MATERIAIS NA OPERAÇÃO. AF_08/2019</t>
  </si>
  <si>
    <t>0,82</t>
  </si>
  <si>
    <t>102933</t>
  </si>
  <si>
    <t>FURADEIRA ELETROMAGNÉTICA, VELOCIDADE (SEM CARGA/ COM CARGA) 450/ 270 RPM, ESPESSURA MÁXIMA DA CHAPA A SER FURADA 50 MM, PORÇA DE ADESÃO MAGNÉTICA 17000 N, POTÊNCIA 1100 W, ALIMENTÇÃO 220 - 60 HZ, MONOFÁSICA - MATERIAIS NA OPERAÇÃO. AF_08/2019</t>
  </si>
  <si>
    <t>102939</t>
  </si>
  <si>
    <t>MÁQUINA METALEIRA UNIVERSAL MODELO IW 110/180 BTD - MATERIAIS NA OPERAÇÃO. AF_08/2019</t>
  </si>
  <si>
    <t>102945</t>
  </si>
  <si>
    <t>TARTARUGA DE OXICORTE CG1, MONOFÁSICA, 220 V, FREQUÊNCIA 50 HZ, VELOCIDADE DE CORTE (MM/MIN) 50 A 750, DIÂMETRO MÍNIMO DO COMPASSO MM 200 - MATERIAIS NA OPERAÇÃO. AF_08/2019</t>
  </si>
  <si>
    <t>102951</t>
  </si>
  <si>
    <t>BETONEIRA CAPACIDADE NOMINAL DE 250 L, CAPACIDADE DE MISTURA DE 175 L, MOTOR ELÉTRICO MONOFÁSICO POTÊNCIA 1CV - MATERIAIS NA OPERAÇÃO. AF_08/2019</t>
  </si>
  <si>
    <t>102957</t>
  </si>
  <si>
    <t>RETROESCAVADEIRA SOBRE RODAS COM CARREGADEIRA , PESO OPERACIONAL MÍN. 6,674, POTÊNCIA LÍQ 88 HP, COM MARTELO ROMPEDOR HIDRÁULICO ENTRE  275 A 362 KG - MATERIAIS NA OPERAÇÃO. AF_02/2021</t>
  </si>
  <si>
    <t>102963</t>
  </si>
  <si>
    <t>PERFURATRIZ HIDRÁULICA SOBRE ESTEIRA, TORQUE MÁXIMO 98 KNM, PROFUNDIDADE MÁXIMA 25 M, DIÂMETRO MÁXIMO 115 MM, POTÊNCIA MOTOR 190 HP - MATERIAIS NA OPERAÇÃO. AF_02/2021</t>
  </si>
  <si>
    <t>102969</t>
  </si>
  <si>
    <t>COMPRESSOR DE AR, VAZAO DE 10 PCM, RESERVATORIO 100 L, PRESSAO DE TRABALHO ENTRE 6,9 E 9,7 BAR, POTENCIA 2 HP, TENSAO 110/220 V - MATERIAIS NA OPERAÇÃO. AF_05/2017'</t>
  </si>
  <si>
    <t>102985</t>
  </si>
  <si>
    <t>MÁQUINA DEMARCADORA DE FAIXA DE TRÁFEGO À FRIO, TRAÇÃO MANUAL, 4 CV, PRESSÃO MAX 3300 PSI, TANQUE 20 L - MATERIAIS NA OPERAÇÃO. AF_06/2021</t>
  </si>
  <si>
    <t>103156</t>
  </si>
  <si>
    <t>MÁQUINA PARA SOLDA POR ELETROFUSÃO PARA TUBOS DE POLIETILENO DE ALTA DENSIDADE (PEAD) COM DIÂMETRO EXTERNO DE 20 A 800 MM, POTÊNCIA ENTRE 2750 E 3000 W - MATERIAIS NA OPERAÇÃO. AF_10/2021</t>
  </si>
  <si>
    <t>103162</t>
  </si>
  <si>
    <t>MÁQUINA PARA SOLDA POR ELETROFUSÃO PARA TUBOS DE POLIETILENO DE ALTA DENSIDADE (PEAD) COM DIÂMETRO EXTERNO DE 20 A 1600 MM, POTÊNCIA DE 3500 W - MATERIAIS NA OPERAÇÃO. AF_10/2021</t>
  </si>
  <si>
    <t>2,62</t>
  </si>
  <si>
    <t>103168</t>
  </si>
  <si>
    <t>MÁQUINA PARA SOLDA POR TERMOFUSÃO PARA TUBOS DE POLIETILENO DE ALTA DENSIDADE (PEAD) COM DIÂMETRO EXTERNO DE 90 A 315 MM, POTÊNCIA ENTRE 2500 E 5350 W - MATERIAIS NA OPERAÇÃO. AF_10/2021</t>
  </si>
  <si>
    <t>103174</t>
  </si>
  <si>
    <t>MÁQUINA PARA SOLDA POR TERMOFUSÃO PARA TUBOS DE POLIETILENO DE ALTA DENSIDADE (PEAD) COM DIÂMETRO EXTERNO DE 315 A 630 MM, POTÊNCIA ENTRE 8000 E 12350 W - MATERIAIS NA OPERAÇÃO. AF_10/2021</t>
  </si>
  <si>
    <t>103180</t>
  </si>
  <si>
    <t>MÁQUINA PARA SOLDA POR TERMOFUSÃO PARA TUBOS DE POLIETILENO DE ALTA DENSIDADE (PEAD) COM DIÂMETRO EXTERNO DE 710 A 1200 MM, POTÊNCIA ENTRE 16000 E 29500 W - MATERIAIS NA OPERAÇÃO. AF_10/2021</t>
  </si>
  <si>
    <t>103223</t>
  </si>
  <si>
    <t>PERFURATRIZ PARA FURO DIRECIONAL HORIZONTAL (HDD) COM CAPACIDADE ATÉ 89 KN, POTÊNCIA 24,8 HP A 80 HP (INCLUSO FERRAMENTAS E LOCALIZADOR) - MATERIAIS NA OPERAÇÃO. AF_11/2021</t>
  </si>
  <si>
    <t>103229</t>
  </si>
  <si>
    <t>PERFURATRIZ PARA FURO DIRECIONAL HORIZONTAL (HDD) COM CAPACIDADE DE 90 KN A 200 KN, POTÊNCIA 100 HP A 160 HP (INCLUSO FERRAMENTAS E LOCALIZADOR) - MATERIAIS NA OPERAÇÃO. AF_11/2021</t>
  </si>
  <si>
    <t>103235</t>
  </si>
  <si>
    <t>PERFURATRIZ PARA FURO DIRECIONAL HORIZONTAL (HDD) COM CAPACIDADE DE 201 KN A 560 KN, POTÊNCIA 200 HP A 260 HP (INCLUSO FERRAMENTAS E LOCALIZADOR) - MATERIAIS NA OPERAÇÃO. AF_11/2021</t>
  </si>
  <si>
    <t>149,03</t>
  </si>
  <si>
    <t>103241</t>
  </si>
  <si>
    <t>MISTURADOR PARA PREPARO DE LAMA ESTABILIZANTE COM CAPACIDADE DE *4000* L, COM BOMBA CENTRÍFUGA 5,5 HP A 23,07 HP, PARA SISTEMA DE FURO DIRECIONAL - MATERIAIS NA OPERAÇÃO. AF_11/2021</t>
  </si>
  <si>
    <t>7,97</t>
  </si>
  <si>
    <t>103660</t>
  </si>
  <si>
    <t>VARREDEIRA DE GRAMA SINTÉTICA A GASOLINA, 2,4 CV, 4 TEMPOS - MATERIAIS NA OPERAÇÃO. AF_02/2022</t>
  </si>
  <si>
    <t>103666</t>
  </si>
  <si>
    <t>BATE ESTACA PARA INSTALAÇÃO DE DEFENSAS METÁLICAS (GUARD RAIL) FIXO, INCLUSIVE CAMINHÃO TOCO PBT 9.700 KG, POTÊNCIA DE 160 CV - MATERIAIS NA OPERAÇÃO. AF_02/2022</t>
  </si>
  <si>
    <t>103792</t>
  </si>
  <si>
    <t>MINI GUINDASTE ARANHA SOBRE ESTEIRAS E LANCA TELESCÓPICA, CAPACIDADE MÁXIMA DE CARGA 3,0 TON, RAIO MÁXIMO DE TRABALHO 8,25 M, ALTURA DE LANÇA DO SOLO 9,2 M, 55 M DE CABO DE AÇO 8 MM, MOTOR ELÉTRICO 220/380 VOLTS TRIFÁSICO - MATERIAIS NA OPERAÇÃO. AF_03/2022</t>
  </si>
  <si>
    <t>103937</t>
  </si>
  <si>
    <t>CONJUNTO MACACO HIDRÁULICO E CENTRAL DE BOMBEAMENTO MOTORIZADO 1,8 KW PARA PROTENSÃO DE MONOCABOS PARA CONCRETO PROTENDIDO, ESFORÇO MÁXIMO DE 20 TONELADAS  - MATERIAIS NA OPERAÇÃO. AF_05/2022</t>
  </si>
  <si>
    <t>103943</t>
  </si>
  <si>
    <t>CONJUNTO MACACO HIDRÁULICO E CENTRAL DE BOMBEAMENTO MOTORIZADO 1,8 KW PARA PROTENSÃO DE MONOCABOS PARA CONCRETO PROTENDIDO, ESFORÇO MÁXIMO DE 30 TONELADAS  - MATERIAIS NA OPERAÇÃO. AF_05/2022</t>
  </si>
  <si>
    <t>104087</t>
  </si>
  <si>
    <t>TERMOFUSORA PARA TUBOS E CONEXÕES EM PPR COM DIÂMETROS DE 20 A 63 MM, POTÊNCIA DE 800 W, TENSAO 220 V - DEPRECIAÇÃO. AF_05/2022</t>
  </si>
  <si>
    <t>104088</t>
  </si>
  <si>
    <t>TERMOFUSORA PARA TUBOS E CONEXÕES EM PPR COM DIÂMETROS DE 20 A 63 MM, POTÊNCIA DE 800 W, TENSAO 220 V - JUROS. AF_05/2022</t>
  </si>
  <si>
    <t>104089</t>
  </si>
  <si>
    <t>TERMOFUSORA PARA TUBOS E CONEXÕES EM PPR COM DIÂMETROS DE 20 A 63 MM, POTÊNCIA DE 800 W, TENSAO 220 V - MANUTENÇÃO. AF_05/2022</t>
  </si>
  <si>
    <t>104090</t>
  </si>
  <si>
    <t>TERMOFUSORA PARA TUBOS E CONEXÕES EM PPR COM DIÂMETROS DE 20 A 63 MM, POTÊNCIA DE 800 W, TENSAO 220 V - MATERIAIS NA OPERAÇÃO. AF_05/2022</t>
  </si>
  <si>
    <t>104093</t>
  </si>
  <si>
    <t>TERMOFUSORA PARA TUBOS E CONEXÕES EM PPR COM DIÂMETROS DE 75 A 110 MM, POTÊNCIA DE *1100* W, TENSÃO 220 V - DEPRECIAÇÃO. AF_05/2022</t>
  </si>
  <si>
    <t>104094</t>
  </si>
  <si>
    <t>TERMOFUSORA PARA TUBOS E CONEXÕES EM PPR COM DIÂMETROS DE 75 A 110 MM, POTÊNCIA DE *1100* W, TENSÃO 220 V - JUROS. AF_05/2022</t>
  </si>
  <si>
    <t>104095</t>
  </si>
  <si>
    <t>TERMOFUSORA PARA TUBOS E CONEXÕES EM PPR COM DIÂMETROS DE 75 A 110 MM, POTÊNCIA DE *1100* W, TENSÃO 220 V - MANUTENÇÃO. AF_05/2022</t>
  </si>
  <si>
    <t>104096</t>
  </si>
  <si>
    <t>TERMOFUSORA PARA TUBOS E CONEXÕES EM PPR COM DIÂMETROS DE 75 A 110 MM, POTÊNCIA DE *1100* W, TENSÃO 220 V - MATERIAIS NA OPERAÇÃO. AF_05/2022</t>
  </si>
  <si>
    <t>104519</t>
  </si>
  <si>
    <t>LIXADEIRA DE PAREDE, COM LED, POTÊNCIA 750 W, FREQUÊNCIA 60 HZ, VELOCIDADE 1000 A 2100 RPM, DIÂMETRO DA LIXA 225 MM - MATERIAIS NA OPERAÇÃO. AF_12/2022</t>
  </si>
  <si>
    <t>472,06</t>
  </si>
  <si>
    <t>539,84</t>
  </si>
  <si>
    <t>605,55</t>
  </si>
  <si>
    <t>711,35</t>
  </si>
  <si>
    <t>88,06</t>
  </si>
  <si>
    <t>83,83</t>
  </si>
  <si>
    <t>102,05</t>
  </si>
  <si>
    <t>1.043,70</t>
  </si>
  <si>
    <t>1.282,52</t>
  </si>
  <si>
    <t>1.353,47</t>
  </si>
  <si>
    <t>1.505,76</t>
  </si>
  <si>
    <t>1.888,57</t>
  </si>
  <si>
    <t>2.355,05</t>
  </si>
  <si>
    <t>2.445,97</t>
  </si>
  <si>
    <t>2.656,25</t>
  </si>
  <si>
    <t>3.050,03</t>
  </si>
  <si>
    <t>3.154,16</t>
  </si>
  <si>
    <t>1.030,15</t>
  </si>
  <si>
    <t>1.258,77</t>
  </si>
  <si>
    <t>1.329,72</t>
  </si>
  <si>
    <t>1.492,20</t>
  </si>
  <si>
    <t>1.863,33</t>
  </si>
  <si>
    <t>2.320,68</t>
  </si>
  <si>
    <t>2.412,53</t>
  </si>
  <si>
    <t>2.599,06</t>
  </si>
  <si>
    <t>2.983,16</t>
  </si>
  <si>
    <t>3.072,25</t>
  </si>
  <si>
    <t>39,49</t>
  </si>
  <si>
    <t>52,06</t>
  </si>
  <si>
    <t>58,53</t>
  </si>
  <si>
    <t>25,93</t>
  </si>
  <si>
    <t>27,39</t>
  </si>
  <si>
    <t>35,38</t>
  </si>
  <si>
    <t>55,10</t>
  </si>
  <si>
    <t>38,47</t>
  </si>
  <si>
    <t>41,08</t>
  </si>
  <si>
    <t>36,29</t>
  </si>
  <si>
    <t>25,76</t>
  </si>
  <si>
    <t>45,49</t>
  </si>
  <si>
    <t>48,23</t>
  </si>
  <si>
    <t>TELHAMENTO COM TELHA ESTRUTURAL DE FIBROCIMENTO E= 8 MM, COM ATÉ 2 ÁGUAS, INCLUSO IÇAMENTO. AF_07/2019_PS</t>
  </si>
  <si>
    <t>113,19</t>
  </si>
  <si>
    <t>81,46</t>
  </si>
  <si>
    <t>232,82</t>
  </si>
  <si>
    <t>28,24</t>
  </si>
  <si>
    <t>21,43</t>
  </si>
  <si>
    <t>46,51</t>
  </si>
  <si>
    <t>88,88</t>
  </si>
  <si>
    <t>71,27</t>
  </si>
  <si>
    <t>15,11</t>
  </si>
  <si>
    <t>15,79</t>
  </si>
  <si>
    <t>244,02</t>
  </si>
  <si>
    <t>109,26</t>
  </si>
  <si>
    <t>211,61</t>
  </si>
  <si>
    <t>64,01</t>
  </si>
  <si>
    <t>89,66</t>
  </si>
  <si>
    <t>249,07</t>
  </si>
  <si>
    <t>298,49</t>
  </si>
  <si>
    <t>377,97</t>
  </si>
  <si>
    <t>158,46</t>
  </si>
  <si>
    <t>88,07</t>
  </si>
  <si>
    <t>55,61</t>
  </si>
  <si>
    <t>168,20</t>
  </si>
  <si>
    <t>59,73</t>
  </si>
  <si>
    <t>160,99</t>
  </si>
  <si>
    <t>43,87</t>
  </si>
  <si>
    <t>171,27</t>
  </si>
  <si>
    <t>86,28</t>
  </si>
  <si>
    <t>47,17</t>
  </si>
  <si>
    <t>58,86</t>
  </si>
  <si>
    <t>61,46</t>
  </si>
  <si>
    <t>839,64</t>
  </si>
  <si>
    <t>990,47</t>
  </si>
  <si>
    <t>1.141,29</t>
  </si>
  <si>
    <t>1.446,79</t>
  </si>
  <si>
    <t>1.597,61</t>
  </si>
  <si>
    <t>1.797,86</t>
  </si>
  <si>
    <t>2.091,40</t>
  </si>
  <si>
    <t>2.328,18</t>
  </si>
  <si>
    <t>2.479,00</t>
  </si>
  <si>
    <t>2.668,01</t>
  </si>
  <si>
    <t>FABRICAÇÃO E INSTALAÇÃO DE TESOURA INTEIRA EM AÇO, VÃO DE 3 M, PARA TELHA ONDULADA DE FIBROCIMENTO, METÁLICA, PLÁSTICA OU TERMOACÚSTICA, INCLUSO IÇAMENTO. AF_12/2015</t>
  </si>
  <si>
    <t>952,30</t>
  </si>
  <si>
    <t>1.103,12</t>
  </si>
  <si>
    <t>1.370,44</t>
  </si>
  <si>
    <t>1.521,26</t>
  </si>
  <si>
    <t>1.721,52</t>
  </si>
  <si>
    <t>1.938,70</t>
  </si>
  <si>
    <t>2.213,66</t>
  </si>
  <si>
    <t>2.364,48</t>
  </si>
  <si>
    <t>2.515,31</t>
  </si>
  <si>
    <t>1.080,94</t>
  </si>
  <si>
    <t>1.468,37</t>
  </si>
  <si>
    <t>1.540,55</t>
  </si>
  <si>
    <t>1.706,68</t>
  </si>
  <si>
    <t>2.124,17</t>
  </si>
  <si>
    <t>2.893,66</t>
  </si>
  <si>
    <t>2.983,33</t>
  </si>
  <si>
    <t>3.231,76</t>
  </si>
  <si>
    <t>3.703,78</t>
  </si>
  <si>
    <t>3.939,63</t>
  </si>
  <si>
    <t>1.053,83</t>
  </si>
  <si>
    <t>1.434,93</t>
  </si>
  <si>
    <t>1.507,11</t>
  </si>
  <si>
    <t>1.776,85</t>
  </si>
  <si>
    <t>2.035,00</t>
  </si>
  <si>
    <t>2.740,87</t>
  </si>
  <si>
    <t>2.828,18</t>
  </si>
  <si>
    <t>3.026,14</t>
  </si>
  <si>
    <t>3.398,85</t>
  </si>
  <si>
    <t>3.334,91</t>
  </si>
  <si>
    <t>104314</t>
  </si>
  <si>
    <t>TRAMA DE AÇO COMPOSTA POR TERÇAS PARA TELHADOS DE ATÉ 2 ÁGUAS PARA TELHA ONDULADA DE FIBROCIMENTO, METÁLICA, PLÁSTICA OU TERMOACÚSTICA, INCLUSO TRANSPORTE VERTICAL (EM KG). AF_07/2019</t>
  </si>
  <si>
    <t>763,15</t>
  </si>
  <si>
    <t>104482</t>
  </si>
  <si>
    <t>ESGOTAMENTO DE VALA COM BOMBA SUBMERSÍVEL. AF_12/2022</t>
  </si>
  <si>
    <t>30,37</t>
  </si>
  <si>
    <t>104184</t>
  </si>
  <si>
    <t>INSTALAÇÃO E DESINSTALAÇÃO DE REGISTRO DE PVC PARA SISTEMA DE REBAIXAMENTO DE LENÇOL FREÁTICO POR PONTEIRAS FILTRANTES. AF_12/2022</t>
  </si>
  <si>
    <t>33,23</t>
  </si>
  <si>
    <t>104185</t>
  </si>
  <si>
    <t>INSTALAÇÃO E DESINSTALAÇÃO DE CONJUNTO DE BOMBAS, À VÁCUO E CENTRÍFUGA, PARA SISTEMA DE REBAIXAMENTO DE LENÇOL FREÁTICO POR PONTEIRAS FILTRANTES (EXCLUI O FORNECIMENTO DE BOMBAS). AF_12/2022</t>
  </si>
  <si>
    <t>26,04</t>
  </si>
  <si>
    <t>104189</t>
  </si>
  <si>
    <t>INSTALAÇÃO DE MATERIAL GRANULAR FILTRANTE PARA SISTEMA DE REBAIXAMENTO DE LENÇOL FREÁTICO POR POÇOS PROFUNDOSA, DIÂMETRO DO POÇO DE 400 MM. AF_12/2022</t>
  </si>
  <si>
    <t>122,04</t>
  </si>
  <si>
    <t>104190</t>
  </si>
  <si>
    <t>INSTALAÇÃO E DESINSTALAÇÃO DE SISTEMA DE BOMBA PARA SISTEMA DE REBAIXAMENTO DE LENÇOL FREÁTICO POR POÇOS PROFUNDOS (EXCLUI O FORNECIMENTO DE BOMBA). AF_12/2022</t>
  </si>
  <si>
    <t>717,38</t>
  </si>
  <si>
    <t>30,38</t>
  </si>
  <si>
    <t>102662</t>
  </si>
  <si>
    <t>DRENO SUBSUPERFICIAL (SEÇÃO 0,40 X 0,40 M), COM TUBO DE PVC CORRUGADO RÍGIDO PERFURADO, DN 100 MM, ENCHIMENTO COM AREIA. AF_07/2021</t>
  </si>
  <si>
    <t>118,88</t>
  </si>
  <si>
    <t>54,20</t>
  </si>
  <si>
    <t>30,71</t>
  </si>
  <si>
    <t>64,12</t>
  </si>
  <si>
    <t>102668</t>
  </si>
  <si>
    <t>DRENO SUBSUPERFICIAL (SEÇÃO 0,40 X 0,40 M), COM TUBO DE PVC CORRUGADO RÍGIDO PERFURADO, DN 100 MM, ENCHIMENTO COM BRITA, ENVOLVIDO COM MANTA GEOTÊXTIL. AF_07/2021</t>
  </si>
  <si>
    <t>152,61</t>
  </si>
  <si>
    <t>92,06</t>
  </si>
  <si>
    <t>89,23</t>
  </si>
  <si>
    <t>102672</t>
  </si>
  <si>
    <t>DRENO PROFUNDO (SEÇÃO 0,50 X 1,50 M), COM TUBO DE PVC CORRUGADO RÍGIDO PERFURADO, DN 100 MM, ENCHIMENTO COM AREIA, COM SELO DE ARGILA. AF_07/2021</t>
  </si>
  <si>
    <t>191,09</t>
  </si>
  <si>
    <t>145,76</t>
  </si>
  <si>
    <t>94,67</t>
  </si>
  <si>
    <t>102676</t>
  </si>
  <si>
    <t>DRENO PROFUNDO (SEÇÃO 0,50 X 1,50 M), COM TUBO DE PVC CORRUGADO RÍGIDO PERFURADO, DN 100 MM, ENCHIMENTO COM AREIA. AF_07/2021</t>
  </si>
  <si>
    <t>186,78</t>
  </si>
  <si>
    <t>130,38</t>
  </si>
  <si>
    <t>165,43</t>
  </si>
  <si>
    <t>180,65</t>
  </si>
  <si>
    <t>176,59</t>
  </si>
  <si>
    <t>102681</t>
  </si>
  <si>
    <t>DRENO PROFUNDO (SEÇÃO 0,50 X 1,50 M), COM TUBO DE PVC CORRUGADO RÍGIDO PERFURADO, DN 100 MM, ENCHIMENTO COM BRITA, ENVOLVIDO COM MANTA GEOTÊXTIL, COM SELO DE ARGILA. AF_07/2021</t>
  </si>
  <si>
    <t>268,72</t>
  </si>
  <si>
    <t>215,13</t>
  </si>
  <si>
    <t>191,81</t>
  </si>
  <si>
    <t>102685</t>
  </si>
  <si>
    <t>DRENO PROFUNDO (SEÇÃO 0,50 X 1,50 M), COM TUBO DE PVC CORRUGADO RÍGIDO PERFURADO, DN 100 MM, ENCHIMENTO COM BRITA, ENVOLVIDO COM MANTA GEOTÊXTIL. AF_07/2021</t>
  </si>
  <si>
    <t>283,93</t>
  </si>
  <si>
    <t>225,94</t>
  </si>
  <si>
    <t>102689</t>
  </si>
  <si>
    <t>DRENO ESPINHA DE PEIXE (SEÇÃO (0,40 X 0,40 M), COM TUBO DE PVC CORRUGADO RÍGIDO PERFURADO, DN 100 MM, ENCHIMENTO COM AREIA, INCLUSIVE CONEXÕES. AF_07/2021</t>
  </si>
  <si>
    <t>133,49</t>
  </si>
  <si>
    <t>102693</t>
  </si>
  <si>
    <t>DRENO ESPINHA DE PEIXE (SEÇÃO (0,40 X 0,40 M), COM TUBO DE PVC CORRUGADO RÍGIDO PERFURADO, DN 100 MM, ENCHIMENTO COM BRITA, ENVOLVIDO COM MANTA GEOTÊXTIL, INCLUSIVE CONEXÕES. AF_07/2021</t>
  </si>
  <si>
    <t>156,99</t>
  </si>
  <si>
    <t>67,99</t>
  </si>
  <si>
    <t>102696</t>
  </si>
  <si>
    <t>DRENO ESPINHA DE PEIXE (SEÇÃO (0,50 X 0,80 M), COM TUBO DE PVC CORRUGADO RÍGIDO PERFURADO, DN 100 MM, ENCHIMENTO COM AREIA, INCLUSIVE CONEXÕES. AF_07/2021</t>
  </si>
  <si>
    <t>152,96</t>
  </si>
  <si>
    <t>126,63</t>
  </si>
  <si>
    <t>102703</t>
  </si>
  <si>
    <t>DRENO ESPINHA DE PEIXE (SEÇÃO (0,50 X 0,80 M), COM TUBO DE PVC CORRUGADO RÍGIDO PERFURADO, DN 100 MM, ENCHIMENTO COM BRITA, ENVOLVIDO COM MANTA GEOTÊXTIL, INCLUSIVE CONEXÕES. AF_07/2021</t>
  </si>
  <si>
    <t>211,63</t>
  </si>
  <si>
    <t>102705</t>
  </si>
  <si>
    <t>TUBO DE PVC CORRUGADO RÍGIDO PERFURADO, DN 100 MM, PARA DRENO - FORNECIMENTO E ASSENTAMENTO. AF_07/2021</t>
  </si>
  <si>
    <t>95,35</t>
  </si>
  <si>
    <t>43,65</t>
  </si>
  <si>
    <t>70,89</t>
  </si>
  <si>
    <t>98,56</t>
  </si>
  <si>
    <t>24,89</t>
  </si>
  <si>
    <t>109,38</t>
  </si>
  <si>
    <t>176,67</t>
  </si>
  <si>
    <t>117,21</t>
  </si>
  <si>
    <t>184,50</t>
  </si>
  <si>
    <t>56,24</t>
  </si>
  <si>
    <t>103653</t>
  </si>
  <si>
    <t>GEOTÊXTIL NÃO TECIDO 100% POLIÉSTER, RESISTÊNCIA A TRAÇÃO DE 31 KN/M (RT-31), INSTALADO EM DRENO - FORNECIMENTO E INSTALAÇÃO. AF_07/2021</t>
  </si>
  <si>
    <t>29,73</t>
  </si>
  <si>
    <t>781,82</t>
  </si>
  <si>
    <t>767,91</t>
  </si>
  <si>
    <t>967,62</t>
  </si>
  <si>
    <t>903,46</t>
  </si>
  <si>
    <t>1.073,46</t>
  </si>
  <si>
    <t>981,09</t>
  </si>
  <si>
    <t>1.122,37</t>
  </si>
  <si>
    <t>1.930,77</t>
  </si>
  <si>
    <t>2.401,19</t>
  </si>
  <si>
    <t>2.870,02</t>
  </si>
  <si>
    <t>713,52</t>
  </si>
  <si>
    <t>652,72</t>
  </si>
  <si>
    <t>282,84</t>
  </si>
  <si>
    <t>321,23</t>
  </si>
  <si>
    <t>367,89</t>
  </si>
  <si>
    <t>904,77</t>
  </si>
  <si>
    <t>131,64</t>
  </si>
  <si>
    <t>144,90</t>
  </si>
  <si>
    <t>179,12</t>
  </si>
  <si>
    <t>192,30</t>
  </si>
  <si>
    <t>147,79</t>
  </si>
  <si>
    <t>162,78</t>
  </si>
  <si>
    <t>197,48</t>
  </si>
  <si>
    <t>212,44</t>
  </si>
  <si>
    <t>139,09</t>
  </si>
  <si>
    <t>163,14</t>
  </si>
  <si>
    <t>145,62</t>
  </si>
  <si>
    <t>169,39</t>
  </si>
  <si>
    <t>157,37</t>
  </si>
  <si>
    <t>168,73</t>
  </si>
  <si>
    <t>193,97</t>
  </si>
  <si>
    <t>144,52</t>
  </si>
  <si>
    <t>193,52</t>
  </si>
  <si>
    <t>207,33</t>
  </si>
  <si>
    <t>158,18</t>
  </si>
  <si>
    <t>173,75</t>
  </si>
  <si>
    <t>208,87</t>
  </si>
  <si>
    <t>224,75</t>
  </si>
  <si>
    <t>146,73</t>
  </si>
  <si>
    <t>171,28</t>
  </si>
  <si>
    <t>149,71</t>
  </si>
  <si>
    <t>174,02</t>
  </si>
  <si>
    <t>190,87</t>
  </si>
  <si>
    <t>173,51</t>
  </si>
  <si>
    <t>199,49</t>
  </si>
  <si>
    <t>221,87</t>
  </si>
  <si>
    <t>211,71</t>
  </si>
  <si>
    <t>204,50</t>
  </si>
  <si>
    <t>198,80</t>
  </si>
  <si>
    <t>256,34</t>
  </si>
  <si>
    <t>238,27</t>
  </si>
  <si>
    <t>227,59</t>
  </si>
  <si>
    <t>220,04</t>
  </si>
  <si>
    <t>214,17</t>
  </si>
  <si>
    <t>225,03</t>
  </si>
  <si>
    <t>208,09</t>
  </si>
  <si>
    <t>197,96</t>
  </si>
  <si>
    <t>187,70</t>
  </si>
  <si>
    <t>185,15</t>
  </si>
  <si>
    <t>242,48</t>
  </si>
  <si>
    <t>224,48</t>
  </si>
  <si>
    <t>213,83</t>
  </si>
  <si>
    <t>206,38</t>
  </si>
  <si>
    <t>194,52</t>
  </si>
  <si>
    <t>1.012,53</t>
  </si>
  <si>
    <t>611,45</t>
  </si>
  <si>
    <t>795,34</t>
  </si>
  <si>
    <t>494,53</t>
  </si>
  <si>
    <t>637,32</t>
  </si>
  <si>
    <t>37,15</t>
  </si>
  <si>
    <t>85,95</t>
  </si>
  <si>
    <t>111,91</t>
  </si>
  <si>
    <t>190,73</t>
  </si>
  <si>
    <t>51,34</t>
  </si>
  <si>
    <t>96,90</t>
  </si>
  <si>
    <t>92,59</t>
  </si>
  <si>
    <t>117,18</t>
  </si>
  <si>
    <t>117,67</t>
  </si>
  <si>
    <t>236,81</t>
  </si>
  <si>
    <t>295,29</t>
  </si>
  <si>
    <t>412,30</t>
  </si>
  <si>
    <t>584,06</t>
  </si>
  <si>
    <t>792,96</t>
  </si>
  <si>
    <t>1.045,86</t>
  </si>
  <si>
    <t>954,33</t>
  </si>
  <si>
    <t>CAIXA COM GRELHA DUPLA RETANGULAR, EM CONCRETO PRÉ-MOLDADO, DIMENSÕES INTERNAS: 0,5X2,2X1,0 M. AF_12/2020</t>
  </si>
  <si>
    <t>2.294,48</t>
  </si>
  <si>
    <t>804,82</t>
  </si>
  <si>
    <t>2.029,18</t>
  </si>
  <si>
    <t>1.639,48</t>
  </si>
  <si>
    <t>3.034,08</t>
  </si>
  <si>
    <t>1.676,49</t>
  </si>
  <si>
    <t>2.968,62</t>
  </si>
  <si>
    <t>2.664,83</t>
  </si>
  <si>
    <t>4.640,65</t>
  </si>
  <si>
    <t>1.284,68</t>
  </si>
  <si>
    <t>2.794,90</t>
  </si>
  <si>
    <t>1.419,81</t>
  </si>
  <si>
    <t>2.551,99</t>
  </si>
  <si>
    <t>2.272,83</t>
  </si>
  <si>
    <t>4.264,05</t>
  </si>
  <si>
    <t>POÇO DE INSPEÇÃO CIRCULAR PARA ESGOTO, EM CONCRETO PRÉ-MOLDADO, DIÂMETRO INTERNO = 0,60 M, PROFUNDIDADE = 0,90 M, EXCLUINDO TAMPÃO. AF_12/2020_PA</t>
  </si>
  <si>
    <t>488,78</t>
  </si>
  <si>
    <t>POÇO DE INSPEÇÃO CIRCULAR PARA ESGOTO, EM CONCRETO PRÉ-MOLDADO, DIÂMETRO INTERNO = 0,60 M, PROFUNDIDADE = 1,40 M, EXCLUINDO TAMPÃO. AF_12/2020_PA</t>
  </si>
  <si>
    <t>620,66</t>
  </si>
  <si>
    <t>POÇO DE INSPEÇÃO CIRCULAR PARA ESGOTO, EM ALVENARIA COM TIJOLOS CERÂMICOS MACIÇOS, DIÂMETRO INTERNO = 0,60 M, PROFUNDIDADE = 0,95 M, EXCLUINDO TAMPÃO. AF_12/2020_PA</t>
  </si>
  <si>
    <t>1.137,56</t>
  </si>
  <si>
    <t>POÇO DE INSPEÇÃO CIRCULAR PARA ESGOTO, EM ALVENARIA COM TIJOLOS CERÂMICOS MACIÇOS, DIÂMETRO INTERNO = 0,60 M, PROFUNDIDADE = 1,45 M, EXCLUINDO TAMPÃO. AF_12/2020_PA</t>
  </si>
  <si>
    <t>1.584,32</t>
  </si>
  <si>
    <t>BASE PARA POÇO DE VISITA CIRCULAR PARA ESGOTO, EM CONCRETO PRÉ-MOLDADO, DIÂMETRO INTERNO = 0,80 M, PROFUNDIDADE = 1,35 M, EXCLUINDO TAMPÃO. AF_12/2020_PA</t>
  </si>
  <si>
    <t>961,21</t>
  </si>
  <si>
    <t>BASE PARA POÇO DE VISITA CIRCULAR PARA  ESGOTO, EM ALVENARIA COM TIJOLOS CERÂMICOS MACIÇOS, DIÂMETRO INTERNO = 0,80 M, PROFUNDIDADE = 1,40 M, EXCLUINDO TAMPÃO. AF_12/2020_PA</t>
  </si>
  <si>
    <t>2.070,44</t>
  </si>
  <si>
    <t>1.109,21</t>
  </si>
  <si>
    <t>1.335,86</t>
  </si>
  <si>
    <t>616,65</t>
  </si>
  <si>
    <t>BASE PARA POÇO DE VISITA CIRCULAR PARA  ESGOTO, EM ALVENARIA COM TIJOLOS CERÂMICOS MACIÇOS, DIÂMETRO INTERNO = 1,20 M, PROFUNDIDADE = 1,40 M, EXCLUINDO TAMPÃO. AF_12/2020_PA</t>
  </si>
  <si>
    <t>3.039,21</t>
  </si>
  <si>
    <t>1.562,50</t>
  </si>
  <si>
    <t>844,29</t>
  </si>
  <si>
    <t>BASE PARA POÇO DE VISITA CIRCULAR PARA ESGOTO, EM ALVENARIA COM TIJOLOS CERÂMICOS MACIÇOS, DIÂMETRO INTERNO = 1,50 M, PROFUNDIDADE = 1,40 M, EXCLUINDO TAMPÃO. AF_12/2020_PA</t>
  </si>
  <si>
    <t>3.896,04</t>
  </si>
  <si>
    <t>1.902,51</t>
  </si>
  <si>
    <t>BASE PARA POÇO DE VISITA RETANGULAR PARA  ESGOTO, EM ALVENARIA COM BLOCOS DE CONCRETO, DIMENSÕES INTERNAS = 1X1 M, PROFUNDIDADE = 1,40 M, EXCLUINDO TAMPÃO. AF_12/2020_PA</t>
  </si>
  <si>
    <t>2.657,79</t>
  </si>
  <si>
    <t>1.272,52</t>
  </si>
  <si>
    <t>BASE PARA POÇO DE VISITA RETANGULAR PARA ESGOTO, EM ALVENARIA COM BLOCOS DE CONCRETO, DIMENSÕES INTERNAS = 1X1,5 M, PROFUNDIDADE = 1,40 M, EXCLUINDO TAMPÃO. AF_12/2020_PA</t>
  </si>
  <si>
    <t>3.358,13</t>
  </si>
  <si>
    <t>1.519,32</t>
  </si>
  <si>
    <t>1.766,21</t>
  </si>
  <si>
    <t>2.013,00</t>
  </si>
  <si>
    <t>BASE PARA POÇO DE VISITA RETANGULAR PARA ESGOTO, EM ALVENARIA COM BLOCOS DE CONCRETO, DIMENSÕES INTERNAS = 1X3 M, PROFUNDIDADE = 1,40 M, EXCLUINDO TAMPÃO. AF_12/2020_PA</t>
  </si>
  <si>
    <t>5.488,34</t>
  </si>
  <si>
    <t>2.259,87</t>
  </si>
  <si>
    <t>2.506,75</t>
  </si>
  <si>
    <t>BASE PARA POÇO DE VISITA RETANGULAR PARA ESGOTO, EM ALVENARIA COM BLOCOS DE CONCRETO, DIMENSÕES INTERNAS = 1X4 M, PROFUNDIDADE = 1,40 M, EXCLUINDO TAMPÃO. AF_12/2020_PA</t>
  </si>
  <si>
    <t>6.896,38</t>
  </si>
  <si>
    <t>2.753,55</t>
  </si>
  <si>
    <t>BASE PARA POÇO DE VISITA RETANGULAR PARA ESGOTO, EM ALVENARIA COM BLOCOS DE CONCRETO, DIMENSÕES INTERNAS = 1,5X1,5 M, PROFUNDIDADE = 1,45 M, EXCLUINDO TAMPÃO . AF_12/2020_PA</t>
  </si>
  <si>
    <t>4.160,24</t>
  </si>
  <si>
    <t>BASE PARA POÇO DE VISITA RETANGULAR PARA ESGOTO, EM ALVENARIA COM BLOCOS DE CONCRETO, DIMENSÕES INTERNAS = 1,5X2 M, PROFUNDIDADE = 1,40 M, EXCLUINDO TAMPÃO. AF_12/2020_PA</t>
  </si>
  <si>
    <t>5.068,82</t>
  </si>
  <si>
    <t>BASE PARA POÇO DE VISITA RETANGULAR PARA ESGOTO, EM ALVENARIA COM BLOCOS DE CONCRETO, DIMENSÕES INTERNAS = 1,5X2,5 M, PROFUNDIDADE = 1,40 M, EXCLUINDO TAMPÃO. AF_12/2020_PA</t>
  </si>
  <si>
    <t>5.954,20</t>
  </si>
  <si>
    <t>BASE PARA POÇO DE VISITA RETANGULAR PARA ESGOTO, EM ALVENARIA COM BLOCOS DE CONCRETO, DIMENSÕES INTERNAS = 1,5X3 M, PROFUNDIDADE = 1,40 M, EXCLUINDO TAMPÃO. AF_12/2020_PA</t>
  </si>
  <si>
    <t>6.839,53</t>
  </si>
  <si>
    <t>BASE PARA POÇO DE VISITA RETANGULAR PARA ESGOTO, EM ALVENARIA COM BLOCOS DE CONCRETO, DIMENSÕES INTERNAS = 1,5X3,5 M, PROFUNDIDADE = 1,40 M, EXCLUINDO TAMPÃO. AF_12/2020_PA</t>
  </si>
  <si>
    <t>7.724,99</t>
  </si>
  <si>
    <t>BASE PARA POÇO DE VISITA RETANGULAR PARA ESGOTO, EM ALVENARIA COM BLOCOS DE CONCRETO, DIMENSÕES INTERNAS = 1,5X4 M, PROFUNDIDADE = 1,40 M, EXCLUINDO TAMPÃO. AF_12/2020_PA</t>
  </si>
  <si>
    <t>8.610,33</t>
  </si>
  <si>
    <t>3.022,74</t>
  </si>
  <si>
    <t>BASE PARA POÇO DE VISITA RETANGULAR PARA ESGOTO, EM ALVENARIA COM BLOCOS DE CONCRETO, DIMENSÕES INTERNAS = 2X2 M, PROFUNDIDADE = 1,40 M, EXCLUINDO TAMPÃO. AF_12/2020_PA</t>
  </si>
  <si>
    <t>6.128,19</t>
  </si>
  <si>
    <t>2.282,26</t>
  </si>
  <si>
    <t>BASE PARA POÇO DE VISITA RETANGULAR PARA ESGOTO, EM ALVENARIA COM BLOCOS DE CONCRETO, DIMENSÕES INTERNAS = 2X2,5 M, PROFUNDIDADE = 1,40 M, EXCLUINDO TAMPÃO. AF_12/2020_PA</t>
  </si>
  <si>
    <t>7.183,38</t>
  </si>
  <si>
    <t>2.529,08</t>
  </si>
  <si>
    <t>BASE PARA POÇO DE VISITA RETANGULAR PARA ESGOTO, EM ALVENARIA COM BLOCOS DE CONCRETO, DIMENSÕES INTERNAS = 2X3 M, PROFUNDIDADE = 1,40 M, EXCLUINDO TAMPÃO. AF_12/2020_PA</t>
  </si>
  <si>
    <t>8.289,91</t>
  </si>
  <si>
    <t>2.775,95</t>
  </si>
  <si>
    <t>BASE PARA POÇO DE VISITA RETANGULAR PARA ESGOTO, EM ALVENARIA COM BLOCOS DE CONCRETO, DIMENSÕES INTERNAS = 2X3,5 M, PROFUNDIDADE = 1,40 M, EXCLUINDO TAMPÃO. AF_12/2020_PA</t>
  </si>
  <si>
    <t>9.351,56</t>
  </si>
  <si>
    <t>BASE PARA POÇO DE VISITA RETANGULAR PARA ESGOTO, EM ALVENARIA COM BLOCOS DE CONCRETO, DIMENSÕES INTERNAS = 2X4 M, PROFUNDIDADE = 1,40 M, EXCLUINDO TAMPÃO. AF_12/2020_PA</t>
  </si>
  <si>
    <t>10.413,26</t>
  </si>
  <si>
    <t>3.274,18</t>
  </si>
  <si>
    <t>BASE PARA POÇO DE VISITA RETANGULAR PARA ESGOTO, EM ALVENARIA COM BLOCOS DE CONCRETO, DIMENSÕES INTERNAS = 2,5X2,5 M, PROFUNDIDADE = 1,40 M, EXCLUINDO TAMPÃO. AF_12/2020_PA</t>
  </si>
  <si>
    <t>8.486,94</t>
  </si>
  <si>
    <t>2.780,61</t>
  </si>
  <si>
    <t>BASE PARA POÇO DE VISITA RETANGULAR PARA ESGOTO, EM ALVENARIA COM BLOCOS DE CONCRETO, DIMENSÕES INTERNAS = 2,5X3 M, PROFUNDIDADE = 1,40 M, EXCLUINDO TAMPÃO. AF_12/2020_PA</t>
  </si>
  <si>
    <t>9.765,89</t>
  </si>
  <si>
    <t>3.027,40</t>
  </si>
  <si>
    <t>BASE PARA POÇO DE VISITA RETANGULAR PARA ESGOTO, EM ALVENARIA COM BLOCOS DE CONCRETO, DIMENSÕES INTERNAS = 2,5X3,5 M, PROFUNDIDADE = 1,40 M, EXCLUINDO TAMPÃO. AF_12/2020_PA</t>
  </si>
  <si>
    <t>11.044,82</t>
  </si>
  <si>
    <t>BASE PARA POÇO DE VISITA RETANGULAR PARA ESGOTO, EM ALVENARIA COM BLOCOS DE CONCRETO, DIMENSÕES INTERNAS = 2,5X4 M, PROFUNDIDADE = 1,40 M, EXCLUINDO TAMPÃO. AF_12/2020_PA</t>
  </si>
  <si>
    <t>12.323,77</t>
  </si>
  <si>
    <t>3.525,66</t>
  </si>
  <si>
    <t>BASE PARA POÇO DE VISITA RETANGULAR PARA ESGOTO, EM ALVENARIA COM BLOCOS DE CONCRETO, DIMENSÕES INTERNAS = 3X3 M, PROFUNDIDADE = 1,40 M, EXCLUINDO TAMPÃO. AF_12/2020_PA</t>
  </si>
  <si>
    <t>11.277,81</t>
  </si>
  <si>
    <t>3.278,85</t>
  </si>
  <si>
    <t>BASE PARA POÇO DE VISITA RETANGULAR PARA ESGOTO, EM ALVENARIA COM BLOCOS DE CONCRETO, DIMENSÕES INTERNAS = 3X3,5 M, PROFUNDIDADE = 1,40 M, EXCLUINDO TAMPÃO. AF_12/2020_PA</t>
  </si>
  <si>
    <t>12.748,51</t>
  </si>
  <si>
    <t>BASE PARA POÇO DE VISITA RETANGULAR PARA ESGOTO, EM ALVENARIA COM BLOCOS DE CONCRETO, DIMENSÕES INTERNAS = 3X4 M, PROFUNDIDADE = 1,40 M, EXCLUINDO TAMPÃO. AF_12/2020_PA</t>
  </si>
  <si>
    <t>14.219,29</t>
  </si>
  <si>
    <t>3.777,18</t>
  </si>
  <si>
    <t>BASE PARA POÇO DE VISITA RETANGULAR PARA ESGOTO, EM ALVENARIA COM BLOCOS DE CONCRETO, DIMENSÕES INTERNAS = 3,5X3,5 M, PROFUNDIDADE = 1,40 M, EXCLUINDO TAMPÃO. AF_12/2020_PA</t>
  </si>
  <si>
    <t>14.452,36</t>
  </si>
  <si>
    <t>BASE PARA POÇO DE VISITA RETANGULAR PARA ESGOTO, EM ALVENARIA COM BLOCOS DE CONCRETO, DIMENSÕES INTERNAS = 3,5X4 M, PROFUNDIDADE = 1,40 M, EXCLUINDO TAMPÃO. AF_12/2020_PA</t>
  </si>
  <si>
    <t>16.114,68</t>
  </si>
  <si>
    <t>4.028,66</t>
  </si>
  <si>
    <t>BASE PARA POÇO DE VISITA RETANGULAR PARA ESGOTO, EM ALVENARIA COM BLOCOS DE CONCRETO, DIMENSÕES INTERNAS = 4X4 M, PROFUNDIDADE = 1,45 M, EXCLUINDO TAMPÃO. AF_12/2020_PA</t>
  </si>
  <si>
    <t>18.010,20</t>
  </si>
  <si>
    <t>4.234,52</t>
  </si>
  <si>
    <t>256,43</t>
  </si>
  <si>
    <t>893,99</t>
  </si>
  <si>
    <t>BASE PARA POÇO DE VISITA CIRCULAR PARA  ESGOTO, EM ALVENARIA COM TIJOLOS CERÂMICOS MACIÇOS, DIÂMETRO INTERNO = 1,0 M, PROFUNDIDADE = 1,40 M, EXCLUINDO TAMPÃO. AF_12/2020_PA</t>
  </si>
  <si>
    <t>2.552,51</t>
  </si>
  <si>
    <t>BASE PARA POÇO DE VISITA RETANGULAR PARA ESGOTO, EM ALVENARIA COM BLOCOS DE CONCRETO, DIMENSÕES INTERNAS = 1X3,5 M, PROFUNDIDADE = 1,40 M, EXCLUINDO TAMPÃO. AF_12/2020_PA</t>
  </si>
  <si>
    <t>6.192,34</t>
  </si>
  <si>
    <t>BASE PARA POÇO DE VISITA RETANGULAR PARA ESGOTO, EM ALVENARIA COM BLOCOS DE CONCRETO, DIMENSÕES INTERNAS = 1X2 M, PROFUNDIDADE = 1,40 M, EXCLUINDO TAMPÃO. AF_12/2020_PA</t>
  </si>
  <si>
    <t>4.058,40</t>
  </si>
  <si>
    <t>BASE PARA POÇO DE VISITA RETANGULAR PARA ESGOTO, EM ALVENARIA COM BLOCOS DE CONCRETO, DIMENSÕES INTERNAS = 1X2,5 M, PROFUNDIDADE = 1,40 M, EXCLUINDO TAMPÃO. AF_12/2020_PA</t>
  </si>
  <si>
    <t>4.758,74</t>
  </si>
  <si>
    <t>352,70</t>
  </si>
  <si>
    <t>BASE PARA POÇO DE VISITA CIRCULAR PARA ESGOTO, EM CONCRETO PRÉ-MOLDADO, DIÂMETRO INTERNO = 1,0 M, PROFUNDIDADE = 1,35 M, EXCLUINDO TAMPÃO. AF_12/2020_PA</t>
  </si>
  <si>
    <t>1.223,40</t>
  </si>
  <si>
    <t>613,43</t>
  </si>
  <si>
    <t>1.698,82</t>
  </si>
  <si>
    <t>BASE PARA POÇO DE VISITA CIRCULAR PARA DRENAGEM, EM ALVENARIA COM TIJOLOS CERÂMICOS MACIÇOS, DIÂMETRO INTERNO = 1,2 M, PROFUNDIDADE = 1,40 M, EXCLUINDO TAMPÃO. AF_12/2020_PA</t>
  </si>
  <si>
    <t>2.947,58</t>
  </si>
  <si>
    <t>1.475,72</t>
  </si>
  <si>
    <t>BASE PARA POÇO DE VISITA RETANGULAR PARA DRENAGEM, EM ALVENARIA COM BLOCOS DE CONCRETO, DIMENSÕES INTERNAS = 1,5X2 M, PROFUNDIDADE = 1,40 M, EXCLUINDO TAMPÃO. AF_12/2020_PA</t>
  </si>
  <si>
    <t>4.958,72</t>
  </si>
  <si>
    <t>839,91</t>
  </si>
  <si>
    <t>1.935,71</t>
  </si>
  <si>
    <t>BASE PARA POÇO DE VISITA CIRCULAR PARA DRENAGEM, EM ALVENARIA COM TIJOLOS CERÂMICOS MACIÇOS, DIÂMETRO INTERNO = 1,50 M, PROFUNDIDADE = 1,40 M, EXCLUINDO TAMPÃO. AF_12/2020_PA</t>
  </si>
  <si>
    <t>3.785,46</t>
  </si>
  <si>
    <t>1.802,22</t>
  </si>
  <si>
    <t>BASE PARA POÇO DE VISITA RETANGULAR PARA DRENAGEM, EM ALVENARIA COM BLOCOS DE CONCRETO, DIMENSÕES INTERNAS = 1X1 M, PROFUNDIDADE = 1,40 M, EXCLUINDO TAMPÃO. AF_12/2020_PA</t>
  </si>
  <si>
    <t>2.600,40</t>
  </si>
  <si>
    <t>1.224,95</t>
  </si>
  <si>
    <t>BASE PARA POÇO DE VISITA RETANGULAR PARA DRENAGEM, EM ALVENARIA COM BLOCOS DE CONCRETO, DIMENSÕES INTERNAS = 1,5X2,5 M, PROFUNDIDADE = 1,40 M, EXCLUINDO TAMPÃO. AF_12/2020_PA</t>
  </si>
  <si>
    <t>5.824,27</t>
  </si>
  <si>
    <t>BASE PARA POÇO DE VISITA RETANGULAR PARA DRENAGEM, EM ALVENARIA COM BLOCOS DE CONCRETO, DIMENSÕES INTERNAS = 1X1,5 M, PROFUNDIDADE = 1,40 M, EXCLUINDO TAMPÃO. AF_12/2020_PA</t>
  </si>
  <si>
    <t>3.284,90</t>
  </si>
  <si>
    <t>1.461,85</t>
  </si>
  <si>
    <t>2.172,67</t>
  </si>
  <si>
    <t>BASE PARA POÇO DE VISITA RETANGULAR PARA DRENAGEM, EM ALVENARIA COM BLOCOS DE CONCRETO, DIMENSÕES INTERNAS = 1X2 M, PROFUNDIDADE = 1,40 M, EXCLUINDO TAMPÃO. AF_12/2020_PA</t>
  </si>
  <si>
    <t>3.969,35</t>
  </si>
  <si>
    <t>BASE PARA POÇO DE VISITA RETANGULAR PARA DRENAGEM, EM ALVENARIA COM BLOCOS DE CONCRETO, DIMENSÕES INTERNAS = 1X2,5 M, PROFUNDIDADE = 1,40 M, EXCLUINDO TAMPÃO. AF_12/2020_PA</t>
  </si>
  <si>
    <t>4.653,84</t>
  </si>
  <si>
    <t>POÇO DE INSPEÇÃO CIRCULAR PARA DRENAGEM, EM CONCRETO PRÉ-MOLDADO, DIÂMETRO INTERNO = 0,60 M, PROFUNDIDADE = 0,90 M, EXCLUINDO TAMPÃO. AF_12/2020_PA</t>
  </si>
  <si>
    <t>484,68</t>
  </si>
  <si>
    <t>POÇO DE INSPEÇÃO CIRCULAR PARA DRENAGEM, EM CONCRETO PRÉ-MOLDADO, DIÂMETRO INTERNO = 0,60 M, PROFUNDIDADE = 1,40 M, EXCLUINDO TAMPÃO. AF_12/2020_PA</t>
  </si>
  <si>
    <t>615,86</t>
  </si>
  <si>
    <t>BASE PARA POÇO DE VISITA RETANGULAR PARA DRENAGEM, EM ALVENARIA COM BLOCOS DE CONCRETO, DIMENSÕES INTERNAS = 1,5X3 M, PROFUNDIDADE = 1,40 M, EXCLUINDO TAMPÃO. AF_12/2020_PA</t>
  </si>
  <si>
    <t>6.689,73</t>
  </si>
  <si>
    <t>POÇO DE INSPEÇÃO CIRCULAR PARA DRENAGEM, EM ALVENARIA COM TIJOLOS CERÂMICOS MACIÇOS, DIÂMETRO INTERNO = 0,60 M, PROFUNDIDADE = 0,95 M, EXCLUINDO TAMPÃO. AF_12/2020_PA</t>
  </si>
  <si>
    <t>1.096,31</t>
  </si>
  <si>
    <t>POÇO DE INSPEÇÃO CIRCULAR PARA DRENAGEM, EM ALVENARIA COM TIJOLOS CERÂMICOS MACIÇOS, DIÂMETRO INTERNO = 0,60 M, PROFUNDIDADE = 1,45 M, EXCLUINDO TAMPÃO. AF_12/2020_PA</t>
  </si>
  <si>
    <t>1.511,21</t>
  </si>
  <si>
    <t>BASE PARA POÇO DE VISITA RETANGULAR PARA DRENAGEM, EM ALVENARIA COM BLOCOS DE CONCRETO, DIMENSÕES INTERNAS = 1X3 M, PROFUNDIDADE = 1,40 M, EXCLUINDO TAMPÃO. AF_12/2020_PA</t>
  </si>
  <si>
    <t>5.367,61</t>
  </si>
  <si>
    <t>BASE PARA POÇO DE VISITA CIRCULAR PARA DRENAGEM, EM CONCRETO PRÉ-MOLDADO, DIÂMETRO INTERNO = 0,80 M, PROFUNDIDADE = 1,35 M, EXCLUINDO TAMPÃO. AF_12/2020_PA</t>
  </si>
  <si>
    <t>953,17</t>
  </si>
  <si>
    <t>2.409,63</t>
  </si>
  <si>
    <t>350,75</t>
  </si>
  <si>
    <t>BASE PARA POÇO DE VISITA RETANGULAR PARA DRENAGEM, EM ALVENARIA COM BLOCOS DE CONCRETO, DIMENSÕES INTERNAS = 1X3,5 M, PROFUNDIDADE = 1,40 M, EXCLUINDO TAMPÃO. AF_12/2020_PA</t>
  </si>
  <si>
    <t>6.055,77</t>
  </si>
  <si>
    <t>BASE PARA POÇO DE VISITA CIRCULAR PARA DRENAGEM, EM ALVENARIA COM TIJOLOS CERÂMICOS MACIÇOS, DIÂMETRO INTERNO = 0,80 M, PROFUNDIDADE = 1,40 M, EXCLUINDO TAMPÃO. AF_12/2020_PA</t>
  </si>
  <si>
    <t>1.998,17</t>
  </si>
  <si>
    <t>2.669,99</t>
  </si>
  <si>
    <t>1.040,42</t>
  </si>
  <si>
    <t>BASE PARA POÇO DE VISITA RETANGULAR PARA DRENAGEM, EM ALVENARIA COM BLOCOS DE CONCRETO, DIMENSÕES INTERNAS = 1,5X3,5 M, PROFUNDIDADE = 1,40 M, EXCLUINDO TAMPÃO. AF_12/2020_PA</t>
  </si>
  <si>
    <t>7.555,33</t>
  </si>
  <si>
    <t>BASE PARA POÇO DE VISITA CIRCULAR PARA DRENAGEM, EM CONCRETO PRÉ-MOLDADO, DIÂMETRO INTERNO = 1,0 M, PROFUNDIDADE = 1,35 M, EXCLUINDO TAMPÃO. AF_05/2018_PA</t>
  </si>
  <si>
    <t>1.253,03</t>
  </si>
  <si>
    <t>BASE PARA POÇO DE VISITA RETANGULAR PARA DRENAGEM, EM ALVENARIA COM BLOCOS DE CONCRETO, DIMENSÕES INTERNAS = 1X4 M, PROFUNDIDADE = 1,40 M, EXCLUINDO TAMPÃO. AF_12/2020_PA</t>
  </si>
  <si>
    <t>6.743,98</t>
  </si>
  <si>
    <t>BASE PARA POÇO DE VISITA RETANGULAR PARA DRENAGEM, EM ALVENARIA COM BLOCOS DE CONCRETO, DIMENSÕES INTERNAS = 2,5X3 M, PROFUNDIDADE = 1,40 M, EXCLUINDO TAMPÃO. AF_12/2020_PA</t>
  </si>
  <si>
    <t>9.549,97</t>
  </si>
  <si>
    <t>461,97</t>
  </si>
  <si>
    <t>2.646,53</t>
  </si>
  <si>
    <t>BASE PARA POÇO DE VISITA RETANGULAR PARA DRENAGEM, EM ALVENARIA COM BLOCOS DE CONCRETO, DIMENSÕES INTERNAS = 1,5X1,5 M, PROFUNDIDADE = 1,40 M, EXCLUINDO TAMPÃO. AF_12/2020_PA</t>
  </si>
  <si>
    <t>4.070,01</t>
  </si>
  <si>
    <t>BASE PARA POÇO DE VISITA CIRCULAR PARA DRENAGEM, EM ALVENARIA COM TIJOLOS CERÂMICOS MACIÇOS, DIÂMETRO INTERNO = 1,0 M, PROFUNDIDADE = 1,40 M, EXCLUINDO TAMPÃO. AF_12/2020_PA</t>
  </si>
  <si>
    <t>2.470,11</t>
  </si>
  <si>
    <t>1.258,07</t>
  </si>
  <si>
    <t>BASE PARA POÇO DE VISITA RETANGULAR PARA DRENAGEM, EM ALVENARIA COM BLOCOS DE CONCRETO, DIMENSÕES INTERNAS = 1,5X4 M, PROFUNDIDADE = 1,40 M, EXCLUINDO TAMPÃO. AF_12/2020_PA</t>
  </si>
  <si>
    <t>8.420,83</t>
  </si>
  <si>
    <t>2.906,87</t>
  </si>
  <si>
    <t>2.902,83</t>
  </si>
  <si>
    <t>BASE PARA POÇO DE VISITA RETANGULAR PARA DRENAGEM, EM ALVENARIA COM BLOCOS DE CONCRETO, DIMENSÕES INTERNAS = 2,5X3,5 M, PROFUNDIDADE = 1,40 M, EXCLUINDO TAMPÃO. AF_12/2020_PA</t>
  </si>
  <si>
    <t>10.799,89</t>
  </si>
  <si>
    <t>3.143,73</t>
  </si>
  <si>
    <t>BASE PARA POÇO DE VISITA RETANGULAR PARA DRENAGEM, EM ALVENARIA COM BLOCOS DE CONCRETO, DIMENSÕES INTERNAS = 2,5X4 M, PROFUNDIDADE = 1,40 M, EXCLUINDO TAMPÃO. AF_12/2020_PA</t>
  </si>
  <si>
    <t>12.049,83</t>
  </si>
  <si>
    <t>BASE PARA POÇO DE VISITA RETANGULAR PARA DRENAGEM, EM ALVENARIA COM BLOCOS DE CONCRETO, DIMENSÕES INTERNAS = 2X2 M, PROFUNDIDADE = 1,40 M, EXCLUINDO TAMPÃO. AF_12/2020_PA</t>
  </si>
  <si>
    <t>5.994,08</t>
  </si>
  <si>
    <t>3.384,69</t>
  </si>
  <si>
    <t>BASE PARA POÇO DE VISITA RETANGULAR PARA DRENAGEM, EM ALVENARIA COM BLOCOS DE CONCRETO, DIMENSÕES INTERNAS = 3X3 M, PROFUNDIDADE = 1,40 M, EXCLUINDO TAMPÃO. AF_12/2020_PA</t>
  </si>
  <si>
    <t>11.027,33</t>
  </si>
  <si>
    <t>3.147,79</t>
  </si>
  <si>
    <t>BASE PARA POÇO DE VISITA RETANGULAR PARA DRENAGEM, EM ALVENARIA COM BLOCOS DE CONCRETO, DIMENSÕES INTERNAS = 3X3,5 M, PROFUNDIDADE = 1,40 M, EXCLUINDO TAMPÃO. AF_12/2020_PA</t>
  </si>
  <si>
    <t>12.464,79</t>
  </si>
  <si>
    <t>2.192,07</t>
  </si>
  <si>
    <t>BASE PARA POÇO DE VISITA RETANGULAR PARA DRENAGEM, EM ALVENARIA COM BLOCOS DE CONCRETO, DIMENSÕES INTERNAS = 3X4 M, PROFUNDIDADE = 1,40 M, EXCLUINDO TAMPÃO. AF_12/2020_PA</t>
  </si>
  <si>
    <t>13.902,33</t>
  </si>
  <si>
    <t>3.625,68</t>
  </si>
  <si>
    <t>BASE PARA POÇO DE VISITA RETANGULAR PARA DRENAGEM, EM ALVENARIA COM BLOCOS DE CONCRETO, DIMENSÕES INTERNAS = 3,5X3,5 M, PROFUNDIDADE = 1,40 M, EXCLUINDO TAMPÃO. AF_12/2020_PA</t>
  </si>
  <si>
    <t>14.129,84</t>
  </si>
  <si>
    <t>BASE PARA POÇO DE VISITA RETANGULAR PARA DRENAGEM, EM ALVENARIA COM BLOCOS DE CONCRETO, DIMENSÕES INTERNAS = 2X2,5 M, PROFUNDIDADE = 1,40 M, EXCLUINDO TAMPÃO. AF_12/2020_PA</t>
  </si>
  <si>
    <t>7.025,89</t>
  </si>
  <si>
    <t>BASE PARA POÇO DE VISITA RETANGULAR PARA DRENAGEM, EM ALVENARIA COM BLOCOS DE CONCRETO, DIMENSÕES INTERNAS = 3,5X4 M, PROFUNDIDADE = 1,40 M, EXCLUINDO TAMPÃO. AF_12/2020_PA</t>
  </si>
  <si>
    <t>15.754,71</t>
  </si>
  <si>
    <t>3.866,63</t>
  </si>
  <si>
    <t>BASE PARA POÇO DE VISITA RETANGULAR PARA DRENAGEM, EM ALVENARIA COM BLOCOS DE CONCRETO, DIMENSÕES INTERNAS = 4X4 M, PROFUNDIDADE = 1,40 M, EXCLUINDO TAMPÃO. AF_12/2020_PA</t>
  </si>
  <si>
    <t>17.607,21</t>
  </si>
  <si>
    <t>2.428,99</t>
  </si>
  <si>
    <t>255,56</t>
  </si>
  <si>
    <t>836,45</t>
  </si>
  <si>
    <t>BASE PARA POÇO DE VISITA RETANGULAR PARA DRENAGEM, EM ALVENARIA COM BLOCOS DE CONCRETO, DIMENSÕES INTERNAS = 2X3 M, PROFUNDIDADE = 1,40 M, EXCLUINDO TAMPÃO. AF_12/2020_PA</t>
  </si>
  <si>
    <t>8.109,02</t>
  </si>
  <si>
    <t>2.665,94</t>
  </si>
  <si>
    <t>BASE PARA POÇO DE VISITA RETANGULAR PARA DRENAGEM, EM ALVENARIA COM BLOCOS DE CONCRETO, DIMENSÕES INTERNAS = 2X3,5 M, PROFUNDIDADE = 1,40 M, EXCLUINDO TAMPÃO. AF_12/2020_PA</t>
  </si>
  <si>
    <t>9.147,29</t>
  </si>
  <si>
    <t>BASE PARA POÇO DE VISITA RETANGULAR PARA DRENAGEM, EM ALVENARIA COM BLOCOS DE CONCRETO, DIMENSÕES INTERNAS = 2X4 M, PROFUNDIDADE = 1,40 M, EXCLUINDO TAMPÃO. AF_12/2020_PA</t>
  </si>
  <si>
    <t>10.185,59</t>
  </si>
  <si>
    <t>BASE PARA POÇO DE VISITA RETANGULAR PARA DRENAGEM, EM ALVENARIA COM BLOCOS DE CONCRETO, DIMENSÕES INTERNAS = 2,5X2,5 M, PROFUNDIDADE = 1,40 M, EXCLUINDO TAMPÃO. AF_12/2020_PA</t>
  </si>
  <si>
    <t>8.300,03</t>
  </si>
  <si>
    <t>4.068,03</t>
  </si>
  <si>
    <t>1.419,94</t>
  </si>
  <si>
    <t>1.052,98</t>
  </si>
  <si>
    <t>CAIXA ENTERRADA DISTRIBUIDORA DE VAZÃO (SUMIDOUROS MÚLTIPLOS), RETANGULAR, EM ALVENARIA COM TIJOLOS MACIÇOS, DIMENSÕES INTERNAS: 0,60 X 0,60 X H=0,50 M. AF_12/2020</t>
  </si>
  <si>
    <t>516,74</t>
  </si>
  <si>
    <t>CAIXA ENTERRADA DISTRIBUIDORA DE VAZÃO (SUMIDOUROS MÚLTIPLOS), RETANGULAR, EM ALVENARIA COM BLOCOS DE CONCRETO, DIMENSÕES INTERNAS: 0,60 X 0,60 X H=0,50 M. AF_12/2020</t>
  </si>
  <si>
    <t>482,16</t>
  </si>
  <si>
    <t>CAIXA ENTERRADA DISTRIBUIDORA DE VAZÃO (SUMIDOUROS MÚLTIPLOS), RETANGULAR, EM CONCRETO PRÉ-MOLDADO, DIMENSÕES INTERNAS: 0,60 X 0,60 X H=0,50 M. AF_12/2020</t>
  </si>
  <si>
    <t>490,35</t>
  </si>
  <si>
    <t>BASE PARA POCO DE VISITA RETANGULAR PARA ESGOTO E DRENAGEM, EM CONCRETO ESTRUTURAL, DIMENSÕES INTERNAS DE 90X150 M, PROFUNDIDADE DE 1,25 M, EXCLUINDO TAMPÃO. AF_12/2020_PA</t>
  </si>
  <si>
    <t>3.034,76</t>
  </si>
  <si>
    <t>BASE PARA POÇO DE VISITA CIRCULAR PARA  ESGOTO, EM CONCRETO PRÉ-MOLDADO, DIÂMETRO INTERNO = 1,20 M, PROFUNDIDADE = 1,60 M, EXCLUINDO TAMPÃO. AF_12/2020_PA</t>
  </si>
  <si>
    <t>1.669,49</t>
  </si>
  <si>
    <t>BASE PARA POÇO DE VISITA CIRCULAR PARA  ESGOTO, EM CONCRETO PRÉ-MOLDADO, DIÂMETRO INTERNO = 1,50 M, PROFUNDIDADE = 1,35 M, EXCLUINDO TAMPÃO. AF_12/2020_PA</t>
  </si>
  <si>
    <t>2.552,57</t>
  </si>
  <si>
    <t>BASE PARA POÇO DE VISITA CIRCULAR PARA DRENAGEM, EM CONCRETO PRÉ-MOLDADO, DIÂMETRO INTERNO = 1,50 M, PROFUNDIDADE = 1,35 M, EXCLUINDO TAMPÃO. AF_12/2020_PA</t>
  </si>
  <si>
    <t>2.516,22</t>
  </si>
  <si>
    <t>BASE PARA POÇO DE VISITA CIRCULAR PARA DRENAGEM, EM CONCRETO PRÉ-MOLDADO, DIÂMETRO INTERNO = 1,20 M, PROFUNDIDADE = 1,60 M, EXCLUINDO TAMPÃO. AF_05/2021_PA</t>
  </si>
  <si>
    <t>1.571,94</t>
  </si>
  <si>
    <t>33,52</t>
  </si>
  <si>
    <t>37,12</t>
  </si>
  <si>
    <t>52,68</t>
  </si>
  <si>
    <t>57,23</t>
  </si>
  <si>
    <t>75,51</t>
  </si>
  <si>
    <t>GUIA (MEIO-FIO) E SARJETA CONJUGADOS DE CONCRETO, MOLDADA  IN LOCO  EM TRECHO RETO COM EXTRUSORA, 65 CM BASE (15 CM BASE DA GUIA + 50 CM BASE DA SARJETA) X 30 CM ALTURA. AF_06/2016</t>
  </si>
  <si>
    <t>92,13</t>
  </si>
  <si>
    <t>100,59</t>
  </si>
  <si>
    <t>ASSENTAMENTO DE GUIA (MEIO-FIO) EM TRECHO RETO, CONFECCIONADA EM CONCRETO PRÉ-FABRICADO, DIMENSÕES 100X15X13X20 CM (COMPRIMENTO X BASE INFERIOR X BASE SUPERIOR X ALTURA), PARA URBANIZAÇÃO INTERNA DE EMPREENDIMENTOS. AF_06/2016</t>
  </si>
  <si>
    <t>49,46</t>
  </si>
  <si>
    <t>ASSENTAMENTO DE GUIA (MEIO-FIO) EM TRECHO CURVO, CONFECCIONADA EM CONCRETO PRÉ-FABRICADO, DIMENSÕES 100X15X13X20 CM (COMPRIMENTO X BASE INFERIOR X BASE SUPERIOR X ALTURA), PARA URBANIZAÇÃO INTERNA DE EMPREENDIMENTOS. AF_06/2016</t>
  </si>
  <si>
    <t>53,67</t>
  </si>
  <si>
    <t>54,87</t>
  </si>
  <si>
    <t>67,89</t>
  </si>
  <si>
    <t>71,02</t>
  </si>
  <si>
    <t>99,18</t>
  </si>
  <si>
    <t>42,75</t>
  </si>
  <si>
    <t>64,97</t>
  </si>
  <si>
    <t>104491</t>
  </si>
  <si>
    <t>ADUELA/ GALERIA FECHADA PRE-MOLDADA DE CONCRETO ARMADO, SECAO QUADRANGULAR INTERNA DE 1,50 X 1,50 M (L X A), MISULA DE 20 X 20 CM, C = 1,00 M, ESPESSURA MIN = 15 CM, TB-45 E FCK DO CONCRETO = 30 MPA   FORNECIMENTO E ASSENTAMENTO. AF_01/2023</t>
  </si>
  <si>
    <t>3.459,86</t>
  </si>
  <si>
    <t>104492</t>
  </si>
  <si>
    <t>ADUELA/ GALERIA FECHADA PRE-MOLDADA DE CONCRETO ARMADO, SECAO QUADRANGULAR INTERNA DE 2,00 X 2,00 M (L X A), MISULA DE 20 X 20 CM, C = 1,00 M, ESPESSURA MIN = 15 CM, TB-45 E FCK DO CONCRETO = 30 MPA   FORNECIMENTO E ASSENTAMENTO. AF_01/2023</t>
  </si>
  <si>
    <t>4.324,58</t>
  </si>
  <si>
    <t>104494</t>
  </si>
  <si>
    <t>ADUELA/ GALERIA FECHADA PRE-MOLDADA DE CONCRETO ARMADO, SECAO QUADRANGULAR INTERNA DE 2,50 X 2,50 M (L X A), MISULA DE 20 X 20 CM, C = 1,00 M, ESPESSURA MIN = 15 CM, TB-45 E FCK DO CONCRETO = 30 MPA   FORNECIMENTO E ASSENTAMENTO. AF_01/2023</t>
  </si>
  <si>
    <t>5.838,24</t>
  </si>
  <si>
    <t>104497</t>
  </si>
  <si>
    <t>ADUELA/ GALERIA FECHADA PRE-MOLDADA DE CONCRETO ARMADO, SECAO QUADRANGULAR INTERNA DE 3,00 X 3,00 M (L X A), MISULA DE 20 X 20 CM, C = 1,00 M, ESPESSURA MIN = 20 CM, TB-45 E FCK DO CONCRETO = 30 MPA   FORNECIMENTO E ASSENTAMENTO. AF_01/2023</t>
  </si>
  <si>
    <t>7.009,52</t>
  </si>
  <si>
    <t>104515</t>
  </si>
  <si>
    <t>APLICAÇÃO DE MANTA GEOTÊXTIL NAS JUNTAS RÍGIDAS DE ADUELAS PRÉ-MOLDADAS DE CONCRETO ARMADO. AF_01/2023</t>
  </si>
  <si>
    <t>103,40</t>
  </si>
  <si>
    <t>12,91</t>
  </si>
  <si>
    <t>14,54</t>
  </si>
  <si>
    <t>615,93</t>
  </si>
  <si>
    <t>1.193,61</t>
  </si>
  <si>
    <t>2.454,84</t>
  </si>
  <si>
    <t>4.124,50</t>
  </si>
  <si>
    <t>6.198,36</t>
  </si>
  <si>
    <t>8.719,52</t>
  </si>
  <si>
    <t>15.130,33</t>
  </si>
  <si>
    <t>4.987,02</t>
  </si>
  <si>
    <t>7.492,34</t>
  </si>
  <si>
    <t>10.556,69</t>
  </si>
  <si>
    <t>18.342,62</t>
  </si>
  <si>
    <t>9.301,63</t>
  </si>
  <si>
    <t>13.048,25</t>
  </si>
  <si>
    <t>22.451,29</t>
  </si>
  <si>
    <t>2.998,53</t>
  </si>
  <si>
    <t>5.237,73</t>
  </si>
  <si>
    <t>8.376,75</t>
  </si>
  <si>
    <t>12.441,99</t>
  </si>
  <si>
    <t>23.704,77</t>
  </si>
  <si>
    <t>11.714,33</t>
  </si>
  <si>
    <t>17.456,45</t>
  </si>
  <si>
    <t>32.544,60</t>
  </si>
  <si>
    <t>15.068,49</t>
  </si>
  <si>
    <t>22.496,22</t>
  </si>
  <si>
    <t>41.553,20</t>
  </si>
  <si>
    <t>14.242,97</t>
  </si>
  <si>
    <t>22.113,03</t>
  </si>
  <si>
    <t>30.867,40</t>
  </si>
  <si>
    <t>43.806,00</t>
  </si>
  <si>
    <t>17.659,58</t>
  </si>
  <si>
    <t>26.746,51</t>
  </si>
  <si>
    <t>37.658,80</t>
  </si>
  <si>
    <t>52.999,44</t>
  </si>
  <si>
    <t>20.388,33</t>
  </si>
  <si>
    <t>31.451,44</t>
  </si>
  <si>
    <t>44.255,50</t>
  </si>
  <si>
    <t>62.878,97</t>
  </si>
  <si>
    <t>9.466,86</t>
  </si>
  <si>
    <t>14.157,78</t>
  </si>
  <si>
    <t>21.445,71</t>
  </si>
  <si>
    <t>32.770,92</t>
  </si>
  <si>
    <t>10.891,14</t>
  </si>
  <si>
    <t>16.168,42</t>
  </si>
  <si>
    <t>18.123,43</t>
  </si>
  <si>
    <t>23.987,08</t>
  </si>
  <si>
    <t>38.433,52</t>
  </si>
  <si>
    <t>12.259,78</t>
  </si>
  <si>
    <t>20.068,00</t>
  </si>
  <si>
    <t>26.465,85</t>
  </si>
  <si>
    <t>44.270,00</t>
  </si>
  <si>
    <t>34.934,12</t>
  </si>
  <si>
    <t>57.148,45</t>
  </si>
  <si>
    <t>77.416,10</t>
  </si>
  <si>
    <t>111.217,98</t>
  </si>
  <si>
    <t>37.245,45</t>
  </si>
  <si>
    <t>60.465,33</t>
  </si>
  <si>
    <t>85.913,29</t>
  </si>
  <si>
    <t>105.369,28</t>
  </si>
  <si>
    <t>38.027,27</t>
  </si>
  <si>
    <t>66.330,09</t>
  </si>
  <si>
    <t>93.160,60</t>
  </si>
  <si>
    <t>111.835,42</t>
  </si>
  <si>
    <t>31,96</t>
  </si>
  <si>
    <t>22,67</t>
  </si>
  <si>
    <t>51,94</t>
  </si>
  <si>
    <t>44,68</t>
  </si>
  <si>
    <t>29,47</t>
  </si>
  <si>
    <t>67,04</t>
  </si>
  <si>
    <t>84,22</t>
  </si>
  <si>
    <t>72,04</t>
  </si>
  <si>
    <t>46,96</t>
  </si>
  <si>
    <t>64,30</t>
  </si>
  <si>
    <t>129,77</t>
  </si>
  <si>
    <t>67,46</t>
  </si>
  <si>
    <t>108,15</t>
  </si>
  <si>
    <t>88,22</t>
  </si>
  <si>
    <t>12,36</t>
  </si>
  <si>
    <t>738,79</t>
  </si>
  <si>
    <t>740,63</t>
  </si>
  <si>
    <t>764,05</t>
  </si>
  <si>
    <t>895,87</t>
  </si>
  <si>
    <t>951,48</t>
  </si>
  <si>
    <t>643,10</t>
  </si>
  <si>
    <t>650,49</t>
  </si>
  <si>
    <t>657,88</t>
  </si>
  <si>
    <t>665,25</t>
  </si>
  <si>
    <t>959,52</t>
  </si>
  <si>
    <t>990,96</t>
  </si>
  <si>
    <t>310,97</t>
  </si>
  <si>
    <t>BATENTE PARA PORTA DE MADEIRA, FIXAÇÃO COM ARGAMASSA, PADRÃO MÉDIO - FORNECIMENTO E INSTALAÇÃO. AF_12/2019</t>
  </si>
  <si>
    <t>402,84</t>
  </si>
  <si>
    <t>285,32</t>
  </si>
  <si>
    <t>292,03</t>
  </si>
  <si>
    <t>313,91</t>
  </si>
  <si>
    <t>385,72</t>
  </si>
  <si>
    <t>552,50</t>
  </si>
  <si>
    <t>615,62</t>
  </si>
  <si>
    <t>125,77</t>
  </si>
  <si>
    <t>923,65</t>
  </si>
  <si>
    <t>932,65</t>
  </si>
  <si>
    <t>975,81</t>
  </si>
  <si>
    <t>1.049,90</t>
  </si>
  <si>
    <t>1.214,40</t>
  </si>
  <si>
    <t>1.279,80</t>
  </si>
  <si>
    <t>797,88</t>
  </si>
  <si>
    <t>806,88</t>
  </si>
  <si>
    <t>831,05</t>
  </si>
  <si>
    <t>905,14</t>
  </si>
  <si>
    <t>1.069,64</t>
  </si>
  <si>
    <t>1.135,04</t>
  </si>
  <si>
    <t>295,31</t>
  </si>
  <si>
    <t>354,49</t>
  </si>
  <si>
    <t>394,57</t>
  </si>
  <si>
    <t>807,87</t>
  </si>
  <si>
    <t>817,35</t>
  </si>
  <si>
    <t>871,63</t>
  </si>
  <si>
    <t>913,99</t>
  </si>
  <si>
    <t>233,30</t>
  </si>
  <si>
    <t>BATENTE PARA PORTA DE MADEIRA, FIXAÇÃO COM ARGAMASSA, PADRÃO POPULAR. FORNECIMENTO E INSTALAÇÃO. AF_12/2019</t>
  </si>
  <si>
    <t>325,17</t>
  </si>
  <si>
    <t>303,97</t>
  </si>
  <si>
    <t>326,68</t>
  </si>
  <si>
    <t>360,25</t>
  </si>
  <si>
    <t>877,18</t>
  </si>
  <si>
    <t>1.234,73</t>
  </si>
  <si>
    <t>89,61</t>
  </si>
  <si>
    <t>77,42</t>
  </si>
  <si>
    <t>776,32</t>
  </si>
  <si>
    <t>772,43</t>
  </si>
  <si>
    <t>810,69</t>
  </si>
  <si>
    <t>884,08</t>
  </si>
  <si>
    <t>1.049,28</t>
  </si>
  <si>
    <t>1.113,98</t>
  </si>
  <si>
    <t>686,71</t>
  </si>
  <si>
    <t>695,01</t>
  </si>
  <si>
    <t>718,48</t>
  </si>
  <si>
    <t>791,87</t>
  </si>
  <si>
    <t>957,07</t>
  </si>
  <si>
    <t>1.021,77</t>
  </si>
  <si>
    <t>696,70</t>
  </si>
  <si>
    <t>705,48</t>
  </si>
  <si>
    <t>759,06</t>
  </si>
  <si>
    <t>800,72</t>
  </si>
  <si>
    <t>816,53</t>
  </si>
  <si>
    <t>705,36</t>
  </si>
  <si>
    <t>841,53</t>
  </si>
  <si>
    <t>729,66</t>
  </si>
  <si>
    <t>877,39</t>
  </si>
  <si>
    <t>764,82</t>
  </si>
  <si>
    <t>1.394,32</t>
  </si>
  <si>
    <t>1.281,75</t>
  </si>
  <si>
    <t>1.751,87</t>
  </si>
  <si>
    <t>1.639,30</t>
  </si>
  <si>
    <t>847,53</t>
  </si>
  <si>
    <t>194,17</t>
  </si>
  <si>
    <t>933,64</t>
  </si>
  <si>
    <t>786,31</t>
  </si>
  <si>
    <t>943,12</t>
  </si>
  <si>
    <t>967,30</t>
  </si>
  <si>
    <t>807,08</t>
  </si>
  <si>
    <t>1.016,39</t>
  </si>
  <si>
    <t>851,27</t>
  </si>
  <si>
    <t>1.058,75</t>
  </si>
  <si>
    <t>892,93</t>
  </si>
  <si>
    <t>942,30</t>
  </si>
  <si>
    <t>794,97</t>
  </si>
  <si>
    <t>1.022,15</t>
  </si>
  <si>
    <t>857,03</t>
  </si>
  <si>
    <t>1.539,08</t>
  </si>
  <si>
    <t>1.373,96</t>
  </si>
  <si>
    <t>1.896,63</t>
  </si>
  <si>
    <t>1.731,51</t>
  </si>
  <si>
    <t>62,14</t>
  </si>
  <si>
    <t>69,05</t>
  </si>
  <si>
    <t>82,92</t>
  </si>
  <si>
    <t>99,01</t>
  </si>
  <si>
    <t>785,09</t>
  </si>
  <si>
    <t>782,90</t>
  </si>
  <si>
    <t>1.103,68</t>
  </si>
  <si>
    <t>869,64</t>
  </si>
  <si>
    <t>1.434,54</t>
  </si>
  <si>
    <t>1.703,73</t>
  </si>
  <si>
    <t>1.028,20</t>
  </si>
  <si>
    <t>1.383,23</t>
  </si>
  <si>
    <t>1.719,60</t>
  </si>
  <si>
    <t>1.105,98</t>
  </si>
  <si>
    <t>721,31</t>
  </si>
  <si>
    <t>670,92</t>
  </si>
  <si>
    <t>621,95</t>
  </si>
  <si>
    <t>73,36</t>
  </si>
  <si>
    <t>65,39</t>
  </si>
  <si>
    <t>GUARDA-CORPO DE AÇO GALVANIZADO DE 1,10M, MONTANTES TUBULARES DE 1.1/4 ESPAÇADOS DE 1,20M, TRAVESSA SUPERIOR DE 1.1/2, GRADIL FORMADO POR TUBOS HORIZONTAIS DE 1 E VERTICAIS DE 3/4, FIXADO COM CHUMBADOR MECÂNICO. AF_04/2019_PS</t>
  </si>
  <si>
    <t>878,41</t>
  </si>
  <si>
    <t>GUARDA-CORPO DE AÇO GALVANIZADO DE 1,10M DE ALTURA, MONTANTES TUBULARES DE 1.1/2  ESPAÇADOS DE 1,20M, TRAVESSA SUPERIOR DE 2 , GRADIL FORMADO POR BARRAS CHATAS EM FERRO DE 32X4,8MM, FIXADO COM CHUMBADOR MECÂNICO. AF_04/2019_PS</t>
  </si>
  <si>
    <t>656,42</t>
  </si>
  <si>
    <t>GUARDA-CORPO PANORÂMICO COM PERFIS DE ALUMÍNIO E VIDRO LAMINADO 8 MM, FIXADO COM CHUMBADOR MECÂNICO. AF_04/2019_PS</t>
  </si>
  <si>
    <t>1.108,14</t>
  </si>
  <si>
    <t>CORRIMÃO SIMPLES, DIÂMETRO EXTERNO = 1 1/2, EM AÇO GALVANIZADO. AF_04/2019_PS</t>
  </si>
  <si>
    <t>158,61</t>
  </si>
  <si>
    <t>CORRIMÃO SIMPLES, DIÂMETRO EXTERNO = 1 1/2, EM ALUMÍNIO. AF_04/2019_PS</t>
  </si>
  <si>
    <t>96,33</t>
  </si>
  <si>
    <t>730,00</t>
  </si>
  <si>
    <t>617,50</t>
  </si>
  <si>
    <t>1.800,42</t>
  </si>
  <si>
    <t>861,27</t>
  </si>
  <si>
    <t>672,36</t>
  </si>
  <si>
    <t>842,70</t>
  </si>
  <si>
    <t>833,32</t>
  </si>
  <si>
    <t>757,83</t>
  </si>
  <si>
    <t>474,94</t>
  </si>
  <si>
    <t>745,80</t>
  </si>
  <si>
    <t>32,51</t>
  </si>
  <si>
    <t>68,34</t>
  </si>
  <si>
    <t>79,72</t>
  </si>
  <si>
    <t>72,36</t>
  </si>
  <si>
    <t>180,49</t>
  </si>
  <si>
    <t>172,10</t>
  </si>
  <si>
    <t>190,85</t>
  </si>
  <si>
    <t>240,84</t>
  </si>
  <si>
    <t>207,86</t>
  </si>
  <si>
    <t>248,75</t>
  </si>
  <si>
    <t>237,70</t>
  </si>
  <si>
    <t>325,20</t>
  </si>
  <si>
    <t>328,72</t>
  </si>
  <si>
    <t>391,36</t>
  </si>
  <si>
    <t>165,84</t>
  </si>
  <si>
    <t>INSTALAÇÃO DE VIDRO LISO INCOLOR, E = 3 MM, EM ESQUADRIA DE ALUMÍNIO OU PVC, FIXADO COM BAGUETE. AF_01/2021_PS</t>
  </si>
  <si>
    <t>277,56</t>
  </si>
  <si>
    <t>INSTALAÇÃO DE VIDRO LISO INCOLOR, E = 4 MM, EM ESQUADRIA DE ALUMÍNIO OU PVC, FIXADO COM BAGUETE. AF_01/2021_PS</t>
  </si>
  <si>
    <t>296,31</t>
  </si>
  <si>
    <t>INSTALAÇÃO DE VIDRO LISO FUME, E = 4 MM, EM ESQUADRIA DE ALUMÍNIO OU PVC, FIXADO COM BAGUETE. AF_01/2021_PS</t>
  </si>
  <si>
    <t>346,30</t>
  </si>
  <si>
    <t>INSTALAÇÃO DE VIDRO LISO INCOLOR, E = 5 MM, EM ESQUADRIA DE ALUMÍNIO OU PVC, FIXADO COM BAGUETE. AF_01/2021_PS</t>
  </si>
  <si>
    <t>INSTALAÇÃO DE VIDRO LISO FUME, E = 5 MM, EM ESQUADRIA DE ALUMÍNIO OU PVC, FIXADO COM BAGUETE. AF_01/2021_PS</t>
  </si>
  <si>
    <t>334,80</t>
  </si>
  <si>
    <t>INSTALAÇÃO DE VIDRO LISO INCOLOR, E = 6 MM, EM ESQUADRIA DE ALUMÍNIO OU PVC, FIXADO COM BAGUETE. AF_01/2021_PS</t>
  </si>
  <si>
    <t>304,34</t>
  </si>
  <si>
    <t>INSTALAÇÃO DE VIDRO LISO FUME, E = 6 MM, EM ESQUADRIA DE ALUMÍNIO OU PVC, FIXADO COM BAGUETE. AF_01/2021_PS</t>
  </si>
  <si>
    <t>391,84</t>
  </si>
  <si>
    <t>INSTALAÇÃO DE VIDRO LISO INCOLOR, E = 8 MM, EM ESQUADRIA DE ALUMÍNIO OU PVC, FIXADO COM BAGUETE. AF_01/2021_PS</t>
  </si>
  <si>
    <t>378,10</t>
  </si>
  <si>
    <t>INSTALAÇÃO DE VIDRO LISO INCOLOR, E = 10 MM, EM ESQUADRIA DE ALUMÍNIO OU PVC, FIXADO COM BAGUETE. AF_01/2021_PS</t>
  </si>
  <si>
    <t>434,37</t>
  </si>
  <si>
    <t>INSTALAÇÃO DE VIDRO IMPRESSO, E = 4 MM, EM ESQUADRIA DE ALUMÍNIO OU PVC, FIXADO COM BAGUETE. AF_01/2021_PS</t>
  </si>
  <si>
    <t>271,30</t>
  </si>
  <si>
    <t>INSTALAÇÃO DE VIDRO ARAMADO, E = 6 MM, EM ESQUADRIA DE ALUMÍNIO OU PVC, FIXADO COM BAGUETE. AF_01/2021_PS</t>
  </si>
  <si>
    <t>493,91</t>
  </si>
  <si>
    <t>INSTALAÇÃO DE VIDRO ARAMADO, E = 7 MM, EM ESQUADRIA DE ALUMÍNIO OU PVC, FIXADO COM BAGUETE. AF_01/2021_PS</t>
  </si>
  <si>
    <t>479,33</t>
  </si>
  <si>
    <t>INSTALAÇÃO DE VIDRO LAMINADO, E = 8 MM (4+4), ENCAIXADO EM PERFIL U. AF_01/2021_PS</t>
  </si>
  <si>
    <t>881,53</t>
  </si>
  <si>
    <t>INSTALAÇÃO DE VIDRO LAMINADO, E = 12 MM (4+4+4), ENCAIXADO EM PERFIL U. AF_01/2021_PS</t>
  </si>
  <si>
    <t>1.770,06</t>
  </si>
  <si>
    <t>INSTALAÇÃO DE VIDRO LAMINADO, E = 15 MM (5+5+5), ENCAIXADO EM PERFIL U. AF_01/2021_PS</t>
  </si>
  <si>
    <t>2.030,94</t>
  </si>
  <si>
    <t>INSTALAÇÃO DE VIDRO TEMPERADO, E = 6 MM, ENCAIXADO EM PERFIL U. AF_01/2021_PS</t>
  </si>
  <si>
    <t>393,25</t>
  </si>
  <si>
    <t>INSTALAÇÃO DE VIDRO TEMPERADO, E = 8 MM, ENCAIXADO EM PERFIL U. AF_01/2021_PS</t>
  </si>
  <si>
    <t>464,91</t>
  </si>
  <si>
    <t>INSTALAÇÃO DE VIDRO TEMPERADO, E = 10 MM, ENCAIXADO EM PERFIL U. AF_01/2021_PS</t>
  </si>
  <si>
    <t>560,30</t>
  </si>
  <si>
    <t>1.138,47</t>
  </si>
  <si>
    <t>2.288,23</t>
  </si>
  <si>
    <t>1.863,28</t>
  </si>
  <si>
    <t>3.737,54</t>
  </si>
  <si>
    <t>15,05</t>
  </si>
  <si>
    <t>704,51</t>
  </si>
  <si>
    <t>365,53</t>
  </si>
  <si>
    <t>521,59</t>
  </si>
  <si>
    <t>423,37</t>
  </si>
  <si>
    <t>581,21</t>
  </si>
  <si>
    <t>94589</t>
  </si>
  <si>
    <t>CONTRAMARCO DE ALUMÍNIO, FIXAÇÃO COM ARGAMASSA - FORNECIMENTO E INSTALAÇÃO. AF_12/2019</t>
  </si>
  <si>
    <t>94590</t>
  </si>
  <si>
    <t>CONTRAMARCO DE ALUMÍNIO, FIXAÇÃO COM PARAFUSO - FORNECIMENTO E INSTALAÇÃO. AF_12/2019</t>
  </si>
  <si>
    <t>764,02</t>
  </si>
  <si>
    <t>TUBULÃO A CÉU ABERTO, DIÂMETRO DO FUSTE DE 70CM, ESCAVAÇÃO MANUAL, SEM ALARGAMENTO DE BASE, CONCRETO FEITO EM OBRA E LANÇADO COM JERICA. AF_05/2020_PA</t>
  </si>
  <si>
    <t>1.335,14</t>
  </si>
  <si>
    <t>TUBULÃO A CÉU ABERTO, DIÂMETRO DO FUSTE DE 80CM, ESCAVAÇÃO MANUAL, SEM ALARGAMENTO DE BASE, CONCRETO FEITO EM OBRA E LANÇADO COM JERICA. AF_05/2020_PA</t>
  </si>
  <si>
    <t>1.264,87</t>
  </si>
  <si>
    <t>TUBULÃO A CÉU ABERTO, DIÂMETRO DO FUSTE DE 100CM, ESCAVAÇÃO MANUAL, SEM ALARGAMENTO DE BASE, CONCRETO FEITO EM OBRA E LANÇADO COM JERICA. AF_05/2020_PA</t>
  </si>
  <si>
    <t>1.178,47</t>
  </si>
  <si>
    <t>TUBULÃO A CÉU ABERTO, DIÂMETRO DO FUSTE DE 120CM, ESCAVAÇÃO MANUAL, SEM ALARGAMENTO DE BASE, CONCRETO FEITO EM OBRA E LANÇADO COM JERICA. AF_05/2020_PA</t>
  </si>
  <si>
    <t>1.075,89</t>
  </si>
  <si>
    <t>TUBULÃO A CÉU ABERTO, DIÂMETRO DO FUSTE DE 70CM, ESCAVAÇÃO MECÂNICA, SEM ALARGAMENTO DE BASE, CONCRETO FEITO EM OBRA E LANÇADO COM JERICA. AF_05/2020_PA</t>
  </si>
  <si>
    <t>971,18</t>
  </si>
  <si>
    <t>TUBULÃO A CÉU ABERTO, DIÂMETRO DO FUSTE DE 80CM, ESCAVAÇÃO MECÂNICA, SEM ALARGAMENTO DE BASE, CONCRETO FEITO EM OBRA E LANÇADO COM JERICA (EXCLUSIVE MOBILIZAÇÃO E DESMOBILIZAÇÃO). AF_05/2020_PA</t>
  </si>
  <si>
    <t>951,11</t>
  </si>
  <si>
    <t>TUBULÃO A CÉU ABERTO, DIÂMETRO DO FUSTE DE 100CM, ESCAVAÇÃO MECÂNICA, SEM ALARGAMENTO DE BASE, CONCRETO FEITO EM OBRA E LANÇADO COM JERICA (EXCLUSIVE MOBILIZAÇÃO E DESMOBILIZAÇÃO). AF_05/2020_PA</t>
  </si>
  <si>
    <t>933,90</t>
  </si>
  <si>
    <t>TUBULÃO A CÉU ABERTO, DIÂMETRO DO FUSTE DE 120CM, ESCAVAÇÃO MECÂNICA, SEM ALARGAMENTO DE BASE, CONCRETO FEITO EM OBRA E LANÇADO COM JERICA (EXCLUSIVE MOBILIZAÇÃO E DESMOBILIZAÇÃO). AF_05/2020_PA</t>
  </si>
  <si>
    <t>876,26</t>
  </si>
  <si>
    <t>TUBULÃO A CÉU ABERTO, DIÂMETRO DO FUSTE DE 70CM, ESCAVAÇÃO MANUAL, SEM ALARGAMENTO DE BASE, CONCRETO USINADO E LANÇADO COM BOMBA OU DIRETAMENTE DO CAMINHÃO (EXCLUSIVE BOMBEAMENTO). AF_05/2020_PA</t>
  </si>
  <si>
    <t>1.345,98</t>
  </si>
  <si>
    <t>TUBULÃO A CÉU ABERTO, DIÂMETRO DO FUSTE DE 80CM, ESCAVAÇÃO MANUAL, SEM ALARGAMENTO DE BASE, CONCRETO USINADO E LANÇADO COM BOMBA OU DIRETAMENTE DO CAMINHÃO (EXCLUSIVE BOMBEAMENTO). AF_05/2020_PA</t>
  </si>
  <si>
    <t>1.275,70</t>
  </si>
  <si>
    <t>TUBULÃO A CÉU ABERTO, DIÂMETRO DO FUSTE DE 100CM, ESCAVAÇÃO MANUAL, SEM ALARGAMENTO DE BASE, CONCRETO USINADO E LANÇADO COM BOMBA OU DIRETAMENTE DO CAMINHÃO (EXCLUSIVE BOMBEAMENTO). AF_05/2020_PA</t>
  </si>
  <si>
    <t>1.189,74</t>
  </si>
  <si>
    <t>TUBULÃO A CÉU ABERTO, DIÂMETRO DO FUSTE DE 120CM, ESCAVAÇÃO MANUAL, SEM ALARGAMENTO DE BASE, CONCRETO USINADO E LANÇADO COM BOMBA OU DIRETAMENTE DO CAMINHÃO (EXCLUSIVE BOMBEAMENTO). AF_05/2020_PA</t>
  </si>
  <si>
    <t>1.087,19</t>
  </si>
  <si>
    <t>TUBULÃO A CÉU ABERTO, DIÂMETRO DO FUSTE DE 70CM, ESCAVAÇÃO MECÂNICA, SEM ALARGAMENTO DE BASE, CONCRETO USINADO E LANÇADO COM BOMBA OU DIRETAMENTE DO CAMINHÃO (EXCLUSIVE BOMBEAMENTO, MOBILIZAÇÃO E DESMOBILIZAÇÃO). AF_05/2020_PA</t>
  </si>
  <si>
    <t>975,98</t>
  </si>
  <si>
    <t>TUBULÃO A CÉU ABERTO, DIÂMETRO DO FUSTE DE 80CM, ESCAVAÇÃO MECÂNICA, SEM ALARGAMENTO DE BASE, CONCRETO USINADO E LANÇADO COM BOMBA OU DIRETAMENTE DO CAMINHÃO (EXCLUSIVE BOMBEAMENTO, MOBILIZAÇÃO E DESMOBILIZAÇÃO). AF_05/2020_PA</t>
  </si>
  <si>
    <t>956,22</t>
  </si>
  <si>
    <t>TUBULÃO A CÉU ABERTO, DIÂMETRO DO FUSTE DE 100CM, ESCAVAÇÃO MECÂNICA, SEM ALARGAMENTO DE BASE, CONCRETO USINADO E LANÇADO COM BOMBA OU DIRETAMENTE DO CAMINHÃO (EXCLUSIVE BOMBEAMENTO, MOBILIZAÇÃO E DESMOBILIZAÇÃO). AF_05/2020_PA</t>
  </si>
  <si>
    <t>940,14</t>
  </si>
  <si>
    <t>TUBULÃO A CÉU ABERTO, DIÂMETRO DO FUSTE DE 120CM, ESCAVAÇÃO MECÂNICA, SEM ALARGAMENTO DE BASE, CONCRETO USINADO E LANÇADO COM BOMBA OU DIRETAMENTE DO CAMINHÃO (EXCLUSIVE BOMBEAMENTO, MOBILIZAÇÃO E DESMOBILIZAÇÃO). AF_05/2020_PA</t>
  </si>
  <si>
    <t>883,21</t>
  </si>
  <si>
    <t>909,38</t>
  </si>
  <si>
    <t>ALARGAMENTO DE BASE DE TUBULÃO A CÉU ABERTO, ESCAVAÇÃO MANUAL, CONCRETO USINADO E LANÇADO COM BOMBA OU DIRETAMENTE DO CAMINHÃO (EXCLUSIVE BOMBEAMENTO). AF_05/2020</t>
  </si>
  <si>
    <t>924,78</t>
  </si>
  <si>
    <t>39,78</t>
  </si>
  <si>
    <t>61,74</t>
  </si>
  <si>
    <t>32,10</t>
  </si>
  <si>
    <t>40,70</t>
  </si>
  <si>
    <t>142,03</t>
  </si>
  <si>
    <t>269,39</t>
  </si>
  <si>
    <t>448,49</t>
  </si>
  <si>
    <t>616,39</t>
  </si>
  <si>
    <t>709,28</t>
  </si>
  <si>
    <t>110,65</t>
  </si>
  <si>
    <t>142,42</t>
  </si>
  <si>
    <t>326,84</t>
  </si>
  <si>
    <t>121,34</t>
  </si>
  <si>
    <t>233,81</t>
  </si>
  <si>
    <t>85,72</t>
  </si>
  <si>
    <t>ESTACA ESCAVADA MECANICAMENTE, SEM FLUIDO ESTABILIZANTE, COM 60CM DE DIÂMETRO, CONCRETO LANÇADO POR BOMBA LANÇA (EXCLUSIVE BOMBEAMENTO, MOBILIZAÇÃO E DESMOBILIZAÇÃO). AF_01/2020</t>
  </si>
  <si>
    <t>267,36</t>
  </si>
  <si>
    <t>87,55</t>
  </si>
  <si>
    <t>119,53</t>
  </si>
  <si>
    <t>155,67</t>
  </si>
  <si>
    <t>93,53</t>
  </si>
  <si>
    <t>137,21</t>
  </si>
  <si>
    <t>180,90</t>
  </si>
  <si>
    <t>18,13</t>
  </si>
  <si>
    <t>30,25</t>
  </si>
  <si>
    <t>630,32</t>
  </si>
  <si>
    <t>605,11</t>
  </si>
  <si>
    <t>271,13</t>
  </si>
  <si>
    <t>197,08</t>
  </si>
  <si>
    <t>253,88</t>
  </si>
  <si>
    <t>ESCAVAÇÃO MANUAL DE VIGA DE BORDA PARA RADIER. AF_09/2021</t>
  </si>
  <si>
    <t>COMPACTAÇÃO MECÂNICA DE SOLO PARA EXECUÇÃO DE RADIER, PISO DE CONCRETO OU LAJE SOBRE SOLO, COM COMPACTADOR DE SOLOS A PERCUSSÃO. AF_09/2021</t>
  </si>
  <si>
    <t>3,20</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</si>
  <si>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</si>
  <si>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</si>
  <si>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</si>
  <si>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</si>
  <si>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</si>
  <si>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22,75</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</si>
  <si>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</si>
  <si>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</si>
  <si>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</si>
  <si>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</si>
  <si>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</si>
  <si>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603,70</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</si>
  <si>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</si>
  <si>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</si>
  <si>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</si>
  <si>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250,54</t>
  </si>
  <si>
    <t>EXECUÇÃO DE RADIER, ESPESSURA DE 20 CM, FCK = 30 MPA, COM USO DE FORMAS EM MADEIRA SERRADA. AF_09/2021</t>
  </si>
  <si>
    <t>181,57</t>
  </si>
  <si>
    <t>120,74</t>
  </si>
  <si>
    <t>190,57</t>
  </si>
  <si>
    <t>103072</t>
  </si>
  <si>
    <t>EXECUÇÃO DE RADIER, ESPESSURA DE 25 CM, FCK = 30 MPA, COM USO DE FORMAS EM MADEIRA SERRADA. AF_09/2021</t>
  </si>
  <si>
    <t>348,78</t>
  </si>
  <si>
    <t>103073</t>
  </si>
  <si>
    <t>EXECUÇÃO DE RADIER, ESPESSURA DE 30 CM, FCK = 30 MPA, COM USO DE FORMAS EM MADEIRA SERRADA. AF_09/2021</t>
  </si>
  <si>
    <t>428,05</t>
  </si>
  <si>
    <t>103074</t>
  </si>
  <si>
    <t>EXECUÇÃO DE PISO DE CONCRETO, SEM ACABAMENTO SUPERFICIAL, ESPESSURA DE 15 CM, FCK = 30 MPA, COM USO DE FORMAS EM MADEIRA SERRADA. AF_09/2021</t>
  </si>
  <si>
    <t>193,85</t>
  </si>
  <si>
    <t>103075</t>
  </si>
  <si>
    <t>EXECUÇÃO DE PISO DE CONCRETO, COM ACABAMENTO SUPERFICIAL, ESPESSURA DE 15 CM, FCK = 30 MPA, COM USO DE FORMAS EM MADEIRA SERRADA. AF_09/2021</t>
  </si>
  <si>
    <t>229,36</t>
  </si>
  <si>
    <t>103076</t>
  </si>
  <si>
    <t>EXECUÇÃO DE LAJE SOBRE SOLO, ESPESSURA DE 10 CM, FCK = 30 MPA, COM USO DE FORMAS EM MADEIRA SERRADA. AF_09/2021</t>
  </si>
  <si>
    <t>177,40</t>
  </si>
  <si>
    <t>103077</t>
  </si>
  <si>
    <t>EXECUÇÃO DE LAJE SOBRE SOLO, ESPESSURA DE 15 CM, FCK = 30 MPA, COM USO DE FORMAS EM MADEIRA SERRADA. AF_09/2021</t>
  </si>
  <si>
    <t>226,83</t>
  </si>
  <si>
    <t>103078</t>
  </si>
  <si>
    <t>EXECUÇÃO DE LAJE SOBRE SOLO, ESPESSURA DE 20 CM, FCK = 30 MPA, COM USO DE FORMAS EM MADEIRA SERRADA. AF_09/2021</t>
  </si>
  <si>
    <t>270,69</t>
  </si>
  <si>
    <t>103079</t>
  </si>
  <si>
    <t>EXECUÇÃO DE LAJE SOBRE SOLO, ESPESSURA DE 25 CM, FCK = 30 MPA, COM USO DE FORMAS EM MADEIRA SERRADA. AF_09/2021</t>
  </si>
  <si>
    <t>103080</t>
  </si>
  <si>
    <t>EXECUÇÃO DE LAJE SOBRE SOLO, ESPESSURA DE 30 CM, FCK = 30 MPA, COM USO DE FORMAS EM MADEIRA SERRADA. AF_09/2021</t>
  </si>
  <si>
    <t>404,35</t>
  </si>
  <si>
    <t>241,16</t>
  </si>
  <si>
    <t>136,35</t>
  </si>
  <si>
    <t>186,39</t>
  </si>
  <si>
    <t>113,06</t>
  </si>
  <si>
    <t>215,57</t>
  </si>
  <si>
    <t>167,97</t>
  </si>
  <si>
    <t>102,48</t>
  </si>
  <si>
    <t>319,70</t>
  </si>
  <si>
    <t>202,45</t>
  </si>
  <si>
    <t>127,32</t>
  </si>
  <si>
    <t>147,72</t>
  </si>
  <si>
    <t>171,53</t>
  </si>
  <si>
    <t>91,35</t>
  </si>
  <si>
    <t>89,78</t>
  </si>
  <si>
    <t>65,07</t>
  </si>
  <si>
    <t>79,79</t>
  </si>
  <si>
    <t>61,84</t>
  </si>
  <si>
    <t>75,80</t>
  </si>
  <si>
    <t>58,43</t>
  </si>
  <si>
    <t>71,92</t>
  </si>
  <si>
    <t>69,13</t>
  </si>
  <si>
    <t>50,67</t>
  </si>
  <si>
    <t>63,37</t>
  </si>
  <si>
    <t>296,76</t>
  </si>
  <si>
    <t>162,20</t>
  </si>
  <si>
    <t>298,65</t>
  </si>
  <si>
    <t>338,11</t>
  </si>
  <si>
    <t>204,21</t>
  </si>
  <si>
    <t>255,48</t>
  </si>
  <si>
    <t>304,08</t>
  </si>
  <si>
    <t>167,07</t>
  </si>
  <si>
    <t>141,41</t>
  </si>
  <si>
    <t>221,45</t>
  </si>
  <si>
    <t>282,71</t>
  </si>
  <si>
    <t>114,91</t>
  </si>
  <si>
    <t>204,10</t>
  </si>
  <si>
    <t>127,95</t>
  </si>
  <si>
    <t>107,55</t>
  </si>
  <si>
    <t>163,75</t>
  </si>
  <si>
    <t>263,33</t>
  </si>
  <si>
    <t>106,50</t>
  </si>
  <si>
    <t>101,92</t>
  </si>
  <si>
    <t>148,99</t>
  </si>
  <si>
    <t>255,90</t>
  </si>
  <si>
    <t>97,01</t>
  </si>
  <si>
    <t>95,37</t>
  </si>
  <si>
    <t>137,08</t>
  </si>
  <si>
    <t>249,54</t>
  </si>
  <si>
    <t>89,35</t>
  </si>
  <si>
    <t>111,52</t>
  </si>
  <si>
    <t>236,91</t>
  </si>
  <si>
    <t>72,87</t>
  </si>
  <si>
    <t>78,71</t>
  </si>
  <si>
    <t>327,09</t>
  </si>
  <si>
    <t>227,83</t>
  </si>
  <si>
    <t>123,20</t>
  </si>
  <si>
    <t>77,51</t>
  </si>
  <si>
    <t>116,94</t>
  </si>
  <si>
    <t>111,77</t>
  </si>
  <si>
    <t>68,18</t>
  </si>
  <si>
    <t>65,09</t>
  </si>
  <si>
    <t>68,95</t>
  </si>
  <si>
    <t>124,51</t>
  </si>
  <si>
    <t>105,72</t>
  </si>
  <si>
    <t>51,28</t>
  </si>
  <si>
    <t>90,68</t>
  </si>
  <si>
    <t>MONTAGEM E DESMONTAGEM DE FÔRMA DE LAJE MACIÇA, PÉ-DIREITO DUPLO, EM CHAPA DE MADEIRA COMPENSADA PLASTIFICADA, 10 UTILIZAÇÕES. AF_09/2020</t>
  </si>
  <si>
    <t>90,59</t>
  </si>
  <si>
    <t>47,36</t>
  </si>
  <si>
    <t>86,85</t>
  </si>
  <si>
    <t>44,54</t>
  </si>
  <si>
    <t>83,64</t>
  </si>
  <si>
    <t>77,38</t>
  </si>
  <si>
    <t>37,37</t>
  </si>
  <si>
    <t>265,52</t>
  </si>
  <si>
    <t>215,06</t>
  </si>
  <si>
    <t>202,07</t>
  </si>
  <si>
    <t>240,39</t>
  </si>
  <si>
    <t>131,97</t>
  </si>
  <si>
    <t>223,87</t>
  </si>
  <si>
    <t>116,69</t>
  </si>
  <si>
    <t>92,72</t>
  </si>
  <si>
    <t>157,39</t>
  </si>
  <si>
    <t>295,03</t>
  </si>
  <si>
    <t>136,99</t>
  </si>
  <si>
    <t>142,84</t>
  </si>
  <si>
    <t>207,11</t>
  </si>
  <si>
    <t>223,88</t>
  </si>
  <si>
    <t>25,59</t>
  </si>
  <si>
    <t>25,84</t>
  </si>
  <si>
    <t>217,36</t>
  </si>
  <si>
    <t>203,20</t>
  </si>
  <si>
    <t>488,88</t>
  </si>
  <si>
    <t>414,65</t>
  </si>
  <si>
    <t>311,01</t>
  </si>
  <si>
    <t>242,21</t>
  </si>
  <si>
    <t>212,62</t>
  </si>
  <si>
    <t>193,99</t>
  </si>
  <si>
    <t>233,69</t>
  </si>
  <si>
    <t>167,18</t>
  </si>
  <si>
    <t>237,85</t>
  </si>
  <si>
    <t>224,82</t>
  </si>
  <si>
    <t>173,16</t>
  </si>
  <si>
    <t>218,69</t>
  </si>
  <si>
    <t>169,31</t>
  </si>
  <si>
    <t>239,81</t>
  </si>
  <si>
    <t>181,82</t>
  </si>
  <si>
    <t>234,59</t>
  </si>
  <si>
    <t>233,36</t>
  </si>
  <si>
    <t>168,33</t>
  </si>
  <si>
    <t>298,14</t>
  </si>
  <si>
    <t>495,89</t>
  </si>
  <si>
    <t>425,56</t>
  </si>
  <si>
    <t>312,59</t>
  </si>
  <si>
    <t>283,57</t>
  </si>
  <si>
    <t>250,58</t>
  </si>
  <si>
    <t>219,19</t>
  </si>
  <si>
    <t>199,42</t>
  </si>
  <si>
    <t>484,61</t>
  </si>
  <si>
    <t>404,13</t>
  </si>
  <si>
    <t>314,00</t>
  </si>
  <si>
    <t>281,05</t>
  </si>
  <si>
    <t>240,42</t>
  </si>
  <si>
    <t>193,11</t>
  </si>
  <si>
    <t>536,55</t>
  </si>
  <si>
    <t>448,70</t>
  </si>
  <si>
    <t>310,80</t>
  </si>
  <si>
    <t>279,81</t>
  </si>
  <si>
    <t>196,09</t>
  </si>
  <si>
    <t>503,53</t>
  </si>
  <si>
    <t>418,63</t>
  </si>
  <si>
    <t>317,16</t>
  </si>
  <si>
    <t>281,71</t>
  </si>
  <si>
    <t>242,30</t>
  </si>
  <si>
    <t>194,84</t>
  </si>
  <si>
    <t>545,39</t>
  </si>
  <si>
    <t>463,69</t>
  </si>
  <si>
    <t>306,21</t>
  </si>
  <si>
    <t>272,56</t>
  </si>
  <si>
    <t>239,70</t>
  </si>
  <si>
    <t>208,35</t>
  </si>
  <si>
    <t>190,94</t>
  </si>
  <si>
    <t>470,79</t>
  </si>
  <si>
    <t>394,92</t>
  </si>
  <si>
    <t>291,94</t>
  </si>
  <si>
    <t>264,50</t>
  </si>
  <si>
    <t>226,45</t>
  </si>
  <si>
    <t>196,46</t>
  </si>
  <si>
    <t>179,84</t>
  </si>
  <si>
    <t>486,69</t>
  </si>
  <si>
    <t>415,71</t>
  </si>
  <si>
    <t>278,31</t>
  </si>
  <si>
    <t>252,87</t>
  </si>
  <si>
    <t>221,86</t>
  </si>
  <si>
    <t>192,75</t>
  </si>
  <si>
    <t>179,47</t>
  </si>
  <si>
    <t>3.895,04</t>
  </si>
  <si>
    <t>4.765,13</t>
  </si>
  <si>
    <t>5.025,35</t>
  </si>
  <si>
    <t>5.146,06</t>
  </si>
  <si>
    <t>5.686,12</t>
  </si>
  <si>
    <t>5.737,00</t>
  </si>
  <si>
    <t>5.553,84</t>
  </si>
  <si>
    <t>4.910,54</t>
  </si>
  <si>
    <t>229,38</t>
  </si>
  <si>
    <t>175,14</t>
  </si>
  <si>
    <t>218,80</t>
  </si>
  <si>
    <t>221,34</t>
  </si>
  <si>
    <t>159,81</t>
  </si>
  <si>
    <t>253,13</t>
  </si>
  <si>
    <t>103760</t>
  </si>
  <si>
    <t>MONTAGEM E DESMONTAGEM DE FÔRMA DE LAJE MACIÇA, PÉ-DIREITO SIMPLES, EM CHAPA DE MADEIRA COMPENSADA RESINADA E CIMBRAMENTO DE MADEIRA, 2 UTILIZAÇÕES. AF_03/2022</t>
  </si>
  <si>
    <t>124,53</t>
  </si>
  <si>
    <t>103761</t>
  </si>
  <si>
    <t>MONTAGEM E DESMONTAGEM DE FÔRMA DE LAJE MACIÇA, PÉ-DIREITO SIMPLES, EM CHAPA DE MADEIRA COMPENSADA RESINADA E CIMBRAMENTO DE MADEIRA, 4 UTILIZAÇÕES. AF_03/2022</t>
  </si>
  <si>
    <t>84,86</t>
  </si>
  <si>
    <t>103762</t>
  </si>
  <si>
    <t>MONTAGEM E DESMONTAGEM DE FÔRMA DE LAJE MACIÇA, PÉ-DIREITO SIMPLES, EM CHAPA DE MADEIRA COMPENSADA RESINADA E CIMBRAMENTO DE MADEIRA, 6 UTILIZAÇÕES. AF_03/2022</t>
  </si>
  <si>
    <t>72,00</t>
  </si>
  <si>
    <t>103763</t>
  </si>
  <si>
    <t>MONTAGEM E DESMONTAGEM DE FÔRMA DE LAJE MACIÇA, PÉ-DIREITO SIMPLES, EM CHAPA DE MADEIRA COMPENSADA RESINADA E CIMBRAMENTO DE MADEIRA, 8 UTILIZAÇÕES. AF_03/2022</t>
  </si>
  <si>
    <t>ARMAÇÃO VERTICAL DE ALVENARIA ESTRUTURAL; DIÂMETRO DE 10,0 MM. AF_09/2021</t>
  </si>
  <si>
    <t>ARMAÇÃO VERTICAL DE ALVENARIA ESTRUTURAL; DIÂMETRO DE 12,5 MM. AF_09/2021</t>
  </si>
  <si>
    <t>ARMAÇÃO DE CINTA DE ALVENARIA ESTRUTURAL; DIÂMETRO DE 10,0 MM. AF_09/2021</t>
  </si>
  <si>
    <t>13,41</t>
  </si>
  <si>
    <t>ARMAÇÃO DE VERGA E CONTRAVERGA DE ALVENARIA ESTRUTURAL; DIÂMETRO DE 8,0 MM. AF_09/2021</t>
  </si>
  <si>
    <t>ARMAÇÃO DE VERGA E CONTRAVERGA DE ALVENARIA ESTRUTURAL; DIÂMETRO DE 10,0 MM. AF_09/2021</t>
  </si>
  <si>
    <t>16,67</t>
  </si>
  <si>
    <t>15,93</t>
  </si>
  <si>
    <t>11,59</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</si>
  <si>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</si>
  <si>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</si>
  <si>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</si>
  <si>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</si>
  <si>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</si>
  <si>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</si>
  <si>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12,49</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</si>
  <si>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</si>
  <si>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</si>
  <si>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</si>
  <si>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</si>
  <si>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</si>
  <si>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</si>
  <si>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</si>
  <si>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14,62</t>
  </si>
  <si>
    <t>ARMAÇÃO DE LAJE DE ESTRUTURA CONVENCIONAL DE CONCRETO ARMADO UTILIZANDO AÇO CA-50 DE 12,5 MM - MONTAGEM. AF_06/2022</t>
  </si>
  <si>
    <t>ARMAÇÃO DE LAJE DE ESTRUTURA CONVENCIONAL DE CONCRETO ARMADO UTILIZANDO AÇO CA-50 DE 16,0 MM - MONTAGEM. AF_06/2022</t>
  </si>
  <si>
    <t>12,23</t>
  </si>
  <si>
    <t>ARMAÇÃO DE LAJE DE ESTRUTURA CONVENCIONAL DE CONCRETO ARMADO UTILIZANDO AÇO CA-50 DE 20,0 MM - MONTAGEM. AF_06/2022</t>
  </si>
  <si>
    <t>14,19</t>
  </si>
  <si>
    <t>CORTE E DOBRA DE AÇO CA-50, DIÂMETRO DE 25,0 MM. AF_06/2022</t>
  </si>
  <si>
    <t>13,09</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</si>
  <si>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</si>
  <si>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</si>
  <si>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</si>
  <si>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</si>
  <si>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</si>
  <si>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</si>
  <si>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</si>
  <si>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</si>
  <si>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</si>
  <si>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</si>
  <si>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</si>
  <si>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</si>
  <si>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</si>
  <si>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13,78</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</si>
  <si>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</si>
  <si>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</si>
  <si>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</si>
  <si>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</si>
  <si>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</si>
  <si>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</si>
  <si>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</si>
  <si>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</si>
  <si>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</si>
  <si>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</si>
  <si>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20,18</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</si>
  <si>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</si>
  <si>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</si>
  <si>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</si>
  <si>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</si>
  <si>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</si>
  <si>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</si>
  <si>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</si>
  <si>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14,51</t>
  </si>
  <si>
    <t>CORTE E DOBRA DE AÇO CA-50, DIÂMERO DE 32 MM. AF_06/2022</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</si>
  <si>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</si>
  <si>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</si>
  <si>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</si>
  <si>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</si>
  <si>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</si>
  <si>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13,99</t>
  </si>
  <si>
    <t>MONTAGEM DE ARMADURA DE ESTACAS, DIÂMETRO = 25,0 MM. AF_09/2021_PS</t>
  </si>
  <si>
    <t>MONTAGEM DE ARMADURA DE ESTACAS, DIÂMETRO = 32,0 MM. AF_09/2021_PE</t>
  </si>
  <si>
    <t>MONTAGEM DE ARMADURA TRANSVERSAL DE ESTACAS DE SEÇÃO CIRCULAR, DIÂMETRO = 5,0 MM. AF_09/2021_PS</t>
  </si>
  <si>
    <t>19,29</t>
  </si>
  <si>
    <t>MONTAGEM DE ARMADURA TRANSVERSAL DE ESTACAS DE SEÇÃO CIRCULAR, DIÂMETRO = 6,30 MM. AF_09/2021_PS</t>
  </si>
  <si>
    <t>17,88</t>
  </si>
  <si>
    <t>MONTAGEM DE ARMADURA TRANVERSAL DE ESTACAS DE SEÇÃO RETANGULAR, DIÂMETRO = 5,0 MM. AF_09/2021_PS</t>
  </si>
  <si>
    <t>MONTAGEM DE ARMADURA TRANSVERSAL DE ESTACAS DE SEÇÃO RETANGULAR, DIÂMETRO = 6,30 MM. AF_09/2021_PS</t>
  </si>
  <si>
    <t>16,66</t>
  </si>
  <si>
    <t>13,26</t>
  </si>
  <si>
    <t>14,25</t>
  </si>
  <si>
    <t>102920</t>
  </si>
  <si>
    <t>ARMAÇÃO DE CINTA DE ALVENARIA ESTRUTURAL; DIÂMETRO DE 12,5 MM. AF_09/2021</t>
  </si>
  <si>
    <t>102921</t>
  </si>
  <si>
    <t>ARMAÇÃO VERTICAL DE ALVENARIA ESTRUTURAL; DIÂMETRO DE 16,0 MM. AF_09/2021</t>
  </si>
  <si>
    <t>10,89</t>
  </si>
  <si>
    <t>102922</t>
  </si>
  <si>
    <t>ARMAÇÃO DE VERGA E CONTRAVERGA DE ALVENARIA ESTRUTURAL; DIÂMETRO DE 16,0 MM. AF_09/2021</t>
  </si>
  <si>
    <t>102923</t>
  </si>
  <si>
    <t>ARMAÇÃO DE CINTA DE ALVENARIA ESTRUTURAL; DIÂMETRO DE 16,0 MM. AF_09/2021</t>
  </si>
  <si>
    <t>103088</t>
  </si>
  <si>
    <t>ARMAÇÃO DE VERGA E CONTRAVERGA DE ALVENARIA ESTRUTURAL; DIÂMETRO DE 12,5 MM. AF_09/2021</t>
  </si>
  <si>
    <t>104104</t>
  </si>
  <si>
    <t>ARMAÇÃO DE ESTRUTURAS DIVERSAS DE CONCRETO ARMADO, EXCETO VIGAS, PILARES, LAJES E FUNDAÇÕES, UTILIZANDO AÇO CA-50 DE 32,0 MM - MONTAGEM. AF_06/2022</t>
  </si>
  <si>
    <t>104105</t>
  </si>
  <si>
    <t>ARMAÇÃO DE PILAR OU VIGA DE ESTRUTURA CONVENCIONAL DE CONCRETO ARMADO UTILIZANDO AÇO CA-50 DE 32,0 MM. AF_06/2022</t>
  </si>
  <si>
    <t>104106</t>
  </si>
  <si>
    <t>ARMAÇÃO DE PILAR OU VIGA DE ESTRUTURA DE CONCRETO ARMADO EMBUTIDA EM ALVENARIA DE VEDAÇÃO UTILIZANDO AÇO CA-50 DE 16,0 MM - MONTAGEM. AF_06/2022</t>
  </si>
  <si>
    <t>104107</t>
  </si>
  <si>
    <t>ARMAÇÃO DE PILAR OU VIGA DE ESTRUTURA DE CONCRETO ARMADO EMBUTIDA EM ALVENARIA DE VEDAÇÃO UTILIZANDO AÇO CA-50 DE 12,5 MM - MONTAGEM. AF_06/2022</t>
  </si>
  <si>
    <t>104108</t>
  </si>
  <si>
    <t>ARMAÇÃO DE PILAR OU VIGA DE ESTRUTURA DE CONCRETO ARMADO EMBUTIDA EM ALVENARIA DE VEDAÇÃO UTILIZANDO AÇO CA-50 DE 10,0 MM - MONTAGEM. AF_06/2022</t>
  </si>
  <si>
    <t>104109</t>
  </si>
  <si>
    <t>ARMAÇÃO DE PILAR OU VIGA DE ESTRUTURA DE CONCRETO ARMADO EMBUTIDA EM ALVENARIA DE VEDAÇÃO UTILIZANDO AÇO CA-50 DE 8,0 MM - MONTAGEM. AF_06/2022</t>
  </si>
  <si>
    <t>19,81</t>
  </si>
  <si>
    <t>104110</t>
  </si>
  <si>
    <t>ARMAÇÃO DE PILAR OU VIGA DE ESTRUTURA DE CONCRETO ARMADO EMBUTIDA EM ALVENARIA DE VEDAÇÃO UTILIZANDO AÇO CA-50 DE 6,3 MM - MONTAGEM. AF_06/2022</t>
  </si>
  <si>
    <t>21,69</t>
  </si>
  <si>
    <t>104111</t>
  </si>
  <si>
    <t>ARMAÇÃO DE PILAR OU VIGA DE ESTRUTURA DE CONCRETO ARMADO EMBUTIDA EM ALVENARIA DE VEDAÇÃO UTILIZANDO AÇO CA-60 DE 5,0 MM - MONTAGEM. AF_06/2022</t>
  </si>
  <si>
    <t>GRAUTEAMENTO VERTICAL EM ALVENARIA ESTRUTURAL. AF_09/2021</t>
  </si>
  <si>
    <t>1.008,61</t>
  </si>
  <si>
    <t>GRAUTEAMENTO DE CINTA INTERMEDIÁRIA OU DE CONTRAVERGA EM ALVENARIA ESTRUTURAL. AF_09/2021</t>
  </si>
  <si>
    <t>868,66</t>
  </si>
  <si>
    <t>GRAUTEAMENTO DE CINTA SUPERIOR OU DE VERGA EM ALVENARIA ESTRUTURAL. AF_09/2021</t>
  </si>
  <si>
    <t>972,82</t>
  </si>
  <si>
    <t>GRAUTE FGK=15 MPA; TRAÇO 1:0,04:2,2:2,5 (EM MASSA SECA DE CIMENTO/CAL/AREIA GROSSA/BRITA 0) - PREPARO MECÂNICO COM BETONEIRA 400 L. AF_09/2021</t>
  </si>
  <si>
    <t>506,54</t>
  </si>
  <si>
    <t>GRAUTE FGK=20 MPA; TRAÇO 1:0,04:1,8:2,1 (EM MASSA SECA DE CIMENTO/ CAL/ AREIA GROSSA/ BRITA 0) - PREPARO MECÂNICO COM BETONEIRA 400 L. AF_09/2021</t>
  </si>
  <si>
    <t>558,66</t>
  </si>
  <si>
    <t>GRAUTE FGK=25 MPA; TRAÇO 1:0,02:1,3:1,6 (EM MASSA SECA DE CIMENTO/ CAL/ AREIA GROSSA/ BRITA 0) - PREPARO MECÂNICO COM BETONEIRA 400 L. AF_09/2021</t>
  </si>
  <si>
    <t>617,98</t>
  </si>
  <si>
    <t>GRAUTE FGK=30 MPA; TRAÇO 1:0,02:0,9:1,2 (EM MASSA SECA DE CIMENTO/ CAL/ AREIA GROSSA/ BRITA 0) - PREPARO MECÂNICO COM BETONEIRA 400 L. AF_09/2021</t>
  </si>
  <si>
    <t>716,87</t>
  </si>
  <si>
    <t>GRAUTE FGK=15 MPA; TRAÇO 1:2,2:2,5:0,3 (EM MASSA SECA DE CIMENTO/ AREIA GROSSA/ BRITA 0/ ADITIVO) - PREPARO MECÂNICO COM BETONEIRA 400 L. AF_09/2021</t>
  </si>
  <si>
    <t>495,22</t>
  </si>
  <si>
    <t>GRAUTE FGK=20 MPA; TRAÇO 1:1,8:2,1:0,4 (EM MASSA SECA DE CIMENTO/ AREIA GROSSA/ BRITA 0/ ADITIVO) - PREPARO MECÂNICO COM BETONEIRA 400 L. AF_09/2021</t>
  </si>
  <si>
    <t>547,17</t>
  </si>
  <si>
    <t>GRAUTE FGK=25 MPA; TRAÇO 1:1,3:1,6:0,4 (EM MASSA SECA DE CIMENTO/ AREIA GROSSA/ BRITA 0/ ADITIVO) - PREPARO MECÂNICO COM BETONEIRA 400 L. AF_09/2021</t>
  </si>
  <si>
    <t>610,62</t>
  </si>
  <si>
    <t>GRAUTE FGK=30 MPA; TRAÇO 1:0,9:1,2:0,6 (EM MASSA SECA DE CIMENTO/ AREIA GROSSA/ BRITA 0/ ADITIVO) - PREPARO MECÂNICO COM BETONEIRA 400 L. AF_09/2021</t>
  </si>
  <si>
    <t>714,85</t>
  </si>
  <si>
    <t>382,82</t>
  </si>
  <si>
    <t>425,21</t>
  </si>
  <si>
    <t>466,72</t>
  </si>
  <si>
    <t>485,90</t>
  </si>
  <si>
    <t>502,61</t>
  </si>
  <si>
    <t>573,01</t>
  </si>
  <si>
    <t>378,99</t>
  </si>
  <si>
    <t>418,23</t>
  </si>
  <si>
    <t>453,20</t>
  </si>
  <si>
    <t>478,81</t>
  </si>
  <si>
    <t>495,57</t>
  </si>
  <si>
    <t>564,05</t>
  </si>
  <si>
    <t>434,68</t>
  </si>
  <si>
    <t>472,36</t>
  </si>
  <si>
    <t>685,05</t>
  </si>
  <si>
    <t>770,56</t>
  </si>
  <si>
    <t>654,79</t>
  </si>
  <si>
    <t>662,34</t>
  </si>
  <si>
    <t>CONCRETAGEM DE EDIFICAÇÕES (PAREDES E LAJES) FEITAS COM SISTEMA DE FÔRMAS MANUSEÁVEIS, COM CONCRETO USINADO AUTOADENSÁVEL FCK 25 MPA - LANÇAMENTO E ACABAMENTO. AF_10/2021</t>
  </si>
  <si>
    <t>635,05</t>
  </si>
  <si>
    <t>CONCRETAGEM DE LAJES EM EDIFICAÇÕES UNIFAMILIARES FEITAS COM SISTEMA DE FÔRMAS MANUSEÁVEIS, COM CONCRETO USINADO BOMBEÁVEL FCK 25 MPA - LANÇAMENTO, ADENSAMENTO E ACABAMENTO (EXCLUSIVE BOMBA LANÇA). AF_10/2021</t>
  </si>
  <si>
    <t>657,37</t>
  </si>
  <si>
    <t>CONCRETAGEM DE PAREDES EM EDIFICAÇÕES UNIFAMILIARES FEITAS COM SISTEMA DE FÔRMAS MANUSEÁVEIS, COM CONCRETO USINADO BOMBEÁVEL FCK 25 MPA - LANÇAMENTO, ADENSAMENTO E ACABAMENTO (EXCLUSIVE BOMBA LANÇA). AF_10/2021</t>
  </si>
  <si>
    <t>638,32</t>
  </si>
  <si>
    <t>CONCRETAGEM DE PLATIBANDA EM EDIFICAÇÕES UNIFAMILIARES FEITAS COM SISTEMA DE FÔRMAS MANUSEÁVEIS, COM CONCRETO USINADO BOMBEÁVEL FCK 25 MPA, - LANÇAMENTO, ADENSAMENTO E ACABAMENTO (EXCLUSIVE BOMBA LANÇA). AF_10/2021</t>
  </si>
  <si>
    <t>692,53</t>
  </si>
  <si>
    <t>CONCRETAGEM DE LAJES EM EDIFICAÇÕES MULTIFAMILIARES FEITAS COM SISTEMA DE FÔRMAS MANUSEÁVEIS, COM CONCRETO USINADO BOMBEÁVEL FCK 25 MPA - LANÇAMENTO, ADENSAMENTO E ACABAMENTO (EXCLUSIVE BOMBA LANÇA). AF_10/2021</t>
  </si>
  <si>
    <t>661,48</t>
  </si>
  <si>
    <t>CONCRETAGEM DE PAREDES EM EDIFICAÇÕES MULTIFAMILIARES FEITAS COM SISTEMA DE FÔRMAS MANUSEÁVEIS, COM CONCRETO USINADO BOMBEÁVEL FCK 25 MPA - LANÇAMENTO, ADENSAMENTO E ACABAMENTO (EXCLUSIVE BOMBA LANÇA). AF_10/2021</t>
  </si>
  <si>
    <t>641,15</t>
  </si>
  <si>
    <t>CONCRETAGEM DE PLATIBANDA EM EDIFICAÇÕES MULTIFAMILIARES FEITAS COM SISTEMA DE FÔRMAS MANUSEÁVEIS, COM CONCRETO USINADO BOMBEÁVEL FCK 25 MPA - LANÇAMENTO, ADENSAMENTO E ACABAMENTO (EXCLUSIVE BOMBA LANÇA). AF_10/2021</t>
  </si>
  <si>
    <t>714,00</t>
  </si>
  <si>
    <t>CONCRETAGEM DE PLATIBANDA EM EDIFICAÇÕES UNIFAMILIARES FEITAS COM SISTEMA DE FÔRMAS MANUSEÁVEIS, COM CONCRETO USINADO AUTOADENSÁVEL FCK 25 MPA - LANÇAMENTO E ACABAMENTO. AF_10/2021</t>
  </si>
  <si>
    <t>673,50</t>
  </si>
  <si>
    <t>CONCRETAGEM DE PLATIBANDA EM EDIFICAÇÕES MULTIFAMILIARES FEITAS COM SISTEMA DE FÔRMAS MANUSEÁVEIS, COM CONCRETO USINADO AUTOADENSÁVEL FCK 25 MPA - LANÇAMENTO E ACABAMENTO. AF_10/2021</t>
  </si>
  <si>
    <t>679,41</t>
  </si>
  <si>
    <t>CONCRETAGEM DE EDIFICAÇÕES (PAREDES E LAJES) FEITAS COM SISTEMA DE FÔRMAS MANUSEÁVEIS, COM CONCRETO USINADO BOMBEÁVEL FCK 25 MPA - LANÇAMENTO, ADENSAMENTO E ACABAMENTO (EXCLUSIVE BOMBA LANÇA). AF_10/2021</t>
  </si>
  <si>
    <t>647,19</t>
  </si>
  <si>
    <t>579,27</t>
  </si>
  <si>
    <t>616,59</t>
  </si>
  <si>
    <t>664,84</t>
  </si>
  <si>
    <t>682,11</t>
  </si>
  <si>
    <t>719,28</t>
  </si>
  <si>
    <t>769,26</t>
  </si>
  <si>
    <t>576,38</t>
  </si>
  <si>
    <t>610,29</t>
  </si>
  <si>
    <t>652,17</t>
  </si>
  <si>
    <t>679,46</t>
  </si>
  <si>
    <t>712,42</t>
  </si>
  <si>
    <t>768,40</t>
  </si>
  <si>
    <t>635,81</t>
  </si>
  <si>
    <t>665,62</t>
  </si>
  <si>
    <t>578,42</t>
  </si>
  <si>
    <t>103183</t>
  </si>
  <si>
    <t>CONCRETAGEM DE ESCADAS EM EDIFICAÇÕES MULTIFAMILIARES FEITAS COM SISTEMA DE FÔRMAS MANUSEÁVEIS - CONCRETO USINADO BOMBEÁVEL, FCK 25 MPA - LANÇAMENTO, ADENSAMENTO E ACABAMENTO (EXCLUSIVE BOMBA LANÇA). AF_10/2021</t>
  </si>
  <si>
    <t>687,77</t>
  </si>
  <si>
    <t>103184</t>
  </si>
  <si>
    <t>CONCRETAGEM DE ESCADAS EM EDIFICAÇÕES MULTIFAMILIARES FEITAS COM SISTEMA DE FÔRMAS MANUSEÁVEIS - CONCRETO USINADO AUTOADENSÁVEL, FCK 25 MPA - LANÇAMENTO, ADENSAMENTO E ACABAMENTO. AF_10/2021</t>
  </si>
  <si>
    <t>647,02</t>
  </si>
  <si>
    <t>103669</t>
  </si>
  <si>
    <t>CONCRETAGEM DE PILARES, FCK = 25 MPA,  COM USO DE BALDES - LANÇAMENTO, ADENSAMENTO E ACABAMENTO. AF_02/2022</t>
  </si>
  <si>
    <t>913,78</t>
  </si>
  <si>
    <t>103670</t>
  </si>
  <si>
    <t>LANÇAMENTO COM USO DE BALDES, ADENSAMENTO E ACABAMENTO DE CONCRETO EM ESTRUTURAS. AF_02/2022</t>
  </si>
  <si>
    <t>288,04</t>
  </si>
  <si>
    <t>103671</t>
  </si>
  <si>
    <t>CONCRETAGEM DE PILARES, FCK = 25 MPA, COM USO DE GRUA - LANÇAMENTO, ADENSAMENTO E ACABAMENTO. AF_02/2022</t>
  </si>
  <si>
    <t>672,44</t>
  </si>
  <si>
    <t>103672</t>
  </si>
  <si>
    <t>CONCRETAGEM DE PILARES, FCK = 25 MPA, COM USO DE BOMBA - LANÇAMENTO, ADENSAMENTO E ACABAMENTO. AF_02/2022_PS</t>
  </si>
  <si>
    <t>629,67</t>
  </si>
  <si>
    <t>103673</t>
  </si>
  <si>
    <t>LANÇAMENTO COM USO DE BOMBA, ADENSAMENTO E ACABAMENTO DE CONCRETO EM ESTRUTURAS. AF_02/2022</t>
  </si>
  <si>
    <t>39,95</t>
  </si>
  <si>
    <t>103674</t>
  </si>
  <si>
    <t>CONCRETAGEM DE VIGAS E LAJES, FCK=25 MPA, PARA LAJES PREMOLDADAS COM USO DE BOMBA - LANÇAMENTO, ADENSAMENTO E ACABAMENTO. AF_02/2022_PS</t>
  </si>
  <si>
    <t>649,75</t>
  </si>
  <si>
    <t>103675</t>
  </si>
  <si>
    <t>CONCRETAGEM DE VIGAS E LAJES, FCK=25 MPA, PARA LAJES MACIÇAS OU NERVURADAS COM USO DE BOMBA - LANÇAMENTO, ADENSAMENTO E ACABAMENTO. AF_02/2022_PS</t>
  </si>
  <si>
    <t>630,59</t>
  </si>
  <si>
    <t>103676</t>
  </si>
  <si>
    <t>CONCRETAGEM DE VIGAS E LAJES, FCK=25 MPA, PARA LAJES PREMOLDADAS COM JERICAS EM ELEVADOR DE CABO EM EDIFICAÇÃO DE MULTIPAVIMENTOS ATÉ 16 ANDARES - LANÇAMENTO, ADENSAMENTO E ACABAMENTO. AF_02/2022</t>
  </si>
  <si>
    <t>964,04</t>
  </si>
  <si>
    <t>103677</t>
  </si>
  <si>
    <t>CONCRETAGEM DE VIGAS E LAJES, FCK=25 MPA, PARA LAJES MACIÇAS OU NERVURADAS COM JERICAS EM ELEVADOR DE CABO EM EDIFICAÇÃO DE MULTIPAVIMENTOS ATÉ 16 ANDARES  - LANÇAMENTO, ADENSAMENTO E ACABAMENTO. AF_02/2022</t>
  </si>
  <si>
    <t>801,07</t>
  </si>
  <si>
    <t>103678</t>
  </si>
  <si>
    <t>CONCRETAGEM DE VIGAS E LAJES, FCK=25 MPA, PARA LAJES PREMOLDADAS COM JERICAS EM CREMALHEIRA EM EDIFICAÇÃO DE MULTIPAVIMENTOS ATÉ 16 ANDARES  - LANÇAMENTO, ADENSAMENTO E ACABAMENTO. AF_02/2022</t>
  </si>
  <si>
    <t>872,14</t>
  </si>
  <si>
    <t>103679</t>
  </si>
  <si>
    <t>CONCRETAGEM DE VIGAS E LAJES, FCK=25 MPA, PARA LAJES MACIÇAS OU NERVURADAS COM JERICAS EM CREMALHEIRA EM EDIFICAÇÃO DE MULTIPAVIMENTOS ATÉ 16 ANDARES - LANÇAMENTO, ADENSAMENTO E ACABAMENTO. AF_02/2022</t>
  </si>
  <si>
    <t>760,22</t>
  </si>
  <si>
    <t>103680</t>
  </si>
  <si>
    <t>CONCRETAGEM DE VIGAS E LAJES, FCK=25 MPA, PARA LAJES PREMOLDADAS COM GRUA DE CAÇAMBA DE 350 L EM EDIFICAÇÃO DE MULTIPAVIMENTOS ATÉ 16 ANDARES - LANÇAMENTO, ADENSAMENTO E ACABAMENTO. AF_02/2022</t>
  </si>
  <si>
    <t>809,31</t>
  </si>
  <si>
    <t>103681</t>
  </si>
  <si>
    <t>CONCRETAGEM DE VIGAS E LAJES, FCK=25 MPA, PARA LAJES MACIÇAS OU NERVURADAS COM GRUA DE CAÇAMBA DE 500 L EM EDIFICAÇÃO DE MULTIPAVIMENTOS ATÉ 16 ANDARES - LANÇAMENTO, ADENSAMENTO E ACABAMENTO. AF_02/2022</t>
  </si>
  <si>
    <t>697,97</t>
  </si>
  <si>
    <t>103682</t>
  </si>
  <si>
    <t>CONCRETAGEM DE VIGAS E LAJES, FCK=25 MPA, PARA QUALQUER TIPO DE LAJE COM BALDES EM EDIFICAÇÃO TÉRREA - LANÇAMENTO, ADENSAMENTO E ACABAMENTO. AF_02/2022</t>
  </si>
  <si>
    <t>928,31</t>
  </si>
  <si>
    <t>103683</t>
  </si>
  <si>
    <t>CONCRETAGEM DE VIGAS E LAJES, FCK=25 MPA, PARA QUALQUER TIPO DE LAJE COM BALDES EM EDIFICAÇÃO DE MULTIPAVIMENTOS ATÉ 04 ANDARES - LANÇAMENTO, ADENSAMENTO E ACABAMENTO. AF_02/2022</t>
  </si>
  <si>
    <t>1.205,37</t>
  </si>
  <si>
    <t>103684</t>
  </si>
  <si>
    <t>CONCRETAGEM DE RESERVATÓRIOS, FCK=25 MPA, COM USO DE BOMBA - LANÇAMENTO, ADENSAMENTO E ACABAMENTO. AF_02/2022_PS</t>
  </si>
  <si>
    <t>647,10</t>
  </si>
  <si>
    <t>103685</t>
  </si>
  <si>
    <t>CONCRETAGEM DE MURETAS, FCK=25 MPA, COM USO DE BOMBA - LANÇAMENTO, ADENSAMENTO E ACABAMENTO. AF_02/2022_PS</t>
  </si>
  <si>
    <t>635,14</t>
  </si>
  <si>
    <t>103686</t>
  </si>
  <si>
    <t>CONCRETAGEM DE ESCADAS, FCK=25 MPA, COM USO DE BOMBA - LANÇAMENTO, ADENSAMENTO E ACABAMENTO. AF_02/2022_PS</t>
  </si>
  <si>
    <t>695,09</t>
  </si>
  <si>
    <t>103687</t>
  </si>
  <si>
    <t>CONCRETAGEM DE PILARES, FCK=25 MPA, COM USO DE JERICAS EM ELEVADOR DE CABO - LANÇAMENTO, ADENSAMENTO E ACABAMENTO. AF_02/2022</t>
  </si>
  <si>
    <t>1.029,83</t>
  </si>
  <si>
    <t>103688</t>
  </si>
  <si>
    <t>CONCRETAGEM DE PILARES, FCK=25 MPA, COM USO DE JERICAS EM CREMALHEIRA - LANÇAMENTO, ADENSAMENTO E ACABAMENTO. AF_02/2022</t>
  </si>
  <si>
    <t>795,50</t>
  </si>
  <si>
    <t>175,92</t>
  </si>
  <si>
    <t>163,51</t>
  </si>
  <si>
    <t>913,16</t>
  </si>
  <si>
    <t>585,05</t>
  </si>
  <si>
    <t>98575</t>
  </si>
  <si>
    <t>TRATAMENTO DE JUNTA DE DILATAÇÃO, COM TARUGO DE POLIETILENO E SELANTE PU, INCLUSO PREENCHIMENTO COM ESPUMA EXPANSIVA PU. AF_06/2018</t>
  </si>
  <si>
    <t>103,01</t>
  </si>
  <si>
    <t>98577</t>
  </si>
  <si>
    <t>TRATAMENTO DE JUNTA SERRADA, COM TARUGO DE POLIETILENO E SELANTE À BASE DE SILICONE. AF_06/2018</t>
  </si>
  <si>
    <t>50,12</t>
  </si>
  <si>
    <t>63,49</t>
  </si>
  <si>
    <t>85,42</t>
  </si>
  <si>
    <t>106,49</t>
  </si>
  <si>
    <t>50,78</t>
  </si>
  <si>
    <t>49,11</t>
  </si>
  <si>
    <t>89,04</t>
  </si>
  <si>
    <t>99,57</t>
  </si>
  <si>
    <t>42,04</t>
  </si>
  <si>
    <t>41,44</t>
  </si>
  <si>
    <t>24,75</t>
  </si>
  <si>
    <t>66,33</t>
  </si>
  <si>
    <t>3.488,80</t>
  </si>
  <si>
    <t>3.000,45</t>
  </si>
  <si>
    <t>2.487,41</t>
  </si>
  <si>
    <t>1.569,29</t>
  </si>
  <si>
    <t>3.419,90</t>
  </si>
  <si>
    <t>PEÇA CIRCULAR PRÉ-MOLDADA, VOLUME DE CONCRETO DE 10 A 30 LITROS, TAXA DE FIBRA DE POLIPROPILENO APROXIMADA DE 6 KG/M³. AF_01/2018_PS</t>
  </si>
  <si>
    <t>5.581,14</t>
  </si>
  <si>
    <t>3.027,82</t>
  </si>
  <si>
    <t>2.219,16</t>
  </si>
  <si>
    <t>144,31</t>
  </si>
  <si>
    <t>113,05</t>
  </si>
  <si>
    <t>104,49</t>
  </si>
  <si>
    <t>143,44</t>
  </si>
  <si>
    <t>130,47</t>
  </si>
  <si>
    <t>123,93</t>
  </si>
  <si>
    <t>152,06</t>
  </si>
  <si>
    <t>146,76</t>
  </si>
  <si>
    <t>183,33</t>
  </si>
  <si>
    <t>174,51</t>
  </si>
  <si>
    <t>169,97</t>
  </si>
  <si>
    <t>715,65</t>
  </si>
  <si>
    <t>726,86</t>
  </si>
  <si>
    <t>738,10</t>
  </si>
  <si>
    <t>749,31</t>
  </si>
  <si>
    <t>771,77</t>
  </si>
  <si>
    <t>64,63</t>
  </si>
  <si>
    <t>125,84</t>
  </si>
  <si>
    <t>222,45</t>
  </si>
  <si>
    <t>VIGA METÁLICA EM PERFIL LAMINADO OU SOLDADO EM AÇO ESTRUTURAL, COM CONEXÕES PARAFUSADAS, INCLUSOS MÃO DE OBRA, TRANSPORTE E IÇAMENTO UTILIZANDO GUINDASTE - FORNECIMENTO E INSTALAÇÃO. AF_01/2020_PSA</t>
  </si>
  <si>
    <t>VIGA METÁLICA EM PERFIL LAMINADO OU SOLDADO EM AÇO ESTRUTURAL, COM CONEXÕES SOLDADAS, INCLUSOS MÃO DE OBRA, TRANSPORTE E IÇAMENTO UTILIZANDO GUINDASTE - FORNECIMENTO E INSTALAÇÃO. AF_01/2020_PA</t>
  </si>
  <si>
    <t>PILAR METÁLICO PERFIL LAMINADO/SOLDADO EM AÇO ESTRUTURAL, COM CONEXÕES PARAFUSADAS, INCLUSOS MÃO DE OBRA, TRANSPORTE E IÇAMENTO UTILIZANDO GUINDASTE - FORNECIMENTO E INSTALAÇÃO. AF_01/2020_PSA</t>
  </si>
  <si>
    <t>PILAR METÁLICO PERFIL LAMINADO OU SOLDADO EM AÇO ESTRUTURAL, COM CONEXÕES SOLDADAS, INCLUSOS MÃO DE OBRA, TRANSPORTE E IÇAMENTO UTILIZANDO GUINDASTE - FORNECIMENTO E INSTALAÇÃO. AF_01/2020_PA</t>
  </si>
  <si>
    <t>CONTRAVENTAMENTO COM CANTONEIRAS DE AÇO, ABAS IGUAIS, COM CONEXÕES PARAFUSADAS, INCLUSOS MÃO DE OBRA, TRANSPORTE E IÇAMENTO UTILIZANDO TALHA MANUAL, PARA EDIFÍCIOS DE ATÉ 2 PAVIMENTOS - FORNECIMENTO E INSTALAÇÃO. AF_01/2020_PSA</t>
  </si>
  <si>
    <t>CONTRAVENTAMENTO COM CANTONEIRAS DE AÇO, ABAS IGUAIS, COM CONEXÕES SOLDADAS, INCLUSOS MÃO DE OBRA, TRANSPORTE E IÇAMENTO UTILIZANDO TALHA MANUAL, PARA EDIFÍCIOS DE ATÉ 2 PAVIMENTOS - FORNECIMENTO E INSTALAÇÃO. AF_01/2020_PA</t>
  </si>
  <si>
    <t>CONTRAVENTAMENTO COM CANTONEIRAS DE AÇO, ABAS IGUAIS, COM CONEXÕES PARAFUSADAS, INCLUSOS MÃO DE OBRA, TRANSPORTE E IÇAMENTO UTILIZANDO GUINDASTE, PARA EDIFÍCIOS DE 3 A 5 PAVIMENTOS - FORNECIMENTO E INSTALAÇÃO. AF_01/2020_PSA</t>
  </si>
  <si>
    <t>CONTRAVENTAMENTO COM CANTONEIRAS DE AÇO, ABAS IGUAIS, COM CONEXÕES SOLDADAS, INCLUSOS MÃO DE OBRA, TRANSPORTE E IÇAMENTO UTILIZANDO GUINDASTE, PARA EDIFÍCIOS DE 3 A 5 PAVIMENTOS - FORNECIMENTO E INSTALAÇÃO. AF_01/2020_PA</t>
  </si>
  <si>
    <t>24,59</t>
  </si>
  <si>
    <t>CONTRAVENTAMENTO COM CANTONEIRAS DE AÇO, ABAS IGUAIS, COM CONEXÕES PARAFUSADAS, INCLUSOS MÃO DE OBRA, TRANSPORTE E IÇAMENTO UTILIZANDO GRUA, PARA EDIFÍCIOS DE 6 A 10 PAVIMENTOS - FORNECIMENTO E INSTALAÇÃO. AF_01/2020_PSA</t>
  </si>
  <si>
    <t>CONTRAVENTAMENTO COM CANTONEIRAS DE AÇO, ABAS IGUAIS, COM CONEXÕES SOLDADAS, INCLUSOS MÃO DE OBRA, TRANSPORTE E IÇAMENTO UTILIZANDO GRUA, PARA EDIFÍCIOS DE 6 A 10 PAVIMENTOS - FORNECIMENTO E INSTALAÇÃO. AF_01/2020_PA</t>
  </si>
  <si>
    <t>ESTRUTURA TRELIÇADA DE COBERTURA, TIPO ARCO, COM LIGAÇÕES SOLDADAS, INCLUSOS PERFIS METÁLICOS, CHAPAS METÁLICAS, MÃO DE OBRA E TRANSPORTE COM GUINDASTE - FORNECIMENTO E INSTALAÇÃO. AF_01/2020_PSA</t>
  </si>
  <si>
    <t>ESTRUTURA TRELIÇADA DE COBERTURA, TIPO SHED, COM LIGAÇÕES SOLDADAS, INCLUSOS PERFIS METÁLICOS, CHAPAS METÁLICAS, MÃO DE OBRA E TRANSPORTE COM GUINDASTE - FORNECIMENTO E INSTALAÇÃO. AF_01/2020_PSA</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</si>
  <si>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</si>
  <si>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</si>
  <si>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ESTRUTURA TRELIÇADA DE COBERTURA, TIPO SHED, COM LIGAÇÕES PARAFUSADAS, INCLUSOS PERFIS METÁLICOS, CHAPAS METÁLICAS, MÃO DE OBRA E TRANSPORTE COM GUINDASTE - FORNECIMENTO E INSTALAÇÃO. AF_01/2020_PSA</t>
  </si>
  <si>
    <t>ESTRUTURA TRELIÇADA DE COBERTURA, TIPO FINK, COM LIGAÇÕES PARAFUSADAS, INCLUSOS PERFIS METÁLICOS, CHAPAS METÁLICAS, MÃO DE OBRA E TRANSPORTE COM GUINDASTE - FORNECIMENTO E INSTALAÇÃO. AF_01/2020_PSA</t>
  </si>
  <si>
    <t>103795</t>
  </si>
  <si>
    <t>FABRICAÇÃO, MONTAGEM E DESMONTAGEM DE FÔRMA PARA ESCADA HIDRÁULICA, EM CHAPA DE MADEIRA COMPENSADA RESINADA, E = 17 MM, 3 UTILIZAÇÕES. AF_08/2022</t>
  </si>
  <si>
    <t>90,60</t>
  </si>
  <si>
    <t>103796</t>
  </si>
  <si>
    <t>FABRICAÇÃO, MONTAGEM E DESMONTAGEM DE FÔRMA PARA BACIA DE DISSIPAÇÃO, EM MADEIRA SERRADA, E = 25 MM, 2 UTILIZAÇÕES. AF_08/2022</t>
  </si>
  <si>
    <t>58,29</t>
  </si>
  <si>
    <t>103797</t>
  </si>
  <si>
    <t>ARMAÇÃO DE DESCIDA DÁGUA UTILIZANDO AÇO CA-60 DE 5 MM - MONTAGEM. AF_08/2022</t>
  </si>
  <si>
    <t>103798</t>
  </si>
  <si>
    <t>CONCRETAGEM DE DISSIPADOR DE ENERGIA, CONCRETO USINADO, FCK = 20 MPA, COM USO DE BOMBA - LANÇAMENTO, ADENSAMENTO E ACABAMENTO. AF_08/2022</t>
  </si>
  <si>
    <t>632,26</t>
  </si>
  <si>
    <t>103799</t>
  </si>
  <si>
    <t>PEDRA DE MÃO FIXADA COM CONCRETO PARA BACIA DE DISSIPAÇÃO, 40% DE CONCRETO EM VOLUME, FCK = 20 MPA, COM USO DE JERICA E PREPARO EM BETONEIRA DE 600 L - AREIA, BRITA E PEDRA DE MÃO COMERCIAIS - LANÇAMENTO, ADENSAMENTO E ACABAMENTO. AF_08/2022</t>
  </si>
  <si>
    <t>440,19</t>
  </si>
  <si>
    <t>103800</t>
  </si>
  <si>
    <t>PEDRA ARGAMASSADA COM CIMENTO E AREIA 1:3, 40% DE ARGAMASSA EM VOLUME - AREIA E PEDRA DE MÃO COMERCIAIS - FORNECIMENTO E ASSENTAMENTO. AF_08/2022</t>
  </si>
  <si>
    <t>508,68</t>
  </si>
  <si>
    <t>103801</t>
  </si>
  <si>
    <t>CONCRETAGEM DE DISSIPADOR DE ENERGIA, FCK = 20 MPA, COM USO DE JERICAS E PREPARO EM BETONEIRA DE 600 L - AREIA E BRITA COMERCIAIS - LANÇAMENTO, ADENSAMENTO E ACABAMENTO. AF_08/2022</t>
  </si>
  <si>
    <t>625,63</t>
  </si>
  <si>
    <t>103925</t>
  </si>
  <si>
    <t>ESCADA HIDRÁULICA, LARGURA ATÉ 1M, TIPO DESCIDA DÁGUA DE CORTE OU ATERRO EM DEGRAUS (DCD 02, 04 E DAD 02), EM CONCRETO USINADO, FCK = 20 MPA, LANÇADO COM BOMBA, INCLUINDO ARMAÇÃO, MATERIAIS E FÔRMAS (3 UTILIZAÇÕES). AF_08/2022</t>
  </si>
  <si>
    <t>1.795,74</t>
  </si>
  <si>
    <t>103926</t>
  </si>
  <si>
    <t>ESCADA HIDRÁULICA, LARGURA DE 1 A 4,1 M, TIPO DESCIDA DÁGUA DE ATERRO EM DEGRAUS (DAD 04, 06, 08, 10, 12, 14, 16, 18), EM CONCRETO USINADO, FCK = 20 MPA, LANÇADO COM BOMBA, INCLUINDO ARMAÇÃO, MATERIAIS E FÔRMAS (3 UTILIZAÇÕES). AF_08/2022</t>
  </si>
  <si>
    <t>1.433,84</t>
  </si>
  <si>
    <t>103928</t>
  </si>
  <si>
    <t>BACIA DE DISSIPAÇÃO, TIPO BACIA EM PEDRA DE MÃO ARGAMASSADA (DES 01, 02, 03, 04), LANÇADO MANUALMENTE, INCLUINDO MATERIAIS E FÔRMAS (2 UTILIZAÇÕES). AF_08/2022</t>
  </si>
  <si>
    <t>103929</t>
  </si>
  <si>
    <t>BACIA DE DISSIPAÇÃO, TIPO BACIA COM DENTES DE CONCRETO (01), COM PREPARO MANUAL, FCK = 20 MPA, LANÇADO MANUALMENTE, INCLUINDO MATERIAIS E FÔRMAS (2 UTILIZAÇÕES). AF_08/2022</t>
  </si>
  <si>
    <t>1.208,59</t>
  </si>
  <si>
    <t>103930</t>
  </si>
  <si>
    <t>BACIA DE DISSIPAÇÃO, LARGURA ATÉ 1 M, TIPO BACIA EM PEDRA DE MÃO FIXADA COM CONCRETO (DEB 01, 02), COM PREPARO MANUAL, FCK = 20 MPA, LANÇADO MANUALMENTE, INCLUINDO MATERIAIS E FÔRMAS (2 UTILIZAÇÕES). AF_08/2022</t>
  </si>
  <si>
    <t>766,08</t>
  </si>
  <si>
    <t>103931</t>
  </si>
  <si>
    <t>BACIA DE DISSIPAÇÃO, LARGURA DE 1 A 4 M, TIPO BACIA EM PEDRA DE MÃO FIXADA COM CONCRETO (DEB 03, 04, 05, 06), COM PREPARO MANUAL, FCK = 20 MPA, LANÇADO MANUALMENTE, INCLUINDO MATERIAIS E FÔRMAS (2 UTILIZAÇÕES). AF_08/2022</t>
  </si>
  <si>
    <t>571,97</t>
  </si>
  <si>
    <t>103932</t>
  </si>
  <si>
    <t>BACIA DE DISSIPAÇÃO, LARGURA DE 4 A 9,2 M, TIPO BACIA EM PEDRA DE MÃO FIXADA COM CONCRETO (DEB 07, 08, 09, 10, 11, 12, 13), COM PREPARO MANUAL, FCK = 20 MPA, LANÇADO MANUALMENTE, INCLUINDO MATERIAIS E FÔRMAS (2 UTILIZAÇÕES). AF_08/2022</t>
  </si>
  <si>
    <t>543,54</t>
  </si>
  <si>
    <t>103933</t>
  </si>
  <si>
    <t>DESCIDA D'ÁGUA RÁPIDA (DAR 03), EM CONCRETO USINADO, FCK = 20 MPA, LANÇADO COM BOMBA, INCLUINDO ARMAÇÃO, MATERIAIS E FÔRMAS (2 UTILIZAÇÕES). AF_08/2022</t>
  </si>
  <si>
    <t>1.594,66</t>
  </si>
  <si>
    <t>104466</t>
  </si>
  <si>
    <t>COMPOSIÇÃO PARAMÉTRICA PARA FORNECIMENTO E MONTAGEM DE ESTRUTURA METÁLICA PARA ESTRUTURA PRINCIPAL DE EDIFICAÇÕES (PILARES, VIGAS E CONTRAVENTAMENTO). AF_11/2022</t>
  </si>
  <si>
    <t>104467</t>
  </si>
  <si>
    <t>COMPOSIÇÃO PARAMÉTRICA PARA FORNECIMENTO E MONTAGEM DE ESTRUTURA METÁLICA PARA COBERTURA DE EDIFICAÇÕES COM ESTRUTURA DE APOIO. AF_11/2022</t>
  </si>
  <si>
    <t>43,77</t>
  </si>
  <si>
    <t>104468</t>
  </si>
  <si>
    <t>COMPOSIÇÃO PARAMÉTRICA PARA FORNECIMENTO E MONTAGEM DE ESTRUTURA METÁLICA PARA GALPÕES SEM PONTE ROLANTE. AF_11/2022</t>
  </si>
  <si>
    <t>57,68</t>
  </si>
  <si>
    <t>104469</t>
  </si>
  <si>
    <t>COMPOSIÇÃO PARAMÉTRICA PARA FORNECIMENTO E MONTAGEM DE ESTRUTURA METÁLICA PARA GALPÕES COM PONTE ROLANTE. AF_11/2022</t>
  </si>
  <si>
    <t>60,87</t>
  </si>
  <si>
    <t>104470</t>
  </si>
  <si>
    <t>COMPOSIÇÃO PARAMÉTRICA PARA FORNECIMENTO E MONTAGEM DE ESTRUTURA METÁLICA PARA COBERTURA DE GALPÕES COM ESTRUTURA DE APOIO EM VIGAS. AF_11/2022</t>
  </si>
  <si>
    <t>104471</t>
  </si>
  <si>
    <t>COMPOSIÇÃO PARAMÉTRICA PARA FORNECIMENTO E MONTAGEM DE ESTRUTURA METÁLICA PARA COBERTURA DE GALPÕES COM ESTRUTURA DE APOIO EM TRELIÇA TIPO FINK. AF_11/2022</t>
  </si>
  <si>
    <t>30,05</t>
  </si>
  <si>
    <t>104472</t>
  </si>
  <si>
    <t>COMPOSIÇÃO PARAMÉTRICA PARA FORNECIMENTO E MONTAGEM DE ESTRUTURA METÁLICA PARA COBERTURA DE GALPÕES COM ESTRUTURA DE APOIO EM TRELIÇA TIPO ARCO. AF_11/2022</t>
  </si>
  <si>
    <t>44,91</t>
  </si>
  <si>
    <t>104483</t>
  </si>
  <si>
    <t>COMPOSIÇÃO PARAMÉTRICA PARA EXECUÇÃO DE ESTRUTURAS DE CONCRETO ARMADO CONVENCIONAL, PARA EDIFICAÇÃO HABITACIONAL MULTIFAMILIAR (PRÉDIO), ATÉ 4 PAVIMENTOS, FCK = 25 MPA. AF_11/2022</t>
  </si>
  <si>
    <t>2.496,40</t>
  </si>
  <si>
    <t>104484</t>
  </si>
  <si>
    <t>COMPOSIÇÃO PARAMÉTRICA PARA EXECUÇÃO DE ESTRUTURAS DE CONCRETO ARMADO, PARA EDIFICAÇÃO HABITACIONAL UNIFAMILIAR COM DOIS PAVIMENTOS (CASA ISOLADA), FCK = 25 MPA. AF_11/2022</t>
  </si>
  <si>
    <t>4.157,37</t>
  </si>
  <si>
    <t>104485</t>
  </si>
  <si>
    <t>COMPOSIÇÃO PARAMÉTRICA EXECUÇÃO DE ESTRUTURAS DE CONCRETO ARMADO, PARA EDIFICAÇÃO HABITACIONAL UNIFAMILIAR COM DOIS PAVIMENTOS (CASA EM EMPREENDIMENTOS), FCK = 25 MPA. AF_11/2022</t>
  </si>
  <si>
    <t>3.302,43</t>
  </si>
  <si>
    <t>104486</t>
  </si>
  <si>
    <t>COMPOSIÇÃO PARAMÉTRICA PARA EXECUÇÃO DE ESTRUTURAS DE CONCRETO ARMADO, PARA EDIFICAÇÃO HABITACIONAL UNIFAMILIAR TÉRREA (CASA ISOLADA), FCK = 25 MPA. AF_11/2022</t>
  </si>
  <si>
    <t>3.556,55</t>
  </si>
  <si>
    <t>104487</t>
  </si>
  <si>
    <t>COMPOSIÇÃO PARAMÉTRICA PARA EXECUÇÃO DE ESTRUTURAS DE CONCRETO ARMADO, PARA EDIFICAÇÃO HABITACIONAL UNIFAMILIAR TÉRREA (CASA EM EMPREENDIMENTOS), FCK = 25 MPA. AF_11/2022</t>
  </si>
  <si>
    <t>2.905,48</t>
  </si>
  <si>
    <t>104488</t>
  </si>
  <si>
    <t>COMPOSIÇÃO PARAMÉTRICA PARA EXECUÇÃO DE ESTRUTURAS DE CONCRETO ARMADO, PARA EDIFICAÇÃO INSTITUCIONAL TÉRREA, FCK = 25 MPA. AF_11/2022</t>
  </si>
  <si>
    <t>2.848,37</t>
  </si>
  <si>
    <t>104489</t>
  </si>
  <si>
    <t>COMPOSIÇÃO PARAMÉTRICA PARA EXECUÇÃO DE ESCADA EM CONCRETO ARMADO, MOLDADA IN LOCO, FCK = 25 MPA. AF_11/2022</t>
  </si>
  <si>
    <t>4.203,51</t>
  </si>
  <si>
    <t>104490</t>
  </si>
  <si>
    <t>COMPOSIÇÃO PARAMÉTRICA PARA EXECUÇÃO DE ESTRUTURAS DE CONCRETO ARMADO CONVENCIONAL, PARA EDIFICAÇÃO HABITACIONAL MULTIFAMILIAR (PRÉDIO), DE 5 A 8 PAVIMENTOS, FCK = 25 MPA. AF_11/2022</t>
  </si>
  <si>
    <t>2.766,10</t>
  </si>
  <si>
    <t>47,86</t>
  </si>
  <si>
    <t>25,70</t>
  </si>
  <si>
    <t>49,24</t>
  </si>
  <si>
    <t>107,02</t>
  </si>
  <si>
    <t>200,44</t>
  </si>
  <si>
    <t>125,94</t>
  </si>
  <si>
    <t>43,19</t>
  </si>
  <si>
    <t>49,14</t>
  </si>
  <si>
    <t>48,79</t>
  </si>
  <si>
    <t>64,03</t>
  </si>
  <si>
    <t>77,81</t>
  </si>
  <si>
    <t>93,08</t>
  </si>
  <si>
    <t>52,18</t>
  </si>
  <si>
    <t>67,00</t>
  </si>
  <si>
    <t>ELETRODUTO FLEXÍVEL CORRUGADO, PVC, DN 20 MM (1/2"), PARA CIRCUITOS TERMINAIS, INSTALADO EM FORRO - FORNECIMENTO E INSTALAÇÃO. AF_03/2023</t>
  </si>
  <si>
    <t>ELETRODUTO FLEXÍVEL CORRUGADO REFORÇADO, PVC, DN 20 MM (1/2"), PARA CIRCUITOS TERMINAIS, INSTALADO EM FORRO - FORNECIMENTO E INSTALAÇÃO. AF_03/2023</t>
  </si>
  <si>
    <t>ELETRODUTO FLEXÍVEL CORRUGADO, PVC, DN 25 MM (3/4"), PARA CIRCUITOS TERMINAIS, INSTALADO EM FORRO - FORNECIMENTO E INSTALAÇÃO. AF_03/2023</t>
  </si>
  <si>
    <t>ELETRODUTO FLEXÍVEL CORRUGADO REFORÇADO, PVC, DN 25 MM (3/4"), PARA CIRCUITOS TERMINAIS, INSTALADO EM FORRO - FORNECIMENTO E INSTALAÇÃO. AF_03/2023</t>
  </si>
  <si>
    <t>11,90</t>
  </si>
  <si>
    <t>ELETRODUTO FLEXÍVEL CORRUGADO, PVC, DN 32 MM (1"), PARA CIRCUITOS TERMINAIS, INSTALADO EM FORRO - FORNECIMENTO E INSTALAÇÃO. AF_03/2023</t>
  </si>
  <si>
    <t>ELETRODUTO FLEXÍVEL CORRUGADO REFORÇADO, PVC, DN 32 MM (1"), PARA CIRCUITOS TERMINAIS, INSTALADO EM FORRO - FORNECIMENTO E INSTALAÇÃO. AF_03/2023</t>
  </si>
  <si>
    <t>ELETRODUTO FLEXÍVEL LISO, PEAD, DN 32 MM (1"), PARA CIRCUITOS TERMINAIS, INSTALADO EM FORRO - FORNECIMENTO E INSTALAÇÃO. AF_03/2023</t>
  </si>
  <si>
    <t>ELETRODUTO FLEXÍVEL CORRUGADO, PEAD, DN 40 MM (1 1/4"), PARA CIRCUITOS TERMINAIS, INSTALADO EM FORRO - FORNECIMENTO E INSTALAÇÃO. AF_03/2023</t>
  </si>
  <si>
    <t>ELETRODUTO FLEXÍVEL LISO, PEAD, DN 40 MM (1 1/4"), PARA CIRCUITOS TERMINAIS, INSTALADO EM FORRO - FORNECIMENTO E INSTALAÇÃO. AF_03/2023</t>
  </si>
  <si>
    <t>ELETRODUTO FLEXÍVEL CORRUGADO, PVC, DN 20 MM (1/2"), PARA CIRCUITOS TERMINAIS, INSTALADO EM LAJE - FORNECIMENTO E INSTALAÇÃO. AF_03/2023</t>
  </si>
  <si>
    <t>ELETRODUTO FLEXÍVEL CORRUGADO REFORÇADO, PVC, DN 20 MM (1/2"), PARA CIRCUITOS TERMINAIS, INSTALADO EM LAJE - FORNECIMENTO E INSTALAÇÃO. AF_03/2023</t>
  </si>
  <si>
    <t>ELETRODUTO FLEXÍVEL CORRUGADO, PVC, DN 25 MM (3/4"), PARA CIRCUITOS TERMINAIS, INSTALADO EM LAJE - FORNECIMENTO E INSTALAÇÃO. AF_03/2023</t>
  </si>
  <si>
    <t>ELETRODUTO FLEXÍVEL CORRUGADO REFORÇADO, PVC, DN 25 MM (3/4"), PARA CIRCUITOS TERMINAIS, INSTALADO EM LAJE - FORNECIMENTO E INSTALAÇÃO. AF_03/2023</t>
  </si>
  <si>
    <t>ELETRODUTO FLEXÍVEL CORRUGADO, PVC, DN 32 MM (1"),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</si>
  <si>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</si>
  <si>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</si>
  <si>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8,18</t>
  </si>
  <si>
    <t>ELETRODUTO FLEXÍVEL CORRUGADO, PEAD, DN 40 MM (1 1/4"), PARA CIRCUITOS TERMINAIS, INSTALADO EM LAJE - FORNECIMENTO E INSTALAÇÃO. AF_03/2023</t>
  </si>
  <si>
    <t>10,85</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</si>
  <si>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</si>
  <si>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</si>
  <si>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</si>
  <si>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</si>
  <si>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</si>
  <si>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</si>
  <si>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</si>
  <si>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</si>
  <si>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11,37</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</si>
  <si>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</si>
  <si>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</si>
  <si>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</si>
  <si>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9,34</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</si>
  <si>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</si>
  <si>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</si>
  <si>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</si>
  <si>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</si>
  <si>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</si>
  <si>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</si>
  <si>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13,24</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</si>
  <si>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</si>
  <si>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</si>
  <si>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</si>
  <si>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</si>
  <si>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</si>
  <si>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21,30</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</si>
  <si>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</si>
  <si>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</si>
  <si>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24,92</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</si>
  <si>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</si>
  <si>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</si>
  <si>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41,98</t>
  </si>
  <si>
    <t>ELETRODUTO RÍGIDO ROSCÁVEL, PVC, DN 110 MM (4"), PARA REDE ENTERRADA DE DISTRIBUIÇÃO DE ENERGIA ELÉTRICA - FORNECIMENTO E INSTALAÇÃO. AF_12/2021</t>
  </si>
  <si>
    <t>ELETRODUTO RÍGIDO SOLDÁVEL, PVC, DN 20 MM (½''), APARENTE - FORNECIMENTO E INSTALAÇÃO. AF_10/2022</t>
  </si>
  <si>
    <t>ELETRODUTO RÍGIDO SOLDÁVEL, PVC, DN 25 MM (3/4''), APARENTE - FORNECIMENTO E INSTALAÇÃO. AF_10/2022</t>
  </si>
  <si>
    <t>12,48</t>
  </si>
  <si>
    <t>ELETRODUTO RÍGIDO SOLDÁVEL, PVC, DN 32 MM (1''), APARENTE - FORNECIMENTO E INSTALAÇÃO. AF_10/2022</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</si>
  <si>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</si>
  <si>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</si>
  <si>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13,60</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</si>
  <si>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</si>
  <si>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</si>
  <si>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</si>
  <si>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</si>
  <si>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</si>
  <si>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10,71</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</si>
  <si>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</si>
  <si>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</si>
  <si>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</si>
  <si>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</si>
  <si>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</si>
  <si>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</si>
  <si>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</si>
  <si>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</si>
  <si>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</si>
  <si>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16,41</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</si>
  <si>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</si>
  <si>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</si>
  <si>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</si>
  <si>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</si>
  <si>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</si>
  <si>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17,92</t>
  </si>
  <si>
    <t>CURVA 180 GRAUS PARA ELETRODUTO, PVC, ROSCÁVEL, DN 32 MM (1"), PARA CIRCUITOS TERMINAIS, INSTALADA EM FORRO - FORNECIMENTO E INSTALAÇÃO. AF_03/2023</t>
  </si>
  <si>
    <t>20,13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</si>
  <si>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</si>
  <si>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</si>
  <si>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</si>
  <si>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</si>
  <si>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</si>
  <si>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</si>
  <si>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</si>
  <si>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15,48</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</si>
  <si>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</si>
  <si>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</si>
  <si>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18,23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</si>
  <si>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</si>
  <si>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</si>
  <si>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</si>
  <si>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</si>
  <si>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19,41</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</si>
  <si>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</si>
  <si>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</si>
  <si>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22,81</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</si>
  <si>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</si>
  <si>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</si>
  <si>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</si>
  <si>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27,82</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</si>
  <si>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</si>
  <si>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</si>
  <si>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</si>
  <si>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</si>
  <si>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35,95</t>
  </si>
  <si>
    <t>LUVA PARA ELETRODUTO, PVC, ROSCÁVEL, DN 110 MM (4"), PARA REDE ENTERRADA DE DISTRIBUIÇÃO DE ENERGIA ELÉTRICA - FORNECIMENTO E INSTALAÇÃO. AF_12/2021</t>
  </si>
  <si>
    <t>53,47</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</si>
  <si>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</si>
  <si>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</si>
  <si>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31,70</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</si>
  <si>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</si>
  <si>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</si>
  <si>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54,60</t>
  </si>
  <si>
    <t>CURVA 90 GRAUS PARA ELETRODUTO, PVC, ROSCÁVEL, DN 110 MM (4"), PARA REDE ENTERRADA DE DISTRIBUIÇÃO DE ENERGIA ELÉTRICA - FORNECIMENTO E INSTALAÇÃO. AF_12/2021</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</si>
  <si>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</si>
  <si>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</si>
  <si>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</si>
  <si>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19,16</t>
  </si>
  <si>
    <t>104395</t>
  </si>
  <si>
    <t>CONDULETE DE PVC, TIPO E, PARA ELETRODUTO DE PVC SOLDÁVEL DN 20 MM (1/2''), APARENTE - FORNECIMENTO E INSTALAÇÃO. AF_10/2022</t>
  </si>
  <si>
    <t>22,88</t>
  </si>
  <si>
    <t>CABO DE COBRE FLEXÍVEL ISOLADO, 1,5 MM², ANTI-CHAMA 450/750 V, PARA CIRCUITOS TERMINAIS - FORNECIMENTO E INSTALAÇÃO. AF_03/2023</t>
  </si>
  <si>
    <t>CABO DE COBRE FLEXÍVEL ISOLADO, 1,5 MM², ANTI-CHAMA 0,6/1,0 KV, PARA CIRCUITOS TERMINAIS - FORNECIMENTO E INSTALAÇÃO. AF_03/2023</t>
  </si>
  <si>
    <t>3,40</t>
  </si>
  <si>
    <t>CABO DE COBRE FLEXÍVEL ISOLADO, 2,5 MM², ANTI-CHAMA 450/750 V, PARA CIRCUITOS TERMINAIS - FORNECIMENTO E INSTALAÇÃO. AF_03/2023</t>
  </si>
  <si>
    <t>CABO DE COBRE FLEXÍVEL ISOLADO, 2,5 MM², ANTI-CHAMA 0,6/1,0 KV, PARA CIRCUITOS TERMINAIS - FORNECIMENTO E INSTALAÇÃO. AF_03/2023</t>
  </si>
  <si>
    <t>CABO DE COBRE FLEXÍVEL ISOLADO, 4 MM², ANTI-CHAMA 450/750 V, PARA CIRCUITOS TERMINAIS - FORNECIMENTO E INSTALAÇÃO. AF_03/2023</t>
  </si>
  <si>
    <t>CABO DE COBRE FLEXÍVEL ISOLADO, 4 MM², ANTI-CHAMA 0,6/1,0 KV, PARA CIRCUITOS TERMINAIS - FORNECIMENTO E INSTALAÇÃO. AF_03/2023</t>
  </si>
  <si>
    <t>6,70</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</si>
  <si>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</si>
  <si>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</si>
  <si>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</si>
  <si>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10 MM², ANTI-CHAMA 0,6/1,0 KV,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</si>
  <si>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</si>
  <si>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</si>
  <si>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</si>
  <si>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</si>
  <si>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34,50</t>
  </si>
  <si>
    <t>CABO DE COBRE FLEXÍVEL ISOLADO, 50 MM², ANTI-CHAMA 0,6/1,0 KV, PARA REDE ENTERRADA DE DISTRIBUIÇÃO DE ENERGIA ELÉTRICA - FORNECIMENTO E INSTALAÇÃO. AF_12/2021</t>
  </si>
  <si>
    <t>49,89</t>
  </si>
  <si>
    <t>CABO DE COBRE FLEXÍVEL ISOLADO, 70 MM², ANTI-CHAMA 0,6/1,0 KV, PARA REDE ENTERRADA DE DISTRIBUIÇÃO DE ENERGIA ELÉTRICA - FORNECIMENTO E INSTALAÇÃO. AF_12/2021</t>
  </si>
  <si>
    <t>68,93</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</si>
  <si>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</si>
  <si>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</si>
  <si>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</si>
  <si>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139,81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</si>
  <si>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</si>
  <si>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</si>
  <si>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226,61</t>
  </si>
  <si>
    <t>CABO DE COBRE FLEXÍVEL ISOLADO, 300 MM², ANTI-CHAMA 0,6/1,0 KV, PARA REDE ENTERRADA DE DISTRIBUIÇÃO DE ENERGIA ELÉTRICA - FORNECIMENTO E INSTALAÇÃO. AF_12/2021</t>
  </si>
  <si>
    <t>292,82</t>
  </si>
  <si>
    <t>9,54</t>
  </si>
  <si>
    <t>CAIXA OCTOGONAL 4" X 4", PVC, INSTALADA EM LAJE - FORNECIMENTO E INSTALAÇÃO. AF_03/2023</t>
  </si>
  <si>
    <t>CAIXA OCTOGONAL 3" X 3", PVC, INSTALADA EM LAJE - FORNECIMENTO E INSTALAÇÃO. AF_03/2023</t>
  </si>
  <si>
    <t>CAIXA RETANGULAR 4" X 2" ALTA (2,00 M DO PISO), PVC, INSTALADA EM PAREDE - FORNECIMENTO E INSTALAÇÃO. AF_03/2023</t>
  </si>
  <si>
    <t>33,70</t>
  </si>
  <si>
    <t>CAIXA RETANGULAR 4" X 2" MÉDIA (1,30 M DO PISO), PVC, INSTALADA EM PAREDE - FORNECIMENTO E INSTALAÇÃO. AF_03/2023</t>
  </si>
  <si>
    <t>CAIXA RETANGULAR 4" X 2" BAIXA (0,30 M DO PISO), PVC, INSTALADA EM PAREDE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</si>
  <si>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</si>
  <si>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</si>
  <si>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</si>
  <si>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</si>
  <si>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</si>
  <si>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</si>
  <si>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</si>
  <si>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</si>
  <si>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</si>
  <si>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37,35</t>
  </si>
  <si>
    <t>CAIXA RETANGULAR 4" X 4" MÉDIA (1,30 M DO PISO), METÁLICA, INSTALADA EM PAREDE - FORNECIMENTO E INSTALAÇÃO. AF_03/2023</t>
  </si>
  <si>
    <t>CAIXA RETANGULAR 4" X 4" BAIXA (0,30 M DO PISO), METÁLICA, INSTALADA EM PAREDE - FORNECIMENTO E INSTALAÇÃO. AF_03/2023</t>
  </si>
  <si>
    <t>CONDULETE DE ALUMÍNIO, TIPO B, PARA ELETRODUTO DE AÇO GALVANIZADO DN 20 MM (3/4''), APARENTE - FORNECIMENTO E INSTALAÇÃO. AF_10/2022</t>
  </si>
  <si>
    <t>CONDULETE DE ALUMÍNIO, TIPO C, PARA ELETRODUTO DE AÇO GALVANIZADO DN 20 MM (3/4''), APARENTE - FORNECIMENTO E INSTALAÇÃO. AF_10/2022</t>
  </si>
  <si>
    <t>CONDULETE DE ALUMÍNIO, TIPO E, PARA ELETRODUTO DE AÇO GALVANIZADO DN 20 MM (3/4''), APARENTE - FORNECIMENTO E INSTALAÇÃO. AF_10/2022</t>
  </si>
  <si>
    <t>24,18</t>
  </si>
  <si>
    <t>CONDULETE DE ALUMÍNIO, TIPO B, PARA ELETRODUTO DE AÇO GALVANIZADO DN 25 MM (1''), APARENTE - FORNECIMENTO E INSTALAÇÃO. AF_10/2022</t>
  </si>
  <si>
    <t>30,95</t>
  </si>
  <si>
    <t>CONDULETE DE ALUMÍNIO, TIPO C, PARA ELETRODUTO DE AÇO GALVANIZADO DN 25 MM (1''), APARENTE - FORNECIMENTO E INSTALAÇÃO. AF_10/2022</t>
  </si>
  <si>
    <t>35,28</t>
  </si>
  <si>
    <t>CONDULETE DE ALUMÍNIO, TIPO E, ELETRODUTO DE AÇO GALVANIZADO DN 25 MM (1''), APARENTE - FORNECIMENTO E INSTALAÇÃO. AF_10/2022</t>
  </si>
  <si>
    <t>33,01</t>
  </si>
  <si>
    <t>CONDULETE DE ALUMÍNIO, TIPO E, PARA ELETRODUTO DE AÇO GALVANIZADO DN 32 MM (1 1/4''), APARENTE - FORNECIMENTO E INSTALAÇÃO. AF_10/2022</t>
  </si>
  <si>
    <t>39,12</t>
  </si>
  <si>
    <t>CONDULETE DE ALUMÍNIO, TIPO LR, PARA ELETRODUTO DE AÇO GALVANIZADO DN 20 MM (3/4''), APARENTE - FORNECIMENTO E INSTALAÇÃO. AF_10/2022</t>
  </si>
  <si>
    <t>29,28</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</si>
  <si>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</si>
  <si>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</si>
  <si>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55,49</t>
  </si>
  <si>
    <t>CONDULETE DE ALUMÍNIO, TIPO T, PARA ELETRODUTO DE AÇO GALVANIZADO DN 20 MM (3/4''), APARENTE - FORNECIMENTO E INSTALAÇÃO. AF_10/2022</t>
  </si>
  <si>
    <t>33,39</t>
  </si>
  <si>
    <t>CONDULETE DE ALUMÍNIO, TIPO T, PARA ELETRODUTO DE AÇO GALVANIZADO DN 25 MM (1''), APARENTE - FORNECIMENTO E INSTALAÇÃO. AF_10/2022</t>
  </si>
  <si>
    <t>CONDULETE DE ALUMÍNIO, TIPO T, PARA ELETRODUTO DE AÇO GALVANIZADO DN 32 MM (1 1/4''), APARENTE - FORNECIMENTO E INSTALAÇÃO. AF_10/2022</t>
  </si>
  <si>
    <t>64,88</t>
  </si>
  <si>
    <t>CONDULETE DE ALUMÍNIO, TIPO X, PARA ELETRODUTO DE AÇO GALVANIZADO DN 20 MM (3/4''), APARENTE - FORNECIMENTO E INSTALAÇÃO. AF_10/2022</t>
  </si>
  <si>
    <t>39,94</t>
  </si>
  <si>
    <t>CONDULETE DE ALUMÍNIO, TIPO X, PARA ELETRODUTO DE AÇO GALVANIZADO DN 25 MM (1''), APARENTE - FORNECIMENTO E INSTALAÇÃO. AF_10/2022</t>
  </si>
  <si>
    <t>49,75</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</si>
  <si>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</si>
  <si>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</si>
  <si>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</si>
  <si>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24,76</t>
  </si>
  <si>
    <t>CONDULETE DE PVC, TIPO B, PARA ELETRODUTO DE PVC SOLDÁVEL DN 32 MM (1''), APARENTE - FORNECIMENTO E INSTALAÇÃO. AF_10/2022</t>
  </si>
  <si>
    <t>CONDULETE DE PVC, TIPO LL, PARA ELETRODUTO DE PVC SOLDÁVEL DN 20 MM (1/2''), APARENTE - FORNECIMENTO E INSTALAÇÃO. AF_10/2022</t>
  </si>
  <si>
    <t>27,54</t>
  </si>
  <si>
    <t>CONDULETE DE PVC, TIPO LL, PARA ELETRODUTO DE PVC SOLDÁVEL DN 25 MM (3/4''), APARENTE - FORNECIMENTO E INSTALAÇÃO. AF_10/2022</t>
  </si>
  <si>
    <t>31,69</t>
  </si>
  <si>
    <t>CONDULETE DE PVC, TIPO LL,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</si>
  <si>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</si>
  <si>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</si>
  <si>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</si>
  <si>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28,65</t>
  </si>
  <si>
    <t>CONDULETE DE PVC, TIPO TB, PARA ELETRODUTO DE PVC SOLDÁVEL DN 20 MM (1/2''), APARENTE - FORNECIMENTO E INSTALAÇÃO. AF_10/2022</t>
  </si>
  <si>
    <t>CONDULETE DE PVC, TIPO TB, PARA ELETRODUTO DE PVC SOLDÁVEL DN 25 MM (3/4''), APARENTE - FORNECIMENTO E INSTALAÇÃO. AF_10/2022</t>
  </si>
  <si>
    <t>25,01</t>
  </si>
  <si>
    <t>CONDULETE DE PVC, TIPO TB, PARA ELETRODUTO DE PVC SOLDÁVEL DN 32 MM (1''), APARENTE - FORNECIMENTO E INSTALAÇÃO. AF_10/2022</t>
  </si>
  <si>
    <t>37,02</t>
  </si>
  <si>
    <t>CONDULETE DE PVC, TIPO X, PARA ELETRODUTO DE PVC SOLDÁVEL DN 20 MM (1/2''), APARENTE - FORNECIMENTO E INSTALAÇÃO. AF_10/2022</t>
  </si>
  <si>
    <t>CONDULETE DE PVC, TIPO X, PARA ELETRODUTO DE PVC SOLDÁVEL DN 25 MM (3/4), APARENTE - FORNECIMENTO E INSTALAÇÃO. AF_10/2022</t>
  </si>
  <si>
    <t>CONDULETE DE PVC, TIPO X, PARA ELETRODUTO DE PVC SOLDÁVEL DN 32 MM (1''), APARENTE - FORNECIMENTO E INSTALAÇÃO. AF_10/2022</t>
  </si>
  <si>
    <t>55,25</t>
  </si>
  <si>
    <t>125,13</t>
  </si>
  <si>
    <t>378,55</t>
  </si>
  <si>
    <t>737,22</t>
  </si>
  <si>
    <t>1.132,92</t>
  </si>
  <si>
    <t>158,52</t>
  </si>
  <si>
    <t>248,64</t>
  </si>
  <si>
    <t>477,03</t>
  </si>
  <si>
    <t>650,15</t>
  </si>
  <si>
    <t>741,00</t>
  </si>
  <si>
    <t>198,73</t>
  </si>
  <si>
    <t>371,49</t>
  </si>
  <si>
    <t>515,55</t>
  </si>
  <si>
    <t>577,88</t>
  </si>
  <si>
    <t>104396</t>
  </si>
  <si>
    <t>CONDULETE DE PVC, TIPO E, PARA ELETRODUTO DE PVC SOLDÁVEL DN 25 MM (3/4''), APARENTE - FORNECIMENTO E INSTALAÇÃO. AF_10/2022</t>
  </si>
  <si>
    <t>23,41</t>
  </si>
  <si>
    <t>104397</t>
  </si>
  <si>
    <t>CONDULETE DE PVC, TIPO E, PARA ELETRODUTO DE PVC SOLDÁVEL DN 32 MM (1''), APARENTE - FORNECIMENTO E INSTALAÇÃO. AF_10/2022</t>
  </si>
  <si>
    <t>27,85</t>
  </si>
  <si>
    <t>104398</t>
  </si>
  <si>
    <t>CONDULETE DE PVC, TIPO LR, PARA ELETRODUTO DE PVC SOLDÁVEL DN 20 MM (1/2''), APARENTE - FORNECIMENTO E INSTALAÇÃO. AF_10/2022</t>
  </si>
  <si>
    <t>104399</t>
  </si>
  <si>
    <t>CONDULETE DE PVC, TIPO LR, PARA ELETRODUTO DE PVC SOLDÁVEL DN 25 MM (3/4''), APARENTE - FORNECIMENTO E INSTALAÇÃO. AF_10/2022</t>
  </si>
  <si>
    <t>104400</t>
  </si>
  <si>
    <t>CONDULETE DE PVC, TIPO LR, PARA ELETRODUTO DE PVC SOLDÁVEL DN 32 MM (1''), APARENTE - FORNECIMENTO E INSTALAÇÃO. AF_10/2022</t>
  </si>
  <si>
    <t>38,91</t>
  </si>
  <si>
    <t>104401</t>
  </si>
  <si>
    <t>CONDULETE DE PVC, TIPO C, PARA ELETRODUTO DE PVC SOLDÁVEL DN 20 MM (1/2''), APARENTE - FORNECIMENTO E INSTALAÇÃO. AF_10/2022</t>
  </si>
  <si>
    <t>26,01</t>
  </si>
  <si>
    <t>104402</t>
  </si>
  <si>
    <t>CONDULETE DE PVC, TIPO C, PARA ELETRODUTO DE PVC SOLDÁVEL DN 25 MM (3/4''), APARENTE - FORNECIMENTO E INSTALAÇÃO. AF_10/2022</t>
  </si>
  <si>
    <t>27,43</t>
  </si>
  <si>
    <t>104403</t>
  </si>
  <si>
    <t>CONDULETE DE PVC, TIPO C, PARA ELETRODUTO DE PVC SOLDÁVEL DN 32 MM (1''), APARENTE - FORNECIMENTO E INSTALAÇÃO. AF_10/2022</t>
  </si>
  <si>
    <t>104404</t>
  </si>
  <si>
    <t>CONDULETE DE PVC, TIPO T, PARA ELETRODUTO DE PVC SOLDÁVEL DN 25 MM (3/4''), APARENTE - FORNECIMENTO E INSTALAÇÃO. AF_10/2022</t>
  </si>
  <si>
    <t>104405</t>
  </si>
  <si>
    <t>CONDULETE DE PVC, TIPO T, PARA ELETRODUTO DE PVC SOLDÁVEL DN 32 MM (1''), APARENTE - FORNECIMENTO E INSTALAÇÃO. AF_10/2022</t>
  </si>
  <si>
    <t>47,87</t>
  </si>
  <si>
    <t>15,01</t>
  </si>
  <si>
    <t>24,96</t>
  </si>
  <si>
    <t>55,36</t>
  </si>
  <si>
    <t>65,74</t>
  </si>
  <si>
    <t>72,37</t>
  </si>
  <si>
    <t>69,84</t>
  </si>
  <si>
    <t>73,85</t>
  </si>
  <si>
    <t>78,77</t>
  </si>
  <si>
    <t>86,51</t>
  </si>
  <si>
    <t>96,47</t>
  </si>
  <si>
    <t>2.976,38</t>
  </si>
  <si>
    <t>5.712,50</t>
  </si>
  <si>
    <t>7.616,66</t>
  </si>
  <si>
    <t>2.707,11</t>
  </si>
  <si>
    <t>573,06</t>
  </si>
  <si>
    <t>71,06</t>
  </si>
  <si>
    <t>783,60</t>
  </si>
  <si>
    <t>832,50</t>
  </si>
  <si>
    <t>957,57</t>
  </si>
  <si>
    <t>1.383,03</t>
  </si>
  <si>
    <t>1.969,28</t>
  </si>
  <si>
    <t>793,36</t>
  </si>
  <si>
    <t>15,85</t>
  </si>
  <si>
    <t>68,40</t>
  </si>
  <si>
    <t>154,58</t>
  </si>
  <si>
    <t>410,99</t>
  </si>
  <si>
    <t>609,91</t>
  </si>
  <si>
    <t>964,96</t>
  </si>
  <si>
    <t>1.284,65</t>
  </si>
  <si>
    <t>2.045,07</t>
  </si>
  <si>
    <t>4.247,60</t>
  </si>
  <si>
    <t>127,07</t>
  </si>
  <si>
    <t>157,33</t>
  </si>
  <si>
    <t>327,47</t>
  </si>
  <si>
    <t>1.192,32</t>
  </si>
  <si>
    <t>94,96</t>
  </si>
  <si>
    <t>153,07</t>
  </si>
  <si>
    <t>SUPORTE PARAFUSADO COM PLACA DE ENCAIXE 4" X 2" ALTO (2,00 M DO PISO) PARA PONTO ELÉTRICO - FORNECIMENTO E INSTALAÇÃO. AF_03/2023</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</si>
  <si>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</si>
  <si>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</si>
  <si>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</si>
  <si>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</si>
  <si>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</si>
  <si>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</si>
  <si>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</si>
  <si>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32,19</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</si>
  <si>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</si>
  <si>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</si>
  <si>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</si>
  <si>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44,12</t>
  </si>
  <si>
    <t>INTERRUPTOR SIMPLES (1 MÓDULO) COM INTERRUPTOR PARALELO (1 MÓDULO), 10A/250V, INCLUINDO SUPORTE E PLACA - FORNECIMENTO E INSTALAÇÃO. AF_03/2023</t>
  </si>
  <si>
    <t>56,00</t>
  </si>
  <si>
    <t>INTERRUPTOR SIMPLES (2 MÓDULOS), 10A/250V, SEM SUPORTE E SEM PLACA - FORNECIMENTO E INSTALAÇÃO. AF_03/2023</t>
  </si>
  <si>
    <t>37,19</t>
  </si>
  <si>
    <t>INTERRUPTOR SIMPLES (2 MÓDULOS), 10A/250V, INCLUINDO SUPORTE E PLACA - FORNECIMENTO E INSTALAÇÃO. AF_03/2023</t>
  </si>
  <si>
    <t>49,07</t>
  </si>
  <si>
    <t>INTERRUPTOR PARALELO (2 MÓDULOS), 10A/250V, SEM SUPORTE E SEM PLACA - FORNECIMENTO E INSTALAÇÃO. AF_03/2023</t>
  </si>
  <si>
    <t>51,14</t>
  </si>
  <si>
    <t>INTERRUPTOR PARALELO (2 MÓDULOS), 10A/250V, INCLUINDO SUPORTE E PLACA - FORNECIMENTO E INSTALAÇÃO. AF_03/2023</t>
  </si>
  <si>
    <t>INTERRUPTOR SIMPLES (1 MÓDULO) COM INTERRUPTOR PARALELO (2 MÓDULOS), 10A/250V, SEM SUPORTE E SEM PLACA - FORNECIMENTO E INSTALAÇÃO. AF_03/2023</t>
  </si>
  <si>
    <t>67,96</t>
  </si>
  <si>
    <t>INTERRUPTOR SIMPLES (1 MÓDULO) COM INTERRUPTOR PARALELO (2 MÓDULOS), 10A/250V, INCLUINDO SUPORTE E PLACA - FORNECIMENTO E INSTALAÇÃO. AF_03/2023</t>
  </si>
  <si>
    <t>79,84</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</si>
  <si>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</si>
  <si>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</si>
  <si>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</si>
  <si>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54,08</t>
  </si>
  <si>
    <t>INTERRUPTOR SIMPLES (3 MÓDULOS), 10A/250V, INCLUINDO SUPORTE E PLACA - FORNECIMENTO E INSTALAÇÃO. AF_03/2023</t>
  </si>
  <si>
    <t>INTERRUPTOR PARALELO (3 MÓDULOS), 10A/250V, SEM SUPORTE E SEM PLACA - FORNECIMENTO E INSTALAÇÃO. AF_03/2023</t>
  </si>
  <si>
    <t>74,93</t>
  </si>
  <si>
    <t>INTERRUPTOR PARALELO (3 MÓDULOS), 10A/250V, INCLUINDO SUPORTE E PLACA - FORNECIMENTO E INSTALAÇÃO. AF_03/2023</t>
  </si>
  <si>
    <t>86,81</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</si>
  <si>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</si>
  <si>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</si>
  <si>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95,66</t>
  </si>
  <si>
    <t>INTERRUPTOR SIMPLES (2 MÓDULOS) COM INTERRUPTOR PARALELO (2 MÓDULOS), 10A/250V, SEM SUPORTE E SEM PLACA - FORNECIMENTO E INSTALAÇÃO. AF_03/2023</t>
  </si>
  <si>
    <t>85,29</t>
  </si>
  <si>
    <t>INTERRUPTOR SIMPLES (2 MÓDULOS) COM INTERRUPTOR PARALELO (2 MÓDULOS), 10A/250V, INCLUINDO SUPORTE E PLACA - FORNECIMENTO E INSTALAÇÃO. AF_03/2023</t>
  </si>
  <si>
    <t>INTERRUPTOR SIMPLES (4 MÓDULOS), 10A/250V, SEM SUPORTE E SEM PLACA - FORNECIMENTO E INSTALAÇÃO. AF_03/2023</t>
  </si>
  <si>
    <t>71,30</t>
  </si>
  <si>
    <t>INTERRUPTOR SIMPLES (4 MÓDULOS), 10A/250V, INCLUINDO SUPORTE E PLACA - FORNECIMENTO E INSTALAÇÃO. AF_03/2023</t>
  </si>
  <si>
    <t>INTERRUPTOR SIMPLES (6 MÓDULOS), 10A/250V, SEM SUPORTE E SEM PLACA - FORNECIMENTO E INSTALAÇÃO. AF_03/2023</t>
  </si>
  <si>
    <t>105,11</t>
  </si>
  <si>
    <t>INTERRUPTOR SIMPLES (6 MÓDULOS), 10A/250V, INCLUINDO SUPORTE E PLACA - FORNECIMENTO E INSTALAÇÃO. AF_03/2023</t>
  </si>
  <si>
    <t>122,51</t>
  </si>
  <si>
    <t>INTERRUPTOR INTERMEDIÁRIO (1 MÓDULO), 10A/250V, SEM SUPORTE E SEM PLACA - FORNECIMENTO E INSTALAÇÃO. AF_03/2023</t>
  </si>
  <si>
    <t>42,89</t>
  </si>
  <si>
    <t>INTERRUPTOR INTERMEDIÁRIO (1 MÓDULO), 10A/250V, INCLUINDO SUPORTE E PLACA - FORNECIMENTO E INSTALAÇÃO. AF_03/2023</t>
  </si>
  <si>
    <t>54,77</t>
  </si>
  <si>
    <t>INTERRUPTOR BIPOLAR (1 MÓDULO), 10A/250V, SEM SUPORTE E SEM PLACA - FORNECIMENTO E INSTALAÇÃO. AF_03/2023</t>
  </si>
  <si>
    <t>41,59</t>
  </si>
  <si>
    <t>INTERRUPTOR BIPOLAR (1 MÓDULO), 10A/250V, INCLUINDO SUPORTE E PLACA - FORNECIMENTO E INSTALAÇÃO. AF_03/2023</t>
  </si>
  <si>
    <t>DIMMER ROTATIVO (1 MÓDULO), 220V/600W, SEM SUPORTE E SEM PLACA - FORNECIMENTO E INSTALAÇÃO. AF_03/2023</t>
  </si>
  <si>
    <t>95,69</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</si>
  <si>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</si>
  <si>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</si>
  <si>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</si>
  <si>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</si>
  <si>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39,98</t>
  </si>
  <si>
    <t>CAMPAINHA CIGARRA (1 MÓDULO), 10A/250V, INCLUINDO SUPORTE E PLACA - FORNECIMENTO E INSTALAÇÃO. AF_03/2023</t>
  </si>
  <si>
    <t>INTERRUPTOR PULSADOR MINUTERIA (1 MÓDULO), 10A/250V, SEM SUPORTE E SEM PLACA - FORNECIMENTO E INSTALAÇÃO. AF_03/2023</t>
  </si>
  <si>
    <t>23,48</t>
  </si>
  <si>
    <t>INTERRUPTOR PULSADOR MINUTERIA (1 MÓDULO), 10A/250V, INCLUINDO SUPORTE E PLACA - FORNECIMENTO E INSTALAÇÃO. AF_03/2023</t>
  </si>
  <si>
    <t>TOMADA ALTA DE EMBUTIR (1 MÓDULO), 2P+T 10 A, SEM SUPORTE E SEM PLACA - FORNECIMENTO E INSTALAÇÃO. AF_03/2023</t>
  </si>
  <si>
    <t>36,85</t>
  </si>
  <si>
    <t>TOMADA ALTA DE EMBUTIR (1 MÓDULO), 2P+T 20 A, SEM SUPORTE E SEM PLACA - FORNECIMENTO E INSTALAÇÃO. AF_03/2023</t>
  </si>
  <si>
    <t>39,21</t>
  </si>
  <si>
    <t>TOMADA ALTA DE EMBUTIR (1 MÓDULO), 2P+T 10 A, INCLUINDO SUPORTE E PLACA - FORNECIMENTO E INSTALAÇÃO. AF_03/2023</t>
  </si>
  <si>
    <t>48,73</t>
  </si>
  <si>
    <t>TOMADA ALTA DE EMBUTIR (1 MÓDULO), 2P+T 20 A, INCLUINDO SUPORTE E PLACA - FORNECIMENTO E INSTALAÇÃO. AF_03/2023</t>
  </si>
  <si>
    <t>51,09</t>
  </si>
  <si>
    <t>TOMADA MÉDIA DE EMBUTIR (1 MÓDULO), 2P+T 10 A, SEM SUPORTE E SEM PLACA - FORNECIMENTO E INSTALAÇÃO. AF_03/2023</t>
  </si>
  <si>
    <t>26,06</t>
  </si>
  <si>
    <t>TOMADA MÉDIA DE EMBUTIR (1 MÓDULO), 2P+T 20 A, SEM SUPORTE E SEM PLACA - FORNECIMENTO E INSTALAÇÃO. AF_03/2023</t>
  </si>
  <si>
    <t>TOMADA MÉDIA DE EMBUTIR (1 MÓDULO), 2P+T 10 A, INCLUINDO SUPORTE E PLACA - FORNECIMENTO E INSTALAÇÃO. AF_03/2023</t>
  </si>
  <si>
    <t>37,94</t>
  </si>
  <si>
    <t>TOMADA MÉDIA DE EMBUTIR (1 MÓDULO), 2P+T 20 A, INCLUINDO SUPORTE E PLACA - FORNECIMENTO E INSTALAÇÃO. AF_03/2023</t>
  </si>
  <si>
    <t>TOMADA BAIXA DE EMBUTIR (1 MÓDULO), 2P+T 10 A, SEM SUPORTE E SEM PLACA - FORNECIMENTO E INSTALAÇÃO. AF_03/2023</t>
  </si>
  <si>
    <t>TOMADA BAIXA DE EMBUTIR (1 MÓDULO), 2P+T 20 A, SEM SUPORTE E SEM PLACA - FORNECIMENTO E INSTALAÇÃO. AF_03/2023</t>
  </si>
  <si>
    <t>24,26</t>
  </si>
  <si>
    <t>TOMADA BAIXA DE EMBUTIR (1 MÓDULO), 2P+T 10 A, INCLUINDO SUPORTE E PLACA - FORNECIMENTO E INSTALAÇÃO. AF_03/2023</t>
  </si>
  <si>
    <t>TOMADA BAIXA DE EMBUTIR (1 MÓDULO), 2P+T 20 A, INCLUINDO SUPORTE E PLACA - FORNECIMENTO E INSTALAÇÃO. AF_03/2023</t>
  </si>
  <si>
    <t>36,14</t>
  </si>
  <si>
    <t>TOMADA MÉDIA DE EMBUTIR (2 MÓDULOS), 2P+T 10 A, SEM SUPORTE E SEM PLACA - FORNECIMENTO E INSTALAÇÃO. AF_03/2023</t>
  </si>
  <si>
    <t>48,70</t>
  </si>
  <si>
    <t>TOMADA MÉDIA DE EMBUTIR (2 MÓDULOS), 2P+T 20 A, SEM SUPORTE E SEM PLACA - FORNECIMENTO E INSTALAÇÃO. AF_03/2023</t>
  </si>
  <si>
    <t>53,42</t>
  </si>
  <si>
    <t>TOMADA MÉDIA DE EMBUTIR (2 MÓDULOS), 2P+T 10 A, INCLUINDO SUPORTE E PLACA - FORNECIMENTO E INSTALAÇÃO. AF_03/2023</t>
  </si>
  <si>
    <t>60,58</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</si>
  <si>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</si>
  <si>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</si>
  <si>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</si>
  <si>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10 A, INCLUINDO SUPORTE E PLACA - FORNECIMENTO E INSTALAÇÃO. AF_03/2023</t>
  </si>
  <si>
    <t>52,20</t>
  </si>
  <si>
    <t>TOMADA BAIXA DE EMBUTIR (2 MÓDULOS), 2P+T 20 A, INCLUINDO SUPORTE E PLACA - FORNECIMENTO E INSTALAÇÃO. AF_03/2023</t>
  </si>
  <si>
    <t>56,92</t>
  </si>
  <si>
    <t>TOMADA MÉDIA DE EMBUTIR (3 MÓDULOS), 2P+T 10 A, SEM SUPORTE E SEM PLACA - FORNECIMENTO E INSTALAÇÃO. AF_03/2023</t>
  </si>
  <si>
    <t>TOMADA MÉDIA DE EMBUTIR (3 MÓDULOS), 2P+T 20 A, SEM SUPORTE E SEM PLACA - FORNECIMENTO E INSTALAÇÃO. AF_03/2023</t>
  </si>
  <si>
    <t>78,35</t>
  </si>
  <si>
    <t>TOMADA MÉDIA DE EMBUTIR (3 MÓDULOS), 2P+T 10 A, INCLUINDO SUPORTE E PLACA - FORNECIMENTO E INSTALAÇÃO. AF_03/2023</t>
  </si>
  <si>
    <t>83,15</t>
  </si>
  <si>
    <t>TOMADA MÉDIA DE EMBUTIR (3 MÓDULOS), 2P+T 20 A, INCLUINDO SUPORTE E PLACA - FORNECIMENTO E INSTALAÇÃO. AF_03/2023</t>
  </si>
  <si>
    <t>90,23</t>
  </si>
  <si>
    <t>TOMADA BAIXA DE EMBUTIR (3 MÓDULOS), 2P+T 10 A, SEM SUPORTE E SEM PLACA - FORNECIMENTO E INSTALAÇÃO. AF_03/2023</t>
  </si>
  <si>
    <t>58,73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</si>
  <si>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</si>
  <si>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</si>
  <si>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</si>
  <si>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77,69</t>
  </si>
  <si>
    <t>TOMADA BAIXA DE EMBUTIR (4 MÓDULOS), 2P+T 10 A, SEM SUPORTE E SEM PLACA - FORNECIMENTO E INSTALAÇÃO. AF_03/2023</t>
  </si>
  <si>
    <t>TOMADA BAIXA DE EMBUTIR (4 MÓDULOS), 2P+T 10 A, INCLUINDO SUPORTE E PLACA - FORNECIMENTO E INSTALAÇÃO. AF_03/2023</t>
  </si>
  <si>
    <t>95,15</t>
  </si>
  <si>
    <t>TOMADA BAIXA DE EMBUTIR (6 MÓDULOS), 2P+T 10 A, SEM SUPORTE E SEM PLACA - FORNECIMENTO E INSTALAÇÃO. AF_03/2023</t>
  </si>
  <si>
    <t>114,85</t>
  </si>
  <si>
    <t>TOMADA BAIXA DE EMBUTIR (6 MÓDULOS), 2P+T 10 A, INCLUINDO SUPORTE E PLACA - FORNECIMENTO E INSTALAÇÃO. AF_03/2023</t>
  </si>
  <si>
    <t>132,25</t>
  </si>
  <si>
    <t>INTERRUPTOR SIMPLES (1 MÓDULO) COM 1 TOMADA DE EMBUTIR 2P+T 10 A, SEM SUPORTE E SEM PLACA - FORNECIMENTO E INSTALAÇÃO. AF_03/2023</t>
  </si>
  <si>
    <t>42,90</t>
  </si>
  <si>
    <t>INTERRUPTOR SIMPLES (1 MÓDULO) COM 1 TOMADA DE EMBUTIR 2P+T 10 A, INCLUINDO SUPORTE E PLACA - FORNECIMENTO E INSTALAÇÃO. AF_03/2023</t>
  </si>
  <si>
    <t>54,78</t>
  </si>
  <si>
    <t>INTERRUPTOR SIMPLES (1 MÓDULO) COM 2 TOMADAS DE EMBUTIR 2P+T 10 A, SEM SUPORTE E SEM PLACA - FORNECIMENTO E INSTALAÇÃO. AF_03/2023</t>
  </si>
  <si>
    <t>65,52</t>
  </si>
  <si>
    <t>INTERRUPTOR SIMPLES (1 MÓDULO) COM 2 TOMADAS DE EMBUTIR 2P+T 10 A, INCLUINDO SUPORTE E PLACA - FORNECIMENTO E INSTALAÇÃO. AF_03/2023</t>
  </si>
  <si>
    <t>77,40</t>
  </si>
  <si>
    <t>INTERRUPTOR SIMPLES (2 MÓDULOS) COM 1 TOMADA DE EMBUTIR 2P+T 10 A, SEM SUPORTE E SEM PLACA - FORNECIMENTO E INSTALAÇÃO. AF_03/2023</t>
  </si>
  <si>
    <t>59,77</t>
  </si>
  <si>
    <t>INTERRUPTOR SIMPLES (2 MÓDULOS) COM 1 TOMADA DE EMBUTIR 2P+T 10 A, INCLUINDO SUPORTE E PLACA - FORNECIMENTO E INSTALAÇÃO. AF_03/2023</t>
  </si>
  <si>
    <t>INTERRUPTOR PARALELO (1 MÓDULO) COM 1 TOMADA DE EMBUTIR 2P+T 10 A, SEM SUPORTE E SEM PLACA - FORNECIMENTO E INSTALAÇÃO. AF_03/2023</t>
  </si>
  <si>
    <t>49,92</t>
  </si>
  <si>
    <t>INTERRUPTOR PARALELO (1 MÓDULO) COM 1 TOMADA DE EMBUTIR 2P+T 10 A, INCLUINDO SUPORTE E PLACA - FORNECIMENTO E INSTALAÇÃO. AF_03/2023</t>
  </si>
  <si>
    <t>61,80</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</si>
  <si>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</si>
  <si>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</si>
  <si>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84,37</t>
  </si>
  <si>
    <t>INTERRUPTOR PARALELO (2 MÓDULOS) COM 1 TOMADA DE EMBUTIR 2P+T 10 A, SEM SUPORTE E SEM PLACA - FORNECIMENTO E INSTALAÇÃO. AF_03/2023</t>
  </si>
  <si>
    <t>73,71</t>
  </si>
  <si>
    <t>INTERRUPTOR PARALELO (2 MÓDULOS) COM 1 TOMADA DE EMBUTIR 2P+T 10 A, INCLUINDO SUPORTE E PLACA - FORNECIMENTO E INSTALAÇÃO. AF_03/2023</t>
  </si>
  <si>
    <t>85,59</t>
  </si>
  <si>
    <t>INTERRUPTOR SIMPLES (1 MÓDULO), INTERRUPTOR PARALELO (1 MÓDULO) E 1 TOMADA DE EMBUTIR 2P+T 10 A, SEM SUPORTE E SEM PLACA - FORNECIMENTO E INSTALAÇÃO. AF_03/2023</t>
  </si>
  <si>
    <t>66,74</t>
  </si>
  <si>
    <t>INTERRUPTOR SIMPLES (1 MÓDULO), INTERRUPTOR PARALELO (1 MÓDULO) E 1 TOMADA DE EMBUTIR 2P+T 10 A, INCLUINDO SUPORTE E PLACA - FORNECIMENTO E INSTALAÇÃO. AF_03/2023</t>
  </si>
  <si>
    <t>78,62</t>
  </si>
  <si>
    <t>84,65</t>
  </si>
  <si>
    <t>117,90</t>
  </si>
  <si>
    <t>113,64</t>
  </si>
  <si>
    <t>153,80</t>
  </si>
  <si>
    <t>279,22</t>
  </si>
  <si>
    <t>38,73</t>
  </si>
  <si>
    <t>94,21</t>
  </si>
  <si>
    <t>120,87</t>
  </si>
  <si>
    <t>121,07</t>
  </si>
  <si>
    <t>69,85</t>
  </si>
  <si>
    <t>66,02</t>
  </si>
  <si>
    <t>17,66</t>
  </si>
  <si>
    <t>LÂMPADA TUBULAR FLUORESCENTE T8 DE 16/18 W, BASE G13 - FORNECIMENTO E INSTALAÇÃO. AF_02/2020_PS</t>
  </si>
  <si>
    <t>50,89</t>
  </si>
  <si>
    <t>LÂMPADA TUBULAR FLUORESCENTE T8 DE 32/36 W, BASE G13 - FORNECIMENTO E INSTALAÇÃO. AF_02/2020_PS</t>
  </si>
  <si>
    <t>58,44</t>
  </si>
  <si>
    <t>LÂMPADA TUBULAR FLUORESCENTE T10 DE 20/40 W, BASE G13 - FORNECIMENTO E INSTALAÇÃO. AF_02/2020_PS</t>
  </si>
  <si>
    <t>58,21</t>
  </si>
  <si>
    <t>LÂMPADA TUBULAR FLUORESCENTE T5 DE 14 W, BASE G13 - FORNECIMENTO E INSTALAÇÃO. AF_02/2020_PS</t>
  </si>
  <si>
    <t>52,98</t>
  </si>
  <si>
    <t>LÂMPADA TUBULAR LED DE 9/10 W, BASE G13 - FORNECIMENTO E INSTALAÇÃO. AF_02/2020_PS</t>
  </si>
  <si>
    <t>LÂMPADA TUBULAR LED DE 18/20 W, BASE G13 - FORNECIMENTO E INSTALAÇÃO. AF_02/2020_PS</t>
  </si>
  <si>
    <t>31,29</t>
  </si>
  <si>
    <t>227,30</t>
  </si>
  <si>
    <t>307,62</t>
  </si>
  <si>
    <t>47,91</t>
  </si>
  <si>
    <t>55,08</t>
  </si>
  <si>
    <t>103782</t>
  </si>
  <si>
    <t>LUMINÁRIA TIPO PLAFON CIRCULAR, DE SOBREPOR, COM LED DE 12/13 W - FORNECIMENTO E INSTALAÇÃO. AF_03/2022</t>
  </si>
  <si>
    <t>39,06</t>
  </si>
  <si>
    <t>ENTRADA DE ENERGIA ELÉTRICA, AÉREA, MONOFÁSICA, COM CAIXA DE SOBREPOR, CABO DE 10 MM2 E DISJUNTOR DIN 50A (NÃO INCLUSO O POSTE DE CONCRETO). AF_07/2020_PS</t>
  </si>
  <si>
    <t>1.393,14</t>
  </si>
  <si>
    <t>ENTRADA DE ENERGIA ELÉTRICA, AÉREA, MONOFÁSICA, COM CAIXA DE SOBREPOR, CABO DE 16 MM2 E DISJUNTOR DIN 50A (NÃO INCLUSO O POSTE DE CONCRETO). AF_07/2020_PS</t>
  </si>
  <si>
    <t>1.486,31</t>
  </si>
  <si>
    <t>ENTRADA DE ENERGIA ELÉTRICA, AÉREA, MONOFÁSICA, COM CAIXA DE SOBREPOR, CABO DE 25 MM2 E DISJUNTOR DIN 50A (NÃO INCLUSO O POSTE DE CONCRETO). AF_07/2020_PS</t>
  </si>
  <si>
    <t>1.503,91</t>
  </si>
  <si>
    <t>ENTRADA DE ENERGIA ELÉTRICA, AÉREA, MONOFÁSICA, COM CAIXA DE SOBREPOR, CABO DE 35 MM2 E DISJUNTOR DIN 50A (NÃO INCLUSO O POSTE DE CONCRETO). AF_07/2020_PS</t>
  </si>
  <si>
    <t>1.636,77</t>
  </si>
  <si>
    <t>ENTRADA DE ENERGIA ELÉTRICA, AÉREA, MONOFÁSICA, COM CAIXA DE EMBUTIR, CABO DE 10 MM2 E DISJUNTOR DIN 50A (NÃO INCLUSO O POSTE DE CONCRETO). AF_07/2020_PS</t>
  </si>
  <si>
    <t>1.375,87</t>
  </si>
  <si>
    <t>ENTRADA DE ENERGIA ELÉTRICA, AÉREA, MONOFÁSICA, COM CAIXA DE EMBUTIR, CABO DE 16 MM2 E DISJUNTOR DIN 50A (NÃO INCLUSO O POSTE DE CONCRETO). AF_07/2020_PS</t>
  </si>
  <si>
    <t>1.469,04</t>
  </si>
  <si>
    <t>ENTRADA DE ENERGIA ELÉTRICA, AÉREA, MONOFÁSICA, COM CAIXA DE EMBUTIR, CABO DE 25 MM2 E DISJUNTOR DIN 50A (NÃO INCLUSO O POSTE DE CONCRETO). AF_07/2020_PS</t>
  </si>
  <si>
    <t>1.486,64</t>
  </si>
  <si>
    <t>ENTRADA DE ENERGIA ELÉTRICA, AÉREA, MONOFÁSICA, COM CAIXA DE EMBUTIR, CABO DE 35 MM2 E DISJUNTOR DIN 50A (NÃO INCLUSO O POSTE DE CONCRETO). AF_07/2020_PS</t>
  </si>
  <si>
    <t>1.619,50</t>
  </si>
  <si>
    <t>ENTRADA DE ENERGIA ELÉTRICA, AÉREA, BIFÁSICA, COM CAIXA DE SOBREPOR, CABO DE 10 MM2 E DISJUNTOR DIN 50A (NÃO INCLUSO O POSTE DE CONCRETO). AF_07/2020_PS</t>
  </si>
  <si>
    <t>1.617,97</t>
  </si>
  <si>
    <t>ENTRADA DE ENERGIA ELÉTRICA, AÉREA, BIFÁSICA, COM CAIXA DE SOBREPOR, CABO DE 16 MM2 E DISJUNTOR DIN 50A (NÃO INCLUSO O POSTE DE CONCRETO). AF_07/2020_PS</t>
  </si>
  <si>
    <t>1.758,99</t>
  </si>
  <si>
    <t>ENTRADA DE ENERGIA ELÉTRICA, AÉREA, BIFÁSICA, COM CAIXA DE SOBREPOR, CABO DE 25 MM2 E DISJUNTOR DIN 50A (NÃO INCLUSO O POSTE DE CONCRETO). AF_07/2020_PS</t>
  </si>
  <si>
    <t>1.785,63</t>
  </si>
  <si>
    <t>ENTRADA DE ENERGIA ELÉTRICA, AÉREA, BIFÁSICA, COM CAIXA DE SOBREPOR, CABO DE 35 MM2 E DISJUNTOR DIN 50A (NÃO INCLUSO O POSTE DE CONCRETO). AF_07/2020_PS</t>
  </si>
  <si>
    <t>1.971,83</t>
  </si>
  <si>
    <t>ENTRADA DE ENERGIA ELÉTRICA, AÉREA, BIFÁSICA, COM CAIXA DE EMBUTIR, CABO DE 10 MM2 E DISJUNTOR DIN 50A (NÃO INCLUSO O POSTE DE CONCRETO). AF_07/2020_PS</t>
  </si>
  <si>
    <t>1.608,25</t>
  </si>
  <si>
    <t>ENTRADA DE ENERGIA ELÉTRICA, AÉREA, BIFÁSICA, COM CAIXA DE EMBUTIR, CABO DE 16 MM2 E DISJUNTOR DIN 50A (NÃO INCLUSO O POSTE DE CONCRETO). AF_07/2020_PS</t>
  </si>
  <si>
    <t>1.749,27</t>
  </si>
  <si>
    <t>ENTRADA DE ENERGIA ELÉTRICA, AÉREA, BIFÁSICA, COM CAIXA DE EMBUTIR, CABO DE 25 MM2 E DISJUNTOR DIN 50A (NÃO INCLUSO O POSTE DE CONCRETO). AF_07/2020_PS</t>
  </si>
  <si>
    <t>1.775,91</t>
  </si>
  <si>
    <t>ENTRADA DE ENERGIA ELÉTRICA, AÉREA, BIFÁSICA, COM CAIXA DE EMBUTIR, CABO DE 35 MM2 E DISJUNTOR DIN 50A (NÃO INCLUSO O POSTE DE CONCRETO). AF_07/2020_PS</t>
  </si>
  <si>
    <t>1.962,11</t>
  </si>
  <si>
    <t>ENTRADA DE ENERGIA ELÉTRICA, AÉREA, TRIFÁSICA, COM CAIXA DE SOBREPOR, CABO DE 10 MM2 E DISJUNTOR DIN 50A (NÃO INCLUSO O POSTE DE CONCRETO). AF_07/2020_PS</t>
  </si>
  <si>
    <t>1.725,26</t>
  </si>
  <si>
    <t>ENTRADA DE ENERGIA ELÉTRICA, AÉREA, TRIFÁSICA, COM CAIXA DE SOBREPOR, CABO DE 16 MM2 E DISJUNTOR DIN 50A (NÃO INCLUSO O POSTE DE CONCRETO). AF_07/2020_PS</t>
  </si>
  <si>
    <t>1.913,30</t>
  </si>
  <si>
    <t>ENTRADA DE ENERGIA ELÉTRICA, AÉREA, TRIFÁSICA, COM CAIXA DE SOBREPOR, CABO DE 25 MM2 E DISJUNTOR DIN 50A (NÃO INCLUSO O POSTE DE CONCRETO). AF_07/2020_PS</t>
  </si>
  <si>
    <t>1.948,82</t>
  </si>
  <si>
    <t>ENTRADA DE ENERGIA ELÉTRICA, AÉREA, TRIFÁSICA, COM CAIXA DE SOBREPOR, CABO DE 35 MM2 E DISJUNTOR DIN 50A (NÃO INCLUSO O POSTE DE CONCRETO). AF_07/2020_PS</t>
  </si>
  <si>
    <t>2.187,41</t>
  </si>
  <si>
    <t>ENTRADA DE ENERGIA ELÉTRICA, AÉREA, TRIFÁSICA, COM CAIXA DE EMBUTIR, CABO DE 10 MM2 E DISJUNTOR DIN 50A (NÃO INCLUSO O POSTE DE CONCRETO). AF_07/2020_PS</t>
  </si>
  <si>
    <t>1.960,26</t>
  </si>
  <si>
    <t>ENTRADA DE ENERGIA ELÉTRICA, AÉREA, TRIFÁSICA, COM CAIXA DE EMBUTIR, CABO DE 16 MM2 E DISJUNTOR DIN 50A (NÃO INCLUSO O POSTE DE CONCRETO). AF_07/2020_PS</t>
  </si>
  <si>
    <t>2.148,30</t>
  </si>
  <si>
    <t>ENTRADA DE ENERGIA ELÉTRICA, AÉREA, TRIFÁSICA, COM CAIXA DE EMBUTIR, CABO DE 25 MM2 E DISJUNTOR DIN 50A (NÃO INCLUSO O POSTE DE CONCRETO). AF_07/2020_PS</t>
  </si>
  <si>
    <t>2.183,82</t>
  </si>
  <si>
    <t>ENTRADA DE ENERGIA ELÉTRICA, AÉREA, TRIFÁSICA, COM CAIXA DE EMBUTIR, CABO DE 35 MM2 E DISJUNTOR DIN 50A (NÃO INCLUSO O POSTE DE CONCRETO). AF_07/2020_PS</t>
  </si>
  <si>
    <t>2.422,41</t>
  </si>
  <si>
    <t>ENTRADA DE ENERGIA ELÉTRICA, SUBTERRÂNEA, MONOFÁSICA, COM CAIXA DE SOBREPOR, CABO DE 10 MM2 E DISJUNTOR DIN 50A (NÃO INCLUSA MURETA DE ALVENARIA). AF_07/2020_PS</t>
  </si>
  <si>
    <t>772,07</t>
  </si>
  <si>
    <t>ENTRADA DE ENERGIA ELÉTRICA, SUBTERRÂNEA, MONOFÁSICA, COM CAIXA DE SOBREPOR, CABO DE 16 MM2 E DISJUNTOR DIN 50A (NÃO INCLUSA MURETA DE ALVENARIA). AF_07/2020_PS</t>
  </si>
  <si>
    <t>883,88</t>
  </si>
  <si>
    <t>ENTRADA DE ENERGIA ELÉTRICA, SUBTERRÂNEA, MONOFÁSICA, COM CAIXA DE SOBREPOR, CABO DE 25 MM2 E DISJUNTOR DIN 50A (NÃO INCLUSA MURETA DE ALVENARIA). AF_07/2020_PS</t>
  </si>
  <si>
    <t>905,00</t>
  </si>
  <si>
    <t>ENTRADA DE ENERGIA ELÉTRICA, SUBTERRÂNEA, MONOFÁSICA, COM CAIXA DE SOBREPOR, CABO DE 35 MM2 E DISJUNTOR DIN 50A (NÃO INCLUSA MURETA DE ALVENARIA). AF_07/2020_PS</t>
  </si>
  <si>
    <t>1.029,61</t>
  </si>
  <si>
    <t>ENTRADA DE ENERGIA ELÉTRICA, SUBTERRÂNEA, MONOFÁSICA, COM CAIXA DE EMBUTIR, CABO DE 10 MM2 E DISJUNTOR DIN 50A (NÃO INCLUSA MURETA DE ALVENARIA). AF_07/2020_PS</t>
  </si>
  <si>
    <t>754,80</t>
  </si>
  <si>
    <t>ENTRADA DE ENERGIA ELÉTRICA, SUBTERRÂNEA, MONOFÁSICA, COM CAIXA DE EMBUTIR, CABO DE 16 MM2 E DISJUNTOR DIN 50A (NÃO INCLUSA MURETA DE ALVENARIA). AF_07/2020_PS</t>
  </si>
  <si>
    <t>866,61</t>
  </si>
  <si>
    <t>ENTRADA DE ENERGIA ELÉTRICA, SUBTERRÂNEA, MONOFÁSICA, COM CAIXA DE EMBUTIR, CABO DE 25 MM2 E DISJUNTOR DIN 50A (NÃO INCLUSA MURETA DE ALVENARIA). AF_07/2020_PS</t>
  </si>
  <si>
    <t>887,73</t>
  </si>
  <si>
    <t>ENTRADA DE ENERGIA ELÉTRICA, SUBTERRÂNEA, MONOFÁSICA, COM CAIXA DE EMBUTIR, CABO DE 35 MM2 E DISJUNTOR DIN 50A (NÃO INCLUSA MURETA DE ALVENARIA). AF_07/2020_PS</t>
  </si>
  <si>
    <t>1.012,34</t>
  </si>
  <si>
    <t>ENTRADA DE ENERGIA ELÉTRICA, SUBTERRÂNEA, BIFÁSICA, COM CAIXA DE SOBREPOR, CABO DE 10 MM2 E DISJUNTOR DIN 50A (NÃO INCLUSA MURETA DE ALVENARIA). AF_07/2020_PS</t>
  </si>
  <si>
    <t>1.011,15</t>
  </si>
  <si>
    <t>ENTRADA DE ENERGIA ELÉTRICA, SUBTERRÂNEA, BIFÁSICA, COM CAIXA DE SOBREPOR, CABO DE 16 MM2 E DISJUNTOR DIN 50A (NÃO INCLUSA MURETA DE ALVENARIA). AF_07/2020_PS</t>
  </si>
  <si>
    <t>1.178,85</t>
  </si>
  <si>
    <t>ENTRADA DE ENERGIA ELÉTRICA, SUBTERRÂNEA, BIFÁSICA, COM CAIXA DE SOBREPOR, CABO DE 25 MM2 E DISJUNTOR DIN 50A (NÃO INCLUSA MURETA DE ALVENARIA). AF_07/2020_PS</t>
  </si>
  <si>
    <t>1.210,53</t>
  </si>
  <si>
    <t>ENTRADA DE ENERGIA ELÉTRICA, SUBTERRÂNEA, BIFÁSICA, COM CAIXA DE SOBREPOR, CABO DE 35 MM2 E DISJUNTOR DIN 50A (NÃO INCLUSA MURETA DE ALVENARIA). AF_07/2020_PS</t>
  </si>
  <si>
    <t>1.397,45</t>
  </si>
  <si>
    <t>ENTRADA DE ENERGIA ELÉTRICA, SUBTERRÂNEA, BIFÁSICA, COM CAIXA DE EMBUTIR, CABO DE 10 MM2 E DISJUNTOR DIN 50A (NÃO INCLUSA MURETA DE ALVENARIA). AF_07/2020_PS</t>
  </si>
  <si>
    <t>1.001,43</t>
  </si>
  <si>
    <t>ENTRADA DE ENERGIA ELÉTRICA, SUBTERRÂNEA, BIFÁSICA, COM CAIXA DE EMBUTIR, CABO DE 16 MM2 E DISJUNTOR DIN 50A (NÃO INCLUSA MURETA DE ALVENARIA). AF_07/2020_PS</t>
  </si>
  <si>
    <t>1.169,13</t>
  </si>
  <si>
    <t>ENTRADA DE ENERGIA ELÉTRICA, SUBTERRÂNEA, BIFÁSICA, COM CAIXA DE EMBUTIR, CABO DE 25 MM2 E DISJUNTOR DIN 50A (NÃO INCLUSA MURETA DE ALVENARIA). AF_07/2020_PS</t>
  </si>
  <si>
    <t>1.200,81</t>
  </si>
  <si>
    <t>ENTRADA DE ENERGIA ELÉTRICA, SUBTERRÂNEA, BIFÁSICA, COM CAIXA DE EMBUTIR, CABO DE 35 MM2 E DISJUNTOR DIN 50A (NÃO INCLUSA MURETA DE ALVENARIA). AF_07/2020_PS</t>
  </si>
  <si>
    <t>1.387,73</t>
  </si>
  <si>
    <t>ENTRADA DE ENERGIA ELÉTRICA, SUBTERRÂNEA, TRIFÁSICA, COM CAIXA DE SOBREPOR, CABO DE 10 MM2 E DISJUNTOR DIN 50A (NÃO INCLUSA MURETA DE ALVENARIA). AF_07/2020_PS</t>
  </si>
  <si>
    <t>1.134,18</t>
  </si>
  <si>
    <t>ENTRADA DE ENERGIA ELÉTRICA, SUBTERRÂNEA, TRIFÁSICA, COM CAIXA DE SOBREPOR, CABO DE 16 MM2 E DISJUNTOR DIN 50A (NÃO INCLUSA MURETA DE ALVENARIA). AF_07/2020_PS</t>
  </si>
  <si>
    <t>1.357,79</t>
  </si>
  <si>
    <t>ENTRADA DE ENERGIA ELÉTRICA, SUBTERRÂNEA, TRIFÁSICA, COM CAIXA DE SOBREPOR, CABO DE 25 MM2 E DISJUNTOR DIN 50A (NÃO INCLUSA MURETA DE ALVENARIA). AF_07/2020_PS</t>
  </si>
  <si>
    <t>1.400,03</t>
  </si>
  <si>
    <t>ENTRADA DE ENERGIA ELÉTRICA, SUBTERRÂNEA, TRIFÁSICA, COM CAIXA DE SOBREPOR, CABO DE 35 MM2 E DISJUNTOR DIN 50A (NÃO INCLUSA MURETA DE ALVENARIA). AF_07/2020_PS</t>
  </si>
  <si>
    <t>1.649,25</t>
  </si>
  <si>
    <t>ENTRADA DE ENERGIA ELÉTRICA, SUBTERRÂNEA, TRIFÁSICA, COM CAIXA DE EMBUTIR, CABO DE 10 MM2 E DISJUNTOR DIN 50A (NÃO INCLUSA MURETA DE ALVENARIA). AF_07/2020_PS</t>
  </si>
  <si>
    <t>1.369,18</t>
  </si>
  <si>
    <t>ENTRADA DE ENERGIA ELÉTRICA, SUBTERRÂNEA, TRIFÁSICA, COM CAIXA DE EMBUTIR, CABO DE 16 MM2 E DISJUNTOR DIN 50A (NÃO INCLUSA MURETA DE ALVENARIA). AF_07/2020_PS</t>
  </si>
  <si>
    <t>1.592,79</t>
  </si>
  <si>
    <t>ENTRADA DE ENERGIA ELÉTRICA, SUBTERRÂNEA, TRIFÁSICA, COM CAIXA DE EMBUTIR, CABO DE 25 MM2 E DISJUNTOR DIN 50A (NÃO INCLUSA MURETA DE ALVENARIA). AF_07/2020_PS</t>
  </si>
  <si>
    <t>1.635,03</t>
  </si>
  <si>
    <t>ENTRADA DE ENERGIA ELÉTRICA, SUBTERRÂNEA, TRIFÁSICA, COM CAIXA DE EMBUTIR, CABO DE 35 MM2 E DISJUNTOR DIN 50A (NÃO INCLUSA MURETA DE ALVENARIA). AF_07/2020_PS</t>
  </si>
  <si>
    <t>1.884,25</t>
  </si>
  <si>
    <t>132,30</t>
  </si>
  <si>
    <t>57,26</t>
  </si>
  <si>
    <t>93,55</t>
  </si>
  <si>
    <t>159,00</t>
  </si>
  <si>
    <t>207,08</t>
  </si>
  <si>
    <t>42,97</t>
  </si>
  <si>
    <t>75,79</t>
  </si>
  <si>
    <t>121,80</t>
  </si>
  <si>
    <t>177,67</t>
  </si>
  <si>
    <t>36,27</t>
  </si>
  <si>
    <t>113,98</t>
  </si>
  <si>
    <t>20,22</t>
  </si>
  <si>
    <t>7,85</t>
  </si>
  <si>
    <t>22,27</t>
  </si>
  <si>
    <t>31,44</t>
  </si>
  <si>
    <t>84,34</t>
  </si>
  <si>
    <t>110,27</t>
  </si>
  <si>
    <t>165,48</t>
  </si>
  <si>
    <t>256,40</t>
  </si>
  <si>
    <t>145,08</t>
  </si>
  <si>
    <t>39,88</t>
  </si>
  <si>
    <t>100,12</t>
  </si>
  <si>
    <t>150,90</t>
  </si>
  <si>
    <t>146,18</t>
  </si>
  <si>
    <t>69,59</t>
  </si>
  <si>
    <t>20,53</t>
  </si>
  <si>
    <t>27,09</t>
  </si>
  <si>
    <t>49,31</t>
  </si>
  <si>
    <t>38,26</t>
  </si>
  <si>
    <t>51,06</t>
  </si>
  <si>
    <t>498,78</t>
  </si>
  <si>
    <t>279,80</t>
  </si>
  <si>
    <t>283,59</t>
  </si>
  <si>
    <t>459,16</t>
  </si>
  <si>
    <t>500,15</t>
  </si>
  <si>
    <t>587,47</t>
  </si>
  <si>
    <t>767,02</t>
  </si>
  <si>
    <t>878,69</t>
  </si>
  <si>
    <t>1.405,85</t>
  </si>
  <si>
    <t>120,85</t>
  </si>
  <si>
    <t>675,63</t>
  </si>
  <si>
    <t>29,88</t>
  </si>
  <si>
    <t>363,82</t>
  </si>
  <si>
    <t>196,40</t>
  </si>
  <si>
    <t>466,94</t>
  </si>
  <si>
    <t>511,54</t>
  </si>
  <si>
    <t>563,70</t>
  </si>
  <si>
    <t>533,64</t>
  </si>
  <si>
    <t>627,65</t>
  </si>
  <si>
    <t>557,42</t>
  </si>
  <si>
    <t>613,95</t>
  </si>
  <si>
    <t>603,56</t>
  </si>
  <si>
    <t>693,62</t>
  </si>
  <si>
    <t>651,47</t>
  </si>
  <si>
    <t>721,47</t>
  </si>
  <si>
    <t>724,00</t>
  </si>
  <si>
    <t>793,21</t>
  </si>
  <si>
    <t>717,71</t>
  </si>
  <si>
    <t>775,08</t>
  </si>
  <si>
    <t>768,76</t>
  </si>
  <si>
    <t>865,97</t>
  </si>
  <si>
    <t>921,92</t>
  </si>
  <si>
    <t>1.053,06</t>
  </si>
  <si>
    <t>1.068,63</t>
  </si>
  <si>
    <t>1.176,74</t>
  </si>
  <si>
    <t>484,05</t>
  </si>
  <si>
    <t>580,41</t>
  </si>
  <si>
    <t>743,14</t>
  </si>
  <si>
    <t>946,15</t>
  </si>
  <si>
    <t>615,19</t>
  </si>
  <si>
    <t>1.525,02</t>
  </si>
  <si>
    <t>631,68</t>
  </si>
  <si>
    <t>1.012,31</t>
  </si>
  <si>
    <t>1.555,41</t>
  </si>
  <si>
    <t>648,08</t>
  </si>
  <si>
    <t>819,25</t>
  </si>
  <si>
    <t>1.033,71</t>
  </si>
  <si>
    <t>1.585,07</t>
  </si>
  <si>
    <t>856,58</t>
  </si>
  <si>
    <t>1.076,16</t>
  </si>
  <si>
    <t>1.647,57</t>
  </si>
  <si>
    <t>1.118,43</t>
  </si>
  <si>
    <t>1.715,13</t>
  </si>
  <si>
    <t>591,06</t>
  </si>
  <si>
    <t>3.562,10</t>
  </si>
  <si>
    <t>4.025,61</t>
  </si>
  <si>
    <t>2.489,15</t>
  </si>
  <si>
    <t>2.675,31</t>
  </si>
  <si>
    <t>329,00</t>
  </si>
  <si>
    <t>342,28</t>
  </si>
  <si>
    <t>91,55</t>
  </si>
  <si>
    <t>95,09</t>
  </si>
  <si>
    <t>110,28</t>
  </si>
  <si>
    <t>113,82</t>
  </si>
  <si>
    <t>10.261,94</t>
  </si>
  <si>
    <t>11.414,39</t>
  </si>
  <si>
    <t>14.626,50</t>
  </si>
  <si>
    <t>17.963,90</t>
  </si>
  <si>
    <t>22.517,57</t>
  </si>
  <si>
    <t>31.398,25</t>
  </si>
  <si>
    <t>36.554,19</t>
  </si>
  <si>
    <t>75,39</t>
  </si>
  <si>
    <t>245,99</t>
  </si>
  <si>
    <t>103654</t>
  </si>
  <si>
    <t>TRANSFORMADOR DE DISTRIBUIÇÃO, 500KVA, TRIFÁSICO, 60 HZ, CLASSE 15 KV, IMERSO EM ÓLEO MINERAL, INSTALAÇÃO EM SOLO (NÃO INCLUSO ABRIGO) - FORNECIMENTO E INSTALAÇÃO. AF_02/2022</t>
  </si>
  <si>
    <t>59.135,21</t>
  </si>
  <si>
    <t>103655</t>
  </si>
  <si>
    <t>TRANSFORMADOR DE DISTRIBUIÇÃO, 750 KVA, TRIFÁSICO, 60 HZ, CLASSE 15 KV, IMERSO EM ÓLEO MINERAL, INSTALAÇÃO EM SOLO (NÃO INCLUSO ABRIGO) - FORNECIMENTO E INSTALAÇÃO. AF_02/2022</t>
  </si>
  <si>
    <t>80.997,31</t>
  </si>
  <si>
    <t>103656</t>
  </si>
  <si>
    <t>TRANSFORMADOR DE DISTRIBUIÇÃO, 1000 KVA, TRIFÁSICO, 60 HZ, CLASSE 15 KV, IMERSO EM ÓLEO MINERAL, INSTALAÇÃO EM SOLO (NÃO INCLUSO ABRIGO) - FORNECIMENTO E INSTALAÇÃO. AF_02/2022</t>
  </si>
  <si>
    <t>113.230,36</t>
  </si>
  <si>
    <t>104473</t>
  </si>
  <si>
    <t>COMPOSIÇÃO PARAMÉTRICA DE PONTO ELÉTRICO DE ILUMINAÇÃO, COM INTERRUPTOR SIMPLES, EM EDIFÍCIO RESIDENCIAL COM ELETRODUTO EMBUTIDO EM RASGOS NAS PAREDES, INCLUSO TOMADA, ELETRODUTO, CABO, RASGO E CHUMBAMENTO (SEM LUMINÁRIA E LÂMPADA). AF_11/2022</t>
  </si>
  <si>
    <t>164,45</t>
  </si>
  <si>
    <t>104474</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</si>
  <si>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</si>
  <si>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351,12</t>
  </si>
  <si>
    <t>104475</t>
  </si>
  <si>
    <t>COMPOSIÇÃO PARAMÉTRICA DE PONTO ELÉTRICO DE TOMADA DE USO GERAL 2P+T (10A/250V) EM EDIFÍCIO RESIDENCIAL COM ELETRODUTO EMBUTIDO EM RASGOS NAS PAREDES, INCLUSO TOMADA, ELETRODUTO, CABO, RASGO, QUEBRA E CHUMBAMENTO. AF_11/2022</t>
  </si>
  <si>
    <t>140,05</t>
  </si>
  <si>
    <t>104476</t>
  </si>
  <si>
    <t>COMPOSIÇÃO PARAMÉTRICA DE PONTO ELÉTRICO DE TOMADA DE USO ESPECÍFICO 2P+T (20A/250V) EM EDIFÍCIO RESIDENCIAL COM ELETRODUTO EMBUTIDO EM RASGOS NAS PAREDES, INCLUSO TOMADA, ELETRODUTO, CABO, RASGO, QUEBRA E CHUMBAMENTO (EXCETO CHUVEIRO). AF_11/2022</t>
  </si>
  <si>
    <t>177,42</t>
  </si>
  <si>
    <t>104477</t>
  </si>
  <si>
    <t>COMPOSIÇÃO PARAMÉTRICA DE PONTO ELÉTRICO DE ILUMINAÇÃO, COM INTERRUPTOR SIMPLES, EM EDIFÍCIO RESIDENCIAL COM ELETRODUTO EMBUTIDO SEM NECESSIDADE DE RASGOS, INCLUSO TOMADA, ELETRODUTO, CABO E QUEBRA (SEM LUMINÁRIA E LÂMPADA). AF_11/2022</t>
  </si>
  <si>
    <t>139,91</t>
  </si>
  <si>
    <t>104478</t>
  </si>
  <si>
    <t>COMPOSIÇÃO PARAMÉTRICA DE PONTO ELÉTRICO DE ILUMINAÇÃO, COM INTERRUPTOR PARALELO, EM EDIFÍCIO RESIDENCIAL COM ELETRODUTO EMBUTIDO SEM NECESSIDADE DE RASGOS, INCLUSO TOMADA, ELETRODUTO, CABO E QUEBRA (SEM LUMINÁRIA E LÂMPADA). AF_11/2022</t>
  </si>
  <si>
    <t>307,68</t>
  </si>
  <si>
    <t>104479</t>
  </si>
  <si>
    <t>COMPOSIÇÃO PARAMÉTRICA DE PONTO ELÉTRICO DE TOMADA DE USO GERAL 2P+T (10A/250V) EM EDIFÍCIO RESIDENCIAL COM ELETRODUTO EMBUTIDO SEM NECESSIDADE DE RASGOS, INCLUSO TOMADA, ELETRODUTO, CABO E QUEBRA. AF_11/2022</t>
  </si>
  <si>
    <t>122,58</t>
  </si>
  <si>
    <t>104480</t>
  </si>
  <si>
    <t>COMPOSIÇÃO PARAMÉTRICA DE PONTO ELÉTRICO DE TOMADA DE USO ESPECÍFICO 2P+T (20A/250V) EM EDIFÍCIO RESIDENCIAL COM ELETRODUTO EMBUTIDO SEM NECESSIDADE DE RASGOS, INCLUSO TOMADA, ELETRODUTO, CABO E QUEBRA (EXCETO CHUVEIRO). AF_11/2022</t>
  </si>
  <si>
    <t>139,20</t>
  </si>
  <si>
    <t>104481</t>
  </si>
  <si>
    <t>COMPOSIÇÃO PARAMÉTRICA DE PONTO ELÉTRICO DE TOMADA PARA CHUVEIRO (20A/250V) EM EDIFÍCIO RESIDENCIAL COM ELETRODUTO EMBUTIDO EM RASGOS NAS PAREDES, INCLUSO TOMADA, ELETRODUTO, CABO, RASGO, QUEBRA E CHUMBAMENTO. AF_11/2022</t>
  </si>
  <si>
    <t>319,54</t>
  </si>
  <si>
    <t>45,91</t>
  </si>
  <si>
    <t>60,77</t>
  </si>
  <si>
    <t>130,92</t>
  </si>
  <si>
    <t>70,38</t>
  </si>
  <si>
    <t>100,62</t>
  </si>
  <si>
    <t>84,56</t>
  </si>
  <si>
    <t>126,29</t>
  </si>
  <si>
    <t>113,26</t>
  </si>
  <si>
    <t>103490</t>
  </si>
  <si>
    <t>PLACA DE CONCRETO PRÉ-MOLDADO COMO PROTEÇÃO MECÂNICA ADICIONAL NO REATERRO PARA REDE ENTERRADA DE DISTRIBUIÇÃO DE ENERGIA ELÉTRICA - FORNECIMENTO E INSTALAÇÃO. AF_12/2021</t>
  </si>
  <si>
    <t>3.170,13</t>
  </si>
  <si>
    <t>103491</t>
  </si>
  <si>
    <t>CONCRETAGEM COMO PROTEÇÃO MECÂNICA ADICIONAL NO REATERRO PARA REDE ENTERRADA DE DISTRIBUIÇÃO DE ENERGIA ELÉTRICA - FORNECIMENTO E INSTALAÇÃO. AF_12/2021</t>
  </si>
  <si>
    <t>820,75</t>
  </si>
  <si>
    <t>1.615,67</t>
  </si>
  <si>
    <t>EXTINTOR DE INCÊNDIO PORTÁTIL COM CARGA DE ÁGUA PRESSURIZADA DE 10 L, CLASSE A - FORNECIMENTO E INSTALAÇÃO. AF_10/2020_PE</t>
  </si>
  <si>
    <t>214,08</t>
  </si>
  <si>
    <t>EXTINTOR DE INCÊNDIO PORTÁTIL COM CARGA DE CO2 DE 4 KG, CLASSE BC - FORNECIMENTO E INSTALAÇÃO. AF_10/2020_PE</t>
  </si>
  <si>
    <t>630,81</t>
  </si>
  <si>
    <t>EXTINTOR DE INCÊNDIO PORTÁTIL COM CARGA DE CO2 DE 6 KG, CLASSE BC - FORNECIMENTO E INSTALAÇÃO. AF_10/2020_PE</t>
  </si>
  <si>
    <t>681,58</t>
  </si>
  <si>
    <t>EXTINTOR DE INCÊNDIO PORTÁTIL COM CARGA DE PQS DE 4 KG, CLASSE BC - FORNECIMENTO E INSTALAÇÃO. AF_10/2020_PE</t>
  </si>
  <si>
    <t>207,73</t>
  </si>
  <si>
    <t>EXTINTOR DE INCÊNDIO PORTÁTIL COM CARGA DE PQS DE 6 KG, CLASSE BC - FORNECIMENTO E INSTALAÇÃO. AF_10/2020_PE</t>
  </si>
  <si>
    <t>241,58</t>
  </si>
  <si>
    <t>EXTINTOR DE INCÊNDIO PORTÁTIL COM CARGA DE PQS DE 8 KG, CLASSE BC - FORNECIMENTO E INSTALAÇÃO. AF_10/2020_PE</t>
  </si>
  <si>
    <t>283,88</t>
  </si>
  <si>
    <t>EXTINTOR DE INCÊNDIO PORTÁTIL COM CARGA DE PQS DE 12 KG, CLASSE BC - FORNECIMENTO E INSTALAÇÃO. AF_10/2020_PE</t>
  </si>
  <si>
    <t>326,19</t>
  </si>
  <si>
    <t>1.990,24</t>
  </si>
  <si>
    <t>461,52</t>
  </si>
  <si>
    <t>586,47</t>
  </si>
  <si>
    <t>386,91</t>
  </si>
  <si>
    <t>3.563,03</t>
  </si>
  <si>
    <t>151,86</t>
  </si>
  <si>
    <t>6,37</t>
  </si>
  <si>
    <t>7,13</t>
  </si>
  <si>
    <t>53,10</t>
  </si>
  <si>
    <t>690,62</t>
  </si>
  <si>
    <t>143,72</t>
  </si>
  <si>
    <t>266,52</t>
  </si>
  <si>
    <t>414,52</t>
  </si>
  <si>
    <t>598,91</t>
  </si>
  <si>
    <t>565,73</t>
  </si>
  <si>
    <t>366,45</t>
  </si>
  <si>
    <t>889,21</t>
  </si>
  <si>
    <t>103244</t>
  </si>
  <si>
    <t>AR CONDICIONADO SPLIT INVERTER, HI-WALL (PAREDE), 9000 BTU/H, CICLO FRIO - FORNECIMENTO E INSTALAÇÃO. AF_11/2021_PE</t>
  </si>
  <si>
    <t>2.125,63</t>
  </si>
  <si>
    <t>103245</t>
  </si>
  <si>
    <t>AR CONDICIONADO SPLIT ON/OFF, HI-WALL (PAREDE), 9000 BTUS/H, CICLO FRIO - FORNECIMENTO E INSTALAÇÃO. AF_11/2021_PE</t>
  </si>
  <si>
    <t>1.680,39</t>
  </si>
  <si>
    <t>103246</t>
  </si>
  <si>
    <t>AR CONDICIONADO SPLIT ON/OFF, HI-WALL (PAREDE), 9000 BTUS/H, CICLO QUENTE/FRIO - FORNECIMENTO E INSTALAÇÃO. AF_11/2021_PE</t>
  </si>
  <si>
    <t>1.830,97</t>
  </si>
  <si>
    <t>103247</t>
  </si>
  <si>
    <t>AR CONDICIONADO SPLIT INVERTER, HI-WALL (PAREDE), 12000 BTU/H, CICLO FRIO - FORNECIMENTO E INSTALAÇÃO. AF_11/2021_PE</t>
  </si>
  <si>
    <t>2.357,21</t>
  </si>
  <si>
    <t>103248</t>
  </si>
  <si>
    <t>AR CONDICIONADO SPLIT ON/OFF, HI-WALL (PAREDE), 12000 BTUS/H, CICLO FRIO - FORNECIMENTO E INSTALAÇÃO. AF_11/2021_PE</t>
  </si>
  <si>
    <t>1.929,56</t>
  </si>
  <si>
    <t>103249</t>
  </si>
  <si>
    <t>AR CONDICIONADO SPLIT ON/OFF, HI-WALL (PAREDE), 12000 BTUS/H, CICLO QUENTE/FRIO - FORNECIMENTO E INSTALAÇÃO. AF_11/2021_PE</t>
  </si>
  <si>
    <t>2.071,66</t>
  </si>
  <si>
    <t>103250</t>
  </si>
  <si>
    <t>AR CONDICIONADO SPLIT INVERTER, HI-WALL (PAREDE), 18000 BTU/H, CICLO FRIO - FORNECIMENTO E INSTALAÇÃO. AF_11/2021_PE</t>
  </si>
  <si>
    <t>3.415,88</t>
  </si>
  <si>
    <t>103251</t>
  </si>
  <si>
    <t>AR CONDICIONADO SPLIT ON/OFF, HI-WALL (PAREDE), 18000 BTUS/H, CICLO FRIO - FORNECIMENTO E INSTALAÇÃO. AF_11/2021_PE</t>
  </si>
  <si>
    <t>2.701,62</t>
  </si>
  <si>
    <t>103252</t>
  </si>
  <si>
    <t>AR CONDICIONADO SPLIT ON/OFF, HI-WALL (PAREDE), 18000 BTUS/H, CICLO QUENTE/FRIO - FORNECIMENTO E INSTALAÇÃO. AF_11/2021_PE</t>
  </si>
  <si>
    <t>2.989,66</t>
  </si>
  <si>
    <t>103253</t>
  </si>
  <si>
    <t>AR CONDICIONADO SPLIT INVERTER, HI-WALL (PAREDE), 24000 BTU/H, CICLO FRIO - FORNECIMENTO E INSTALAÇÃO. AF_11/2021_PE</t>
  </si>
  <si>
    <t>4.649,87</t>
  </si>
  <si>
    <t>103254</t>
  </si>
  <si>
    <t>AR CONDICIONADO SPLIT ON/OFF, HI-WALL (PAREDE), 24000 BTUS/H, CICLO FRIO - FORNECIMENTO E INSTALAÇÃO. AF_11/2021_PE</t>
  </si>
  <si>
    <t>3.482,14</t>
  </si>
  <si>
    <t>103255</t>
  </si>
  <si>
    <t>AR CONDICIONADO SPLIT ON/OFF, HI-WALL (PAREDE), 24000 BTUS/H, CICLO QUENTE/FRIO - FORNECIMENTO E INSTALAÇÃO. AF_11/2021_PE</t>
  </si>
  <si>
    <t>3.894,15</t>
  </si>
  <si>
    <t>103256</t>
  </si>
  <si>
    <t>AR CONDICIONADO SPLIT INVERTER, PISO TETO, 18000 BTU/H, CICLO FRIO - FORNECIMENTO E INSTALAÇÃO. AF_11/2021_PE</t>
  </si>
  <si>
    <t>8.623,20</t>
  </si>
  <si>
    <t>103257</t>
  </si>
  <si>
    <t>AR CONDICIONADO SPLIT ON/OFF, PISO TETO, 18.000 BTU/H, CICLO FRIO - FORNECIMENTO E INSTALAÇÃO. AF_11/2021_PE</t>
  </si>
  <si>
    <t>4.935,94</t>
  </si>
  <si>
    <t>103258</t>
  </si>
  <si>
    <t>AR CONDICIONADO SPLIT INVERTER, PISO TETO, 24000 BTU/H, CICLO FRIO - FORNECIMENTO E INSTALAÇÃO. AF_11/2021_PE</t>
  </si>
  <si>
    <t>9.637,90</t>
  </si>
  <si>
    <t>103259</t>
  </si>
  <si>
    <t>AR CONDICIONADO SPLIT ON/OFF, PISO TETO, 24.000 BTU/H, CICLO FRIO - FORNECIMENTO E INSTALAÇÃO. AF_11/2021_PE</t>
  </si>
  <si>
    <t>5.204,26</t>
  </si>
  <si>
    <t>103260</t>
  </si>
  <si>
    <t>AR CONDICIONADO SPLIT INVERTER, PISO TETO, 24000 BTU/H, QUENTE/FRIO - FORNECIMENTO E INSTALAÇÃO. AF_11/2021_PE</t>
  </si>
  <si>
    <t>5.345,35</t>
  </si>
  <si>
    <t>103261</t>
  </si>
  <si>
    <t>AR CONDICIONADO SPLIT INVERTER, PISO TETO, 36000 BTU/H, CICLO FRIO - FORNECIMENTO E INSTALAÇÃO. AF_11/2021_PE</t>
  </si>
  <si>
    <t>10.870,06</t>
  </si>
  <si>
    <t>103262</t>
  </si>
  <si>
    <t>AR CONDICIONADO SPLIT ON/OFF, PISO TETO, 36.000 BTU/H, CICLO FRIO - FORNECIMENTO E INSTALAÇÃO. AF_11/2021_PE</t>
  </si>
  <si>
    <t>6.830,42</t>
  </si>
  <si>
    <t>103263</t>
  </si>
  <si>
    <t>AR CONDICIONADO SPLIT INVERTER, PISO TETO, 48000 BTU/H, CICLO FRIO - FORNECIMENTO E INSTALAÇÃO. AF_11/2021_PE</t>
  </si>
  <si>
    <t>15.105,81</t>
  </si>
  <si>
    <t>103264</t>
  </si>
  <si>
    <t>AR CONDICIONADO SPLIT ON/OFF, PISO TETO, 48.000 BTU/H, CICLO FRIO - FORNECIMENTO E INSTALAÇÃO. AF_11/2021_PE</t>
  </si>
  <si>
    <t>8.491,76</t>
  </si>
  <si>
    <t>103265</t>
  </si>
  <si>
    <t>AR CONDICIONADO SPLIT INVERTER, PISO TETO, APRESENTANDO ENTRE 54000 E 58000 BTU/H, CICLO FRIO - FORNECIMENTO E INSTALAÇÃO. AF_11/2021_PE</t>
  </si>
  <si>
    <t>18.201,72</t>
  </si>
  <si>
    <t>103266</t>
  </si>
  <si>
    <t>AR CONDICIONADO SPLIT ON/OFF, PISO TETO, 60.000 BTU/H, CICLO FRIO - FORNECIMENTO E INSTALAÇÃO. AF_11/2021_PE</t>
  </si>
  <si>
    <t>9.478,35</t>
  </si>
  <si>
    <t>103267</t>
  </si>
  <si>
    <t>AR CONDICIONADO SPLIT ON/OFF, CASSETE (TETO), FRIO 4 VIAS 18000 BTU/H - FORNECIMENTO E INSTALAÇÃO. AF_11/2021_PE</t>
  </si>
  <si>
    <t>5.394,87</t>
  </si>
  <si>
    <t>103268</t>
  </si>
  <si>
    <t>AR CONDICIONADO SPLIT ON/OFF, CASSETE (TETO), 18000 BTU/H, CICLO QUENTE/FRIO - FORNECIMENTO E INSTALAÇÃO. AF_11/2021_PE</t>
  </si>
  <si>
    <t>6.399,79</t>
  </si>
  <si>
    <t>103269</t>
  </si>
  <si>
    <t>AR CONDICIONADO SPLIT ON/OFF, CASSETE (TETO), FRIO 4 VIAS 24000 BTU/H - FORNECIMENTO E INSTALAÇÃO. AF_11/2021_PE</t>
  </si>
  <si>
    <t>6.626,00</t>
  </si>
  <si>
    <t>103270</t>
  </si>
  <si>
    <t>AR CONDICIONADO SPLIT ON/OFF, CASSETE (TETO), 24000 BTU/H, CICLO QUENTE/FRIO - FORNECIMENTO E INSTALAÇÃO. AF_11/2021_PE</t>
  </si>
  <si>
    <t>6.877,05</t>
  </si>
  <si>
    <t>103271</t>
  </si>
  <si>
    <t>AR CONDICIONADO SPLIT ON/OFF, CASSETE (TETO), FRIO 4 VIAS 36000 BTU/H - FORNECIMENTO E INSTALAÇÃO. AF_11/2021_PE</t>
  </si>
  <si>
    <t>9.734,88</t>
  </si>
  <si>
    <t>103272</t>
  </si>
  <si>
    <t>AR CONDICIONADO SPLIT ON/OFF, CASSETE (TETO), 36000 BTU/H, CICLO QUENTE/FRIO - FORNECIMENTO E INSTALAÇÃO. AF_11/2021_PE</t>
  </si>
  <si>
    <t>10.054,13</t>
  </si>
  <si>
    <t>103273</t>
  </si>
  <si>
    <t>AR CONDICIONADO SPLIT ON/OFF, CASSETE (TETO), FRIO 4 VIAS 48000 BTU/H - FORNECIMENTO E INSTALAÇÃO. AF_11/2021_PE</t>
  </si>
  <si>
    <t>10.362,86</t>
  </si>
  <si>
    <t>103274</t>
  </si>
  <si>
    <t>AR CONDICIONADO SPLIT ON/OFF, CASSETE (TETO), 48000 BTU/H, CICLO QUENTE/FRIO - FORNECIMENTO E INSTALAÇÃO. AF_11/2021_PE</t>
  </si>
  <si>
    <t>11.864,32</t>
  </si>
  <si>
    <t>103275</t>
  </si>
  <si>
    <t>AR CONDICIONADO SPLIT ON/OFF, CASSETE (TETO), FRIO 4 VIAS 60000 BTU/H - FORNECIMENTO E INSTALAÇÃO. AF_11/2021_PE</t>
  </si>
  <si>
    <t>11.803,02</t>
  </si>
  <si>
    <t>103276</t>
  </si>
  <si>
    <t>AR CONDICIONADO SPLIT ON/OFF, CASSETE (TETO), 60000 BTU/H, CICLO QUENTE/FRIO - FORNECIMENTO E INSTALAÇÃO. AF_11/2021_PE</t>
  </si>
  <si>
    <t>12.383,74</t>
  </si>
  <si>
    <t>103277</t>
  </si>
  <si>
    <t>AR CONDICIONADO SPLITÃO 10 TR - FORNECIMENTO E INSTALAÇÃO. AF_11/2021_PE</t>
  </si>
  <si>
    <t>22.861,85</t>
  </si>
  <si>
    <t>103278</t>
  </si>
  <si>
    <t>AR CONDICIONADO SPLITÃO 15 TR - FORNECIMENTO E INSTALAÇÃO. AF_11/2021_PE</t>
  </si>
  <si>
    <t>29.242,05</t>
  </si>
  <si>
    <t>103288</t>
  </si>
  <si>
    <t>RASGO E CHUMBAMENTO EM ALVENARIA PARA TUBOS DE SPLIT PAREDE DE 9000 A 24000 BTUS/H. AF_11/2021</t>
  </si>
  <si>
    <t>16,16</t>
  </si>
  <si>
    <t>103289</t>
  </si>
  <si>
    <t>TUBO EM COBRE FLEXÍVEL, DN 1/4", COM ISOLAMENTO, INSTALADO EM FORRO, PARA RAMAL DE ALIMENTAÇÃO DE AR CONDICIONADO, INCLUSO FIXADOR. AF_11/2021</t>
  </si>
  <si>
    <t>103290</t>
  </si>
  <si>
    <t>TUBO EM COBRE FLEXÍVEL, DN 3/8", COM ISOLAMENTO, INSTALADO EM FORRO, PARA RAMAL DE ALIMENTAÇÃO DE AR CONDICIONADO, INCLUSO FIXADOR. AF_11/2021</t>
  </si>
  <si>
    <t>45,72</t>
  </si>
  <si>
    <t>103291</t>
  </si>
  <si>
    <t>TUBO EM COBRE FLEXÍVEL, DN 1/2", COM ISOLAMENTO, INSTALADO EM FORRO, PARA RAMAL DE ALIMENTAÇÃO DE AR CONDICIONADO, INCLUSO FIXADOR. AF_11/2021</t>
  </si>
  <si>
    <t>57,55</t>
  </si>
  <si>
    <t>103292</t>
  </si>
  <si>
    <t>TUBO EM COBRE FLEXÍVEL, DN 5/8", COM ISOLAMENTO, INSTALADO EM FORRO, PARA RAMAL DE ALIMENTAÇÃO DE AR CONDICIONADO, INCLUSO FIXADOR. AF_11/2021</t>
  </si>
  <si>
    <t>8.749,84</t>
  </si>
  <si>
    <t>15.415,69</t>
  </si>
  <si>
    <t>98298</t>
  </si>
  <si>
    <t>CABO ELETRÔNICO CATEGORIA 6A, INSTALADO EM EDIFICAÇÃO RESIDENCIAL - FORNECIMENTO E INSTALAÇÃO. AF_11/2019</t>
  </si>
  <si>
    <t>17,31</t>
  </si>
  <si>
    <t>98299</t>
  </si>
  <si>
    <t>CABO ELETRÔNICO CATEGORIA 6A, INSTALADO EM EDIFICAÇÃO INSTITUCIONAL - FORNECIMENTO E INSTALAÇÃO. AF_11/2019</t>
  </si>
  <si>
    <t>98300</t>
  </si>
  <si>
    <t>CABO COAXIAL RG6 95% - FORNECIMENTO E INSTALAÇÃO. AF_11/2019</t>
  </si>
  <si>
    <t>1.081,32</t>
  </si>
  <si>
    <t>2.317,97</t>
  </si>
  <si>
    <t>7.640,36</t>
  </si>
  <si>
    <t>98305</t>
  </si>
  <si>
    <t>RACK FECHADO PARA SERVIDOR - FORNECIMENTO E INSTALAÇÃO. AF_11/2019</t>
  </si>
  <si>
    <t>6.054,06</t>
  </si>
  <si>
    <t>98306</t>
  </si>
  <si>
    <t>BLOCO DE ENGATE RÁPIDO PARA BASTIDOR TIPO M10 - FORNECIMENTO E INSTALAÇÃO. AF_11/2019</t>
  </si>
  <si>
    <t>103,10</t>
  </si>
  <si>
    <t>50,14</t>
  </si>
  <si>
    <t>5.118,82</t>
  </si>
  <si>
    <t>100553</t>
  </si>
  <si>
    <t>CABO COAXIAL RG11 95% - FORNECIMENTO E INSTALAÇÃO. AF_11/2019</t>
  </si>
  <si>
    <t>100554</t>
  </si>
  <si>
    <t>CABO COAXIAL RG59 95% - FORNECIMENTO E INSTALAÇÃO. AF_11/2019</t>
  </si>
  <si>
    <t>100555</t>
  </si>
  <si>
    <t>RACK ABERTO EM COLUNA 44U PARA SERVIDOR - FORNECIMENTO E INSTALAÇÃO. AF_11/2019</t>
  </si>
  <si>
    <t>3.004,20</t>
  </si>
  <si>
    <t>TUBO, PVC, SOLDÁVEL, DN 20MM, INSTALADO EM RAMAL OU SUB-RAMAL DE ÁGUA - FORNECIMENTO E INSTALAÇÃO. AF_06/2022</t>
  </si>
  <si>
    <t>TUBO, PVC, SOLDÁVEL, DN 25MM, INSTALADO EM RAMAL OU SUB-RAMAL DE ÁGUA - FORNECIMENTO E INSTALAÇÃO. AF_06/2022</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</si>
  <si>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</si>
  <si>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</si>
  <si>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</si>
  <si>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</si>
  <si>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22,04</t>
  </si>
  <si>
    <t>TUBO, PVC, SOLDÁVEL, DN 25MM, INSTALADO EM PRUMADA DE ÁGUA - FORNECIMENTO E INSTALAÇÃO. AF_06/2022</t>
  </si>
  <si>
    <t>TUBO, PVC, SOLDÁVEL, DN 32MM, INSTALADO EM PRUMADA DE ÁGUA - FORNECIMENTO E INSTALAÇÃO. AF_06/2022</t>
  </si>
  <si>
    <t>TUBO, PVC, SOLDÁVEL, DN 40MM, INSTALADO EM PRUMADA DE ÁGUA - FORNECIMENTO E INSTALAÇÃO. AF_06/2022</t>
  </si>
  <si>
    <t>TUBO, PVC, SOLDÁVEL, DN 50MM, INSTALADO EM PRUMADA DE ÁGUA - FORNECIMENTO E INSTALAÇÃO. AF_06/2022</t>
  </si>
  <si>
    <t>TUBO, PVC, SOLDÁVEL, DN 60MM, INSTALADO EM PRUMADA DE ÁGUA - FORNECIMENTO E INSTALAÇÃO. AF_06/2022</t>
  </si>
  <si>
    <t>40,27</t>
  </si>
  <si>
    <t>TUBO, PVC, SOLDÁVEL, DN 75MM, INSTALADO EM PRUMADA DE ÁGUA - FORNECIMENTO E INSTALAÇÃO. AF_06/2022</t>
  </si>
  <si>
    <t>65,99</t>
  </si>
  <si>
    <t>TUBO, PVC, SOLDÁVEL, DN 85MM, INSTALADO EM PRUMADA DE ÁGUA - FORNECIMENTO E INSTALAÇÃO. AF_06/2022</t>
  </si>
  <si>
    <t>91,19</t>
  </si>
  <si>
    <t>TUBO PVC, SÉRIE R, ÁGUA PLUVIAL, DN 40 MM, FORNECIDO E INSTALADO EM RAMAL DE ENCAMINHAMENTO. AF_06/2022</t>
  </si>
  <si>
    <t>TUBO PVC, SÉRIE R, ÁGUA PLUVIAL, DN 50 MM, FORNECIDO E INSTALADO EM RAMAL DE ENCAMINHAMENTO. AF_06/2022</t>
  </si>
  <si>
    <t>28,96</t>
  </si>
  <si>
    <t>TUBO PVC, SÉRIE R, ÁGUA PLUVIAL, DN 75 MM, FORNECIDO E INSTALADO EM RAMAL DE ENCAMINHAMENTO. AF_06/2022</t>
  </si>
  <si>
    <t>50,31</t>
  </si>
  <si>
    <t>TUBO PVC, SÉRIE R, ÁGUA PLUVIAL, DN 100 MM, FORNECIDO E INSTALADO EM RAMAL DE ENCAMINHAMENTO. AF_06/2022</t>
  </si>
  <si>
    <t>62,84</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</si>
  <si>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</si>
  <si>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</si>
  <si>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</si>
  <si>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101,03</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</si>
  <si>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</si>
  <si>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</si>
  <si>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</si>
  <si>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</si>
  <si>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69,18</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</si>
  <si>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</si>
  <si>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</si>
  <si>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</si>
  <si>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39,96</t>
  </si>
  <si>
    <t>TUBO PVC, SERIE NORMAL, ESGOTO PREDIAL, DN 100 MM, FORNECIDO E INSTALADO EM RAMAL DE DESCARGA OU RAMAL DE ESGOTO SANITÁRIO. AF_08/2022</t>
  </si>
  <si>
    <t>TUBO, CPVC, SOLDÁVEL, DN 22MM, INSTALADO EM RAMAL DE DISTRIBUIÇÃO DE ÁGUA - FORNECIMENTO E INSTALAÇÃO. AF_06/2022</t>
  </si>
  <si>
    <t>TUBO, CPVC, SOLDÁVEL, DN 28MM, INSTALADO EM RAMAL DE DISTRIBUIÇÃO DE ÁGUA - FORNECIMENTO E INSTALAÇÃO. AF_06/2022</t>
  </si>
  <si>
    <t>44,15</t>
  </si>
  <si>
    <t>TUBO, CPVC, SOLDÁVEL, DN 35MM, INSTALADO EM PRUMADA DE ÁGUA   FORNECIMENTO E INSTALAÇÃO. AF_06/2022</t>
  </si>
  <si>
    <t>48,85</t>
  </si>
  <si>
    <t>TUBO, CPVC, SOLDÁVEL, DN 42MM, INSTALADO EM PRUMADA DE ÁGUA   FORNECIMENTO E INSTALAÇÃO. AF_06/2022</t>
  </si>
  <si>
    <t>65,24</t>
  </si>
  <si>
    <t>TUBO, CPVC, SOLDÁVEL, DN 73MM, INSTALADO EM PRUMADA DE ÁGUA   FORNECIMENTO E INSTALAÇÃO. AF_06/2022</t>
  </si>
  <si>
    <t>153,48</t>
  </si>
  <si>
    <t>TUBO, CPVC, SOLDÁVEL, DN 89MM, INSTALADO EM PRUMADA DE ÁGUA   FORNECIMENTO E INSTALAÇÃO. AF_06/2022</t>
  </si>
  <si>
    <t>240,12</t>
  </si>
  <si>
    <t>TUBO PVC, SERIE NORMAL, ESGOTO PREDIAL, DN 50 MM, FORNECIDO E INSTALADO EM PRUMADA DE ESGOTO SANITÁRIO OU VENTILAÇÃO. AF_08/2022</t>
  </si>
  <si>
    <t>19,44</t>
  </si>
  <si>
    <t>TUBO PVC, SERIE NORMAL, ESGOTO PREDIAL, DN 75 MM, FORNECIDO E INSTALADO EM PRUMADA DE ESGOTO SANITÁRIO OU VENTILAÇÃO. AF_08/2022</t>
  </si>
  <si>
    <t>29,80</t>
  </si>
  <si>
    <t>TUBO PVC, SERIE NORMAL, ESGOTO PREDIAL, DN 100 MM, FORNECIDO E INSTALADO EM PRUMADA DE ESGOTO SANITÁRIO OU VENTILAÇÃO. AF_08/2022</t>
  </si>
  <si>
    <t>36,01</t>
  </si>
  <si>
    <t>TUBO PVC, SERIE NORMAL, ESGOTO PREDIAL, DN 100 MM, FORNECIDO E INSTALADO EM SUBCOLETOR AÉREO DE ESGOTO SANITÁRIO. AF_08/2022</t>
  </si>
  <si>
    <t>TUBO PVC, SERIE NORMAL, ESGOTO PREDIAL, DN 150 MM, FORNECIDO E INSTALADO EM SUBCOLETOR AÉREO DE ESGOTO SANITÁRIO. AF_08/2022</t>
  </si>
  <si>
    <t>77,46</t>
  </si>
  <si>
    <t>TUBO, PVC, SOLDÁVEL, DN 25MM, INSTALADO EM DRENO DE AR-CONDICIONADO - FORNECIMENTO E INSTALAÇÃO. AF_08/2022</t>
  </si>
  <si>
    <t>35,84</t>
  </si>
  <si>
    <t>76,99</t>
  </si>
  <si>
    <t>109,02</t>
  </si>
  <si>
    <t>66,23</t>
  </si>
  <si>
    <t>106,72</t>
  </si>
  <si>
    <t>55,42</t>
  </si>
  <si>
    <t>92,92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</si>
  <si>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</si>
  <si>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</si>
  <si>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</si>
  <si>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100,82</t>
  </si>
  <si>
    <t>TUBO EM COBRE RÍGIDO, DN 42 MM, CLASSE E, SEM ISOLAMENTO, INSTALADO EM PRUMADA DE HIDRÁULICA PREDIAL - FORNECIMENTO E INSTALAÇÃO. AF_04/2022</t>
  </si>
  <si>
    <t>135,71</t>
  </si>
  <si>
    <t>TUBO EM COBRE RÍGIDO, DN 54 MM, CLASSE E, SEM ISOLAMENTO, INSTALADO EM PRUMADA DE HIDRÁULICA PREDIAL - FORNECIMENTO E INSTALAÇÃO. AF_04/2022</t>
  </si>
  <si>
    <t>196,21</t>
  </si>
  <si>
    <t>TUBO EM COBRE RÍGIDO, DN 66 MM, CLASSE E, SEM ISOLAMENTO, INSTALADO EM PRUMADA DE HIDRÁULICA PREDIAL - FORNECIMENTO E INSTALAÇÃO. AF_04/2022</t>
  </si>
  <si>
    <t>275,54</t>
  </si>
  <si>
    <t>TUBO EM COBRE RÍGIDO, DN 22 MM, CLASSE E, COM ISOLAMENTO, INSTALADO EM PRUMADA DE HIDRÁULICA PREDIAL - FORNECIMENTO E INSTALAÇÃO. AF_04/2022</t>
  </si>
  <si>
    <t>105,87</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</si>
  <si>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</si>
  <si>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</si>
  <si>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167,76</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</si>
  <si>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</si>
  <si>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</si>
  <si>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287,28</t>
  </si>
  <si>
    <t>TUBO EM COBRE RÍGIDO, DN 66 MM, CLASSE E, COM ISOLAMENTO, INSTALADO EM PRUMADA DE HIDRÁULICA PREDIAL - FORNECIMENTO E INSTALAÇÃO. AF_04/2022</t>
  </si>
  <si>
    <t>367,88</t>
  </si>
  <si>
    <t>TUBO EM COBRE RÍGIDO, DN 15 MM, CLASSE E, SEM ISOLAMENTO, INSTALADO EM RAMAL DE DISTRIBUIÇÃO DE HIDRÁULICA PREDIAL - FORNECIMENTO E INSTALAÇÃO. AF_04/2022</t>
  </si>
  <si>
    <t>36,80</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</si>
  <si>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</si>
  <si>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</si>
  <si>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74,97</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</si>
  <si>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</si>
  <si>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</si>
  <si>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113,34</t>
  </si>
  <si>
    <t>TUBO EM COBRE RÍGIDO, DN 28 MM, CLASSE E, COM ISOLAMENTO, INSTALADO EM RAMAL DE DISTRIBUIÇÃO DE HIDRÁULICA PREDIAL - FORNECIMENTO E INSTALAÇÃO. AF_04/2022</t>
  </si>
  <si>
    <t>130,48</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</si>
  <si>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</si>
  <si>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</si>
  <si>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77,57</t>
  </si>
  <si>
    <t>TUBO EM COBRE RÍGIDO, DN 28 MM, CLASSE E, SEM ISOLAMENTO, INSTALADO EM RAMAL E SUB-RAMAL DE HIDRÁULICA PREDIAL - FORNECIMENTO E INSTALAÇÃO. AF_04/2022</t>
  </si>
  <si>
    <t>98,97</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</si>
  <si>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</si>
  <si>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</si>
  <si>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128,54</t>
  </si>
  <si>
    <t>TUBO EM COBRE RÍGIDO, DN 28 MM, CLASSE E, COM ISOLAMENTO, INSTALADO EM RAMAL E SUB-RAMAL DE HIDRÁULICA PREDIAL - FORNECIMENTO E INSTALAÇÃO. AF_04/2022</t>
  </si>
  <si>
    <t>152,02</t>
  </si>
  <si>
    <t>156,70</t>
  </si>
  <si>
    <t>257,36</t>
  </si>
  <si>
    <t>161,77</t>
  </si>
  <si>
    <t>247,93</t>
  </si>
  <si>
    <t>166,09</t>
  </si>
  <si>
    <t>202,88</t>
  </si>
  <si>
    <t>266,92</t>
  </si>
  <si>
    <t>78,45</t>
  </si>
  <si>
    <t>104,92</t>
  </si>
  <si>
    <t>226,72</t>
  </si>
  <si>
    <t>94,38</t>
  </si>
  <si>
    <t>109,09</t>
  </si>
  <si>
    <t>154,46</t>
  </si>
  <si>
    <t>190,72</t>
  </si>
  <si>
    <t>254,27</t>
  </si>
  <si>
    <t>82,12</t>
  </si>
  <si>
    <t>118,77</t>
  </si>
  <si>
    <t>98,68</t>
  </si>
  <si>
    <t>158,79</t>
  </si>
  <si>
    <t>195,13</t>
  </si>
  <si>
    <t>258,69</t>
  </si>
  <si>
    <t>44,20</t>
  </si>
  <si>
    <t>59,37</t>
  </si>
  <si>
    <t>57,07</t>
  </si>
  <si>
    <t>102,82</t>
  </si>
  <si>
    <t>191,50</t>
  </si>
  <si>
    <t>274,12</t>
  </si>
  <si>
    <t>208,25</t>
  </si>
  <si>
    <t>384,99</t>
  </si>
  <si>
    <t>552,10</t>
  </si>
  <si>
    <t>19,37</t>
  </si>
  <si>
    <t>103,51</t>
  </si>
  <si>
    <t>148,52</t>
  </si>
  <si>
    <t>41,28</t>
  </si>
  <si>
    <t>68,98</t>
  </si>
  <si>
    <t>100,15</t>
  </si>
  <si>
    <t>154,20</t>
  </si>
  <si>
    <t>265,65</t>
  </si>
  <si>
    <t>94723</t>
  </si>
  <si>
    <t>TUBO, CPVC, SOLDÁVEL, DN 114 MM, INSTALADO EM RESERVAÇÃO DE ÁGUA DE EDIFICAÇÃO QUE POSSUA RESERVATÓRIO DE FIBRA/FIBROCIMENTO  FORNECIMENTO E INSTALAÇÃO. AF_06/2016</t>
  </si>
  <si>
    <t>482,61</t>
  </si>
  <si>
    <t>115,10</t>
  </si>
  <si>
    <t>TUBO, PPR, DN 25, CLASSE PN 20,  INSTALADO EM RAMAL OU SUB-RAMAL DE ÁGUA   FORNECIMENTO E INSTALAÇÃO. AF_08/2022</t>
  </si>
  <si>
    <t>TUBO, PPR, DN 25, CLASSE PN 25 INSTALADO EM RAMAL OU SUB-RAMAL DE ÁGUA   FORNECIMENTO E INSTALAÇÃO. AF_08/2022</t>
  </si>
  <si>
    <t>TUBO, PPR, DN 25, CLASSE PN 20,  INSTALADO EM RAMAL DE DISTRIBUIÇÃO DE ÁGUA   FORNECIMENTO E INSTALAÇÃO. AF_08/2022</t>
  </si>
  <si>
    <t>20,56</t>
  </si>
  <si>
    <t>TUBO, PPR, DN 32, CLASSE PN 12,  INSTALADO EM RAMAL DE DISTRIBUIÇÃO DE ÁGUA   FORNECIMENTO E INSTALAÇÃO. AF_08/2022</t>
  </si>
  <si>
    <t>18,17</t>
  </si>
  <si>
    <t>TUBO, PPR, DN 40, CLASSE PN 12,  INSTALADO EM RAMAL DE DISTRIBUIÇÃO DE ÁGUA   FORNECIMENTO E INSTALAÇÃO. AF_08/2022</t>
  </si>
  <si>
    <t>22,31</t>
  </si>
  <si>
    <t>TUBO, PPR, DN 25, CLASSE PN 25,  INSTALADO EM RAMAL DE DISTRIBUIÇÃO DE ÁGUA   FORNECIMENTO E INSTALAÇÃO. AF_08/2022</t>
  </si>
  <si>
    <t>TUBO, PPR, DN 32, CLASSE PN 25,  INSTALADO EM RAMAL DE DISTRIBUIÇÃO DE ÁGUA   FORNECIMENTO E INSTALAÇÃO. AF_08/2022</t>
  </si>
  <si>
    <t>TUBO, PPR, DN 40, CLASSE PN 25,  INSTALADO EM RAMAL DE DISTRIBUIÇÃO DE ÁGUA   FORNECIMENTO E INSTALAÇÃO. AF_08/2022</t>
  </si>
  <si>
    <t>36,74</t>
  </si>
  <si>
    <t>TUBO, PPR, DN 25, CLASSE PN 20,  INSTALADO EM PRUMADA DE ÁGUA   FORNECIMENTO E INSTALAÇÃO. AF_08/2022</t>
  </si>
  <si>
    <t>TUBO, PPR, DN 32, CLASSE PN 12,  INSTALADO EM PRUMADA DE ÁGUA   FORNECIMENTO E INSTALAÇÃO. AF_08/2022</t>
  </si>
  <si>
    <t>TUBO, PPR, DN 40, CLASSE PN 12,  INSTALADO EM PRUMADA DE ÁGUA   FORNECIMENTO E INSTALAÇÃO. AF_08/2022</t>
  </si>
  <si>
    <t>TUBO, PPR, DN 50, CLASSE PN 12,  INSTALADO EM PRUMADA DE ÁGUA   FORNECIMENTO E INSTALAÇÃO. AF_08/2022</t>
  </si>
  <si>
    <t>TUBO, PPR, DN 63, CLASSE PN 12,  INSTALADO EM PRUMADA DE ÁGUA   FORNECIMENTO E INSTALAÇÃO. AF_08/2022</t>
  </si>
  <si>
    <t>TUBO, PPR, DN 75, CLASSE PN 12,  INSTALADO EM PRUMADA DE ÁGUA   FORNECIMENTO E INSTALAÇÃO. AF_08/2022</t>
  </si>
  <si>
    <t>60,34</t>
  </si>
  <si>
    <t>TUBO, PPR, DN 90, CLASSE PN 12,  INSTALADO EM PRUMADA DE ÁGUA   FORNECIMENTO E INSTALAÇÃO. AF_08/2022</t>
  </si>
  <si>
    <t>97,80</t>
  </si>
  <si>
    <t>TUBO, PPR, DN 110, CLASSE PN 12,  INSTALADO EM PRUMADA DE ÁGUA   FORNECIMENTO E INSTALAÇÃO. AF_08/2022</t>
  </si>
  <si>
    <t>142,36</t>
  </si>
  <si>
    <t>TUBO, PPR, DN 25, CLASSE PN 25,  INSTALADO EM PRUMADA DE ÁGUA   FORNECIMENTO E INSTALAÇÃO. AF_08/2022</t>
  </si>
  <si>
    <t>TUBO, PPR, DN 32, CLASSE PN 25,  INSTALADO EM PRUMADA DE ÁGUA   FORNECIMENTO E INSTALAÇÃO. AF_08/2022</t>
  </si>
  <si>
    <t>TUBO, PPR, DN 40, CLASSE PN 25,  INSTALADO EM PRUMADA DE ÁGUA   FORNECIMENTO E INSTALAÇÃO. AF_08/2022</t>
  </si>
  <si>
    <t>36,61</t>
  </si>
  <si>
    <t>TUBO, PPR, DN 50, CLASSE PN 25,  INSTALADO EM PRUMADA DE ÁGUA   FORNECIMENTO E INSTALAÇÃO. AF_08/2022</t>
  </si>
  <si>
    <t>54,68</t>
  </si>
  <si>
    <t>TUBO, PPR, DN 63, CLASSE PN 25,  INSTALADO EM PRUMADA DE ÁGUA   FORNECIMENTO E INSTALAÇÃO. AF_08/2022</t>
  </si>
  <si>
    <t>TUBO, PPR, DN 75, CLASSE PN 25,  INSTALADO EM PRUMADA DE ÁGUA   FORNECIMENTO E INSTALAÇÃO. AF_08/2022</t>
  </si>
  <si>
    <t>122,15</t>
  </si>
  <si>
    <t>TUBO, PPR, DN 90, CLASSE PN 25,  INSTALADO EM PRUMADA DE ÁGUA   FORNECIMENTO E INSTALAÇÃO. AF_08/2022</t>
  </si>
  <si>
    <t>201,87</t>
  </si>
  <si>
    <t>TUBO, PPR, DN 110, CLASSE PN 25,  INSTALADO EM PRUMADA DE ÁGUA   FORNECIMENTO E INSTALAÇÃO. AF_08/2022</t>
  </si>
  <si>
    <t>277,23</t>
  </si>
  <si>
    <t>16,88</t>
  </si>
  <si>
    <t>32,66</t>
  </si>
  <si>
    <t>62,49</t>
  </si>
  <si>
    <t>135,29</t>
  </si>
  <si>
    <t>54,16</t>
  </si>
  <si>
    <t>85,94</t>
  </si>
  <si>
    <t>119,27</t>
  </si>
  <si>
    <t>190,40</t>
  </si>
  <si>
    <t>251,45</t>
  </si>
  <si>
    <t>TUBO, PEX, MONOCAMADA, DN 16, INSTALADO EM RAMAL/SUB-RAMAL OU DISTRIBUIÇÃO DE ÁGUA - FORNECIMENTO E INSTALAÇÃO. AF_02/2023</t>
  </si>
  <si>
    <t>8,38</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</si>
  <si>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</si>
  <si>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</si>
  <si>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</si>
  <si>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53,33</t>
  </si>
  <si>
    <t>65,32</t>
  </si>
  <si>
    <t>41,94</t>
  </si>
  <si>
    <t>53,77</t>
  </si>
  <si>
    <t>TUBO EM COBRE RÍGIDO, DN 22 MM, CLASSE A, SEM ISOLAMENTO, INSTALADO EM PRUMADA DE GÁS COMBUSTÍVEL - FORNECIMENTO E INSTALAÇÃO. AF_04/2022</t>
  </si>
  <si>
    <t>79,10</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</si>
  <si>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</si>
  <si>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</si>
  <si>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151,43</t>
  </si>
  <si>
    <t>TUBO EM COBRE RÍGIDO, DN 42 MM, CLASSE A, SEM ISOLAMENTO, INSTALADO EM PRUMADA DE GÁS COMBUSTÍVEL - FORNECIMENTO E INSTALAÇÃO. AF_04/2022</t>
  </si>
  <si>
    <t>182,22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</si>
  <si>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</si>
  <si>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</si>
  <si>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197,34</t>
  </si>
  <si>
    <t>95,32</t>
  </si>
  <si>
    <t>131,67</t>
  </si>
  <si>
    <t>189,80</t>
  </si>
  <si>
    <t>230,44</t>
  </si>
  <si>
    <t>318,62</t>
  </si>
  <si>
    <t>412,93</t>
  </si>
  <si>
    <t>136,26</t>
  </si>
  <si>
    <t>72,16</t>
  </si>
  <si>
    <t>115,80</t>
  </si>
  <si>
    <t>158,33</t>
  </si>
  <si>
    <t>80,10</t>
  </si>
  <si>
    <t>89,96</t>
  </si>
  <si>
    <t>778,11</t>
  </si>
  <si>
    <t>46,95</t>
  </si>
  <si>
    <t>44,94</t>
  </si>
  <si>
    <t>23,39</t>
  </si>
  <si>
    <t>55,91</t>
  </si>
  <si>
    <t>360,89</t>
  </si>
  <si>
    <t>416,39</t>
  </si>
  <si>
    <t>195,39</t>
  </si>
  <si>
    <t>223,85</t>
  </si>
  <si>
    <t>396,69</t>
  </si>
  <si>
    <t>347,51</t>
  </si>
  <si>
    <t>421,51</t>
  </si>
  <si>
    <t>200,51</t>
  </si>
  <si>
    <t>228,97</t>
  </si>
  <si>
    <t>188,60</t>
  </si>
  <si>
    <t>315,72</t>
  </si>
  <si>
    <t>406,94</t>
  </si>
  <si>
    <t>103802</t>
  </si>
  <si>
    <t>TUBO EM COBRE RÍGIDO, DN 15 MM, CLASSE E, SEM ISOLAMENTO, INSTALADO EM RAMAL E SUB-RAMAL DE GÁS COMBUSTÍVEL - FORNECIMENTO E INSTALAÇÃO. AF_04/2022</t>
  </si>
  <si>
    <t>103803</t>
  </si>
  <si>
    <t>TUBO EM COBRE RÍGIDO, DN 22 MM, CLASSE E, SEM ISOLAMENTO, INSTALADO EM RAMAL E SUB-RAMAL DE GÁS COMBUSTÍVEL - FORNECIMENTO E INSTALAÇÃO. AF_04/2022</t>
  </si>
  <si>
    <t>66,65</t>
  </si>
  <si>
    <t>103804</t>
  </si>
  <si>
    <t>TUBO EM COBRE RÍGIDO, DN 28 MM, CLASSE E, SEM ISOLAMENTO, INSTALADO EM RAMAL E SUB-RAMAL DE GÁS COMBUSTÍVEL - FORNECIMENTO E INSTALAÇÃO. AF_04/2022</t>
  </si>
  <si>
    <t>80,92</t>
  </si>
  <si>
    <t>103835</t>
  </si>
  <si>
    <t>TUBO EM COBRE RÍGIDO, DN 15 MM, CLASSE A, SEM ISOLAMENTO, INSTALADO EM RAMAL E SUB-RAMAL DE GÁS MEDICINAL - FORNECIMENTO E INSTALAÇÃO. AF_04/2022</t>
  </si>
  <si>
    <t>103836</t>
  </si>
  <si>
    <t>TUBO EM COBRE RÍGIDO, DN 22 MM, CLASSE A, SEM ISOLAMENTO, INSTALADO EM RAMAL E SUB-RAMAL DE GÁS MEDICINAL - FORNECIMENTO E INSTALAÇÃO. AF_04/2022</t>
  </si>
  <si>
    <t>94,30</t>
  </si>
  <si>
    <t>103837</t>
  </si>
  <si>
    <t>TUBO EM COBRE RÍGIDO, DN 28 MM, CLASSE A, SEM ISOLAMENTO, INSTALADO EM RAMAL E SUB-RAMAL DE GÁS MEDICINAL - FORNECIMENTO E INSTALAÇÃO. AF_04/2022</t>
  </si>
  <si>
    <t>118,99</t>
  </si>
  <si>
    <t>103868</t>
  </si>
  <si>
    <t>TUBO EM COBRE RÍGIDO, DN 15 MM, CLASSE E, SEM ISOLAMENTO, INSTALADO EM RAMAL E SUB-RAMAL DE AQUECIMENTO SOLAR - FORNECIMENTO E INSTALAÇÃO. AF_04/2022</t>
  </si>
  <si>
    <t>103869</t>
  </si>
  <si>
    <t>TUBO EM COBRE RÍGIDO, DN 22 MM, CLASSE E, SEM ISOLAMENTO, INSTALADO EM RAMAL E SUB-RAMAL DE AQUECIMENTO SOLAR - FORNECIMENTO E INSTALAÇÃO. AF_04/2022</t>
  </si>
  <si>
    <t>72,84</t>
  </si>
  <si>
    <t>103870</t>
  </si>
  <si>
    <t>TUBO EM COBRE RÍGIDO, DN 28 MM, CLASSE E, SEM ISOLAMENTO, INSTALADO EM RAMAL E SUB-RAMAL DE AQUECIMENTO SOLAR - FORNECIMENTO E INSTALAÇÃO. AF_04/2022</t>
  </si>
  <si>
    <t>89,72</t>
  </si>
  <si>
    <t>103871</t>
  </si>
  <si>
    <t>TUBO EM COBRE RÍGIDO, DN 15 MM, CLASSE E, COM ISOLAMENTO, INSTALADO EM RAMAL E SUB-RAMAL DE AQUECIMENTO SOLAR - FORNECIMENTO E INSTALAÇÃO. AF_04/2022</t>
  </si>
  <si>
    <t>103872</t>
  </si>
  <si>
    <t>TUBO EM COBRE RÍGIDO, DN 22 MM, CLASSE E, COM ISOLAMENTO, INSTALADO EM RAMAL E SUB-RAMAL DE AQUECIMENTO SOLAR - FORNECIMENTO E INSTALAÇÃO. AF_04/2022</t>
  </si>
  <si>
    <t>123,71</t>
  </si>
  <si>
    <t>103873</t>
  </si>
  <si>
    <t>TUBO EM COBRE RÍGIDO, DN 28 MM, CLASSE E, COM ISOLAMENTO, INSTALADO EM RAMAL E SUB-RAMAL DE AQUECIMENTO SOLAR - FORNECIMENTO E INSTALAÇÃO. AF_04/2022</t>
  </si>
  <si>
    <t>142,66</t>
  </si>
  <si>
    <t>103978</t>
  </si>
  <si>
    <t>TUBO, PVC, SOLDÁVEL, DN 40MM, INSTALADO EM RAMAL DE DISTRIBUIÇÃO DE ÁGUA - FORNECIMENTO E INSTALAÇÃO. AF_06/2022</t>
  </si>
  <si>
    <t>31,27</t>
  </si>
  <si>
    <t>103979</t>
  </si>
  <si>
    <t>TUBO, PVC, SOLDÁVEL, DN 50MM, INSTALADO EM RAMAL DE DISTRIBUIÇÃO DE ÁGUA - FORNECIMENTO E INSTALAÇÃO. AF_06/2022</t>
  </si>
  <si>
    <t>104021</t>
  </si>
  <si>
    <t>TUBO, CPVC, SOLDÁVEL, DN 42MM, INSTALADO EM RAMAL DE DISTRIBUIÇÃO DE ÁGUA - FORNECIMENTO E INSTALAÇÃO. AF_06/2022</t>
  </si>
  <si>
    <t>104166</t>
  </si>
  <si>
    <t>TUBO PVC, SÉRIE R, ÁGUA PLUVIAL, DN 150 MM, FORNECIDO E INSTALADO EM RAMAL DE ENCAMINHAMENTO. AF_06/2022</t>
  </si>
  <si>
    <t>106,31</t>
  </si>
  <si>
    <t>104194</t>
  </si>
  <si>
    <t>TUBO, PPR, DN 20, CLASSE PN20, INSTALADO EM RAMAL OU SUB-RAMAL DE ÁGUA - FORNECIMENTO E INSTALAÇÃO. AF_08/2022</t>
  </si>
  <si>
    <t>19,62</t>
  </si>
  <si>
    <t>104195</t>
  </si>
  <si>
    <t>TUBO, PPR, DN 20, CLASSE PN25, INSTALADO EM RAMAL OU SUB-RAMAL DE ÁGUA - FORNECIMENTO E INSTALAÇÃO. AF_08/2022</t>
  </si>
  <si>
    <t>104315</t>
  </si>
  <si>
    <t>TUBO, PVC, SOLDÁVEL, DN 20 MM, INSTALADO EM DRENO DE AR CONDICIONADO - FORNECIMENTO E INSTALAÇÃO. AF_08/2022</t>
  </si>
  <si>
    <t>104316</t>
  </si>
  <si>
    <t>TUBO, PVC, SOLDÁVEL, DN 32 MM, INSTALADO EM DRENO DE AR CONDICIONADO - FORNECIMENTO E INSTALAÇÃO. AF_08/2022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</si>
  <si>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</si>
  <si>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</si>
  <si>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</si>
  <si>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</si>
  <si>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</si>
  <si>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</si>
  <si>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</si>
  <si>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</si>
  <si>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</si>
  <si>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</si>
  <si>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</si>
  <si>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15,56</t>
  </si>
  <si>
    <t>CURVA 90 GRAUS, PVC, SOLDÁVEL, DN 32MM, INSTALADO EM RAMAL OU SUB-RAMAL DE ÁGUA - FORNECIMENTO E INSTALAÇÃO. AF_06/2022</t>
  </si>
  <si>
    <t>CURVA 45 GRAUS, PVC, SOLDÁVEL, DN 32MM, INSTALADO EM RAMAL OU SUB-RAMAL DE ÁGUA - FORNECIMENTO E INSTALAÇÃO. AF_06/2022</t>
  </si>
  <si>
    <t>16,04</t>
  </si>
  <si>
    <t>LUVA, PVC, SOLDÁVEL, DN 20MM, INSTALADO EM RAMAL OU SUB-RAMAL DE ÁGUA - FORNECIMENTO E INSTALAÇÃO. AF_06/2022</t>
  </si>
  <si>
    <t>5,81</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</si>
  <si>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</si>
  <si>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</si>
  <si>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</si>
  <si>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</si>
  <si>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14,27</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</si>
  <si>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</si>
  <si>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</si>
  <si>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</si>
  <si>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6,82</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</si>
  <si>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</si>
  <si>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</si>
  <si>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</si>
  <si>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</si>
  <si>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</si>
  <si>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</si>
  <si>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</si>
  <si>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</si>
  <si>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38,57</t>
  </si>
  <si>
    <t>LUVA SOLDÁVEL E COM ROSCA, PVC, SOLDÁVEL, DN 32MM X 1 , INSTALADO EM RAMAL OU SUB-RAMAL DE ÁGUA - FORNECIMENTO E INSTALAÇÃO. AF_06/2022</t>
  </si>
  <si>
    <t>12,78</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</si>
  <si>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</si>
  <si>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</si>
  <si>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</si>
  <si>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</si>
  <si>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10,52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</si>
  <si>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</si>
  <si>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</si>
  <si>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</si>
  <si>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</si>
  <si>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</si>
  <si>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</si>
  <si>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</si>
  <si>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</si>
  <si>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</si>
  <si>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</si>
  <si>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</si>
  <si>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</si>
  <si>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</si>
  <si>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</si>
  <si>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</si>
  <si>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</si>
  <si>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</si>
  <si>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</si>
  <si>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</si>
  <si>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18,06</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</si>
  <si>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</si>
  <si>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</si>
  <si>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</si>
  <si>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</si>
  <si>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</si>
  <si>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13,84</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</si>
  <si>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</si>
  <si>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</si>
  <si>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</si>
  <si>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</si>
  <si>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10,24</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</si>
  <si>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</si>
  <si>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</si>
  <si>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</si>
  <si>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</si>
  <si>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</si>
  <si>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9,23</t>
  </si>
  <si>
    <t>LUVA DE CORRER, PVC, SOLDÁVEL, DN 32MM, INSTALADO EM RAMAL DE DISTRIBUIÇÃO DE ÁGUA   FORNECIMENTO E INSTALAÇÃO. AF_06/2022</t>
  </si>
  <si>
    <t>38,00</t>
  </si>
  <si>
    <t>LUVA DE REDUÇÃO, PVC, SOLDÁVEL, DN 40MM X 32MM, INSTALADO EM RAMAL DE DISTRIBUIÇÃO DE ÁGUA - FORNECIMENTO E INSTALAÇÃO. AF_06/2022</t>
  </si>
  <si>
    <t>14,64</t>
  </si>
  <si>
    <t>LUVA SOLDÁVEL E COM ROSCA, PVC, SOLDÁVEL, DN 32MM X 1 , INSTALADO EM RAMAL DE DISTRIBUIÇÃO DE ÁGUA - FORNECIMENTO E INSTALAÇÃO. AF_06/2022</t>
  </si>
  <si>
    <t>UNIÃO, PVC, SOLDÁVEL, DN 32MM, INSTALADO EM RAMAL DE DISTRIBUIÇÃO DE ÁGUA - FORNECIMENTO E INSTALAÇÃO. AF_06/2022</t>
  </si>
  <si>
    <t>25,78</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</si>
  <si>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</si>
  <si>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</si>
  <si>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30,18</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</si>
  <si>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</si>
  <si>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</si>
  <si>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</si>
  <si>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</si>
  <si>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14,50</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</si>
  <si>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</si>
  <si>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</si>
  <si>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28,56</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</si>
  <si>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</si>
  <si>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</si>
  <si>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</si>
  <si>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</si>
  <si>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8,54</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</si>
  <si>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</si>
  <si>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</si>
  <si>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</si>
  <si>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</si>
  <si>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</si>
  <si>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11,76</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</si>
  <si>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</si>
  <si>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</si>
  <si>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</si>
  <si>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23,91</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</si>
  <si>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</si>
  <si>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</si>
  <si>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</si>
  <si>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</si>
  <si>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27,34</t>
  </si>
  <si>
    <t>CURVA 45 GRAUS, PVC, SOLDÁVEL, DN 50MM, INSTALADO EM PRUMADA DE ÁGUA - FORNECIMENTO E INSTALAÇÃO. AF_06/2022</t>
  </si>
  <si>
    <t>21,89</t>
  </si>
  <si>
    <t>JOELHO 90 GRAUS, PVC, SOLDÁVEL, DN 60MM, INSTALADO EM PRUMADA DE ÁGUA - FORNECIMENTO E INSTALAÇÃO. AF_06/2022</t>
  </si>
  <si>
    <t>52,30</t>
  </si>
  <si>
    <t>JOELHO 45 GRAUS, PVC, SOLDÁVEL, DN 60MM, INSTALADO EM PRUMADA DE ÁGUA - FORNECIMENTO E INSTALAÇÃO. AF_06/2022</t>
  </si>
  <si>
    <t>CURVA 90 GRAUS, PVC, SOLDÁVEL, DN 60MM, INSTALADO EM PRUMADA DE ÁGUA - FORNECIMENTO E INSTALAÇÃO. AF_06/2022</t>
  </si>
  <si>
    <t>59,74</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</si>
  <si>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</si>
  <si>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</si>
  <si>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</si>
  <si>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</si>
  <si>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108,09</t>
  </si>
  <si>
    <t>JOELHO 45 GRAUS, PVC, SERIE R, ÁGUA PLUVIAL, DN 40 MM, JUNTA SOLDÁVEL, FORNECIDO E INSTALADO EM RAMAL DE ENCAMINHAMENTO. AF_06/2022</t>
  </si>
  <si>
    <t>CURVA 90 GRAUS, PVC, SOLDÁVEL, DN 75MM, INSTALADO EM PRUMADA DE ÁGUA - FORNECIMENTO E INSTALAÇÃO. AF_06/2022</t>
  </si>
  <si>
    <t>89,51</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</si>
  <si>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</si>
  <si>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</si>
  <si>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</si>
  <si>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</si>
  <si>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163,74</t>
  </si>
  <si>
    <t>JOELHO 90 GRAUS, PVC, SERIE R, ÁGUA PLUVIAL, DN 75 MM, JUNTA ELÁSTICA, FORNECIDO E INSTALADO EM RAMAL DE ENCAMINHAMENTO. AF_06/2022</t>
  </si>
  <si>
    <t>JOELHO 45 GRAUS, PVC, SOLDÁVEL, DN 85MM, INSTALADO EM PRUMADA DE ÁGUA - FORNECIMENTO E INSTALAÇÃO. AF_06/2022</t>
  </si>
  <si>
    <t>132,56</t>
  </si>
  <si>
    <t>JOELHO 45 GRAUS, PVC, SERIE R, ÁGUA PLUVIAL, DN 75 MM, JUNTA ELÁSTICA, FORNECIDO E INSTALADO EM RAMAL DE ENCAMINHAMENTO. AF_06/2022</t>
  </si>
  <si>
    <t>CURVA 90 GRAUS, PVC, SOLDÁVEL, DN 85MM, INSTALADO EM PRUMADA DE ÁGUA - FORNECIMENTO E INSTALAÇÃO. AF_06/2022</t>
  </si>
  <si>
    <t>113,18</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</si>
  <si>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</si>
  <si>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</si>
  <si>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</si>
  <si>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</si>
  <si>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</si>
  <si>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21,02</t>
  </si>
  <si>
    <t>JOELHO 45 GRAUS, PVC, SERIE R, ÁGUA PLUVIAL, DN 100 MM, JUNTA ELÁSTICA, FORNECIDO E INSTALADO EM RAMAL DE ENCAMINHAMENTO. AF_06/2022</t>
  </si>
  <si>
    <t>48,60</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</si>
  <si>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</si>
  <si>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</si>
  <si>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</si>
  <si>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</si>
  <si>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</si>
  <si>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</si>
  <si>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</si>
  <si>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</si>
  <si>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</si>
  <si>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</si>
  <si>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</si>
  <si>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</si>
  <si>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</si>
  <si>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56,57</t>
  </si>
  <si>
    <t>LUVA SOLDÁVEL E COM ROSCA, PVC, SOLDÁVEL, DN 32MM X 1 , INSTALADO EM PRUMADA DE ÁGUA - FORNECIMENTO E INSTALAÇÃO. AF_06/2022</t>
  </si>
  <si>
    <t>10,13</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</si>
  <si>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</si>
  <si>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</si>
  <si>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</si>
  <si>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</si>
  <si>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27,89</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</si>
  <si>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</si>
  <si>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</si>
  <si>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</si>
  <si>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</si>
  <si>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93,36</t>
  </si>
  <si>
    <t>89560</t>
  </si>
  <si>
    <t>LUVA DE CORRER, PVC, SOLDÁVEL, DN 40MM, INSTALADO EM PRUMADA DE ÁGUA   FORNECIMENTO E INSTALAÇÃO. AF_06/2022</t>
  </si>
  <si>
    <t>JUNÇÃO SIMPLES, PVC, SERIE R, ÁGUA PLUVIAL, DN 40 MM, JUNTA SOLDÁVEL, FORNECIDO E INSTALADO EM RAMAL DE ENCAMINHAMENTO. AF_06/2022</t>
  </si>
  <si>
    <t>18,90</t>
  </si>
  <si>
    <t>LUVA DE REDUÇÃO, PVC, SOLDÁVEL, DN 40MM X 32MM, INSTALADO EM PRUMADA DE ÁGUA - FORNECIMENTO E INSTALAÇÃO. AF_06/2022</t>
  </si>
  <si>
    <t>JUNÇÃO SIMPLES, PVC, SERIE R, ÁGUA PLUVIAL, DN 50 MM, JUNTA ELÁSTICA, FORNECIDO E INSTALADO EM RAMAL DE ENCAMINHAMENTO. AF_06/2022</t>
  </si>
  <si>
    <t>45,81</t>
  </si>
  <si>
    <t>LUVA COM ROSCA, PVC, SOLDÁVEL, DN 40MM X 1.1/4 , INSTALADO EM PRUMADA DE ÁGUA - FORNECIMENTO E INSTALAÇÃO. AF_06/2022</t>
  </si>
  <si>
    <t>JUNÇÃO SIMPLES, PVC, SERIE R, ÁGUA PLUVIAL, DN 75 X 75 MM, JUNTA ELÁSTICA, FORNECIDO E INSTALADO EM RAMAL DE ENCAMINHAMENTO. AF_06/2022</t>
  </si>
  <si>
    <t>75,15</t>
  </si>
  <si>
    <t>TÊ, PVC, SERIE R, ÁGUA PLUVIAL, DN 75 MM, JUNTA ELÁSTICA, FORNECIDO E INSTALADO EM RAMAL DE ENCAMINHAMENTO. AF_06/2022</t>
  </si>
  <si>
    <t>JUNÇÃO SIMPLES, PVC, SERIE R, ÁGUA PLUVIAL, DN 100 X 100 MM, JUNTA ELÁSTICA, FORNECIDO E INSTALADO EM RAMAL DE ENCAMINHAMENTO. AF_06/2022</t>
  </si>
  <si>
    <t>108,39</t>
  </si>
  <si>
    <t>UNIÃO, PVC, SOLDÁVEL, DN 40MM, INSTALADO EM PRUMADA DE ÁGUA - FORNECIMENTO E INSTALAÇÃO. AF_06/2022</t>
  </si>
  <si>
    <t>JUNÇÃO SIMPLES, PVC, SERIE R, ÁGUA PLUVIAL, DN 100 X 75 MM, JUNTA ELÁSTICA, FORNECIDO E INSTALADO EM RAMAL DE ENCAMINHAMENTO. AF_06/2022</t>
  </si>
  <si>
    <t>129,67</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</si>
  <si>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</si>
  <si>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</si>
  <si>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92,28</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</si>
  <si>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</si>
  <si>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</si>
  <si>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</si>
  <si>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215,54</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</si>
  <si>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</si>
  <si>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</si>
  <si>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</si>
  <si>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</si>
  <si>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</si>
  <si>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42,72</t>
  </si>
  <si>
    <t>CURVA 87 GRAUS E 30 MINUTOS, PVC, SERIE R, ÁGUA PLUVIAL, DN 75 MM, JUNTA ELÁSTICA, FORNECIDO E INSTALADO EM CONDUTORES VERTICAIS DE ÁGUAS PLUVIAIS. AF_06/2022</t>
  </si>
  <si>
    <t>55,76</t>
  </si>
  <si>
    <t>JOELHO 90 GRAUS, PVC, SERIE R, ÁGUA PLUVIAL, DN 100 MM, JUNTA ELÁSTICA, FORNECIDO E INSTALADO EM CONDUTORES VERTICAIS DE ÁGUAS PLUVIAIS. AF_06/2022</t>
  </si>
  <si>
    <t>53,38</t>
  </si>
  <si>
    <t>JOELHO 45 GRAUS, PVC, SERIE R, ÁGUA PLUVIAL, DN 100 MM, JUNTA ELÁSTICA, FORNECIDO E INSTALADO EM CONDUTORES VERTICAIS DE ÁGUAS PLUVIAIS. AF_06/2022</t>
  </si>
  <si>
    <t>54,97</t>
  </si>
  <si>
    <t>CURVA 87 GRAUS E 30 MINUTOS, PVC, SERIE R, ÁGUA PLUVIAL, DN 100 MM, JUNTA ELÁSTICA, FORNECIDO E INSTALADO EM CONDUTORES VERTICAIS DE ÁGUAS PLUVIAIS. AF_06/2022</t>
  </si>
  <si>
    <t>61,79</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</si>
  <si>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</si>
  <si>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</si>
  <si>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168,02</t>
  </si>
  <si>
    <t>CURVA 87 GRAUS E 30 MINUTOS, PVC, SERIE R, ÁGUA PLUVIAL, DN 150 MM, JUNTA ELÁSTICA, FORNECIDO E INSTALADO EM CONDUTORES VERTICAIS DE ÁGUAS PLUVIAIS. AF_06/2022</t>
  </si>
  <si>
    <t>210,72</t>
  </si>
  <si>
    <t>LUVA COM ROSCA, PVC, SOLDÁVEL, DN 50MM X 1.1/2 , INSTALADO EM PRUMADA DE ÁGUA - FORNECIMENTO E INSTALAÇÃO. AF_06/2022</t>
  </si>
  <si>
    <t>UNIÃO, PVC, SOLDÁVEL, DN 50MM, INSTALADO EM PRUMADA DE ÁGUA - FORNECIMENTO E INSTALAÇÃO. AF_06/2022</t>
  </si>
  <si>
    <t>46,52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</si>
  <si>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</si>
  <si>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</si>
  <si>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</si>
  <si>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</si>
  <si>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</si>
  <si>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30,78</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</si>
  <si>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</si>
  <si>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</si>
  <si>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25,07</t>
  </si>
  <si>
    <t>UNIÃO, PVC, SOLDÁVEL, DN 60MM, INSTALADO EM PRUMADA DE ÁGUA - FORNECIMENTO E INSTALAÇÃO. AF_06/2022</t>
  </si>
  <si>
    <t>112,11</t>
  </si>
  <si>
    <t>ADAPTADOR CURTO COM BOLSA E ROSCA PARA REGISTRO, PVC, SOLDÁVEL, DN 60MM X 2 , INSTALADO EM PRUMADA DE ÁGUA - FORNECIMENTO E INSTALAÇÃO. AF_06/2022</t>
  </si>
  <si>
    <t>23,54</t>
  </si>
  <si>
    <t>LUVA, PVC, SOLDÁVEL, DN 75MM, INSTALADO EM PRUMADA DE ÁGUA - FORNECIMENTO E INSTALAÇÃO. AF_06/2022</t>
  </si>
  <si>
    <t>39,33</t>
  </si>
  <si>
    <t>UNIÃO, PVC, SOLDÁVEL, DN 75MM, INSTALADO EM PRUMADA DE ÁGUA - FORNECIMENTO E INSTALAÇÃO. AF_06/2022</t>
  </si>
  <si>
    <t>222,65</t>
  </si>
  <si>
    <t>37,75</t>
  </si>
  <si>
    <t>LUVA, PVC, SOLDÁVEL, DN 85MM, INSTALADO EM PRUMADA DE ÁGUA - FORNECIMENTO E INSTALAÇÃO. AF_06/2022</t>
  </si>
  <si>
    <t>76,57</t>
  </si>
  <si>
    <t>UNIÃO, PVC, SOLDÁVEL, DN 85MM, INSTALADO EM PRUMADA DE ÁGUA - FORNECIMENTO E INSTALAÇÃO. AF_06/2022</t>
  </si>
  <si>
    <t>262,98</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</si>
  <si>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</si>
  <si>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</si>
  <si>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</si>
  <si>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</si>
  <si>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</si>
  <si>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22,39</t>
  </si>
  <si>
    <t>TÊ DE REDUÇÃO, PVC, SOLDÁVEL, DN 40MM X 32MM, INSTALADO EM PRUMADA DE ÁGUA - FORNECIMENTO E INSTALAÇÃO. AF_06/2022</t>
  </si>
  <si>
    <t>TE, PVC, SOLDÁVEL, DN 50MM, INSTALADO EM PRUMADA DE ÁGUA - FORNECIMENTO E INSTALAÇÃO. AF_06/2022</t>
  </si>
  <si>
    <t>25,72</t>
  </si>
  <si>
    <t>TÊ DE REDUÇÃO, PVC, SOLDÁVEL, DN 50MM X 40MM, INSTALADO EM PRUMADA DE ÁGUA - FORNECIMENTO E INSTALAÇÃO. AF_06/2022</t>
  </si>
  <si>
    <t>36,56</t>
  </si>
  <si>
    <t>TÊ DE REDUÇÃO, PVC, SOLDÁVEL, DN 50MM X 25MM, INSTALADO EM PRUMADA DE ÁGUA - FORNECIMENTO E INSTALAÇÃO. AF_06/2022</t>
  </si>
  <si>
    <t>23,52</t>
  </si>
  <si>
    <t>TE, PVC, SOLDÁVEL, DN 60MM, INSTALADO EM PRUMADA DE ÁGUA - FORNECIMENTO E INSTALAÇÃO. AF_06/2022</t>
  </si>
  <si>
    <t>59,29</t>
  </si>
  <si>
    <t>TE, PVC, SOLDÁVEL, DN 75MM, INSTALADO EM PRUMADA DE ÁGUA - FORNECIMENTO E INSTALAÇÃO. AF_06/2022</t>
  </si>
  <si>
    <t>102,39</t>
  </si>
  <si>
    <t>TE DE REDUÇÃO, PVC, SOLDÁVEL, DN 75MM X 50MM, INSTALADO EM PRUMADA DE ÁGUA - FORNECIMENTO E INSTALAÇÃO. AF_06/2022</t>
  </si>
  <si>
    <t>TE, PVC, SOLDÁVEL, DN 85MM, INSTALADO EM PRUMADA DE ÁGUA - FORNECIMENTO E INSTALAÇÃO. AF_06/2022</t>
  </si>
  <si>
    <t>135,75</t>
  </si>
  <si>
    <t>TE DE REDUÇÃO, PVC, SOLDÁVEL, DN 85MM X 60MM, INSTALADO EM PRUMADA DE ÁGUA - FORNECIMENTO E INSTALAÇÃO. AF_06/2022</t>
  </si>
  <si>
    <t>160,95</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</si>
  <si>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</si>
  <si>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</si>
  <si>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</si>
  <si>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</si>
  <si>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</si>
  <si>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</si>
  <si>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</si>
  <si>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</si>
  <si>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</si>
  <si>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</si>
  <si>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20,87</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</si>
  <si>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</si>
  <si>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</si>
  <si>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</si>
  <si>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31,06</t>
  </si>
  <si>
    <t>JOELHO 45 GRAUS, CPVC, SOLDÁVEL, DN 35MM, INSTALADO EM RAMAL OU SUB-RAMAL DE ÁGUA   FORNECIMENTO E INSTALAÇÃO. AF_06/2022</t>
  </si>
  <si>
    <t>LUVA, CPVC, SOLDÁVEL, DN 15MM, INSTALADO EM RAMAL OU SUB-RAMAL DE ÁGUA - FORNECIMENTO E INSTALAÇÃO. AF_06/2022</t>
  </si>
  <si>
    <t>7,10</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</si>
  <si>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</si>
  <si>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</si>
  <si>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</si>
  <si>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20,98</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</si>
  <si>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</si>
  <si>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</si>
  <si>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</si>
  <si>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</si>
  <si>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</si>
  <si>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</si>
  <si>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</si>
  <si>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</si>
  <si>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32,58</t>
  </si>
  <si>
    <t>ADAPTADOR, CPVC, SOLDÁVEL, DN22MM, INSTALADO EM RAMAL OU SUB-RAMAL DE ÁGUA   FORNECIMENTO E INSTALAÇÃO. AF_06/2022</t>
  </si>
  <si>
    <t>31,34</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</si>
  <si>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</si>
  <si>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</si>
  <si>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</si>
  <si>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</si>
  <si>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</si>
  <si>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</si>
  <si>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</si>
  <si>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57,24</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</si>
  <si>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</si>
  <si>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</si>
  <si>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44,88</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</si>
  <si>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</si>
  <si>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</si>
  <si>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</si>
  <si>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38,59</t>
  </si>
  <si>
    <t>LUVA SIMPLES, PVC, SERIE R, ÁGUA PLUVIAL, DN 150 MM, JUNTA ELÁSTICA, FORNECIDO E INSTALADO EM CONDUTORES VERTICAIS DE ÁGUAS PLUVIAIS. AF_06/2022</t>
  </si>
  <si>
    <t>97,00</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</si>
  <si>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</si>
  <si>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</si>
  <si>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162,47</t>
  </si>
  <si>
    <t>LUVA, CPVC, SOLDÁVEL, DN 35MM, INSTALADO EM RAMAL OU SUB-RAMAL DE ÁGUA   FORNECIMENTO E INSTALAÇÃO. AF_06/2022</t>
  </si>
  <si>
    <t>23,12</t>
  </si>
  <si>
    <t>REDUÇÃO EXCÊNTRICA, PVC, SERIE R, ÁGUA PLUVIAL, DN 150 X 100 MM, JUNTA ELÁSTICA, FORNECIDO E INSTALADO EM CONDUTORES VERTICAIS DE ÁGUAS PLUVIAIS. AF_06/2022</t>
  </si>
  <si>
    <t>118,51</t>
  </si>
  <si>
    <t>LUVA DE CORRER, CPVC, SOLDÁVEL, DN 35MM, INSTALADO EM RAMAL OU SUB-RAMAL DE ÁGUA   FORNECIMENTO E INSTALAÇÃO. AF_06/2022</t>
  </si>
  <si>
    <t>32,74</t>
  </si>
  <si>
    <t>TÊ DE INSPEÇÃO, PVC, SERIE R, ÁGUA PLUVIAL, DN 150 X 100 MM, JUNTA ELÁSTICA, FORNECIDO E INSTALADO EM CONDUTORES VERTICAIS DE ÁGUAS PLUVIAIS. AF_06/2022</t>
  </si>
  <si>
    <t>401,98</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</si>
  <si>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</si>
  <si>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</si>
  <si>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79,85</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</si>
  <si>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</si>
  <si>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</si>
  <si>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</si>
  <si>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39,29</t>
  </si>
  <si>
    <t>JUNÇÃO SIMPLES, PVC, SERIE R, ÁGUA PLUVIAL, DN 100 X 100 MM, JUNTA ELÁSTICA, FORNECIDO E INSTALADO EM CONDUTORES VERTICAIS DE ÁGUAS PLUVIAIS. AF_06/2022</t>
  </si>
  <si>
    <t>116,89</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</si>
  <si>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</si>
  <si>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</si>
  <si>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</si>
  <si>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100,78</t>
  </si>
  <si>
    <t>TE DE TRANSIÇÃO, CPVC, SOLDÁVEL, DN 15MM X 1/2 , INSTALADO EM RAMAL OU SUB-RAMAL DE ÁGUA   FORNECIMENTO E INSTALAÇÃO. AF_06/2022</t>
  </si>
  <si>
    <t>20,47</t>
  </si>
  <si>
    <t>TÊ MISTURADOR, CPVC, SOLDÁVEL, DN15MM, INSTALADO EM RAMAL OU SUB-RAMAL DE ÁGUA   FORNECIMENTO E INSTALAÇÃO. AF_06/2022</t>
  </si>
  <si>
    <t>17,25</t>
  </si>
  <si>
    <t>TÊ, PVC, SERIE R, ÁGUA PLUVIAL, DN 100 X 75 MM, JUNTA ELÁSTICA, FORNECIDO E INSTALADO EM CONDUTORES VERTICAIS DE ÁGUAS PLUVIAIS. AF_06/2022</t>
  </si>
  <si>
    <t>110,80</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</si>
  <si>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</si>
  <si>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</si>
  <si>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359,88</t>
  </si>
  <si>
    <t>JUNÇÃO SIMPLES, PVC, SERIE R, ÁGUA PLUVIAL, DN 150 X 100 MM, JUNTA ELÁSTICA, FORNECIDO E INSTALADO EM CONDUTORES VERTICAIS DE ÁGUAS PLUVIAIS. AF_06/2022</t>
  </si>
  <si>
    <t>269,28</t>
  </si>
  <si>
    <t>TE DE TRANSIÇÃO, CPVC, SOLDÁVEL, DN 22MM X 1/2 , INSTALADO EM RAMAL OU SUB-RAMAL DE ÁGUA   FORNECIMENTO E INSTALAÇÃO. AF_06/2022</t>
  </si>
  <si>
    <t>23,42</t>
  </si>
  <si>
    <t>TÊ, PVC, SERIE R, ÁGUA PLUVIAL, DN 150 X 150 MM, JUNTA ELÁSTICA, FORNECIDO E INSTALADO EM CONDUTORES VERTICAIS DE ÁGUAS PLUVIAIS. AF_06/2022</t>
  </si>
  <si>
    <t>256,35</t>
  </si>
  <si>
    <t>TÊ MISTURADOR, CPVC, SOLDÁVEL, DN22MM, INSTALADO EM RAMAL OU SUB-RAMAL DE ÁGUA   FORNECIMENTO E INSTALAÇÃO. AF_06/2022</t>
  </si>
  <si>
    <t>TE MISTURADOR DE TRANSIÇÃO, CPVC, SOLDÁVEL, DN 22MM X 3/4, INSTALADO EM RAMAL OU SUB-RAMAL DE ÁGUA - FORNECIMENTO E INSTALAÇÃO. AF_06/2022</t>
  </si>
  <si>
    <t>49,77</t>
  </si>
  <si>
    <t>TÊ, PVC, SERIE R, ÁGUA PLUVIAL, DN 150 X 100 MM, JUNTA ELÁSTICA, FORNECIDO E INSTALADO EM CONDUTORES VERTICAIS DE ÁGUAS PLUVIAIS. AF_06/2022</t>
  </si>
  <si>
    <t>196,29</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</si>
  <si>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</si>
  <si>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</si>
  <si>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</si>
  <si>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56,70</t>
  </si>
  <si>
    <t>JOELHO 90 GRAUS, CPVC, SOLDÁVEL, DN 22MM, INSTALADO EM RAMAL DE DISTRIBUIÇÃO DE ÁGUA   FORNECIMENTO E INSTALAÇÃO. AF_06/2022</t>
  </si>
  <si>
    <t>12,95</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</si>
  <si>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</si>
  <si>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</si>
  <si>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</si>
  <si>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20,11</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</si>
  <si>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</si>
  <si>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</si>
  <si>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</si>
  <si>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</si>
  <si>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CURVA CURTA 90 GRAUS, PVC, SERIE NORMAL, ESGOTO PREDIAL, DN 40 MM, JUNTA SOLDÁVEL, FORNECIDO E INSTALADO EM RAMAL DE DESCARGA OU RAMAL DE ESGOTO SANITÁRIO. AF_08/2022</t>
  </si>
  <si>
    <t>JOELHO 90 GRAUS, CPVC, SOLDÁVEL, DN 35MM, INSTALADO EM RAMAL DE DISTRIBUIÇÃO DE ÁGUA   FORNECIMENTO E INSTALAÇÃO. AF_06/2022</t>
  </si>
  <si>
    <t>30,16</t>
  </si>
  <si>
    <t>CURVA LONGA 90 GRAUS, PVC, SERIE NORMAL, ESGOTO PREDIAL, DN 40 MM, JUNTA SOLDÁVEL, FORNECIDO E INSTALADO EM RAMAL DE DESCARGA OU RAMAL DE ESGOTO SANITÁRIO. AF_08/2022</t>
  </si>
  <si>
    <t>18,16</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</si>
  <si>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</si>
  <si>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</si>
  <si>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</si>
  <si>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29,16</t>
  </si>
  <si>
    <t>JOELHO 45 GRAUS, CPVC, SOLDÁVEL, DN 35MM, INSTALADO EM RAMAL DE DISTRIBUIÇÃO DE ÁGUA   FORNECIMENTO E INSTALAÇÃO. AF_06/2022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</si>
  <si>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</si>
  <si>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</si>
  <si>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</si>
  <si>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JOELHO 45 GRAUS, PVC, SERIE NORMAL, ESGOTO PREDIAL, DN 75 MM, JUNTA ELÁSTICA, FORNECIDO E INSTALADO EM RAMAL DE DESCARGA OU RAMAL DE ESGOTO SANITÁRIO. AF_08/2022</t>
  </si>
  <si>
    <t>LUVA DE TRANSIÇÃO, CPVC, SOLDÁVEL, DN 22MM X 25MM, INSTALADO EM RAMAL DE DISTRIBUIÇÃO DE ÁGUA   FORNECIMENTO E INSTALAÇÃO. AF_06/2022</t>
  </si>
  <si>
    <t>UNIÃO, CPVC, SOLDÁVEL, DN 22MM, INSTALADO EM RAMAL DE DISTRIBUIÇÃO DE ÁGUA   FORNECIMENTO E INSTALAÇÃO. AF_06/2022</t>
  </si>
  <si>
    <t>23,98</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</si>
  <si>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</si>
  <si>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</si>
  <si>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84,08</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</si>
  <si>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</si>
  <si>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</si>
  <si>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ADAPTADOR, CPVC, SOLDÁVEL, DN 22MM, INSTALADO EM RAMAL DE DISTRIBUIÇÃO DE ÁGUA   FORNECIMENTO E INSTALAÇÃO. AF_06/2022</t>
  </si>
  <si>
    <t>CURVA CURTA 90 GRAUS, PVC, SERIE NORMAL, ESGOTO PREDIAL, DN 100 MM, JUNTA ELÁSTICA, FORNECIDO E INSTALADO EM RAMAL DE DESCARGA OU RAMAL DE ESGOTO SANITÁRIO. AF_08/2022</t>
  </si>
  <si>
    <t>54,71</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</si>
  <si>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</si>
  <si>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</si>
  <si>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108,89</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</si>
  <si>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</si>
  <si>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</si>
  <si>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</si>
  <si>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26,73</t>
  </si>
  <si>
    <t>LUVA, CPVC, SOLDÁVEL, DN 28MM, INSTALADO EM RAMAL DE DISTRIBUIÇÃO DE ÁGUA   FORNECIMENTO E INSTALAÇÃO. AF_06/2022</t>
  </si>
  <si>
    <t>LUVA DE CORRER, CPVC, SOLDÁVEL, DN 28MM, INSTALADO EM RAMAL DE DISTRIBUIÇÃO DE ÁGUA   FORNECIMENTO E INSTALAÇÃO. AF_06/2022</t>
  </si>
  <si>
    <t>24,00</t>
  </si>
  <si>
    <t>UNIÃO, CPVC, SOLDÁVEL, DN 28MM, INSTALADO EM RAMAL DE DISTRIBUIÇÃO DE ÁGUA   FORNECIMENTO E INSTALAÇÃO. AF_06/2022</t>
  </si>
  <si>
    <t>31,37</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</si>
  <si>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</si>
  <si>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</si>
  <si>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</si>
  <si>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22,52</t>
  </si>
  <si>
    <t>LUVA DE CORRER, CPVC, SOLDÁVEL, DN 35MM, INSTALADO EM RAMAL DE DISTRIBUIÇÃO DE ÁGUA - FORNECIMENTO E INSTALAÇÃO. AF_06/2022</t>
  </si>
  <si>
    <t>UNIÃO, CPVC, SOLDÁVEL, DN35MM, INSTALADO EM RAMAL DE DISTRIBUIÇÃO DE ÁGUA - FORNECIMENTO E INSTALAÇÃO. AF_06/2022</t>
  </si>
  <si>
    <t>45,92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</si>
  <si>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</si>
  <si>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</si>
  <si>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38,74</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</si>
  <si>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</si>
  <si>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</si>
  <si>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</si>
  <si>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24,77</t>
  </si>
  <si>
    <t>TÊ, CPVC, SOLDÁVEL, DN35MM, INSTALADO EM RAMAL DE DISTRIBUIÇÃO DE ÁGUA - FORNECIMENTO E INSTALAÇÃO. AF_06/2022</t>
  </si>
  <si>
    <t>57,19</t>
  </si>
  <si>
    <t>TUBO, CPVC, SOLDÁVEL, DN 54MM, INSTALADO EM PRUMADA DE ÁGUA   FORNECIMENTO E INSTALAÇÃO. AF_06/2022</t>
  </si>
  <si>
    <t>95,20</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</si>
  <si>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</si>
  <si>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</si>
  <si>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</si>
  <si>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</si>
  <si>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20,61</t>
  </si>
  <si>
    <t>LUVA DE CORRER, PVC, SERIE NORMAL, ESGOTO PREDIAL, DN 100 MM, JUNTA ELÁSTICA, FORNECIDO E INSTALADO EM RAMAL DE DESCARGA OU RAMAL DE ESGOTO SANITÁRIO. AF_08/2022</t>
  </si>
  <si>
    <t>44,33</t>
  </si>
  <si>
    <t>JOELHO 45 GRAUS, CPVC, SOLDÁVEL, DN 35MM, INSTALADO EM PRUMADA DE ÁGUA - FORNECIMENTO E INSTALAÇÃO. AF_06/2022</t>
  </si>
  <si>
    <t>JOELHO 90 GRAUS, CPVC, SOLDÁVEL, DN 42MM, INSTALADO EM PRUMADA DE ÁGUA   FORNECIMENTO E INSTALAÇÃO. AF_06/2022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</si>
  <si>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</si>
  <si>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</si>
  <si>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</si>
  <si>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</si>
  <si>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</si>
  <si>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47,13</t>
  </si>
  <si>
    <t>JOELHO 45 GRAUS, CPVC, SOLDÁVEL, DN 42MM, INSTALADO EM PRUMADA DE ÁGUA   FORNECIMENTO E INSTALAÇÃO. AF_06/2022</t>
  </si>
  <si>
    <t>37,45</t>
  </si>
  <si>
    <t>JOELHO 90 GRAUS, CPVC, SOLDÁVEL, DN 54MM, INSTALADO EM PRUMADA DE ÁGUA   FORNECIMENTO E INSTALAÇÃO. AF_06/2022</t>
  </si>
  <si>
    <t>JOELHO 45 GRAUS, CPVC, SOLDÁVEL, DN 54MM, INSTALADO EM PRUMADA DE ÁGUA   FORNECIMENTO E INSTALAÇÃO. AF_06/2022</t>
  </si>
  <si>
    <t>70,39</t>
  </si>
  <si>
    <t>JOELHO 90 GRAUS, CPVC, SOLDÁVEL, DN 73MM, INSTALADO EM PRUMADA DE ÁGUA   FORNECIMENTO E INSTALAÇÃO. AF_06/2022</t>
  </si>
  <si>
    <t>167,02</t>
  </si>
  <si>
    <t>JOELHO 45 GRAUS, CPVC, SOLDÁVEL, DN 73MM, INSTALADO EM PRUMADA DE ÁGUA   FORNECIMENTO E INSTALAÇÃO. AF_06/2022</t>
  </si>
  <si>
    <t>161,24</t>
  </si>
  <si>
    <t>JOELHO 90 GRAUS, CPVC, SOLDÁVEL, DN 89MM, INSTALADO EM PRUMADA DE ÁGUA   FORNECIMENTO E INSTALAÇÃO. AF_06/2022</t>
  </si>
  <si>
    <t>197,29</t>
  </si>
  <si>
    <t>JOELHO 45 GRAUS, CPVC, SOLDÁVEL, DN 89MM, INSTALADO EM PRUMADA DE ÁGUA   FORNECIMENTO E INSTALAÇÃO. AF_06/2022</t>
  </si>
  <si>
    <t>233,21</t>
  </si>
  <si>
    <t>LUVA, CPVC, SOLDÁVEL, DN 35MM, INSTALADO EM PRUMADA DE ÁGUA   FORNECIMENTO E INSTALAÇÃO. AF_06/2022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</si>
  <si>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</si>
  <si>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</si>
  <si>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</si>
  <si>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</si>
  <si>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</si>
  <si>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</si>
  <si>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</si>
  <si>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</si>
  <si>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24,11</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</si>
  <si>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</si>
  <si>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</si>
  <si>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</si>
  <si>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82,33</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</si>
  <si>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</si>
  <si>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</si>
  <si>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</si>
  <si>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</si>
  <si>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</si>
  <si>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7,47</t>
  </si>
  <si>
    <t>LUVA DE CORRER, PVC, SERIE NORMAL, ESGOTO PREDIAL, DN 50 MM, JUNTA ELÁSTICA, FORNECIDO E INSTALADO EM PRUMADA DE ESGOTO SANITÁRIO OU VENTILAÇÃO. AF_08/2022</t>
  </si>
  <si>
    <t>LUVA DE CORRER, CPVC, SOLDÁVEL, DN 35MM, INSTALADO EM PRUMADA DE ÁGUA   FORNECIMENTO E INSTALAÇÃO. AF_06/2022</t>
  </si>
  <si>
    <t>29,79</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</si>
  <si>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</si>
  <si>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</si>
  <si>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</si>
  <si>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LUVA DE CORRER, PVC, SERIE NORMAL, ESGOTO PREDIAL, DN 75 MM, JUNTA ELÁSTICA, FORNECIDO E INSTALADO EM PRUMADA DE ESGOTO SANITÁRIO OU VENTILAÇÃO. AF_08/2022</t>
  </si>
  <si>
    <t>30,83</t>
  </si>
  <si>
    <t>LUVA SIMPLES, PVC, SERIE NORMAL, ESGOTO PREDIAL, DN 100 MM, JUNTA ELÁSTICA, FORNECIDO E INSTALADO EM PRUMADA DE ESGOTO SANITÁRIO OU VENTILAÇÃO. AF_08/2022</t>
  </si>
  <si>
    <t>LUVA, CPVC, SOLDÁVEL, DN 42MM, INSTALADO EM PRUMADA DE ÁGUA   FORNECIMENTO E INSTALAÇÃO. AF_06/2022</t>
  </si>
  <si>
    <t>26,46</t>
  </si>
  <si>
    <t>LUVA DE CORRER, PVC, SERIE NORMAL, ESGOTO PREDIAL, DN 100 MM, JUNTA ELÁSTICA, FORNECIDO E INSTALADO EM PRUMADA DE ESGOTO SANITÁRIO OU VENTILAÇÃO. AF_08/2022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</si>
  <si>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</si>
  <si>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</si>
  <si>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</si>
  <si>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134,53</t>
  </si>
  <si>
    <t>JUNÇÃO SIMPLES, PVC, SERIE NORMAL, ESGOTO PREDIAL, DN 50 X 50 MM, JUNTA ELÁSTICA, FORNECIDO E INSTALADO EM PRUMADA DE ESGOTO SANITÁRIO OU VENTILAÇÃO. AF_08/2022</t>
  </si>
  <si>
    <t>UNIÃO, CPVC, SOLDÁVEL, DN42MM, INSTALADO EM PRUMADA DE ÁGUA   FORNECIMENTO E INSTALAÇÃO. AF_06/2022</t>
  </si>
  <si>
    <t>63,67</t>
  </si>
  <si>
    <t>TE, PVC, SERIE NORMAL, ESGOTO PREDIAL, DN 75 X 75 MM, JUNTA ELÁSTICA, FORNECIDO E INSTALADO EM PRUMADA DE ESGOTO SANITÁRIO OU VENTILAÇÃO. AF_08/2022</t>
  </si>
  <si>
    <t>44,80</t>
  </si>
  <si>
    <t>JUNÇÃO SIMPLES, PVC, SERIE NORMAL, ESGOTO PREDIAL, DN 75 X 75 MM, JUNTA ELÁSTICA, FORNECIDO E INSTALADO EM PRUMADA DE ESGOTO SANITÁRIO OU VENTILAÇÃO. AF_08/2022</t>
  </si>
  <si>
    <t>CONECTOR, CPVC, SOLDÁVEL, DN 42MM X 1.1/2 , INSTALADO EM PRUMADA DE ÁGUA   FORNECIMENTO E INSTALAÇÃO. AF_06/2022</t>
  </si>
  <si>
    <t>68,19</t>
  </si>
  <si>
    <t>BUCHA DE REDUÇÃO, CPVC, SOLDÁVEL, DN 42MM X 22MM, INSTALADO EM RAMAL DE DISTRIBUIÇÃO DE ÁGUA - FORNECIMENTO E INSTALAÇÃO. AF_06/2022</t>
  </si>
  <si>
    <t>43,27</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</si>
  <si>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</si>
  <si>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</si>
  <si>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65,12</t>
  </si>
  <si>
    <t>LUVA, CPVC, SOLDÁVEL, DN 54MM, INSTALADO EM PRUMADA DE ÁGUA   FORNECIMENTO E INSTALAÇÃO. AF_06/2022</t>
  </si>
  <si>
    <t>LUVA DE TRANSIÇÃO, CPVC, SOLDÁVEL, DN 54MM X 2 , INSTALADO EM PRUMADA DE ÁGUA   FORNECIMENTO E INSTALAÇÃO. AF_06/2022</t>
  </si>
  <si>
    <t>211,73</t>
  </si>
  <si>
    <t>UNIÃO, CPVC, SOLDÁVEL, DN 54MM, INSTALADO EM PRUMADA DE ÁGUA   FORNECIMENTO E INSTALAÇÃO. AF_06/2022</t>
  </si>
  <si>
    <t>141,62</t>
  </si>
  <si>
    <t>LUVA, CPVC, SOLDÁVEL, DN 73MM, INSTALADO EM PRUMADA DE ÁGUA   FORNECIMENTO E INSTALAÇÃO. AF_06/2022</t>
  </si>
  <si>
    <t>162,05</t>
  </si>
  <si>
    <t>UNIÃO, CPVC, SOLDÁVEL, DN 73MM, INSTALADO EM PRUMADA DE ÁGUA   FORNECIMENTO E INSTALAÇÃO. AF_06/2022</t>
  </si>
  <si>
    <t>183,95</t>
  </si>
  <si>
    <t>LUVA, CPVC, SOLDÁVEL, DN 89MM, INSTALADO EM PRUMADA DE ÁGUA   FORNECIMENTO E INSTALAÇÃO. AF_06/2022</t>
  </si>
  <si>
    <t>190,83</t>
  </si>
  <si>
    <t>UNIÃO, CPVC, SOLDÁVEL, DN 89MM, INSTALADO EM PRUMADA DE ÁGUA   FORNECIMENTO E INSTALAÇÃO. AF_06/2022</t>
  </si>
  <si>
    <t>279,64</t>
  </si>
  <si>
    <t>TÊ, CPVC, SOLDÁVEL, DN 35MM, INSTALADO EM PRUMADA DE ÁGUA   FORNECIMENTO E INSTALAÇÃO. AF_06/2022</t>
  </si>
  <si>
    <t>TE, CPVC, SOLDÁVEL, DN  42MM, INSTALADO EM PRUMADA DE ÁGUA   FORNECIMENTO E INSTALAÇÃO. AF_06/2022</t>
  </si>
  <si>
    <t>66,20</t>
  </si>
  <si>
    <t>TÊ, CPVC, SOLDÁVEL, DN 54 MM, INSTALADO EM PRUMADA DE ÁGUA   FORNECIMENTO E INSTALAÇÃO. AF_06/2022</t>
  </si>
  <si>
    <t>104,30</t>
  </si>
  <si>
    <t>TÊ, CPVC, SOLDÁVEL, DN 73MM, INSTALADO EM PRUMADA DE ÁGUA   FORNECIMENTO E INSTALAÇÃO. AF_06/2022</t>
  </si>
  <si>
    <t>224,76</t>
  </si>
  <si>
    <t>TÊ, CPVC, SOLDÁVEL, DN 89MM, INSTALADO EM PRUMADA DE ÁGUA   FORNECIMENTO E INSTALAÇÃO. AF_06/2022</t>
  </si>
  <si>
    <t>268,15</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</si>
  <si>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</si>
  <si>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</si>
  <si>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36,50</t>
  </si>
  <si>
    <t>CURVA CURTA 90 GRAUS, PVC, SERIE NORMAL, ESGOTO PREDIAL, DN 100 MM, JUNTA ELÁSTICA, FORNECIDO E INSTALADO EM SUBCOLETOR AÉREO DE ESGOTO SANITÁRIO. AF_08/2022</t>
  </si>
  <si>
    <t>58,46</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</si>
  <si>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</si>
  <si>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</si>
  <si>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138,10</t>
  </si>
  <si>
    <t>JOELHO 45 GRAUS, PVC, SERIE NORMAL, ESGOTO PREDIAL, DN 150 MM, JUNTA ELÁSTICA, FORNECIDO E INSTALADO EM SUBCOLETOR AÉREO DE ESGOTO SANITÁRIO. AF_08/2022</t>
  </si>
  <si>
    <t>146,16</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</si>
  <si>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</si>
  <si>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</si>
  <si>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46,82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</si>
  <si>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</si>
  <si>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</si>
  <si>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68,67</t>
  </si>
  <si>
    <t>JOELHO 90 GRAUS, PVC, SOLDÁVEL, DN 25MM, INSTALADO EM DRENO DE AR-CONDICIONADO - FORNECIMENTO E INSTALAÇÃO. AF_08/2022</t>
  </si>
  <si>
    <t>JOELHO 45 GRAUS, PVC, SOLDÁVEL, DN 25MM, INSTALADO EM DRENO DE AR-CONDICIONADO - FORNECIMENTO E INSTALAÇÃO. AF_08/2022</t>
  </si>
  <si>
    <t>8,16</t>
  </si>
  <si>
    <t>LUVA, PVC, SOLDÁVEL, DN 25MM, INSTALADO EM DRENO DE AR-CONDICIONADO - FORNECIMENTO E INSTALAÇÃO. AF_08/2022</t>
  </si>
  <si>
    <t>TE, PVC, SOLDÁVEL, DN 25MM, INSTALADO EM DRENO DE AR-CONDICIONADO - FORNECIMENTO E INSTALAÇÃO. AF_08/2022</t>
  </si>
  <si>
    <t>9,92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</si>
  <si>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</si>
  <si>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</si>
  <si>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</si>
  <si>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</si>
  <si>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</si>
  <si>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</si>
  <si>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</si>
  <si>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</si>
  <si>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72,32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</si>
  <si>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</si>
  <si>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</si>
  <si>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349,83</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</si>
  <si>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</si>
  <si>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</si>
  <si>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</si>
  <si>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</si>
  <si>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40,93</t>
  </si>
  <si>
    <t>LUVA EM COBRE, DN 54 MM, SEM ANEL DE SOLDA, INSTALADO EM PRUMADA DE HIDRÁULICA PREDIAL - FORNECIMENTO E INSTALAÇÃO. AF_04/2022</t>
  </si>
  <si>
    <t>63,66</t>
  </si>
  <si>
    <t>LUVA EM COBRE, DN 66 MM, SEM ANEL DE SOLDA, INSTALADO EM PRUMADA DE HIDRÁULICA PREDIAL - FORNECIMENTO E INSTALAÇÃO. AF_04/2022</t>
  </si>
  <si>
    <t>180,02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</si>
  <si>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</si>
  <si>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</si>
  <si>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</si>
  <si>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67,66</t>
  </si>
  <si>
    <t>TE EM COBRE, DN 42 MM, SEM ANEL DE SOLDA, INSTALADO EM PRUMADA DE HIDRÁULICA PREDIAL - FORNECIMENTO E INSTALAÇÃO. AF_04/2022</t>
  </si>
  <si>
    <t>89,49</t>
  </si>
  <si>
    <t>TE EM COBRE, DN 54 MM, SEM ANEL DE SOLDA, INSTALADO EM PRUMADA DE HIDRÁULICA PREDIAL - FORNECIMENTO E INSTALAÇÃO. AF_04/2022</t>
  </si>
  <si>
    <t>164,87</t>
  </si>
  <si>
    <t>TE EM COBRE, DN 66 MM, SEM ANEL DE SOLDA, INSTALADO EM PRUMADA DE HIDRÁULICA PREDIAL - FORNECIMENTO E INSTALAÇÃO. AF_04/2022</t>
  </si>
  <si>
    <t>430,01</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</si>
  <si>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</si>
  <si>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</si>
  <si>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</si>
  <si>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30,15</t>
  </si>
  <si>
    <t>LUVA EM COBRE, DN 15 MM, SEM ANEL DE SOLDA, INSTALADO EM RAMAL DE DISTRIBUIÇÃO DE HIDRÁULICA PREDIAL - FORNECIMENTO E INSTALAÇÃO. AF_04/2022</t>
  </si>
  <si>
    <t>8,14</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</si>
  <si>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</si>
  <si>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</si>
  <si>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</si>
  <si>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</si>
  <si>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</si>
  <si>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38,51</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</si>
  <si>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</si>
  <si>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</si>
  <si>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</si>
  <si>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35,07</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</si>
  <si>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</si>
  <si>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</si>
  <si>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</si>
  <si>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21,85</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</si>
  <si>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</si>
  <si>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</si>
  <si>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</si>
  <si>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45,10</t>
  </si>
  <si>
    <t>65,29</t>
  </si>
  <si>
    <t>87,20</t>
  </si>
  <si>
    <t>134,01</t>
  </si>
  <si>
    <t>97,14</t>
  </si>
  <si>
    <t>151,27</t>
  </si>
  <si>
    <t>140,89</t>
  </si>
  <si>
    <t>203,23</t>
  </si>
  <si>
    <t>183,22</t>
  </si>
  <si>
    <t>126,30</t>
  </si>
  <si>
    <t>193,05</t>
  </si>
  <si>
    <t>242,34</t>
  </si>
  <si>
    <t>43,24</t>
  </si>
  <si>
    <t>49,47</t>
  </si>
  <si>
    <t>49,82</t>
  </si>
  <si>
    <t>99,31</t>
  </si>
  <si>
    <t>127,67</t>
  </si>
  <si>
    <t>137,11</t>
  </si>
  <si>
    <t>51,37</t>
  </si>
  <si>
    <t>48,84</t>
  </si>
  <si>
    <t>65,91</t>
  </si>
  <si>
    <t>72,52</t>
  </si>
  <si>
    <t>97,06</t>
  </si>
  <si>
    <t>94,70</t>
  </si>
  <si>
    <t>143,19</t>
  </si>
  <si>
    <t>207,88</t>
  </si>
  <si>
    <t>187,87</t>
  </si>
  <si>
    <t>81,79</t>
  </si>
  <si>
    <t>126,17</t>
  </si>
  <si>
    <t>196,05</t>
  </si>
  <si>
    <t>248,54</t>
  </si>
  <si>
    <t>27,40</t>
  </si>
  <si>
    <t>73,76</t>
  </si>
  <si>
    <t>110,29</t>
  </si>
  <si>
    <t>119,73</t>
  </si>
  <si>
    <t>36,28</t>
  </si>
  <si>
    <t>78,39</t>
  </si>
  <si>
    <t>131,19</t>
  </si>
  <si>
    <t>120,81</t>
  </si>
  <si>
    <t>181,83</t>
  </si>
  <si>
    <t>161,82</t>
  </si>
  <si>
    <t>49,30</t>
  </si>
  <si>
    <t>62,72</t>
  </si>
  <si>
    <t>73,70</t>
  </si>
  <si>
    <t>101,27</t>
  </si>
  <si>
    <t>166,24</t>
  </si>
  <si>
    <t>213,77</t>
  </si>
  <si>
    <t>35,41</t>
  </si>
  <si>
    <t>32,67</t>
  </si>
  <si>
    <t>30,62</t>
  </si>
  <si>
    <t>48,35</t>
  </si>
  <si>
    <t>65,41</t>
  </si>
  <si>
    <t>134,18</t>
  </si>
  <si>
    <t>205,63</t>
  </si>
  <si>
    <t>303,75</t>
  </si>
  <si>
    <t>97,65</t>
  </si>
  <si>
    <t>134,14</t>
  </si>
  <si>
    <t>207,13</t>
  </si>
  <si>
    <t>306,85</t>
  </si>
  <si>
    <t>71,84</t>
  </si>
  <si>
    <t>121,66</t>
  </si>
  <si>
    <t>192,19</t>
  </si>
  <si>
    <t>289,47</t>
  </si>
  <si>
    <t>46,57</t>
  </si>
  <si>
    <t>69,30</t>
  </si>
  <si>
    <t>102,29</t>
  </si>
  <si>
    <t>139,28</t>
  </si>
  <si>
    <t>141,84</t>
  </si>
  <si>
    <t>35,60</t>
  </si>
  <si>
    <t>35,87</t>
  </si>
  <si>
    <t>44,66</t>
  </si>
  <si>
    <t>69,26</t>
  </si>
  <si>
    <t>103,79</t>
  </si>
  <si>
    <t>144,94</t>
  </si>
  <si>
    <t>35,15</t>
  </si>
  <si>
    <t>56,78</t>
  </si>
  <si>
    <t>88,85</t>
  </si>
  <si>
    <t>127,56</t>
  </si>
  <si>
    <t>23,26</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</si>
  <si>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</si>
  <si>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</si>
  <si>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510,28</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</si>
  <si>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</si>
  <si>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</si>
  <si>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43,89</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</si>
  <si>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</si>
  <si>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</si>
  <si>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</si>
  <si>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561,34</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</si>
  <si>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</si>
  <si>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</si>
  <si>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77,05</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</si>
  <si>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</si>
  <si>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</si>
  <si>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</si>
  <si>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643,22</t>
  </si>
  <si>
    <t>LUVA PASSANTE EM COBRE, DN 42 MM, SEM ANEL DE SOLDA, INSTALADO EM PRUMADA DE HIDRÁULICA PREDIAL - FORNECIMENTO E INSTALAÇÃO. AF_04/2022</t>
  </si>
  <si>
    <t>47,67</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</si>
  <si>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</si>
  <si>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</si>
  <si>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807,22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</si>
  <si>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</si>
  <si>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</si>
  <si>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</si>
  <si>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1.118,98</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</si>
  <si>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</si>
  <si>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</si>
  <si>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165,51</t>
  </si>
  <si>
    <t>JUNTA DE EXPANSÃO EM BRONZE/LATÃO, DN 66 MM, PONTA X PONTA, INSTALADO EM PRUMADA DE HIDRÁULICA PREDIAL - FORNECIMENTO E INSTALAÇÃO. AF_04/2022</t>
  </si>
  <si>
    <t>1.476,82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</si>
  <si>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</si>
  <si>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</si>
  <si>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</si>
  <si>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</si>
  <si>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</si>
  <si>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30,22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</si>
  <si>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</si>
  <si>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</si>
  <si>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</si>
  <si>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</si>
  <si>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</si>
  <si>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441,70</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</si>
  <si>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</si>
  <si>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</si>
  <si>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</si>
  <si>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512,80</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</si>
  <si>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</si>
  <si>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</si>
  <si>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23,21</t>
  </si>
  <si>
    <t>CURVA DE TRANSPOSIÇÃO EM BRONZE/LATÃO, DN 22 MM, SEM ANEL DE SOLDA, BOLSA X BOLSA, INSTALADO EM RAMAL DE DISTRIBUIÇÃO DE HIDRÁULICA PREDIAL - FORNECIMENTO E INSTALAÇÃO. AF_04/2022</t>
  </si>
  <si>
    <t>46,41</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</si>
  <si>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</si>
  <si>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</si>
  <si>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</si>
  <si>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563,66</t>
  </si>
  <si>
    <t>CONECTOR EM BRONZE/LATÃO, DN 28 MM X 1/2", SEM ANEL DE SOLDA, BOLSA X ROSCA F, INSTALADO EM RAMAL DE DISTRIBUIÇÃO DE HIDRÁULICA PREDIAL - FORNECIMENTO E INSTALAÇÃO. AF_04/2022</t>
  </si>
  <si>
    <t>29,60</t>
  </si>
  <si>
    <t>CURVA DE TRANSPOSIÇÃO EM BRONZE/LATÃO, DN 28 MM, SEM ANEL DE SOLDA, BOLSA X BOLSA, INSTALADO EM RAMAL DE DISTRIBUIÇÃO DE HIDRÁULICA PREDIAL - FORNECIMENTO E INSTALAÇÃO. AF_04/2022</t>
  </si>
  <si>
    <t>79,37</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</si>
  <si>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</si>
  <si>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</si>
  <si>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</si>
  <si>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</si>
  <si>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</si>
  <si>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31,60</t>
  </si>
  <si>
    <t>CURVA EM COBRE, DN 28 MM, 45 GRAUS, SEM ANEL DE SOLDA, BOLSA X BOLSA, INSTALADO EM RAMAL E SUB-RAMAL DE HIDRÁULICA PREDIAL - FORNECIMENTO E INSTALAÇÃO. AF_04/2022</t>
  </si>
  <si>
    <t>33,33</t>
  </si>
  <si>
    <t>LUVA PASSANTE EM COBRE, DN 15 MM, SEM ANEL DE SOLDA, INSTALADO EM RAMAL E SUB-RAMAL DE HIDRÁULICA PREDIAL - FORNECIMENTO E INSTALAÇÃO. AF_04/2022</t>
  </si>
  <si>
    <t>8,32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</si>
  <si>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</si>
  <si>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</si>
  <si>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</si>
  <si>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441,85</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</si>
  <si>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</si>
  <si>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</si>
  <si>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</si>
  <si>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514,64</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</si>
  <si>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</si>
  <si>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</si>
  <si>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</si>
  <si>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</si>
  <si>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</si>
  <si>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</si>
  <si>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82,67</t>
  </si>
  <si>
    <t>JUNTA DE EXPANSÃO EM COBRE, DN 28 MM, PONTA X PONTA, INSTALADO EM RAMAL E SUB-RAMAL DE HIDRÁULICA PREDIAL - FORNECIMENTO E INSTALAÇÃO. AF_04/2022</t>
  </si>
  <si>
    <t>566,96</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</si>
  <si>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</si>
  <si>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</si>
  <si>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83,19</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</si>
  <si>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</si>
  <si>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</si>
  <si>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</si>
  <si>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28,36</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</si>
  <si>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</si>
  <si>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</si>
  <si>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</si>
  <si>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88,33</t>
  </si>
  <si>
    <t>CURVA EM COBRE, DN 54 MM, 45 GRAUS, SEM ANEL DE SOLDA, BOLSA X BOLSA, INSTALADO EM PRUMADA DE HIDRÁULICA PREDIAL - FORNECIMENTO E INSTALAÇÃO. AF_04/2022</t>
  </si>
  <si>
    <t>130,01</t>
  </si>
  <si>
    <t>CURVA EM COBRE, DN 66 MM, 45 GRAUS, SEM ANEL DE SOLDA, BOLSA X BOLSA, INSTALADO EM PRUMADA DE HIDRÁULICA PREDIAL - FORNECIMENTO E INSTALAÇÃO. AF_04/2022</t>
  </si>
  <si>
    <t>288,13</t>
  </si>
  <si>
    <t>BUCHA DE REDUÇÃO EM COBRE, DN 28 MM X 22 MM, SEM ANEL DE SOLDA, INSTALADO EM RAMAL E SUB-RAMAL DE HIDRÁULICA PREDIAL - FORNECIMENTO E INSTALAÇÃO. AF_04/2022</t>
  </si>
  <si>
    <t>52,05</t>
  </si>
  <si>
    <t>52,08</t>
  </si>
  <si>
    <t>81,94</t>
  </si>
  <si>
    <t>71,33</t>
  </si>
  <si>
    <t>119,55</t>
  </si>
  <si>
    <t>110,11</t>
  </si>
  <si>
    <t>75,00</t>
  </si>
  <si>
    <t>117,24</t>
  </si>
  <si>
    <t>127,62</t>
  </si>
  <si>
    <t>161,59</t>
  </si>
  <si>
    <t>181,60</t>
  </si>
  <si>
    <t>99,78</t>
  </si>
  <si>
    <t>161,33</t>
  </si>
  <si>
    <t>213,32</t>
  </si>
  <si>
    <t>190,24</t>
  </si>
  <si>
    <t>396,81</t>
  </si>
  <si>
    <t>130,65</t>
  </si>
  <si>
    <t>148,39</t>
  </si>
  <si>
    <t>363,85</t>
  </si>
  <si>
    <t>302,15</t>
  </si>
  <si>
    <t>357,26</t>
  </si>
  <si>
    <t>818,74</t>
  </si>
  <si>
    <t>191,19</t>
  </si>
  <si>
    <t>450,58</t>
  </si>
  <si>
    <t>685,96</t>
  </si>
  <si>
    <t>1.428,21</t>
  </si>
  <si>
    <t>34,09</t>
  </si>
  <si>
    <t>42,88</t>
  </si>
  <si>
    <t>43,01</t>
  </si>
  <si>
    <t>90,06</t>
  </si>
  <si>
    <t>89,19</t>
  </si>
  <si>
    <t>134,28</t>
  </si>
  <si>
    <t>19,08</t>
  </si>
  <si>
    <t>29,40</t>
  </si>
  <si>
    <t>60,70</t>
  </si>
  <si>
    <t>68,14</t>
  </si>
  <si>
    <t>142,22</t>
  </si>
  <si>
    <t>94,52</t>
  </si>
  <si>
    <t>181,36</t>
  </si>
  <si>
    <t>130,80</t>
  </si>
  <si>
    <t>332,70</t>
  </si>
  <si>
    <t>299,14</t>
  </si>
  <si>
    <t>14,94</t>
  </si>
  <si>
    <t>27,91</t>
  </si>
  <si>
    <t>28,51</t>
  </si>
  <si>
    <t>109,33</t>
  </si>
  <si>
    <t>87,89</t>
  </si>
  <si>
    <t>160,13</t>
  </si>
  <si>
    <t>189,50</t>
  </si>
  <si>
    <t>289,55</t>
  </si>
  <si>
    <t>253,02</t>
  </si>
  <si>
    <t>54,29</t>
  </si>
  <si>
    <t>82,59</t>
  </si>
  <si>
    <t>330,58</t>
  </si>
  <si>
    <t>463,17</t>
  </si>
  <si>
    <t>407,97</t>
  </si>
  <si>
    <t>54,31</t>
  </si>
  <si>
    <t>65,31</t>
  </si>
  <si>
    <t>94732</t>
  </si>
  <si>
    <t>CONECTOR, CPVC, SOLDÁVEL, DN 54 MM X 2", INSTALADO EM RESERVAÇÃO DE ÁGUA DE EDIFICAÇÃO QUE POSSUA RESERVATÓRIO DE FIBRA/FIBROCIMENTO - FORNECIMENTO E INSTALAÇÃO. AF_06/2016</t>
  </si>
  <si>
    <t>106,74</t>
  </si>
  <si>
    <t>94734</t>
  </si>
  <si>
    <t>CONECTOR, CPVC, SOLDÁVEL, DN 73 MM X 2 1/2", INSTALADO EM RESERVAÇÃO DE ÁGUA DE EDIFICAÇÃO QUE POSSUA RESERVATÓRIO DE FIBRA/FIBROCIMENTO - FORNECIMENTO E INSTALAÇÃO. AF_06/2016</t>
  </si>
  <si>
    <t>386,52</t>
  </si>
  <si>
    <t>94736</t>
  </si>
  <si>
    <t>CONECTOR, CPVC, SOLDÁVEL, DN 89 MM X 3", INSTALADO EM RESERVAÇÃO DE ÁGUA DE EDIFICAÇÃO QUE POSSUA RESERVATÓRIO DE FIBRA/FIBROCIMENTO - FORNECIMENTO E INSTALAÇÃO. AF_06/2016</t>
  </si>
  <si>
    <t>565,48</t>
  </si>
  <si>
    <t>187,40</t>
  </si>
  <si>
    <t>94738</t>
  </si>
  <si>
    <t>CONECTOR, CPVC, SOLDÁVEL, DN 114 MM X 4", INSTALADO EM RESERVAÇÃO DE ÁGUA DE EDIFICAÇÃO QUE POSSUA RESERVATÓRIO DE FIBRA/FIBROCIMENTO - FORNECIMENTO E INSTALAÇÃO. AF_06/2016</t>
  </si>
  <si>
    <t>1.698,66</t>
  </si>
  <si>
    <t>94739</t>
  </si>
  <si>
    <t>LUVA, CPVC, SOLDÁVEL, DN 114 MM, INSTALADO EM RESERVAÇÃO DE ÁGUA DE EDIFICAÇÃO QUE POSSUA RESERVATÓRIO DE FIBRA/FIBROCIMENTO - FORNECIMENTO E INSTALAÇÃO. AF_06/2016</t>
  </si>
  <si>
    <t>215,14</t>
  </si>
  <si>
    <t>10,11</t>
  </si>
  <si>
    <t>25,20</t>
  </si>
  <si>
    <t>82,70</t>
  </si>
  <si>
    <t>163,25</t>
  </si>
  <si>
    <t>198,34</t>
  </si>
  <si>
    <t>94754</t>
  </si>
  <si>
    <t>JOELHO 90 GRAUS, CPVC, SOLDÁVEL, DN 114 MM, INSTALADO EM RESERVAÇÃO DE ÁGUA DE EDIFICAÇÃO QUE POSSUA RESERVATÓRIO DE FIBRA/FIBROCIMENTO - FORNECIMENTO E INSTALAÇÃO. AF_06/2016</t>
  </si>
  <si>
    <t>266,76</t>
  </si>
  <si>
    <t>218,56</t>
  </si>
  <si>
    <t>267,56</t>
  </si>
  <si>
    <t>94763</t>
  </si>
  <si>
    <t>TE, CPVC, SOLDÁVEL, DN 114 MM, INSTALADO EM RESERVAÇÃO DE ÁGUA DE EDIFICAÇÃO QUE POSSUA RESERVATÓRIO DE FIBRA/FIBROCIMENTO - FORNECIMENTO E INSTALAÇÃO. AF_06/2016</t>
  </si>
  <si>
    <t>325,91</t>
  </si>
  <si>
    <t>94764</t>
  </si>
  <si>
    <t>ADAPTADOR COM FLANGE E ANEL DE VEDAÇÃO, CPVC, ROSCÁVEL, DN 15 MM, INSTALADO EM RESERVAÇÃO DE ÁGUA DE EDIFICAÇÃO QUE POSSUA RESERVATÓRIO DE FIBRA/FIBROCIMENTO - FORNECIMENTO E INSTALAÇÃO. AF_06/2016</t>
  </si>
  <si>
    <t>37,69</t>
  </si>
  <si>
    <t>94765</t>
  </si>
  <si>
    <t>ADAPTADOR COM FLANGE E ANEL DE VEDAÇÃO, CPVC, ROSCÁVEL, DN 22 MM, INSTALADO EM RESERVAÇÃO DE ÁGUA DE EDIFICAÇÃO QUE POSSUA RESERVATÓRIO DE FIBRA/FIBROCIMENTO - FORNECIMENTO E INSTALAÇÃO. AF_06/2016</t>
  </si>
  <si>
    <t>41,01</t>
  </si>
  <si>
    <t>94766</t>
  </si>
  <si>
    <t>ADAPTADOR COM FLANGE E ANEL DE VEDAÇÃO, CPVC, ROSCÁVEL, DN 28 MM, INSTALADO EM RESERVAÇÃO DE ÁGUA DE EDIFICAÇÃO QUE POSSUA RESERVATÓRIO DE FIBRA/FIBROCIMENTO - FORNECIMENTO E INSTALAÇÃO. AF_06/2016</t>
  </si>
  <si>
    <t>45,40</t>
  </si>
  <si>
    <t>94767</t>
  </si>
  <si>
    <t>ADAPTADOR COM FLANGE E ANEL DE VEDAÇÃO, CPVC, ROSCÁVEL, DN 35 MM, INSTALADO EM RESERVAÇÃO DE ÁGUA DE EDIFICAÇÃO QUE POSSUA RESERVATÓRIO DE FIBRA/FIBROCIMENTO - FORNECIMENTO E INSTALAÇÃO. AF_06/2016</t>
  </si>
  <si>
    <t>67,71</t>
  </si>
  <si>
    <t>94768</t>
  </si>
  <si>
    <t>ADAPTADOR COM FLANGE E ANEL DE VEDAÇÃO, CPVC, ROSCÁVEL, DN 42 MM, INSTALADO EM RESERVAÇÃO DE ÁGUA DE EDIFICAÇÃO QUE POSSUA RESERVATÓRIO DE FIBRA/FIBROCIMENTO - FORNECIMENTO E INSTALAÇÃO. AF_06/2016</t>
  </si>
  <si>
    <t>76,37</t>
  </si>
  <si>
    <t>94769</t>
  </si>
  <si>
    <t>ADAPTADOR COM FLANGE E ANEL DE VEDAÇÃO, CPVC, ROSCÁVEL, DN 54 MM, INSTALADO EM RESERVAÇÃO DE ÁGUA DE EDIFICAÇÃO QUE POSSUA RESERVATÓRIO DE FIBRA/FIBROCIMENTO - FORNECIMENTO E INSTALAÇÃO. AF_06/2016</t>
  </si>
  <si>
    <t>104,87</t>
  </si>
  <si>
    <t>94770</t>
  </si>
  <si>
    <t>ADAPTADOR COM FLANGES LIVRES, CPVC, ROSCÁVEL, DN 15 MM, INSTALADO EM RESERVAÇÃO DE ÁGUA DE EDIFICAÇÃO QUE POSSUA RESERVATÓRIO DE FIBRA/FIBROCIMENTO - FORNECIMENTO E INSTALAÇÃO. AF_06/2016</t>
  </si>
  <si>
    <t>42,42</t>
  </si>
  <si>
    <t>94771</t>
  </si>
  <si>
    <t>ADAPTADOR COM FLANGES LIVRES, CPVC, ROSCÁVEL, DN 22 MM, INSTALADO EM RESERVAÇÃO DE ÁGUA DE EDIFICAÇÃO QUE POSSUA RESERVATÓRIO DE FIBRA/FIBROCIMENTO - FORNECIMENTO E INSTALAÇÃO. AF_06/2016</t>
  </si>
  <si>
    <t>45,74</t>
  </si>
  <si>
    <t>94772</t>
  </si>
  <si>
    <t>ADAPTADOR COM FLANGES LIVRES, CPVC, ROSCÁVEL, DN 28 MM, INSTALADO EM RESERVAÇÃO DE ÁGUA DE EDIFICAÇÃO QUE POSSUA RESERVATÓRIO DE FIBRA/FIBROCIMENTO - FORNECIMENTO E INSTALAÇÃO. AF_06/2016</t>
  </si>
  <si>
    <t>94773</t>
  </si>
  <si>
    <t>ADAPTADOR COM FLANGES LIVRES, CPVC, ROSCÁVEL, DN 35 MM, INSTALADO EM RESERVAÇÃO DE ÁGUA DE EDIFICAÇÃO QUE POSSUA RESERVATÓRIO DE FIBRA/FIBROCIMENTO - FORNECIMENTO E INSTALAÇÃO. AF_06/2016</t>
  </si>
  <si>
    <t>72,44</t>
  </si>
  <si>
    <t>94774</t>
  </si>
  <si>
    <t>ADAPTADOR COM FLANGES LIVRES, CPVC, ROSCÁVEL, DN 42 MM, INSTALADO EM RESERVAÇÃO DE ÁGUA DE EDIFICAÇÃO QUE POSSUA RESERVATÓRIO DE FIBRA/FIBROCIMENTO - FORNECIMENTO E INSTALAÇÃO. AF_06/2016</t>
  </si>
  <si>
    <t>94775</t>
  </si>
  <si>
    <t>ADAPTADOR COM FLANGES LIVRES, CPVC, ROSCÁVEL, DN 54 MM, INSTALADO EM RESERVAÇÃO DE ÁGUA DE EDIFICAÇÃO QUE POSSUA RESERVATÓRIO DE FIBRA/FIBROCIMENTO - FORNECIMENTO E INSTALAÇÃO. AF_06/2016</t>
  </si>
  <si>
    <t>315,59</t>
  </si>
  <si>
    <t>438,00</t>
  </si>
  <si>
    <t>579,86</t>
  </si>
  <si>
    <t>157,17</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</si>
  <si>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</si>
  <si>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</si>
  <si>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67,42</t>
  </si>
  <si>
    <t>CURVA 90 GRAUS, PVC, SERIE R, ÁGUA PLUVIAL, DN 100 MM, JUNTA ELÁSTICA, FORNECIDO E INSTALADO EM RAMAL DE ENCAMINHAMENTO. AF_06/2022</t>
  </si>
  <si>
    <t>71,88</t>
  </si>
  <si>
    <t>CURVA 90 GRAUS, PVC, SERIE R, ÁGUA PLUVIAL, DN 100 MM, JUNTA ELÁSTICA, FORNECIDO E INSTALADO EM CONDUTORES VERTICAIS DE ÁGUAS PLUVIAIS. AF_06/2022</t>
  </si>
  <si>
    <t>78,25</t>
  </si>
  <si>
    <t>49,65</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</si>
  <si>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</si>
  <si>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</si>
  <si>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</si>
  <si>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</si>
  <si>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</si>
  <si>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</si>
  <si>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TÊ MISTURADOR, PPR, 25 X 3/4   , CLASSE PN 25, INSTALADO EM RAMAL OU SUB-RAMAL DE ÁGUA   FORNECIMENTO E INSTALAÇÃO. AF_08/2022</t>
  </si>
  <si>
    <t>40,81</t>
  </si>
  <si>
    <t>JOELHO 90 GRAUS, PPR, DN 25 MM, CLASSE PN 25, INSTALADO EM RAMAL DE DISTRIBUIÇÃO   FORNECIMENTO E INSTALAÇÃO. AF_08/2022</t>
  </si>
  <si>
    <t>JOELHO 45 GRAUS, PPR, DN 25 MM, CLASSE PN 25, INSTALADO EM RAMAL DE DISTRIBUIÇÃO DE ÁGUA   FORNECIMENTO E INSTALAÇÃO.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</si>
  <si>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</si>
  <si>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</si>
  <si>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</si>
  <si>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</si>
  <si>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</si>
  <si>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</si>
  <si>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21,50</t>
  </si>
  <si>
    <t>CONECTOR FÊMEA, PPR, 25 X 1/2  , CLASSE PN 25, INSTALADO EM RAMAL DE DISTRIBUIÇÃO DE ÁGUA   FORNECIMENTO E INSTALAÇÃO. AF_08/2022</t>
  </si>
  <si>
    <t>13,66</t>
  </si>
  <si>
    <t>LUVA, PPR, DN 32 MM, CLASSE PN 25, INSTALADO EM RAMAL DE DISTRIBUIÇÃO DE ÁGUA   FORNECIMENTO E INSTALAÇÃO. AF_08/2022</t>
  </si>
  <si>
    <t>CONECTOR MACHO, PPR, 32 X 3/4, CLASSE PN 25, INSTALADO EM RAMAL DE DISTRIBUIÇÃO DE ÁGUA   FORNECIMENTO E INSTALAÇÃO. AF_08/2022</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</si>
  <si>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</si>
  <si>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</si>
  <si>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</si>
  <si>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</si>
  <si>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</si>
  <si>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</si>
  <si>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</si>
  <si>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</si>
  <si>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</si>
  <si>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</si>
  <si>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</si>
  <si>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</si>
  <si>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</si>
  <si>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</si>
  <si>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</si>
  <si>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</si>
  <si>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</si>
  <si>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</si>
  <si>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82,57</t>
  </si>
  <si>
    <t>JOELHO 45 GRAUS, PPR, DN 75 MM, CLASSE PN 25, INSTALADO EM PRUMADA DE ÁGUA   FORNECIMENTO E INSTALAÇÃO . AF_08/2022</t>
  </si>
  <si>
    <t>91,12</t>
  </si>
  <si>
    <t>JOELHO 90 GRAUS, PPR, DN 90 MM, CLASSE PN 25, INSTALADO EM PRUMADA DE ÁGUA   FORNECIMENTO E INSTALAÇÃO . AF_08/2022</t>
  </si>
  <si>
    <t>JOELHO 90 GRAUS, PPR, DN 110 MM, CLASSE PN 25, INSTALADO EM PRUMADA DE ÁGUA   FORNECIMENTO E INSTALAÇÃO . AF_08/2022</t>
  </si>
  <si>
    <t>307,45</t>
  </si>
  <si>
    <t>LUVA, PPR, DN 25 MM, CLASSE PN 25, INSTALADO EM PRUMADA DE ÁGUA   FORNECIMENTO E INSTALAÇÃO . AF_08/2022</t>
  </si>
  <si>
    <t>CONECTOR MACHO, PPR, 25 X 1/2, CLASSE PN 25, INSTALADO EM PRUMADA DE ÁGUA   FORNECIMENTO E INSTALAÇÃO . AF_08/2022</t>
  </si>
  <si>
    <t>CONECTOR FÊMEA, PPR, 25 X 1/2, CLASSE PN 25, INSTALADO EM PRUMADA DE ÁGUA   FORNECIMENTO E INSTALAÇÃO . AF_08/2022</t>
  </si>
  <si>
    <t>15,13</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</si>
  <si>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</si>
  <si>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</si>
  <si>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</si>
  <si>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</si>
  <si>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</si>
  <si>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</si>
  <si>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32,09</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</si>
  <si>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</si>
  <si>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</si>
  <si>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</si>
  <si>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</si>
  <si>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</si>
  <si>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</si>
  <si>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</si>
  <si>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</si>
  <si>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</si>
  <si>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111,07</t>
  </si>
  <si>
    <t>TÊ NORMAL, PPR, DN 90 MM, CLASSE PN 25, INSTALADO EM PRUMADA DE ÁGUA   FORNECIMENTO E INSTALAÇÃO . AF_08/2022</t>
  </si>
  <si>
    <t>144,80</t>
  </si>
  <si>
    <t>TÊ NORMAL, PPR, DN 110 MM, CLASSE PN 25, INSTALADO EM PRUMADA DE ÁGUA   FORNECIMENTO E INSTALAÇÃO . AF_08/2022</t>
  </si>
  <si>
    <t>279,15</t>
  </si>
  <si>
    <t>28,21</t>
  </si>
  <si>
    <t>50,79</t>
  </si>
  <si>
    <t>100,84</t>
  </si>
  <si>
    <t>80,91</t>
  </si>
  <si>
    <t>22,71</t>
  </si>
  <si>
    <t>39,83</t>
  </si>
  <si>
    <t>137,70</t>
  </si>
  <si>
    <t>279,46</t>
  </si>
  <si>
    <t>KIT CHASSI PEX, PRÉ-FABRICADO, PARA CHUVEIRO, INCLUSO QUADRO METÁLICO, TUBOS, REGISTROS DE PRESSÃO E CONEXÕES POR CRIMPAGEM - FORNECIMENTO E INSTALAÇÃO. AF_02/2023</t>
  </si>
  <si>
    <t>229,79</t>
  </si>
  <si>
    <t>KIT CHASSI PEX, PRÉ-FABRICADO, PARA COZINHA COM CUBA SIMPLES, INCLUSO QUADRO METÁLICO, TUBOS E CONEXÕES POR CRIMPAGEM - FORNECIMENTO E INSTALAÇÃO. AF_02/2023</t>
  </si>
  <si>
    <t>120,21</t>
  </si>
  <si>
    <t>KIT CHASSI PEX, PRÉ-FABRICADO, PARA ÁREA DE SERVIÇO COM TANQUE E MÁQUINA DE LAVAR ROUPA, INCLUSO QUADRO METÁLICO, TUBOS E CONEXÕES POR CRIMPAGEM - FORNECIMENTO E INSTALAÇÃO. AF_02/2023</t>
  </si>
  <si>
    <t>214,51</t>
  </si>
  <si>
    <t>KIT CHASSI PEX, PRÉ-FABRICADO, PARA CHUVEIRO, INCLUSO QUADRO METÁLICO, TUBOS, REGISTROS DE PRESSÃO E CONEXÕES POR ANEL DESLIZANTE - FORNECIMENTO E INSTALAÇÃO. AF_02/2023</t>
  </si>
  <si>
    <t>236,36</t>
  </si>
  <si>
    <t>KIT CHASSI PEX, PRÉ-FABRICADO, PARA COZINHA COM CUBA SIMPLES, INCLUSO QUADRO METÁLICO, TUBOS E CONEXÕES POR ANEL DESLIZANTE - FORNECIMENTO E INSTALAÇÃO. AF_02/2023</t>
  </si>
  <si>
    <t>116,73</t>
  </si>
  <si>
    <t>KIT CHASSI PEX, PRÉ-FABRICADO, PARA ÁREA DE SERVIÇO COM TANQUE E MÁQUINA DE LAVAR ROUPA, INCLUSO QUADRO METÁLICO, TUBOS E CONEXÕES POR ANEL DESLIZANTE - FORNECIMENTO E INSTALAÇÃO. AF_02/2023</t>
  </si>
  <si>
    <t>195,16</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</si>
  <si>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</si>
  <si>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</si>
  <si>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15,72</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</si>
  <si>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</si>
  <si>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</si>
  <si>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</si>
  <si>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</si>
  <si>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</si>
  <si>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</si>
  <si>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</si>
  <si>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</si>
  <si>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</si>
  <si>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</si>
  <si>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</si>
  <si>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33,62</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</si>
  <si>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</si>
  <si>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</si>
  <si>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</si>
  <si>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</si>
  <si>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</si>
  <si>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10,97</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</si>
  <si>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</si>
  <si>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</si>
  <si>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</si>
  <si>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</si>
  <si>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26,29</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</si>
  <si>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</si>
  <si>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</si>
  <si>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</si>
  <si>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</si>
  <si>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</si>
  <si>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</si>
  <si>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</si>
  <si>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</si>
  <si>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</si>
  <si>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</si>
  <si>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</si>
  <si>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24,38</t>
  </si>
  <si>
    <t>JOELHO ROSCA FÊMEA, MÓVEL, METÁLICO, PARA INSTALAÇÕES EM PEX ÁGUA, DN 20MM X 3/4", CONEXÃO POR ANEL DESLIZANTE - FORNECIMENTO E INSTALAÇÃO. AF_02/2023</t>
  </si>
  <si>
    <t>28,07</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</si>
  <si>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</si>
  <si>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</si>
  <si>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</si>
  <si>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</si>
  <si>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</si>
  <si>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</si>
  <si>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</si>
  <si>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</si>
  <si>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</si>
  <si>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</si>
  <si>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</si>
  <si>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</si>
  <si>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ROSCA FÊMEA, METÁLICO, PARA INSTALAÇÕES EM PEX ÁGUA, DN 16 MM X ½, CONEXÃO POR ANEL DESLIZANTE - FORNECIMENTO E INSTALAÇÃO. AF_02/2023</t>
  </si>
  <si>
    <t>31,66</t>
  </si>
  <si>
    <t>TÊ, METÁLICO, PARA INSTALAÇÕES EM PEX ÁGUA, DN 20 MM, CONEXÃO POR ANEL DESLIZANTE - FORNECIMENTO E INSTALAÇÃO. AF_02/2023</t>
  </si>
  <si>
    <t>30,80</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</si>
  <si>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</si>
  <si>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</si>
  <si>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43,53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</si>
  <si>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</si>
  <si>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</si>
  <si>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56,65</t>
  </si>
  <si>
    <t>TÊ, PARA INSTALAÇÕES EM PEX ÁGUA, DN 16 MM, CONEXÃO POR CRIMPAGEM - FORNECIMENTO E INSTALAÇÃO. AF_02/2023</t>
  </si>
  <si>
    <t>TÊ, PARA INSTALAÇÕES EM PEX ÁGUA, DN 20 MM, CONEXÃO POR CRIMPAGEM - FORNECIMENTO E INSTALAÇÃO. AF_02/2023</t>
  </si>
  <si>
    <t>25,09</t>
  </si>
  <si>
    <t>TÊ, PARA INSTALAÇÕES EM PEX ÁGUA, DN 25 MM, CONEXÃO POR CRIMPAGEM - FORNECIMENTO E INSTALAÇÃO. AF_02/2023</t>
  </si>
  <si>
    <t>37,67</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</si>
  <si>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</si>
  <si>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</si>
  <si>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</si>
  <si>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</si>
  <si>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48,52</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</si>
  <si>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</si>
  <si>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</si>
  <si>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150,62</t>
  </si>
  <si>
    <t>DISTRIBUIDOR 2 SAÍDAS, PARA INSTALAÇÕES EM PEX ÁGUA, ENTRADA DE 32 MM X 2 SAÍDAS DE 25 MM, CONEXÃO POR CRIMPAGEM - FORNECIMENTO E INSTALAÇÃO. AF_02/2023</t>
  </si>
  <si>
    <t>168,77</t>
  </si>
  <si>
    <t>DISTRIBUIDOR 3 SAÍDAS, PARA INSTALAÇÕES EM PEX ÁGUA, ENTRADA DE 32 MM X 3 SAÍDAS DE 16 MM, CONEXÃO POR CRIMPAGEM - FORNECIMENTO E INSTALAÇÃO. AF_02/2023</t>
  </si>
  <si>
    <t>163,61</t>
  </si>
  <si>
    <t>DISTRIBUIDOR 3 SAÍDAS, PARA INSTALAÇÕES EM PEX ÁGUA, ENTRADA DE 32 MM X 3 SAÍDAS DE 25 MM, CONEXÃO POR CRIMPAGEM - FORNECIMENTO E INSTALAÇÃO. AF_02/2023</t>
  </si>
  <si>
    <t>193,59</t>
  </si>
  <si>
    <t>37,72</t>
  </si>
  <si>
    <t>39,72</t>
  </si>
  <si>
    <t>92,30</t>
  </si>
  <si>
    <t>94,09</t>
  </si>
  <si>
    <t>108,02</t>
  </si>
  <si>
    <t>123,67</t>
  </si>
  <si>
    <t>127,35</t>
  </si>
  <si>
    <t>140,22</t>
  </si>
  <si>
    <t>168,31</t>
  </si>
  <si>
    <t>185,78</t>
  </si>
  <si>
    <t>107,83</t>
  </si>
  <si>
    <t>127,40</t>
  </si>
  <si>
    <t>222,04</t>
  </si>
  <si>
    <t>236,34</t>
  </si>
  <si>
    <t>289,64</t>
  </si>
  <si>
    <t>177,84</t>
  </si>
  <si>
    <t>189,02</t>
  </si>
  <si>
    <t>304,92</t>
  </si>
  <si>
    <t>322,79</t>
  </si>
  <si>
    <t>695,65</t>
  </si>
  <si>
    <t>615,49</t>
  </si>
  <si>
    <t>282,01</t>
  </si>
  <si>
    <t>486,80</t>
  </si>
  <si>
    <t>750,66</t>
  </si>
  <si>
    <t>58,80</t>
  </si>
  <si>
    <t>62,37</t>
  </si>
  <si>
    <t>74,75</t>
  </si>
  <si>
    <t>92,35</t>
  </si>
  <si>
    <t>111,92</t>
  </si>
  <si>
    <t>209,19</t>
  </si>
  <si>
    <t>226,13</t>
  </si>
  <si>
    <t>279,43</t>
  </si>
  <si>
    <t>79,86</t>
  </si>
  <si>
    <t>112,01</t>
  </si>
  <si>
    <t>154,64</t>
  </si>
  <si>
    <t>165,82</t>
  </si>
  <si>
    <t>285,70</t>
  </si>
  <si>
    <t>303,57</t>
  </si>
  <si>
    <t>680,31</t>
  </si>
  <si>
    <t>600,15</t>
  </si>
  <si>
    <t>85,16</t>
  </si>
  <si>
    <t>161,45</t>
  </si>
  <si>
    <t>251,03</t>
  </si>
  <si>
    <t>461,12</t>
  </si>
  <si>
    <t>730,25</t>
  </si>
  <si>
    <t>54,40</t>
  </si>
  <si>
    <t>55,83</t>
  </si>
  <si>
    <t>83,10</t>
  </si>
  <si>
    <t>102,67</t>
  </si>
  <si>
    <t>195,91</t>
  </si>
  <si>
    <t>208,66</t>
  </si>
  <si>
    <t>261,96</t>
  </si>
  <si>
    <t>51,25</t>
  </si>
  <si>
    <t>102,17</t>
  </si>
  <si>
    <t>140,77</t>
  </si>
  <si>
    <t>265,66</t>
  </si>
  <si>
    <t>283,53</t>
  </si>
  <si>
    <t>654,18</t>
  </si>
  <si>
    <t>574,02</t>
  </si>
  <si>
    <t>80,23</t>
  </si>
  <si>
    <t>116,33</t>
  </si>
  <si>
    <t>148,31</t>
  </si>
  <si>
    <t>232,53</t>
  </si>
  <si>
    <t>438,35</t>
  </si>
  <si>
    <t>695,38</t>
  </si>
  <si>
    <t>45,26</t>
  </si>
  <si>
    <t>80,46</t>
  </si>
  <si>
    <t>CONECTOR EM BRONZE/LATÃO, DN 22 MM X 1/2", SEM ANEL DE SOLDA, BOLSA X ROSCA F, INSTALADO EM PRUMADA DE HIDRÁULICA PREDIAL - FORNECIMENTO E INSTALAÇÃO. AF_04/2022</t>
  </si>
  <si>
    <t>103805</t>
  </si>
  <si>
    <t>COTOVELO EM COBRE, DN 15 MM, 90 GRAUS, SEM ANEL DE SOLDA, INSTALADO EM RAMAL E SUB-RAMAL DE GÁS COMBUSTÍVEL - FORNECIMENTO E INSTALAÇÃO. AF_04/2022</t>
  </si>
  <si>
    <t>103806</t>
  </si>
  <si>
    <t>CURVA EM COBRE, DN 15 MM, 45 GRAUS, SEM ANEL DE SOLDA, BOLSA X BOLSA, INSTALADO EM RAMAL E SUB-RAMAL DE GÁS COMBUSTÍVEL - FORNECIMENTO E INSTALAÇÃO. AF_04/2022</t>
  </si>
  <si>
    <t>16,76</t>
  </si>
  <si>
    <t>103807</t>
  </si>
  <si>
    <t>COTOVELO EM BRONZE/LATÃO, DN 15 MM X 1/2, 90 GRAUS, SEM ANEL DE SOLDA, BOLSA X ROSCA F, INSTALADO EM RAMAL E SUB-RAMAL DE GÁS COMBUSTÍVEL - FORNECIMENTO E INSTALAÇÃO. AF_04/2022</t>
  </si>
  <si>
    <t>103808</t>
  </si>
  <si>
    <t>COTOVELO EM COBRE, DN 22 MM, 90 GRAUS, SEM ANEL DE SOLDA, INSTALADO EM RAMAL E SUB-RAMAL DE GÁS COMBUSTÍVEL - FORNECIMENTO E INSTALAÇÃO. AF_04/2022</t>
  </si>
  <si>
    <t>103809</t>
  </si>
  <si>
    <t>CURVA EM COBRE, DN 22 MM, 45 GRAUS, SEM ANEL DE SOLDA, BOLSA X BOLSA, INSTALADO EM RAMAL E SUB-RAMAL DE GÁS COMBUSTÍVEL - FORNECIMENTO E INSTALAÇÃO. AF_04/2022</t>
  </si>
  <si>
    <t>103810</t>
  </si>
  <si>
    <t>COTOVELO EM BRONZE/LATÃO, DN 22 MM X 1/2, 90 GRAUS, SEM ANEL DE SOLDA, BOLSA X ROSCA F, INSTALADO EM RAMAL E SUB-RAMAL DE GÁS COMBUSTÍVEL - FORNECIMENTO E INSTALAÇÃO. AF_04/2022</t>
  </si>
  <si>
    <t>103811</t>
  </si>
  <si>
    <t>COTOVELO EM BRONZE/LATÃO, DN 22 MM X 3/4, 90 GRAUS, SEM ANEL DE SOLDA, BOLSA X ROSCA F, INSTALADO EM RAMAL E SUB-RAMAL DE GÁS COMBUSTÍVEL - FORNECIMENTO E INSTALAÇÃO. AF_04/2022</t>
  </si>
  <si>
    <t>103812</t>
  </si>
  <si>
    <t>COTOVELO EM COBRE, DN 28 MM, 90 GRAUS, SEM ANEL DE SOLDA, INSTALADO EM RAMAL E SUB-RAMAL DE GÁS COMBUSTÍVEL - FORNECIMENTO E INSTALAÇÃO. AF_04/2022</t>
  </si>
  <si>
    <t>46,91</t>
  </si>
  <si>
    <t>103813</t>
  </si>
  <si>
    <t>CURVA EM COBRE, DN 28 MM, 45 GRAUS, SEM ANEL DE SOLDA, BOLSA X BOLSA, INSTALADO EM RAMAL E SUB-RAMAL DE GÁS COMBUSTÍVEL - FORNECIMENTO E INSTALAÇÃO. AF_04/2022</t>
  </si>
  <si>
    <t>45,17</t>
  </si>
  <si>
    <t>103814</t>
  </si>
  <si>
    <t>LUVA EM COBRE, DN 15 MM, SEM ANEL DE SOLDA, INSTALADO EM RAMAL E SUB-RAMAL DE GÁS COMBUSTÍVEL - FORNECIMENTO E INSTALAÇÃO. AF_04/2022</t>
  </si>
  <si>
    <t>103815</t>
  </si>
  <si>
    <t>LUVA PASSANTE EM COBRE, DN 15 MM, SEM ANEL DE SOLDA, INSTALADO EM RAMAL E SUB-RAMAL DE GÁS COMBUSTÍVEL - FORNECIMENTO E INSTALAÇÃO. AF_04/2022</t>
  </si>
  <si>
    <t>103816</t>
  </si>
  <si>
    <t>CURVA DE TRANSPOSIÇÃO EM BRONZE/LATÃO, DN 15 MM, SEM ANEL DE SOLDA, BOLSA X BOLSA, INSTALADO EM RAMAL E SUB-RAMAL DE GÁS COMBUSTÍVEL - FORNECIMENTO E INSTALAÇÃO. AF_04/2022</t>
  </si>
  <si>
    <t>103817</t>
  </si>
  <si>
    <t>JUNTA DE EXPANSÃO EM COBRE, DN 15 MM, PONTA X PONTA, INSTALADO EM RAMAL E SUB-RAMAL DE GÁS COMBUSTÍVEL - FORNECIMENTO E INSTALAÇÃO. AF_04/2022</t>
  </si>
  <si>
    <t>444,52</t>
  </si>
  <si>
    <t>103818</t>
  </si>
  <si>
    <t>CONECTOR EM BRONZE/LATÃO, DN 15 MM X 1/2, SEM ANEL DE SOLDA, BOLSA X ROSCA F, INSTALADO EM RAMAL E SUB-RAMAL DE GÁS COMBUSTÍVEL - FORNECIMENTO E INSTALAÇÃO. AF_04/2022</t>
  </si>
  <si>
    <t>19,30</t>
  </si>
  <si>
    <t>103819</t>
  </si>
  <si>
    <t>LUVA EM COBRE, DN 22 MM, SEM ANEL DE SOLDA, INSTALADO EM RAMAL E SUB-RAMAL DE GÁS COMBUSTÍVEL - FORNECIMENTO E INSTALAÇÃO. AF_04/2022</t>
  </si>
  <si>
    <t>103820</t>
  </si>
  <si>
    <t>LUVA PASSANTE EM COBRE, DN 22 MM, SEM ANEL DE SOLDA, INSTALADO EM RAMAL E SUB-RAMAL DE GÁS COMBUSTÍVEL - FORNECIMENTO E INSTALAÇÃO. AF_04/2022</t>
  </si>
  <si>
    <t>103821</t>
  </si>
  <si>
    <t>JUNTA DE EXPANSÃO EM COBRE, DN 22 MM, PONTA X PONTA, INSTALADO EM RAMAL E SUB-RAMAL DE GÁS COMBUSTÍVEL - FORNECIMENTO E INSTALAÇÃO. AF_04/2022</t>
  </si>
  <si>
    <t>520,17</t>
  </si>
  <si>
    <t>103822</t>
  </si>
  <si>
    <t>CURVA DE TRANSPOSIÇÃO EM BRONZE/LATÃO, DN 22 MM, SEM ANEL DE SOLDA, BOLSA X BOLSA, INSTALADO EM RAMAL E SUB-RAMAL DE GÁS COMBUSTÍVEL - FORNECIMENTO E INSTALAÇÃO. AF_04/2022</t>
  </si>
  <si>
    <t>53,78</t>
  </si>
  <si>
    <t>103823</t>
  </si>
  <si>
    <t>BUCHA DE REDUÇÃO EM COBRE, DN 22 MM X 15 MM, SEM ANEL DE SOLDA, PONTA X BOLSA, INSTALADO EM RAMAL E SUB-RAMAL DE GÁS COMBUSTÍVEL - FORNECIMENTO E INSTALAÇÃO. AF_04/2022</t>
  </si>
  <si>
    <t>103824</t>
  </si>
  <si>
    <t>CONECTOR EM BRONZE/LATÃO, DN 22 MM X 1/2, SEM ANEL DE SOLDA, BOLSA X ROSCA F, INSTALADO EM RAMAL E SUB-RAMAL DE GÁS COMBUSTÍVEL - FORNECIMENTO E INSTALAÇÃO. AF_04/2022</t>
  </si>
  <si>
    <t>22,41</t>
  </si>
  <si>
    <t>103825</t>
  </si>
  <si>
    <t>CONECTOR EM BRONZE/LATÃO, DN 22 MM X 3/4, SEM ANEL DE SOLDA, BOLSA X ROSCA F, INSTALADO EM RAMAL E SUB-RAMAL DE GÁS COMBUSTÍVEL - FORNECIMENTO E INSTALAÇÃO. AF_04/2022</t>
  </si>
  <si>
    <t>103826</t>
  </si>
  <si>
    <t>LUVA EM COBRE, DN 28 MM, SEM ANEL DE SOLDA, INSTALADO EM RAMAL E SUB-RAMAL DE GÁS COMBUSTÍVEL - FORNECIMENTO E INSTALAÇÃO. AF_04/2022</t>
  </si>
  <si>
    <t>103827</t>
  </si>
  <si>
    <t>LUVA PASSANTE EM COBRE, DN 28 MM, SEM ANEL DE SOLDA, INSTALADO EM RAMAL E SUB-RAMAL DE GÁS COMBUSTÍVEL - FORNECIMENTO E INSTALAÇÃO. AF_04/2022</t>
  </si>
  <si>
    <t>103828</t>
  </si>
  <si>
    <t>CURVA DE TRANSPOSIÇÃO EM BRONZE/LATÃO, DN 28 MM, SEM ANEL DE SOLDA, BOLSA X BOLSA, INSTALADO EM RAMAL E SUB-RAMAL DE GÁS COMBUSTÍVEL - FORNECIMENTO E INSTALAÇÃO. AF_04/2022</t>
  </si>
  <si>
    <t>90,16</t>
  </si>
  <si>
    <t>103829</t>
  </si>
  <si>
    <t>JUNTA DE EXPANSÃO EM COBRE, DN 28 MM, PONTA X PONTA, INSTALADO EM RAMAL E SUB-RAMAL DE GÁS COMBUSTÍVEL - FORNECIMENTO E INSTALAÇÃO. AF_04/2022</t>
  </si>
  <si>
    <t>574,45</t>
  </si>
  <si>
    <t>103830</t>
  </si>
  <si>
    <t>CONECTOR EM BRONZE/LATÃO, DN 28 MM X 1/2, SEM ANEL DE SOLDA, BOLSA X ROSCA F, INSTALADO EM RAMAL E SUB-RAMAL DE GÁS COMBUSTÍVEL - FORNECIMENTO E INSTALAÇÃO. AF_04/2022</t>
  </si>
  <si>
    <t>103831</t>
  </si>
  <si>
    <t>BUCHA DE REDUÇÃO EM COBRE, DN 28 MM X 22 MM, SEM ANEL DE SOLDA, INSTALADO EM RAMAL E SUB-RAMAL DE GÁS COMBUSTÍVEL - FORNECIMENTO E INSTALAÇÃO. AF_04/2022</t>
  </si>
  <si>
    <t>103832</t>
  </si>
  <si>
    <t>TÊ EM COBRE, DN 15 MM, SEM ANEL DE SOLDA, INSTALADO EM RAMAL E SUB-RAMAL DE GÁS COMBUSTÍVEL - FORNECIMENTO E INSTALAÇÃO. AF_04/2022</t>
  </si>
  <si>
    <t>103833</t>
  </si>
  <si>
    <t>TE EM COBRE, DN 22 MM, SEM ANEL DE SOLDA, INSTALADO EM RAMAL E SUB-RAMAL DE GÁS COMBUSTÍVEL - FORNECIMENTO E INSTALAÇÃO. AF_04/2022</t>
  </si>
  <si>
    <t>103834</t>
  </si>
  <si>
    <t>TÊ EM COBRE, DN 28 MM, SEM ANEL DE SOLDA, INSTALADO EM RAMAL E SUB-RAMAL DE GÁS COMBUSTÍVEL - FORNECIMENTO E INSTALAÇÃO. AF_04/2022</t>
  </si>
  <si>
    <t>103838</t>
  </si>
  <si>
    <t>COTOVELO EM COBRE, DN 15 MM, 90 GRAUS, SEM ANEL DE SOLDA, INSTALADO EM RAMAL E SUB-RAMAL DE GÁS MEDICINAL - FORNECIMENTO E INSTALAÇÃO. AF_04/2022</t>
  </si>
  <si>
    <t>16,15</t>
  </si>
  <si>
    <t>103839</t>
  </si>
  <si>
    <t>CURVA EM COBRE, DN 15 MM, 45 GRAUS, SEM ANEL DE SOLDA, BOLSA X BOLSA, INSTALADO EM RAMAL E SUB-RAMAL DE GÁS MEDICINAL - FORNECIMENTO E INSTALAÇÃO. AF_04/2022</t>
  </si>
  <si>
    <t>103840</t>
  </si>
  <si>
    <t>COTOVELO EM BRONZE/LATÃO, DN 15 MM X 1/2, 90 GRAUS, SEM ANEL DE SOLDA, BOLSA X ROSCA F, INSTALADO EM RAMAL E SUB-RAMAL DE GÁS MEDICINAL - FORNECIMENTO E INSTALAÇÃO. AF_04/2022</t>
  </si>
  <si>
    <t>103841</t>
  </si>
  <si>
    <t>COTOVELO EM COBRE, DN 22 MM, 90 GRAUS, SEM ANEL DE SOLDA, INSTALADO EM RAMAL E SUB-RAMAL DE GÁS MEDICINAL - FORNECIMENTO E INSTALAÇÃO. AF_04/2022</t>
  </si>
  <si>
    <t>103842</t>
  </si>
  <si>
    <t>CURVA EM COBRE, DN 22 MM, 45 GRAUS, SEM ANEL DE SOLDA, BOLSA X BOLSA, INSTALADO EM RAMAL E SUB-RAMAL DE GÁS MEDICINAL - FORNECIMENTO E INSTALAÇÃO. AF_04/2022</t>
  </si>
  <si>
    <t>103843</t>
  </si>
  <si>
    <t>COTOVELO EM BRONZE/LATÃO, DN 22 MM X 1/2, 90 GRAUS, SEM ANEL DE SOLDA, BOLSA X ROSCA F, INSTALADO EM RAMAL E SUB-RAMAL DE GÁS MEDICINAL - FORNECIMENTO E INSTALAÇÃO. AF_04/2022</t>
  </si>
  <si>
    <t>29,84</t>
  </si>
  <si>
    <t>103844</t>
  </si>
  <si>
    <t>COTOVELO EM BRONZE/LATÃO, DN 22 MM X 3/4, 90 GRAUS, SEM ANEL DE SOLDA, BOLSA X ROSCA F, INSTALADO EM RAMAL E SUB-RAMAL DE GÁS MEDICINAL - FORNECIMENTO E INSTALAÇÃO. AF_04/2022</t>
  </si>
  <si>
    <t>103845</t>
  </si>
  <si>
    <t>COTOVELO EM COBRE, DN 28 MM, 90 GRAUS, SEM ANEL DE SOLDA, INSTALADO EM RAMAL E SUB-RAMAL DE GÁS MEDICINAL - FORNECIMENTO E INSTALAÇÃO. AF_04/2022</t>
  </si>
  <si>
    <t>103846</t>
  </si>
  <si>
    <t>CURVA EM COBRE, DN 28 MM, 45 GRAUS, SEM ANEL DE SOLDA, BOLSA X BOLSA, INSTALADO EM RAMAL E SUB-RAMAL DE GÁS MEDICINAL - FORNECIMENTO E INSTALAÇÃO. AF_04/2022</t>
  </si>
  <si>
    <t>36,39</t>
  </si>
  <si>
    <t>103847</t>
  </si>
  <si>
    <t>LUVA EM COBRE, DN 15 MM, SEM ANEL DE SOLDA, INSTALADO EM RAMAL E SUB-RAMAL DE GÁS MEDICINAL - FORNECIMENTO E INSTALAÇÃO. AF_04/2022</t>
  </si>
  <si>
    <t>103848</t>
  </si>
  <si>
    <t>LUVA PASSANTE EM COBRE, DN 15 MM, SEM ANEL DE SOLDA, INSTALADO EM RAMAL E SUB-RAMAL DE GÁS MEDICINAL - FORNECIMENTO E INSTALAÇÃO. AF_04/2022</t>
  </si>
  <si>
    <t>103849</t>
  </si>
  <si>
    <t>CURVA DE TRANSPOSIÇÃO EM BRONZE/LATÃO, DN 15 MM, SEM ANEL DE SOLDA, BOLSA X BOLSA, INSTALADO EM RAMAL E SUB-RAMAL DE GÁS MEDICINAL - FORNECIMENTO E INSTALAÇÃO. AF_04/2022</t>
  </si>
  <si>
    <t>103850</t>
  </si>
  <si>
    <t>JUNTA DE EXPANSÃO EM COBRE, DN 15 MM, PONTA X PONTA, INSTALADO EM RAMAL E SUB-RAMAL DE GÁS MEDICINAL - FORNECIMENTO E INSTALAÇÃO. AF_04/2022</t>
  </si>
  <si>
    <t>444,09</t>
  </si>
  <si>
    <t>103851</t>
  </si>
  <si>
    <t>CONECTOR EM BRONZE/LATÃO, DN 15 MM X 1/2, SEM ANEL DE SOLDA, BOLSA X ROSCA F, INSTALADO EM RAMAL E SUB-RAMAL DE GÁS MEDICINAL - FORNECIMENTO E INSTALAÇÃO. AF_04/2022</t>
  </si>
  <si>
    <t>103852</t>
  </si>
  <si>
    <t>LUVA EM COBRE, DN 22 MM, SEM ANEL DE SOLDA, INSTALADO EM RAMAL E SUB-RAMAL DE GÁS MEDICINAL - FORNECIMENTO E INSTALAÇÃO. AF_04/2022</t>
  </si>
  <si>
    <t>103853</t>
  </si>
  <si>
    <t>LUVA PASSANTE EM COBRE, DN 22 MM, SEM ANEL DE SOLDA, INSTALADO EM RAMAL E SUB-RAMAL DE GÁS MEDICINAL - FORNECIMENTO E INSTALAÇÃO. AF_04/2022</t>
  </si>
  <si>
    <t>17,33</t>
  </si>
  <si>
    <t>103854</t>
  </si>
  <si>
    <t>JUNTA DE EXPANSÃO EM COBRE, DN 22 MM, PONTA X PONTA, INSTALADO EM RAMAL E SUB-RAMAL DE GÁS MEDICINAL - FORNECIMENTO E INSTALAÇÃO. AF_04/2022</t>
  </si>
  <si>
    <t>516,79</t>
  </si>
  <si>
    <t>103855</t>
  </si>
  <si>
    <t>CURVA DE TRANSPOSIÇÃO EM BRONZE/LATÃO, DN 22 MM, SEM ANEL DE SOLDA, BOLSA X BOLSA, INSTALADO EM RAMAL E SUB-RAMAL DE GÁS MEDICINAL - FORNECIMENTO E INSTALAÇÃO. AF_04/2022</t>
  </si>
  <si>
    <t>50,40</t>
  </si>
  <si>
    <t>103856</t>
  </si>
  <si>
    <t>BUCHA DE REDUÇÃO EM COBRE, DN 22 MM X 15 MM, SEM ANEL DE SOLDA, PONTA X BOLSA, INSTALADO EM RAMAL E SUB-RAMAL DE GÁS MEDICINAL - FORNECIMENTO E INSTALAÇÃO. AF_04/2022</t>
  </si>
  <si>
    <t>103857</t>
  </si>
  <si>
    <t>CONECTOR EM BRONZE/LATÃO, DN 22 MM X 1/2", SEM ANEL DE SOLDA, BOLSA X ROSCA F, INSTALADO EM RAMAL E SUB-RAMAL DE GÁS MEDICINAL - FORNECIMENTO E INSTALAÇÃO. AF_04/2022</t>
  </si>
  <si>
    <t>20,73</t>
  </si>
  <si>
    <t>103858</t>
  </si>
  <si>
    <t>CONECTOR EM BRONZE/LATÃO, DN 22 MM X 3/4", SEM ANEL DE SOLDA, BOLSA X ROSCA F, INSTALADO EM RAMAL E SUB-RAMAL DE GÁS MEDICINAL - FORNECIMENTO E INSTALAÇÃO. AF_04/2022</t>
  </si>
  <si>
    <t>103859</t>
  </si>
  <si>
    <t>LUVA EM COBRE, DN 28 MM, SEM ANEL DE SOLDA, INSTALADO EM RAMAL E SUB-RAMAL DE GÁS MEDICINAL - FORNECIMENTO E INSTALAÇÃO. AF_04/2022</t>
  </si>
  <si>
    <t>103860</t>
  </si>
  <si>
    <t>LUVA PASSANTE EM COBRE, DN 28 MM, SEM ANEL DE SOLDA, INSTALADO EM RAMAL E SUB-RAMAL DE GÁS MEDICINAL - FORNECIMENTO E INSTALAÇÃO. AF_04/2022</t>
  </si>
  <si>
    <t>103861</t>
  </si>
  <si>
    <t>CURVA DE TRANSPOSIÇÃO EM BRONZE/LATÃO, DN 28 MM, SEM ANEL DE SOLDA, BOLSA X BOLSA, INSTALADO EM RAMAL E SUB-RAMAL DE GÁS MEDICINAL - FORNECIMENTO E INSTALAÇÃO. AF_04/2022</t>
  </si>
  <si>
    <t>84,74</t>
  </si>
  <si>
    <t>103862</t>
  </si>
  <si>
    <t>JUNTA DE EXPANSÃO EM COBRE, DN 28 MM, PONTA X PONTA, INSTALADO EM RAMAL E SUB-RAMAL DE GÁS MEDICINAL - FORNECIMENTO E INSTALAÇÃO. AF_04/2022</t>
  </si>
  <si>
    <t>569,03</t>
  </si>
  <si>
    <t>103863</t>
  </si>
  <si>
    <t>CONECTOR EM BRONZE/LATÃO, DN 28 MM X 1/2", SEM ANEL DE SOLDA, BOLSA X ROSCA F, INSTALADO EM RAMAL E SUB-RAMAL DE GÁS MEDICINAL - FORNECIMENTO E INSTALAÇÃO. AF_04/2022</t>
  </si>
  <si>
    <t>32,28</t>
  </si>
  <si>
    <t>103864</t>
  </si>
  <si>
    <t>BUCHA DE REDUÇÃO EM COBRE, DN 28 MM X 22 MM, SEM ANEL DE SOLDA, INSTALADO EM RAMAL E SUB-RAMAL DE GÁS MEDICINAL - FORNECIMENTO E INSTALAÇÃO. AF_04/2022</t>
  </si>
  <si>
    <t>103865</t>
  </si>
  <si>
    <t>TÊ EM COBRE, DN 15 MM, SEM ANEL DE SOLDA, INSTALADO EM RAMAL E SUB-RAMAL DE GÁS MEDICINAL - FORNECIMENTO E INSTALAÇÃO. AF_04/2022</t>
  </si>
  <si>
    <t>21,84</t>
  </si>
  <si>
    <t>103866</t>
  </si>
  <si>
    <t>TÊ EM COBRE, DN 22 MM, SEM ANEL DE SOLDA, INSTALADO EM RAMAL E SUB-RAMAL DE GÁS MEDICINAL - FORNECIMENTO E INSTALAÇÃO. AF_04/2022</t>
  </si>
  <si>
    <t>103867</t>
  </si>
  <si>
    <t>TÊ EM COBRE, DN 28 MM, SEM ANEL DE SOLDA, INSTALADO EM RAMAL E SUB-RAMAL DE GÁS MEDICINAL - FORNECIMENTO E INSTALAÇÃO. AF_04/2022</t>
  </si>
  <si>
    <t>103874</t>
  </si>
  <si>
    <t>COTOVELO EM COBRE, DN 15 MM, 90 GRAUS, SEM ANEL DE SOLDA, INSTALADO EM RAMAL E SUB-RAMAL DE AQUECIMENTO SOLAR - FORNECIMENTO E INSTALAÇÃO. AF_04/2022</t>
  </si>
  <si>
    <t>103875</t>
  </si>
  <si>
    <t>CURVA EM COBRE, DN 15 MM, 45 GRAUS, SEM ANEL DE SOLDA, BOLSA X BOLSA, INSTALADO EM RAMAL E SUB-RAMAL DE AQUECIMENTO SOLAR - FORNECIMENTO E INSTALAÇÃO. AF_04/2022</t>
  </si>
  <si>
    <t>103876</t>
  </si>
  <si>
    <t>COTOVELO EM BRONZE/LATÃO, DN 15 MM X 1/2", 90 GRAUS, SEM ANEL DE SOLDA, BOLSA X ROSCA F, INSTALADO EM RAMAL E SUB-RAMAL DE AQUECIMENTO SOLAR - FORNECIMENTO E INSTALAÇÃO. AF_04/2022</t>
  </si>
  <si>
    <t>103877</t>
  </si>
  <si>
    <t>COTOVELO EM COBRE, DN 22 MM, 90 GRAUS, SEM ANEL DE SOLDA, INSTALADO EM RAMAL E SUB-RAMAL DE AQUECIMENTO SOLAR - FORNECIMENTO E INSTALAÇÃO. AF_04/2022</t>
  </si>
  <si>
    <t>25,77</t>
  </si>
  <si>
    <t>103878</t>
  </si>
  <si>
    <t>CURVA EM COBRE, DN 22 MM, 45 GRAUS, SEM ANEL DE SOLDA, BOLSA X BOLSA, INSTALADO EM RAMAL E SUB-RAMAL DE AQUECIMENTO SOLAR - FORNECIMENTO E INSTALAÇÃO. AF_04/2022</t>
  </si>
  <si>
    <t>103879</t>
  </si>
  <si>
    <t>COTOVELO EM BRONZE/LATÃO, DN 22 MM X 1/2", 90 GRAUS, SEM ANEL DE SOLDA, BOLSA X ROSCA F, INSTALADO EM RAMAL E SUB-RAMAL DE AQUECIMENTO SOLAR - FORNECIMENTO E INSTALAÇÃO. AF_04/2022</t>
  </si>
  <si>
    <t>103880</t>
  </si>
  <si>
    <t>COTOVELO EM BRONZE/LATÃO, DN 22 MM X 3/4", 90 GRAUS, SEM ANEL DE SOLDA, BOLSA X ROSCA F, INSTALADO EM RAMAL E SUB-RAMAL DE AQUECIMENTO SOLAR - FORNECIMENTO E INSTALAÇÃO. AF_04/2022</t>
  </si>
  <si>
    <t>103881</t>
  </si>
  <si>
    <t>COTOVELO EM COBRE, DN 28 MM, 90 GRAUS, SEM ANEL DE SOLDA, INSTALADO EM RAMAL E SUB-RAMAL DE AQUECIMENTO SOLAR - FORNECIMENTO E INSTALAÇÃO. AF_04/2022</t>
  </si>
  <si>
    <t>103882</t>
  </si>
  <si>
    <t>CURVA EM COBRE, DN 28 MM, 45 GRAUS, SEM ANEL DE SOLDA, BOLSA X BOLSA, INSTALADO EM RAMAL E SUB-RAMAL DE AQUECIMENTO SOLAR - FORNECIMENTO E INSTALAÇÃO. AF_04/2022</t>
  </si>
  <si>
    <t>34,42</t>
  </si>
  <si>
    <t>103883</t>
  </si>
  <si>
    <t>LUVA EM COBRE, DN 15 MM, SEM ANEL DE SOLDA, INSTALADO EM RAMAL E SUB-RAMAL DE AQUECIMENTO SOLAR - FORNECIMENTO E INSTALAÇÃO. AF_04/2022</t>
  </si>
  <si>
    <t>103884</t>
  </si>
  <si>
    <t>LUVA PASSANTE EM COBRE, DN 15 MM, SEM ANEL DE SOLDA, INSTALADO EM RAMAL E SUB-RAMAL DE AQUECIMENTO SOLAR - FORNECIMENTO E INSTALAÇÃO. AF_04/2022</t>
  </si>
  <si>
    <t>103885</t>
  </si>
  <si>
    <t>CURVA DE TRANSPOSIÇÃO EM BRONZE/LATÃO, DN 15 MM, SEM ANEL DE SOLDA, BOLSA X BOLSA, INSTALADO EM RAMAL E SUB-RAMAL DE AQUECIMENTO SOLAR - FORNECIMENTO E INSTALAÇÃO. AF_04/2022</t>
  </si>
  <si>
    <t>26,05</t>
  </si>
  <si>
    <t>103886</t>
  </si>
  <si>
    <t>JUNTA DE EXPANSÃO EM COBRE, DN 15 MM, PONTA X PONTA, INSTALADO EM RAMAL E SUB-RAMAL DE AQUECIMENTO SOLAR - FORNECIMENTO E INSTALAÇÃO. AF_04/2022</t>
  </si>
  <si>
    <t>444,53</t>
  </si>
  <si>
    <t>103887</t>
  </si>
  <si>
    <t>CONECTOR EM BRONZE/LATÃO, DN 15 MM X 1/2", SEM ANEL DE SOLDA, BOLSA X ROSCA F, INSTALADO EM RAMAL E SUB-RAMAL DE AQUECIMENTO SOLAR - FORNECIMENTO E INSTALAÇÃO. AF_04/2022</t>
  </si>
  <si>
    <t>103888</t>
  </si>
  <si>
    <t>LUVA EM COBRE, DN 22 MM, SEM ANEL DE SOLDA, INSTALADO EM RAMAL E SUB-RAMAL DE AQUECIMENTO SOLAR - FORNECIMENTO E INSTALAÇÃO. AF_04/2022</t>
  </si>
  <si>
    <t>103889</t>
  </si>
  <si>
    <t>LUVA PASSANTE EM COBRE, DN 22 MM, SEM ANEL DE SOLDA, INSTALADO EM RAMAL E SUB-RAMAL DE AQUECIMENTO SOLAR - FORNECIMENTO E INSTALAÇÃO. AF_04/2022</t>
  </si>
  <si>
    <t>103890</t>
  </si>
  <si>
    <t>JUNTA DE EXPANSÃO EM COBRE, DN 22 MM, PONTA X PONTA, INSTALADO EM RAMAL E SUB-RAMAL DE AQUECIMENTO SOLAR - FORNECIMENTO E INSTALAÇÃO. AF_04/2022</t>
  </si>
  <si>
    <t>516,27</t>
  </si>
  <si>
    <t>103891</t>
  </si>
  <si>
    <t>CURVA DE TRANSPOSIÇÃO EM BRONZE/LATÃO, DN 22 MM, SEM ANEL DE SOLDA, BOLSA X BOLSA, INSTALADO EM RAMAL E SUB-RAMAL DE AQUECIMENTO SOLAR - FORNECIMENTO E INSTALAÇÃO. AF_04/2022</t>
  </si>
  <si>
    <t>49,88</t>
  </si>
  <si>
    <t>103892</t>
  </si>
  <si>
    <t>BUCHA DE REDUÇÃO EM COBRE, DN 22 MM X 15 MM, SEM ANEL DE SOLDA, PONTA X BOLSA, INSTALADO EM RAMAL E SUB-RAMAL DE AQUECIMENTO SOLAR - FORNECIMENTO E INSTALAÇÃO. AF_04/2022</t>
  </si>
  <si>
    <t>103893</t>
  </si>
  <si>
    <t>CONECTOR EM BRONZE/LATÃO, DN 22 MM X 1/2", SEM ANEL DE SOLDA, BOLSA X ROSCA F, INSTALADO EM RAMAL E SUB-RAMAL DE AQUECIMENTO SOLAR - FORNECIMENTO E INSTALAÇÃO. AF_04/2022</t>
  </si>
  <si>
    <t>103894</t>
  </si>
  <si>
    <t>CONECTOR EM BRONZE/LATÃO, DN 22 MM X 3/4", SEM ANEL DE SOLDA, BOLSA X ROSCA F, INSTALADO EM RAMAL E SUB-RAMAL DE AQUECIMENTO SOLAR - FORNECIMENTO E INSTALAÇÃO. AF_04/2022</t>
  </si>
  <si>
    <t>103895</t>
  </si>
  <si>
    <t>LUVA EM COBRE, DN 28 MM, SEM ANEL DE SOLDA, INSTALADO EM RAMAL E SUB-RAMAL DE AQUECIMENTO SOLAR - FORNECIMENTO E INSTALAÇÃO. AF_04/2022</t>
  </si>
  <si>
    <t>103896</t>
  </si>
  <si>
    <t>LUVA PASSANTE EM COBRE, DN 28 MM, SEM ANEL DE SOLDA, INSTALADO EM RAMAL E SUB-RAMAL DE AQUECIMENTO SOLAR - FORNECIMENTO E INSTALAÇÃO. AF_04/2022</t>
  </si>
  <si>
    <t>103897</t>
  </si>
  <si>
    <t>CURVA DE TRANSPOSIÇÃO EM BRONZE/LATÃO, DN 28 MM, SEM ANEL DE SOLDA, BOLSA X BOLSA, INSTALADO EM RAMAL E SUB-RAMAL DE AQUECIMENTO SOLAR - FORNECIMENTO E INSTALAÇÃO. AF_04/2022</t>
  </si>
  <si>
    <t>83,38</t>
  </si>
  <si>
    <t>103898</t>
  </si>
  <si>
    <t>JUNTA DE EXPANSÃO EM COBRE, DN 28 MM, PONTA X PONTA, INSTALADO EM RAMAL E SUB-RAMAL DE AQUECIMENTO SOLAR - FORNECIMENTO E INSTALAÇÃO. AF_04/2022</t>
  </si>
  <si>
    <t>567,67</t>
  </si>
  <si>
    <t>103899</t>
  </si>
  <si>
    <t>CONECTOR EM BRONZE/LATÃO, DN 28 MM X 1/2", SEM ANEL DE SOLDA, BOLSA X ROSCA F, INSTALADO EM RAMAL E SUB-RAMAL DE AQUECIMENTO SOLAR - FORNECIMENTO E INSTALAÇÃO. AF_04/2022</t>
  </si>
  <si>
    <t>103900</t>
  </si>
  <si>
    <t>BUCHA DE REDUÇÃO EM COBRE, DN 28 MM X 22 MM, SEM ANEL DE SOLDA, INSTALADO EM RAMAL E SUB-RAMAL DE AQUECIMENTO SOLAR - FORNECIMENTO E INSTALAÇÃO. AF_04/2022</t>
  </si>
  <si>
    <t>103901</t>
  </si>
  <si>
    <t>TÊ EM COBRE, DN 15 MM, SEM ANEL DE SOLDA, INSTALADO EM RAMAL E SUB-RAMAL DE AQUECIMENTO SOLAR - FORNECIMENTO E INSTALAÇÃO. AF_04/2022</t>
  </si>
  <si>
    <t>103902</t>
  </si>
  <si>
    <t>TÊ EM COBRE, DN 22 MM, SEM ANEL DE SOLDA, INSTALADO EM RAMAL E SUB-RAMAL DE AQUECIMENTO SOLAR - FORNECIMENTO E INSTALAÇÃO. AF_04/2022</t>
  </si>
  <si>
    <t>103903</t>
  </si>
  <si>
    <t>TÊ EM COBRE, DN 28 MM, SEM ANEL DE SOLDA, INSTALADO EM RAMAL E SUB-RAMAL DE AQUECIMENTO SOLAR - FORNECIMENTO E INSTALAÇÃO. AF_04/2022</t>
  </si>
  <si>
    <t>46,53</t>
  </si>
  <si>
    <t>103947</t>
  </si>
  <si>
    <t>BUCHA DE REDUÇÃO, CURTA, PVC, SOLDÁVEL, DN 25 X 20 MM, INSTALADO EM RAMAL OU SUB-RAMAL DE ÁGUA - FORNECIMENTO E INSTALAÇÃO. AF_06/2022</t>
  </si>
  <si>
    <t>103948</t>
  </si>
  <si>
    <t>BUCHA DE REDUÇÃO, CURTA, PVC, SOLDÁVEL, DN 32 X 25 MM, INSTALADO EM RAMAL OU SUB-RAMAL DE ÁGUA - FORNECIMENTO E INSTALAÇÃO. AF_06/2022</t>
  </si>
  <si>
    <t>103949</t>
  </si>
  <si>
    <t>BUCHA DE REDUÇÃO, LONGA, PVC, SOLDÁVEL, DN 32 X 20 MM, INSTALADO EM RAMAL OU SUB-RAMAL DE ÁGUA - FORNECIMENTO E INSTALAÇÃO. AF_06/2022</t>
  </si>
  <si>
    <t>103950</t>
  </si>
  <si>
    <t>JOELHO DE REDUÇÃO, 90 GRAUS, PVC, SOLDÁVEL, DN 25 MM X 20 MM, INSTALADO EM RAMAL OU SUB-RAMAL DE ÁGUA - FORNECIMENTO E INSTALAÇÃO. AF_06/2022</t>
  </si>
  <si>
    <t>103951</t>
  </si>
  <si>
    <t>JOELHO DE REDUÇÃO, 90 GRAUS, PVC, SOLDÁVEL, DN 32 MM X 25 MM, INSTALADO EM RAMAL OU SUB-RAMAL DE ÁGUA - FORNECIMENTO E INSTALAÇÃO. AF_06/2022</t>
  </si>
  <si>
    <t>103952</t>
  </si>
  <si>
    <t>BUCHA DE REDUÇÃO, CURTA, PVC, SOLDÁVEL, DN 25 X 20 MM, INSTALADO EM RAMAL DE DISTRIBUIÇÃO DE ÁGUA - FORNECIMENTO E INSTALAÇÃO. AF_06/2022</t>
  </si>
  <si>
    <t>103953</t>
  </si>
  <si>
    <t>BUCHA DE REDUÇÃO, CURTA, PVC, SOLDÁVEL, DN 32 X 25 MM, INSTALADO EM RAMAL DE DISTRIBUIÇÃO DE ÁGUA - FORNECIMENTO E INSTALAÇÃO. AF_06/2022</t>
  </si>
  <si>
    <t>103954</t>
  </si>
  <si>
    <t>BUCHA DE REDUÇÃO, LONGA, PVC, SOLDÁVEL, DN 32 X 20 MM, INSTALADO EM RAMAL DE DISTRIBUIÇÃO DE ÁGUA - FORNECIMENTO E INSTALAÇÃO. AF_06/2022</t>
  </si>
  <si>
    <t>103955</t>
  </si>
  <si>
    <t>JOELHO DE REDUÇÃO, 90 GRAUS, PVC, SOLDÁVEL, DN 25 MM X 20 MM, INSTALADO EM RAMAL DE DISTRIBUIÇÃO DE ÁGUA - FORNECIMENTO E INSTALAÇÃO. AF_06/2022</t>
  </si>
  <si>
    <t>103956</t>
  </si>
  <si>
    <t>JOELHO DE REDUÇÃO, 90 GRAUS, PVC, SOLDÁVEL, DN 32 MM X 25 MM, INSTALADO EM RAMAL DE DISTRIBUIÇÃO DE ÁGUA - FORNECIMENTO E INSTALAÇÃO. AF_06/2022</t>
  </si>
  <si>
    <t>103957</t>
  </si>
  <si>
    <t>BUCHA DE REDUÇÃO, CURTA, PVC, SOLDÁVEL, DN 32 X 25 MM, INSTALADO EM PRUMADA DE ÁGUA - FORNECIMENTO E INSTALAÇÃO. AF_06/2022</t>
  </si>
  <si>
    <t>103958</t>
  </si>
  <si>
    <t>BUCHA DE REDUÇÃO, CURTA, PVC, SOLDÁVEL, DN 50 X 40 MM, INSTALADO EM PRUMADA DE ÁGUA - FORNECIMENTO E INSTALAÇÃO. AF_06/2022</t>
  </si>
  <si>
    <t>11,06</t>
  </si>
  <si>
    <t>103959</t>
  </si>
  <si>
    <t>BUCHA DE REDUÇÃO, CURTA, PVC, SOLDÁVEL, DN 60 X 50 MM, INSTALADO EM PRUMADA DE ÁGUA - FORNECIMENTO E INSTALAÇÃO. AF_06/2022</t>
  </si>
  <si>
    <t>103962</t>
  </si>
  <si>
    <t>BUCHA DE REDUÇÃO, LONGA, PVC, SOLDÁVEL, DN 32 X 20 MM, INSTALADO EM PRUMADA DE ÁGUA - FORNECIMENTO E INSTALAÇÃO. AF_06/2022</t>
  </si>
  <si>
    <t>103964</t>
  </si>
  <si>
    <t>BUCHA DE REDUÇÃO, LONGA, PVC, SOLDÁVEL, DN 40 X 25 MM, INSTALADO EM PRUMADA DE ÁGUA - FORNECIMENTO E INSTALAÇÃO. AF_06/2022</t>
  </si>
  <si>
    <t>103966</t>
  </si>
  <si>
    <t>BUCHA DE REDUÇÃO, LONGA, PVC, SOLDÁVEL, DN 50 X 25 MM, INSTALADO EM PRUMADA DE ÁGUA - FORNECIMENTO E INSTALAÇÃO. AF_06/2022</t>
  </si>
  <si>
    <t>11,02</t>
  </si>
  <si>
    <t>103967</t>
  </si>
  <si>
    <t>BUCHA DE REDUÇÃO , LONGA, PVC, SOLDÁVEL, DN 50 X 32 MM, INSTALADO EM PRUMADA DE ÁGUA - FORNECIMENTO E INSTALAÇÃO. AF_06/2022</t>
  </si>
  <si>
    <t>13,58</t>
  </si>
  <si>
    <t>103968</t>
  </si>
  <si>
    <t>BUCHA DE REDUÇÃO, LONGA, PVC, SOLDÁVEL, DN 60 X 25 MM, INSTALADO EM PRUMADA DE ÁGUA - FORNECIMENTO E INSTALAÇÃO. AF_06/2022</t>
  </si>
  <si>
    <t>103969</t>
  </si>
  <si>
    <t>BUCHA DE REDUÇÃO, LONGA, PVC, SOLDÁVEL, DN 60 X 32 MM, INSTALADO EM PRUMADA DE ÁGUA - FORNECIMENTO E INSTALAÇÃO. AF_06/2022</t>
  </si>
  <si>
    <t>24,41</t>
  </si>
  <si>
    <t>103971</t>
  </si>
  <si>
    <t>BUCHA DE REDUÇÃO, LONGA, PVC, SOLDÁVEL, DN 60 X 50 MM, INSTALADO EM PRUMADA DE ÁGUA - FORNECIMENTO E INSTALAÇÃO. AF_06/2022</t>
  </si>
  <si>
    <t>31,24</t>
  </si>
  <si>
    <t>103972</t>
  </si>
  <si>
    <t>BUCHA DE REDUÇÃO, LONGA, PVC, SOLDÁVEL, DN 75 X 50 MM, INSTALADO EM PRUMADA DE ÁGUA - FORNECIMENTO E INSTALAÇÃO. AF_06/2022</t>
  </si>
  <si>
    <t>36,13</t>
  </si>
  <si>
    <t>103974</t>
  </si>
  <si>
    <t>JOELHO DE REDUÇÃO, 90 GRAUS, PVC, SOLDÁVEL, DN 32 MM X 25 MM, INSTALADO EM PRUMADA DE ÁGUA - FORNECIMENTO E INSTALAÇÃO. AF_06/2022</t>
  </si>
  <si>
    <t>103975</t>
  </si>
  <si>
    <t>TE DE REDUÇÃO, 90 GRAUS, PVC, SOLDÁVEL, DN 50 MM X 20 MM, INSTALADO EM PRUMADA DE ÁGUA - FORNECIMENTO E INSTALAÇÃO. AF_06/2022</t>
  </si>
  <si>
    <t>103976</t>
  </si>
  <si>
    <t>TE DE REDUÇÃO, 90 GRAUS, PVC, SOLDÁVEL, DN 50 MM X 32 MM, INSTALADO EM PRUMADA DE ÁGUA - FORNECIMENTO E INSTALAÇÃO. AF_06/2022</t>
  </si>
  <si>
    <t>103977</t>
  </si>
  <si>
    <t>BUCHA DE REDUÇÃO, PVC, SOLDÁVEL, DN 40MM X 32MM, INSTALADO EM PRUMADA DE ÁGUA - FORNECIMENTO E INSTALAÇÃO. AF_06/2022</t>
  </si>
  <si>
    <t>103980</t>
  </si>
  <si>
    <t>JOELHO 90 GRAUS, PVC, SOLDÁVEL, DN 40MM, INSTALADO EM RAMAL DE DISTRIBUIÇÃO DE ÁGUA - FORNECIMENTO E INSTALAÇÃO. AF_06/2022</t>
  </si>
  <si>
    <t>18,98</t>
  </si>
  <si>
    <t>103981</t>
  </si>
  <si>
    <t>JOELHO 45 GRAUS, PVC, SOLDÁVEL, DN 40MM, INSTALADO EM RAMAL DE DISTRIBUIÇÃO DE ÁGUA - FORNECIMENTO E INSTALAÇÃO. AF_06/2022</t>
  </si>
  <si>
    <t>19,06</t>
  </si>
  <si>
    <t>103982</t>
  </si>
  <si>
    <t>CURVA 90 GRAUS, PVC, SOLDÁVEL, DN 40MM, INSTALADO EM RAMAL DE DISTRIBUIÇÃO DE ÁGUA - FORNECIMENTO E INSTALAÇÃO. AF_06/2022</t>
  </si>
  <si>
    <t>103983</t>
  </si>
  <si>
    <t>CURVA 45 GRAUS, PVC, SOLDÁVEL, DN 40MM, INSTALADO EM RAMAL DE DISTRIBUIÇÃO DE ÁGUA - FORNECIMENTO E INSTALAÇÃO. AF_06/2022</t>
  </si>
  <si>
    <t>103984</t>
  </si>
  <si>
    <t>JOELHO 90 GRAUS, PVC, SOLDÁVEL, DN 50MM, INSTALADO EM RAMAL DE DISTRIBUIÇÃO DE ÁGUA - FORNECIMENTO E INSTALAÇÃO. AF_06/2022</t>
  </si>
  <si>
    <t>103985</t>
  </si>
  <si>
    <t>JOELHO 45 GRAUS, PVC, SOLDÁVEL, DN 50MM, INSTALADO EM RAMAL DE DISTRIBUIÇÃO DE ÁGUA - FORNECIMENTO E INSTALAÇÃO. AF_06/2022</t>
  </si>
  <si>
    <t>103986</t>
  </si>
  <si>
    <t>CURVA 90 GRAUS, PVC, SOLDÁVEL, DN 50MM, INSTALADO EM RAMAL DE DISTRIBUIÇÃO DE ÁGUA - FORNECIMENTO E INSTALAÇÃO. AF_06/2022</t>
  </si>
  <si>
    <t>31,93</t>
  </si>
  <si>
    <t>103987</t>
  </si>
  <si>
    <t>CURVA 45 GRAUS, PVC, SOLDÁVEL, DN 50MM, INSTALADO EM RAMAL DE DISTRIBUIÇÃO DE ÁGUA - FORNECIMENTO E INSTALAÇÃO. AF_06/2022</t>
  </si>
  <si>
    <t>103988</t>
  </si>
  <si>
    <t>LUVA, PVC, SOLDÁVEL, DN 40MM, INSTALADO EM RAMAL DE DISTRIBUIÇÃO DE ÁGUA - FORNECIMENTO E INSTALAÇÃO. AF_06/2022</t>
  </si>
  <si>
    <t>103990</t>
  </si>
  <si>
    <t>UNIÃO, PVC, SOLDÁVEL, DN 40MM, INSTALADO EM RAMAL DE DISTRIBUIÇÃO DE ÁGUA - FORNECIMENTO E INSTALAÇÃO. AF_06/2022</t>
  </si>
  <si>
    <t>103991</t>
  </si>
  <si>
    <t>LUVA COM ROSCA, PVC, SOLDÁVEL, DN 40MM X 1.1/4, INSTALADO EM RAMAL DE DISTRIBUIÇÃO DE ÁGUA - FORNECIMENTO E INSTALAÇÃO. AF_06/2022</t>
  </si>
  <si>
    <t>103992</t>
  </si>
  <si>
    <t>ADAPTADOR CURTO COM BOLSA E ROSCA PARA REGISTRO, PVC, SOLDÁVEL, DN 40MM X 1.1/4, INSTALADO EM RAMAL DE DISTRIBUIÇÃO DE ÁGUA - FORNECIMENTO E INSTALAÇÃO. AF_06/2022</t>
  </si>
  <si>
    <t>103993</t>
  </si>
  <si>
    <t>BUCHA DE REDUÇÃO, PVC, SOLDÁVEL, DN 40MM X 32MM, INSTALADO EM RAMAL DE DISTRIBUIÇÃO DE ÁGUA - FORNECIMENTO E INSTALAÇÃO. AF_06/2022</t>
  </si>
  <si>
    <t>103994</t>
  </si>
  <si>
    <t>ADAPTADOR CURTO COM BOLSA E ROSCA PARA REGISTRO, PVC, SOLDÁVEL, DN 40MM X 1.1/2, INSTALADO EM RAMAL DE DISTRIBUIÇÃO DE ÁGUA - FORNECIMENTO E INSTALAÇÃO. AF_06/2022</t>
  </si>
  <si>
    <t>103995</t>
  </si>
  <si>
    <t>LUVA, PVC, SOLDÁVEL, DN 50MM, INSTALADO EM RAMAL DE DISTRIBUIÇÃO DE ÁGUA - FORNECIMENTO E INSTALAÇÃO. AF_06/2022</t>
  </si>
  <si>
    <t>103996</t>
  </si>
  <si>
    <t>LUVA DE CORRER, PVC, SOLDÁVEL, DN 50MM, INSTALADO EM RAMAL DE DISTRIBUIÇÃO DE ÁGUA - FORNECIMENTO E INSTALAÇÃO. AF_06/2022</t>
  </si>
  <si>
    <t>50,96</t>
  </si>
  <si>
    <t>103997</t>
  </si>
  <si>
    <t>UNIÃO, PVC, SOLDÁVEL, DN 50MM, INSTALADO EM RAMAL DE DISTRIBUIÇÃO DE ÁGUA - FORNECIMENTO E INSTALAÇÃO. AF_06/2022</t>
  </si>
  <si>
    <t>49,62</t>
  </si>
  <si>
    <t>103998</t>
  </si>
  <si>
    <t>LUVA DE REDUÇÃO, PVC, SOLDÁVEL, DN 50MM X 25MM, INSTALADO EM RAMAL DE DISTRIBUIÇÃO DE ÁGUA   FORNECIMENTO E INSTALAÇÃO. AF_06/2022</t>
  </si>
  <si>
    <t>103999</t>
  </si>
  <si>
    <t>BUCHA DE REDUÇÃO, LONGA, PVC, SOLDÁVEL, DN 50 X 25 MM, INSTALADO EM RAMAL DE DISTRIBUIÇÃO DE ÁGUA - FORNECIMENTO E INSTALAÇÃO. AF_06/2022</t>
  </si>
  <si>
    <t>104000</t>
  </si>
  <si>
    <t>LUVA COM ROSCA, PVC, SOLDÁVEL, DN 50MM X 1.1/2, INSTALADO EM RAMAL DE DISTRIBUIÇÃO DE ÁGUA - FORNECIMENTO E INSTALAÇÃO. AF_06/2022</t>
  </si>
  <si>
    <t>34,78</t>
  </si>
  <si>
    <t>104001</t>
  </si>
  <si>
    <t>ADAPTADOR CURTO COM BOLSA E ROSCA PARA REGISTRO, PVC, SOLDÁVEL, DN 50MM X 1.1/2, INSTALADO EM RAMAL DE DISTRIBUIÇÃO DE ÁGUA - FORNECIMENTO E INSTALAÇÃO. AF_06/2022</t>
  </si>
  <si>
    <t>104002</t>
  </si>
  <si>
    <t>ADAPTADOR CURTO COM BOLSA E ROSCA PARA REGISTRO, PVC, SOLDÁVEL, DN 50MM X 1.1/4, INSTALADO EM RAMAL DE DISTRIBUIÇÃO DE ÁGUA - FORNECIMENTO E INSTALAÇÃO. AF_06/2022</t>
  </si>
  <si>
    <t>104003</t>
  </si>
  <si>
    <t>BUCHA DE REDUÇÃO , LONGA, PVC, SOLDÁVEL, DN 50 X 32 MM, INSTALADO EM RAMAL DE DISTRIBUIÇÃO DE ÁGUA - FORNECIMENTO E INSTALAÇÃO. AF_06/2022</t>
  </si>
  <si>
    <t>104004</t>
  </si>
  <si>
    <t>TE, PVC, SOLDÁVEL, DN 50MM, INSTALADO EM RAMAL DE DISTRIBUIÇÃO DE ÁGUA - FORNECIMENTO E INSTALAÇÃO. AF_06/2022</t>
  </si>
  <si>
    <t>104005</t>
  </si>
  <si>
    <t>TÊ DE REDUÇÃO, PVC, SOLDÁVEL, DN 50MM X 40MM, INSTALADO EM RAMAL DE DISTRIBUIÇÃO DE ÁGUA - FORNECIMENTO E INSTALAÇÃO. AF_06/2022</t>
  </si>
  <si>
    <t>42,25</t>
  </si>
  <si>
    <t>104006</t>
  </si>
  <si>
    <t>TÊ DE REDUÇÃO, PVC, SOLDÁVEL, DN 50MM X 25MM, INSTALADO EM RAMAL DE DISTRIBUIÇÃO DE ÁGUA - FORNECIMENTO E INSTALAÇÃO. AF_06/2022</t>
  </si>
  <si>
    <t>104007</t>
  </si>
  <si>
    <t>TE DE REDUÇÃO, 90 GRAUS, PVC, SOLDÁVEL, DN 50 MM X 20 MM, INSTALADO EM RAMAL DE DISTRIBUIÇÃO DE ÁGUA - FORNECIMENTO E INSTALAÇÃO. AF_06/2022</t>
  </si>
  <si>
    <t>104008</t>
  </si>
  <si>
    <t>TE DE REDUÇÃO, 90 GRAUS, PVC, SOLDÁVEL, DN 50 MM X 32 MM, INSTALADO EM RAMAL DE DISTRIBUIÇÃO DE ÁGUA - FORNECIMENTO E INSTALAÇÃO. AF_06/2022</t>
  </si>
  <si>
    <t>104009</t>
  </si>
  <si>
    <t>BUCHA DE REDUÇÃO, CURTA, PVC, SOLDÁVEL, DN 50 X 40 MM, INSTALADO EM RAMAL DE DISTRIBUIÇÃO DE ÁGUA - FORNECIMENTO E INSTALAÇÃO. AF_06/2022</t>
  </si>
  <si>
    <t>104011</t>
  </si>
  <si>
    <t>TE, PVC, SOLDÁVEL, DN 40MM, INSTALADO EM RAMAL DE DISTRIBUIÇÃO DE ÁGUA - FORNECIMENTO E INSTALAÇÃO. AF_06/2022</t>
  </si>
  <si>
    <t>27,61</t>
  </si>
  <si>
    <t>104012</t>
  </si>
  <si>
    <t>TÊ DE REDUÇÃO, PVC, SOLDÁVEL, DN 40MM X 32MM, INSTALADO EM RAMAL DE DISTRIBUIÇÃO DE ÁGUA - FORNECIMENTO E INSTALAÇÃO. AF_06/2022</t>
  </si>
  <si>
    <t>104014</t>
  </si>
  <si>
    <t>BUCHA DE REDUÇÃO, LONGA, PVC, SOLDÁVEL, DN 40 X 25 MM, INSTALADO EM RAMAL DE DISTRIBUIÇÃO DE ÁGUA - FORNECIMENTO E INSTALAÇÃO. AF_06/2022</t>
  </si>
  <si>
    <t>104015</t>
  </si>
  <si>
    <t>TE DE REDUÇÃO, CPVC, SOLDÁVEL, DN 22 X 15 MM, INSTALADO EM RAMAL OU SUB-RAMAL DE ÁGUA - FORNECIMENTO E INSTALAÇÃO. AF_06/2022</t>
  </si>
  <si>
    <t>104016</t>
  </si>
  <si>
    <t>TE DE REDUÇÃO, CPVC, SOLDÁVEL, DN 28 X 22 MM, INSTALADO EM RAMAL OU SUB-RAMAL DE ÁGUA - FORNECIMENTO E INSTALAÇÃO. AF_06/2022</t>
  </si>
  <si>
    <t>104017</t>
  </si>
  <si>
    <t>TE DE REDUÇÃO, CPVC, SOLDÁVEL, DN 35 X 28 MM, INSTALADO EM RAMAL OU SUB-RAMAL DE ÁGUA - FORNECIMENTO E INSTALAÇÃO. AF_06/2022</t>
  </si>
  <si>
    <t>104018</t>
  </si>
  <si>
    <t>104019</t>
  </si>
  <si>
    <t>TE DE REDUÇÃO, CPVC, SOLDÁVEL, DN 35 X 28 MM, INSTALADO EM RAMAL DE DISTRIBUIÇÃO DE ÁGUA - FORNECIMENTO E INSTALAÇÃO. AF_06/2022</t>
  </si>
  <si>
    <t>45,30</t>
  </si>
  <si>
    <t>104020</t>
  </si>
  <si>
    <t>TE DE REDUÇÃO, CPVC, SOLDÁVEL, DN 42 X 35 MM, INSTALADO EM PRUMADA DE ÁGUA - FORNECIMENTO E INSTALAÇÃO. AF_06/2022</t>
  </si>
  <si>
    <t>104022</t>
  </si>
  <si>
    <t>TE, CPVC, SOLDÁVEL, DN  42MM, INSTALADO EM RAMAL DE DISTRIBUIÇÃO DE ÁGUA  FORNECIMENTO E INSTALAÇÃO. AF_06/2022</t>
  </si>
  <si>
    <t>71,51</t>
  </si>
  <si>
    <t>104023</t>
  </si>
  <si>
    <t>JOELHO 90 GRAUS, CPVC, SOLDÁVEL, DN 42MM, INSTALADO EM RAMAL DE DISTRIBUIÇÃO DE ÁGUA  FORNECIMENTO E INSTALAÇÃO. AF_06/2022</t>
  </si>
  <si>
    <t>104024</t>
  </si>
  <si>
    <t>JOELHO 45 GRAUS, CPVC, SOLDÁVEL, DN 42MM, INSTALADO EM RAMAL DE DISTRIBUIÇÃO DE ÁGUA  FORNECIMENTO E INSTALAÇÃO. AF_06/2022</t>
  </si>
  <si>
    <t>104025</t>
  </si>
  <si>
    <t>LUVA, CPVC, SOLDÁVEL, DN 42MM, INSTALADO EM RAMAL DE DISTRIBUIÇÃO DE ÁGUA  FORNECIMENTO E INSTALAÇÃO. AF_06/2022</t>
  </si>
  <si>
    <t>29,12</t>
  </si>
  <si>
    <t>104026</t>
  </si>
  <si>
    <t>LUVA DE CORRER, CPVC, SOLDÁVEL, DN 42MM, INSTALADO EM RAMAL DE DISTRIBUIÇÃO DE ÁGUA  FORNECIMENTO E INSTALAÇÃO. AF_06/2022</t>
  </si>
  <si>
    <t>43,26</t>
  </si>
  <si>
    <t>104027</t>
  </si>
  <si>
    <t>UNIÃO, CPVC, SOLDÁVEL, DN 42MM, INSTALADO EM RAMAL DE DISTRIBUIÇÃO DE ÁGUA   FORNECIMENTO E INSTALAÇÃO. AF_06/2022</t>
  </si>
  <si>
    <t>104028</t>
  </si>
  <si>
    <t>LUVA DE TRANSIÇÃO, CPVC, SOLDÁVEL, DN42MM X 1.1/2, INSTALADO EM RAMAL DE DISTRIBUIÇÃO DE ÁGUA  FORNECIMENTO E INSTALAÇÃO. AF_06/2022</t>
  </si>
  <si>
    <t>137,03</t>
  </si>
  <si>
    <t>104029</t>
  </si>
  <si>
    <t>CONECTOR, CPVC, SOLDÁVEL, DN 42MM X 1.1/2, INSTALADO EM RAMAL DE DISTRIBUIÇÃO DE ÁGUA  FORNECIMENTO E INSTALAÇÃO. AF_06/2022</t>
  </si>
  <si>
    <t>70,69</t>
  </si>
  <si>
    <t>104030</t>
  </si>
  <si>
    <t>TE DE REDUÇÃO, CPVC, SOLDÁVEL, DN 42 X 35 MM, INSTALADO EM RAMAL DE DISTRIBUIÇÃO DE ÁGUA - FORNECIMENTO E INSTALAÇÃO. AF_06/2022</t>
  </si>
  <si>
    <t>104159</t>
  </si>
  <si>
    <t>LUVA DE CORRER, PVC, SOLDÁVEL, DN 40MM, INSTALADO EM RAMAL DE DISTRIBUIÇÃO DE ÁGUA  FORNECIMENTO E INSTALAÇÃO. AF_06/2022</t>
  </si>
  <si>
    <t>48,54</t>
  </si>
  <si>
    <t>104167</t>
  </si>
  <si>
    <t>JOELHO 90 GRAUS, PVC, SERIE R, ÁGUA PLUVIAL, DN 150 MM, JUNTA ELÁSTICA, FORNECIDO E INSTALADO EM RAMAL DE ENCAMINHAMENTO. AF_06/2022</t>
  </si>
  <si>
    <t>163,53</t>
  </si>
  <si>
    <t>104168</t>
  </si>
  <si>
    <t>JOELHO 45 GRAUS, PVC, SERIE R, ÁGUA PLUVIAL, DN 150 MM, JUNTA ELÁSTICA, FORNECIDO E INSTALADO EM RAMAL DE ENCAMINHAMENTO. AF_06/2022</t>
  </si>
  <si>
    <t>158,67</t>
  </si>
  <si>
    <t>104169</t>
  </si>
  <si>
    <t>CURVA 87 GRAUS E 30 MINUTOS, PVC, SERIE R, ÁGUA PLUVIAL, DN 150 MM, JUNTA ELÁSTICA, FORNECIDO E INSTALADO EM RAMAL DE ENCAMINHAMENTO. AF_06/2022</t>
  </si>
  <si>
    <t>104170</t>
  </si>
  <si>
    <t>LUVA SIMPLES, PVC, SERIE R, ÁGUA PLUVIAL, DN 150 MM, JUNTA ELÁSTICA, FORNECIDO E INSTALADO EM RAMAL DE ENCAMINHAMENTO. AF_06/2022</t>
  </si>
  <si>
    <t>104171</t>
  </si>
  <si>
    <t>LUVA DE CORRER, PVC, SERIE R, ÁGUA PLUVIAL, DN 150 MM, JUNTA ELÁSTICA, FORNECIDO E INSTALADO EM RAMAL DE ENCAMINHAMENTO. AF_06/2022</t>
  </si>
  <si>
    <t>134,86</t>
  </si>
  <si>
    <t>104172</t>
  </si>
  <si>
    <t>TÊ DE INSPEÇÃO, PVC, SERIE R, ÁGUA PLUVIAL, DN 150 MM, JUNTA ELÁSTICA, FORNECIDO E INSTALADO EM RAMAL DE ENCAMINHAMENTO. AF_06/2022</t>
  </si>
  <si>
    <t>395,75</t>
  </si>
  <si>
    <t>104173</t>
  </si>
  <si>
    <t>REDUÇÃO EXCÊNTRICA, PVC, SERIE R, ÁGUA PLUVIAL, DN 150 X 100 MM, JUNTA ELÁSTICA, FORNECIDO E INSTALADO EM RAMAL DE ENCAMINHAMENTO. AF_06/2022</t>
  </si>
  <si>
    <t>114,24</t>
  </si>
  <si>
    <t>104174</t>
  </si>
  <si>
    <t>JUNÇÃO SIMPLES, PVC, SERIE R, ÁGUA PLUVIAL, DN 150 X 100 MM, JUNTA ELÁSTICA, FORNECIDO E INSTALADO EM RAMAL DE ENCAMINHAMENTO. AF_06/2022</t>
  </si>
  <si>
    <t>259,44</t>
  </si>
  <si>
    <t>104175</t>
  </si>
  <si>
    <t>TÊ, PVC, SERIE R, ÁGUA PLUVIAL, DN 150 X 100 MM, JUNTA ELÁSTICA, FORNECIDO E INSTALADO EM RAMAL DE ENCAMINHAMENTO. AF_06/2022</t>
  </si>
  <si>
    <t>186,45</t>
  </si>
  <si>
    <t>104176</t>
  </si>
  <si>
    <t>JUNÇÃO SIMPLES, PVC, SERIE R, ÁGUA PLUVIAL, DN 150 X 150 MM, JUNTA ELÁSTICA, FORNECIDO E INSTALADO EM RAMAL DE ENCAMINHAMENTO. AF_06/2022</t>
  </si>
  <si>
    <t>347,43</t>
  </si>
  <si>
    <t>104177</t>
  </si>
  <si>
    <t>TÊ, PVC, SERIE R, ÁGUA PLUVIAL, DN 150 X 150 MM, JUNTA ELÁSTICA, FORNECIDO E INSTALADO EM RAMAL DE ENCAMINHAMENTO. AF_06/2022</t>
  </si>
  <si>
    <t>243,90</t>
  </si>
  <si>
    <t>104178</t>
  </si>
  <si>
    <t>CAP, PVC, SERIE R, ÁGUA PLUVIAL, DN 100 MM, JUNTA ELÁSTICA, FORNECIDO E INSTALADO EM RAMAL DE ENCAMINHAMENTO. AF_06/2022</t>
  </si>
  <si>
    <t>104179</t>
  </si>
  <si>
    <t>CAP, PVC, SERIE R, ÁGUA PLUVIAL, DN 150 MM, JUNTA ELÁSTICA, FORNECIDO E INSTALADO EM RAMAL DE ENCAMINHAMENTO. AF_06/2022</t>
  </si>
  <si>
    <t>116,85</t>
  </si>
  <si>
    <t>104191</t>
  </si>
  <si>
    <t>BUCHA DE REDUÇÃO, PPR, DN 25 X 20 MM, INSTALADO EM RAMAL OU SUB-RAMAL DE ÁGUA - FORNECIMENTO E INSTALAÇÃO. AF_08/2022</t>
  </si>
  <si>
    <t>104192</t>
  </si>
  <si>
    <t>TÊ MISTURADOR, PPR, F M M, DN 25 X 25 MM, INSTALADO EM RAMAL OU SUB-RAMAL DE ÁGUA - FORNECIMENTO E INSTALAÇÃO. AF_08/2022</t>
  </si>
  <si>
    <t>104193</t>
  </si>
  <si>
    <t>JOELHO 45 GRAUS, PPR, F/ F, DN 90 MM, INSTALADO EM PRUMADA DE ÁGUA - FORNECIMENTO E INSTALAÇÃO. AF_08/2022</t>
  </si>
  <si>
    <t>151,63</t>
  </si>
  <si>
    <t>104196</t>
  </si>
  <si>
    <t>CURVA 90 GRAUS, PPR, DN 20 MM, INSTALADO EM RAMAL OU SUB-RAMAL DE ÁGUA - FORNECIMENTO E INSTALAÇÃO. AF_08/2022</t>
  </si>
  <si>
    <t>104197</t>
  </si>
  <si>
    <t>CURVA 90 GRAUS, PPR, DN 25 MM, INSTALADO EM RAMAL OU SUB-RAMAL DE ÁGUA - FORNECIMENTO E INSTALAÇÃO. AF_08/2022</t>
  </si>
  <si>
    <t>26,86</t>
  </si>
  <si>
    <t>104198</t>
  </si>
  <si>
    <t>JOELHO 45 GRAUS, PPR, DN 20 MM, INSTALADO EM RAMAL OU SUB-RAMAL DE ÁGUA - FORNECIMENTO E INSTALAÇÃO. AF_08/2022</t>
  </si>
  <si>
    <t>104199</t>
  </si>
  <si>
    <t>JOELHO 90 GRAUS, PPR, DN 20 MM, INSTALADO EM RAMAL OU SUB-RAMAL DE ÁGUA - FORNECIMENTO E INSTALAÇÃO. AF_08/2022</t>
  </si>
  <si>
    <t>104200</t>
  </si>
  <si>
    <t>LUVA, PPR, DN 20 MM, INSTALADO EM RAMAL OU SUB-RAMAL DE ÁGUA - FORNECIMENTO E INSTALAÇÃO. AF_08/2022</t>
  </si>
  <si>
    <t>104201</t>
  </si>
  <si>
    <t>TÊ MISTURADOR, PPR, F M M, DN 20 X 20 MM, INSTALADO EM RAMAL OU SUB-RAMAL DE ÁGUA - FORNECIMENTO E INSTALAÇÃO. AF_08/2022</t>
  </si>
  <si>
    <t>104202</t>
  </si>
  <si>
    <t>TÊ NORMAL, PPR, 90 GRAUS, DN 20 X 20 X 20 MM, INSTALADO EM RAMAL OU SUB-RAMAL DE ÁGUA - FORNECIMENTO E INSTALAÇÃO. AF_08/2022</t>
  </si>
  <si>
    <t>104317</t>
  </si>
  <si>
    <t>JOELHO 90 GRAUS, PVC, SOLDÁVEL, DN 20 MM, INSTALADO EM DRENO DE AR CONDICIONADO - FORNECIMENTO E INSTALAÇÃO. AF_08/2022</t>
  </si>
  <si>
    <t>104318</t>
  </si>
  <si>
    <t>JOELHO 45 GRAUS, PVC, SOLDÁVEL, DN 20 MM, INSTALADO EM DRENO DE AR CONDICIONADO - FORNECIMENTO E INSTALAÇÃO. AF_08/2022</t>
  </si>
  <si>
    <t>104319</t>
  </si>
  <si>
    <t>JOELHO 90 GRAUS, PVC, SOLDÁVEL, DN 32 MM, INSTALADO EM DRENO DE AR CONDICIONADO - FORNECIMENTO E INSTALAÇÃO. AF_08/2022</t>
  </si>
  <si>
    <t>10,22</t>
  </si>
  <si>
    <t>104320</t>
  </si>
  <si>
    <t>JOELHO 45 GRAUS, PVC, SOLDÁVEL, DN 32 MM, INSTALADO EM DRENO DE AR CONDICIONADO - FORNECIMENTO E INSTALAÇÃO. AF_08/2022</t>
  </si>
  <si>
    <t>104321</t>
  </si>
  <si>
    <t>LUVA, PVC, SOLDÁVEL, DN 20 MM, INSTALADO EM DRENO DE AR CONDICIONADO - FORNECIMENTO E INSTALAÇÃO. AF_08/2022</t>
  </si>
  <si>
    <t>104322</t>
  </si>
  <si>
    <t>LUVA, PVC, SOLDÁVEL, DN 32 MM, INSTALADO EM DRENO DE AR CONDICIONADO - FORNECIMENTO E INSTALAÇÃO. AF_08/2022</t>
  </si>
  <si>
    <t>104323</t>
  </si>
  <si>
    <t>TE, PVC, SOLDÁVEL, DN 20 MM, INSTALADO EM DRENO DE AR CONDICIONADO - FORNECIMENTO E INSTALAÇÃO. AF_08/2022</t>
  </si>
  <si>
    <t>104324</t>
  </si>
  <si>
    <t>TE, PVC, SOLDÁVEL, DN 32 MM, INSTALADO EM DRENO DE AR CONDICIONADO - FORNECIMENTO E INSTALAÇÃO. AF_08/2022</t>
  </si>
  <si>
    <t>104341</t>
  </si>
  <si>
    <t>BUCHA DE REDUÇÃO LONGA, PVC, SÉRIE NORMAL, ESGOTO PREDIAL, DN 50 X 40 MM, JUNTA SOLDÁVEL E ELÁSTICA, FORNECIDO E INSTALADO EM RAMAL DE DESCARGA OU RAMAL DE ESGOTO SANITÁRIO. AF_08/2022</t>
  </si>
  <si>
    <t>104343</t>
  </si>
  <si>
    <t>JUNÇÃO DE REDUÇÃO INVERTIDA, PVC, SÉRIE NORMAL, ESGOTO PREDIAL, DN 75 X 50 MM, JUNTA ELÁSTICA, FORNECIDO E INSTALADO EM RAMAL DE DESCARGA OU RAMAL DE ESGOTO SANITÁRIO. AF_08/2022</t>
  </si>
  <si>
    <t>104344</t>
  </si>
  <si>
    <t>TE, PVC, SÉRIE NORMAL, ESGOTO PREDIAL, DN 100 X 50 MM, JUNTA ELÁSTICA, FORNECIDO E INSTALADO EM RAMAL DE DESCARGA OU RAMAL DE ESGOTO SANITÁRIO. AF_08/2022</t>
  </si>
  <si>
    <t>104345</t>
  </si>
  <si>
    <t>JUNÇÃO DE REDUÇÃO INVERTIDA, PVC, SÉRIE NORMAL, ESGOTO PREDIAL, DN 100 X 50 MM, JUNTA ELÁSTICA, FORNECIDO E INSTALADO EM RAMAL DE DESCARGA OU RAMAL DE ESGOTO SANITÁRIO. AF_08/2022</t>
  </si>
  <si>
    <t>104346</t>
  </si>
  <si>
    <t>TE, PVC, SÉRIE NORMAL, ESGOTO PREDIAL, DN 100 X 75 MM, JUNTA ELÁSTICA, FORNECIDO E INSTALADO EM RAMAL DE DESCARGA OU RAMAL DE ESGOTO SANITÁRIO. AF_08/2022</t>
  </si>
  <si>
    <t>104347</t>
  </si>
  <si>
    <t>JUNÇÃO DE REDUCAO INVERTIDA, PVC, SÉRIE NORMAL, ESGOTO PREDIAL, DN 100 X 75 MM, JUNTA ELÁSTICA, FORNECIDO E INSTALADO EM RAMAL DE DESCARGA OU RAMAL DE ESGOTO SANITÁRIO. AF_08/2022</t>
  </si>
  <si>
    <t>59,15</t>
  </si>
  <si>
    <t>104348</t>
  </si>
  <si>
    <t>TERMINAL DE VENTILAÇÃO, PVC, SÉRIE NORMAL, ESGOTO PREDIAL, DN 50 MM, JUNTA SOLDÁVEL, FORNECIDO E INSTALADO EM PRUMADA DE ESGOTO SANITÁRIO OU VENTILAÇÃO. AF_08/2022</t>
  </si>
  <si>
    <t>104350</t>
  </si>
  <si>
    <t>JUNÇÃO DE REDUÇÃO INVERTIDA, PVC, SÉRIE NORMAL, ESGOTO PREDIAL, DN 75 X 50 MM, JUNTA ELÁSTICA, FORNECIDO E INSTALADO EM PRUMADA DE ESGOTO SANITÁRIO OU VENTILAÇÃO. AF_08/2022</t>
  </si>
  <si>
    <t>104351</t>
  </si>
  <si>
    <t>TERMINAL DE VENTILAÇÃO, PVC, SÉRIE NORMAL, ESGOTO PREDIAL, DN 75 MM, JUNTA SOLDÁVEL, FORNECIDO E INSTALADO EM PRUMADA DE ESGOTO SANITÁRIO OU VENTILAÇÃO. AF_08/2022</t>
  </si>
  <si>
    <t>104352</t>
  </si>
  <si>
    <t>TE, PVC, SÉRIE NORMAL, ESGOTO PREDIAL, DN 100 X 50 MM, JUNTA ELÁSTICA, FORNECIDO E INSTALADO EM PRUMADA DE ESGOTO SANITÁRIO OU VENTILAÇÃO. AF_08/2022</t>
  </si>
  <si>
    <t>104353</t>
  </si>
  <si>
    <t>JUNÇÃO DE REDUÇÃO INVERTIDA, PVC, SÉRIE NORMAL, ESGOTO PREDIAL, DN 100 X 50 MM, JUNTA ELÁSTICA, FORNECIDO E INSTALADO EM PRUMADA DE ESGOTO SANITÁRIO OU VENTILAÇÃO. AF_08/2022</t>
  </si>
  <si>
    <t>51,46</t>
  </si>
  <si>
    <t>104354</t>
  </si>
  <si>
    <t>TE, PVC, SÉRIE NORMAL, ESGOTO PREDIAL, DN 100 X 75 MM, JUNTA ELÁSTICA, FORNECIDO E INSTALADO EM PRUMADA DE ESGOTO SANITÁRIO OU VENTILAÇÃO. AF_08/2022</t>
  </si>
  <si>
    <t>55,21</t>
  </si>
  <si>
    <t>104355</t>
  </si>
  <si>
    <t>JUNÇÃO DE REDUCAO INVERTIDA, PVC, SÉRIE NORMAL, ESGOTO PREDIAL, DN 100 X 75 MM, JUNTA ELÁSTICA, FORNECIDO E INSTALADO EM PRUMADA DE ESGOTO SANITÁRIO OU VENTILAÇÃO. AF_08/2022</t>
  </si>
  <si>
    <t>104356</t>
  </si>
  <si>
    <t>TERMINAL DE VENTILAÇÃO, PVC, SÉRIE NORMAL, ESGOTO PREDIAL, DN 100 MM, JUNTA SOLDÁVEL, FORNECIDO E INSTALADO EM PRUMADA DE ESGOTO SANITÁRIO OU VENTILAÇÃO. AF_08/2022</t>
  </si>
  <si>
    <t>104357</t>
  </si>
  <si>
    <t>CAP, PVC, SÉRIE NORMAL, ESGOTO PREDIAL, DN 100 MM, JUNTA ELÁSTICA, FORNECIDO E INSTALADO EM SUBCOLETOR AÉREO DE ESGOTO SANITÁRIO. AF_08/2022</t>
  </si>
  <si>
    <t>160,85</t>
  </si>
  <si>
    <t>299,01</t>
  </si>
  <si>
    <t>388,67</t>
  </si>
  <si>
    <t>769,27</t>
  </si>
  <si>
    <t>175,70</t>
  </si>
  <si>
    <t>275,07</t>
  </si>
  <si>
    <t>531,60</t>
  </si>
  <si>
    <t>742,57</t>
  </si>
  <si>
    <t>876,07</t>
  </si>
  <si>
    <t>231,11</t>
  </si>
  <si>
    <t>428,33</t>
  </si>
  <si>
    <t>610,78</t>
  </si>
  <si>
    <t>720,17</t>
  </si>
  <si>
    <t>153,45</t>
  </si>
  <si>
    <t>340,63</t>
  </si>
  <si>
    <t>594,80</t>
  </si>
  <si>
    <t>977,96</t>
  </si>
  <si>
    <t>260,80</t>
  </si>
  <si>
    <t>465,85</t>
  </si>
  <si>
    <t>171,46</t>
  </si>
  <si>
    <t>267,78</t>
  </si>
  <si>
    <t>515,25</t>
  </si>
  <si>
    <t>720,15</t>
  </si>
  <si>
    <t>847,07</t>
  </si>
  <si>
    <t>226,49</t>
  </si>
  <si>
    <t>418,03</t>
  </si>
  <si>
    <t>596,09</t>
  </si>
  <si>
    <t>700,31</t>
  </si>
  <si>
    <t>8,65</t>
  </si>
  <si>
    <t>282,96</t>
  </si>
  <si>
    <t>436,22</t>
  </si>
  <si>
    <t>466,88</t>
  </si>
  <si>
    <t>1.071,11</t>
  </si>
  <si>
    <t>1.216,82</t>
  </si>
  <si>
    <t>102610</t>
  </si>
  <si>
    <t>CAIXA D´ÁGUA EM POLIETILENO, 3000 LITROS - FORNECIMENTO E INSTALAÇÃO. AF_06/2021</t>
  </si>
  <si>
    <t>2.092,16</t>
  </si>
  <si>
    <t>470,51</t>
  </si>
  <si>
    <t>102612</t>
  </si>
  <si>
    <t>CAIXA D´ÁGUA EM POLIÉSTER REFORÇADO COM FIBRA DE VIDRO, 750 LITROS - FORNECIMENTO E INSTALAÇÃO. AF_06/2021</t>
  </si>
  <si>
    <t>675,75</t>
  </si>
  <si>
    <t>654,85</t>
  </si>
  <si>
    <t>1.007,17</t>
  </si>
  <si>
    <t>1.264,00</t>
  </si>
  <si>
    <t>102616</t>
  </si>
  <si>
    <t>CAIXA D´ÁGUA EM POLIÉSTER REFORÇADO COM FIBRA DE VIDRO, 3000 LITROS - FORNECIMENTO E INSTALAÇÃO. AF_06/2021</t>
  </si>
  <si>
    <t>1.871,39</t>
  </si>
  <si>
    <t>3.428,17</t>
  </si>
  <si>
    <t>102618</t>
  </si>
  <si>
    <t>CAIXA D´ÁGUA EM POLIÉSTER REFORÇADO COM FIBRA DE VIDRO, 7000 LITROS - FORNECIMENTO E INSTALAÇÃO. AF_06/2021</t>
  </si>
  <si>
    <t>4.130,92</t>
  </si>
  <si>
    <t>5.556,67</t>
  </si>
  <si>
    <t>102620</t>
  </si>
  <si>
    <t>CAIXA D´ÁGUA EM POLIÉSTER REFORÇADO COM FIBRA DE VIDRO, 15000 LITROS - FORNECIMENTO E INSTALAÇÃO. AF_06/2021</t>
  </si>
  <si>
    <t>8.087,69</t>
  </si>
  <si>
    <t>102621</t>
  </si>
  <si>
    <t>CAIXA D´ÁGUA EM POLIÉSTER REFORÇADO COM FIBRA DE VIDRO, 20000 LITROS - FORNECIMENTO E INSTALAÇÃO. AF_06/2021</t>
  </si>
  <si>
    <t>12.449,30</t>
  </si>
  <si>
    <t>675,29</t>
  </si>
  <si>
    <t>930,92</t>
  </si>
  <si>
    <t>CAIXA SIFONADA, PVC, DN 100 X 100 X 50 MM, FORNECIDA E INSTALADA EM RAMAIS DE ENCAMINHAMENTO DE ÁGUA PLUVIAL. AF_06/2022</t>
  </si>
  <si>
    <t>CAIXA SIFONADA, PVC, DN 150 X 185 X 75 MM, FORNECIDA E INSTALADA EM RAMAIS DE ENCAMINHAMENTO DE ÁGUA PLUVIAL. AF_06/2022</t>
  </si>
  <si>
    <t>103,32</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</si>
  <si>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</si>
  <si>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</si>
  <si>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48,13</t>
  </si>
  <si>
    <t>CAIXA SIFONADA, PVC, DN 150 X 185 X 75 MM, JUNTA ELÁSTICA, FORNECIDA E INSTALADA EM RAMAL DE DESCARGA OU EM RAMAL DE ESGOTO SANITÁRIO. AF_08/2022</t>
  </si>
  <si>
    <t>105,65</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</si>
  <si>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</si>
  <si>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</si>
  <si>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104326</t>
  </si>
  <si>
    <t>RALO SECO CÔNICO, PVC, DN 100 X 40 MM, JUNTA SOLDÁVEL, FORNECIDO E INSTALADO EM RAMAL DE DESCARGA OU EM RAMAL DE ESGOTO SANITÁRIO. AF_08/2022</t>
  </si>
  <si>
    <t>104327</t>
  </si>
  <si>
    <t>RALO SIFONADO REDONDO, PVC, DN 100 X 40 MM, JUNTA SOLDÁVEL, FORNECIDO E INSTALADO EM RAMAL DE DESCARGA OU EM RAMAL DE ESGOTO SANITÁRIO. AF_08/2022</t>
  </si>
  <si>
    <t>18,85</t>
  </si>
  <si>
    <t>104328</t>
  </si>
  <si>
    <t>CAIXA SIFONADA, COM GRELHA QUADRADA, PVC, DN 150 X 150 X 50 MM, JUNTA SOLDÁVEL, FORNECIDA E INSTALADA EM RAMAL DE DESCARGA OU EM RAMAL DE ESGOTO SANITÁRIO. AF_08/2022</t>
  </si>
  <si>
    <t>104329</t>
  </si>
  <si>
    <t>CAIXA SIFONADA, COM GRELHA REDONDA, PVC, DN 150 X 150 X 50 MM, JUNTA SOLDÁVEL, FORNECIDA E INSTALADA EM RAMAL DE DESCARGA OU EM RAMAL DE ESGOTO SANITÁRIO. AF_08/2022</t>
  </si>
  <si>
    <t>80,70</t>
  </si>
  <si>
    <t>677,05</t>
  </si>
  <si>
    <t>473,46</t>
  </si>
  <si>
    <t>417,73</t>
  </si>
  <si>
    <t>243,31</t>
  </si>
  <si>
    <t>61,05</t>
  </si>
  <si>
    <t>185,11</t>
  </si>
  <si>
    <t>49,09</t>
  </si>
  <si>
    <t>458,69</t>
  </si>
  <si>
    <t>520,23</t>
  </si>
  <si>
    <t>368,26</t>
  </si>
  <si>
    <t>246,96</t>
  </si>
  <si>
    <t>279,50</t>
  </si>
  <si>
    <t>222,49</t>
  </si>
  <si>
    <t>209,85</t>
  </si>
  <si>
    <t>141,72</t>
  </si>
  <si>
    <t>336,96</t>
  </si>
  <si>
    <t>139,49</t>
  </si>
  <si>
    <t>319,50</t>
  </si>
  <si>
    <t>380,77</t>
  </si>
  <si>
    <t>102,74</t>
  </si>
  <si>
    <t>100,86</t>
  </si>
  <si>
    <t>69,24</t>
  </si>
  <si>
    <t>77,88</t>
  </si>
  <si>
    <t>112,75</t>
  </si>
  <si>
    <t>826,28</t>
  </si>
  <si>
    <t>739,54</t>
  </si>
  <si>
    <t>715,08</t>
  </si>
  <si>
    <t>797,50</t>
  </si>
  <si>
    <t>544,56</t>
  </si>
  <si>
    <t>520,10</t>
  </si>
  <si>
    <t>480,22</t>
  </si>
  <si>
    <t>455,76</t>
  </si>
  <si>
    <t>314,41</t>
  </si>
  <si>
    <t>289,95</t>
  </si>
  <si>
    <t>305,80</t>
  </si>
  <si>
    <t>281,34</t>
  </si>
  <si>
    <t>469,26</t>
  </si>
  <si>
    <t>507,78</t>
  </si>
  <si>
    <t>357,33</t>
  </si>
  <si>
    <t>348,72</t>
  </si>
  <si>
    <t>285,96</t>
  </si>
  <si>
    <t>460,77</t>
  </si>
  <si>
    <t>213,07</t>
  </si>
  <si>
    <t>387,88</t>
  </si>
  <si>
    <t>386,06</t>
  </si>
  <si>
    <t>1.000,80</t>
  </si>
  <si>
    <t>744,96</t>
  </si>
  <si>
    <t>235,29</t>
  </si>
  <si>
    <t>226,68</t>
  </si>
  <si>
    <t>1.028,05</t>
  </si>
  <si>
    <t>561,09</t>
  </si>
  <si>
    <t>884,80</t>
  </si>
  <si>
    <t>941,14</t>
  </si>
  <si>
    <t>281,33</t>
  </si>
  <si>
    <t>290,52</t>
  </si>
  <si>
    <t>718,02</t>
  </si>
  <si>
    <t>727,21</t>
  </si>
  <si>
    <t>55,46</t>
  </si>
  <si>
    <t>77,60</t>
  </si>
  <si>
    <t>517,18</t>
  </si>
  <si>
    <t>45,51</t>
  </si>
  <si>
    <t>91,49</t>
  </si>
  <si>
    <t>229,93</t>
  </si>
  <si>
    <t>100853</t>
  </si>
  <si>
    <t>TORNEIRA CROMADA DE MESA PARA LAVATORIO, TIPO MONOCOMANDO. AF_01/2020</t>
  </si>
  <si>
    <t>271,91</t>
  </si>
  <si>
    <t>1.407,52</t>
  </si>
  <si>
    <t>413,36</t>
  </si>
  <si>
    <t>635,07</t>
  </si>
  <si>
    <t>943,59</t>
  </si>
  <si>
    <t>91,27</t>
  </si>
  <si>
    <t>38,61</t>
  </si>
  <si>
    <t>43,04</t>
  </si>
  <si>
    <t>618,76</t>
  </si>
  <si>
    <t>679,98</t>
  </si>
  <si>
    <t>318,64</t>
  </si>
  <si>
    <t>338,83</t>
  </si>
  <si>
    <t>352,26</t>
  </si>
  <si>
    <t>362,56</t>
  </si>
  <si>
    <t>300,58</t>
  </si>
  <si>
    <t>324,70</t>
  </si>
  <si>
    <t>340,10</t>
  </si>
  <si>
    <t>349,72</t>
  </si>
  <si>
    <t>1.117,50</t>
  </si>
  <si>
    <t>614,55</t>
  </si>
  <si>
    <t>TANQUE SÉPTICO CIRCULAR, EM CONCRETO PRÉ-MOLDADO, DIÂMETRO INTERNO = 1,10 M, ALTURA INTERNA = 2,50 M, VOLUME ÚTIL: 2138,2 L (PARA 5 CONTRIBUINTES). AF_12/2020_PA</t>
  </si>
  <si>
    <t>1.871,48</t>
  </si>
  <si>
    <t>TANQUE SÉPTICO CIRCULAR, EM CONCRETO PRÉ-MOLDADO, DIÂMETRO INTERNO = 1,40 M, ALTURA INTERNA = 2,50 M, VOLUME ÚTIL: 3463,6 L (PARA 13 CONTRIBUINTES). AF_12/2020_PA</t>
  </si>
  <si>
    <t>2.570,17</t>
  </si>
  <si>
    <t>TANQUE SÉPTICO CIRCULAR, EM CONCRETO PRÉ-MOLDADO, DIÂMETRO INTERNO = 1,88 M, ALTURA INTERNA = 2,50 M, VOLUME ÚTIL: 6245,8 L (PARA 32 CONTRIBUINTES). AF_12/2020_PA</t>
  </si>
  <si>
    <t>4.144,38</t>
  </si>
  <si>
    <t>TANQUE SÉPTICO CIRCULAR, EM CONCRETO PRÉ-MOLDADO, DIÂMETRO INTERNO = 2,38 M, ALTURA INTERNA = 2,50 M, VOLUME ÚTIL: 10009,8 L (PARA 69 CONTRIBUINTES). AF_12/2020_PA</t>
  </si>
  <si>
    <t>5.645,36</t>
  </si>
  <si>
    <t>TANQUE SÉPTICO CIRCULAR, EM CONCRETO PRÉ-MOLDADO, DIÂMETRO INTERNO = 2,38 M, ALTURA INTERNA = 3,0 M, VOLUME ÚTIL: 12234,2 L (PARA 86 CONTRIBUINTES). AF_12/2020_PA</t>
  </si>
  <si>
    <t>6.557,75</t>
  </si>
  <si>
    <t>TANQUE SÉPTICO CIRCULAR, EM CONCRETO PRÉ-MOLDADO, DIÂMETRO INTERNO = 2,88 M, ALTURA INTERNA = 2,50 M, VOLUME ÚTIL: 14657,4 L (PARA 105 CONTRIBUINTES). AF_12/2020_PA</t>
  </si>
  <si>
    <t>7.838,06</t>
  </si>
  <si>
    <t>FILTRO ANAERÓBIO CIRCULAR, EM CONCRETO PRÉ-MOLDADO, DIÂMETRO INTERNO = 1,10 M, ALTURA INTERNA = 1,50 M, VOLUME ÚTIL: 1140,4 L (PARA 5 CONTRIBUINTES). AF_12/2020_PA</t>
  </si>
  <si>
    <t>1.678,95</t>
  </si>
  <si>
    <t>FILTRO ANAERÓBIO CIRCULAR, EM CONCRETO PRÉ-MOLDADO, DIÂMETRO INTERNO = 1,88 M, ALTURA INTERNA = 1,50 M, VOLUME ÚTIL: 3331,1 L (PARA 19 CONTRIBUINTES). AF_12/2020_PA</t>
  </si>
  <si>
    <t>3.627,29</t>
  </si>
  <si>
    <t>FILTRO ANAERÓBIO CIRCULAR, EM CONCRETO PRÉ-MOLDADO, DIÂMETRO INTERNO = 2,38 M, ALTURA INTERNA = 1,50 M, VOLUME ÚTIL: 5338,6 L (PARA 34 CONTRIBUINTES). AF_12/2020_PA</t>
  </si>
  <si>
    <t>5.109,94</t>
  </si>
  <si>
    <t>FILTRO ANAERÓBIO CIRCULAR, EM CONCRETO PRÉ-MOLDADO, DIÂMETRO INTERNO = 2,88 M, ALTURA INTERNA = 1,50 M, VOLUME ÚTIL: 7817,3 L (PARA 75 CONTRIBUINTES). AF_12/2020_PA</t>
  </si>
  <si>
    <t>7.141,59</t>
  </si>
  <si>
    <t>SUMIDOURO CIRCULAR, EM CONCRETO PRÉ-MOLDADO, DIÂMETRO INTERNO = 1,88 M, ALTURA INTERNA = 2,00 M, ÁREA DE INFILTRAÇÃO: 13,1 M² (PARA 5 CONTRIBUINTES). AF_12/2020_PA</t>
  </si>
  <si>
    <t>2.795,94</t>
  </si>
  <si>
    <t>SUMIDOURO CIRCULAR, EM CONCRETO PRÉ-MOLDADO, DIÂMETRO INTERNO = 2,38 M, ALTURA INTERNA = 2,50 M, ÁREA DE INFILTRAÇÃO: 21,3 M² (PARA 8 CONTRIBUINTES). AF_12/2020_PA</t>
  </si>
  <si>
    <t>4.260,39</t>
  </si>
  <si>
    <t>SUMIDOURO CIRCULAR, EM CONCRETO PRÉ-MOLDADO, DIÂMETRO INTERNO = 2,38 M, ALTURA INTERNA = 3,0 M, ÁREA DE INFILTRAÇÃO: 25 M² (PARA 10 CONTRIBUINTES). AF_12/2020_PA</t>
  </si>
  <si>
    <t>4.896,92</t>
  </si>
  <si>
    <t>SUMIDOURO CIRCULAR, EM CONCRETO PRÉ-MOLDADO, DIÂMETRO INTERNO = 2,88 M, ALTURA INTERNA = 3,0 M, ÁREA DE INFILTRAÇÃO: 31,4 M² (PARA 12 CONTRIBUINTES). AF_12/2020_PA</t>
  </si>
  <si>
    <t>6.796,67</t>
  </si>
  <si>
    <t>TANQUE SÉPTICO RETANGULAR, EM ALVENARIA COM TIJOLOS CERÂMICOS MACIÇOS, DIMENSÕES INTERNAS: 1,0 X 2,0 X H=1,4 M, VOLUME ÚTIL: 2000 L (PARA 5 CONTRIBUINTES). AF_12/2020</t>
  </si>
  <si>
    <t>4.399,95</t>
  </si>
  <si>
    <t>TANQUE SÉPTICO RETANGULAR, EM ALVENARIA COM TIJOLOS CERÂMICOS MACIÇOS, DIMENSÕES INTERNAS: 1,2 X 2,4 X H=1,6 M, VOLUME ÚTIL: 3456 L (PARA 13 CONTRIBUINTES). AF_12/2020</t>
  </si>
  <si>
    <t>5.850,14</t>
  </si>
  <si>
    <t>TANQUE SÉPTICO RETANGULAR, EM ALVENARIA COM TIJOLOS CERÂMICOS MACIÇOS, DIMENSÕES INTERNAS: 1,4 X 3,2 X H=1,8 M, VOLUME ÚTIL: 6272 L (PARA 32 CONTRIBUINTES). AF_12/2020</t>
  </si>
  <si>
    <t>8.255,90</t>
  </si>
  <si>
    <t>TANQUE SÉPTICO RETANGULAR, EM ALVENARIA COM TIJOLOS CERÂMICOS MACIÇOS, DIMENSÕES INTERNAS: 1,6 X 4,4 X H=1,8 M, VOLUME ÚTIL: 9856 L (PARA 68 CONTRIBUINTES). AF_12/2020</t>
  </si>
  <si>
    <t>11.152,45</t>
  </si>
  <si>
    <t>TANQUE SÉPTICO RETANGULAR, EM ALVENARIA COM TIJOLOS CERÂMICOS MACIÇOS, DIMENSÕES INTERNAS: 1,6 X 4,8 X H=2,0 M, VOLUME ÚTIL: 12288 L (PARA 86 CONTRIBUINTES). AF_12/2020</t>
  </si>
  <si>
    <t>12.689,70</t>
  </si>
  <si>
    <t>TANQUE SÉPTICO RETANGULAR, EM ALVENARIA COM TIJOLOS CERÂMICOS MACIÇOS, DIMENSÕES INTERNAS: 1,6 X 4,6 X H=2,4 M, VOLUME ÚTIL: 14720 L (PARA 105 CONTRIBUINTES). AF_12/2020</t>
  </si>
  <si>
    <t>13.732,03</t>
  </si>
  <si>
    <t>FILTRO ANAERÓBIO RETANGULAR, EM ALVENARIA COM TIJOLOS CERÂMICOS MACIÇOS, DIMENSÕES INTERNAS: 0,8 X 1,2 X H=1,67 M, VOLUME ÚTIL: 1152 L (PARA 5 CONTRIBUINTES). AF_12/2020</t>
  </si>
  <si>
    <t>3.753,61</t>
  </si>
  <si>
    <t>FILTRO ANAERÓBIO RETANGULAR, EM ALVENARIA COM TIJOLOS CERÂMICOS MACIÇOS, DIMENSÕES INTERNAS: 1,2 X 1,8 X H=1,67 M, VOLUME ÚTIL: 2592 L (PARA 13 CONTRIBUINTES). AF_12/2020</t>
  </si>
  <si>
    <t>5.954,21</t>
  </si>
  <si>
    <t>FILTRO ANAERÓBIO RETANGULAR, EM ALVENARIA COM TIJOLOS CERÂMICOS MACIÇOS, DIMENSÕES INTERNAS: 1,4 X 3,0 X H=1,67 M, VOLUME ÚTIL: 5040 L (PARA 32 CONTRIBUINTES). AF_12/2020</t>
  </si>
  <si>
    <t>9.361,26</t>
  </si>
  <si>
    <t>FILTRO ANAERÓBIO RETANGULAR, EM ALVENARIA COM TIJOLOS CERÂMICOS MACIÇOS, DIMENSÕES INTERNAS: 1,4 X 4,2 X H=1,67 M, VOLUME ÚTIL: 7056 L (PARA 67 CONTRIBUINTES). AF_12/2020</t>
  </si>
  <si>
    <t>12.233,45</t>
  </si>
  <si>
    <t>FILTRO ANAERÓBIO RETANGULAR, EM ALVENARIA COM TIJOLOS CERÂMICOS MACIÇOS, DIMENSÕES INTERNAS: 1,6 X 4,6 X H=1,67 M, VOLUME ÚTIL: 8832 L (PARA 84 CONTRIBUINTES). AF_12/2020</t>
  </si>
  <si>
    <t>14.171,88</t>
  </si>
  <si>
    <t>FILTRO ANAERÓBIO RETANGULAR, EM ALVENARIA COM TIJOLOS CERÂMICOS MACIÇOS, DIMENSÕES INTERNAS: 1,6 X 5,6 X H=1,67 M, VOLUME ÚTIL: 10752 L (PARA 103 CONTRIBUINTES). AF_12/2020</t>
  </si>
  <si>
    <t>16.727,09</t>
  </si>
  <si>
    <t>SUMIDOURO RETANGULAR, EM ALVENARIA COM TIJOLOS CERÂMICOS MACIÇOS, DIMENSÕES INTERNAS: 0,8 X 1,4 X H=3,0 M, ÁREA DE INFILTRAÇÃO: 13,2 M² (PARA 5 CONTRIBUINTES). AF_12/2020</t>
  </si>
  <si>
    <t>3.870,33</t>
  </si>
  <si>
    <t>SUMIDOURO RETANGULAR, EM ALVENARIA COM TIJOLOS CERÂMICOS MACIÇOS, DIMENSÕES INTERNAS: 1,0 X 3,0 X H=3,0 M, ÁREA DE INFILTRAÇÃO: 25 M² (PARA 10 CONTRIBUINTES). AF_12/2020</t>
  </si>
  <si>
    <t>6.823,47</t>
  </si>
  <si>
    <t>SUMIDOURO RETANGULAR, EM ALVENARIA COM TIJOLOS CERÂMICOS MACIÇOS, DIMENSÕES INTERNAS: 1,6 X 3,4 X H=3,0 M, ÁREA DE INFILTRAÇÃO: 32,9 M² (PARA 13 CONTRIBUINTES). AF_12/2020</t>
  </si>
  <si>
    <t>8.841,90</t>
  </si>
  <si>
    <t>SUMIDOURO RETANGULAR, EM ALVENARIA COM TIJOLOS CERÂMICOS MACIÇOS, DIMENSÕES INTERNAS: 1,6 X 5,8 X H=3,0 M, ÁREA DE INFILTRAÇÃO: 50 M² (PARA 20 CONTRIBUINTES). AF_12/2020</t>
  </si>
  <si>
    <t>13.151,37</t>
  </si>
  <si>
    <t>TANQUE SÉPTICO RETANGULAR, EM ALVENARIA COM BLOCOS DE CONCRETO, DIMENSÕES INTERNAS: 1,0 X 2,0 X H=1,4 M, VOLUME ÚTIL: 2000 L (PARA 5 CONTRIBUINTES). AF_12/2020</t>
  </si>
  <si>
    <t>3.620,63</t>
  </si>
  <si>
    <t>TANQUE SÉPTICO RETANGULAR, EM ALVENARIA COM BLOCOS DE CONCRETO, DIMENSÕES INTERNAS: 1,2 X 2,4 X H=1,6 M, VOLUME ÚTIL: 3456 L (PARA 13 CONTRIBUINTES). AF_12/2020</t>
  </si>
  <si>
    <t>4.765,20</t>
  </si>
  <si>
    <t>TANQUE SÉPTICO RETANGULAR, EM ALVENARIA COM BLOCOS DE CONCRETO, DIMENSÕES INTERNAS: 1,4 X 3,2 X H=1,8 M, VOLUME ÚTIL: 6272 L (PARA 32 CONTRIBUINTES). AF_12/2020</t>
  </si>
  <si>
    <t>6.673,82</t>
  </si>
  <si>
    <t>TANQUE SÉPTICO RETANGULAR, EM ALVENARIA COM BLOCOS DE CONCRETO, DIMENSÕES INTERNAS: 1,6 X 4,4 X H=1,8 M, VOLUME ÚTIL: 9856 L (PARA 68 CONTRIBUINTES). AF_12/2020</t>
  </si>
  <si>
    <t>9.071,74</t>
  </si>
  <si>
    <t>TANQUE SÉPTICO RETANGULAR, EM ALVENARIA COM BLOCOS DE CONCRETO, DIMENSÕES INTERNAS: 1,6 X 4,8 X H=2,0 M, VOLUME ÚTIL: 12288 L (PARA 86 CONTRIBUINTES). AF_12/2020</t>
  </si>
  <si>
    <t>10.211,87</t>
  </si>
  <si>
    <t>TANQUE SÉPTICO RETANGULAR, EM ALVENARIA COM BLOCOS DE CONCRETO, DIMENSÕES INTERNAS: 1,6 X 4,6 X H=2,4 M, VOLUME ÚTIL: 14720 L (PARA 105 CONTRIBUINTES). AF_12/2020</t>
  </si>
  <si>
    <t>10.840,36</t>
  </si>
  <si>
    <t>FILTRO ANAERÓBIO RETANGULAR, EM ALVENARIA COM BLOCOS DE CONCRETO, DIMENSÕES INTERNAS: 0,8 X 1,2 X H=1,67 M, VOLUME ÚTIL: 1152 L (PARA 5 CONTRIBUINTES). AF_12/2020</t>
  </si>
  <si>
    <t>3.158,55</t>
  </si>
  <si>
    <t>FILTRO ANAERÓBIO RETANGULAR, EM ALVENARIA COM BLOCOS DE CONCRETO, DIMENSÕES INTERNAS: 1,2 X 1,8 X H=1,67 M, VOLUME ÚTIL: 2592 L (PARA 13 CONTRIBUINTES). AF_12/2020</t>
  </si>
  <si>
    <t>5.034,53</t>
  </si>
  <si>
    <t>FILTRO ANAERÓBIO RETANGULAR, EM ALVENARIA COM BLOCOS DE CONCRETO, DIMENSÕES INTERNAS: 1,4 X 3,0 X H=1,67 M, VOLUME ÚTIL: 5040 L (PARA 32 CONTRIBUINTES). AF_12/2020</t>
  </si>
  <si>
    <t>7.970,54</t>
  </si>
  <si>
    <t>FILTRO ANAERÓBIO RETANGULAR, EM ALVENARIA COM BLOCOS DE CONCRETO, DIMENSÕES INTERNAS: 1,4 X 4,2 X H=1,67 M, VOLUME ÚTIL: 7056 L (PARA 67 CONTRIBUINTES). AF_12/2020</t>
  </si>
  <si>
    <t>10.444,64</t>
  </si>
  <si>
    <t>FILTRO ANAERÓBIO RETANGULAR, EM ALVENARIA COM BLOCOS DE CONCRETO, DIMENSÕES INTERNAS: 1,6 X 4,6 X H=1,67 M, VOLUME ÚTIL: 8832 L (PARA 84 CONTRIBUINTES). AF_12/2020</t>
  </si>
  <si>
    <t>12.171,03</t>
  </si>
  <si>
    <t>FILTRO ANAERÓBIO RETANGULAR, EM ALVENARIA COM BLOCOS DE CONCRETO, DIMENSÕES INTERNAS: 1,6 X 5,6 X H=1,67 M, VOLUME ÚTIL: 10752 L (PARA 103 CONTRIBUINTES). AF_12/2020</t>
  </si>
  <si>
    <t>14.390,17</t>
  </si>
  <si>
    <t>SUMIDOURO RETANGULAR, EM ALVENARIA COM BLOCOS DE CONCRETO, DIMENSÕES INTERNAS: 0,8 X 1,4 X H=3,0 M, ÁREA DE INFILTRAÇÃO: 13,2 M² (PARA 5 CONTRIBUINTES). AF_12/2020</t>
  </si>
  <si>
    <t>2.561,08</t>
  </si>
  <si>
    <t>SUMIDOURO RETANGULAR, EM ALVENARIA COM BLOCOS DE CONCRETO, DIMENSÕES INTERNAS: 1,0 X 3,0 X H=3,0 M, ÁREA DE INFILTRAÇÃO: 25 M² (PARA 10 CONTRIBUINTES). AF_12/2020</t>
  </si>
  <si>
    <t>4.379,83</t>
  </si>
  <si>
    <t>SUMIDOURO RETANGULAR, EM ALVENARIA COM BLOCOS DE CONCRETO, DIMENSÕES INTERNAS: 1,6 X 3,4 X H=3,0 M, ÁREA DE INFILTRAÇÃO: 32,9 M² (PARA 13 CONTRIBUINTES). . AF_12/2020</t>
  </si>
  <si>
    <t>5.767,95</t>
  </si>
  <si>
    <t>SUMIDOURO RETANGULAR, EM ALVENARIA COM BLOCOS DE CONCRETO, DIMENSÕES INTERNAS: 1,6 X 5,8 X H=3,0 M, ÁREA DE INFILTRAÇÃO: 50 M² (PARA 20 CONTRIBUINTES). . AF_12/2020</t>
  </si>
  <si>
    <t>8.540,79</t>
  </si>
  <si>
    <t>754,37</t>
  </si>
  <si>
    <t>411,18</t>
  </si>
  <si>
    <t>54,44</t>
  </si>
  <si>
    <t>689,53</t>
  </si>
  <si>
    <t>TAMPA CIRCULAR PARA ESGOTO E DRENAGEM, EM CONCRETO PRÉ-MOLDADO, DIÂMETRO INTERNO = 0,60 M E ALTURA = 0,10 M. AF_12/2020</t>
  </si>
  <si>
    <t>100,11</t>
  </si>
  <si>
    <t>143,57</t>
  </si>
  <si>
    <t>237,54</t>
  </si>
  <si>
    <t>30,67</t>
  </si>
  <si>
    <t>45,78</t>
  </si>
  <si>
    <t>430,27</t>
  </si>
  <si>
    <t>51,52</t>
  </si>
  <si>
    <t>58,70</t>
  </si>
  <si>
    <t>652,27</t>
  </si>
  <si>
    <t>316,59</t>
  </si>
  <si>
    <t>99,00</t>
  </si>
  <si>
    <t>36,73</t>
  </si>
  <si>
    <t>96,89</t>
  </si>
  <si>
    <t>122,68</t>
  </si>
  <si>
    <t>169,65</t>
  </si>
  <si>
    <t>340,58</t>
  </si>
  <si>
    <t>413,17</t>
  </si>
  <si>
    <t>840,08</t>
  </si>
  <si>
    <t>133,47</t>
  </si>
  <si>
    <t>183,46</t>
  </si>
  <si>
    <t>147,48</t>
  </si>
  <si>
    <t>181,08</t>
  </si>
  <si>
    <t>232,48</t>
  </si>
  <si>
    <t>61,25</t>
  </si>
  <si>
    <t>71,91</t>
  </si>
  <si>
    <t>97,07</t>
  </si>
  <si>
    <t>143,80</t>
  </si>
  <si>
    <t>174,16</t>
  </si>
  <si>
    <t>265,57</t>
  </si>
  <si>
    <t>87,76</t>
  </si>
  <si>
    <t>119,22</t>
  </si>
  <si>
    <t>177,56</t>
  </si>
  <si>
    <t>200,10</t>
  </si>
  <si>
    <t>279,03</t>
  </si>
  <si>
    <t>397,59</t>
  </si>
  <si>
    <t>546,52</t>
  </si>
  <si>
    <t>840,43</t>
  </si>
  <si>
    <t>58,04</t>
  </si>
  <si>
    <t>96,09</t>
  </si>
  <si>
    <t>161,30</t>
  </si>
  <si>
    <t>587,01</t>
  </si>
  <si>
    <t>298,05</t>
  </si>
  <si>
    <t>71,57</t>
  </si>
  <si>
    <t>254,42</t>
  </si>
  <si>
    <t>95,45</t>
  </si>
  <si>
    <t>102,94</t>
  </si>
  <si>
    <t>154,60</t>
  </si>
  <si>
    <t>272,85</t>
  </si>
  <si>
    <t>372,83</t>
  </si>
  <si>
    <t>649,89</t>
  </si>
  <si>
    <t>243,81</t>
  </si>
  <si>
    <t>210,41</t>
  </si>
  <si>
    <t>58,52</t>
  </si>
  <si>
    <t>78,30</t>
  </si>
  <si>
    <t>84,51</t>
  </si>
  <si>
    <t>126,48</t>
  </si>
  <si>
    <t>38,38</t>
  </si>
  <si>
    <t>28,37</t>
  </si>
  <si>
    <t>22,05</t>
  </si>
  <si>
    <t>276,21</t>
  </si>
  <si>
    <t>288,96</t>
  </si>
  <si>
    <t>397,99</t>
  </si>
  <si>
    <t>604,64</t>
  </si>
  <si>
    <t>735,66</t>
  </si>
  <si>
    <t>960,38</t>
  </si>
  <si>
    <t>337,97</t>
  </si>
  <si>
    <t>499,83</t>
  </si>
  <si>
    <t>654,38</t>
  </si>
  <si>
    <t>253,40</t>
  </si>
  <si>
    <t>465,13</t>
  </si>
  <si>
    <t>693,85</t>
  </si>
  <si>
    <t>910,47</t>
  </si>
  <si>
    <t>95648</t>
  </si>
  <si>
    <t>KIT CAVALETE PARA MEDIÇÃO DE ÁGUA - ENTRADA INDIVIDUALIZADA, EM CPVC DN 28 (1"), PARA 1 MEDIDOR - FORNECIMENTO E INSTALAÇÃO (EXCLUSIVE HIDRÔMETRO). AF_11/2016</t>
  </si>
  <si>
    <t>585,95</t>
  </si>
  <si>
    <t>95649</t>
  </si>
  <si>
    <t>KIT CAVALETE PARA MEDIÇÃO DE ÁGUA - ENTRADA INDIVIDUALIZADA, EM CPVC DN 28 (1"), PARA 2 MEDIDORES - FORNECIMENTO E INSTALAÇÃO (EXCLUSIVE HIDRÔMETRO). AF_11/2016</t>
  </si>
  <si>
    <t>1.009,23</t>
  </si>
  <si>
    <t>95650</t>
  </si>
  <si>
    <t>KIT CAVALETE PARA MEDIÇÃO DE ÁGUA - ENTRADA INDIVIDUALIZADA, EM CPVC DN 28 (1"), PARA 3 MEDIDORES - FORNECIMENTO E INSTALAÇÃO (EXCLUSIVE HIDRÔMETRO). AF_11/2016</t>
  </si>
  <si>
    <t>1.473,94</t>
  </si>
  <si>
    <t>95651</t>
  </si>
  <si>
    <t>KIT CAVALETE PARA MEDIÇÃO DE ÁGUA - ENTRADA INDIVIDUALIZADA, EM CPVC DN 28 (1"), PARA 4 MEDIDORES - FORNECIMENTO E INSTALAÇÃO (EXCLUSIVE HIDRÔMETRO). AF_11/2016</t>
  </si>
  <si>
    <t>1.914,19</t>
  </si>
  <si>
    <t>95652</t>
  </si>
  <si>
    <t>KIT CAVALETE PARA MEDIÇÃO DE ÁGUA - ENTRADA INDIVIDUALIZADA, EM CPVC DN 35 (1 ¼"), PARA 1 MEDIDOR - FORNECIMENTO E INSTALAÇÃO (EXCLUSIVE HIDRÔMETRO). AF_11/2016</t>
  </si>
  <si>
    <t>730,77</t>
  </si>
  <si>
    <t>95653</t>
  </si>
  <si>
    <t>KIT CAVALETE PARA MEDIÇÃO DE ÁGUA - ENTRADA INDIVIDUALIZADA, EM CPVC DN 35 (1 ¼"), PARA 2 MEDIDORES - FORNECIMENTO E INSTALAÇÃO (EXCLUSIVE HIDRÔMETRO). AF_11/2016</t>
  </si>
  <si>
    <t>1.296,94</t>
  </si>
  <si>
    <t>95654</t>
  </si>
  <si>
    <t>KIT CAVALETE PARA MEDIÇÃO DE ÁGUA - ENTRADA INDIVIDUALIZADA, EM CPVC DN 35 (1 ¼"), PARA 3 MEDIDORES - FORNECIMENTO E INSTALAÇÃO (EXCLUSIVE HIDRÔMETRO). AF_11/2016</t>
  </si>
  <si>
    <t>1.910,27</t>
  </si>
  <si>
    <t>95655</t>
  </si>
  <si>
    <t>KIT CAVALETE PARA MEDIÇÃO DE ÁGUA - ENTRADA INDIVIDUALIZADA, EM CPVC DN 35 (1 ¼"), PARA 4 MEDIDORES - FORNECIMENTO E INSTALAÇÃO (EXCLUSIVE HIDRÔMETRO). AF_11/2016</t>
  </si>
  <si>
    <t>2.492,18</t>
  </si>
  <si>
    <t>95657</t>
  </si>
  <si>
    <t>KIT CAVALETE PARA MEDIÇÃO DE ÁGUA - ENTRADA INDIVIDUALIZADA, EM PPR PN20 DN 25 (¾") PARA 1 MEDIDOR - FORNECIMENTO E INSTALAÇÃO (EXCLUSIVE HIDRÔMETRO). AF_11/2016</t>
  </si>
  <si>
    <t>95658</t>
  </si>
  <si>
    <t>KIT CAVALETE PARA MEDIÇÃO DE ÁGUA - ENTRADA INDIVIDUALIZADA, EM PPR PN20 DN 25 (¾" ) PARA 2 MEDIDORES - FORNECIMENTO E INSTALAÇÃO (EXCLUSIVE HIDRÔMETRO). AF_11/2016</t>
  </si>
  <si>
    <t>465,90</t>
  </si>
  <si>
    <t>95659</t>
  </si>
  <si>
    <t>KIT CAVALETE PARA MEDIÇÃO DE ÁGUA - ENTRADA INDIVIDUALIZADA, EM PPR PN20 DN 25 (¾") PARA 3 MEDIDORES - FORNECIMENTO E INSTALAÇÃO (EXCLUSIVE HIDRÔMETRO). AF_11/2016</t>
  </si>
  <si>
    <t>654,86</t>
  </si>
  <si>
    <t>95660</t>
  </si>
  <si>
    <t>KIT CAVALETE PARA MEDIÇÃO DE ÁGUA - ENTRADA INDIVIDUALIZADA, EM PPR PN20 DN 25 (¾") PARA 4 MEDIDORES - FORNECIMENTO E INSTALAÇÃO (EXCLUSIVE HIDRÔMETRO). AF_11/2016</t>
  </si>
  <si>
    <t>928,19</t>
  </si>
  <si>
    <t>95661</t>
  </si>
  <si>
    <t>KIT CAVALETE PARA MEDIÇÃO DE ÁGUA - ENTRADA INDIVIDUALIZADA, EM PPR PN20 DN 32 (1") PARA 1 MEDIDOR - FORNECIMENTO E INSTALAÇÃO (EXCLUSIVE HIDRÔMETRO). AF_11/2016</t>
  </si>
  <si>
    <t>320,79</t>
  </si>
  <si>
    <t>95662</t>
  </si>
  <si>
    <t>KIT CAVALETE PARA MEDIÇÃO DE ÁGUA - ENTRADA INDIVIDUALIZADA, EM PPR PN20 DN 32 (1") PARA 2 MEDIDORES - FORNECIMENTO E INSTALAÇÃO (EXCLUSIVE HIDRÔMETRO). AF_11/2016</t>
  </si>
  <si>
    <t>613,87</t>
  </si>
  <si>
    <t>95663</t>
  </si>
  <si>
    <t>KIT CAVALETE PARA MEDIÇÃO DE ÁGUA - ENTRADA INDIVIDUALIZADA, EM PPR PN20 DN 32 (1") PARA 3 MEDIDORES - FORNECIMENTO E INSTALAÇÃO (EXCLUSIVE HIDRÔMETRO). AF_11/2016</t>
  </si>
  <si>
    <t>926,38</t>
  </si>
  <si>
    <t>95664</t>
  </si>
  <si>
    <t>KIT CAVALETE PARA MEDIÇÃO DE ÁGUA - ENTRADA INDIVIDUALIZADA, EM PPR PN20 DN 32 (1") PARA 4 MEDIDORES - FORNECIMENTO E INSTALAÇÃO (EXCLUSIVE HIDRÔMETRO). AF_11/2016</t>
  </si>
  <si>
    <t>1.220,92</t>
  </si>
  <si>
    <t>95665</t>
  </si>
  <si>
    <t>KIT CAVALETE PARA MEDIÇÃO DE ÁGUA - ENTRADA INDIVIDUALIZADA, EM PPR PN25 DN 25 (¾") PARA 1 MEDIDOR - FORNECIMENTO E INSTALAÇÃO (EXCLUSIVE HIDRÔMETRO). AF_11/2016</t>
  </si>
  <si>
    <t>258,60</t>
  </si>
  <si>
    <t>95666</t>
  </si>
  <si>
    <t>KIT CAVALETE PARA MEDIÇÃO DE ÁGUA - ENTRADA INDIVIDUALIZADA, EM PPR PN25 DN 25 (¾") PARA 2 MEDIDORES - FORNECIMENTO E INSTALAÇÃO (EXCLUSIVE HIDRÔMETRO). AF_11/2016</t>
  </si>
  <si>
    <t>492,40</t>
  </si>
  <si>
    <t>95667</t>
  </si>
  <si>
    <t>KIT CAVALETE PARA MEDIÇÃO DE ÁGUA - ENTRADA INDIVIDUALIZADA, EM PPR PN25 DN 25 (¾") PARA 3 MEDIDORES - FORNECIMENTO E INSTALAÇÃO (EXCLUSIVE HIDRÔMETRO). AF_11/2016</t>
  </si>
  <si>
    <t>736,18</t>
  </si>
  <si>
    <t>95668</t>
  </si>
  <si>
    <t>KIT CAVALETE PARA MEDIÇÃO DE ÁGUA - ENTRADA INDIVIDUALIZADA, EM PPR PN25 DN 25 (¾") PARA 4 MEDIDORES - FORNECIMENTO E INSTALAÇÃO (EXCLUSIVE HIDRÔMETRO). AF_11/2016</t>
  </si>
  <si>
    <t>966,18</t>
  </si>
  <si>
    <t>95669</t>
  </si>
  <si>
    <t>KIT CAVALETE PARA MEDIÇÃO DE ÁGUA - ENTRADA INDIVIDUALIZADA, EM PPR PN25 DN 32 (1") PARA 1 MEDIDOR - FORNECIMENTO E INSTALAÇÃO (EXCLUSIVE HIDRÔMETRO). AF_11/2016</t>
  </si>
  <si>
    <t>342,67</t>
  </si>
  <si>
    <t>95670</t>
  </si>
  <si>
    <t>KIT CAVALETE PARA MEDIÇÃO DE ÁGUA - ENTRADA INDIVIDUALIZADA, EM PPR PN25 DN 32 (1") PARA 2 MEDIDORES - FORNECIMENTO E INSTALAÇÃO (EXCLUSIVE HIDRÔMETRO). AF_11/2016</t>
  </si>
  <si>
    <t>638,97</t>
  </si>
  <si>
    <t>95671</t>
  </si>
  <si>
    <t>KIT CAVALETE PARA MEDIÇÃO DE ÁGUA - ENTRADA INDIVIDUALIZADA, EM PPR PN25 DN 32 (1") PARA 3 MEDIDORES - FORNECIMENTO E INSTALAÇÃO (EXCLUSIVE HIDRÔMETRO). AF_11/2016</t>
  </si>
  <si>
    <t>959,35</t>
  </si>
  <si>
    <t>95672</t>
  </si>
  <si>
    <t>KIT CAVALETE PARA MEDIÇÃO DE ÁGUA - ENTRADA INDIVIDUALIZADA, EM PPR PN25 DN 32 (1") PARA 4 MEDIDORES - FORNECIMENTO E INSTALAÇÃO (EXCLUSIVE HIDRÔMETRO). AF_11/2016</t>
  </si>
  <si>
    <t>1.282,01</t>
  </si>
  <si>
    <t>113,76</t>
  </si>
  <si>
    <t>120,63</t>
  </si>
  <si>
    <t>112,50</t>
  </si>
  <si>
    <t>189,17</t>
  </si>
  <si>
    <t>47,49</t>
  </si>
  <si>
    <t>89,69</t>
  </si>
  <si>
    <t>114,55</t>
  </si>
  <si>
    <t>16,28</t>
  </si>
  <si>
    <t>3,47</t>
  </si>
  <si>
    <t>19,77</t>
  </si>
  <si>
    <t>28,34</t>
  </si>
  <si>
    <t>53,05</t>
  </si>
  <si>
    <t>5,12</t>
  </si>
  <si>
    <t>5,67</t>
  </si>
  <si>
    <t>2.744,27</t>
  </si>
  <si>
    <t>1.913,39</t>
  </si>
  <si>
    <t>1.501,43</t>
  </si>
  <si>
    <t>1.256,61</t>
  </si>
  <si>
    <t>20,32</t>
  </si>
  <si>
    <t>100128</t>
  </si>
  <si>
    <t>TIL (TUBO DE INSPEÇÃO E LIMPEZA) RADIAL PARA ESGOTO, EM PVC, DN 300X200 MM. AF_12/2020</t>
  </si>
  <si>
    <t>2.397,26</t>
  </si>
  <si>
    <t>1.645,62</t>
  </si>
  <si>
    <t>1.047,13</t>
  </si>
  <si>
    <t>1.318,69</t>
  </si>
  <si>
    <t>1.681,17</t>
  </si>
  <si>
    <t>956,53</t>
  </si>
  <si>
    <t>133,65</t>
  </si>
  <si>
    <t>1.523,94</t>
  </si>
  <si>
    <t>136,84</t>
  </si>
  <si>
    <t>2.656,36</t>
  </si>
  <si>
    <t>1.627,67</t>
  </si>
  <si>
    <t>140,70</t>
  </si>
  <si>
    <t>2.218,83</t>
  </si>
  <si>
    <t>144,04</t>
  </si>
  <si>
    <t>178,86</t>
  </si>
  <si>
    <t>7.506,26</t>
  </si>
  <si>
    <t>188,78</t>
  </si>
  <si>
    <t>78,83</t>
  </si>
  <si>
    <t>204,93</t>
  </si>
  <si>
    <t>103517</t>
  </si>
  <si>
    <t>AQUECEDOR SOLAR COMPACTO, KIT PARA 1 COLETOR SOLAR EM VIDRO TEMPERADO E SERPENTINA EM TUBO DE COBRE COM SUPORTE, RESERVATÓRIO, FIXAÇÕES E TUBOS - FORNECIMENTO E INSTALAÇÃO. AF_12/2021</t>
  </si>
  <si>
    <t>3.291,04</t>
  </si>
  <si>
    <t>103519</t>
  </si>
  <si>
    <t>BLOCO CONCRETADO NO LOCAL, 20X20X15CM, PARA BASE DE FIXAÇÃO DA ESTRUTURA SOLAR PARA LAJE DE CONCRETO - FORNECIMENTO E INSTALAÇÃO. AF_12/2021</t>
  </si>
  <si>
    <t>103520</t>
  </si>
  <si>
    <t>RESERVATÓRIO TÉRMICO/BOILER SOLAR EM AÇO INOX 400 L COM 2 PLACAS COLETORAS EM VIDRO TEMPERADO COM SERPENTINA EM TUBO DE COBRE 2 X 1 M - FORNECIMENTO E INSTALAÇÃO. AF_12/2021</t>
  </si>
  <si>
    <t>5.436,95</t>
  </si>
  <si>
    <t>103521</t>
  </si>
  <si>
    <t>RESERVATÓRIO TÉRMICO/BOILER SOLAR EM AÇO INOX 600 L COM 3 PLACAS COLETORAS EM VIDRO TEMPERADO COM SERPENTINA EM TUBO DE COBRE 2 X 1 M - FORNECIMENTO E INSTALAÇÃO. AF_12/2021</t>
  </si>
  <si>
    <t>7.218,92</t>
  </si>
  <si>
    <t>103522</t>
  </si>
  <si>
    <t>RESERVATÓRIO TÉRMICO/BOILER SOLAR EM AÇO INOX 800 L COM 4 PLACAS COLETORAS EM VIDRO TEMPERADO COM SERPENTINA EM TUBO DE COBRE 2 X 1 M - FORNECIMENTO E INSTALAÇÃO. AF_12/2021</t>
  </si>
  <si>
    <t>7.313,10</t>
  </si>
  <si>
    <t>103523</t>
  </si>
  <si>
    <t>RESERVATÓRIO TÉRMICO/BOILER SOLAR EM AÇO INOX 1000 L COM 5 PLACAS COLETORAS EM VIDRO TEMPERADO COM SERPENTINA EM TUBO DE COBRE 2 X 1 M - FORNECIMENTO E INSTALAÇÃO. AF_12/2021</t>
  </si>
  <si>
    <t>10.987,63</t>
  </si>
  <si>
    <t>104031</t>
  </si>
  <si>
    <t>COLAR DE TOMADA, PVC, COM TRAVAS, DE 60 MM X 1/2" OU 60 MM X 3/4", PARA LIGAÇÃO PREDIAL DE ÁGUA. AF_06/2022</t>
  </si>
  <si>
    <t>104032</t>
  </si>
  <si>
    <t>COLAR DE TOMADA, PVC, COM TRAVAS, DE 75 MM X 1/2" OU 75 MM X 3/4", PARA LIGAÇÃO PREDIAL DE ÁGUA. AF_06/2022</t>
  </si>
  <si>
    <t>28,84</t>
  </si>
  <si>
    <t>104033</t>
  </si>
  <si>
    <t>COLAR DE TOMADA, PVC, COM TRAVAS, DE 85 MM X 1/2" OU 85 MM X 3/4", PARA LIGAÇÃO PREDIAL DE ÁGUA. AF_06/2022</t>
  </si>
  <si>
    <t>26,37</t>
  </si>
  <si>
    <t>104034</t>
  </si>
  <si>
    <t>COLAR DE TOMADA, PVC, COM TRAVAS, DE 110 MM X 1/2" OU 110 MM X 3/4", PARA LIGAÇÃO PREDIAL DE ÁGUA. AF_06/2022</t>
  </si>
  <si>
    <t>104035</t>
  </si>
  <si>
    <t>COLAR DE TOMADA, POLIPROPILENO, COM PARAFUSOS, 63 MM X 1/2", PARA LIGAÇÃO PREDIAL DE ÁGUA. AF_06/2022</t>
  </si>
  <si>
    <t>104036</t>
  </si>
  <si>
    <t>COLAR DE TOMADA, POLIPROPILENO, COM PARAFUSOS, 63 MM X 3/4", PARA LIGAÇÃO PREDIAL DE ÁGUA. AF_06/2022</t>
  </si>
  <si>
    <t>104039</t>
  </si>
  <si>
    <t>TÊ DE SERVIÇO INTEGRADO, POLIPROPILENO, PARA TUBOS EM PEAD, 63 MM X 20 MM, PARA LIGAÇÃO PREDIAL DE ÁGUA. AF_06/2022</t>
  </si>
  <si>
    <t>104043</t>
  </si>
  <si>
    <t>ADAPTADOR, POLIPROPILENO, PARA TUBOS EM PEAD, 20 MM X 1/2", PARA LIGAÇÃO PREDIAL DE ÁGUA. AF_06/2022</t>
  </si>
  <si>
    <t>104044</t>
  </si>
  <si>
    <t>ADAPTADOR, POLIPROPILENO, PARA TUBOS EM PEAD, 20 MM X 3/4", PARA LIGAÇÃO PREDIAL DE ÁGUA. AF_06/2022</t>
  </si>
  <si>
    <t>104045</t>
  </si>
  <si>
    <t>ADAPTADOR, POLIPROPILENO, PARA TUBOS EM PEAD, 32 MM X 1", PARA LIGAÇÃO PREDIAL DE ÁGUA. AF_06/2022</t>
  </si>
  <si>
    <t>104046</t>
  </si>
  <si>
    <t>COTOVELO/JOELHO COM ADAPTADOR, POLIPROPILENO, PARA TUBOS EM PEAD, 20 MM X 1/2", PARA LIGAÇÃO PREDIAL DE ÁGUA. AF_06/2022</t>
  </si>
  <si>
    <t>104047</t>
  </si>
  <si>
    <t>COTOVELO/JOELHO COM ADAPTADOR, POLIPROPILENO, PARA TUBOS EM PEAD, 20 MM X 3/4", PARA LIGAÇÃO PREDIAL DE ÁGUA. AF_06/2022</t>
  </si>
  <si>
    <t>104048</t>
  </si>
  <si>
    <t>COTOVELO/JOELHO COM ADAPTADOR, POLIPROPILENO, PARA TUBOS EM PEAD, 32 MM X 1", PARA LIGAÇÃO PREDIAL DE ÁGUA. AF_06/2022</t>
  </si>
  <si>
    <t>104049</t>
  </si>
  <si>
    <t>ADAPTADOR, PVC, CURTO COM BOLSA E ROSCA, 20 MM X 1/2", PARA LIGAÇÃO PREDIAL DE ÁGUA. AF_06/2022</t>
  </si>
  <si>
    <t>104050</t>
  </si>
  <si>
    <t>ADAPTADOR, PVC, CURTO COM BOLSA E ROSCA, 32 MM X 1", PARA LIGAÇÃO PREDIAL DE ÁGUA. AF_06/2022</t>
  </si>
  <si>
    <t>104051</t>
  </si>
  <si>
    <t>COTOVELO/JOELHO 90°, POLIPROPILENO, PARA TUBOS EM PEAD, 20 X 20 MM, PARA LIGAÇÃO PREDIAL DE ÁGUA. AF_06/2022</t>
  </si>
  <si>
    <t>8,53</t>
  </si>
  <si>
    <t>104052</t>
  </si>
  <si>
    <t>COTOVELO/JOELHO 90°, POLIPROPILENO, PARA TUBOS EM PEAD, 32 X 32 MM, PARA LIGAÇÃO PREDIAL DE ÁGUA. AF_06/2022</t>
  </si>
  <si>
    <t>104053</t>
  </si>
  <si>
    <t>UNIÃO, POLIPROPILENO, PARA TUBOS EM PEAD, 20 MM, PARA LIGAÇÃO PREDIAL DE ÁGUA. AF_06/2022</t>
  </si>
  <si>
    <t>104054</t>
  </si>
  <si>
    <t>UNIÃO, POLIPROPILENO, PARA TUBOS EM PEAD, 32 MM, PARA LIGAÇÃO PREDIAL DE ÁGUA. AF_06/2022</t>
  </si>
  <si>
    <t>104055</t>
  </si>
  <si>
    <t>REGISTRO ESFERA, PVC, DE PASSEIO, PARA POLIETILENO, 20 MM, PARA LIGAÇÃO PREDIAL DE ÁGUA. AF_06/2022</t>
  </si>
  <si>
    <t>104056</t>
  </si>
  <si>
    <t>REGISTRO ESFERA, PVC, COM ROSCA, 1/2", PARA LIGAÇÃO PREDIAL DE ÁGUA. AF_06/2022</t>
  </si>
  <si>
    <t>104058</t>
  </si>
  <si>
    <t>LUVA, PVC, ROSCÁVEL, 1/2", PARA LIGAÇÃO PREDIAL DE ÁGUA. AF_06/2022</t>
  </si>
  <si>
    <t>104059</t>
  </si>
  <si>
    <t>LUVA, PVC, ROSCÁVEL, 1", PARA LIGAÇÃO PREDIAL DE ÁGUA. AF_06/2022</t>
  </si>
  <si>
    <t>104060</t>
  </si>
  <si>
    <t>TUBO, PEAD, PE-80, DE = 20 MM X 2,3 MM, PARA LIGAÇÃO PREDIAL DE ÁGUA. AF_06/2022</t>
  </si>
  <si>
    <t>104061</t>
  </si>
  <si>
    <t>TUBO, PEAD, PE-80, DE = 32 MM X 3,0 MM, PARA LIGAÇÃO PREDIAL DE ÁGUA. AF_06/2022</t>
  </si>
  <si>
    <t>104112</t>
  </si>
  <si>
    <t>(COMPOSIÇÃO REPRESENTATIVA) LIGAÇÃO PREDIAL DE ÁGUA, REDE DN 50 MM, RAMAL PREDIAL DE 20 MM, L = 2,0 M, LARGURA DA VALA = 0,65 M; COM COLAR DE TOMADA DE PVC; ESCAVAÇÃO MECANIZADA, PREPARO DE FUNDO DE VALA E REATERRO COMPACTADO. AF_06/2022</t>
  </si>
  <si>
    <t>171,89</t>
  </si>
  <si>
    <t>104114</t>
  </si>
  <si>
    <t>(COMPOSIÇÃO REPRESENTATIVA) LIGAÇÃO PREDIAL DE ÁGUA, REDE DN 50 MM, RAMAL PREDIAL DE 20 MM, L = 4,0 M, LARGURA DA VALA = 0,65 M; COM COLAR DE TOMADA DE PVC; ESCAVAÇÃO MECANIZADA, PREPARO DE FUNDO DE VALA E REATERRO COMPACTADO. AF_06/2022</t>
  </si>
  <si>
    <t>251,25</t>
  </si>
  <si>
    <t>104116</t>
  </si>
  <si>
    <t>(COMPOSIÇÃO REPRESENTATIVA) LIGAÇÃO PREDIAL DE ÁGUA, REDE DN 50 MM, RAMAL PREDIAL DE 20 MM, L = 6,0 M, LARGURA DA VALA = 0,65 M; COM COLAR DE TOMADA DE PVC; ESCAVAÇÃO MECANIZADA, PREPARO DE FUNDO DE VALA E REATERRO COMPACTADO. AF_06/2022</t>
  </si>
  <si>
    <t>330,61</t>
  </si>
  <si>
    <t>104118</t>
  </si>
  <si>
    <t>(COMPOSIÇÃO REPRESENTATIVA) LIGAÇÃO PREDIAL DE ÁGUA, REDE DN 50 MM, RAMAL PREDIAL DE 20 MM, L = 2,0 M, LARGURA DA VALA = 0,65 M; COM COLAR DE TOMADA DE PVC; ESCAVAÇÃO MANUAL, PREPARO DE FUNDO DE VALA E REATERRO COMPACTADO. AF_06/2022</t>
  </si>
  <si>
    <t>267,33</t>
  </si>
  <si>
    <t>104120</t>
  </si>
  <si>
    <t>(COMPOSIÇÃO REPRESENTATIVA) LIGAÇÃO PREDIAL DE ÁGUA, REDE DN 50 MM, RAMAL PREDIAL DE 20 MM, L = 4,0 M, LARGURA DA VALA = 0,65 M; COM COLAR DE TOMADA DE PVC; ESCAVAÇÃO MANUAL, PREPARO DE FUNDO DE VALA E REATERRO COMPACTADO. AF_06/2022</t>
  </si>
  <si>
    <t>412,97</t>
  </si>
  <si>
    <t>104122</t>
  </si>
  <si>
    <t>(COMPOSIÇÃO REPRESENTATIVA) LIGAÇÃO PREDIAL DE ÁGUA, REDE DN 50 MM, RAMAL PREDIAL DE 20 MM, L = 6,0 M, LARGURA DA VALA = 0,65 M; COM COLAR DE TOMADA DE PVC; ESCAVAÇÃO MANUAL, PREPARO DE FUNDO DE VALA E REATERRO COMPACTADO. AF_06/2022</t>
  </si>
  <si>
    <t>558,62</t>
  </si>
  <si>
    <t>104062</t>
  </si>
  <si>
    <t>CURVA LONGA, 90 GRAUS, PVC OCRE, JUNTA ELÁSTICA, DN 100 MM, PARA COLETOR PREDIAL DE ESGOTO. AF_06/2022</t>
  </si>
  <si>
    <t>105,59</t>
  </si>
  <si>
    <t>104063</t>
  </si>
  <si>
    <t>CURVA LONGA, 45 GRAUS, PVC OCRE, JUNTA ELÁSTICA, DN 100 MM, PARA COLETOR PREDIAL DE ESGOTO. AF_06/2022</t>
  </si>
  <si>
    <t>104064</t>
  </si>
  <si>
    <t>CURVA LONGA, 90 GRAUS, PVC OCRE, JUNTA ELÁSTICA, DN 150 MM, PARA COLETOR PREDIAL DE ESGOTO. AF_06/2022</t>
  </si>
  <si>
    <t>260,26</t>
  </si>
  <si>
    <t>104065</t>
  </si>
  <si>
    <t>CURVA LONGA, 45 GRAUS, PVC OCRE, JUNTA ELÁSTICA, DN 150 MM, PARA COLETOR PREDIAL DE ESGOTO. AF_06/2022</t>
  </si>
  <si>
    <t>219,18</t>
  </si>
  <si>
    <t>104072</t>
  </si>
  <si>
    <t>TÊ, PVC OCRE, JUNTA ELÁSTICA, DN 200 MM, PARA COLETOR PREDIAL DE ESGOTO. AF_06/2022</t>
  </si>
  <si>
    <t>392,36</t>
  </si>
  <si>
    <t>104076</t>
  </si>
  <si>
    <t>SELIM, PVC OCRE, COM TRAVA, DN 125 X 100 MM OU 150 X 100 MM, PARA COLETOR PREDIAL DE ESGOTO. AF_06/2022</t>
  </si>
  <si>
    <t>104082</t>
  </si>
  <si>
    <t>PLUG, PVC OCRE, JUNTA ELÁSTICA, DN 100 MM, PARA COLETOR PREDIAL DE ESGOTO. AF_06/2022</t>
  </si>
  <si>
    <t>42,39</t>
  </si>
  <si>
    <t>104083</t>
  </si>
  <si>
    <t>PLUG, PVC OCRE, JUNTA ELÁSTICA, DN 150 MM, PARA COLETOR PREDIAL DE ESGOTO. AF_06/2022</t>
  </si>
  <si>
    <t>103,66</t>
  </si>
  <si>
    <t>104084</t>
  </si>
  <si>
    <t>CAP, PVC OCRE, JUNTA ELÁSTICA, DN 150 MM, PARA COLETOR PREDIAL DE ESGOTO. AF_06/2022</t>
  </si>
  <si>
    <t>119,15</t>
  </si>
  <si>
    <t>104085</t>
  </si>
  <si>
    <t>TUBO, PVC OCRE, JUNTA ELÁSTICA, DN 100 MM, PARA COLETOR PREDIAL DE ESGOTO. AF_06/2022</t>
  </si>
  <si>
    <t>78,91</t>
  </si>
  <si>
    <t>104086</t>
  </si>
  <si>
    <t>TUBO, PVC OCRE, JUNTA ELÁSTICA, DN 150 MM, PARA COLETOR PREDIAL DE ESGOTO. AF_06/2022</t>
  </si>
  <si>
    <t>143,51</t>
  </si>
  <si>
    <t>104124</t>
  </si>
  <si>
    <t>(COMPOSIÇÃO REPRESENTATIVA) LIGAÇÃO PREDIAL DE ESGOTO, REDE DN 150 MM, COLETOR PREDIAL DN 100 MM, L = 2,0 M, LARGURA DA VALA = 0,65 M; COM SELIM E CURVA 90 GRAUS; ESCAVAÇÃO MECANIZADA, PREPARO DE FUNDO DE VALA E REATERRO COMPACTADO. AF_06/2022</t>
  </si>
  <si>
    <t>460,58</t>
  </si>
  <si>
    <t>104130</t>
  </si>
  <si>
    <t>(COMPOSIÇÃO REPRESENTATIVA) LIGAÇÃO PREDIAL DE ESGOTO, REDE DN 150 MM, COLETOR PREDIAL DN 100 MM, L = 4,0 M, LARGURA DA VALA = 0,65 M; COM SELIM E CURVA 90 GRAUS; ESCAVAÇÃO MECANIZADA, PREPARO DE FUNDO DE VALA E REATERRO COMPACTADO. AF_06/2022</t>
  </si>
  <si>
    <t>697,96</t>
  </si>
  <si>
    <t>104136</t>
  </si>
  <si>
    <t>(COMPOSIÇÃO REPRESENTATIVA) LIGAÇÃO PREDIAL DE ESGOTO, REDE DN 150 MM, COLETOR PREDIAL DN 100 MM, L = 6,0 M, LARGURA DA VALA = 0,65 M; COM SELIM E CURVA 90 GRAUS; ESCAVAÇÃO MECANIZADA, PREPARO DE FUNDO DE VALA E REATERRO COMPACTADO. AF_06/2022</t>
  </si>
  <si>
    <t>936,66</t>
  </si>
  <si>
    <t>104142</t>
  </si>
  <si>
    <t>(COMPOSIÇÃO REPRESENTATIVA) LIGAÇÃO PREDIAL DE ESGOTO, REDE DN 150 MM, COLETOR PREDIAL DN 100 MM, L = 2,0 M, LARGURA DA VALA = 0,65 M; COM SELIM E CURVA 90 GRAUS; ESCAVAÇÃO MANUAL, PREPARO DE FUNDO DE VALA E REATERRO COMPACTADO. AF_06/2022</t>
  </si>
  <si>
    <t>600,20</t>
  </si>
  <si>
    <t>104148</t>
  </si>
  <si>
    <t>(COMPOSIÇÃO REPRESENTATIVA) LIGAÇÃO PREDIAL DE ESGOTO, REDE DN 150 MM, COLETOR PREDIAL DN 100 MM, L = 4,0 M, LARGURA DA VALA = 0,65 M; COM SELIM E CURVA 90 GRAUS; ESCAVAÇÃO MANUAL, PREPARO DE FUNDO DE VALA E REATERRO COMPACTADO. AF_06/2022</t>
  </si>
  <si>
    <t>930,47</t>
  </si>
  <si>
    <t>104154</t>
  </si>
  <si>
    <t>(COMPOSIÇÃO REPRESENTATIVA) LIGAÇÃO PREDIAL DE ESGOTO, REDE DN 150 MM, COLETOR PREDIAL DN 100 MM, L = 6,0 M, LARGURA DA VALA = 0,65 M; COM SELIM E CURVA 90 GRAUS; ESCAVAÇÃO MANUAL, PREPARO DE FUNDO DE VALA E REATERRO COMPACTADO. AF_06/2022</t>
  </si>
  <si>
    <t>1.263,73</t>
  </si>
  <si>
    <t>103,29</t>
  </si>
  <si>
    <t>148,22</t>
  </si>
  <si>
    <t>184,99</t>
  </si>
  <si>
    <t>299,62</t>
  </si>
  <si>
    <t>207,22</t>
  </si>
  <si>
    <t>14,93</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</si>
  <si>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</si>
  <si>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</si>
  <si>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</si>
  <si>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</si>
  <si>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</si>
  <si>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</si>
  <si>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</si>
  <si>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6 CAMINHÕES BASCULANTES DE 14 M³, DMT DE 4 KM E VELOCIDADE MÉDIA 22 KM/H. AF_05/2020</t>
  </si>
  <si>
    <t>22,66</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</si>
  <si>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</si>
  <si>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</si>
  <si>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</si>
  <si>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16,35</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</si>
  <si>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</si>
  <si>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</si>
  <si>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</si>
  <si>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1,2 M³ / 155 HP), FROTA DE 5 CAMINHÕES BASCULANTES DE 14 M³, DMT DE 1,5 KM E VELOCIDADE MÉDIA 18 KM/H. AF_05/2020</t>
  </si>
  <si>
    <t>15,29</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</si>
  <si>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</si>
  <si>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</si>
  <si>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</si>
  <si>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</si>
  <si>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</si>
  <si>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</si>
  <si>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14,80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</si>
  <si>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</si>
  <si>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</si>
  <si>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18,32</t>
  </si>
  <si>
    <t>ESCAVAÇÃO VERTICAL PARA  EDIFICAÇÃO, COM CARGA, DESCARGA E TRANSPORTE DE SOLO DE 1ª CATEGORIA, COM ESCAVADEIRA HIDRÁULICA (CAÇAMBA: 1,2 M³ / 155 HP), FROTA DE 8 CAMINHÕES BASCULANTES DE 18 M³, DMT DE 6 KM E VELOCIDADE MÉDIA 22 KM/H. AF_05/2020</t>
  </si>
  <si>
    <t>23,06</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</si>
  <si>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</si>
  <si>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</si>
  <si>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</si>
  <si>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</si>
  <si>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</si>
  <si>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</si>
  <si>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</si>
  <si>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19,48</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</si>
  <si>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</si>
  <si>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</si>
  <si>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</si>
  <si>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</si>
  <si>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</si>
  <si>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</si>
  <si>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</si>
  <si>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</si>
  <si>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14,68</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</si>
  <si>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</si>
  <si>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</si>
  <si>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</si>
  <si>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20,04</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</si>
  <si>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</si>
  <si>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</si>
  <si>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</si>
  <si>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</si>
  <si>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</si>
  <si>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17,54</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</si>
  <si>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</si>
  <si>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</si>
  <si>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</si>
  <si>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</si>
  <si>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</si>
  <si>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</si>
  <si>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</si>
  <si>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</si>
  <si>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</si>
  <si>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</si>
  <si>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</si>
  <si>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</si>
  <si>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</si>
  <si>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</si>
  <si>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</si>
  <si>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</si>
  <si>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</si>
  <si>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</si>
  <si>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</si>
  <si>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23,77</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</si>
  <si>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</si>
  <si>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</si>
  <si>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</si>
  <si>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</si>
  <si>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20,36</t>
  </si>
  <si>
    <t>ESCAVAÇÃO VERTICAL PARA INFRAESTRUTURA, COM CARGA, DESCARGA E TRANSPORTE DE SOLO DE 1ª CATEGORIA, COM ESCAVADEIRA HIDRÁULICA (CAÇAMBA: 1,2 M³ / 155HP), FROTA DE 9 CAMINHÕES BASCULANTES DE 10 M³, DMT DE 4 KM E VELOCIDADE MÉDIA 22 KM/H. AF_05/2020</t>
  </si>
  <si>
    <t>22,50</t>
  </si>
  <si>
    <t>ESCAVAÇÃO VERTICAL PARA INFRAESTRUTURA, COM CARGA, DESCARGA E TRANSPORTE DE SOLO DE 1ª CATEGORIA, COM ESCAVADEIRA HIDRÁULICA (CAÇAMBA: 1,2 M³ / 155HP), FROTA DE 12 CAMINHÕES BASCULANTES DE 10 M³, DMT DE 6 KM E VELOCIDADE MÉDIA22 KM/H. AF_05/2020</t>
  </si>
  <si>
    <t>137,09</t>
  </si>
  <si>
    <t>158,73</t>
  </si>
  <si>
    <t>23,27</t>
  </si>
  <si>
    <t>37,51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</si>
  <si>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</si>
  <si>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</si>
  <si>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</si>
  <si>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</si>
  <si>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</si>
  <si>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</si>
  <si>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5,89</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</si>
  <si>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</si>
  <si>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</si>
  <si>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</si>
  <si>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</si>
  <si>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</si>
  <si>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</si>
  <si>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</si>
  <si>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</si>
  <si>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</si>
  <si>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8,83</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</si>
  <si>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</si>
  <si>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</si>
  <si>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7,40</t>
  </si>
  <si>
    <t>ESCAVAÇÃO MECANIZADA DE VALA COM PROFUNDIDADE MAIOR QUE 1,5 M ATÉ 3,0 M (MÉDIA MONTANTE E JUSANTE/UMA COMPOSIÇÃO POR TRECHO), RETROESCAV (0,26 M3), LARGURA DE 0,8 M A 1,5 M, EM SOLO DE 1A CATEGORIA, LOCAIS COM BAIXO NÍVEL DE INTERFERÊNCIA. AF_02/2021</t>
  </si>
  <si>
    <t>80,66</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</si>
  <si>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</si>
  <si>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</si>
  <si>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</si>
  <si>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</si>
  <si>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</si>
  <si>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</si>
  <si>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</si>
  <si>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</si>
  <si>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</si>
  <si>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</si>
  <si>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</si>
  <si>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</si>
  <si>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</si>
  <si>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10,12</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</si>
  <si>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</si>
  <si>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</si>
  <si>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</si>
  <si>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</si>
  <si>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</si>
  <si>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</si>
  <si>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</si>
  <si>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</si>
  <si>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</si>
  <si>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</si>
  <si>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</si>
  <si>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15,12</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</si>
  <si>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</si>
  <si>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</si>
  <si>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</si>
  <si>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</si>
  <si>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8,33</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</si>
  <si>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</si>
  <si>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</si>
  <si>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</si>
  <si>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</si>
  <si>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</si>
  <si>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</si>
  <si>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</si>
  <si>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</si>
  <si>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</si>
  <si>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</si>
  <si>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</si>
  <si>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</si>
  <si>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</si>
  <si>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</si>
  <si>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</si>
  <si>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</si>
  <si>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</si>
  <si>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</si>
  <si>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</si>
  <si>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</si>
  <si>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</si>
  <si>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</si>
  <si>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</si>
  <si>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</si>
  <si>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</si>
  <si>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9,26</t>
  </si>
  <si>
    <t>ESCAVAÇÃO MECANIZADA DE VALA COM PROF. MAIOR QUE 1,5 M ATÉ 3,0 M (MÉDIA MONTANTE E JUSANTE/UMA COMPOSIÇÃO POR TRECHO), RETROESCAV. (0,26 M3), LARG. DE 0,8 M A 1,5 M, EM SOLO DE 2A CATEGORIA, EM LOCAIS COM BAIXO NÍVEL DE INTERFERÊNCIA. AF_02/2021</t>
  </si>
  <si>
    <t>8,43</t>
  </si>
  <si>
    <t>57,78</t>
  </si>
  <si>
    <t>54,80</t>
  </si>
  <si>
    <t>76,84</t>
  </si>
  <si>
    <t>79,59</t>
  </si>
  <si>
    <t>69,01</t>
  </si>
  <si>
    <t>64,85</t>
  </si>
  <si>
    <t>60,75</t>
  </si>
  <si>
    <t>59,00</t>
  </si>
  <si>
    <t>68,59</t>
  </si>
  <si>
    <t>64,16</t>
  </si>
  <si>
    <t>81,36</t>
  </si>
  <si>
    <t>10,61</t>
  </si>
  <si>
    <t>26,51</t>
  </si>
  <si>
    <t>48,90</t>
  </si>
  <si>
    <t>0,71</t>
  </si>
  <si>
    <t>204,64</t>
  </si>
  <si>
    <t>322,70</t>
  </si>
  <si>
    <t>297,91</t>
  </si>
  <si>
    <t>180,30</t>
  </si>
  <si>
    <t>292,72</t>
  </si>
  <si>
    <t>247,00</t>
  </si>
  <si>
    <t>140,33</t>
  </si>
  <si>
    <t>2,17</t>
  </si>
  <si>
    <t>103322</t>
  </si>
  <si>
    <t>ALVENARIA DE VEDAÇÃO DE BLOCOS CERÂMICOS FURADOS NA VERTICAL DE 9X19X39 CM (ESPESSURA 9 CM) E ARGAMASSA DE ASSENTAMENTO COM PREPARO EM BETONEIRA. AF_12/2021</t>
  </si>
  <si>
    <t>50,34</t>
  </si>
  <si>
    <t>103323</t>
  </si>
  <si>
    <t>ALVENARIA DE VEDAÇÃO DE BLOCOS CERÂMICOS FURADOS NA VERTICAL DE 9X19X39 CM (ESPESSURA 9 CM) E ARGAMASSA DE ASSENTAMENTO COM PREPARO MANUAL. AF_12/2021</t>
  </si>
  <si>
    <t>103324</t>
  </si>
  <si>
    <t>ALVENARIA DE VEDAÇÃO DE BLOCOS CERÂMICOS FURADOS NA VERTICAL DE 14X19X39 CM (ESPESSURA 14 CM) E ARGAMASSA DE ASSENTAMENTO COM PREPARO EM BETONEIRA. AF_12/2021</t>
  </si>
  <si>
    <t>67,94</t>
  </si>
  <si>
    <t>103325</t>
  </si>
  <si>
    <t>ALVENARIA DE VEDAÇÃO DE BLOCOS CERÂMICOS FURADOS NA VERTICAL DE 14X19X39 CM (ESPESSURA 14 CM) E ARGAMASSA DE ASSENTAMENTO COM PREPARO MANUAL. AF_12/2021</t>
  </si>
  <si>
    <t>69,17</t>
  </si>
  <si>
    <t>103326</t>
  </si>
  <si>
    <t>ALVENARIA DE VEDAÇÃO DE BLOCOS CERÂMICOS FURADOS NA VERTICAL DE 19X19X39 CM (ESPESSURA 19 CM) E ARGAMASSA DE ASSENTAMENTO COM PREPARO EM BETONEIRA. AF_12/2021</t>
  </si>
  <si>
    <t>81,99</t>
  </si>
  <si>
    <t>103327</t>
  </si>
  <si>
    <t>ALVENARIA DE VEDAÇÃO DE BLOCOS CERÂMICOS FURADOS NA VERTICAL DE 19X19X39 CM (ESPESSURA 19 CM) E ARGAMASSA DE ASSENTAMENTO COM PREPARO MANUAL. AF_12/2021</t>
  </si>
  <si>
    <t>83,43</t>
  </si>
  <si>
    <t>103328</t>
  </si>
  <si>
    <t>ALVENARIA DE VEDAÇÃO DE BLOCOS CERÂMICOS FURADOS NA HORIZONTAL DE 9X19X19 CM (ESPESSURA 9 CM) E ARGAMASSA DE ASSENTAMENTO COM PREPARO EM BETONEIRA. AF_12/2021</t>
  </si>
  <si>
    <t>103329</t>
  </si>
  <si>
    <t>ALVENARIA DE VEDAÇÃO DE BLOCOS CERÂMICOS FURADOS NA HORIZONTAL DE 9X19X19 CM (ESPESSURA 9 CM) E ARGAMASSA DE ASSENTAMENTO COM PREPARO MANUAL. AF_12/2021</t>
  </si>
  <si>
    <t>84,41</t>
  </si>
  <si>
    <t>103330</t>
  </si>
  <si>
    <t>ALVENARIA DE VEDAÇÃO DE BLOCOS CERÂMICOS FURADOS NA HORIZONTAL DE 11,5X19X19 CM (ESPESSURA 11,5 CM) E ARGAMASSA DE ASSENTAMENTO COM PREPARO EM BETONEIRA. AF_12/2021</t>
  </si>
  <si>
    <t>103331</t>
  </si>
  <si>
    <t>ALVENARIA DE VEDAÇÃO DE BLOCOS CERÂMICOS FURADOS NA HORIZONTAL DE 11,5X19X19 CM (ESPESSURA 11,5 CM) E ARGAMASSA DE ASSENTAMENTO COM PREPARO MANUAL. AF_12/2021</t>
  </si>
  <si>
    <t>75,92</t>
  </si>
  <si>
    <t>103332</t>
  </si>
  <si>
    <t>ALVENARIA DE VEDAÇÃO DE BLOCOS CERÂMICOS FURADOS NA HORIZONTAL DE 9X14X19 CM (ESPESSURA 9 CM) E ARGAMASSA DE ASSENTAMENTO COM PREPARO EM BETONEIRA. AF_12/2021</t>
  </si>
  <si>
    <t>103333</t>
  </si>
  <si>
    <t>ALVENARIA DE VEDAÇÃO DE BLOCOS CERÂMICOS FURADOS NA HORIZONTAL DE 9X14X19 CM (ESPESSURA 9 CM) E ARGAMASSA DE ASSENTAMENTO COM PREPARO MANUAL. AF_12/2021</t>
  </si>
  <si>
    <t>111,28</t>
  </si>
  <si>
    <t>103334</t>
  </si>
  <si>
    <t>ALVENARIA DE VEDAÇÃO DE BLOCOS CERÂMICOS FURADOS NA HORIZONTAL DE 14X9X19 CM (ESPESSURA 14 CM, BLOCO DEITADO) E ARGAMASSA DE ASSENTAMENTO COM PREPARO EM BETONEIRA. AF_12/2021</t>
  </si>
  <si>
    <t>132,14</t>
  </si>
  <si>
    <t>103335</t>
  </si>
  <si>
    <t>ALVENARIA DE VEDAÇÃO DE BLOCOS CERÂMICOS FURADOS NA HORIZONTAL DE 14X9X19 CM (ESPESSURA 14 CM, BLOCO DEITADO) E ARGAMASSA DE ASSENTAMENTO COM PREPARO MANUAL. AF_12/2021</t>
  </si>
  <si>
    <t>134,05</t>
  </si>
  <si>
    <t>103350</t>
  </si>
  <si>
    <t>ALVENARIA DE VEDAÇÃO DE BLOCOS CERÂMICOS FURADOS NA HORIZONTAL DE 9X9X19 CM (ESPESSURA 9 CM) E ARGAMASSA DE ASSENTAMENTO COM PREPARO EM BETONEIRA. AF_12/2021</t>
  </si>
  <si>
    <t>162,24</t>
  </si>
  <si>
    <t>103351</t>
  </si>
  <si>
    <t>ALVENARIA DE VEDAÇÃO DE BLOCOS CERÂMICOS FURADOS NA HORIZONTAL DE 9X9X19 CM (ESPESSURA 9 CM) E ARGAMASSA DE ASSENTAMENTO COM PREPARO MANUAL. AF_12/2021</t>
  </si>
  <si>
    <t>163,65</t>
  </si>
  <si>
    <t>103356</t>
  </si>
  <si>
    <t>ALVENARIA DE VEDAÇÃO DE BLOCOS CERÂMICOS FURADOS NA HORIZONTAL DE 9X19X29 CM (ESPESSURA 9 CM) E ARGAMASSA DE ASSENTAMENTO COM PREPARO EM BETONEIRA. AF_12/2021</t>
  </si>
  <si>
    <t>50,16</t>
  </si>
  <si>
    <t>103357</t>
  </si>
  <si>
    <t>ALVENARIA DE VEDAÇÃO DE BLOCOS CERÂMICOS FURADOS NA HORIZONTAL DE 9X19X29 CM (ESPESSURA 9 CM) E ARGAMASSA DE ASSENTAMENTO COM PREPARO MANUAL. AF_12/2021</t>
  </si>
  <si>
    <t>50,97</t>
  </si>
  <si>
    <t>ALVENARIA ESTRUTURAL DE BLOCOS CERÂMICOS 14X19X39, (ESPESSURA DE 14 CM), UTILIZANDO PALHETA E ARGAMASSA DE ASSENTAMENTO COM PREPARO EM BETONEIRA. AF_03/2023</t>
  </si>
  <si>
    <t>60,59</t>
  </si>
  <si>
    <t>ALVENARIA ESTRUTURAL DE BLOCOS CERÂMICOS 14X19X39, (ESPESSURA DE 14 CM), UTILIZANDO PALHETA E ARGAMASSA DE ASSENTAMENTO COM PREPARO MANUAL. AF_03/2023</t>
  </si>
  <si>
    <t>61,82</t>
  </si>
  <si>
    <t>ALVENARIA ESTRUTURAL DE BLOCOS CERÂMICOS 14X19X29, (ESPESSURA DE 14 CM), UTILIZANDO PALHETA E ARGAMASSA DE ASSENTAMENTO COM PREPARO EM BETONEIRA. AF_03/2023</t>
  </si>
  <si>
    <t>69,55</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</si>
  <si>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</si>
  <si>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</si>
  <si>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</si>
  <si>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73,00</t>
  </si>
  <si>
    <t>ALVENARIA ESTRUTURAL DE BLOCOS CERÂMICOS 14X19X29, (ESPESSURA DE 14 CM), UTILIZANDO COLHER DE PEDREIRO E ARGAMASSA DE ASSENTAMENTO COM PREPARO EM BETONEIRA. AF_03/2023</t>
  </si>
  <si>
    <t>84,83</t>
  </si>
  <si>
    <t>ALVENARIA ESTRUTURAL DE BLOCOS CERÂMICOS 14X19X29, (ESPESSURA DE 14 CM), UTILIZANDO COLHER DE PEDREIRO E ARGAMASSA DE ASSENTAMENTO COM PREPARO MANUAL. AF_03/2023</t>
  </si>
  <si>
    <t>86,66</t>
  </si>
  <si>
    <t>101157</t>
  </si>
  <si>
    <t>ALVENARIA DE VEDAÇÃO DE BLOCOS DE GESSO DE 7X50X66CM (ESPESSURA 7CM). AF_05/2020</t>
  </si>
  <si>
    <t>62,97</t>
  </si>
  <si>
    <t>101158</t>
  </si>
  <si>
    <t>ALVENARIA DE VEDAÇÃO DE BLOCOS DE GESSO DE 10X50X66CM (ESPESSURA 10CM). AF_05/2020</t>
  </si>
  <si>
    <t>82,43</t>
  </si>
  <si>
    <t>138,36</t>
  </si>
  <si>
    <t>103316</t>
  </si>
  <si>
    <t>ALVENARIA DE VEDAÇÃO DE BLOCOS VAZADOS DE CONCRETO DE 9X19X39 CM (ESPESSURA 9 CM) E ARGAMASSA DE ASSENTAMENTO COM PREPARO EM BETONEIRA. AF_12/2021</t>
  </si>
  <si>
    <t>71,49</t>
  </si>
  <si>
    <t>103317</t>
  </si>
  <si>
    <t>ALVENARIA DE VEDAÇÃO DE BLOCOS VAZADOS DE CONCRETO DE 9X19X39 CM (ESPESSURA 9 CM) E ARGAMASSA DE ASSENTAMENTO COM PREPARO MANUAL. AF_12/2021</t>
  </si>
  <si>
    <t>72,40</t>
  </si>
  <si>
    <t>103318</t>
  </si>
  <si>
    <t>ALVENARIA DE VEDAÇÃO DE BLOCOS VAZADOS DE CONCRETO DE 14X19X39 CM (ESPESSURA 14 CM)  E ARGAMASSA DE ASSENTAMENTO COM PREPARO EM BETONEIRA. AF_12/2021</t>
  </si>
  <si>
    <t>92,96</t>
  </si>
  <si>
    <t>103319</t>
  </si>
  <si>
    <t>ALVENARIA DE VEDAÇÃO DE BLOCOS VAZADOS DE CONCRETO DE 14X19X39 CM (ESPESSURA 14 CM) E ARGAMASSA DE ASSENTAMENTO COM PREPARO MANUAL. AF_12/2021</t>
  </si>
  <si>
    <t>94,03</t>
  </si>
  <si>
    <t>103320</t>
  </si>
  <si>
    <t>ALVENARIA DE VEDAÇÃO DE BLOCOS VAZADOS DE CONCRETO DE 19X19X39 CM (ESPESSURA 19 CM) E ARGAMASSA DE ASSENTAMENTO COM PREPARO EM BETONEIRA. AF_12/2021</t>
  </si>
  <si>
    <t>112,08</t>
  </si>
  <si>
    <t>103321</t>
  </si>
  <si>
    <t>ALVENARIA DE VEDAÇÃO DE BLOCOS VAZADOS DE CONCRETO DE 19X19X39 CM (ESPESSURA 19 CM) E ARGAMASSA DE ASSENTAMENTO COM PREPARO MANUAL. AF_12/2021</t>
  </si>
  <si>
    <t>103336</t>
  </si>
  <si>
    <t>ALVENARIA DE VEDAÇÃO DE BLOCOS  VAZADOS DE CONCRETO APARENTE DE 9X19X39 CM (ESPESSURA 9 CM) E ARGAMASSA DE ASSENTAMENTO COM PREPARO EM BETONEIRA. AF_12/2021</t>
  </si>
  <si>
    <t>80,35</t>
  </si>
  <si>
    <t>103337</t>
  </si>
  <si>
    <t>ALVENARIA DE VEDAÇÃO DE BLOCOS  VAZADOS DE CONCRETO APARENTE DE 9X19X39 CM (ESPESSURA 9 CM) E ARGAMASSA DE ASSENTAMENTO COM PREPARO MANUAL. AF_12/2021</t>
  </si>
  <si>
    <t>81,26</t>
  </si>
  <si>
    <t>103338</t>
  </si>
  <si>
    <t>ALVENARIA DE VEDAÇÃO DE BLOCOS  VAZADOS DE CONCRETO APARENTE DE 14X19X39 CM (ESPESSURA 14 CM) E ARGAMASSA DE ASSENTAMENTO COM PREPARO EM BETONEIRA. AF_12/2021</t>
  </si>
  <si>
    <t>105,88</t>
  </si>
  <si>
    <t>103339</t>
  </si>
  <si>
    <t>ALVENARIA DE VEDAÇÃO DE BLOCOS  VAZADOS DE CONCRETO APARENTE DE 14X19X39 CM (ESPESSURA 14 CM) E ARGAMASSA DE ASSENTAMENTO COM PREPARO MANUAL. AF_12/2021</t>
  </si>
  <si>
    <t>106,95</t>
  </si>
  <si>
    <t>103340</t>
  </si>
  <si>
    <t>ALVENARIA DE VEDAÇÃO DE BLOCOS  VAZADOS DE CONCRETO APARENTE DE 19X19X39 CM (ESPESSURA 19 CM) E ARGAMASSA DE ASSENTAMENTO COM PREPARO EM BETONEIRA. AF_12/2021</t>
  </si>
  <si>
    <t>128,52</t>
  </si>
  <si>
    <t>103341</t>
  </si>
  <si>
    <t>ALVENARIA DE VEDAÇÃO DE BLOCOS  VAZADOS DE CONCRETO APARENTE DE 19X19X39 CM (ESPESSURA 19 CM) E ARGAMASSA DE ASSENTAMENTO COM PREPARO MANUAL. AF_12/2021</t>
  </si>
  <si>
    <t>129,86</t>
  </si>
  <si>
    <t>103342</t>
  </si>
  <si>
    <t>ALVENARIA DE VEDAÇÃO DE BLOCOS  VAZADOS DE CONCRETO DE 14X19X29 CM (ESPESSURA 14 CM) E ARGAMASSA DE ASSENTAMENTO COM PREPARO EM BETONEIRA. AF_12/2021</t>
  </si>
  <si>
    <t>108,24</t>
  </si>
  <si>
    <t>103343</t>
  </si>
  <si>
    <t>ALVENARIA DE VEDAÇÃO DE BLOCOS  VAZADOS DE CONCRETO DE 14X19X29 CM (ESPESSURA 14 CM) E ARGAMASSA DE ASSENTAMENTO COM PREPARO MANUAL. AF_12/2021</t>
  </si>
  <si>
    <t>109,43</t>
  </si>
  <si>
    <t>ALVENARIA DE BLOCOS DE CONCRETO ESTRUTURAL 14X19X39 CM (ESPESSURA 14 CM), FBK = 4,5 MPA, UTILIZANDO PALHETA. AF_10/2022</t>
  </si>
  <si>
    <t>80,54</t>
  </si>
  <si>
    <t>ALVENARIA DE BLOCOS DE CONCRETO ESTRUTURAL 14X19X39 CM (ESPESSURA 14 CM), FBK = 14 MPA, UTILIZANDO PALHETA. AF_10/2022</t>
  </si>
  <si>
    <t>97,78</t>
  </si>
  <si>
    <t>ALVENARIA DE BLOCOS DE CONCRETO ESTRUTURAL 14X19X29 CM (ESPESSURA 14 CM), FBK = 4,5 MPA, UTILIZANDO PALHETA. AF_10/2022</t>
  </si>
  <si>
    <t>106,24</t>
  </si>
  <si>
    <t>125,25</t>
  </si>
  <si>
    <t>ALVENARIA DE BLOCOS DE CONCRETO ESTRUTURAL 14X19X39 CM (ESPESSURA 14 CM), FBK = 4,5 MPA, UTILIZANDO COLHER DE PEDREIRO. AF_10/2022</t>
  </si>
  <si>
    <t>91,36</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</si>
  <si>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</si>
  <si>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</si>
  <si>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</si>
  <si>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144,06</t>
  </si>
  <si>
    <t>210,81</t>
  </si>
  <si>
    <t>755,90</t>
  </si>
  <si>
    <t>766,83</t>
  </si>
  <si>
    <t>PAREDE COM PLACAS DE GESSO ACARTONADO (DRYWALL), PARA USO INTERNO, COM DUAS FACES SIMPLES E ESTRUTURA METÁLICA COM GUIAS SIMPLES, SEM VÃOS. AF_06/2017_PS</t>
  </si>
  <si>
    <t>93,68</t>
  </si>
  <si>
    <t>PAREDE COM PLACAS DE GESSO ACARTONADO (DRYWALL), PARA USO INTERNO, COM DUAS FACES SIMPLES E ESTRUTURA METÁLICA COM GUIAS SIMPLES, COM VÃOS AF_06/2017_PS</t>
  </si>
  <si>
    <t>105,15</t>
  </si>
  <si>
    <t>PAREDE COM PLACAS DE GESSO ACARTONADO (DRYWALL), PARA USO INTERNO, COM DUAS FACES SIMPLES E ESTRUTURA METÁLICA COM GUIAS DUPLAS, SEM VÃOS. AF_06/2017_PS</t>
  </si>
  <si>
    <t>122,95</t>
  </si>
  <si>
    <t>PAREDE COM PLACAS DE GESSO ACARTONADO (DRYWALL), PARA USO INTERNO, COM DUAS FACES SIMPLES E ESTRUTURA METÁLICA COM GUIAS DUPLAS, COM VÃOS. AF_06/2017_PS</t>
  </si>
  <si>
    <t>PAREDE COM PLACAS DE GESSO ACARTONADO (DRYWALL), PARA USO INTERNO, COM UMA FACE SIMPLES E OUTRA FACE DUPLA E ESTRUTURA METÁLICA COM GUIAS SIMPLES, SEM VÃOS. AF_06/2017_PS</t>
  </si>
  <si>
    <t>121,33</t>
  </si>
  <si>
    <t>PAREDE COM PLACAS DE GESSO ACARTONADO (DRYWALL), PARA USO INTERNO, COM UMA FACE SIMPLES E OUTRA FACE DUPLA E ESTRUTURA METÁLICA COM GUIAS SIMPLES, COM VÃOS. AF_06/2017_PS</t>
  </si>
  <si>
    <t>133,27</t>
  </si>
  <si>
    <t>PAREDE COM PLACAS DE GESSO ACARTONADO (DRYWALL), PARA USO INTERNO COM UMA FACE SIMPLES E OUTRA FACE DUPLA E ESTRUTURA METÁLICA COM GUIAS DUPLAS, SEM VÃOS. AF_06/2017_PS</t>
  </si>
  <si>
    <t>150,60</t>
  </si>
  <si>
    <t>PAREDE COM PLACAS DE GESSO ACARTONADO (DRYWALL), PARA USO INTERNO, COM UMA FACE SIMPLES E OUTRA FACE DUPLA E   ESTRUTURA METÁLICA COM GUIAS DUPLAS, COM VÃOS. AF_06/2017_PS</t>
  </si>
  <si>
    <t>PAREDE COM PLACAS DE GESSO ACARTONADO (DRYWALL), PARA USO INTERNO, COM DUAS FACES DUPLAS E ESTRUTURA METÁLICA COM GUIAS SIMPLES, SEM VÃOS. AF_06/2017_PS</t>
  </si>
  <si>
    <t>PAREDE COM PLACAS DE GESSO ACARTONADO (DRYWALL), PARA USO INTERNO, COM DUAS FACES DUPLAS E ESTRUTURA METÁLICA COM GUIAS SIMPLES, COM VÃOS. AF_06/2017_PS</t>
  </si>
  <si>
    <t>161,37</t>
  </si>
  <si>
    <t>178,25</t>
  </si>
  <si>
    <t>PAREDE COM PLACAS DE GESSO ACARTONADO (DRYWALL), PARA USO INTERNO, COM DUAS FACES DUPLAS E ESTRUTURA METÁLICA COM GUIAS DUPLAS, COM VÃOS. AF_06/2017_PS</t>
  </si>
  <si>
    <t>201,38</t>
  </si>
  <si>
    <t>PAREDE COM PLACAS DE GESSO ACARTONADO (DRYWALL), PARA USO INTERNO, COM UMA FACE SIMPLES E ESTRUTURA METÁLICA COM GUIAS SIMPLES, SEM VÃOS. AF_06/2017_PS</t>
  </si>
  <si>
    <t>62,18</t>
  </si>
  <si>
    <t>PAREDE COM PLACAS DE GESSO ACARTONADO (DRYWALL), PARA USO INTERNO, COM UMA FACE SIMPLES E ESTRUTURA METÁLICA COM GUIAS SIMPLES, COM VÃOS. AF_06/2017_PS</t>
  </si>
  <si>
    <t>DIVISÓRIA FIXA EM VIDRO TEMPERADO 10 MM, SEM ABERTURA. AF_01/2021_PS</t>
  </si>
  <si>
    <t>541,13</t>
  </si>
  <si>
    <t>560,09</t>
  </si>
  <si>
    <t>421,83</t>
  </si>
  <si>
    <t>605,93</t>
  </si>
  <si>
    <t>474,26</t>
  </si>
  <si>
    <t>352,38</t>
  </si>
  <si>
    <t>400,22</t>
  </si>
  <si>
    <t>118,76</t>
  </si>
  <si>
    <t>166,74</t>
  </si>
  <si>
    <t>244,83</t>
  </si>
  <si>
    <t>58,50</t>
  </si>
  <si>
    <t>155,49</t>
  </si>
  <si>
    <t>188,23</t>
  </si>
  <si>
    <t>220,09</t>
  </si>
  <si>
    <t>251,52</t>
  </si>
  <si>
    <t>233,60</t>
  </si>
  <si>
    <t>214,73</t>
  </si>
  <si>
    <t>RECOMPOSIÇÃO DE BASE E OU SUB-BASE PARA REMENDO PROFUNDO DE SOLO BRITA (40/60) COM CIMENTO (TEOR DE 4%) - INCLUSO RETIRADA E COLOCAÇÃO DO MATERIAL. AF_12/2020</t>
  </si>
  <si>
    <t>296,97</t>
  </si>
  <si>
    <t>RECOMPOSIÇÃO DE BASE E OU SUB-BASE PARA REMENDO PROFUNDO DE SOLO BRITA (40/60) COM CIMENTO (TEOR DE 6%) - INCLUSO RETIRADA E COLOCAÇÃO DO MATERIAL. AF_12/2020</t>
  </si>
  <si>
    <t>326,57</t>
  </si>
  <si>
    <t>RECOMPOSIÇÃO DE BASE E OU SUB-BASE PARA REMENDO PROFUNDO DE SOLO BRITA (40/60) COM CIMENTO (TEOR DE 8%) - INCLUSO RETIRADA E COLOCAÇÃO DO MATERIAL. AF_12/2020</t>
  </si>
  <si>
    <t>355,74</t>
  </si>
  <si>
    <t>278,85</t>
  </si>
  <si>
    <t>308,82</t>
  </si>
  <si>
    <t>338,38</t>
  </si>
  <si>
    <t>61,62</t>
  </si>
  <si>
    <t>94,36</t>
  </si>
  <si>
    <t>126,22</t>
  </si>
  <si>
    <t>207,32</t>
  </si>
  <si>
    <t>139,73</t>
  </si>
  <si>
    <t>RECOMPOSIÇÃO DE BASE E OU SUB-BASE PARA FECHAMENTO DE VALAS DE SOLO BRITA (40/60) COM CIMENTO (TEOR DE 4%) - INCLUSO RETIRADA E COLOCAÇÃO DO MATERIAL. AF_12/2020</t>
  </si>
  <si>
    <t>203,10</t>
  </si>
  <si>
    <t>RECOMPOSIÇÃO DE BASE E OU SUB-BASE PARA FECHAMENTO DE VALAS DE SOLO BRITA (40/60) COM CIMENTO (TEOR DE 6%) - INCLUSO RETIRADA E COLOCAÇÃO DO MATERIAL. AF_12/2020</t>
  </si>
  <si>
    <t>232,70</t>
  </si>
  <si>
    <t>RECOMPOSIÇÃO DE BASE E OU SUB-BASE PARA FECHAMENTO DE VALAS DE SOLO BRITA (40/60) COM CIMENTO (TEOR DE 8%) - INCLUSO RETIRADA E COLOCAÇÃO DO MATERIAL. AF_12/2020</t>
  </si>
  <si>
    <t>261,87</t>
  </si>
  <si>
    <t>184,98</t>
  </si>
  <si>
    <t>214,95</t>
  </si>
  <si>
    <t>244,51</t>
  </si>
  <si>
    <t>242,03</t>
  </si>
  <si>
    <t>50,66</t>
  </si>
  <si>
    <t>23,79</t>
  </si>
  <si>
    <t>31,25</t>
  </si>
  <si>
    <t>30,01</t>
  </si>
  <si>
    <t>34,18</t>
  </si>
  <si>
    <t>1.878,37</t>
  </si>
  <si>
    <t>51,02</t>
  </si>
  <si>
    <t>82,60</t>
  </si>
  <si>
    <t>115,34</t>
  </si>
  <si>
    <t>146,78</t>
  </si>
  <si>
    <t>228,58</t>
  </si>
  <si>
    <t>290,11</t>
  </si>
  <si>
    <t>372,76</t>
  </si>
  <si>
    <t>156,50</t>
  </si>
  <si>
    <t>202,38</t>
  </si>
  <si>
    <t>135,69</t>
  </si>
  <si>
    <t>199,06</t>
  </si>
  <si>
    <t>228,73</t>
  </si>
  <si>
    <t>257,83</t>
  </si>
  <si>
    <t>180,94</t>
  </si>
  <si>
    <t>213,21</t>
  </si>
  <si>
    <t>240,54</t>
  </si>
  <si>
    <t>141,16</t>
  </si>
  <si>
    <t>122,36</t>
  </si>
  <si>
    <t>27,86</t>
  </si>
  <si>
    <t>42,94</t>
  </si>
  <si>
    <t>EXECUÇÃO DE PAVIMENTO EM PISO INTERTRAVADO, COM BLOCO PISOGRAMA DE 35 X 15 CM, ESPESSURA 6 CM. AF_10/2022</t>
  </si>
  <si>
    <t>66,78</t>
  </si>
  <si>
    <t>EXECUÇÃO DE PAVIMENTO EM PISO INTERTRAVADO, COM BLOCO PISOGRAMA DE 35 X 15 CM, ESPESSURA 8 CM. AF_10/2022</t>
  </si>
  <si>
    <t>139,83</t>
  </si>
  <si>
    <t>EXECUÇÃO DE PAVIMENTO EM PISO INTERTRAVADO, COM BLOCO SEXTAVADO DE 25 X 25 CM, ESPESSURA 6 CM. AF_10/2022</t>
  </si>
  <si>
    <t>EXECUÇÃO DE PAVIMENTO EM PISO INTERTRAVADO, COM BLOCO SEXTAVADO DE 25 X 25 CM, ESPESSURA 8 CM. AF_10/2022</t>
  </si>
  <si>
    <t>82,16</t>
  </si>
  <si>
    <t>EXECUÇÃO DE PAVIMENTO EM PISO INTERTRAVADO, COM BLOCO SEXTAVADO DE 25 X 25 CM, ESPESSURA 10 CM. AF_10/2022</t>
  </si>
  <si>
    <t>98,83</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</si>
  <si>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</si>
  <si>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</si>
  <si>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</si>
  <si>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</si>
  <si>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101,72</t>
  </si>
  <si>
    <t>EXECUÇÃO DE PASSEIO EM PISO INTERTRAVADO, COM BLOCO 16 FACES DE 22 X 11 CM, ESPESSURA 6 CM. AF_10/2022</t>
  </si>
  <si>
    <t>76,90</t>
  </si>
  <si>
    <t>EXECUÇÃO DE PAVIMENTO EM PISO INTERTRAVADO, COM BLOCO 16 FACES DE 22 X 11 CM, ESPESSURA 6 CM. AF_10/2022</t>
  </si>
  <si>
    <t>67,12</t>
  </si>
  <si>
    <t>EXECUÇÃO DE PAVIMENTO EM PISO INTERTRAVADO, COM BLOCO 16 FACES DE 22 X 11 CM, ESPESSURA 8 CM. AF_10/2022</t>
  </si>
  <si>
    <t>84,30</t>
  </si>
  <si>
    <t>EXECUÇÃO DE PAVIMENTO EM PISO INTERTRAVADO, COM BLOCO 16 FACES DE 22 X 11 CM, ESPESSURA 10 CM. AF_10/2022</t>
  </si>
  <si>
    <t>EXECUÇÃO DE PASSEIO EM PISO INTERTRAVADO, COM BLOCO RETANGULAR COLORIDO DE 20 X 10 CM, ESPESSURA 6 CM. AF_10/2022</t>
  </si>
  <si>
    <t>87,74</t>
  </si>
  <si>
    <t>EXECUÇÃO DE PAVIMENTO EM PISO INTERTRAVADO, COM BLOCO RETANGULAR COLORIDO DE 20 X 10 CM, ESPESSURA 6 CM. AF_10/2022</t>
  </si>
  <si>
    <t>EXECUÇÃO DE PAVIMENTO EM PISO INTERTRAVADO, COM BLOCO RETANGULAR COLORIDO DE 20 X 10 CM, ESPESSURA 8 CM. AF_10/2022</t>
  </si>
  <si>
    <t>93,52</t>
  </si>
  <si>
    <t>EXECUÇÃO DE PAVIMENTO DE CONCRETO SIMPLES (PCS), FCK = 40 MPA, ESPESSURA DE 15,0 CM. AF_04/2022</t>
  </si>
  <si>
    <t>133,85</t>
  </si>
  <si>
    <t>EXECUÇÃO DE PAVIMENTO DE CONCRETO SIMPLES (PCS), FCK = 40 MPA, ESPESSURA DE 17,5 CM. AF_04/2022</t>
  </si>
  <si>
    <t>150,85</t>
  </si>
  <si>
    <t>EXECUÇÃO DE PAVIMENTO DE CONCRETO SIMPLES (PCS), FCK = 40 MPA, ESPESSURA DE 20,0 CM. AF_04/2022</t>
  </si>
  <si>
    <t>EXECUÇÃO DE PAVIMENTO DE CONCRETO SIMPLES (PCS), FCK = 40 MPA, ESPESSURA DE 22,5 CM. AF_04/2022</t>
  </si>
  <si>
    <t>191,59</t>
  </si>
  <si>
    <t>EXECUÇÃO DE PAVIMENTO DE CONCRETO SIMPLES (PCS), FCK = 40 MPA, ESPESSURA DE 25,0 CM. AF_04/2022</t>
  </si>
  <si>
    <t>221,62</t>
  </si>
  <si>
    <t>EXECUÇÃO DE PAVIMENTO DE CONCRETO SIMPLES (PCS), FCK = 40 MPA, ESPESSURA DE 27,5 CM. AF_04/2022</t>
  </si>
  <si>
    <t>245,94</t>
  </si>
  <si>
    <t>EXECUÇÃO DE PAVIMENTO DE CONCRETO ARMADO (PCA), FCK = 30 MPA, ESPESSURA DE 15,0 CM. AF_04/2022</t>
  </si>
  <si>
    <t>318,01</t>
  </si>
  <si>
    <t>EXECUÇÃO DE PAVIMENTO DE CONCRETO ARMADO (PCA), FCK = 30 MPA, ESPESSURA DE 17,5 CM. AF_04/2022</t>
  </si>
  <si>
    <t>264,53</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</si>
  <si>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</si>
  <si>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</si>
  <si>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</si>
  <si>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</si>
  <si>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28,58</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</si>
  <si>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</si>
  <si>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</si>
  <si>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</si>
  <si>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</si>
  <si>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202,32</t>
  </si>
  <si>
    <t>214,99</t>
  </si>
  <si>
    <t>71,40</t>
  </si>
  <si>
    <t>103904</t>
  </si>
  <si>
    <t>EXECUÇÃO DE PAVIMENTO DE CONCRETO SIMPLES (PCS), FCK = 35 MPA, ESPESSURA DE 15,0 CM. AF_04/2022</t>
  </si>
  <si>
    <t>103905</t>
  </si>
  <si>
    <t>EXECUÇÃO DE PAVIMENTO DE CONCRETO SIMPLES (PCS), FCK = 35 MPA, ESPESSURA DE 16,0 CM. AF_04/2022</t>
  </si>
  <si>
    <t>137,24</t>
  </si>
  <si>
    <t>103906</t>
  </si>
  <si>
    <t>EXECUÇÃO DE PAVIMENTO DE CONCRETO SIMPLES (PCS), FCK = 40 MPA, ESPESSURA DE 16,0 CM. AF_04/2022</t>
  </si>
  <si>
    <t>164,62</t>
  </si>
  <si>
    <t>103907</t>
  </si>
  <si>
    <t>EXECUÇÃO DE PAVIMENTO DE CONCRETO SIMPLES (PCS), FCK = 35 MPA, ESPESSURA DE 17,5 CM. AF_04/2022</t>
  </si>
  <si>
    <t>144,66</t>
  </si>
  <si>
    <t>103908</t>
  </si>
  <si>
    <t>EXECUÇÃO PAVIMENTO DE CONCRETO SIMPLES (PCS), FCK = 35 MPA, ESPESSURA DE 20,0 CM. AF_04/2022</t>
  </si>
  <si>
    <t>162,26</t>
  </si>
  <si>
    <t>103909</t>
  </si>
  <si>
    <t>EXECUÇÃO PAVIMENTO DE CONCRETO SIMPLES (PCS), FCK = 35 MPA, ESPESSURA DE 22,5 CM. AF_04/2022</t>
  </si>
  <si>
    <t>186,18</t>
  </si>
  <si>
    <t>103911</t>
  </si>
  <si>
    <t>EXECUÇÃO DE PAVIMENTO DE CONCRETO SIMPLES (PCS), FCK = 35 MPA, ESPESSURA DE 25,0 CM. AF_04/2022</t>
  </si>
  <si>
    <t>215,60</t>
  </si>
  <si>
    <t>103912</t>
  </si>
  <si>
    <t>EXECUÇÃO PAVIMENTO DE CONCRETO SIMPLES (PCS), FCK = 35 MPA, ESPESSURA DE 27,5 CM. AF_04/2022</t>
  </si>
  <si>
    <t>103913</t>
  </si>
  <si>
    <t>EXECUÇÃO DE PISO INDUSTRIAL DE CONCRETO ARMADO, FCK = 20 MPA, ESPESSURA DE 12,0 CM. AF_04/2022</t>
  </si>
  <si>
    <t>138,76</t>
  </si>
  <si>
    <t>103914</t>
  </si>
  <si>
    <t>EXECUÇÃO DE PISO INDUSTRIAL DE CONCRETO ARMADO, FCK = 20 MPA, ESPESSURA DE 14,0 CM. AF_04/2022</t>
  </si>
  <si>
    <t>162,33</t>
  </si>
  <si>
    <t>103915</t>
  </si>
  <si>
    <t>EXECUÇÃO DE PISO INDUSTRIAL DE CONCRETO ARMADO, FCK = 20 MPA, ESPESSURA DE 15,0 CM. AF_04/2022</t>
  </si>
  <si>
    <t>178,80</t>
  </si>
  <si>
    <t>103916</t>
  </si>
  <si>
    <t>EXECUÇÃO DE PISO INDUSTRIAL DE CONCRETO ARMADO, FCK = 20 MPA, ESPESSURA DE 18,0 CM. AF_04/2022</t>
  </si>
  <si>
    <t>203,17</t>
  </si>
  <si>
    <t>103917</t>
  </si>
  <si>
    <t>EXECUÇÃO DE PISO INDUSTRIAL DE CONCRETO ARMADO, FCK = 20 MPA, ESPESSURA DE 20,0 CM. AF_04/2022</t>
  </si>
  <si>
    <t>237,48</t>
  </si>
  <si>
    <t>103918</t>
  </si>
  <si>
    <t>EXECUÇÃO DE PISO INDUSTRIAL DE CONCRETO ARMADO, FCK = 20 MPA, ESPESSURA DE 22,0 CM. AF_04/2022</t>
  </si>
  <si>
    <t>249,03</t>
  </si>
  <si>
    <t>104432</t>
  </si>
  <si>
    <t>EXECUÇÃO DE PASSEIO EM PISO INTERTRAVADO, COM BLOCO RAQUETE  22 X 13,5 CM, ESPESSURA 6 CM. AF_10/2022</t>
  </si>
  <si>
    <t>82,99</t>
  </si>
  <si>
    <t>104433</t>
  </si>
  <si>
    <t>EXECUÇÃO DE PAVIMENTO EM PISO INTERTRAVADO, COM BLOCO RAQUETE  22 X 13,5 CM, ESPESSURA 6 CM. AF_10/2022</t>
  </si>
  <si>
    <t>103689</t>
  </si>
  <si>
    <t>FORNECIMENTO E INSTALAÇÃO DE PLACA DE OBRA COM CHAPA GALVANIZADA E ESTRUTURA DE MADEIRA. AF_03/2022_PS</t>
  </si>
  <si>
    <t>307,95</t>
  </si>
  <si>
    <t>103694</t>
  </si>
  <si>
    <t>FORNECIMENTO E INSTALAÇÃO DE SUPORTE DE MADEIRA  PARA PLACAS DE SINALIZAÇÃO, EM SOLO, COM H= DE 2,5 M E SEÇÃO DE 7,5 X 7,5 CM. AF_03/2022</t>
  </si>
  <si>
    <t>114,51</t>
  </si>
  <si>
    <t>103695</t>
  </si>
  <si>
    <t>FORNECIMENTO E INSTALAÇÃO DE SUPORTE DE MADEIRA PARA PLACAS DE SINALIZAÇÃO, EM SOLO, COM H= DE 2,0 M E SEÇÃO DE 7,5 X 7,5 CM. AF_03/2022</t>
  </si>
  <si>
    <t>102,31</t>
  </si>
  <si>
    <t>103696</t>
  </si>
  <si>
    <t>FORNECIMENTO E INSTALAÇÃO DE SUPORTE DE MADEIRA PARA PLACAS DE SINALIZAÇÃO EM CONCRETO, COM H= DE 2,5 M E SEÇÃO DE 7,5 X 7,5 CM. AF_03/2022</t>
  </si>
  <si>
    <t>141,44</t>
  </si>
  <si>
    <t>103697</t>
  </si>
  <si>
    <t>FORNECIMENTO E INSTALAÇÃO DE SUPORTE DE MADEIRA PARA PLACAS DE SINALIZAÇÃO, EM BASE DE CONCRETO, COM H= DE 2,0 M E SEÇÃO DE 7,5 X 7,5 CM. AF_03/2022</t>
  </si>
  <si>
    <t>129,24</t>
  </si>
  <si>
    <t>1.488,57</t>
  </si>
  <si>
    <t>1.286,25</t>
  </si>
  <si>
    <t>275,34</t>
  </si>
  <si>
    <t>359,75</t>
  </si>
  <si>
    <t>2,86</t>
  </si>
  <si>
    <t>17,46</t>
  </si>
  <si>
    <t>30,81</t>
  </si>
  <si>
    <t>22,74</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</si>
  <si>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</si>
  <si>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</si>
  <si>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</si>
  <si>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</si>
  <si>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</si>
  <si>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</si>
  <si>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</si>
  <si>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</si>
  <si>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</si>
  <si>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</si>
  <si>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16,01</t>
  </si>
  <si>
    <t>45,16</t>
  </si>
  <si>
    <t>104639</t>
  </si>
  <si>
    <t>PINTURA LÁTEX ACRÍLICA ECONÔMICA, APLICAÇÃO MANUAL EM TETO, DUAS DEMÃOS. AF_04/2023</t>
  </si>
  <si>
    <t>104640</t>
  </si>
  <si>
    <t>PINTURA LÁTEX ACRÍLICA STANDARD, APLICAÇÃO MANUAL EM TETO, DUAS DEMÃOS. AF_04/2023</t>
  </si>
  <si>
    <t>104641</t>
  </si>
  <si>
    <t>PINTURA LÁTEX ACRÍLICA ECONÔMICA, APLICAÇÃO MANUAL EM PAREDES, DUAS DEMÃOS. AF_04/2023</t>
  </si>
  <si>
    <t>8,88</t>
  </si>
  <si>
    <t>104642</t>
  </si>
  <si>
    <t>PINTURA LÁTEX ACRÍLICA STANDARD, APLICAÇÃO MANUAL EM PAREDES, DUAS DEMÃOS. AF_04/2023</t>
  </si>
  <si>
    <t>8,59</t>
  </si>
  <si>
    <t>34,93</t>
  </si>
  <si>
    <t>25,64</t>
  </si>
  <si>
    <t>102201</t>
  </si>
  <si>
    <t>APLICAÇÃO MASSA ACRÍLICA PARA MADEIRA, PARA PINTURA COM TINTA DE ACABAMENTO (PIGMENTADA). AF_01/2021</t>
  </si>
  <si>
    <t>22,12</t>
  </si>
  <si>
    <t>8,36</t>
  </si>
  <si>
    <t>17,86</t>
  </si>
  <si>
    <t>31,49</t>
  </si>
  <si>
    <t>28,64</t>
  </si>
  <si>
    <t>26,80</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</si>
  <si>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</si>
  <si>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</si>
  <si>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26,17</t>
  </si>
  <si>
    <t>25,23</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</si>
  <si>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</si>
  <si>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</si>
  <si>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FUNDO PULVERIZADA SOBRE PERFIL METÁLICO EXECUTADO EM FÁBRICA (POR DEMÃO). AF_01/2020_PE</t>
  </si>
  <si>
    <t>PINTURA COM TINTA EPOXÍDICA DE ACABAMENTO PULVERIZADA SOBRE PERFIL METÁLICO EXECUTADO EM FÁBRICA (POR DEMÃO). AF_01/2020_PE</t>
  </si>
  <si>
    <t>PINTURA COM TINTA ACRÍLICA DE FUNDO PULVERIZADA SOBRE SUPERFÍCIES METÁLICAS (EXCETO PERFIL) EXECUTADO EM OBRA (POR DEMÃO). AF_01/2020_PE</t>
  </si>
  <si>
    <t>13,65</t>
  </si>
  <si>
    <t>PINTURA COM TINTA ACRÍLICA DE ACABAMENTO PULVERIZADA SOBRE SUPERFÍCIES METÁLICAS (EXCETO PERFIL) EXECUTADO EM OBRA (POR DEMÃO). AF_01/2020_PE</t>
  </si>
  <si>
    <t>PINTURA COM TINTA ALQUÍDICA DE ACABAMENTO (ESMALTE SINTÉTICO ACETINADO) PULVERIZADA SOBRE PERFIL METÁLICO EXECUTADO EM FÁBRICA (POR DEMÃO). AF_01/2020_PE</t>
  </si>
  <si>
    <t>11,93</t>
  </si>
  <si>
    <t>PINTURA COM TINTA ALQUÍDICA DE ACABAMENTO (ESMALTE SINTÉTICO ACETINADO) PULVERIZADA SOBRE SUPERFÍCIES METÁLICAS (EXCETO PERFIL) EXECUTADO EM OBRA (POR DEMÃO). AF_01/2020_PE</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</si>
  <si>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</si>
  <si>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(POR DEMÃO). AF_01/2020_PE</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</si>
  <si>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</si>
  <si>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(POR DEMÃO). AF_01/2020_PE</t>
  </si>
  <si>
    <t>25,71</t>
  </si>
  <si>
    <t>PINTURA COM TINTA EPOXÍDICA DE ACABAMENTO PULVERIZADA SOBRE PERFIL METÁLICO EXECUTADO EM FÁBRICA (02 DEMÃOS). AF_01/2020_PE</t>
  </si>
  <si>
    <t>43,23</t>
  </si>
  <si>
    <t>50,18</t>
  </si>
  <si>
    <t>PINTURA COM TINTA ACRÍLICA DE ACABAMENTO PULVERIZADA SOBRE SUPERFÍCIES METÁLICAS (EXCETO PERFIL) EXECUTADO EM OBRA (02 DEMÃOS). AF_01/2020_PE</t>
  </si>
  <si>
    <t>PINTURA COM TINTA ALQUÍDICA DE ACABAMENTO (ESMALTE SINTÉTICO ACETINADO) PULVERIZADA SOBRE SUPERFÍCIES METÁLICAS (EXCETO PERFIL) EXECUTADO EM OBRA (02 DEMÃOS). AF_01/2020_PE</t>
  </si>
  <si>
    <t>PINTURA COM TINTA ALQUÍDICA DE ACABAMENTO (ESMALTE SINTÉTICO BRILHANTE) PULVERIZADA SOBRE SUPERFÍCIES METÁLICAS (EXCETO PERFIL) EXECUTADO EM OBRA (02 DEMÃOS). AF_01/2020_PE</t>
  </si>
  <si>
    <t>51,30</t>
  </si>
  <si>
    <t>PINTURA COM TINTA ALQUÍDICA DE ACABAMENTO (ESMALTE SINTÉTICO FOSCO) PULVERIZADA SOBRE SUPERFÍCIES METÁLICAS (EXCETO PERFIL) EXECUTADO EM OBRA (02 DEMÃOS). AF_01/2020_PE</t>
  </si>
  <si>
    <t>51,44</t>
  </si>
  <si>
    <t>26,88</t>
  </si>
  <si>
    <t>67,11</t>
  </si>
  <si>
    <t>24,15</t>
  </si>
  <si>
    <t>47,21</t>
  </si>
  <si>
    <t>46,31</t>
  </si>
  <si>
    <t>204,16</t>
  </si>
  <si>
    <t>309,38</t>
  </si>
  <si>
    <t>210,73</t>
  </si>
  <si>
    <t>REVESTIMENTO CERÂMICO PARA PISO COM PLACAS TIPO ESMALTADA EXTRA DE DIMENSÕES 35X35 CM APLICADA EM AMBIENTES DE ÁREA MENOR QUE 5 M2. AF_02/2023_PE</t>
  </si>
  <si>
    <t>REVESTIMENTO CERÂMICO PARA PISO COM PLACAS TIPO ESMALTADA EXTRA DE DIMENSÕES 35X35 CM APLICADA EM AMBIENTES DE ÁREA ENTRE 5 M2 E 10 M2. AF_02/2023_PE</t>
  </si>
  <si>
    <t>REVESTIMENTO CERÂMICO PARA PISO COM PLACAS TIPO ESMALTADA EXTRA DE DIMENSÕES 35X35 CM APLICADA EM AMBIENTES DE ÁREA MAIOR QUE 10 M2. AF_02/2023_PE</t>
  </si>
  <si>
    <t>REVESTIMENTO CERÂMICO PARA PISO COM PLACAS TIPO ESMALTADA EXTRA DE DIMENSÕES 45X45 CM APLICADA EM AMBIENTES DE ÁREA MENOR QUE 5 M2. AF_02/2023_PE</t>
  </si>
  <si>
    <t>76,62</t>
  </si>
  <si>
    <t>REVESTIMENTO CERÂMICO PARA PISO COM PLACAS TIPO ESMALTADA EXTRA DE DIMENSÕES 45X45 CM APLICADA EM AMBIENTES DE ÁREA ENTRE 5 M2 E 10 M2. AF_02/2023_PE</t>
  </si>
  <si>
    <t>66,31</t>
  </si>
  <si>
    <t>REVESTIMENTO CERÂMICO PARA PISO COM PLACAS TIPO ESMALTADA EXTRA DE DIMENSÕES 45X45 CM APLICADA EM AMBIENTES DE ÁREA MAIOR QUE 10 M2. AF_02/2023_PE</t>
  </si>
  <si>
    <t>REVESTIMENTO CERÂMICO PARA PISO COM PLACAS TIPO ESMALTADA EXTRA DE DIMENSÕES 60X60 CM APLICADA EM AMBIENTES DE ÁREA MENOR QUE 5 M2. AF_02/2023_PE</t>
  </si>
  <si>
    <t>125,17</t>
  </si>
  <si>
    <t>REVESTIMENTO CERÂMICO PARA PISO COM PLACAS TIPO ESMALTADA EXTRA DE DIMENSÕES 60X60 CM APLICADA EM AMBIENTES DE ÁREA ENTRE 5 M2 E 10 M2. AF_02/2023_PE</t>
  </si>
  <si>
    <t>REVESTIMENTO CERÂMICO PARA PISO COM PLACAS TIPO ESMALTADA EXTRA DE DIMENSÕES 60X60 CM APLICADA EM AMBIENTES DE ÁREA MAIOR QUE 10 M2. AF_02/2023_PE</t>
  </si>
  <si>
    <t>REVESTIMENTO CERÂMICO PARA PISO COM PLACAS TIPO PORCELANATO DE DIMENSÕES 45X45 CM APLICADA EM AMBIENTES DE ÁREA MENOR QUE 5 M². AF_02/2023_PE</t>
  </si>
  <si>
    <t>171,64</t>
  </si>
  <si>
    <t>REVESTIMENTO CERÂMICO PARA PISO COM PLACAS TIPO PORCELANATO DE DIMENSÕES 45X45 CM APLICADA EM AMBIENTES DE ÁREA ENTRE 5 M² E 10 M². AF_02/2023_PE</t>
  </si>
  <si>
    <t>158,55</t>
  </si>
  <si>
    <t>REVESTIMENTO CERÂMICO PARA PISO COM PLACAS TIPO PORCELANATO DE DIMENSÕES 45X45 CM APLICADA EM AMBIENTES DE ÁREA MAIOR QUE 10 M². AF_02/2023_PE</t>
  </si>
  <si>
    <t>149,62</t>
  </si>
  <si>
    <t>REVESTIMENTO CERÂMICO PARA PISO COM PLACAS TIPO PORCELANATO DE DIMENSÕES 60X60 CM APLICADA EM AMBIENTES DE ÁREA MENOR QUE 5 M². AF_02/2023_PE</t>
  </si>
  <si>
    <t>197,38</t>
  </si>
  <si>
    <t>REVESTIMENTO CERÂMICO PARA PISO COM PLACAS TIPO PORCELANATO DE DIMENSÕES 60X60 CM APLICADA EM AMBIENTES DE ÁREA ENTRE 5 M² E 10 M². AF_02/2023_PE</t>
  </si>
  <si>
    <t>182,43</t>
  </si>
  <si>
    <t>REVESTIMENTO CERÂMICO PARA PISO COM PLACAS TIPO PORCELANATO DE DIMENSÕES 60X60 CM APLICADA EM AMBIENTES DE ÁREA MAIOR QUE 10 M². AF_02/2023_PE</t>
  </si>
  <si>
    <t>171,86</t>
  </si>
  <si>
    <t>REVESTIMENTO CERÂMICO PARA PISO COM PLACAS TIPO ESMALTADA PADRÃO POPULAR DE DIMENSÕES 35X35 CM APLICADA EM AMBIENTES DE ÁREA MENOR QUE 5 M2. AF_02/2023_PE</t>
  </si>
  <si>
    <t>REVESTIMENTO CERÂMICO PARA PISO COM PLACAS TIPO ESMALTADA PADRÃO POPULAR DE DIMENSÕES 35X35 CM APLICADA EM AMBIENTES DE ÁREA ENTRE 5 M2 E 10 M2. AF_02/2023_PE</t>
  </si>
  <si>
    <t>REVESTIMENTO CERÂMICO PARA PISO COM PLACAS TIPO ESMALTADA PADRÃO POPULAR DE DIMENSÕES 35X35 CM APLICADA EM AMBIENTES DE ÁREA MAIOR QUE 10 M2. AF_02/2023_PE</t>
  </si>
  <si>
    <t>50,90</t>
  </si>
  <si>
    <t>104593</t>
  </si>
  <si>
    <t>REVESTIMENTO CERÂMICO PARA PISO COM PLACAS TIPO ESMALTADA EXTRA DE DIMENSÕES 80X80 CM APLICADA EM AMBIENTES DE ÁREA MENOR QUE 5 M². AF_02/2023_PE</t>
  </si>
  <si>
    <t>129,33</t>
  </si>
  <si>
    <t>104594</t>
  </si>
  <si>
    <t>REVESTIMENTO CERÂMICO PARA PISO COM PLACAS TIPO ESMALTADA EXTRA DE DIMENSÕES 80X80 CM APLICADA EM AMBIENTES DE ÁREA ENTRE 5 M² E 10 M². AF_02/2023_PE</t>
  </si>
  <si>
    <t>114,87</t>
  </si>
  <si>
    <t>104595</t>
  </si>
  <si>
    <t>REVESTIMENTO CERÂMICO PARA PISO COM PLACAS TIPO ESMALTADA EXTRA DE DIMENSÕES 80X80 CM APLICADA EM AMBIENTES DE ÁREA MAIOR QUE 10 M². AF_02/2023_PE</t>
  </si>
  <si>
    <t>103,13</t>
  </si>
  <si>
    <t>104596</t>
  </si>
  <si>
    <t>REVESTIMENTO CERÂMICO PARA PISO COM PLACAS TIPO PORCELANATO DE DIMENSÕES 80X80 CM APLICADA EM AMBIENTES DE ÁREA MENOR QUE 5 M². AF_02/2023_PE</t>
  </si>
  <si>
    <t>202,54</t>
  </si>
  <si>
    <t>104597</t>
  </si>
  <si>
    <t>REVESTIMENTO CERÂMICO PARA PISO COM PLACAS TIPO PORCELANATO DE DIMENSÕES 80X80 CM APLICADA EM AMBIENTES DE ÁREA ENTRE 5 M² E 10 M². AF_02/2023_PE</t>
  </si>
  <si>
    <t>185,60</t>
  </si>
  <si>
    <t>104598</t>
  </si>
  <si>
    <t>REVESTIMENTO CERÂMICO PARA PISO COM PLACAS TIPO PORCELANATO DE DIMENSÕES 80X80 CM APLICADA EM AMBIENTES DE ÁREA MAIOR QUE 10 M². AF_02/2023_PE</t>
  </si>
  <si>
    <t>172,61</t>
  </si>
  <si>
    <t>104599</t>
  </si>
  <si>
    <t>REVESTIMENTO CERÂMICO PARA PISO COM PLACAS TIPO ESMALTADA EXTRA DE DIMENSÕES 35X35 CM APLICADA EM DIAGONAL EM AMBIENTES DE ÁREA MENOR QUE 5 M². AF_02/2023_PE</t>
  </si>
  <si>
    <t>84,98</t>
  </si>
  <si>
    <t>104600</t>
  </si>
  <si>
    <t>REVESTIMENTO CERÂMICO PARA PISO COM PLACAS TIPO ESMALTADA PADRÃO POPULAR DE DIMENSÕES 35X35 CM APLICADA EM DIAGONAL EM AMBIENTES DE ÁREA MENOR QUE 5 M². AF_02/2023_PE</t>
  </si>
  <si>
    <t>77,26</t>
  </si>
  <si>
    <t>104601</t>
  </si>
  <si>
    <t>REVESTIMENTO CERÂMICO PARA PISO COM PLACAS TIPO ESMALTADA EXTRA DE DIMENSÕES 35X35 CM APLICADA EM DIAGONAL EM AMBIENTES DE ÁREA ENTRE 5 M² E 10 M². AF_02/2023_PE</t>
  </si>
  <si>
    <t>104602</t>
  </si>
  <si>
    <t>REVESTIMENTO CERÂMICO PARA PISO COM PLACAS TIPO ESMALTADA PADRÃO POPULAR DE DIMENSÕES 35X35 CM APLICADA EM DIAGONAL EM AMBIENTES DE ÁREA ENTRE 5 M² E 10 M². AF_02/2023_PE</t>
  </si>
  <si>
    <t>104603</t>
  </si>
  <si>
    <t>REVESTIMENTO CERÂMICO PARA PISO COM PLACAS TIPO ESMALTADA EXTRA DE DIMENSÕES 35X35 CM APLICADA EM DIAGONAL EM AMBIENTES DE ÁREA MAIOR QUE 10 M². AF_02/2023_PE</t>
  </si>
  <si>
    <t>60,37</t>
  </si>
  <si>
    <t>104604</t>
  </si>
  <si>
    <t>REVESTIMENTO CERÂMICO PARA PISO COM PLACAS TIPO ESMALTADA PADRÃO POPULAR DE DIMENSÕES 35X35 CM APLICADA EM DIAGONAL EM AMBIENTES DE ÁREA MAIOR QUE 10 M². AF_02/2023_PE</t>
  </si>
  <si>
    <t>53,25</t>
  </si>
  <si>
    <t>104605</t>
  </si>
  <si>
    <t>REVESTIMENTO CERÂMICO PARA PISO COM PLACAS TIPO ESMALTADA EXTRA DE DIMENSÕES 45X45 CM APLICADA EM DIAGONAL EM AMBIENTES DE ÁREA MENOR QUE 5 M². AF_02/2023_PE</t>
  </si>
  <si>
    <t>104,43</t>
  </si>
  <si>
    <t>104606</t>
  </si>
  <si>
    <t>REVESTIMENTO CERÂMICO PARA PISO COM PLACAS TIPO ESMALTADA EXTRA DE DIMENSÕES 45X45 CM APLICADA EM DIAGONAL EM AMBIENTES DE ÁREA ENTRE 5 M² E 10 M². AF_02/2023_PE</t>
  </si>
  <si>
    <t>74,19</t>
  </si>
  <si>
    <t>104607</t>
  </si>
  <si>
    <t>REVESTIMENTO CERÂMICO PARA PISO COM PLACAS TIPO ESMALTADA EXTRA DE DIMENSÕES 45X45 CM APLICADA EM DIAGONAL EM AMBIENTES DE ÁREA MAIOR QUE 10 M². AF_02/2023_PE</t>
  </si>
  <si>
    <t>104608</t>
  </si>
  <si>
    <t>REVESTIMENTO CERÂMICO PARA PISO COM PLACAS TIPO PORCELANATO DE DIMENSÕES 45X45 CM APLICADA EM DIAGONAL EM AMBIENTES DE ÁREA MENOR QUE 5 M². AF_02/2023_PE</t>
  </si>
  <si>
    <t>211,27</t>
  </si>
  <si>
    <t>104609</t>
  </si>
  <si>
    <t>REVESTIMENTO CERÂMICO PARA PISO COM PLACAS TIPO PORCELANATO DE DIMENSÕES 45X45 CM APLICADA EM DIAGONAL EM AMBIENTES DE ÁREA ENTRE 5 M² E 10 M². AF_02/2023_PE</t>
  </si>
  <si>
    <t>169,76</t>
  </si>
  <si>
    <t>104610</t>
  </si>
  <si>
    <t>REVESTIMENTO CERÂMICO PARA PISO COM PLACAS TIPO PORCELANATO DE DIMENSÕES 45X45 CM APLICADA EM DIAGONAL EM AMBIENTES DE ÁREA MAIOR QUE 10 M². AF_02/2023_PE</t>
  </si>
  <si>
    <t>154,61</t>
  </si>
  <si>
    <t>282,89</t>
  </si>
  <si>
    <t>282,12</t>
  </si>
  <si>
    <t>394,34</t>
  </si>
  <si>
    <t>41,56</t>
  </si>
  <si>
    <t>52,23</t>
  </si>
  <si>
    <t>75,86</t>
  </si>
  <si>
    <t>225,71</t>
  </si>
  <si>
    <t>266,35</t>
  </si>
  <si>
    <t>177,66</t>
  </si>
  <si>
    <t>341,61</t>
  </si>
  <si>
    <t>99,55</t>
  </si>
  <si>
    <t>PISO PODOTÁTIL DE ALERTA OU DIRECIONAL, DE BORRACHA, ASSENTADO SOBRE ARGAMASSA. AF_05/2020</t>
  </si>
  <si>
    <t>173,35</t>
  </si>
  <si>
    <t>205,97</t>
  </si>
  <si>
    <t>280,02</t>
  </si>
  <si>
    <t>424,86</t>
  </si>
  <si>
    <t>435,36</t>
  </si>
  <si>
    <t>113,72</t>
  </si>
  <si>
    <t>134,50</t>
  </si>
  <si>
    <t>104162</t>
  </si>
  <si>
    <t>PISO EM GRANILITE, MARMORITE OU GRANITINA EM AMBIENTES INTERNOS, COM ESPESSURA DE 8 MM, INCLUSO MISTURA EM BETONEIRA, COLOCAÇÃO DAS JUNTAS, APLICAÇÃO DO PISO, 4 POLIMENTOS COM POLITRIZ, ESTUCAMENTO, SELADOR E CERA. AF_06/2022</t>
  </si>
  <si>
    <t>87,31</t>
  </si>
  <si>
    <t>293,56</t>
  </si>
  <si>
    <t>292,79</t>
  </si>
  <si>
    <t>56,59</t>
  </si>
  <si>
    <t>33,48</t>
  </si>
  <si>
    <t>RODAPÉ CERÂMICO DE 7CM DE ALTURA COM PLACAS TIPO ESMALTADA EXTRA  DE DIMENSÕES 35X35CM. AF_02/2023</t>
  </si>
  <si>
    <t>RODAPÉ CERÂMICO DE 7CM DE ALTURA COM PLACAS TIPO ESMALTADA EXTRA DE DIMENSÕES 45X45CM. AF_02/2023</t>
  </si>
  <si>
    <t>RODAPÉ CERÂMICO DE 7CM DE ALTURA COM PLACAS TIPO ESMALTADA EXTRA DE DIMENSÕES 60X60CM. AF_02/2023</t>
  </si>
  <si>
    <t>RODAPÉ CERÂMICO DE 7CM DE ALTURA COM PLACAS TIPO ESMALTADA COMERCIAL DE DIMENSÕES 35X35CM (PADRAO POPULAR). AF_02/2023</t>
  </si>
  <si>
    <t>49,84</t>
  </si>
  <si>
    <t>EXECUÇÃO DE PASSEIO (CALÇADA) OU PISO DE CONCRETO COM CONCRETO MOLDADO IN LOCO, FEITO EM OBRA, ACABAMENTO CONVENCIONAL, NÃO ARMADO. AF_08/2022</t>
  </si>
  <si>
    <t>747,70</t>
  </si>
  <si>
    <t>EXECUÇÃO DE PASSEIO (CALÇADA) OU PISO DE CONCRETO COM CONCRETO MOLDADO IN LOCO, USINADO C20, ACABAMENTO CONVENCIONAL, NÃO ARMADO. AF_08/2022</t>
  </si>
  <si>
    <t>704,44</t>
  </si>
  <si>
    <t>EXECUÇÃO DE PASSEIO (CALÇADA) OU PISO DE CONCRETO COM CONCRETO MOLDADO IN LOCO, FEITO EM OBRA, ACABAMENTO CONVENCIONAL, ESPESSURA 6 CM, ARMADO. AF_08/2022</t>
  </si>
  <si>
    <t>94,39</t>
  </si>
  <si>
    <t>EXECUÇÃO DE PASSEIO (CALÇADA) OU PISO DE CONCRETO COM CONCRETO MOLDADO IN LOCO, USINADO, ACABAMENTO CONVENCIONAL, ESPESSURA 6 CM, ARMADO. AF_08/2022</t>
  </si>
  <si>
    <t>EXECUÇÃO DE PASSEIO (CALÇADA) OU PISO DE CONCRETO COM CONCRETO MOLDADO IN LOCO, FEITO EM OBRA, ACABAMENTO CONVENCIONAL, ESPESSURA 8 CM, ARMADO. AF_08/2022</t>
  </si>
  <si>
    <t>109,67</t>
  </si>
  <si>
    <t>EXECUÇÃO DE PASSEIO (CALÇADA) OU PISO DE CONCRETO COM CONCRETO MOLDADO IN LOCO, USINADO, ACABAMENTO CONVENCIONAL, ESPESSURA 8 CM, ARMADO. AF_08/2022</t>
  </si>
  <si>
    <t>106,20</t>
  </si>
  <si>
    <t>104626</t>
  </si>
  <si>
    <t>EXECUÇÃO DE PASSEIO (CALÇADA) OU PISO DE CONCRETO COM CONCRETO MOLDADO IN LOCO, USINADO C25, ACABAMENTO CONVENCIONAL, NÃO ARMADO. AF_03/2023</t>
  </si>
  <si>
    <t>721,10</t>
  </si>
  <si>
    <t>73,37</t>
  </si>
  <si>
    <t>40,66</t>
  </si>
  <si>
    <t>90,43</t>
  </si>
  <si>
    <t>43,02</t>
  </si>
  <si>
    <t>48,16</t>
  </si>
  <si>
    <t>109,35</t>
  </si>
  <si>
    <t>119,68</t>
  </si>
  <si>
    <t>38,98</t>
  </si>
  <si>
    <t>115,64</t>
  </si>
  <si>
    <t>120,64</t>
  </si>
  <si>
    <t>132,47</t>
  </si>
  <si>
    <t>54,64</t>
  </si>
  <si>
    <t>130,96</t>
  </si>
  <si>
    <t>143,84</t>
  </si>
  <si>
    <t>43,25</t>
  </si>
  <si>
    <t>79,04</t>
  </si>
  <si>
    <t>48,22</t>
  </si>
  <si>
    <t>52,39</t>
  </si>
  <si>
    <t>102,16</t>
  </si>
  <si>
    <t>110,56</t>
  </si>
  <si>
    <t>100,39</t>
  </si>
  <si>
    <t>108,79</t>
  </si>
  <si>
    <t>53,03</t>
  </si>
  <si>
    <t>119,36</t>
  </si>
  <si>
    <t>129,69</t>
  </si>
  <si>
    <t>29,03</t>
  </si>
  <si>
    <t>153,91</t>
  </si>
  <si>
    <t>165,74</t>
  </si>
  <si>
    <t>82,76</t>
  </si>
  <si>
    <t>89,17</t>
  </si>
  <si>
    <t>165,49</t>
  </si>
  <si>
    <t>178,37</t>
  </si>
  <si>
    <t>91,58</t>
  </si>
  <si>
    <t>98,94</t>
  </si>
  <si>
    <t>186,69</t>
  </si>
  <si>
    <t>201,50</t>
  </si>
  <si>
    <t>(COMPOSIÇÃO REPRESENTATIVA) DO SERVIÇO DE CONTRAPISO EM ARGAMASSA TRAÇO 1:4 (CIM E AREIA), BETONEIRA 400 L, E = 4 CM ÁREAS SECAS E  MOLHADAS SOBRE LAJE , E = 3 CM ÁREAS MOLHADAS SOBRE IMPERMEABILIZAÇÃO, CASA E EDIFICAÇÃO PÚBLICA PADRÃO. AF_11/2014</t>
  </si>
  <si>
    <t>38,92</t>
  </si>
  <si>
    <t>(COMPOSIÇÃO REPRESENTATIVA) DO SERVIÇO DE CONTRAPISO EM ARGAMASSA TRAÇO 1:4 (CIM E AREIA), BETONEIRA 400 L, E = 4 CM ÁREAS SECAS E  MOLHADAS SOBRE LAJE , E = 3 CM ÁREAS MOLHADAS SOBRE IMPERMEABILIZAÇÃO, PARA EDIFICAÇÃO MULTIFAMILIAR. AF_11/2014</t>
  </si>
  <si>
    <t>60,29</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</si>
  <si>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</si>
  <si>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</si>
  <si>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</si>
  <si>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</si>
  <si>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</si>
  <si>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</si>
  <si>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</si>
  <si>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</si>
  <si>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</si>
  <si>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</si>
  <si>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</si>
  <si>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</si>
  <si>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10,21</t>
  </si>
  <si>
    <t>CHAPISCO APLICADO EM ALVENARIA (SEM PRESENÇA DE VÃOS) E ESTRUTURAS DE CONCRETO DE FACHADA, COM COLHER DE PEDREIRO.  ARGAMASSA TRAÇO 1:3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</si>
  <si>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</si>
  <si>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</si>
  <si>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</si>
  <si>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</si>
  <si>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</si>
  <si>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</si>
  <si>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</si>
  <si>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</si>
  <si>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</si>
  <si>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</si>
  <si>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</si>
  <si>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</si>
  <si>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</si>
  <si>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104410</t>
  </si>
  <si>
    <t>CHAPISCO APLICADO EM ALVENARIA E ESTRUTURAS DE CONCRETO INTERNAS, COM EQUIPAMENTO DE PROJEÇÃO.  ARGAMASSA TRAÇO 1:3 COM PREPARO MANUAL. AF_10/2022</t>
  </si>
  <si>
    <t>104411</t>
  </si>
  <si>
    <t>CHAPISCO APLICADO EM ALVENARIA E ESTRUTURAS DE CONCRETO INTERNAS, COM EQUIPAMENTO DE PROJEÇÃO.  ARGAMASSA TRAÇO 1:3 COM PREPARO EM BETONEIRA 400 L. AF_10/2022</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</si>
  <si>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</si>
  <si>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</si>
  <si>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</si>
  <si>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</si>
  <si>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</si>
  <si>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30,82</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</si>
  <si>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</si>
  <si>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</si>
  <si>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</si>
  <si>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</si>
  <si>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</si>
  <si>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</si>
  <si>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</si>
  <si>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</si>
  <si>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28,35</t>
  </si>
  <si>
    <t>APLICAÇÃO DE GESSO PROJETADO COM EQUIPAMENTO DE PROJEÇÃO EM PAREDES, SARRAFEADO (COM TALISCAS), ESPESSURA DE 1,5CM. AF_03/2023</t>
  </si>
  <si>
    <t>43,99</t>
  </si>
  <si>
    <t>40,20</t>
  </si>
  <si>
    <t>34,92</t>
  </si>
  <si>
    <t>31,14</t>
  </si>
  <si>
    <t>35,08</t>
  </si>
  <si>
    <t>76,09</t>
  </si>
  <si>
    <t>71,67</t>
  </si>
  <si>
    <t>68,43</t>
  </si>
  <si>
    <t>23,97</t>
  </si>
  <si>
    <t>38,79</t>
  </si>
  <si>
    <t>EMBOÇO OU MASSA ÚNICA EM ARGAMASSA TRAÇO 1:2:8, PREPARO MECÂNICO COM BETONEIRA 400 L, APLICADA MANUALMENTE EM PANOS DE FACHADA COM PRESENÇA DE VÃOS, ESPESSURA DE 25 MM. AF_08/2022</t>
  </si>
  <si>
    <t>52,79</t>
  </si>
  <si>
    <t>EMBOÇO OU MASSA ÚNICA EM ARGAMASSA TRAÇO 1:2:8, PREPARO MANUAL, APLICADA MANUALMENTE EM PANOS DE FACHADA COM PRESENÇA DE VÃOS, ESPESSURA DE 25 MM. AF_08/2022</t>
  </si>
  <si>
    <t>56,09</t>
  </si>
  <si>
    <t>EMBOÇO OU MASSA ÚNICA EM ARGAMASSA INDUSTRIALIZADA, PREPARO MECÂNICO E APLICAÇÃO COM EQUIPAMENTO DE MISTURA E PROJEÇÃO DE 1,5 M3/H DE ARGAMASSA EM PANOS DE FACHADA COM PRESENÇA DE VÃOS, ESPESSURA DE 25 MM. AF_08/2022</t>
  </si>
  <si>
    <t>83,32</t>
  </si>
  <si>
    <t>EMBOÇO OU MASSA ÚNICA EM ARGAMASSA TRAÇO 1:2:8, PREPARO MECÂNICO COM BETONEIRA 400 L, APLICADA MANUALMENTE EM PANOS DE FACHADA COM PRESENÇA DE VÃOS, ESPESSURA DE 35 MM. AF_08/2022</t>
  </si>
  <si>
    <t>67,51</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</si>
  <si>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</si>
  <si>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</si>
  <si>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</si>
  <si>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73,23</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</si>
  <si>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</si>
  <si>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</si>
  <si>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125,80</t>
  </si>
  <si>
    <t>EMBOÇO OU MASSA ÚNICA EM ARGAMASSA TRAÇO 1:2:8, PREPARO MECÂNICO COM BETONEIRA 400 L, APLICADA MANUALMENTE EM PANOS DE FACHADA COM PRESENÇA DE VÃOS, ESPESSURA MAIOR OU IGUAL A 50 MM. AF_08/2022</t>
  </si>
  <si>
    <t>86,31</t>
  </si>
  <si>
    <t>EMBOÇO OU MASSA ÚNICA EM ARGAMASSA INDUSTRIALIZADA, PREPARO MECÂNICO E APLICAÇÃO COM EQUIPAMENTO DE MISTURA E PROJEÇÃO DE 1,5 M3/H DE ARGAMASSA EM PANOS DE FACHADA COM PRESENÇA DE VÃOS, ESPESSURA MAIOR OU IGUAL A 50 MM. AF_08/2022</t>
  </si>
  <si>
    <t>138,50</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</si>
  <si>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</si>
  <si>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</si>
  <si>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</si>
  <si>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</si>
  <si>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53,81</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</si>
  <si>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</si>
  <si>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</si>
  <si>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93,07</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</si>
  <si>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</si>
  <si>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</si>
  <si>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64,33</t>
  </si>
  <si>
    <t>EMBOÇO OU MASSA ÚNICA EM ARGAMASSA INDUSTRIALIZADA, PREPARO MECÂNICO E APLICAÇÃO COM EQUIPAMENTO DE MISTURA E PROJEÇÃO DE 1,5 M3/H DE ARGAMASSA EM PANOS CEGOS DE FACHADA (SEM PRESENÇA DE VÃOS), ESPESSURA DE 45 MM. AF_08/2022</t>
  </si>
  <si>
    <t>109,08</t>
  </si>
  <si>
    <t>EMBOÇO OU MASSA ÚNICA EM ARGAMASSA TRAÇO 1:2:8, PREPARO MECÂNICO COM BETONEIRA 400 L, APLICADA MANUALMENTE EM PANOS CEGOS DE FACHADA (SEM PRESENÇA DE VÃOS), ESPESSURA MAIOR OU IGUAL A 50 MM. AF_08/2022</t>
  </si>
  <si>
    <t>64,44</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</si>
  <si>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</si>
  <si>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</si>
  <si>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116,42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</si>
  <si>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</si>
  <si>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</si>
  <si>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</si>
  <si>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99,22</t>
  </si>
  <si>
    <t>EMBOÇO OU MASSA ÚNICA EM ARGAMASSA TRAÇO 1:2:8, PREPARO MECÂNICO COM BETONEIRA 400 L, APLICADA MANUALMENTE EM SUPERFÍCIES EXTERNAS DA SACADA, ESPESSURA DE 35 MM, SEM USO DE TELA METÁLICA DE REFORÇO CONTRA FISSURAÇÃO. AF_08/2022</t>
  </si>
  <si>
    <t>87,64</t>
  </si>
  <si>
    <t>EMBOÇO OU MASSA ÚNICA EM ARGAMASSA TRAÇO 1:2:8, PREPARO MANUAL, APLICADA MANUALMENTE EM SUPERFÍCIES EXTERNAS DA SACADA, ESPESSURA DE 35 MM, SEM USO DE TELA METÁLICA DE REFORÇO CONTRA FISSURAÇÃO. AF_08/2022</t>
  </si>
  <si>
    <t>91,76</t>
  </si>
  <si>
    <t>EMBOÇO OU MASSA ÚNICA EM ARGAMASSA INDUSTRIALIZADA, PREPARO MECÂNICO E APLICAÇÃO COM EQUIPAMENTO DE MISTURA E PROJEÇÃO DE 1,5 M3/H EM SUPERFÍCIES EXTERNAS DA SACADA, ESPESSURA 35 MM, SEM USO DE TELA METÁLICA. AF_08/2022</t>
  </si>
  <si>
    <t>123,45</t>
  </si>
  <si>
    <t>EMBOÇO OU MASSA ÚNICA EM ARGAMASSA TRAÇO 1:2:8, PREPARO MECÂNICO COM BETONEIRA 400 L, APLICADA MANUALMENTE EM SUPERFÍCIES EXTERNAS DA SACADA, ESPESSURA DE 45 MM, SEM USO DE TELA METÁLICA DE REFORÇO CONTRA FISSURAÇÃO. AF_08/2022</t>
  </si>
  <si>
    <t>92,99</t>
  </si>
  <si>
    <t>EMBOÇO OU MASSA ÚNICA EM ARGAMASSA TRAÇO 1:2:8, PREPARO MANUAL, APLICADA MANUALMENTE EM SUPERFÍCIES EXTERNAS DA SACADA, ESPESSURA DE 45 MM, SEM USO DE TELA METÁLICA DE REFORÇO CONTRA FISSURAÇÃO. AF_08/2022</t>
  </si>
  <si>
    <t>98,16</t>
  </si>
  <si>
    <t>EMBOÇO OU MASSA ÚNICA EM ARGAMASSA INDUSTRIALIZADA, PREPARO MECÂNICO E APLICAÇÃO COM EQUIPAMENTO DE MISTURA E PROJEÇÃO DE 1,5 M3/H EM SUPERFÍCIES EXTERNAS DA SACADA, ESPESSURA 45 MM, SEM USO DE TELA METÁLICA. AF_08/2022</t>
  </si>
  <si>
    <t>139,46</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</si>
  <si>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</si>
  <si>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MANUAL, APLICADA MANUALMENTE EM SUPERFÍCIES EXTERNAS DA SACADA, ESPESSURA MAIOR OU IGUAL A 50 MM, SEM USO DE TELA METÁLICA DE REFORÇO CONTRA FISSURAÇÃO. AF_068/2022</t>
  </si>
  <si>
    <t>126,79</t>
  </si>
  <si>
    <t>EMBOÇO OU MASSA ÚNICA EM ARGAMASSA INDUSTRIALIZADA, PREPARO MECÂNICO E APLICAÇÃO COM EQUIPAMENTO DE MISTURA E PROJEÇÃO DE 1,5 M3/H EM SUPERFÍCIES EXTERNAS DA SACADA, ESPESSURA MAIOR OU IGUAL A 50 MM, SEM USO DE TELA METÁLICA. AF_08/2022</t>
  </si>
  <si>
    <t>161,58</t>
  </si>
  <si>
    <t>EMBOÇO OU MASSA ÚNICA EM ARGAMASSA TRAÇO 1:2:8, PREPARO MECÂNICO COM BETONEIRA 400 L, APLICADA MANUALMENTE NAS PAREDES INTERNAS DA SACADA, ESPESSURA DE 25 MM, SEM USO DE TELA METÁLICA DE REFORÇO CONTRA FISSURAÇÃO. AF_08/2022</t>
  </si>
  <si>
    <t>68,30</t>
  </si>
  <si>
    <t>EMBOÇO OU MASSA ÚNICA EM ARGAMASSA TRAÇO 1:2:8, PREPARO MANUAL, APLICADA MANUALMENTE NAS PAREDES INTERNAS DA SACADA, ESPESSURA DE 25 MM, SEM USO DE TELA METÁLICA DE REFORÇO CONTRA FISSURAÇÃO. AF_08/2022</t>
  </si>
  <si>
    <t>72,06</t>
  </si>
  <si>
    <t>EMBOÇO OU MASSA ÚNICA EM ARGAMASSA INDUSTRIALIZADA, PREPARO MECÂNICO E APLICAÇÃO COM EQUIPAMENTO DE MISTURA E PROJEÇÃO DE 1,5 M3/H NAS PAREDES INTERNAS DA SACADA, ESPESSURA 25 MM, SEM USO DE TELA METÁLICA. AF_08/2022</t>
  </si>
  <si>
    <t>102,14</t>
  </si>
  <si>
    <t>EMBOÇO OU MASSA ÚNICA EM ARGAMASSA TRAÇO 1:2:8, PREPARO MECÂNICO COM BETONEIRA 400 L, APLICADA MANUALMENTE NAS PAREDES INTERNAS DA SACADA, ESPESSURA DE 35 MM, SEM USO DE TELA METÁLICA DE REFORÇO CONTRA FISSURAÇÃO. AF_08/2022</t>
  </si>
  <si>
    <t>82,55</t>
  </si>
  <si>
    <t>EMBOÇO OU MASSA ÚNICA EM ARGAMASSA TRAÇO 1:2:8, PREPARO MANUAL, APLICADA MANUALMENTE NAS PAREDES INTERNAS DA SACADA, ESPESSURA DE 35 MM, SEM USO DE TELA METÁLICA DE REFORÇO CONTRA FISSURAÇÃO. AF_08/2022</t>
  </si>
  <si>
    <t>87,59</t>
  </si>
  <si>
    <t>EMBOÇO OU MASSA ÚNICA EM ARGAMASSA INDUSTRIALIZADA, PREPARO MECÂNICO E APLICAÇÃO COM EQUIPAMENTO DE MISTURA E PROJEÇÃO DE 1,5 M3/H DE ARGAMASSA NAS PAREDES INTERNAS DA SACADA, ESPESSURA 35 MM, SEM USO DE TELA METÁLICA. AF_08/2022</t>
  </si>
  <si>
    <t>128,69</t>
  </si>
  <si>
    <t>179,05</t>
  </si>
  <si>
    <t>124,21</t>
  </si>
  <si>
    <t>171,43</t>
  </si>
  <si>
    <t>117,37</t>
  </si>
  <si>
    <t>186,58</t>
  </si>
  <si>
    <t>129,96</t>
  </si>
  <si>
    <t>121,23</t>
  </si>
  <si>
    <t>189,83</t>
  </si>
  <si>
    <t>140,79</t>
  </si>
  <si>
    <t>175,39</t>
  </si>
  <si>
    <t>194,44</t>
  </si>
  <si>
    <t>139,59</t>
  </si>
  <si>
    <t>185,46</t>
  </si>
  <si>
    <t>131,40</t>
  </si>
  <si>
    <t>201,99</t>
  </si>
  <si>
    <t>145,37</t>
  </si>
  <si>
    <t>135,24</t>
  </si>
  <si>
    <t>205,23</t>
  </si>
  <si>
    <t>156,21</t>
  </si>
  <si>
    <t>189,42</t>
  </si>
  <si>
    <t>141,15</t>
  </si>
  <si>
    <t>134,98</t>
  </si>
  <si>
    <t>156,58</t>
  </si>
  <si>
    <t>37,07</t>
  </si>
  <si>
    <t>21,07</t>
  </si>
  <si>
    <t>34,14</t>
  </si>
  <si>
    <t>104203</t>
  </si>
  <si>
    <t>EMBOÇO OU MASSA ÚNICA EM ARGAMASSA TRAÇO 1:2:8, PREPARO MECÂNICA COM BETONEIRA 400 L, APLICADA COM PROJETOR TIPO CANEQUINHA EM PANOS DE FACHADA COM PRESENÇA DE VÃOS, ESPESSURA DE 25 MM, ACESSO POR BALANCIM MANUAL. AF_08/2022</t>
  </si>
  <si>
    <t>56,58</t>
  </si>
  <si>
    <t>104204</t>
  </si>
  <si>
    <t>EMBOÇO OU MASSA ÚNICA EM ARGAMASSA TRAÇO 1:2:8, PREPARO MECÂNICA COM BETONEIRA 400 L, APLICADA COM PROJETOR TIPO CANEQUINHA EM PANOS DE FACHADA COM PRESENÇA DE VÃOS, ESPESSURA DE 35 MM, ACESSO POR BALANCIM MANUAL. AF_08/2022</t>
  </si>
  <si>
    <t>72,63</t>
  </si>
  <si>
    <t>104205</t>
  </si>
  <si>
    <t>EMBOÇO OU MASSA ÚNICA EM ARGAMASSA TRAÇO 1:2:8, PREPARO MECÂNICA COM BETONEIRA 400 L, APLICADA COM PROJETOR TIPO CANEQUINHA EM PANOS DE FACHADA COM PRESENÇA DE VÃOS, ESPESSURA DE 45 MM, ACESSO POR BALANCIM MANUAL. AF_08/2022</t>
  </si>
  <si>
    <t>79,03</t>
  </si>
  <si>
    <t>104206</t>
  </si>
  <si>
    <t>EMBOÇO OU MASSA ÚNICA EM ARGAMASSA TRAÇO 1:2:8, PREPARO MECÂNICA COM BETONEIRA 400 L, APLICADA COM PROJETOR TIPO CANEQUINHA EM PANOS DE FACHADA COM PRESENÇA DE VÃOS, ESPESSURA DE 50 MM, ACESSO POR BALANCIM MANUAL. AF_08/2022</t>
  </si>
  <si>
    <t>87,16</t>
  </si>
  <si>
    <t>104207</t>
  </si>
  <si>
    <t>EMBOÇO OU MASSA ÚNICA EM ARGAMASSA TRAÇO 1:2:8, PREPARO MECÂNICA COM BETONEIRA 400 L, APLICADA COM PROJETOR TIPO CANEQUINHA EM PANOS DE FACHADA SEM PRESENÇA DE VÃOS, ESPESSURA DE 25 MM, ACESSO POR BALANCIM MANUAL. AF_08/2022</t>
  </si>
  <si>
    <t>42,38</t>
  </si>
  <si>
    <t>104208</t>
  </si>
  <si>
    <t>EMBOÇO OU MASSA ÚNICA EM ARGAMASSA TRAÇO 1:2:8, PREPARO MECÂNICA COM BETONEIRA 400 L, APLICADA COM PROJETOR TIPO CANEQUINHA EM PANOS DE FACHADA SEM PRESENÇA DE VÃOS, ESPESSURA DE 35 MM, ACESSO POR BALANCIM MANUAL. AF_08/2022</t>
  </si>
  <si>
    <t>104209</t>
  </si>
  <si>
    <t>EMBOÇO OU MASSA ÚNICA EM ARGAMASSA TRAÇO 1:2:8, PREPARO MECÂNICA COM BETONEIRA 400 L, APLICADA COM PROJETOR TIPO CANEQUINHA EM PANOS DE FACHADA SEM PRESENÇA DE VÃOS, ESPESSURA DE 45 MM, ACESSO POR BALANCIM MANUAL. AF_08/2022</t>
  </si>
  <si>
    <t>104210</t>
  </si>
  <si>
    <t>EMBOÇO OU MASSA ÚNICA EM ARGAMASSA TRAÇO 1:2:8, PREPARO MECÂNICA COM BETONEIRA 400 L, APLICADA COM PROJETOR TIPO CANEQUINHA EM PANOS DE FACHADA SEM PRESENÇA DE VÃOS, ESPESSURA DE 50 MM, ACESSO POR BALANCIM MANUAL. AF_08/2022</t>
  </si>
  <si>
    <t>104211</t>
  </si>
  <si>
    <t>EMBOÇO OU MASSA ÚNICA EM ARGAMASSA TRAÇO 1:2:8, PREPARO MECÂNICA COM BETONEIRA 400 L, APLICADA COM PROJETOR TIPO CANEQUINHA EM SUPERFÍCIES EXTERNAS DA SACADA, ESPESSURA DE 25 MM, ACESSO POR BALANCIM MANUAL, SEM USO DE TELA METÁLICA. AF_08/2022</t>
  </si>
  <si>
    <t>104212</t>
  </si>
  <si>
    <t>EMBOÇO OU MASSA ÚNICA EM ARGAMASSA TRAÇO 1:2:8, PREPARO MECÂNICA COM BETONEIRA 400 L, APLICADA COM PROJETOR TIPO CANEQUINHA EM SUPERFÍCIES EXTERNAS DA SACADA, ESPESSURA DE 35 MM, ACESSO POR BALANCIM MANUAL, SEM USO DE TELA METÁLICA. AF_08/2022</t>
  </si>
  <si>
    <t>104213</t>
  </si>
  <si>
    <t>EMBOÇO OU MASSA ÚNICA EM ARGAMASSA TRAÇO 1:2:8, PREPARO MECÂNICA COM BETONEIRA 400 L, APLICADA COM PROJETOR TIPO CANEQUINHA EM SUPERFÍCIES EXTERNAS DA SACADA, ESPESSURA DE 45 MM, ACESSO POR BALANCIM MANUAL, SEM USO DE TELA METÁLICA. AF_08/2022</t>
  </si>
  <si>
    <t>104214</t>
  </si>
  <si>
    <t>EMBOÇO OU MASSA ÚNICA EM ARGAMASSA TRAÇO 1:2:8, PREPARO MECÂNICA COM BETONEIRA 400 L, APLICADA COM PROJETOR TIPO CANEQUINHA EM SUPERFÍCIES EXTERNAS DA SACADA, ESPESSURA DE 50 MM, ACESSO POR BALANCIM MANUAL, SEM USO DE TELA METÁLICA. AF_08/2022</t>
  </si>
  <si>
    <t>104215</t>
  </si>
  <si>
    <t>EMBOÇO OU MASSA ÚNICA EM ARGAMASSA TRAÇO 1:2:8, PREPARO MECÂNICA COM BETONEIRA 400 L, APLICADA COM PROJETOR TIPO CANEQUINHA EM SUPERFÍCIES INTERNAS DA SACADA, ESPESSURA DE 25 MM,  SEM USO DE TELA METÁLICA. AF_08/2022</t>
  </si>
  <si>
    <t>73,28</t>
  </si>
  <si>
    <t>104216</t>
  </si>
  <si>
    <t>EMBOÇO OU MASSA ÚNICA EM ARGAMASSA TRAÇO 1:2:8, PREPARO MECÂNICA COM BETONEIRA 400 L, APLICADA COM PROJETOR TIPO CANEQUINHA EM SUPERFÍCIES INTERNAS DA SACADA, ESPESSURA DE 35 MM, SEM USO DE TELA METÁLICA. AF_08/2022</t>
  </si>
  <si>
    <t>88,71</t>
  </si>
  <si>
    <t>104217</t>
  </si>
  <si>
    <t>EMBOÇO OU MASSA ÚNICA EM ARGAMASSA TRAÇO 1:2:8, PREPARO MECÂNICA COM BETONEIRA 400 L, APLICADA MANUALMENTE EM PANOS DE FACHADA COM PRESENÇA DE VÃOS, ESPESSURA DE 25 MM, ACESSO POR ANDAIME. AF_08/2022</t>
  </si>
  <si>
    <t>104218</t>
  </si>
  <si>
    <t>EMBOÇO OU MASSA ÚNICA EM ARGAMASSA TRAÇO 1:2:8, PREPARO MANUAL, APLICADA MANUALMENTE EM PANOS DE FACHADA COM PRESENÇA DE VÃOS, ESPESSURA DE 25 MM, ACESSO POR ANDAIME. AF_08/2022</t>
  </si>
  <si>
    <t>104219</t>
  </si>
  <si>
    <t>EMBOÇO OU MASSA ÚNICA EM ARGAMASSA INDUSTRIALIZADA, PREPARO MECÂNICA E APLICAÇÃO COM EQUIPAMENTO DE MISTURA E PROJEÇÃO DE 1,5 M3/H DE ARGAMASSA EM PANOS DE FACHADA COM PRESENÇA DE VÃOS, ESPESSURA DE 25 MM, ACESSO POR ANDAIME. AF_08/2022</t>
  </si>
  <si>
    <t>80,00</t>
  </si>
  <si>
    <t>104220</t>
  </si>
  <si>
    <t>EMBOÇO OU MASSA ÚNICA EM ARGAMASSA TRAÇO 1:2:8, PREPARO MECÂNICA COM BETONEIRA 400 L, APLICADA COM PROJETOR TIPO CANEQUINHA EM PANOS DE FACHADA COM PRESENÇA DE VÃOS, ESPESSURA DE 25 MM, ACESSO POR ANDAIME. AF_08/2022</t>
  </si>
  <si>
    <t>104221</t>
  </si>
  <si>
    <t>EMBOÇO OU MASSA ÚNICA EM ARGAMASSA TRAÇO 1:2:8, PREPARO MECÂNICA COM BETONEIRA 400 L, APLICADA MANUALMENTE EM PANOS DE FACHADA COM PRESENÇA DE VÃOS, ESPESSURA DE 35 MM, ACESSO POR ANDAIME. AF_08/2022</t>
  </si>
  <si>
    <t>62,77</t>
  </si>
  <si>
    <t>104222</t>
  </si>
  <si>
    <t>EMBOÇO OU MASSA ÚNICA EM ARGAMASSA TRAÇO 1:2:8, PREPARO MANUAL, APLICADA MANUALMENTE EM PANOS DE FACHADA COM PRESENÇA DE VÃOS, ESPESSURA DE 35 MM, ACESSO POR ANDAIME. AF_08/2022</t>
  </si>
  <si>
    <t>104223</t>
  </si>
  <si>
    <t>EMBOÇO OU MASSA ÚNICA EM ARGAMASSA INDUSTRIALIZADA, PREPARO MECÂNICA E APLICAÇÃO COM EQUIPAMENTO DE MISTURA E PROJEÇÃO DE 1,5 M3/H DE ARGAMASSA EM PANOS DE FACHADA COM PRESENÇA DE VÃOS, ESPESSURA DE 35 MM, ACESSO POR ANDAIME. AF_08/2022</t>
  </si>
  <si>
    <t>104,36</t>
  </si>
  <si>
    <t>104224</t>
  </si>
  <si>
    <t>EMBOÇO OU MASSA ÚNICA EM ARGAMASSA TRAÇO 1:2:8, PREPARO MECÂNICA COM BETONEIRA 400 L, APLICADA COM PROJETOR TIPO CANEQUINHA EM PANOS DE FACHADA COM PRESENÇA DE VÃOS, ESPESSURA DE 35 MM, ACESSO POR ANDAIME. AF_08/2022</t>
  </si>
  <si>
    <t>104225</t>
  </si>
  <si>
    <t>EMBOÇO OU MASSA ÚNICA EM ARGAMASSA TRAÇO 1:2:8, PREPARO MECÂNICA COM BETONEIRA 400 L, APLICADA MANUALMENTE EM PANOS DE FACHADA COM PRESENÇA DE VÃOS, ESPESSURA DE 45 MM, ACESSO POR ANDAIME. AF_08/2022</t>
  </si>
  <si>
    <t>104226</t>
  </si>
  <si>
    <t>EMBOÇO OU MASSA ÚNICA EM ARGAMASSA TRAÇO 1:2:8, PREPARO MANUAL, APLICADA MANUALMENTE EM PANOS DE FACHADA COM PRESENÇA DE VÃOS, ESPESSURA DE 45 MM, ACESSO POR ANDAIME. AF_08/2022</t>
  </si>
  <si>
    <t>104227</t>
  </si>
  <si>
    <t>EMBOÇO OU MASSA ÚNICA EM ARGAMASSA INDUSTRIALIZADA, PREPARO MECÂNICA E APLICAÇÃO COM EQUIPAMENTO DE MISTURA E PROJEÇÃO DE 1,5 M3/H DE ARGAMASSA EM PANOS DE FACHADA COM PRESENÇA DE VÃOS, ESPESSURA DE 45 MM, ACESSO POR ANDAIME. AF_08/2022</t>
  </si>
  <si>
    <t>121,49</t>
  </si>
  <si>
    <t>104228</t>
  </si>
  <si>
    <t>EMBOÇO OU MASSA ÚNICA EM ARGAMASSA TRAÇO 1:2:8, PREPARO MECÂNICA COM BETONEIRA 400 L, APLICADA COM PROJETOR TIPO CANEQUINHA EM PANOS DE FACHADA COM PRESENÇA DE VÃOS, ESPESSURA DE 45 MM, ACESSO POR ANDAIME. AF_08/2022</t>
  </si>
  <si>
    <t>73,97</t>
  </si>
  <si>
    <t>104229</t>
  </si>
  <si>
    <t>EMBOÇO OU MASSA ÚNICA EM ARGAMASSA TRAÇO 1:2:8, PREPARO MECÂNICA COM BETONEIRA 400 L, APLICADA MANUALMENTE EM PANOS DE FACHADA COM PRESENÇA DE VÃOS, ESPESSURA DE 50 MM, ACESSO POR ANDAIME. AF_08/2022</t>
  </si>
  <si>
    <t>80,43</t>
  </si>
  <si>
    <t>104230</t>
  </si>
  <si>
    <t>EMBOÇO OU MASSA ÚNICA EM ARGAMASSA TRAÇO 1:2:8, PREPARO MANUAL, APLICADA MANUALMENTE EM PANOS DE FACHADA COM PRESENÇA DE VÃOS, ESPESSURA DE 50 MM, ACESSO POR ANDAIME. AF_08/2022</t>
  </si>
  <si>
    <t>86,52</t>
  </si>
  <si>
    <t>104231</t>
  </si>
  <si>
    <t>EMBOÇO OU MASSA ÚNICA EM ARGAMASSA INDUSTRIALIZADA, PREPARO MECÂNICA E APLICAÇÃO COM EQUIPAMENTO DE MISTURA E PROJEÇÃO DE 1,5 M3/H DE ARGAMASSA EM PANOS DE FACHADA COM PRESENÇA DE VÃOS, ESPESSURA DE 50 MM, ACESSO POR ANDAIME. AF_08/2022</t>
  </si>
  <si>
    <t>133,76</t>
  </si>
  <si>
    <t>104232</t>
  </si>
  <si>
    <t>EMBOÇO OU MASSA ÚNICA EM ARGAMASSA TRAÇO 1:2:8, PREPARO MECÂNICA COM BETONEIRA 400 L, APLICADA COM PROJETOR TIPO CANEQUINHA EM PANOS DE FACHADA COM PRESENÇA DE VÃOS, ESPESSURA DE 50 MM, ACESSO POR ANDAIME. AF_08/2022</t>
  </si>
  <si>
    <t>81,60</t>
  </si>
  <si>
    <t>104233</t>
  </si>
  <si>
    <t>EMBOÇO OU MASSA ÚNICA EM ARGAMASSA TRAÇO 1:2:8, PREPARO MECÂNICA COM BETONEIRA 400 L, APLICADA MANUALMENTE EM PANOS DE FACHADA SEM PRESENÇA DE VÃOS, ESPESSURA DE 25 MM, ACESSO POR ANDAIME. AF_08/2022</t>
  </si>
  <si>
    <t>104234</t>
  </si>
  <si>
    <t>EMBOÇO OU MASSA ÚNICA EM ARGAMASSA TRAÇO 1:2:8, PREPARO MANUAL, APLICADA MANUALMENTE EM PANOS DE FACHADA SEM PRESENÇA DE VÃOS, ESPESSURA DE 25 MM, ACESSO POR ANDAIME. AF_08/2022</t>
  </si>
  <si>
    <t>40,31</t>
  </si>
  <si>
    <t>104235</t>
  </si>
  <si>
    <t>EMBOÇO OU MASSA ÚNICA EM ARGAMASSA INDUSTRIALIZADA, PREPARO MECÂNICA E APLICAÇÃO COM EQUIPAMENTO DE MISTURA E PROJEÇÃO DE 1,5 M3/H DE ARGAMASSA EM PANOS DE FACHADA SEM PRESENÇA DE VÃOS, ESPESSURA DE 25 MM, ACESSO POR ANDAIME. AF_08/2022</t>
  </si>
  <si>
    <t>66,84</t>
  </si>
  <si>
    <t>104236</t>
  </si>
  <si>
    <t>EMBOÇO OU MASSA ÚNICA EM ARGAMASSA TRAÇO 1:2:8, PREPARO MECÂNICA COM BETONEIRA 400 L, APLICADA COM PROJETOR TIPO CANEQUINHA EM PANOS DE FACHADA SEM PRESENÇA DE VÃOS, ESPESSURA DE 25 MM, ACESSO POR ANDAIME. AF_08/2022</t>
  </si>
  <si>
    <t>104237</t>
  </si>
  <si>
    <t>EMBOÇO OU MASSA ÚNICA EM ARGAMASSA TRAÇO 1:2:8, PREPARO MECÂNICA COM BETONEIRA 400 L, APLICADA MANUALMENTE EM PANOS DE FACHADA SEM PRESENÇA DE VÃOS, ESPESSURA DE 35 MM, ACESSO POR ANDAIME. AF_08/2022</t>
  </si>
  <si>
    <t>50,58</t>
  </si>
  <si>
    <t>104238</t>
  </si>
  <si>
    <t>EMBOÇO OU MASSA ÚNICA EM ARGAMASSA TRAÇO 1:2:8, PREPARO MANUAL, APLICADA MANUALMENTE EM PANOS DE FACHADA SEM PRESENÇA DE VÃOS, ESPESSURA DE 35 MM, ACESSO POR ANDAIME. AF_08/2022</t>
  </si>
  <si>
    <t>104239</t>
  </si>
  <si>
    <t>EMBOÇO OU MASSA ÚNICA EM ARGAMASSA INDUSTRIALIZADA, PREPARO MECÂNICA E APLICAÇÃO COM EQUIPAMENTO DE MISTURA E PROJEÇÃO DE 1,5 M3/H DE ARGAMASSA EM PANOS DE FACHADA SEM PRESENÇA DE VÃOS, ESPESSURA DE 35 MM, ACESSO POR ANDAIME. AF_08/2022</t>
  </si>
  <si>
    <t>90,13</t>
  </si>
  <si>
    <t>104240</t>
  </si>
  <si>
    <t>EMBOÇO OU MASSA ÚNICA EM ARGAMASSA TRAÇO 1:2:8, PREPARO MECÂNICA COM BETONEIRA 400 L, APLICADA COM PROJETOR TIPO CANEQUINHA EM PANOS DE FACHADA SEM PRESENÇA DE VÃOS, ESPESSURA DE 35 MM, ACESSO POR ANDAIME. AF_08/2022</t>
  </si>
  <si>
    <t>54,56</t>
  </si>
  <si>
    <t>104241</t>
  </si>
  <si>
    <t>EMBOÇO OU MASSA ÚNICA EM ARGAMASSA TRAÇO 1:2:8, PREPARO MECÂNICA COM BETONEIRA 400 L, APLICADA MANUALMENTE EM PANOS DE FACHADA SEM PRESENÇA DE VÃOS, ESPESSURA DE 45 MM, ACESSO POR ANDAIME. AF_08/2022</t>
  </si>
  <si>
    <t>55,93</t>
  </si>
  <si>
    <t>104242</t>
  </si>
  <si>
    <t>EMBOÇO OU MASSA ÚNICA EM ARGAMASSA TRAÇO 1:2:8, PREPARO MANUAL, APLICADA MANUALMENTE EM PANOS DE FACHADA SEM PRESENÇA DE VÃOS, ESPESSURA DE 45 MM, ACESSO POR ANDAIME. AF_08/2022</t>
  </si>
  <si>
    <t>104243</t>
  </si>
  <si>
    <t>EMBOÇO OU MASSA ÚNICA EM ARGAMASSA INDUSTRIALIZADA, PREPARO MECÂNICA E APLICAÇÃO COM EQUIPAMENTO DE MISTURA E PROJEÇÃO DE 1,5 M3/H DE ARGAMASSA EM PANOS DE FACHADA SEM PRESENÇA DE VÃOS, ESPESSURA DE 45 MM, ACESSO POR ANDAIME. AF_08/2022</t>
  </si>
  <si>
    <t>106,14</t>
  </si>
  <si>
    <t>104244</t>
  </si>
  <si>
    <t>EMBOÇO OU MASSA ÚNICA EM ARGAMASSA TRAÇO 1:2:8, PREPARO MECÂNICA COM BETONEIRA 400 L, APLICADA COM PROJETOR TIPO CANEQUINHA EM PANOS DE FACHADA SEM PRESENÇA DE VÃOS, ESPESSURA DE 45 MM, ACESSO POR ANDAIME. AF_08/2022</t>
  </si>
  <si>
    <t>104245</t>
  </si>
  <si>
    <t>EMBOÇO OU MASSA ÚNICA EM ARGAMASSA TRAÇO 1:2:8, PREPARO MECÂNICA COM BETONEIRA 400 L, APLICADA MANUALMENTE EM PANOS DE FACHADA SEM PRESENÇA DE VÃOS, ESPESSURA DE 50 MM, ACESSO POR ANDAIME. AF_08/2022</t>
  </si>
  <si>
    <t>104246</t>
  </si>
  <si>
    <t>EMBOÇO OU MASSA ÚNICA EM ARGAMASSA TRAÇO 1:2:8, PREPARO MANUAL, APLICADA MANUALMENTE EM PANOS DE FACHADA SEM PRESENÇA DE VÃOS, ESPESSURA DE 50 MM, ACESSO POR ANDAIME. AF_08/2022</t>
  </si>
  <si>
    <t>66,58</t>
  </si>
  <si>
    <t>104247</t>
  </si>
  <si>
    <t>EMBOÇO OU MASSA ÚNICA EM ARGAMASSA INDUSTRIALIZADA, PREPARO MECÂNICA E APLICAÇÃO COM EQUIPAMENTO DE MISTURA E PROJEÇÃO DE 1,5 M3/H DE ARGAMASSA EM PANOS DE FACHADA SEM PRESENÇA DE VÃOS, ESPESSURA DE 50 MM, ACESSO POR ANDAIME. AF_08/2022</t>
  </si>
  <si>
    <t>113,58</t>
  </si>
  <si>
    <t>104248</t>
  </si>
  <si>
    <t>EMBOÇO OU MASSA ÚNICA EM ARGAMASSA TRAÇO 1:2:8, PREPARO MECÂNICA COM BETONEIRA 400 L, APLICADA COM PROJETOR TIPO CANEQUINHA EM PANOS DE FACHADA SEM PRESENÇA DE VÃOS, ESPESSURA DE 50 MM, ACESSO POR ANDAIME. AF_08/2022</t>
  </si>
  <si>
    <t>104249</t>
  </si>
  <si>
    <t>EMBOÇO OU MASSA ÚNICA EM ARGAMASSA TRAÇO 1:2:8, PREPARO MECÂNICA COM BETONEIRA 400 L, APLICADA MANUALMENTE EM SUPERFÍCIES EXTERNAS DA SACADA, ESPESSURA DE 25 MM, ACESSO POR ANDAIME, SEM USO DE TELA METÁLICA. AF_08/2022</t>
  </si>
  <si>
    <t>104250</t>
  </si>
  <si>
    <t>EMBOÇO OU MASSA ÚNICA EM ARGAMASSA TRAÇO 1:2:8, PREPARO MANUAL, APLICADA MANUALMENTE EM SUPERFÍCIES EXTERNAS DA SACADA, ESPESSURA DE 25 MM, ACESSO POR ANDAIME, SEM USO DE TELA METÁLICA. AF_08/2022</t>
  </si>
  <si>
    <t>69,68</t>
  </si>
  <si>
    <t>104251</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</si>
  <si>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</si>
  <si>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93,25</t>
  </si>
  <si>
    <t>104252</t>
  </si>
  <si>
    <t>EMBOÇO OU MASSA ÚNICA EM ARGAMASSA TRAÇO 1:2:8, PREPARO MECÂNICA COM BETONEIRA 400 L, APLICADA COM PROJETOR TIPO CANEQUINHA EM SUPERFÍCIES EXTERNAS DA SACADA, ESPESSURA DE 25 MM, ACESSO POR ANDAIME, SEM USO DE TELA METÁLICA. AF_08/2022</t>
  </si>
  <si>
    <t>71,70</t>
  </si>
  <si>
    <t>104253</t>
  </si>
  <si>
    <t>EMBOÇO OU MASSA ÚNICA EM ARGAMASSA TRAÇO 1:2:8, PREPARO MECÂNICA COM BETONEIRA 400 L, APLICADA MANUALMENTE EM SUPERFÍCIES EXTERNAS DA SACADA, ESPESSURA DE 35 MM, ACESSO POR ANDAIME, SEM USO DE TELA METÁLICA. AF_08/2022</t>
  </si>
  <si>
    <t>79,97</t>
  </si>
  <si>
    <t>104254</t>
  </si>
  <si>
    <t>EMBOÇO OU MASSA ÚNICA EM ARGAMASSA TRAÇO 1:2:8, PREPARO MANUAL, APLICADA MANUALMENTE EM SUPERFÍCIES EXTERNAS DA SACADA, ESPESSURA DE 35 MM, ACESSO POR ANDAIME, SEM USO DE TELA METÁLICA. AF_08/2022</t>
  </si>
  <si>
    <t>84,09</t>
  </si>
  <si>
    <t>104255</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</si>
  <si>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</si>
  <si>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116,54</t>
  </si>
  <si>
    <t>104256</t>
  </si>
  <si>
    <t>EMBOÇO OU MASSA ÚNICA EM ARGAMASSA TRAÇO 1:2:8, PREPARO MECÂNICO COM BETONEIRA 400 L, APLICADA COM PROJETOR TIPO CANEQUINHA EM SUPERFÍCIES EXTERNAS DA SACADA, ESPESSURA DE 35 MM, ACESSO POR ANDAIME, SEM USO DE TELA METÁLICA. AF_08/2022</t>
  </si>
  <si>
    <t>104257</t>
  </si>
  <si>
    <t>EMBOÇO OU MASSA ÚNICA EM ARGAMASSA TRAÇO 1:2:8, PREPARO MECÂNICO COM BETONEIRA 400 L, APLICADA MANUALMENTE EM SUPERFÍCIES EXTERNAS DA SACADA, ESPESSURA DE 45 MM, ACESSO POR ANDAIME, SEM USO DE TELA METÁLICA. AF_08/2022</t>
  </si>
  <si>
    <t>85,32</t>
  </si>
  <si>
    <t>104258</t>
  </si>
  <si>
    <t>EMBOÇO OU MASSA ÚNICA EM ARGAMASSA TRAÇO 1:2:8, PREPARO MANUAL, APLICADA MANUALMENTE EM SUPERFÍCIES EXTERNAS DA SACADA, ESPESSURA DE 45 MM, ACESSO POR ANDAIME, SEM USO DE TELA METÁLICA. AF_08/2022</t>
  </si>
  <si>
    <t>90,49</t>
  </si>
  <si>
    <t>104259</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</si>
  <si>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</si>
  <si>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132,55</t>
  </si>
  <si>
    <t>104260</t>
  </si>
  <si>
    <t>EMBOÇO OU MASSA ÚNICA EM ARGAMASSA TRAÇO 1:2:8, PREPARO MECÂNICO COM BETONEIRA 400 L, APLICADA COM PROJETOR TIPO CANEQUINHA EM SUPERFÍCIES EXTERNAS DA SACADA, ESPESSURA DE 45 MM, ACESSO POR ANDAIME, SEM USO DE TELA METÁLICA. AF_08/2022</t>
  </si>
  <si>
    <t>104261</t>
  </si>
  <si>
    <t>EMBOÇO OU MASSA ÚNICA EM ARGAMASSA TRAÇO 1:2:8, PREPARO MECÂNICO COM BETONEIRA 400 L, APLICADA MANUALMENTE EM SUPERFÍCIES EXTERNAS DA SACADA, ESPESSURA DE 50 MM, ACESSO POR ANDAIME, SEM USO DE TELA METÁLICA. AF_08/2022</t>
  </si>
  <si>
    <t>110,64</t>
  </si>
  <si>
    <t>104262</t>
  </si>
  <si>
    <t>EMBOÇO OU MASSA ÚNICA EM ARGAMASSA TRAÇO 1:2:8, PREPARO MANUAL, APLICADA MANUALMENTE EM SUPERFÍCIES EXTERNAS DA SACADA, ESPESSURA DE 50 MM, ACESSO POR ANDAIME, SEM USO DE TELA METÁLICA. AF_08/2022</t>
  </si>
  <si>
    <t>104263</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</si>
  <si>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</si>
  <si>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153,05</t>
  </si>
  <si>
    <t>104264</t>
  </si>
  <si>
    <t>EMBOÇO OU MASSA ÚNICA EM ARGAMASSA TRAÇO 1:2:8, PREPARO MECÂNICO COM BETONEIRA 400 L, APLICADA COM PROJETOR TIPO CANEQUINHA EM SUPERFÍCIES EXTERNAS DA SACADA, ESPESSURA DE 50 MM, ACESSO POR ANDAIME, SEM USO DE TELA METÁLICA. AF_08/2022</t>
  </si>
  <si>
    <t>104627</t>
  </si>
  <si>
    <t>APLICAÇÃO MANUAL DE GESSO DESEMPENADO (SEM TALISCAS) EM TETO DE AMBIENTES COM PAREDES EM PÉ DIREITO DUPLO E ÁREA MAIOR QUE 10M², ESPESSURA DE 0,5CM. AF_03/2023</t>
  </si>
  <si>
    <t>104628</t>
  </si>
  <si>
    <t>APLICAÇÃO MANUAL DE GESSO DESEMPENADO (SEM TALISCAS) EM TETO DE AMBIENTES COM PAREDES EM PÉ DIREITO DUPLO E ÁREA ENTRE 5M² E 10M², ESPESSURA DE 0,5CM. AF_03/2023</t>
  </si>
  <si>
    <t>104629</t>
  </si>
  <si>
    <t>APLICAÇÃO MANUAL DE GESSO DESEMPENADO (SEM TALISCAS) EM TETO DE AMBIENTES COM PAREDES EM PÉ DIREITO DUPLO E ÁREA MENOR QUE 5M², ESPESSURA DE 0,5CM. AF_03/2023</t>
  </si>
  <si>
    <t>30,61</t>
  </si>
  <si>
    <t>104630</t>
  </si>
  <si>
    <t>APLICAÇÃO MANUAL DE GESSO DESEMPENADO (SEM TALISCAS) EM TETO DE AMBIENTES COM PAREDES EM PÉ DIREITO DUPLO E ÁREA MAIOR QUE 10M², ESPESSURA DE 1,0CM. AF_03/2023</t>
  </si>
  <si>
    <t>104631</t>
  </si>
  <si>
    <t>APLICAÇÃO MANUAL DE GESSO DESEMPENADO (SEM TALISCAS) EM TETO DE AMBIENTES COM PAREDES EM PÉ DIREITO DUPLO E ÁREA ENTRE 5M² E 10M², ESPESSURA DE 1,0CM. AF_03/2023</t>
  </si>
  <si>
    <t>104632</t>
  </si>
  <si>
    <t>APLICAÇÃO MANUAL DE GESSO DESEMPENADO (SEM TALISCAS) EM TETO DE AMBIENTES COM PAREDES EM PÉ DIREITO DUPLO E ÁREA MENOR QUE 5M², ESPESSURA DE 1,0CM. AF_03/2023</t>
  </si>
  <si>
    <t>104633</t>
  </si>
  <si>
    <t>APLICAÇÃO MANUAL DE GESSO DESEMPENADO (SEM TALISCAS) EM PAREDES COM PÉ DIREITO DUPLO, ESPESSURA DE 0,5CM. AF_03/2023</t>
  </si>
  <si>
    <t>104634</t>
  </si>
  <si>
    <t>APLICAÇÃO MANUAL DE GESSO DESEMPENADO (SEM TALISCAS) EM PAREDES COM PÉ DIREITO DUPLO, ESPESSURA DE 1,0CM. AF_03/2023</t>
  </si>
  <si>
    <t>34,26</t>
  </si>
  <si>
    <t>104635</t>
  </si>
  <si>
    <t>APLICAÇÃO MANUAL DE GESSO SARRAFEADO (COM TALISCAS) EM PAREDES COM PÉ DIREITO DUPLO, ESPESSURA DE 1,0CM. AF_03/2023</t>
  </si>
  <si>
    <t>46,21</t>
  </si>
  <si>
    <t>104636</t>
  </si>
  <si>
    <t>APLICAÇÃO MANUAL DE GESSO SARRAFEADO (COM TALISCAS) EM PAREDES COM PÉ DIREITO DUPLO, ESPESSURA DE 1,5CM. AF_03/2023</t>
  </si>
  <si>
    <t>REVESTIMENTO CERÂMICO PARA PAREDES EXTERNAS EM PASTILHAS DE PORCELANA 5 X 5 CM (PLACAS DE 30 X 30 CM), ALINHADAS A PRUMO. AF_02/2023</t>
  </si>
  <si>
    <t>209,66</t>
  </si>
  <si>
    <t>REVESTIMENTO CERÂMICO PARA PAREDES EXTERNAS EM PASTILHAS DE PORCELANA 5 X 5 CM (PLACAS DE 30 X 30 CM), ALINHADAS A PRUMO, APLICADO EM SUPERFÍCIES INTERNAS DE SACADA. AF_02/2023</t>
  </si>
  <si>
    <t>250,20</t>
  </si>
  <si>
    <t>REVESTIMENTO CERÂMICO PARA PAREDES INTERNAS COM PLACAS TIPO ESMALTADA EXTRA DE DIMENSÕES 20X20 CM APLICADAS NA ALTURA INTEIRA DAS PAREDES.  AF_02/2023_PE</t>
  </si>
  <si>
    <t>REVESTIMENTO CERÂMICO PARA PAREDES INTERNAS COM PLACAS TIPO ESMALTADA EXTRA DE DIMENSÕES 20X20 CM APLICADAS A MEIA ALTURA DAS PAREDES. AF_02/2023_PE</t>
  </si>
  <si>
    <t>REVESTIMENTO CERÂMICO PARA PAREDES INTERNAS COM PLACAS TIPO ESMALTADA EXTRA DE DIMENSÕES 25X35 CM APLICADAS NA ALTURA INTEIRA DAS PAREDES. AF_02/2023_PE</t>
  </si>
  <si>
    <t>REVESTIMENTO CERÂMICO PARA PAREDES INTERNAS COM PLACAS TIPO ESMALTADA EXTRA DE DIMENSÕES 25X35 CM APLICADAS A MEIA ALTURA DAS PAREDES. AF_02/2023_PE</t>
  </si>
  <si>
    <t>REVESTIMENTO CERÂMICO PARA PAREDES INTERNAS COM PLACAS TIPO ESMALTADA EXTRA  DE DIMENSÕES 33X45 CM APLICADAS NA ALTURA INTEIRA DAS PAREDES. AF_02/2023_PE</t>
  </si>
  <si>
    <t>REVESTIMENTO CERÂMICO PARA PAREDES INTERNAS COM PLACAS TIPO ESMALTADA EXTRA DE DIMENSÕES 33X45 CM APLICADAS A MEIA ALTURA DAS PAREDES. AF_02/2023_PE</t>
  </si>
  <si>
    <t>75,93</t>
  </si>
  <si>
    <t>REVESTIMENTO CERÂMICO PARA PAREDES EXTERNAS EM PASTILHAS DE PORCELANA 2,5 X 2,5 CM (PLACAS DE 30 X 30 CM), ALINHADAS A PRUMO. AF_02/2023</t>
  </si>
  <si>
    <t>297,71</t>
  </si>
  <si>
    <t>REVESTIMENTO CERÂMICO PARA PAREDES EXTERNAS EM PASTILHAS DE PORCELANA 2,5 X 2,5 CM (PLACAS DE 30 X 30 CM), ALINHADAS A PRUMO, APLICADO EM SUPERFÍCIES INTERNAS DE SACADA. AF_02/2023</t>
  </si>
  <si>
    <t>356,77</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</si>
  <si>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</si>
  <si>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NA ALTURA INTEIRA DAS PAREDES. AF_02/2023_PE</t>
  </si>
  <si>
    <t>REVESTIMENTO CERÂMICO PARA PAREDES INTERNAS COM PLACAS TIPO ESMALTADA PADRÃO POPULAR DE DIMENSÕES 20X20 CM, ARGAMASSA TIPO AC I, APLICADAS A MEIA ALTURA DAS PAREDES. AF_02/2023_PE</t>
  </si>
  <si>
    <t>57,42</t>
  </si>
  <si>
    <t>REVESTIMENTO CERÂMICO PARA PAREDES INTERNAS COM PLACAS TIPO ESMALTADA PADRÃO POPULAR DE DIMENSÕES 20X20 CM, ARGAMASSA TIPO AC III, APLICADAS NA ALTURA INTEIRA DAS PAREDES.  AF_02/2023_PE</t>
  </si>
  <si>
    <t>59,94</t>
  </si>
  <si>
    <t>REVESTIMENTO CERÂMICO PARA PAREDES INTERNAS COM PLACAS TIPO ESMALTADA PADRÃO POPULAR DE DIMENSÕES 20X20 CM, ARGAMASSA TIPO AC III, APLICADAS A MEIA ALTURA DAS PAREDES. AF_02/2023_PE</t>
  </si>
  <si>
    <t>64,83</t>
  </si>
  <si>
    <t>104611</t>
  </si>
  <si>
    <t>REVESTIMENTO CERÂMICO PARA PAREDES INTERNAS COM PLACAS TIPO ESMALTADA EXTRA DE DIMENSÕES 60X60 CM APLICADAS NA ALTURA INTEIRA DAS PAREDES. AF_02/2023_PE</t>
  </si>
  <si>
    <t>104612</t>
  </si>
  <si>
    <t>REVESTIMENTO CERÂMICO PARA PAREDES INTERNAS COM PLACAS TIPO ESMALTADA EXTRA DE DIMENSÕES 60X60 CM APLICADAS A MEIA ALTURA DAS PAREDES. AF_02/2023_PE</t>
  </si>
  <si>
    <t>85,91</t>
  </si>
  <si>
    <t>104613</t>
  </si>
  <si>
    <t>REVESTIMENTO CERÂMICO PARA PAREDES INTERNAS COM PLACAS TIPO ESMALTADA EXTRA DE DIMENSÕES 20X20 CM APLICADAS EM DIAGONAL, NA ALTURA INTEIRA DAS PAREDES. AF_02/2023_PE</t>
  </si>
  <si>
    <t>65,89</t>
  </si>
  <si>
    <t>104614</t>
  </si>
  <si>
    <t>REVESTIMENTO CERÂMICO PARA PAREDES INTERNAS COM PLACAS TIPO ESMALTADA EXTRA DE DIMENSÕES 20X20 CM APLICADAS EM DIAGONAL, A MEIA ALTURA DAS PAREDES. AF_02/2023_PE</t>
  </si>
  <si>
    <t>104615</t>
  </si>
  <si>
    <t>REVESTIMENTO CERÂMICO PARA PAREDES INTERNAS COM PLACAS TIPO PASTILHA DE DIMENSÕES 5 X 5 CM (PLACAS DE 30 X 30 CM) CM APLICADAS NA ALTURA INTEIRA DAS PAREDES. AF_02/2023</t>
  </si>
  <si>
    <t>104616</t>
  </si>
  <si>
    <t>REVESTIMENTO CERÂMICO PARA PAREDES INTERNAS COM PLACAS TIPO PASTILHA DE DIMENSÕES 2,5 X 2,5 CM (PLACAS DE 30 X 30 CM) CM APLICADAS NA ALTURA INTEIRA DAS PAREDES. AF_02/2023</t>
  </si>
  <si>
    <t>298,79</t>
  </si>
  <si>
    <t>104617</t>
  </si>
  <si>
    <t>REVESTIMENTO CERÂMICO PARA PAREDES INTERNAS COM PLACAS TIPO PASTILHA DE DIMENSÕES 5 X 5 CM (PLACAS DE 30 X 30 CM) CM APLICADAS A MEIA ALTURA DAS PAREDES. AF_02/2023</t>
  </si>
  <si>
    <t>217,11</t>
  </si>
  <si>
    <t>104618</t>
  </si>
  <si>
    <t>REVESTIMENTO CERÂMICO PARA PAREDES INTERNAS COM PLACAS TIPO PASTILHA DE DIMENSÕES 2,5 X 2,5 CM (PLACAS DE 30 X 30 CM) CM APLICADAS A MEIA ALTURA DAS PAREDES. AF_02/2023</t>
  </si>
  <si>
    <t>308,68</t>
  </si>
  <si>
    <t>104619</t>
  </si>
  <si>
    <t>RODAPÉ CERÂMICO DE 7CM DE ALTURA COM PLACAS TIPO ESMALTADA EXTRA DE DIMENSÕES 80X80CM. AF_02/2023</t>
  </si>
  <si>
    <t>77,22</t>
  </si>
  <si>
    <t>59,78</t>
  </si>
  <si>
    <t>145,41</t>
  </si>
  <si>
    <t>179,28</t>
  </si>
  <si>
    <t>42,73</t>
  </si>
  <si>
    <t>FORRO EM PLACAS DE GESSO, PARA AMBIENTES RESIDENCIAIS. AF_05/2017_PS</t>
  </si>
  <si>
    <t>39,91</t>
  </si>
  <si>
    <t>FORRO EM DRYWALL, PARA AMBIENTES RESIDENCIAIS, INCLUSIVE ESTRUTURA DE FIXAÇÃO. AF_05/2017_PS</t>
  </si>
  <si>
    <t>71,47</t>
  </si>
  <si>
    <t>FORRO EM PLACAS DE GESSO, PARA AMBIENTES COMERCIAIS. AF_05/2017_PS</t>
  </si>
  <si>
    <t>FORRO EM DRYWALL, PARA AMBIENTES COMERCIAIS, INCLUSIVE ESTRUTURA DE FIXAÇÃO. AF_05/2017_PS</t>
  </si>
  <si>
    <t>ACABAMENTOS PARA FORRO (MOLDURA EM DRYWALL, COM LARGURA DE 15 CM). AF_05/2017_PS</t>
  </si>
  <si>
    <t>ACABAMENTOS PARA FORRO (SANCA DE GESSO MONTADA NA OBRA). AF_05/2017_PS</t>
  </si>
  <si>
    <t>FORRO EM RÉGUAS DE PVC, FRISADO, PARA AMBIENTES RESIDENCIAIS, INCLUSIVE ESTRUTURA DE FIXAÇÃO. AF_05/2017_PS</t>
  </si>
  <si>
    <t>FORRO EM RÉGUAS DE PVC, FRISADO, PARA AMBIENTES COMERCIAIS, INCLUSIVE ESTRUTURA DE FIXAÇÃO. AF_05/2017_PS</t>
  </si>
  <si>
    <t>66,70</t>
  </si>
  <si>
    <t>FORRO EM RÉGUAS DE PVC, LISO, PARA AMBIENTES RESIDENCIAIS, INCLUSIVE ESTRUTURA DE FIXAÇÃO. AF_05/2017_PS</t>
  </si>
  <si>
    <t>71,73</t>
  </si>
  <si>
    <t>FORRO DE PVC, LISO, PARA AMBIENTES COMERCIAIS, INCLUSIVE ESTRUTURA DE FIXAÇÃO. AF_05/2017_PS</t>
  </si>
  <si>
    <t>ESTUCAMENTO DE DENSIDADE BAIXA DE PANOS DE FACHADA DO SISTEMA DE PAREDES DE CONCRETO EM EDIFICAÇÕES DE MÚLTIPLOS PAVIMENTOS, ACESSO COM PLATAFORMA OU CADEIRINHA, UTILIZAÇÃO DE ARGAMASSA COLANTE. AF_10/2022</t>
  </si>
  <si>
    <t>6,08</t>
  </si>
  <si>
    <t>ESTUCAMENTO DE DENSIDADE BAIXA DE PANOS DE FACHADA DO SISTEMA DE PAREDES DE CONCRETO EM UNIDADES HABITACIONAIS DE PAVIMENTO ÚNICO, UTILIZAÇÃO DE ARGAMASSA COLANTE. AF_10/2022</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</si>
  <si>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</si>
  <si>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</si>
  <si>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ESTUCAMENTO DE DENSIDADE ALTA NAS FACES INTERNAS DE PAREDES DO SISTEMA DE PAREDES DE CONCRETO, EM AMBIENTES COM ÁREA ENTRE 5 M² E 10 M², UTILIZAÇÃO DE ARGAMASSA COLANTE. AF_10/2022</t>
  </si>
  <si>
    <t>104412</t>
  </si>
  <si>
    <t>ESTUCAMENTO PARA QUALQUER REVESTIMENTO, EM TETO DO SISTEMA DE PAREDES DE CONCRETO, EM AMBIENTES COM ÁREA MAIOR QUE 10 M², UTILIZAÇÃO DE ARGAMASSA COLANTE. AF_10/2022</t>
  </si>
  <si>
    <t>104413</t>
  </si>
  <si>
    <t>ESTUCAMENTO PARA QUALQUER REVESTIMENTO, EM TETO DO SISTEMA DE PAREDES DE CONCRETO, EM AMBIENTES COM ÁREA MENOR QUE 5 M², UTILIZAÇÃO DE ARGAMASSA COLANTE. AF_10/2022</t>
  </si>
  <si>
    <t>104414</t>
  </si>
  <si>
    <t>ESTUCAMENTO DE DENSIDADE ALTA NAS FACES INTERNAS DE PAREDES DO SISTEMA DE PAREDES DE CONCRETO, EM AMBIENTES COM ÁREA MAIOR QUE 10 M², UTILIZAÇÃO DE ARGAMASSA COLANTE. AF_10/2022</t>
  </si>
  <si>
    <t>104415</t>
  </si>
  <si>
    <t>ESTUCAMENTO DE DENSIDADE ALTA NAS FACES INTERNAS DE PAREDES DO SISTEMA DE PAREDES DE CONCRETO, EM AMBIENTES COM ÁREA MENOR QUE 5 M², UTILIZAÇÃO DE ARGAMASSA COLANTE. AF_10/2022</t>
  </si>
  <si>
    <t>104416</t>
  </si>
  <si>
    <t>ESTUCAMENTO DE DENSIDADE BAIXA NAS FACES INTERNAS DE PAREDES DO SISTEMA DE PAREDES DE CONCRETO, EM AMBIENTES COM ÁREA MAIOR QUE 10 M², UTILIZAÇÃO DE ARGAMASSA COLANTE. AF_10/2022</t>
  </si>
  <si>
    <t>104417</t>
  </si>
  <si>
    <t>ESTUCAMENTO DE DENSIDADE BAIXA NAS FACES INTERNAS DE PAREDES DO SISTEMA DE PAREDES DE CONCRETO, EM AMBIENTES COM ÁREA MENOR QUE 5 M², UTILIZAÇÃO DE ARGAMASSA COLANTE. AF_10/2022</t>
  </si>
  <si>
    <t>104418</t>
  </si>
  <si>
    <t>ESTUCAMENTO DE DENSIDADE BAIXA DE PANOS DE FACHADA DO SISTEMA DE PAREDES DE CONCRETO EM EDIFICAÇÕES DE MÚLTIPLOS PAVIMENTOS, ACESSO COM BALANCIM, UTILIZAÇÃO DE ARGAMASSA COLANTE. AF_10/2022</t>
  </si>
  <si>
    <t>104419</t>
  </si>
  <si>
    <t>ESTUCAMENTO DE DENSIDADE BAIXA DE PANOS DE FACHADA DO SISTEMA DE PAREDES DE CONCRETO EM UNIDADES HABITACIONAIS DE DOIS PAVIMENTOS (SOBRADO), ACESSO COM ANDAIME FACHADEIRO, UTILIZAÇÃO DE ARGAMASSA COLANTE. AF_10/2022</t>
  </si>
  <si>
    <t>104420</t>
  </si>
  <si>
    <t>ESTUCAMENTO DE DENSIDADE BAIXA DE PANOS DE FACHADA DO SISTEMA DE PAREDES DE CONCRETO EM UNIDADES HABITACIONAIS DE DOIS PAVIMENTOS (SOBRADO), ACESSO COM PLATAFORMA, UTILIZAÇÃO DE ARGAMASSA COLANTE. AF_10/2022</t>
  </si>
  <si>
    <t>104421</t>
  </si>
  <si>
    <t>ESTUCAMENTO DE DENSIDADE ALTA DE PANOS DE FACHADA DO SISTEMA DE PAREDES DE CONCRETO EM EDIFICAÇÕES DE MÚLTIPLOS PAVIMENTOS, ACESSO COM PLATAFORMA OU CADEIRINHA, UTILIZAÇÃO DE ARGAMASSA COLANTE. AF_10/2022</t>
  </si>
  <si>
    <t>104422</t>
  </si>
  <si>
    <t>ESTUCAMENTO DE DENSIDADE ALTA DE PANOS DE FACHADA DO SISTEMA DE PAREDES DE CONCRETO EM EDIFICAÇÕES DE MÚLTIPLOS PAVIMENTOS, ACESSO COM BALANCIM, UTILIZAÇÃO DE ARGAMASSA COLANTE. AF_10/2022</t>
  </si>
  <si>
    <t>104423</t>
  </si>
  <si>
    <t>ESTUCAMENTO DE DENSIDADE ALTA DE PANOS DE FACHADA DO SISTEMA DE PAREDES DE CONCRETO EM UNIDADES HABITACIONAIS DE DOIS PAVIMENTOS (SOBRADO), ACESSO COM ANDAIME FACHADEIRO, UTILIZAÇÃO DE ARGAMASSA COLANTE. AF_10/2022</t>
  </si>
  <si>
    <t>104424</t>
  </si>
  <si>
    <t>ESTUCAMENTO DE DENSIDADE ALTA DE PANOS DE FACHADA DO SISTEMA DE PAREDES DE CONCRETO EM UNIDADES HABITACIONAIS DE DOIS PAVIMENTOS (SOBRADO), ACESSO COM PLATAFORMA, UTILIZAÇÃO DE ARGAMASSA COLANTE. AF_10/2022</t>
  </si>
  <si>
    <t>104425</t>
  </si>
  <si>
    <t>ESTUCAMENTO DE DENSIDADE ALTA DE PANOS DE FACHADA DO SISTEMA DE PAREDES DE CONCRETO EM UNIDADES HABITACIONAIS DE PAVIMENTO ÚNICO, UTILIZAÇÃO DE ARGAMASSA COLANTE. AF_10/2022</t>
  </si>
  <si>
    <t>401,80</t>
  </si>
  <si>
    <t>389,94</t>
  </si>
  <si>
    <t>415,59</t>
  </si>
  <si>
    <t>402,96</t>
  </si>
  <si>
    <t>540,08</t>
  </si>
  <si>
    <t>514,40</t>
  </si>
  <si>
    <t>521,41</t>
  </si>
  <si>
    <t>506,34</t>
  </si>
  <si>
    <t>535,00</t>
  </si>
  <si>
    <t>504,83</t>
  </si>
  <si>
    <t>525,71</t>
  </si>
  <si>
    <t>489,35</t>
  </si>
  <si>
    <t>400,95</t>
  </si>
  <si>
    <t>562,01</t>
  </si>
  <si>
    <t>546,60</t>
  </si>
  <si>
    <t>502,87</t>
  </si>
  <si>
    <t>500,89</t>
  </si>
  <si>
    <t>478,06</t>
  </si>
  <si>
    <t>462,93</t>
  </si>
  <si>
    <t>402,63</t>
  </si>
  <si>
    <t>387,62</t>
  </si>
  <si>
    <t>494,04</t>
  </si>
  <si>
    <t>480,77</t>
  </si>
  <si>
    <t>446,98</t>
  </si>
  <si>
    <t>425,74</t>
  </si>
  <si>
    <t>2.877,87</t>
  </si>
  <si>
    <t>2.875,69</t>
  </si>
  <si>
    <t>2.980,97</t>
  </si>
  <si>
    <t>2.970,96</t>
  </si>
  <si>
    <t>2.908,12</t>
  </si>
  <si>
    <t>2.903,94</t>
  </si>
  <si>
    <t>427,92</t>
  </si>
  <si>
    <t>462,78</t>
  </si>
  <si>
    <t>385,93</t>
  </si>
  <si>
    <t>564,78</t>
  </si>
  <si>
    <t>527,80</t>
  </si>
  <si>
    <t>483,62</t>
  </si>
  <si>
    <t>519,26</t>
  </si>
  <si>
    <t>502,44</t>
  </si>
  <si>
    <t>512,43</t>
  </si>
  <si>
    <t>490,10</t>
  </si>
  <si>
    <t>765,66</t>
  </si>
  <si>
    <t>589,98</t>
  </si>
  <si>
    <t>643,11</t>
  </si>
  <si>
    <t>564,61</t>
  </si>
  <si>
    <t>518,57</t>
  </si>
  <si>
    <t>571,72</t>
  </si>
  <si>
    <t>506,81</t>
  </si>
  <si>
    <t>469,79</t>
  </si>
  <si>
    <t>518,15</t>
  </si>
  <si>
    <t>430,45</t>
  </si>
  <si>
    <t>454,30</t>
  </si>
  <si>
    <t>372,14</t>
  </si>
  <si>
    <t>585,51</t>
  </si>
  <si>
    <t>500,20</t>
  </si>
  <si>
    <t>459,22</t>
  </si>
  <si>
    <t>490,77</t>
  </si>
  <si>
    <t>432,69</t>
  </si>
  <si>
    <t>402,61</t>
  </si>
  <si>
    <t>2.854,31</t>
  </si>
  <si>
    <t>2.816,86</t>
  </si>
  <si>
    <t>2.963,15</t>
  </si>
  <si>
    <t>2.908,69</t>
  </si>
  <si>
    <t>2.898,42</t>
  </si>
  <si>
    <t>2.893,02</t>
  </si>
  <si>
    <t>2.849,77</t>
  </si>
  <si>
    <t>497,62</t>
  </si>
  <si>
    <t>527,44</t>
  </si>
  <si>
    <t>634,98</t>
  </si>
  <si>
    <t>621,77</t>
  </si>
  <si>
    <t>639,83</t>
  </si>
  <si>
    <t>614,35</t>
  </si>
  <si>
    <t>603,42</t>
  </si>
  <si>
    <t>743,76</t>
  </si>
  <si>
    <t>658,91</t>
  </si>
  <si>
    <t>611,30</t>
  </si>
  <si>
    <t>580,60</t>
  </si>
  <si>
    <t>509,66</t>
  </si>
  <si>
    <t>605,42</t>
  </si>
  <si>
    <t>543,43</t>
  </si>
  <si>
    <t>2.967,34</t>
  </si>
  <si>
    <t>3.057,15</t>
  </si>
  <si>
    <t>2.998,54</t>
  </si>
  <si>
    <t>1.570,02</t>
  </si>
  <si>
    <t>1.560,76</t>
  </si>
  <si>
    <t>1.546,72</t>
  </si>
  <si>
    <t>1.829,11</t>
  </si>
  <si>
    <t>1.813,47</t>
  </si>
  <si>
    <t>1.800,53</t>
  </si>
  <si>
    <t>4.339,47</t>
  </si>
  <si>
    <t>4.349,54</t>
  </si>
  <si>
    <t>4.364,28</t>
  </si>
  <si>
    <t>4.824,68</t>
  </si>
  <si>
    <t>4.860,13</t>
  </si>
  <si>
    <t>4.893,39</t>
  </si>
  <si>
    <t>3.065,21</t>
  </si>
  <si>
    <t>3.077,03</t>
  </si>
  <si>
    <t>3.087,71</t>
  </si>
  <si>
    <t>1.749,81</t>
  </si>
  <si>
    <t>2.008,37</t>
  </si>
  <si>
    <t>5.089,80</t>
  </si>
  <si>
    <t>3.294,30</t>
  </si>
  <si>
    <t>4.520,56</t>
  </si>
  <si>
    <t>4.520,98</t>
  </si>
  <si>
    <t>1.600,46</t>
  </si>
  <si>
    <t>1.583,11</t>
  </si>
  <si>
    <t>884,56</t>
  </si>
  <si>
    <t>594,89</t>
  </si>
  <si>
    <t>521,11</t>
  </si>
  <si>
    <t>608,44</t>
  </si>
  <si>
    <t>437,79</t>
  </si>
  <si>
    <t>540,60</t>
  </si>
  <si>
    <t>502,22</t>
  </si>
  <si>
    <t>771,13</t>
  </si>
  <si>
    <t>544,26</t>
  </si>
  <si>
    <t>501,06</t>
  </si>
  <si>
    <t>477,33</t>
  </si>
  <si>
    <t>639,05</t>
  </si>
  <si>
    <t>511,36</t>
  </si>
  <si>
    <t>459,00</t>
  </si>
  <si>
    <t>511,79</t>
  </si>
  <si>
    <t>457,15</t>
  </si>
  <si>
    <t>430,81</t>
  </si>
  <si>
    <t>662,56</t>
  </si>
  <si>
    <t>734,44</t>
  </si>
  <si>
    <t>649,43</t>
  </si>
  <si>
    <t>628,86</t>
  </si>
  <si>
    <t>747,47</t>
  </si>
  <si>
    <t>567,15</t>
  </si>
  <si>
    <t>621,05</t>
  </si>
  <si>
    <t>567,41</t>
  </si>
  <si>
    <t>542,67</t>
  </si>
  <si>
    <t>657,32</t>
  </si>
  <si>
    <t>472,80</t>
  </si>
  <si>
    <t>500,40</t>
  </si>
  <si>
    <t>515,29</t>
  </si>
  <si>
    <t>449,23</t>
  </si>
  <si>
    <t>657,45</t>
  </si>
  <si>
    <t>562,76</t>
  </si>
  <si>
    <t>29,17</t>
  </si>
  <si>
    <t>48,89</t>
  </si>
  <si>
    <t>60,95</t>
  </si>
  <si>
    <t>0,31</t>
  </si>
  <si>
    <t>1.392,76</t>
  </si>
  <si>
    <t>1.006,73</t>
  </si>
  <si>
    <t>452,30</t>
  </si>
  <si>
    <t>18,42</t>
  </si>
  <si>
    <t>2,53</t>
  </si>
  <si>
    <t>24,94</t>
  </si>
  <si>
    <t>37,36</t>
  </si>
  <si>
    <t>79,41</t>
  </si>
  <si>
    <t>24,03</t>
  </si>
  <si>
    <t>39,97</t>
  </si>
  <si>
    <t>99804</t>
  </si>
  <si>
    <t>LIMPEZA DE PISO CERÂMICO OU PORCELANATO UTILIZANDO DETERGENTE NEUTRO E ESCOVAÇÃO MANUAL. AF_04/2019</t>
  </si>
  <si>
    <t>99807</t>
  </si>
  <si>
    <t>LIMPEZA DE REVESTIMENTO CERÂMICO EM PAREDE UTILIZANDO DETERGENTE NEUTRO E ESCOVAÇÃO MANUAL. AF_04/2019</t>
  </si>
  <si>
    <t>99810</t>
  </si>
  <si>
    <t>LIMPEZA DE PISO DE MÁRMORE/GRANITO UTILIZANDO DETERGENTE NEUTRO E ESCOVAÇÃO MANUAL. AF_04/2019</t>
  </si>
  <si>
    <t>7,00</t>
  </si>
  <si>
    <t>99813</t>
  </si>
  <si>
    <t>LIMPEZA DE MÁRMORE/GRANITO EM PAREDE UTILIZANDO DETERGENTE NEUTRO E ESCOVAÇÃO MANUAL. AF_04/2019</t>
  </si>
  <si>
    <t>99815</t>
  </si>
  <si>
    <t>LIMPEZA DE PIA INOX COM BANCADA DE PEDRA, INCLUSIVE METAIS CORRESPONDENTES. AF_04/2019</t>
  </si>
  <si>
    <t>99816</t>
  </si>
  <si>
    <t>LIMPEZA DE TANQUE OU LAVATÓRIO DE LOUÇA ISOLADO, INCLUSIVE METAIS CORRESPONDENTES. AF_04/2019</t>
  </si>
  <si>
    <t>99817</t>
  </si>
  <si>
    <t>LIMPEZA DE LAVATÓRIO DE LOUÇA COM BANCADA DE PEDRA, INCLUSIVE METAIS CORRESPONDENTES. AF_04/2019</t>
  </si>
  <si>
    <t>99818</t>
  </si>
  <si>
    <t>LIMPEZA DE BACIA SANITÁRIA, BIDÊ OU MICTÓRIO EM LOUÇA, INCLUSIVE METAIS CORRESPONDENTES. AF_04/2019</t>
  </si>
  <si>
    <t>99819</t>
  </si>
  <si>
    <t>LIMPEZA DE BANCADA DE PEDRA (MÁRMORE OU GRANITO). AF_04/2019</t>
  </si>
  <si>
    <t>99820</t>
  </si>
  <si>
    <t>LIMPEZA DE JANELA INTEIRAMENTE DE VIDRO. AF_04/2019</t>
  </si>
  <si>
    <t>99821</t>
  </si>
  <si>
    <t>LIMPEZA DE JANELA DE VIDRO COM CAIXILHO EM AÇO/ALUMÍNIO/PVC. AF_04/2019</t>
  </si>
  <si>
    <t>99823</t>
  </si>
  <si>
    <t>LIMPEZA DE PORTA INTEIRAMENTE DE VIDRO. AF_04/2019</t>
  </si>
  <si>
    <t>99824</t>
  </si>
  <si>
    <t>LIMPEZA DE PORTA EM AÇO/ALUMÍNIO. AF_04/2019</t>
  </si>
  <si>
    <t>2,45</t>
  </si>
  <si>
    <t>99825</t>
  </si>
  <si>
    <t>LIMPEZA DE PORTA DE VIDRO COM CAIXILHO EM AÇO/ ALUMÍNIO/ PVC. AF_04/2019</t>
  </si>
  <si>
    <t>1,46</t>
  </si>
  <si>
    <t>51,38</t>
  </si>
  <si>
    <t>43,92</t>
  </si>
  <si>
    <t>110,12</t>
  </si>
  <si>
    <t>80,88</t>
  </si>
  <si>
    <t>58,33</t>
  </si>
  <si>
    <t>99,08</t>
  </si>
  <si>
    <t>54,17</t>
  </si>
  <si>
    <t>256,42</t>
  </si>
  <si>
    <t>25,12</t>
  </si>
  <si>
    <t>21,38</t>
  </si>
  <si>
    <t>125,83</t>
  </si>
  <si>
    <t>713,26</t>
  </si>
  <si>
    <t>109,69</t>
  </si>
  <si>
    <t>53,46</t>
  </si>
  <si>
    <t>579,42</t>
  </si>
  <si>
    <t>266,75</t>
  </si>
  <si>
    <t>264,22</t>
  </si>
  <si>
    <t>114,35</t>
  </si>
  <si>
    <t>34,17</t>
  </si>
  <si>
    <t>79,81</t>
  </si>
  <si>
    <t>180,93</t>
  </si>
  <si>
    <t>134,24</t>
  </si>
  <si>
    <t>161,93</t>
  </si>
  <si>
    <t>33,40</t>
  </si>
  <si>
    <t>307,25</t>
  </si>
  <si>
    <t>609,01</t>
  </si>
  <si>
    <t>209,65</t>
  </si>
  <si>
    <t>288,55</t>
  </si>
  <si>
    <t>165,63</t>
  </si>
  <si>
    <t>59,39</t>
  </si>
  <si>
    <t>158,01</t>
  </si>
  <si>
    <t>106,35</t>
  </si>
  <si>
    <t>2,95</t>
  </si>
  <si>
    <t>4,66</t>
  </si>
  <si>
    <t>2,98</t>
  </si>
  <si>
    <t>8,66</t>
  </si>
  <si>
    <t>537,44</t>
  </si>
  <si>
    <t>8,30</t>
  </si>
  <si>
    <t>6,81</t>
  </si>
  <si>
    <t>6,68</t>
  </si>
  <si>
    <t>19,60</t>
  </si>
  <si>
    <t>40,85</t>
  </si>
  <si>
    <t>42,85</t>
  </si>
  <si>
    <t>39,26</t>
  </si>
  <si>
    <t>28,30</t>
  </si>
  <si>
    <t>33,00</t>
  </si>
  <si>
    <t>35,16</t>
  </si>
  <si>
    <t>18,64</t>
  </si>
  <si>
    <t>62,89</t>
  </si>
  <si>
    <t>33,95</t>
  </si>
  <si>
    <t>182,62</t>
  </si>
  <si>
    <t>140,18</t>
  </si>
  <si>
    <t>92,45</t>
  </si>
  <si>
    <t>69,28</t>
  </si>
  <si>
    <t>71,54</t>
  </si>
  <si>
    <t>62,96</t>
  </si>
  <si>
    <t>129,79</t>
  </si>
  <si>
    <t>97,35</t>
  </si>
  <si>
    <t>59,13</t>
  </si>
  <si>
    <t>74,80</t>
  </si>
  <si>
    <t>44,42</t>
  </si>
  <si>
    <t>257,12</t>
  </si>
  <si>
    <t>282,95</t>
  </si>
  <si>
    <t>72,12</t>
  </si>
  <si>
    <t>136,32</t>
  </si>
  <si>
    <t>360,21</t>
  </si>
  <si>
    <t>167,49</t>
  </si>
  <si>
    <t>PLANTIO DE GRAMA BATATAIS EM PLACAS. AF_05/2018</t>
  </si>
  <si>
    <t>68,00</t>
  </si>
  <si>
    <t>103946</t>
  </si>
  <si>
    <t>PLANTIO DE GRAMA ESMERALDA OU SÃO CARLOS OU CURITIBANA, EM PLACAS. AF_05/2022</t>
  </si>
  <si>
    <t>103185</t>
  </si>
  <si>
    <t>INSTALAÇÃO DE ESQUI TRIPLO, EM TUBO DE AÇO CARBONO - EQUIPAMENTO DE GINÁSTICA PARA ACADEMIA AO AR LIVRE / ACADEMIA DA TERCEIRA IDADE - ATI, INSTALADO SOBRE PISO DE CONCRETO EXISTENTE. AF_10/2021</t>
  </si>
  <si>
    <t>6.149,70</t>
  </si>
  <si>
    <t>103186</t>
  </si>
  <si>
    <t>INSTALAÇÃO DE MULTIEXERCITADOR COM SEIS FUNÇÕES, EM TUBO DE AÇO CARBONO - EQUIPAMENTO DE GINÁSTICA PARA ACADEMIA AO AR LIVRE / ACADEMIA DA TERCEIRA IDADE - ATI, INSTALADO SOBRE PISO DE CONCRETO EXISTENTE. AF_10/2021</t>
  </si>
  <si>
    <t>6.485,26</t>
  </si>
  <si>
    <t>103187</t>
  </si>
  <si>
    <t>INSTALAÇÃO DE SIMULADOR DE CAMINHADA TRIPLO, EM TUBO DE AÇO CARBONO - EQUIPAMENTO DE GINÁSTICA PARA ACADEMIA AO AR LIVRE / ACADEMIA DA TERCEIRA IDADE - ATI, INSTALADO SOBRE PISO DE CONCRETO EXISTENTE. AF_10/2021</t>
  </si>
  <si>
    <t>4.874,41</t>
  </si>
  <si>
    <t>103188</t>
  </si>
  <si>
    <t>INSTALAÇÃO DE SIMULADOR DE CAVALGADA TRIPLO, EM TUBO DE AÇO CARBONO - EQUIPAMENTO DE GINÁSTICA PARA ACADEMIA AO AR LIVRE / ACADEMIA DA TERCEIRA IDADE - ATI, INSTALADO SOBRE PISO DE CONCRETO EXISTENTE. AF_10/2021</t>
  </si>
  <si>
    <t>5.240,94</t>
  </si>
  <si>
    <t>103189</t>
  </si>
  <si>
    <t>INSTALAÇÃO DE SIMULADOR DE REMO INDIVIDUAL, EM TUBO DE AÇO CARBONO - EQUIPAMENTO DE GINÁSTICA PARA ACADEMIA AO AR LIVRE / ACADEMIA DA TERCEIRA IDADE - ATI, INSTALADO SOBRE PISO DE CONCRETO EXISTENTE. AF_10/2021</t>
  </si>
  <si>
    <t>2.626,64</t>
  </si>
  <si>
    <t>103190</t>
  </si>
  <si>
    <t>INSTALAÇÃO DE PRESSÃO DE PERNAS TRIPLO, EM TUBO DE AÇO CARBONO - EQUIPAMENTO DE GINÁSTICA PARA ACADEMIA AO AR LIVRE / ACADEMIA DA TERCEIRA IDADE - ATI, INSTALADO SOBRE SOLO. AF_10/2021</t>
  </si>
  <si>
    <t>4.083,46</t>
  </si>
  <si>
    <t>103191</t>
  </si>
  <si>
    <t>INSTALAÇÃO DE ALONGADOR COM TRÊS ALTURAS, EM TUBO DE AÇO CARBONO - EQUIPAMENTO DE GINASTICA PARA ACADEMIA AO AR LIVRE / ACADEMIA DA TERCEIRA IDADE - ATI, INSTALADO SOBRE SOLO. AF_10/2021</t>
  </si>
  <si>
    <t>2.381,05</t>
  </si>
  <si>
    <t>103192</t>
  </si>
  <si>
    <t>INSTALAÇÃO DE ROTAÇÃO DIAGONAL DUPLA, APARELHO TRIPLO, EM TUBO DE AÇO CARBONO - EQUIPAMENTO DE GINÁSTICA PARA ACADEMIA AO AR LIVRE / ACADEMIA DA TERCEIRA IDADE - ATI, INSTALADO SOBRE SOLO. AF_10/2021</t>
  </si>
  <si>
    <t>2.534,69</t>
  </si>
  <si>
    <t>103193</t>
  </si>
  <si>
    <t>INSTALAÇÃO DE ROTAÇÃO VERTICAL DUPLO, EM TUBO DE AÇO CARBONO - EQUIPAMENTO DE GINÁSTICA PARA ACADEMIA AO AR LIVRE / ACADEMIA DA TERCEIRA IDADE - ATI, INSTALADO SOBRE SOLO. AF_10/2021</t>
  </si>
  <si>
    <t>1.953,42</t>
  </si>
  <si>
    <t>103194</t>
  </si>
  <si>
    <t>INSTALAÇÃO DE SURF DUPLO, EM TUBO DE AÇO CARBONO - EQUIPAMENTO DE GINÁSTICA PARA ACADEMIA AO AR LIVRE / ACADEMIA DA TERCEIRA IDADE - ATI, INSTALADO SOBRE SOLO. AF_10/2021</t>
  </si>
  <si>
    <t>2.811,39</t>
  </si>
  <si>
    <t>103195</t>
  </si>
  <si>
    <t>INSTALAÇÃO DE PLACA ORIENTATIVA SOBRE EXERCÍCIOS, 2,00M X 1,00M, EM TUBO DE AÇO CARBONO - PARA ACADEMIA AO AR LIVRE / ACADEMIA DA TERCEIRA IDADE - ATI, INSTALADO SOBRE SOLO. AF_10/2021</t>
  </si>
  <si>
    <t>2.194,80</t>
  </si>
  <si>
    <t>103205</t>
  </si>
  <si>
    <t>INSTALAÇÃO DE PRESSÃO DE PERNAS TRIPLO, EM TUBO DE AÇO CARBONO - EQUIPAMENTO DE GINÁSTICA PARA ACADEMIA AO AR LIVRE / ACADEMIA DA TERCEIRA IDADE - ATI, INSTALADO SOBRE PISO DE CONCRETO EXISTENTE. AF_10/2021</t>
  </si>
  <si>
    <t>4.092,11</t>
  </si>
  <si>
    <t>103206</t>
  </si>
  <si>
    <t>INSTALAÇÃO DE ALONGADOR COM TRÊS ALTURAS, EM TUBO DE AÇO CARBONO - EQUIPAMENTO DE GINÁSTICA PARA ACADEMIA AO AR LIVRE / ACADEMIA DA TERCEIRA IDADE - ATI, INSTALADO SOBRE PISO DE CONCRETO EXISTENTE. AF_10/2021</t>
  </si>
  <si>
    <t>2.389,71</t>
  </si>
  <si>
    <t>103207</t>
  </si>
  <si>
    <t>INSTALAÇÃO DE ROTAÇÃO DIAGONAL DUPLA, APARELHO TRIPLO, EM TUBO DE AÇO CARBONO - EQUIPAMENTO DE GINÁSTICA PARA ACADEMIA AO AR LIVRE / ACADEMIA DA TERCEIRA IDADE - ATI, INSTALADO SOBRE PISO DE CONCRETO EXISTENTE. AF_10/2021</t>
  </si>
  <si>
    <t>2.543,35</t>
  </si>
  <si>
    <t>103208</t>
  </si>
  <si>
    <t>INSTALAÇÃO DE ROTAÇÃO VERTICAL DUPLO, EM TUBO DE ACO CARBONO - EQUIPAMENTO DE GINASTICA PARA ACADEMIA AO AR LIVRE / ACADEMIA DA TERCEIRA IDADE - ATI, INSTALADO SOBRE PISO DE CONCRETO EXISTENTE. AF_10/2021</t>
  </si>
  <si>
    <t>1.962,08</t>
  </si>
  <si>
    <t>103209</t>
  </si>
  <si>
    <t>INSTALAÇÃO DE SURF DUPLO, EM TUBO DE AÇO CARBONO - EQUIPAMENTO DE GINÁSTICA PARA ACADEMIA AO AR LIVRE / ACADEMIA DA TERCEIRA IDADE - ATI, INSTALADO SOBRE PISO DE CONCRETO EXISTENTE. AF_10/2021</t>
  </si>
  <si>
    <t>2.820,05</t>
  </si>
  <si>
    <t>103210</t>
  </si>
  <si>
    <t>INSTALAÇÃO DE PLACA ORIENTATIVA SOBRE EXERCÍCIOS, 2,00M X 1,00M, EM TUBO DE AÇO CARBONO - PARA ACADEMIA AO AR LIVRE / ACADEMIA DA TERCEIRA IDADE - ATI, INSTALADO SOBRE PISO DE CONCRETO EXISTENTE. AF_10/2021</t>
  </si>
  <si>
    <t>2.288,40</t>
  </si>
  <si>
    <t>103304</t>
  </si>
  <si>
    <t>INSTALAÇÃO DE BANCO METÁLICO COM ENCOSTO, 1,60 M DE COMPRIMENTO, EM TUBO DE AÇO CARBONO COM PINTURA ELETROSTÁTICA, SOBRE PISO DE CONCRETO EXISTENTE. AF_11/2021</t>
  </si>
  <si>
    <t>1.247,17</t>
  </si>
  <si>
    <t>103307</t>
  </si>
  <si>
    <t>INSTALAÇÃO DE LIXEIRA METÁLICA DUPLA, CAPACIDADE DE 60 L, EM TUBO DE AÇO CARBONO E CESTOS EM CHAPA DE AÇO COM PINTURA ELETROSTÁTICA, SOBRE PISO DE CONCRETO EXISTENTE. AF_11/2021</t>
  </si>
  <si>
    <t>1.333,41</t>
  </si>
  <si>
    <t>103310</t>
  </si>
  <si>
    <t>INSTALAÇÃO DE LIXEIRA METÁLICA DUPLA, CAPACIDADE DE 60 L, EM TUBO DE AÇO CARBONO E CESTOS EM CHAPA DE AÇO COM PINTURA ELETROSTÁTICA, SOBRE SOLO. AF_11/2021</t>
  </si>
  <si>
    <t>1.286,04</t>
  </si>
  <si>
    <t>103314</t>
  </si>
  <si>
    <t>INSTALAÇÃO DE PERGOLADO DE MADEIRA, EM MAÇARANDUBA, ANGELIM OU EQUIVALENTE DA REGIÃO, FIXADO COM CONCRETO SOBRE PISO DE CONCRETO EXISTENTE. AF_11/2021</t>
  </si>
  <si>
    <t>257,32</t>
  </si>
  <si>
    <t>103315</t>
  </si>
  <si>
    <t>INSTALAÇÃO DE PERGOLADO DE MADEIRA, EM MAÇARANDUBA, ANGELIM OU EQUIVALENTE DA REGIÃO, FIXADO COM CONCRETO SOBRE SOLO. AF_11/2021</t>
  </si>
  <si>
    <t>249,02</t>
  </si>
  <si>
    <t>103769</t>
  </si>
  <si>
    <t>PAR DE TABELAS DE BASQUETE DE COMPENSADO NAVAL, COM AROS E REDES - FORNECIMENTO E INSTALAÇÃO. AF_03/2022</t>
  </si>
  <si>
    <t>4.298,19</t>
  </si>
  <si>
    <t>84,45</t>
  </si>
  <si>
    <t>181,80</t>
  </si>
  <si>
    <t>265,86</t>
  </si>
  <si>
    <t>289,67</t>
  </si>
  <si>
    <t>115,62</t>
  </si>
  <si>
    <t>315,70</t>
  </si>
  <si>
    <t>809,87</t>
  </si>
  <si>
    <t>1.279,98</t>
  </si>
  <si>
    <t>21,22</t>
  </si>
  <si>
    <t>32,88</t>
  </si>
  <si>
    <t>26,84</t>
  </si>
  <si>
    <t>28,79</t>
  </si>
  <si>
    <t>28,76</t>
  </si>
  <si>
    <t>35,82</t>
  </si>
  <si>
    <t>34,79</t>
  </si>
  <si>
    <t>25,42</t>
  </si>
  <si>
    <t>28,73</t>
  </si>
  <si>
    <t>35,99</t>
  </si>
  <si>
    <t>29,58</t>
  </si>
  <si>
    <t>25,73</t>
  </si>
  <si>
    <t>22,90</t>
  </si>
  <si>
    <t>20,39</t>
  </si>
  <si>
    <t>33,57</t>
  </si>
  <si>
    <t>28,12</t>
  </si>
  <si>
    <t>82,83</t>
  </si>
  <si>
    <t>153,86</t>
  </si>
  <si>
    <t>37,93</t>
  </si>
  <si>
    <t>112,44</t>
  </si>
  <si>
    <t>127,70</t>
  </si>
  <si>
    <t>173,86</t>
  </si>
  <si>
    <t>60,28</t>
  </si>
  <si>
    <t>114,42</t>
  </si>
  <si>
    <t>4.899,54</t>
  </si>
  <si>
    <t>5.370,71</t>
  </si>
  <si>
    <t>2.176,04</t>
  </si>
  <si>
    <t>3.562,29</t>
  </si>
  <si>
    <t>2.759,25</t>
  </si>
  <si>
    <t>4.805,49</t>
  </si>
  <si>
    <t>4.941,11</t>
  </si>
  <si>
    <t>19.688,65</t>
  </si>
  <si>
    <t>3.615,20</t>
  </si>
  <si>
    <t>22.359,37</t>
  </si>
  <si>
    <t>30.430,92</t>
  </si>
  <si>
    <t>14.536,65</t>
  </si>
  <si>
    <t>20.494,90</t>
  </si>
  <si>
    <t>26.978,70</t>
  </si>
  <si>
    <t>6.659,59</t>
  </si>
  <si>
    <t>10.565,81</t>
  </si>
  <si>
    <t>5.457,01</t>
  </si>
  <si>
    <t>0,36</t>
  </si>
  <si>
    <t>222,72</t>
  </si>
  <si>
    <t>253,50</t>
  </si>
  <si>
    <t>346,53</t>
  </si>
  <si>
    <t>92,50</t>
  </si>
  <si>
    <t>131,39</t>
  </si>
  <si>
    <t>173,71</t>
  </si>
  <si>
    <t>101,94</t>
  </si>
  <si>
    <t>162,29</t>
  </si>
  <si>
    <t>86,06</t>
  </si>
  <si>
    <t>113,66</t>
  </si>
  <si>
    <t>127,98</t>
  </si>
  <si>
    <t>28,10</t>
  </si>
  <si>
    <t>39,23</t>
  </si>
  <si>
    <t>112,56</t>
  </si>
  <si>
    <t>152,51</t>
  </si>
  <si>
    <t>176,55</t>
  </si>
  <si>
    <t>199,18</t>
  </si>
  <si>
    <t>91,08</t>
  </si>
  <si>
    <t>4.064,11</t>
  </si>
  <si>
    <t>28.478,05</t>
  </si>
  <si>
    <t>15.209,75</t>
  </si>
  <si>
    <t>19.921,13</t>
  </si>
  <si>
    <t>22.428,26</t>
  </si>
  <si>
    <t>6.885,20</t>
  </si>
  <si>
    <t>25,11</t>
  </si>
  <si>
    <t>4.429,32</t>
  </si>
  <si>
    <t>56,69</t>
  </si>
  <si>
    <t>94,98</t>
  </si>
  <si>
    <t>36,34</t>
  </si>
  <si>
    <t>50,84</t>
  </si>
  <si>
    <t>87,83</t>
  </si>
  <si>
    <t>40,11</t>
  </si>
  <si>
    <t>25,62</t>
  </si>
  <si>
    <t>109,31</t>
  </si>
  <si>
    <t>107,07</t>
  </si>
  <si>
    <t>44,74</t>
  </si>
  <si>
    <t>546,67</t>
  </si>
  <si>
    <t>78,95</t>
  </si>
  <si>
    <t>44,86</t>
  </si>
  <si>
    <t>13,70</t>
  </si>
  <si>
    <t>70,99</t>
  </si>
  <si>
    <t>56,97</t>
  </si>
  <si>
    <t>30,52</t>
  </si>
  <si>
    <t>21,71</t>
  </si>
  <si>
    <t>88,32</t>
  </si>
  <si>
    <t>37,65</t>
  </si>
  <si>
    <t>57,61</t>
  </si>
  <si>
    <t>36,90</t>
  </si>
  <si>
    <t>39,17</t>
  </si>
  <si>
    <t>39,71</t>
  </si>
  <si>
    <t>45,77</t>
  </si>
  <si>
    <t>33,32</t>
  </si>
  <si>
    <t>174,68</t>
  </si>
  <si>
    <t>3.476,59</t>
  </si>
  <si>
    <t>4.626,23</t>
  </si>
  <si>
    <t>4.029,14</t>
  </si>
  <si>
    <t>3.810,20</t>
  </si>
  <si>
    <t>4.717,81</t>
  </si>
  <si>
    <t>4.240,74</t>
  </si>
  <si>
    <t>3.988,21</t>
  </si>
  <si>
    <t>4.782,68</t>
  </si>
  <si>
    <t>5.497,87</t>
  </si>
  <si>
    <t>3.482,06</t>
  </si>
  <si>
    <t>3.530,78</t>
  </si>
  <si>
    <t>5.789,69</t>
  </si>
  <si>
    <t>4.106,93</t>
  </si>
  <si>
    <t>3.638,10</t>
  </si>
  <si>
    <t>2.659,47</t>
  </si>
  <si>
    <t>7.670,47</t>
  </si>
  <si>
    <t>4.791,96</t>
  </si>
  <si>
    <t>5.111,60</t>
  </si>
  <si>
    <t>4.256,74</t>
  </si>
  <si>
    <t>4.448,25</t>
  </si>
  <si>
    <t>5.034,74</t>
  </si>
  <si>
    <t>5.025,27</t>
  </si>
  <si>
    <t>3.925,03</t>
  </si>
  <si>
    <t>5.126,82</t>
  </si>
  <si>
    <t>5.807,12</t>
  </si>
  <si>
    <t>4.378,19</t>
  </si>
  <si>
    <t>30.600,80</t>
  </si>
  <si>
    <t>21.211,14</t>
  </si>
  <si>
    <t>20.084,06</t>
  </si>
  <si>
    <t>3.799,46</t>
  </si>
  <si>
    <t>4.518,27</t>
  </si>
  <si>
    <t>4.979,31</t>
  </si>
  <si>
    <t>4.095,16</t>
  </si>
  <si>
    <t>3.803,77</t>
  </si>
  <si>
    <t>5.137,72</t>
  </si>
  <si>
    <t>4.949,73</t>
  </si>
  <si>
    <t>4.817,78</t>
  </si>
  <si>
    <t>6.353,05</t>
  </si>
  <si>
    <t>4.629,87</t>
  </si>
  <si>
    <t>4.998,50</t>
  </si>
  <si>
    <t>5.098,14</t>
  </si>
  <si>
    <t>5.428,00</t>
  </si>
  <si>
    <t>4.683,16</t>
  </si>
  <si>
    <t>6.178,61</t>
  </si>
  <si>
    <t>4.762,20</t>
  </si>
  <si>
    <t>5.467,91</t>
  </si>
  <si>
    <t>5.549,73</t>
  </si>
  <si>
    <t>3.291,08</t>
  </si>
  <si>
    <t>5.763,49</t>
  </si>
  <si>
    <t>4.533,20</t>
  </si>
  <si>
    <t>4.412,70</t>
  </si>
  <si>
    <t>5.111,40</t>
  </si>
  <si>
    <t>5.328,63</t>
  </si>
  <si>
    <t>5.745,31</t>
  </si>
  <si>
    <t>4.794,82</t>
  </si>
  <si>
    <t>8.006,05</t>
  </si>
  <si>
    <t>5.257,18</t>
  </si>
  <si>
    <t>5.494,31</t>
  </si>
  <si>
    <t>3.255,66</t>
  </si>
  <si>
    <t>5.400,94</t>
  </si>
  <si>
    <t>6.379,55</t>
  </si>
  <si>
    <t>5.247,95</t>
  </si>
  <si>
    <t>5.540,74</t>
  </si>
  <si>
    <t>4.440,74</t>
  </si>
  <si>
    <t>5.953,26</t>
  </si>
  <si>
    <t>4.911,64</t>
  </si>
  <si>
    <t>4.808,96</t>
  </si>
  <si>
    <t>5.301,30</t>
  </si>
  <si>
    <t>5.010,56</t>
  </si>
  <si>
    <t>4.575,19</t>
  </si>
  <si>
    <t>4.091,70</t>
  </si>
  <si>
    <t>5.399,36</t>
  </si>
  <si>
    <t>3.655,97</t>
  </si>
  <si>
    <t>5.213,50</t>
  </si>
  <si>
    <t>5.869,05</t>
  </si>
  <si>
    <t>9.474,19</t>
  </si>
  <si>
    <t>6.156,69</t>
  </si>
  <si>
    <t>4.980,72</t>
  </si>
  <si>
    <t>4.202,94</t>
  </si>
  <si>
    <t>3.626,20</t>
  </si>
  <si>
    <t>BDI DIF</t>
  </si>
  <si>
    <t>04.02.05</t>
  </si>
  <si>
    <t>04.02.06</t>
  </si>
  <si>
    <t xml:space="preserve">SINAPI </t>
  </si>
  <si>
    <t>LIMPEZA ÁREA EXTERNA</t>
  </si>
  <si>
    <t>URBANIZAÇÃO EXTERNA</t>
  </si>
  <si>
    <t xml:space="preserve">Locação  - 9 meses </t>
  </si>
  <si>
    <t>Vestiário</t>
  </si>
  <si>
    <t>LAGO ARTIFICIAL  TRECHO 01</t>
  </si>
  <si>
    <t>LAGO ARTIFICIAL  TRECHO 02</t>
  </si>
  <si>
    <t>LAGO ARTIFICIAL  TRECHO 03</t>
  </si>
  <si>
    <t>LAGO ARTIFICIAL  TRECHO 04</t>
  </si>
  <si>
    <t>LAGO ARTIFICIAL  TRECHO 05</t>
  </si>
  <si>
    <t xml:space="preserve">Reaterro </t>
  </si>
  <si>
    <t>Preço Total</t>
  </si>
  <si>
    <t>Emassamento de paredes e forros, com duas demãos de massa corrida, referência Suvinil, Coral, Metalatex ou equivalente, inclusive uma demão de liquido selador PVA, referência Suvinil, Coral ou Metalatex ou equivalente</t>
  </si>
  <si>
    <t>Pintura em paredes e forros, aplicação manual, com três demãos de tinta látex premium, referência Suvinil, Coral e Metalatex, inclusive uma demão de liquido selador PVA, referência Suvinil, Coral ou Metalatex ou equivalente</t>
  </si>
  <si>
    <t>Pintura em paredes e forros, aplicação manual, com três demãos de tinta esmalte sintético premium, acabamento fosco, referência Suvinil, Coral ou Metalatex, inclusive uma demão de liquido selador acrílico, referência Suvinil, Coral ou Metalatex ou equivalente</t>
  </si>
  <si>
    <t>Pintura em paredes e forros, aplicação manual, com três demão de tinta látex acrílico premium, referência Coral e Metalatex, inclusive uma demão de liquido selador acrílico, referência Suvinil, Coral ou Metalatex ou equivalente</t>
  </si>
  <si>
    <t>Pintura a cal (tipo caiação), sobre paredes e forros, a três demãos</t>
  </si>
  <si>
    <t>Pintura de letra, aplicação manual, em parede, dim. 20x30cm com tinta látex acrílica, marcas de referência Suvinil, Coral ou Metalatex ou equivalente</t>
  </si>
  <si>
    <t>Preparo em paredes e forros, aplicação manual, com uma demão de líquido selador acrílico, referência Suvinil, Coral ou Metalatex ou equivalente</t>
  </si>
  <si>
    <t>Pintura, sobre paredes e forros, aplicação manual, com duas demãos de tinta látex PVA premium, referência Suvinil, Coral e Metalatex, inclusive uma demão de liquido selador PVA, referência Suvinil, Coral ou Metalatex ou equivalente</t>
  </si>
  <si>
    <t>Pintura, sobre paredes e forros, aplicação manual, com duas demãos de tinta esmalte sintético, referência Suvinil, Coral e Metalatex, inclusive uma demão de liquido selador PVA, referência Suvinil, Coral ou Metalatex ou equivalente</t>
  </si>
  <si>
    <t>Pintura sobre paredes e forros, aplicação manual, com duas demãos de tinta látex acrílico premium, acabamento fosco, referência Suvinil, Coral e Metalatex, inclusive uma demão de liquido selador acrílico, referência Suvinil, Coral ou Metalatex</t>
  </si>
  <si>
    <t>Preparo em paredes e forros, aplicação manual, com uma demão de líquido selador PVA, referência Suvinil, Coral ou Metalatex ou equivalente</t>
  </si>
  <si>
    <t>Pintura sobre concreto ou blocos cerâmicos aparentes, aplicação manual, com duas demãos de verniz acrílico a base de água, acabamento fosco, referência Suvinil, Coral, Metalatex ou equivalente</t>
  </si>
  <si>
    <t>Pintura sobre concreto ou blocos cerâmicos aparentes, aplicação manual, com uma demão de silicone incolor, referência Suvinil, Sika, Vedacit ou equivalente</t>
  </si>
  <si>
    <t>Pintura sobre concreto ou blocos de concreto, aplicação manual, com três demãos de tinta látex acrílico premium, referência Suvinil, Coral e Metalatex, inclusive uma demão de liquido selador acrílico, referência Suvinil, Coral ou Metalatex ou equivalente</t>
  </si>
  <si>
    <t>Pintura sobre cobogós de concreto, aplicação manual, com duas demãos de tinta látex acrílico premium, referência Suvinil, Coral e Metalatex, inclusive uma demão de liquido selador acrílico, referência Suvinil, Coral ou Metalatex ou equivalente</t>
  </si>
  <si>
    <t>Pintura a cal de meio-fio (tipo a caiação), aplicação manual, a três demãos</t>
  </si>
  <si>
    <t>Pintura sobre concreto ou blocos de concreto, aplicação manual, com duas demãos de tinta látex PVA premium, referência Suvinil, Coral e Metalatex, inclusive uma demão de liquido selador PVA, referência Suvinil, Coral ou Metalatex ou equivalente</t>
  </si>
  <si>
    <t>Emassamento de esquadrias e elementos de madeira, com duas demãos de massa à base água, referência Suvinil, Coral, Sherwin Williams ou equivalente, inclusive uma demão de fundo nivelador alquídico branco, referência Suvinil, Coral ou Metalatex ou equivalente</t>
  </si>
  <si>
    <t>Pintura de esquadrias e elementos de madeira, aplicação manual, com duas demãos de tinta esmalte sintético referência Suvinil, Coral ou Metalatex, inclusive fundo branco nivelador, referência Suvinil, Coral e Metalatex ou equivalente</t>
  </si>
  <si>
    <t>Pintura de esquadrias e elementos de madeira, aplicação manual, com três demão de verniz brilhante incolor, linha Premium Copal, referência Suvinil, Eucatex, Montana ou equivalente</t>
  </si>
  <si>
    <t>Pintura de esquadrias e elementos de madeira, aplicação manual, com três demãos de verniz fosco incolor, linha Tripla Proteção Premium, referência Suvinil, Coral, Metalatex ou equivalente</t>
  </si>
  <si>
    <t>Pintura fundo nivelador alquídico branco, aplicada a rolo, pincel ou trincha, em madeira, a uma demão, referência Suvinil, Coral ou equivalente</t>
  </si>
  <si>
    <t>Pintura sobre metal, aplicação manual, com duas demãos de tinta esmalte sintético, referência Suvinil, Coral ou Metalatex, inclusive uma demão de fundo anticorrosivo</t>
  </si>
  <si>
    <t>Pintura de letras em chapas de ferro, dimensões 20x30cm, aplicação manual, com duas demãos de tinta esmalte sintético, referência Suvinil, Coral, Metalatex ou equivalente, inclusive uma demão de fundo anti-corrosivo</t>
  </si>
  <si>
    <t>Pintura sobre piso, aplicação manual, para execução de faixa demarcatória L=5cm, com três demãos de tinta à base de epóxi, marcas de referência Suvinil, Coral ou Metalatex ou equivalente</t>
  </si>
  <si>
    <t>Pintura sobre piso, aplicação manual, com duas demãos de tinta à base de resinas acrílicas, marcas de referência Suvinil, Coral, Sherwin Williams NovaCor, Metalatex ou equivalente</t>
  </si>
  <si>
    <t>Pintura sobre piso, aplicação manual, para execução de faixa demarcatória L=8cm, com três demãos de tinta à base de epóxi, marcas de referência Suvinil, Coral ou Metalatex ou equivalente</t>
  </si>
  <si>
    <t>Blocos pré-moldados de concreto intertravados tipo pavi-s ou equivalente, espessura de 8 cm e resistência a compressão mínima de 35MPa, assentados sobre colchão de pó de pedra na espessura de 10 cm</t>
  </si>
  <si>
    <r>
      <t xml:space="preserve">BDI: </t>
    </r>
    <r>
      <rPr>
        <sz val="10"/>
        <rFont val="Arial"/>
        <family val="2"/>
      </rPr>
      <t>33,25% - Serviços</t>
    </r>
    <r>
      <rPr>
        <b/>
        <sz val="10"/>
        <rFont val="Arial"/>
        <family val="2"/>
      </rPr>
      <t xml:space="preserve">
DATA BASE: IOPES</t>
    </r>
    <r>
      <rPr>
        <sz val="10"/>
        <rFont val="Arial"/>
        <family val="2"/>
      </rPr>
      <t xml:space="preserve"> JUN2023</t>
    </r>
  </si>
  <si>
    <t>Aço Bloco Estaca / Laje e Vigas de Transição</t>
  </si>
  <si>
    <t xml:space="preserve">só a </t>
  </si>
  <si>
    <t xml:space="preserve">Ferragem Pilares sustentação </t>
  </si>
  <si>
    <t>Kg /m²</t>
  </si>
  <si>
    <t>Porta 80</t>
  </si>
  <si>
    <t>Alvenaria Guarita</t>
  </si>
  <si>
    <t>Alvenaria Almoxarifado</t>
  </si>
  <si>
    <t>Portas 80</t>
  </si>
  <si>
    <t>JANELA ALMOXARIFADO</t>
  </si>
  <si>
    <t>PORTA GUARITA</t>
  </si>
  <si>
    <t>JANELA GUARITA</t>
  </si>
  <si>
    <t>JANELA GUARITA ALMOXARIFADO</t>
  </si>
  <si>
    <t xml:space="preserve">JANELA ALMOXARIFADO </t>
  </si>
  <si>
    <t>GUARITA</t>
  </si>
  <si>
    <t>ALMOXARIFADO</t>
  </si>
  <si>
    <t>VIGAS APARENTES</t>
  </si>
  <si>
    <t xml:space="preserve">SOLEIRA  </t>
  </si>
  <si>
    <t>JANELA</t>
  </si>
  <si>
    <t>BÁSCULA</t>
  </si>
  <si>
    <t>INSTALAÇÕES HIDROSSANITÁRIAS</t>
  </si>
  <si>
    <t xml:space="preserve">INSTALAÇÃO DE PREVENÇÃO E COMBATE A INCÊNDIO </t>
  </si>
  <si>
    <t>MURO FRONTAL</t>
  </si>
  <si>
    <t>ÁREA EXTERNA</t>
  </si>
  <si>
    <t>TOTAL GERAL COM BDI DE 33,25%</t>
  </si>
  <si>
    <t xml:space="preserve">PORTÃO  </t>
  </si>
  <si>
    <t xml:space="preserve">PORTÃO </t>
  </si>
  <si>
    <t>07.03</t>
  </si>
  <si>
    <t>ESTRUTURA MURO FRONTAL - VIDRO + ALUMINIO</t>
  </si>
  <si>
    <t>04388</t>
  </si>
  <si>
    <t xml:space="preserve">CORRIMÃO DE ALUMÍNIO </t>
  </si>
  <si>
    <t xml:space="preserve">M </t>
  </si>
  <si>
    <t>12367</t>
  </si>
  <si>
    <t>ESTRUTURA METÁLICA, EM TUBOS DE ALUMÍNIO DE ÓTIMA USINABILIDADE, BOA CONFARMIBILIDADE</t>
  </si>
  <si>
    <t>07.03.01</t>
  </si>
  <si>
    <t>08.01.03</t>
  </si>
  <si>
    <t>VIDRO 01</t>
  </si>
  <si>
    <t>VIDRO 02</t>
  </si>
  <si>
    <t>VIDRO 03</t>
  </si>
  <si>
    <t>VIDRO 04</t>
  </si>
  <si>
    <t xml:space="preserve">BRISE PLENÁRIO </t>
  </si>
  <si>
    <t>GUARDA CORPO</t>
  </si>
  <si>
    <t xml:space="preserve">ESCADA </t>
  </si>
  <si>
    <t>VIDRO 05</t>
  </si>
  <si>
    <t>Escada Externa</t>
  </si>
  <si>
    <t>Locação Fachada</t>
  </si>
  <si>
    <t>JANELA EXTERNA</t>
  </si>
  <si>
    <t xml:space="preserve">Estrutura Metálica Externa </t>
  </si>
  <si>
    <t>Externa</t>
  </si>
  <si>
    <t>EXTERNO</t>
  </si>
  <si>
    <t>EXTERNA</t>
  </si>
  <si>
    <t xml:space="preserve">CONTRAPISO </t>
  </si>
  <si>
    <t>CHAPIM</t>
  </si>
  <si>
    <t>Alvenaria Externa</t>
  </si>
  <si>
    <t>14.01.02</t>
  </si>
  <si>
    <t>14.01.03</t>
  </si>
  <si>
    <t>14.01.04</t>
  </si>
  <si>
    <t>14.01.05</t>
  </si>
  <si>
    <t>14.01.06</t>
  </si>
  <si>
    <t>14.01.07</t>
  </si>
  <si>
    <t>14.01.08</t>
  </si>
  <si>
    <t>14.01.09</t>
  </si>
  <si>
    <t>14.01.10</t>
  </si>
  <si>
    <t>14.01.11</t>
  </si>
  <si>
    <t>14.01.12</t>
  </si>
  <si>
    <t>14.01.13</t>
  </si>
  <si>
    <t>14.01.14</t>
  </si>
  <si>
    <t>14.01.15</t>
  </si>
  <si>
    <t xml:space="preserve">Ponto de água fria externa </t>
  </si>
  <si>
    <t xml:space="preserve">Ponto externa </t>
  </si>
  <si>
    <t xml:space="preserve">Tubulação drenagem </t>
  </si>
  <si>
    <t xml:space="preserve">Caixa de Inspeção </t>
  </si>
  <si>
    <t xml:space="preserve">Tubulação externa </t>
  </si>
  <si>
    <t>Tanque</t>
  </si>
  <si>
    <t xml:space="preserve">Reservatório </t>
  </si>
  <si>
    <t xml:space="preserve">Cuba </t>
  </si>
  <si>
    <t>Vaso</t>
  </si>
  <si>
    <t>Torneira</t>
  </si>
  <si>
    <t>Bomba</t>
  </si>
  <si>
    <t>15.01.02</t>
  </si>
  <si>
    <t>15.01.03</t>
  </si>
  <si>
    <t>15.01.04</t>
  </si>
  <si>
    <t>15.01.05</t>
  </si>
  <si>
    <t>15.01.06</t>
  </si>
  <si>
    <t>15.01.07</t>
  </si>
  <si>
    <t>15.01.08</t>
  </si>
  <si>
    <t>15.01.09</t>
  </si>
  <si>
    <t>15.01.10</t>
  </si>
  <si>
    <t>15.01.11</t>
  </si>
  <si>
    <t>15.01.12</t>
  </si>
  <si>
    <t>15.01.13</t>
  </si>
  <si>
    <t>15.01.14</t>
  </si>
  <si>
    <t>15.01.15</t>
  </si>
  <si>
    <t>15.01.16</t>
  </si>
  <si>
    <t>15.01.17</t>
  </si>
  <si>
    <t>15.01.18</t>
  </si>
  <si>
    <t>15.01.19</t>
  </si>
  <si>
    <t xml:space="preserve">Quadros </t>
  </si>
  <si>
    <t xml:space="preserve">Caixa de passagem </t>
  </si>
  <si>
    <t xml:space="preserve">Ligação externa </t>
  </si>
  <si>
    <t xml:space="preserve">Pontos Externos </t>
  </si>
  <si>
    <t>16.01.02</t>
  </si>
  <si>
    <t>16.01.03</t>
  </si>
  <si>
    <t>16.01.04</t>
  </si>
  <si>
    <t>16.01.05</t>
  </si>
  <si>
    <t>16.01.06</t>
  </si>
  <si>
    <t>16.01.07</t>
  </si>
  <si>
    <t>16.01.08</t>
  </si>
  <si>
    <t>16.01.09</t>
  </si>
  <si>
    <t>16.01.10</t>
  </si>
  <si>
    <t>16.01.11</t>
  </si>
  <si>
    <t>16.01.12</t>
  </si>
  <si>
    <t>16.01.13</t>
  </si>
  <si>
    <t>16.01.14</t>
  </si>
  <si>
    <t>16.01.15</t>
  </si>
  <si>
    <t xml:space="preserve">Hidrante de parede  </t>
  </si>
  <si>
    <t>Extintor</t>
  </si>
  <si>
    <t>Emergencia</t>
  </si>
  <si>
    <t xml:space="preserve">Externo </t>
  </si>
  <si>
    <t>PLANTA - COSTELA DE ADÃO (MOSTERA DELICIOSA), FORNECIMENTO E PLANTIO</t>
  </si>
  <si>
    <t>Paisagismo Externo</t>
  </si>
  <si>
    <t>FORNECIMENTO E PLANTIO DE PALMEIRA RABO DE PEIXE, H = 3,00 M</t>
  </si>
  <si>
    <t>Muro área externa</t>
  </si>
  <si>
    <t xml:space="preserve">BANCADA DE GRANITO - PLENÁRIA EM PEDRA GAULTIER OU SIMILAR </t>
  </si>
  <si>
    <t>LABOR</t>
  </si>
  <si>
    <t>010139</t>
  </si>
  <si>
    <t>PEDREIRO</t>
  </si>
  <si>
    <t xml:space="preserve">LABOR </t>
  </si>
  <si>
    <t>010146</t>
  </si>
  <si>
    <t xml:space="preserve">SERVENTE </t>
  </si>
  <si>
    <t>020503</t>
  </si>
  <si>
    <t>020508</t>
  </si>
  <si>
    <t>CIMENTO PORTLAND CPIII 40</t>
  </si>
  <si>
    <t>004</t>
  </si>
  <si>
    <t>PEDRA GAULTIER OU SIMILAR</t>
  </si>
  <si>
    <t xml:space="preserve">DIVERSOS EXTERNOS/INTERNOS </t>
  </si>
  <si>
    <t>ESCADA METÁLICA C/PISO EM CHAPA TIPO Z, 3.0MM, PATAMAR, 4.8MM, H = TOTAL= 3,60M VIGA E PILAR METÁLICO W150 X 13.0, INCLUSO GUARDA CORPO Ø 2" , ESP = 2,65MM C/ PINT FUNDO E ACAB. 2 DEMÃO (CONFORME PROJETO - OBRA: ITPS) - FORNECIMENTO E MONTAGEM</t>
  </si>
  <si>
    <t>Bancada</t>
  </si>
  <si>
    <t>17</t>
  </si>
  <si>
    <t>17.01</t>
  </si>
  <si>
    <t>17.01.01</t>
  </si>
  <si>
    <t>17.01.02</t>
  </si>
  <si>
    <t>17.02</t>
  </si>
  <si>
    <t>17.02.01</t>
  </si>
  <si>
    <t>18</t>
  </si>
  <si>
    <t>18.01</t>
  </si>
  <si>
    <t>18.01.01</t>
  </si>
  <si>
    <t>18.02</t>
  </si>
  <si>
    <t>18.02.01</t>
  </si>
  <si>
    <t>18.02.02</t>
  </si>
  <si>
    <t>18.02.03</t>
  </si>
  <si>
    <t>18.02.04</t>
  </si>
  <si>
    <t>18.02.05</t>
  </si>
  <si>
    <t>18.02.06</t>
  </si>
  <si>
    <t>18.02.07</t>
  </si>
  <si>
    <t>18.02.08</t>
  </si>
  <si>
    <t>18.02.09</t>
  </si>
  <si>
    <t>TOTAL DO ITEM 17</t>
  </si>
  <si>
    <t>TOTAL DO ITEM 18</t>
  </si>
  <si>
    <t>RASPAGEM E LIMPEZA DO TERRENO (MANUAL)</t>
  </si>
  <si>
    <t>LOCAÇÃO DE OBRA COM GABARITO DE MADEIRA</t>
  </si>
  <si>
    <t/>
  </si>
  <si>
    <t>PLACA DE OBRA NAS DIMENSÕES DE 2.0 X 4.0 M, PADRÃO DER</t>
  </si>
  <si>
    <t>ALUGUEL MENSAL CONTAINER PARA ESCRITÓRIO, SEM BANHEIRO, DIM. 6.00X2.40M, INCL. PORTA, 2 JANELAS, ABERT P/ AR COND., 2 PT ILUMINAÇÃO, 2 TOMADAS ELÉT. E 1 TOMADA TELEF. ISOLAMENTO TÉRMICO (TETO E PAREDES), PISO EM COMP. NAVAL, CERT. NR18, INCL. LAUDO DESCONTAMINAÇÃO.</t>
  </si>
  <si>
    <t>ALUGUEL MENSAL CONTAINER PARA VESTIÁRIO, INCL. PORTA, VENEZIANAS DE CIRCULAÇÃO, 1 PT ILUMINAÇÃO, ISOLAMENTO TÉRMICO (TETO), PISO EM COMP. NAVAL PINTADO, CERT. NR18, INCL. LAUDO DESCONTAMINAÇÃO.</t>
  </si>
  <si>
    <t>ESCAVAÇÃO MANUAL EM MATERIAL DE 1A. CATEGORIA, ATÉ 1.50 M DE PROFUNDIDADE</t>
  </si>
  <si>
    <t>REATERRO APILOADO DE CAVAS DE FUNDAÇÃO, EM CAMADAS DE 20 CM</t>
  </si>
  <si>
    <t>FÔRMA DE TÁBUA DE MADEIRA DE 2.5 X 30.0 CM PARA FUNDAÇÕES, LEVANDO-SE EM CONTA A UTILIZAÇÃO 5 VEZES (INCLUIDO O MATERIAL, CORTE, MONTAGEM, ESCORAMENTO E DESFORMA)</t>
  </si>
  <si>
    <t>FORNECIMENTO, PREPARO E APLICAÇÃO DE CONCRETO FCK = 30 MPA (COM BRITA 1 E 2) - (5% DE PERDAS JÁ INCLUÍDO NO CUSTO)</t>
  </si>
  <si>
    <t>FORNECIMENTO, PREPARO E APLICAÇÃO DE CONCRETO MAGRO COM CONSUMO MÍNIMO DE CIMENTO DE 250 KG/M3 (BRITA 1 E 2) - (5% DE PERDAS JÁ INCLUÍDO NO CUSTO)</t>
  </si>
  <si>
    <t>FORNECIMENTO, DOBRAGEM E COLOCAÇÃO EM FÔRMA, DE ARMADURA CA-50 A MÉDIA, DIÂMETRO DE 6.3 A 10.0 MM</t>
  </si>
  <si>
    <t>FORNECIMENTO, DOBRAGEM E COLOCAÇÃO EM FÔRMA, DE ARMADURA CA-60 B FINA, DIÂMETRO DE 4.0 A 7.0MM</t>
  </si>
  <si>
    <t>FORNECIMENTO, DOBRAGEM E COLOCAÇÃO EM FÔRMA, DE ARMADURA CA-50 A GROSSA, DIÂMETRO DE 12.5 A 25.0MM</t>
  </si>
  <si>
    <t>FÔRMA EM CHAPA DE MADEIRA COMPENSADA PLASTIFICADA 12MM PARA ESTRUTURA EM GERAL, 5 REAPROVEITAMENTOS, REFORÇADA COM SARRAFOS DE MADEIRA 2.5X10CM (INCL MATERIAL, CORTE, MONTAGEM, ESCORAS EM EUCALIPTO E DESFORMA)</t>
  </si>
  <si>
    <t>VERGA/CONTRAVERGA RETA DE CONCRETO ARMADO 10 X 5 CM, FCK = 15 MPA, INCLUSIVE FORMA, ARMAÇÃO E DESFORMA</t>
  </si>
  <si>
    <t>ALVENARIA DE BLOCOS DE CONCRETO 14X19X39CM, C/ RESIST. MÍNIMO A COMPRES. 2.5 MPA, ASSENT. C/ ARG. DE CIMENTO, CAL HIDRATADA CH1 E AREIA NO TRAÇO 1:0.5:8 ESP. DAS JUNTAS 10MM E ESP. DAS PAREDES, S/ REV. 14CM</t>
  </si>
  <si>
    <t>MARCO DE MADEIRA DE LEI DE 1ª (PEROBA, IPÊ, ANGELIM PEDRA OU EQUIVALENTE) COM 15X3 CM DE BATENTE, NAS DIMENSÕES DE 0.80 X 2.10 M</t>
  </si>
  <si>
    <t>FECHADURA COM MAÇANETA TIPO ALAVANCA E CHAVE COMUM PARA PORTA INTERNA, REF. IMAB, STAN, ALIANÇA OU EQUIVALENTE</t>
  </si>
  <si>
    <t>PORTA EM MADEIRA DE LEI TIPO ANGELIM PEDRA OU EQUIV.C/ENCHIMENTO EM MADEIRA 1A.QUALIDADE ESP. 30MM P/ PINTURA, INCLUSIVE ALIZARES, DOBRADIÇAS E FECHADURA EXTERNA EM LATÃO CROMADO LAFONTE OU EQUIV., EXCLUSIVE MARCO, NAS DIM.: 0.80 X 2.10 M</t>
  </si>
  <si>
    <t>PORTÃO DE FERRO DE ABRIR EM BARRA CHATA, INCLUSIVE CHUMBAMENTO</t>
  </si>
  <si>
    <t>PORTÃO DE FERRO DE CORRER EM BARRA CHATA, INCLUSIVE CHUMBAMENTO</t>
  </si>
  <si>
    <t>JANELA DE CORRER PARA VIDRO EM ALUMÍNIO ANODIZADO COR NATURAL, LINHA 25, COMPLETA, INCL. PUXADOR COM TRANCA, ALIZAR, CAIXILHO E CONTRAMARCO, EXCLUSIVE VIDRO</t>
  </si>
  <si>
    <t>JANELA TIPO MAXIM-AR PARA VIDRO EM ALUMÍNIO ANODIZADO NATURAL, LINHA 25, COMPLETA, INCL. PUXADOR COM TRANCA, CAIXILHO, ALIZAR E CONTRAMARCO, EXCLUSIVE VIDRO</t>
  </si>
  <si>
    <t>PORTA DE ABRIR TIPO VENEZIANA EM ALUMÍNIO ANODIZADO, LINHA 25, COMPLETA, INCL. PUXADOR COM TRANCA, CAIXILHO, ALIZAR E CONTRAMARCO</t>
  </si>
  <si>
    <t>BRISE METÁLICO HUNTER DOUGLAS REF. 84R - SL4 COR PRATA OU SIMILAR, COM ESTRUTURA E MONTAGEM, EXCLUSIVE ANDAIMES OU PLATAFORMA</t>
  </si>
  <si>
    <t>VIDRO PLANO TRANSPARENTE LISO, COM 4 MM DE ESPESSURA</t>
  </si>
  <si>
    <t>VIDRO FANTASIA MINI-BOREAL, COM 4 MM DE ESPESSURA</t>
  </si>
  <si>
    <t>ESTRUTURA DE MADEIRA DE LEI TIPO PARAJU, PEROBA MICA, ANGELIM PEDRA OU EQUIVALENTE PARA TELHADO DE TELHAS CERÂMICAS TIPO CAPA E CANAL C/ TESOURAS, PILARES, VIGAS, TERÇAS, CAIBROS E RIPAS, INCL. TRAT. C/CUPINICIDA, EXCLUSIVE TELHAS</t>
  </si>
  <si>
    <t>TELHA EM AÇO GALVALUME TRAPEZOIDAL 40, E=0.50MM, PINTURA COR BRANCA NAS DUAS FACES, INCLUSIVE ACESSÓRIO DE FIXAÇÃO REF. SANTO ANDRÉ, ETERNIT, METFORM OU EQUIVALENTE</t>
  </si>
  <si>
    <t>RUFO DE CHAPA METÁLICA Nº 26 COM LARGURA DE 30 CM</t>
  </si>
  <si>
    <t>CALHA EM CHAPA GALVANIZADA COM LARGURA DE 40 CM</t>
  </si>
  <si>
    <t>PINTURA IMPERMEABILIZANTE COM IGOLFLEX OU EQUIVALENTE A 3 DEMÃOS</t>
  </si>
  <si>
    <t>ÍNDICE DE IMPERM.C/ MANTA ASFÁLTICA ATENDENDO NBR 9952, ASFALTO POLIMERIZADO ESP.3MM, REFORÇ.C/ FILME INT. POLIETILENO, REGUL. BASE C/ ARG.1:4 ESP.MÍN.15MM, PROTEÇÃO MEC. ARG.1:4 ESP.20MM E JUNTAS DILAT.</t>
  </si>
  <si>
    <t>FORRO PVC BRANCO L = 20 CM, FRISADO, ESTRUTURADO POR PERFIS DE AÇO GALVANIZADO E TIRANTES RÍGIDOS FABRICADO DE ACORDO COM A NBR-14285, COLOCADO</t>
  </si>
  <si>
    <t>CHAPISCO DE ARGAMASSA DE CIMENTO E AREIA MÉDIA OU GROSSA LAVADA, NO TRAÇO 1:3, ESPESSURA 5 MM</t>
  </si>
  <si>
    <t>PASTILHA CERÂMICA BRANCA 5 X 5 CM, ASSENTADA COM ARGAMASSA DE CIMENTO COLANTE E REJUNTE PRÉ-FABRICADO, MARCAS DE REFERÊNCIA ATLAS, JATOBÁ, NGK OU EQUIVALENTWE</t>
  </si>
  <si>
    <t>CERÂMICA 10 X 10 CM, REF CAMBURI BRANCO ELIANE, CECRISA OU PORTOBELLO, EMPREGANDO ARGAMASSA COLANTE, INCLUSIVE REJUNTAMENTO JUNTA PLUS CINZA CLARO ESP. 3 MM</t>
  </si>
  <si>
    <t>EMBOÇO DE ARGAMASSA DE CIMENTO, CAL HIDRATADA CH1 E AREIA MÉDIA OU GROSSA LAVADA NO TRAÇO 1:0.5:6, ESPESSURA 20 MM</t>
  </si>
  <si>
    <t>REBOCO TIPO PAULISTA DE ARGAMASSA DE CIMENTO, CAL HIDRATADA CH1 E AREIA MÉDIA OU GROSSA LAVADA NO TRAÇO 1:0.5:6, ESPESSURA 25 MM</t>
  </si>
  <si>
    <t>REGULARIZAÇÃO DE BASE P/ REVESTIMENTO CERÂMICO, COM ARGAMASSA DE CIMENTO E AREIA NO TRAÇO 1:5, ESPESSURA 5CM</t>
  </si>
  <si>
    <t>LASTRO DE CONCRETO NÃO ESTRUTURAL, ESPESSURA DE 6 CM</t>
  </si>
  <si>
    <t>PORCELANATO NATURAL, ACABAMENTO ACETINADO, DIM. 60X60CM, REF. PLATINA NA ELIANE/EQUIV, UTILIZANDO DUPLA COLAGEM DE ARGAMASSA COLANTE PARA PORCELANATO TIPO ACIII E REJUNTE 1MM PARA PORCELANATO</t>
  </si>
  <si>
    <t>SOLEIRA DE GRANITO CINZA, ESPESSURA 3 CM E LARGURA DE 3 CM, CONFORME DETALHE EM PROJETO</t>
  </si>
  <si>
    <t>RODAPÉ DE GRANITO CINZA ESP. 2CM, H=7CM, ASSENTADO COM ARGAMASSA DE CIMENTO, CAL HIDRATADA CH1 E AREIA NO TRAÇO 1:0,5:8, INCL. REJUNTAMENTO COM CIMENTO BRANCO</t>
  </si>
  <si>
    <t>PEITORIL DE GRANITO CINZA POLIDO, 15 CM, ESP. 3CM</t>
  </si>
  <si>
    <t>PONTO DE ÁGUA FRIA (LAVATÓRIO, TANQUE, PIA DE COZINHA, ETC...)</t>
  </si>
  <si>
    <t>PT</t>
  </si>
  <si>
    <t>PONTO PARA ESGOTO PRIMÁRIO (VASO SANITÁRIO)</t>
  </si>
  <si>
    <t>PONTO PARA ESGOTO SECUNDÁRIO (PIA, LAVATÓRIO, MICTÓRIO, TANQUE, BIDÊ, ETC...)</t>
  </si>
  <si>
    <t>PONTO PARA CAIXA SIFONADA, INCLUSIVE CAIXA SIFONADA PVC 150X150X50MM COM GRELHA EM PVC</t>
  </si>
  <si>
    <t>TUBOS DE CONCRETO SIMPLES PS1, DIÂMETRO 300 MM, COM REJUNTAMENTO DE ARGAMASSA DE CIMENTO, CAL HIDRATADA E AREIA NO TRAÇO 1:2:6, INCLUINDO ESCAVAÇÃO E BERÇO, CONFORME NORMAS E ESPECIFICAÇÕES.</t>
  </si>
  <si>
    <t>CAIXAS DE INSPEÇÃO DE ALV. BLOCOS CONCRETO 9X19X39CM, DIM, 60X60CM E HMÁX = 1M, COM TAMPA DE CONC. ESP. 5CM, LASTRO DE CONC. ESP. 10CM, REVEST INTERN. C/ CHAPISCO E REBOCO IMPERMEABILIZADO, INCL. ESCAVAÇÃO, REATERRO E ENCHIMENTO</t>
  </si>
  <si>
    <t>GRELHA LARGURA 20 CM DE FERRO REDONDO DE 1/2" A CADA 3 CM, CONTORNO COM BARRA DE FERRO DE 3/4" X 1/8" E CAIXILHO DE CANTONEIRA DE 1" X 3/16"</t>
  </si>
  <si>
    <t>TUBO DE PVC RIGIDO SOLDÁVEL MARROM, DIÂM. 32MM (1"), INCLUSIVE CONEXÕES</t>
  </si>
  <si>
    <t>TANQUE DE AÇO INOX Nº 2, MARCAS DE REFERÊNCIA FISHER, METALPRESS OU MEKAL, INCLUSIVE VÁLVULA DE METAL E SIFÃO</t>
  </si>
  <si>
    <t>RESERVATÓRIO DE POLIETILENO DE 5.000 L, INCLUSIVE PEÇA DE MADEIRA 6 X 16 CM PARA APOIO, EXCLUSIVE FLANGES E TORNEIRA DE BÓIA</t>
  </si>
  <si>
    <t>CUBA LOUÇA DE EMBUTIR REDONDA, 30CM, L-41, COMPLETA, MARCAS DE REFERÊNCIA DECA, CELITE OU IDEAL STANDARD, INCL. VÁLVULA E SIFÃO, EXCLUSIVE TORNEIRA</t>
  </si>
  <si>
    <t>VASO SANITÁRIO PADRÃO POPULAR COMPLETO COM ACESSÓRIOS PARA LIGAÇÃO, MARCAS DE REFERÊNCIA DECA, CELITE OU IDEAL STANDARD, INCLUSIVE ASSENTO PLÁSTICO</t>
  </si>
  <si>
    <t>TORNEIRA PARA TANQUE, MARCAS DE REFERÊNCIA FABRIMAR, DECA OU DOCOL.</t>
  </si>
  <si>
    <t>TORNEIRA PRESSÃO CROMADA DIÂM. 1/2" PARA LAVATÓRIO, MARCAS DE REFERÊNCIA FABRIMAR, DECA OU DOCOL</t>
  </si>
  <si>
    <t>BOMBA CENTRIFUGA TRIFÁSICA 2CV</t>
  </si>
  <si>
    <t>QUADRO DISTRIB. ENERGIA, EMBUTIDO OU SEMI EMBUTIDO, CAPAC. P/ 34 DISJ. DIN, C/BARRAM TRIF. 150A BARRA. NEUTRO E TERRA, FAB. EM CHAPA DE AÇO 12 USG COM PORTA, ESPELHO, TRINCO COM FECHAD CH YALE, REF. QDETG II-34DIN-CEMAR OU EQUIV.</t>
  </si>
  <si>
    <t>CAIXA DE PASSAGEM DE ALVENARIA DE BLOCOS CERÂMICOS 10 FUROS 10X20X20CM, DIMENSÃO DE 30X30X30CM, COM REVESTIMENTO INTERNO EM CHAPISCO E REBOCO, TAMPA DE CONCRETO ESP. 5CM E LASTRO DE BRITA 5CM</t>
  </si>
  <si>
    <t>ELETRODUTO DE PVC RÍGIDO ROSCÁVEL, DIÂM. 2" (60MM), INCLUSIVE CONEXÕES</t>
  </si>
  <si>
    <t>ELETRODUTO FLEXÍVEL CORRUGADO 1", MARCA DE REFERÊNCIA TIGRE</t>
  </si>
  <si>
    <t>MINI-DISJUNTOR MONOPOLAR 32 A, CURVA C - 5KA 220/127VCA (NBR IEC 60947-2), REF. SIEMENS, GE, SCHNEIDER OU EQUIVALENTE</t>
  </si>
  <si>
    <t>MINI-DISJUNTOR BIPOLAR 50 A, CURVA C - 5KA 220/127VCA (NBR IEC 60947-2), REF. SIEMENS, GE, SCHNEIDER OU EQUIVALENTE</t>
  </si>
  <si>
    <t>MINI-DISJUNTOR TRIPOLAR 32 A, CURVA C - 5KA 220/127VCA (NBR IEC 60947-2), REF. SIEMENS, GE, SCHNEIDER OU EQUIVALENTE</t>
  </si>
  <si>
    <t>FIO DE COBRE TERMOPLÁSTICO, COM ISOLAMENTO PARA 750V, SEÇÃO DE 2.5 MM2</t>
  </si>
  <si>
    <t>FIO OU CABO DE COBRE TERMOPLÁSTICO, COM ISOLAMENTO PARA 750V, SEÇÃO DE 4.0 MM2</t>
  </si>
  <si>
    <t>FIO OU CABO DE COBRE TERMOPLÁSTICO, COM ISOLAMENTO PARA 750V, SEÇÃO DE 6.0 MM2</t>
  </si>
  <si>
    <t>FIO OU CABO DE COBRE TERMOPLÁSTICO, COM ISOLAMENTO PARA 750V, SEÇÃO DE 10.0 MM2</t>
  </si>
  <si>
    <t>FIO OU CABO DE COBRE TERMOPLÁSTICO, COM ISOLAMENTO PARA 750V, SEÇÃO DE 16.0 MM2</t>
  </si>
  <si>
    <t>CABO DE COBRE TERMOPLÁSTICO, COM ISOLAMENTO PARA 750V, SEÇÃO DE 25.0 MM2</t>
  </si>
  <si>
    <t>CABO DE COBRE TERMOPLÁSTICO (PVC) FLEXÍVEL ISOLADO 0,6/1KV, ANTI-CHAMA 90ºC HEPR - 35,0 MM2</t>
  </si>
  <si>
    <t>CABO DE COBRE TERMOPLÁSTICO (PVC) FLEXÍVEL ISOLADO 0,6/1KV, ANTI-CHAMA 90ºC HEPR - 95,0 MM2</t>
  </si>
  <si>
    <t>CABO DE COBRE TERMOPLÁSTICO (PVC) FLEXÍVEL ISOLADO 0,6/1KV, ANTI-CHAMA 90ºC HEPR - 120,0 MM2</t>
  </si>
  <si>
    <t>PONTO PADRÃO DE LUZ NO TETO - CONSIDERANDO ELETRODUTO PVC RÍGIDO DE 3/4" INCLUSIVE CONEXÕES (4.5M), FIO ISOLADO PVC DE 2.5MM2 (16.2M) E CAIXA PVC 4X4" (1 UND)</t>
  </si>
  <si>
    <t>PONTO PADRÃO DE TOMADA DE PISO - CONSIDERANDO ELETRODUTO PVC RÍGIDO DE 3/4" INCLUSIVE CONEXÕES (5.0M), FIO ISOLADO PVC DE 2.5MM2 (18.0M) E CAIXA ALUMÍNIO SILÍCIO 4X4" (1 UND)</t>
  </si>
  <si>
    <t>LUMINARIA EMBUTIR COMPL., CORPO CH. AÇO PINTADA BRANCA, REFLETOR ALETAS PARABÓLICAS ALUM.ALTA PUREZA E REFLETÂNCIA INCLUSIVE 2 LÂMPADAS LED T8 9W TEMP. DE COR 5000K C/ 60CM - REF. CE216AL-N - AMES, 6024 - LUMAVI OU EQUIVALENTE</t>
  </si>
  <si>
    <t>HIDRANTE DE PAREDE, COM ABRIGO EM CHAPA, 60X90X17CM, COM SUPORTE E MANGUEIRA 20M 63MM, ADAPTADOR ROSCA FÊMEA E ENGATE RÁPIDO, ESGUICHO EM LATÃO REGULAVEL, REGISTRO GLOBO ANGULAR 45º/ 63MM</t>
  </si>
  <si>
    <t>EXTINTOR DE INCÊNDIO DE ÁGUA PRESSURIZADA CAPACIDADE 2A (10L), INCLUSIVE SUPORTE PARA FIXAÇÃO E EXCLUSIVE PLACA SINALIZADORA EM PVC FOTOLUMINESCENTE</t>
  </si>
  <si>
    <t>EXTINTOR DE INCÊNDIO PORTÁTIL DE PÓ QUÍMICO ABC COM CAPACIDADE 2A-20B:C (6 KG), INCLUSIVE SUPORTE PARA FIXAÇÃO, EXCLUSIVE PLACA SINALIZADORA EM PVC FOTOLUMINESCENTE</t>
  </si>
  <si>
    <t>PONTO PARA SETA INDICATIVA DE SAÍDA, INCL. SETA EM ACRÍLICO, COM FONTE ALIMENTADORA PRÓPRIA QUE ASSEGURE UM FUNCIONAMENTO MÍNIMO DE 1H, PARA QUANDO OCORRER FALTA DE ENERGIA ELÉTRICA NA REDE PÚBLICA, CONFORME PROJETO</t>
  </si>
  <si>
    <t>PONTO PARA ILUMINAÇÃO DE EMERGÊNCIA COMPLETO, INCLUSIVE BLOCO AUTÔNOMO DE ILUMINAÇÃO 2X9W COM TOMADA UNIVERSAL</t>
  </si>
  <si>
    <t>FORNECIMENTO E INSTALAÇÃO DE PORTA CORTA-FOGO PARA SAÍDA DE EMERGÊNCIA DIM.: 80X210X5CM, CONFORME ABNT NBR 11742, CLASSE P-90, CHAPA DE ACO, TENDO MARCOS, INCLUSIVE TRES PARES DE DOBRADICAS COM MOLA, EXCLUSIVE PINTURA</t>
  </si>
  <si>
    <t>TUBO DE AÇO GALVANIZADO COM COSTURA Ø 65 MM (2.1/2"), CONFORME NBR5580</t>
  </si>
  <si>
    <t>REGISTRO DE GAVETA BRUTO Ø 65 MM (2 1/2")</t>
  </si>
  <si>
    <t>MANÔMETRO COM CAIXA E ANEL TIPO CRAVADO EM AÇO INOX, MOSTRADOR DUPLO 63 MM ESCALAS DE 0 À 4 KGF/CM2 E 0 À 60 PSI, SAÍDA TRASEIRA DE 1/4" BSP</t>
  </si>
  <si>
    <t>FORNECIMENTO E INSTALAÇÃO DE BATERIA SELADA 12V - 60 AH, PARA CENTRAIS DE ALARME / ILUMINAÇÃO DE EMERGÊNCIA</t>
  </si>
  <si>
    <t>FORNECIMENTO E INSTALAÇÃO DE CENTRAL DE ALARME DE INCÊNDIO ENDEREÇÁVEL, CAPACIDADE ATÉ: 256 ENDEREÇOS, 4 LAÇOS COM BATERIA REF. WALMONOF, ABAFIRE, DELTAFIRE OU EQUIVALENTE</t>
  </si>
  <si>
    <t>FORNECIMENTO E INSTALAÇÃO DE ACIONADOR MANUAL DE ALARME DE INCÊNDIO ENDEREÇAVEL, TIPO QUEBRA VIDRO</t>
  </si>
  <si>
    <t>FORNECIMENTO E INSTALAÇÃO DE DETECTOR DE FUMAÇA ÓPTICO ENDEREÇAVEL BIVOLT 12/24V PARA PAREDE OU TETO</t>
  </si>
  <si>
    <t>TUBO DE AÇO GALVANIZADO COM COSTURA Ø 100 MM (4"), CONFORME NBR5580</t>
  </si>
  <si>
    <t>EMASSAMENTO DE PAREDES E FORROS, COM DUAS DEMÃOS DE MASSA ACRÍLICA, MARCAS DE REFERÊNCIA SUVINIL, CORAL OU METALATEX</t>
  </si>
  <si>
    <t>PINTURA EM PAREDES E FORROS, APLICAÇÃO MANUAL, COM TRÊS DEMÃOS DE TINTA LÁTEX PREMIUM, REFERÊNCIA SUVINIL, CORAL E METALATEX, INCLUSIVE UMA DEMÃO DE LIQUIDO SELADOR PVA, REFERÊNCIA SUVINIL, CORAL OU METALATEX OU EQUIVALENTE</t>
  </si>
  <si>
    <t>PINTURA SOBRE METAL, APLICAÇÃO MANUAL, COM DUAS DEMÃOS DE TINTA ESMALTE SINTÉTICO, REFERÊNCIA SUVINIL, CORAL OU METALATEX, INCLUSIVE UMA DEMÃO DE FUNDO ANTICORROSIVO</t>
  </si>
  <si>
    <t>LIMPEZA GERAL DE OBRAS (QUADRAS, PRAÇAS E JARDINS)</t>
  </si>
  <si>
    <t>BLOCOS PRÉ-MOLDADOS DE CONCRETO INTERTRAVADOS TIPO PAVI-S OU EQUIVALENTE, ESPESSURA DE 8 CM E RESISTÊNCIA A COMPRESSÃO MÍNIMA DE 35MPA, ASSENTADOS SOBRE COLCHÃO DE PÓ DE PEDRA NA ESPESSURA DE 10 CM</t>
  </si>
  <si>
    <t>GUARDA CORPO DE TUBO DE FERRO GALVANIZADO, DIÂM. 3" E 2", H=0.8 M INCLUSIVE PINTURA A ÓLEO OU ESMALTE</t>
  </si>
  <si>
    <t>LOCAÇÃO DE ANDAIME METÁLICO PARA TRABALHO EM FACHADA DE EDIFÍCO (ALUGUEL DE 1 M² POR 1 MÊS) INCLUSIVE FRETE, MONTAGEM E DESMONTAGEM</t>
  </si>
  <si>
    <t>MURO DE ALVENARIA DE BLOCOS CERÂMICOS 10X20X20CM, C/ PILARES A CADA 2 M, ESP. 10CM E H=2.5M, REVESTIDO COM CHAPISCO, REBOCO E PINTURA ACRÍLICA A 2 DEMÃOS, INCL. PILARES, CINTAS E SAPATAS, EMPREGANDO ARG. CIMENTO CAL E AREIA</t>
  </si>
  <si>
    <t>ESCADA METÁLICA C/PISO EM CHAPA TIPO Z, 3.0MM, PATAMAR, 4.8MM, H = TOTAL= 3,60M VIGA E PILAR METÁLICO W150 X 13.0, INCLUSO GUARDA CORPO Ø 2" , ESP = 2,65MM C/ PINT FUNDO E ACAB. 2 DEMÃO (CONFORME PROJETO) - FORNECIMENTO E MONTAGEM</t>
  </si>
  <si>
    <t>INSTALAÇÃO DE VIDRO LISO INCOLOR, E = 10 MM, EM ESQUADRIA. AF_01/2021</t>
  </si>
  <si>
    <t>ESTRUTURA METÁLICA,  ÓTIMA USINABILIDADE, BOA CONFARMIBILIDADE</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</si>
</sst>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0000"/>
    <numFmt numFmtId="167" formatCode="000"/>
    <numFmt numFmtId="168" formatCode="0.000%"/>
    <numFmt numFmtId="169" formatCode="###,###,##0.00"/>
    <numFmt numFmtId="170" formatCode="&quot;R$ &quot;#,##0.00"/>
    <numFmt numFmtId="171" formatCode="0.000"/>
    <numFmt numFmtId="172" formatCode="General_)"/>
    <numFmt numFmtId="173" formatCode="_([$€-2]* #,##0.00_);_([$€-2]* \(#,##0.00\);_([$€-2]* &quot;-&quot;??_)"/>
    <numFmt numFmtId="174" formatCode="_([$€-2]* #,##0.00_);_([$€-2]* \(#,##0.00\);_([$€-2]* \-??_)"/>
    <numFmt numFmtId="175" formatCode="#,##0.00&quot; &quot;;&quot; (&quot;#,##0.00&quot;)&quot;;&quot; -&quot;#&quot; &quot;;@&quot; &quot;"/>
    <numFmt numFmtId="176" formatCode="_(&quot;R$ &quot;* #,##0.00_);_(&quot;R$ &quot;* \(#,##0.00\);_(&quot;R$ &quot;* &quot;-&quot;??_);_(@_)"/>
    <numFmt numFmtId="177" formatCode="_(&quot;R$ &quot;* #,##0.00_);_(&quot;R$ &quot;* \(#,##0.00\);_(&quot;R$ &quot;* \-??_);_(@_)"/>
    <numFmt numFmtId="178" formatCode="_(* #,##0.0000_);_(* \(#,##0.0000\);_(* &quot;-&quot;??_);_(@_)"/>
    <numFmt numFmtId="179" formatCode="#,##0.00\ ;&quot; (&quot;#,##0.00\);&quot; -&quot;#\ ;@\ "/>
    <numFmt numFmtId="180" formatCode="[$R$-416]&quot; &quot;#,##0.00;[Red]&quot;-&quot;[$R$-416]&quot; &quot;#,##0.00"/>
    <numFmt numFmtId="181" formatCode="_(* #,##0.00_);_(* \(#,##0.00\);_(* \-??_);_(@_)"/>
    <numFmt numFmtId="182" formatCode="_(&quot;$&quot;* #,##0_);_(&quot;$&quot;* \(#,##0\);_(&quot;$&quot;* &quot;-&quot;_);_(@_)"/>
    <numFmt numFmtId="183" formatCode="&quot;R$ &quot;#,##0.00_);[Red]\(&quot;R$ &quot;#,##0.00\)"/>
    <numFmt numFmtId="184" formatCode="0.00000"/>
    <numFmt numFmtId="185" formatCode="_-* #,##0.00\ _€_-;\-* #,##0.00\ _€_-;_-* &quot;-&quot;??\ _€_-;_-@_-"/>
    <numFmt numFmtId="186" formatCode="#\,##0."/>
    <numFmt numFmtId="187" formatCode="_(&quot;$&quot;* #,##0.00_);_(&quot;$&quot;* \(#,##0.00\);_(&quot;$&quot;* &quot;-&quot;??_);_(@_)"/>
    <numFmt numFmtId="188" formatCode="\$#."/>
    <numFmt numFmtId="189" formatCode="#.00"/>
    <numFmt numFmtId="190" formatCode="0.00_)"/>
    <numFmt numFmtId="191" formatCode="%#.00"/>
    <numFmt numFmtId="192" formatCode="#\,##0.00"/>
    <numFmt numFmtId="193" formatCode="#,"/>
    <numFmt numFmtId="194" formatCode="_(* #,##0_);_(* \(#,##0\);_(* &quot;-&quot;_);_(@_)"/>
    <numFmt numFmtId="195" formatCode="#,##0.00_ ;\-#,##0.00\ "/>
    <numFmt numFmtId="196" formatCode="0.000000%"/>
  </numFmts>
  <fonts count="126">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name val="Arial"/>
      <family val="2"/>
    </font>
    <font>
      <sz val="10"/>
      <color indexed="8"/>
      <name val="Arial"/>
      <family val="2"/>
    </font>
    <font>
      <b/>
      <sz val="14"/>
      <name val="Arial"/>
      <family val="2"/>
    </font>
    <font>
      <b/>
      <sz val="12"/>
      <name val="Arial"/>
      <family val="2"/>
    </font>
    <font>
      <sz val="9"/>
      <name val="Arial"/>
      <family val="2"/>
    </font>
    <font>
      <b/>
      <sz val="11"/>
      <color indexed="8"/>
      <name val="Calibri"/>
      <family val="2"/>
    </font>
    <font>
      <b/>
      <sz val="10"/>
      <color indexed="8"/>
      <name val="Calibri"/>
      <family val="2"/>
    </font>
    <font>
      <b/>
      <sz val="10"/>
      <name val="Calibri"/>
      <family val="2"/>
    </font>
    <font>
      <sz val="12"/>
      <name val="Arial"/>
      <family val="2"/>
    </font>
    <font>
      <b/>
      <sz val="10"/>
      <name val="Arial"/>
      <family val="2"/>
    </font>
    <font>
      <b/>
      <sz val="8"/>
      <name val="Arial"/>
      <family val="2"/>
    </font>
    <font>
      <sz val="14"/>
      <color indexed="8"/>
      <name val="Times New Roman"/>
      <family val="1"/>
    </font>
    <font>
      <b/>
      <sz val="14"/>
      <color indexed="8"/>
      <name val="Times New Roman"/>
      <family val="1"/>
    </font>
    <font>
      <b/>
      <sz val="14"/>
      <color indexed="8"/>
      <name val="Arial"/>
      <family val="2"/>
    </font>
    <font>
      <sz val="10"/>
      <name val="Calibri"/>
      <family val="2"/>
    </font>
    <font>
      <sz val="10"/>
      <color indexed="8"/>
      <name val="Calibri"/>
      <family val="2"/>
    </font>
    <font>
      <b/>
      <sz val="11"/>
      <name val="Calibri"/>
      <family val="2"/>
    </font>
    <font>
      <sz val="11"/>
      <color indexed="26"/>
      <name val="Calibri"/>
      <family val="2"/>
    </font>
    <font>
      <sz val="11"/>
      <name val="Calibri"/>
      <family val="2"/>
    </font>
    <font>
      <b/>
      <sz val="9"/>
      <name val="Calibri"/>
      <family val="2"/>
    </font>
    <font>
      <b/>
      <sz val="11"/>
      <name val="Arial"/>
      <family val="2"/>
    </font>
    <font>
      <b/>
      <sz val="11"/>
      <color indexed="8"/>
      <name val="Arial"/>
      <family val="2"/>
    </font>
    <font>
      <sz val="10"/>
      <name val="Calibri"/>
      <family val="2"/>
      <scheme val="minor"/>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8"/>
      <name val="Times New Roman"/>
      <family val="1"/>
    </font>
    <font>
      <i/>
      <sz val="8"/>
      <color indexed="12"/>
      <name val="Arial"/>
      <family val="2"/>
    </font>
    <font>
      <sz val="11"/>
      <color indexed="62"/>
      <name val="Calibri"/>
      <family val="2"/>
    </font>
    <font>
      <sz val="10"/>
      <name val="SimSun"/>
      <family val="2"/>
    </font>
    <font>
      <sz val="10"/>
      <color theme="1"/>
      <name val="Arial1"/>
    </font>
    <font>
      <i/>
      <sz val="11"/>
      <color indexed="23"/>
      <name val="Calibri"/>
      <family val="2"/>
    </font>
    <font>
      <b/>
      <i/>
      <sz val="16"/>
      <color theme="1"/>
      <name val="Arial1"/>
    </font>
    <font>
      <b/>
      <sz val="18"/>
      <color indexed="56"/>
      <name val="Cambria"/>
      <family val="2"/>
    </font>
    <font>
      <b/>
      <sz val="13"/>
      <color indexed="56"/>
      <name val="Calibri"/>
      <family val="2"/>
    </font>
    <font>
      <b/>
      <sz val="11"/>
      <color indexed="56"/>
      <name val="Calibri"/>
      <family val="2"/>
    </font>
    <font>
      <u/>
      <sz val="10"/>
      <color indexed="12"/>
      <name val="Arial"/>
      <family val="2"/>
    </font>
    <font>
      <sz val="10"/>
      <name val="Arial"/>
      <family val="2"/>
    </font>
    <font>
      <sz val="11"/>
      <color indexed="60"/>
      <name val="Calibri"/>
      <family val="2"/>
    </font>
    <font>
      <sz val="11"/>
      <color rgb="FF000000"/>
      <name val="Calibri"/>
      <family val="2"/>
      <charset val="204"/>
    </font>
    <font>
      <sz val="10"/>
      <color theme="1"/>
      <name val="Arial"/>
      <family val="2"/>
    </font>
    <font>
      <sz val="10"/>
      <name val="Courier New"/>
      <family val="3"/>
    </font>
    <font>
      <sz val="11"/>
      <color theme="1"/>
      <name val="Arial1"/>
    </font>
    <font>
      <b/>
      <sz val="11"/>
      <color indexed="63"/>
      <name val="Calibri"/>
      <family val="2"/>
    </font>
    <font>
      <b/>
      <i/>
      <u/>
      <sz val="11"/>
      <color theme="1"/>
      <name val="Arial1"/>
    </font>
    <font>
      <sz val="11"/>
      <color rgb="FF000000"/>
      <name val="Calibri"/>
      <family val="2"/>
      <charset val="1"/>
    </font>
    <font>
      <sz val="11"/>
      <color indexed="10"/>
      <name val="Calibri"/>
      <family val="2"/>
    </font>
    <font>
      <b/>
      <sz val="15"/>
      <color indexed="56"/>
      <name val="Calibri"/>
      <family val="2"/>
    </font>
    <font>
      <b/>
      <sz val="15"/>
      <color indexed="62"/>
      <name val="Calibri"/>
      <family val="2"/>
    </font>
    <font>
      <b/>
      <sz val="8"/>
      <color theme="1"/>
      <name val="Courier New"/>
      <family val="3"/>
    </font>
    <font>
      <sz val="8"/>
      <color theme="1"/>
      <name val="Courier New"/>
      <family val="3"/>
    </font>
    <font>
      <sz val="10"/>
      <name val="Arial"/>
      <family val="2"/>
    </font>
    <font>
      <b/>
      <sz val="11.5"/>
      <name val="Arial"/>
      <family val="2"/>
    </font>
    <font>
      <sz val="12"/>
      <color rgb="FF000000"/>
      <name val="Calibri"/>
      <family val="2"/>
    </font>
    <font>
      <sz val="11"/>
      <color rgb="FF00000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b/>
      <sz val="22"/>
      <name val="Arial"/>
      <family val="2"/>
    </font>
    <font>
      <sz val="10"/>
      <name val="Courier New"/>
      <family val="3"/>
    </font>
    <font>
      <sz val="10"/>
      <color indexed="8"/>
      <name val="MS Sans Serif"/>
      <family val="2"/>
    </font>
    <font>
      <sz val="1"/>
      <color indexed="8"/>
      <name val="Courier"/>
      <family val="3"/>
    </font>
    <font>
      <u/>
      <sz val="6"/>
      <color indexed="36"/>
      <name val="MS Sans Serif"/>
      <family val="2"/>
    </font>
    <font>
      <sz val="8"/>
      <name val="Arial"/>
      <family val="2"/>
    </font>
    <font>
      <u/>
      <sz val="11"/>
      <color indexed="12"/>
      <name val="Arial"/>
      <family val="2"/>
    </font>
    <font>
      <sz val="10"/>
      <name val="Courier"/>
      <family val="3"/>
    </font>
    <font>
      <sz val="12"/>
      <name val="Times New Roman"/>
      <family val="1"/>
    </font>
    <font>
      <b/>
      <i/>
      <sz val="16"/>
      <name val="Helv"/>
    </font>
    <font>
      <sz val="10"/>
      <name val="Times New Roman"/>
      <family val="1"/>
    </font>
    <font>
      <sz val="10"/>
      <name val="MS Sans Serif"/>
      <family val="2"/>
    </font>
    <font>
      <sz val="1"/>
      <color indexed="18"/>
      <name val="Courier"/>
      <family val="3"/>
    </font>
    <font>
      <b/>
      <sz val="1"/>
      <color indexed="8"/>
      <name val="Courier"/>
      <family val="3"/>
    </font>
    <font>
      <b/>
      <sz val="16"/>
      <name val="Arial"/>
      <family val="2"/>
    </font>
    <font>
      <b/>
      <sz val="18"/>
      <name val="Arial"/>
      <family val="2"/>
    </font>
    <font>
      <b/>
      <sz val="20"/>
      <name val="Arial"/>
      <family val="2"/>
    </font>
    <font>
      <b/>
      <sz val="18"/>
      <color theme="1"/>
      <name val="Arial"/>
      <family val="2"/>
    </font>
    <font>
      <sz val="12"/>
      <color indexed="8"/>
      <name val="Calibri"/>
      <family val="2"/>
    </font>
    <font>
      <sz val="8"/>
      <color indexed="8"/>
      <name val="Arial Narrow"/>
      <family val="2"/>
    </font>
    <font>
      <sz val="10"/>
      <name val="Arial"/>
      <family val="2"/>
    </font>
    <font>
      <sz val="10"/>
      <color rgb="FF000000"/>
      <name val="Times New Roman"/>
      <family val="1"/>
    </font>
    <font>
      <sz val="7.5"/>
      <name val="Arial"/>
      <family val="2"/>
    </font>
    <font>
      <sz val="7"/>
      <name val="Arial"/>
      <family val="2"/>
    </font>
    <font>
      <b/>
      <sz val="7"/>
      <name val="Arial"/>
      <family val="2"/>
    </font>
    <font>
      <sz val="7"/>
      <color rgb="FF000000"/>
      <name val="Arial"/>
      <family val="2"/>
    </font>
    <font>
      <b/>
      <sz val="12"/>
      <color indexed="8"/>
      <name val="Calibri"/>
      <family val="2"/>
    </font>
    <font>
      <sz val="16"/>
      <name val="Arial"/>
      <family val="2"/>
    </font>
    <font>
      <sz val="10"/>
      <name val="Arial"/>
      <family val="2"/>
    </font>
    <font>
      <sz val="14"/>
      <name val="Arial"/>
      <family val="2"/>
    </font>
    <font>
      <sz val="8.5"/>
      <name val="Arial"/>
      <family val="2"/>
    </font>
    <font>
      <sz val="11"/>
      <name val="Arial"/>
      <family val="2"/>
    </font>
    <font>
      <b/>
      <sz val="11"/>
      <color rgb="FFFF0000"/>
      <name val="Calibri"/>
      <family val="2"/>
    </font>
    <font>
      <sz val="10"/>
      <name val="Courier New"/>
      <family val="3"/>
    </font>
    <font>
      <i/>
      <sz val="10"/>
      <name val="Arial"/>
      <family val="2"/>
    </font>
    <font>
      <sz val="8"/>
      <name val="Calibri"/>
      <family val="2"/>
    </font>
  </fonts>
  <fills count="8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2F2F2"/>
        <bgColor indexed="64"/>
      </patternFill>
    </fill>
    <fill>
      <patternFill patternType="solid">
        <fgColor rgb="FFFFFF00"/>
        <bgColor indexed="64"/>
      </patternFill>
    </fill>
    <fill>
      <patternFill patternType="solid">
        <fgColor rgb="FFD9D9D9"/>
        <bgColor indexed="64"/>
      </patternFill>
    </fill>
    <fill>
      <patternFill patternType="solid">
        <fgColor rgb="FFF0F0F0"/>
        <bgColor indexed="64"/>
      </patternFill>
    </fill>
    <fill>
      <patternFill patternType="solid">
        <fgColor theme="0"/>
        <bgColor indexed="64"/>
      </patternFill>
    </fill>
    <fill>
      <patternFill patternType="solid">
        <fgColor theme="8" tint="0.59999389629810485"/>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2"/>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gray0625"/>
    </fill>
    <fill>
      <patternFill patternType="solid">
        <fgColor indexed="47"/>
      </patternFill>
    </fill>
    <fill>
      <patternFill patternType="solid">
        <fgColor indexed="43"/>
      </patternFill>
    </fill>
    <fill>
      <patternFill patternType="solid">
        <fgColor indexed="43"/>
        <bgColor indexed="26"/>
      </patternFill>
    </fill>
    <fill>
      <patternFill patternType="solid">
        <fgColor indexed="26"/>
        <bgColor indexed="9"/>
      </patternFill>
    </fill>
    <fill>
      <patternFill patternType="solid">
        <fgColor indexed="26"/>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CFCFCF"/>
        <bgColor indexed="64"/>
      </patternFill>
    </fill>
    <fill>
      <patternFill patternType="solid">
        <fgColor indexed="52"/>
        <bgColor indexed="64"/>
      </patternFill>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rgb="FFE5E5E5"/>
      </patternFill>
    </fill>
    <fill>
      <patternFill patternType="solid">
        <fgColor rgb="FFFFFFCC"/>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00B0F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16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right style="thin">
        <color auto="1"/>
      </right>
      <top style="hair">
        <color auto="1"/>
      </top>
      <bottom/>
      <diagonal/>
    </border>
    <border>
      <left style="thin">
        <color auto="1"/>
      </left>
      <right style="thin">
        <color auto="1"/>
      </right>
      <top style="hair">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right style="thin">
        <color auto="1"/>
      </right>
      <top style="hair">
        <color auto="1"/>
      </top>
      <bottom style="hair">
        <color auto="1"/>
      </bottom>
      <diagonal/>
    </border>
    <border>
      <left style="thin">
        <color auto="1"/>
      </left>
      <right style="thin">
        <color auto="1"/>
      </right>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right/>
      <top style="medium">
        <color auto="1"/>
      </top>
      <bottom/>
      <diagonal/>
    </border>
    <border>
      <left style="medium">
        <color auto="1"/>
      </left>
      <right style="thin">
        <color auto="1"/>
      </right>
      <top/>
      <bottom style="hair">
        <color auto="1"/>
      </bottom>
      <diagonal/>
    </border>
    <border>
      <left style="thin">
        <color auto="1"/>
      </left>
      <right style="medium">
        <color auto="1"/>
      </right>
      <top/>
      <bottom style="hair">
        <color auto="1"/>
      </bottom>
      <diagonal/>
    </border>
    <border>
      <left/>
      <right style="medium">
        <color auto="1"/>
      </right>
      <top/>
      <bottom style="thin">
        <color auto="1"/>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8"/>
      </left>
      <right style="thin">
        <color indexed="8"/>
      </right>
      <top style="double">
        <color indexed="8"/>
      </top>
      <bottom/>
      <diagonal/>
    </border>
    <border>
      <left/>
      <right/>
      <top/>
      <bottom style="thick">
        <color indexed="62"/>
      </bottom>
      <diagonal/>
    </border>
    <border>
      <left/>
      <right/>
      <top/>
      <bottom style="thick">
        <color indexed="56"/>
      </bottom>
      <diagonal/>
    </border>
    <border>
      <left/>
      <right/>
      <top/>
      <bottom style="thick">
        <color indexed="49"/>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hair">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hair">
        <color auto="1"/>
      </top>
      <bottom/>
      <diagonal/>
    </border>
    <border>
      <left/>
      <right/>
      <top style="hair">
        <color auto="1"/>
      </top>
      <bottom/>
      <diagonal/>
    </border>
    <border>
      <left style="medium">
        <color indexed="64"/>
      </left>
      <right/>
      <top/>
      <bottom/>
      <diagonal/>
    </border>
    <border>
      <left style="medium">
        <color auto="1"/>
      </left>
      <right/>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auto="1"/>
      </left>
      <right/>
      <top/>
      <bottom style="hair">
        <color auto="1"/>
      </bottom>
      <diagonal/>
    </border>
    <border>
      <left style="medium">
        <color indexed="64"/>
      </left>
      <right/>
      <top/>
      <bottom style="thin">
        <color auto="1"/>
      </bottom>
      <diagonal/>
    </border>
    <border>
      <left style="thin">
        <color auto="1"/>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auto="1"/>
      </right>
      <top style="thin">
        <color indexed="64"/>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indexed="64"/>
      </left>
      <right style="hair">
        <color indexed="64"/>
      </right>
      <top/>
      <bottom style="hair">
        <color indexed="64"/>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top/>
      <bottom style="medium">
        <color indexed="64"/>
      </bottom>
      <diagonal/>
    </border>
    <border>
      <left/>
      <right/>
      <top/>
      <bottom style="medium">
        <color indexed="30"/>
      </bottom>
      <diagonal/>
    </border>
    <border>
      <left style="medium">
        <color rgb="FF000000"/>
      </left>
      <right style="thin">
        <color auto="1"/>
      </right>
      <top style="medium">
        <color rgb="FF000000"/>
      </top>
      <bottom/>
      <diagonal/>
    </border>
    <border>
      <left style="thin">
        <color auto="1"/>
      </left>
      <right style="thin">
        <color auto="1"/>
      </right>
      <top style="medium">
        <color rgb="FF000000"/>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medium">
        <color indexed="64"/>
      </right>
      <top/>
      <bottom style="medium">
        <color indexed="64"/>
      </bottom>
      <diagonal/>
    </border>
    <border>
      <left style="medium">
        <color indexed="64"/>
      </left>
      <right style="medium">
        <color indexed="64"/>
      </right>
      <top/>
      <bottom style="hair">
        <color auto="1"/>
      </bottom>
      <diagonal/>
    </border>
    <border>
      <left style="medium">
        <color indexed="64"/>
      </left>
      <right style="medium">
        <color indexed="64"/>
      </right>
      <top style="hair">
        <color auto="1"/>
      </top>
      <bottom style="thin">
        <color auto="1"/>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auto="1"/>
      </top>
      <bottom style="medium">
        <color auto="1"/>
      </bottom>
      <diagonal/>
    </border>
    <border>
      <left style="hair">
        <color auto="1"/>
      </left>
      <right style="hair">
        <color auto="1"/>
      </right>
      <top style="thin">
        <color indexed="64"/>
      </top>
      <bottom/>
      <diagonal/>
    </border>
    <border>
      <left style="hair">
        <color auto="1"/>
      </left>
      <right style="hair">
        <color auto="1"/>
      </right>
      <top/>
      <bottom style="thin">
        <color indexed="64"/>
      </bottom>
      <diagonal/>
    </border>
    <border>
      <left style="thick">
        <color auto="1"/>
      </left>
      <right style="hair">
        <color auto="1"/>
      </right>
      <top style="hair">
        <color auto="1"/>
      </top>
      <bottom style="hair">
        <color auto="1"/>
      </bottom>
      <diagonal/>
    </border>
    <border>
      <left style="hair">
        <color auto="1"/>
      </left>
      <right style="thick">
        <color auto="1"/>
      </right>
      <top style="hair">
        <color auto="1"/>
      </top>
      <bottom style="hair">
        <color auto="1"/>
      </bottom>
      <diagonal/>
    </border>
    <border>
      <left style="thick">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thick">
        <color auto="1"/>
      </right>
      <top style="hair">
        <color auto="1"/>
      </top>
      <bottom style="thick">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top style="medium">
        <color rgb="FF000000"/>
      </top>
      <bottom/>
      <diagonal/>
    </border>
    <border>
      <left/>
      <right style="hair">
        <color auto="1"/>
      </right>
      <top style="hair">
        <color auto="1"/>
      </top>
      <bottom/>
      <diagonal/>
    </border>
    <border>
      <left/>
      <right style="hair">
        <color auto="1"/>
      </right>
      <top/>
      <bottom style="hair">
        <color auto="1"/>
      </bottom>
      <diagonal/>
    </border>
    <border>
      <left/>
      <right/>
      <top style="hair">
        <color auto="1"/>
      </top>
      <bottom style="hair">
        <color auto="1"/>
      </bottom>
      <diagonal/>
    </border>
    <border>
      <left/>
      <right style="thick">
        <color auto="1"/>
      </right>
      <top style="hair">
        <color auto="1"/>
      </top>
      <bottom style="hair">
        <color auto="1"/>
      </bottom>
      <diagonal/>
    </border>
    <border>
      <left/>
      <right/>
      <top/>
      <bottom style="hair">
        <color auto="1"/>
      </bottom>
      <diagonal/>
    </border>
    <border>
      <left style="thick">
        <color auto="1"/>
      </left>
      <right/>
      <top style="hair">
        <color auto="1"/>
      </top>
      <bottom/>
      <diagonal/>
    </border>
    <border>
      <left style="thick">
        <color auto="1"/>
      </left>
      <right/>
      <top/>
      <bottom style="hair">
        <color auto="1"/>
      </bottom>
      <diagonal/>
    </border>
    <border>
      <left style="thick">
        <color auto="1"/>
      </left>
      <right/>
      <top style="hair">
        <color auto="1"/>
      </top>
      <bottom style="hair">
        <color auto="1"/>
      </bottom>
      <diagonal/>
    </border>
    <border>
      <left style="thin">
        <color rgb="FF000000"/>
      </left>
      <right style="thin">
        <color rgb="FF000000"/>
      </right>
      <top style="thin">
        <color rgb="FF000000"/>
      </top>
      <bottom/>
      <diagonal/>
    </border>
    <border>
      <left style="hair">
        <color indexed="64"/>
      </left>
      <right/>
      <top style="thin">
        <color indexed="64"/>
      </top>
      <bottom style="hair">
        <color auto="1"/>
      </bottom>
      <diagonal/>
    </border>
    <border>
      <left/>
      <right style="hair">
        <color auto="1"/>
      </right>
      <top style="thin">
        <color indexed="64"/>
      </top>
      <bottom style="hair">
        <color auto="1"/>
      </bottom>
      <diagonal/>
    </border>
    <border>
      <left style="thick">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style="thick">
        <color auto="1"/>
      </left>
      <right/>
      <top style="hair">
        <color auto="1"/>
      </top>
      <bottom style="thick">
        <color auto="1"/>
      </bottom>
      <diagonal/>
    </border>
    <border>
      <left/>
      <right/>
      <top style="hair">
        <color auto="1"/>
      </top>
      <bottom style="thick">
        <color auto="1"/>
      </bottom>
      <diagonal/>
    </border>
    <border>
      <left/>
      <right style="hair">
        <color auto="1"/>
      </right>
      <top style="hair">
        <color auto="1"/>
      </top>
      <bottom style="thick">
        <color auto="1"/>
      </bottom>
      <diagonal/>
    </border>
  </borders>
  <cellStyleXfs count="33841">
    <xf numFmtId="0" fontId="0" fillId="0" borderId="0"/>
    <xf numFmtId="43" fontId="26" fillId="0" borderId="0" applyFont="0" applyFill="0" applyBorder="0" applyAlignment="0" applyProtection="0"/>
    <xf numFmtId="9" fontId="26" fillId="0" borderId="0" applyFont="0" applyFill="0" applyBorder="0" applyAlignment="0" applyProtection="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7" fillId="5" borderId="4" applyNumberFormat="0" applyAlignment="0" applyProtection="0"/>
    <xf numFmtId="0" fontId="18" fillId="6" borderId="5" applyNumberFormat="0" applyAlignment="0" applyProtection="0"/>
    <xf numFmtId="0" fontId="19" fillId="6" borderId="4" applyNumberFormat="0" applyAlignment="0" applyProtection="0"/>
    <xf numFmtId="0" fontId="20" fillId="0" borderId="6" applyNumberFormat="0" applyFill="0" applyAlignment="0" applyProtection="0"/>
    <xf numFmtId="0" fontId="21" fillId="7" borderId="7" applyNumberFormat="0" applyAlignment="0" applyProtection="0"/>
    <xf numFmtId="0" fontId="22" fillId="0" borderId="0" applyNumberFormat="0" applyFill="0" applyBorder="0" applyAlignment="0" applyProtection="0"/>
    <xf numFmtId="0" fontId="9" fillId="8"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164" fontId="26" fillId="0" borderId="0" applyFont="0" applyFill="0" applyBorder="0" applyAlignment="0" applyProtection="0"/>
    <xf numFmtId="0" fontId="27" fillId="0" borderId="0"/>
    <xf numFmtId="0" fontId="27" fillId="0" borderId="0">
      <alignment vertical="top"/>
    </xf>
    <xf numFmtId="0" fontId="28" fillId="0" borderId="0">
      <alignment vertical="top"/>
    </xf>
    <xf numFmtId="0" fontId="27" fillId="0" borderId="0"/>
    <xf numFmtId="0" fontId="27" fillId="0" borderId="0"/>
    <xf numFmtId="2" fontId="27" fillId="0" borderId="0">
      <alignment vertical="center"/>
    </xf>
    <xf numFmtId="0" fontId="27" fillId="0" borderId="0"/>
    <xf numFmtId="0" fontId="27" fillId="0" borderId="0">
      <alignment vertical="top"/>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8" fillId="0" borderId="0" applyFill="0" applyBorder="0" applyProtection="0">
      <alignment vertical="top"/>
    </xf>
    <xf numFmtId="9"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0" fontId="27" fillId="0" borderId="0"/>
    <xf numFmtId="0" fontId="8" fillId="0" borderId="0"/>
    <xf numFmtId="0" fontId="26" fillId="40" borderId="0" applyNumberFormat="0" applyBorder="0" applyProtection="0">
      <alignment vertical="top"/>
    </xf>
    <xf numFmtId="0" fontId="26" fillId="41" borderId="0" applyNumberFormat="0" applyBorder="0" applyProtection="0">
      <alignment vertical="top"/>
    </xf>
    <xf numFmtId="0" fontId="26" fillId="42" borderId="0" applyNumberFormat="0" applyBorder="0" applyProtection="0">
      <alignment vertical="top"/>
    </xf>
    <xf numFmtId="0" fontId="26" fillId="43" borderId="0" applyNumberFormat="0" applyBorder="0" applyProtection="0">
      <alignment vertical="top"/>
    </xf>
    <xf numFmtId="0" fontId="26" fillId="44" borderId="0" applyNumberFormat="0" applyBorder="0" applyProtection="0">
      <alignment vertical="top"/>
    </xf>
    <xf numFmtId="0" fontId="26" fillId="45" borderId="0" applyNumberFormat="0" applyBorder="0" applyProtection="0">
      <alignment vertical="top"/>
    </xf>
    <xf numFmtId="0" fontId="8" fillId="10"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8" borderId="0" applyNumberFormat="0" applyBorder="0" applyProtection="0">
      <alignment vertical="top"/>
    </xf>
    <xf numFmtId="0" fontId="26" fillId="49" borderId="0" applyNumberFormat="0" applyBorder="0" applyProtection="0">
      <alignment vertical="top"/>
    </xf>
    <xf numFmtId="0" fontId="26" fillId="50" borderId="0" applyNumberFormat="0" applyBorder="0" applyProtection="0">
      <alignment vertical="top"/>
    </xf>
    <xf numFmtId="0" fontId="26" fillId="43" borderId="0" applyNumberFormat="0" applyBorder="0" applyProtection="0">
      <alignment vertical="top"/>
    </xf>
    <xf numFmtId="0" fontId="26" fillId="48" borderId="0" applyNumberFormat="0" applyBorder="0" applyProtection="0">
      <alignment vertical="top"/>
    </xf>
    <xf numFmtId="0" fontId="26" fillId="51" borderId="0" applyNumberFormat="0" applyBorder="0" applyProtection="0">
      <alignment vertical="top"/>
    </xf>
    <xf numFmtId="0" fontId="8" fillId="1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50" fillId="52" borderId="0" applyNumberFormat="0" applyBorder="0" applyProtection="0">
      <alignment vertical="top"/>
    </xf>
    <xf numFmtId="0" fontId="50" fillId="49" borderId="0" applyNumberFormat="0" applyBorder="0" applyProtection="0">
      <alignment vertical="top"/>
    </xf>
    <xf numFmtId="0" fontId="50" fillId="50" borderId="0" applyNumberFormat="0" applyBorder="0" applyProtection="0">
      <alignment vertical="top"/>
    </xf>
    <xf numFmtId="0" fontId="50" fillId="53" borderId="0" applyNumberFormat="0" applyBorder="0" applyProtection="0">
      <alignment vertical="top"/>
    </xf>
    <xf numFmtId="0" fontId="50" fillId="54" borderId="0" applyNumberFormat="0" applyBorder="0" applyProtection="0">
      <alignment vertical="top"/>
    </xf>
    <xf numFmtId="0" fontId="50" fillId="55" borderId="0" applyNumberFormat="0" applyBorder="0" applyProtection="0">
      <alignment vertical="top"/>
    </xf>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50" fillId="52"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53" borderId="0" applyNumberFormat="0" applyBorder="0" applyAlignment="0" applyProtection="0"/>
    <xf numFmtId="0" fontId="50" fillId="54" borderId="0" applyNumberFormat="0" applyBorder="0" applyAlignment="0" applyProtection="0"/>
    <xf numFmtId="0" fontId="50" fillId="55" borderId="0" applyNumberFormat="0" applyBorder="0" applyAlignment="0" applyProtection="0"/>
    <xf numFmtId="0" fontId="50" fillId="56" borderId="0" applyNumberFormat="0" applyBorder="0" applyProtection="0">
      <alignment vertical="top"/>
    </xf>
    <xf numFmtId="0" fontId="50" fillId="57" borderId="0" applyNumberFormat="0" applyBorder="0" applyProtection="0">
      <alignment vertical="top"/>
    </xf>
    <xf numFmtId="0" fontId="50" fillId="58" borderId="0" applyNumberFormat="0" applyBorder="0" applyProtection="0">
      <alignment vertical="top"/>
    </xf>
    <xf numFmtId="0" fontId="50" fillId="53" borderId="0" applyNumberFormat="0" applyBorder="0" applyProtection="0">
      <alignment vertical="top"/>
    </xf>
    <xf numFmtId="0" fontId="50" fillId="54" borderId="0" applyNumberFormat="0" applyBorder="0" applyProtection="0">
      <alignment vertical="top"/>
    </xf>
    <xf numFmtId="0" fontId="50" fillId="59" borderId="0" applyNumberFormat="0" applyBorder="0" applyProtection="0">
      <alignment vertical="top"/>
    </xf>
    <xf numFmtId="0" fontId="51" fillId="41" borderId="0" applyNumberFormat="0" applyBorder="0" applyProtection="0">
      <alignment vertical="top"/>
    </xf>
    <xf numFmtId="0" fontId="52" fillId="60" borderId="0" applyNumberFormat="0" applyBorder="0" applyAlignment="0" applyProtection="0"/>
    <xf numFmtId="0" fontId="52" fillId="42" borderId="0" applyNumberFormat="0" applyBorder="0" applyAlignment="0" applyProtection="0"/>
    <xf numFmtId="0" fontId="52" fillId="60" borderId="0" applyNumberFormat="0" applyBorder="0" applyAlignment="0" applyProtection="0"/>
    <xf numFmtId="0" fontId="52" fillId="60" borderId="0" applyNumberFormat="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53" fillId="61" borderId="41" applyNumberFormat="0" applyProtection="0">
      <alignment vertical="top"/>
    </xf>
    <xf numFmtId="0" fontId="19" fillId="6" borderId="4" applyNumberFormat="0" applyAlignment="0" applyProtection="0"/>
    <xf numFmtId="0" fontId="53" fillId="61" borderId="41" applyNumberFormat="0" applyAlignment="0" applyProtection="0"/>
    <xf numFmtId="0" fontId="19" fillId="6" borderId="4" applyNumberFormat="0" applyAlignment="0" applyProtection="0"/>
    <xf numFmtId="0" fontId="19" fillId="6" borderId="4" applyNumberFormat="0" applyAlignment="0" applyProtection="0"/>
    <xf numFmtId="0" fontId="53" fillId="62" borderId="41" applyNumberFormat="0" applyAlignment="0" applyProtection="0"/>
    <xf numFmtId="0" fontId="54" fillId="63" borderId="42" applyNumberFormat="0" applyAlignment="0" applyProtection="0"/>
    <xf numFmtId="0" fontId="54" fillId="64" borderId="42" applyNumberFormat="0" applyAlignment="0" applyProtection="0"/>
    <xf numFmtId="0" fontId="54" fillId="63" borderId="42" applyNumberFormat="0" applyAlignment="0" applyProtection="0"/>
    <xf numFmtId="0" fontId="54" fillId="63" borderId="42" applyNumberFormat="0" applyAlignment="0" applyProtection="0"/>
    <xf numFmtId="0" fontId="20" fillId="0" borderId="6" applyNumberFormat="0" applyFill="0" applyAlignment="0" applyProtection="0"/>
    <xf numFmtId="0" fontId="55" fillId="0" borderId="43" applyNumberFormat="0" applyFill="0" applyAlignment="0" applyProtection="0"/>
    <xf numFmtId="0" fontId="54" fillId="64" borderId="42" applyNumberFormat="0" applyProtection="0">
      <alignment vertical="top"/>
    </xf>
    <xf numFmtId="172" fontId="56" fillId="0" borderId="0" applyNumberFormat="0" applyFill="0" applyBorder="0">
      <alignment horizontal="left" vertical="center"/>
      <protection locked="0"/>
    </xf>
    <xf numFmtId="0" fontId="25" fillId="9"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14" fillId="2" borderId="0" applyNumberFormat="0" applyBorder="0" applyAlignment="0" applyProtection="0"/>
    <xf numFmtId="172" fontId="37" fillId="65" borderId="0" applyNumberFormat="0" applyBorder="0">
      <alignment horizontal="center" vertical="center"/>
    </xf>
    <xf numFmtId="172" fontId="37" fillId="65" borderId="0" applyNumberFormat="0" applyBorder="0">
      <alignment horizontal="center" vertical="center"/>
    </xf>
    <xf numFmtId="172" fontId="57" fillId="65" borderId="29" applyNumberFormat="0" applyFill="0" applyBorder="0" applyProtection="0">
      <alignment horizontal="left"/>
      <protection locked="0"/>
    </xf>
    <xf numFmtId="0" fontId="50" fillId="56" borderId="0" applyNumberFormat="0" applyBorder="0" applyAlignment="0" applyProtection="0"/>
    <xf numFmtId="0" fontId="50" fillId="57" borderId="0" applyNumberFormat="0" applyBorder="0" applyAlignment="0" applyProtection="0"/>
    <xf numFmtId="0" fontId="50" fillId="58" borderId="0" applyNumberFormat="0" applyBorder="0" applyAlignment="0" applyProtection="0"/>
    <xf numFmtId="0" fontId="50" fillId="53" borderId="0" applyNumberFormat="0" applyBorder="0" applyAlignment="0" applyProtection="0"/>
    <xf numFmtId="0" fontId="50" fillId="54" borderId="0" applyNumberFormat="0" applyBorder="0" applyAlignment="0" applyProtection="0"/>
    <xf numFmtId="0" fontId="50" fillId="59" borderId="0" applyNumberFormat="0" applyBorder="0" applyAlignment="0" applyProtection="0"/>
    <xf numFmtId="0" fontId="17" fillId="5" borderId="4" applyNumberFormat="0" applyAlignment="0" applyProtection="0"/>
    <xf numFmtId="0" fontId="58" fillId="47" borderId="41" applyNumberFormat="0" applyAlignment="0" applyProtection="0"/>
    <xf numFmtId="0" fontId="17" fillId="5" borderId="4" applyNumberFormat="0" applyAlignment="0" applyProtection="0"/>
    <xf numFmtId="0" fontId="17" fillId="5" borderId="4" applyNumberFormat="0" applyAlignment="0" applyProtection="0"/>
    <xf numFmtId="0" fontId="58" fillId="66" borderId="41" applyNumberFormat="0" applyAlignment="0" applyProtection="0"/>
    <xf numFmtId="0" fontId="2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alignment vertical="top"/>
    </xf>
    <xf numFmtId="0" fontId="28" fillId="0" borderId="0">
      <alignment vertical="top"/>
    </xf>
    <xf numFmtId="173" fontId="27" fillId="0" borderId="0" applyFont="0" applyFill="0" applyBorder="0" applyAlignment="0" applyProtection="0"/>
    <xf numFmtId="173" fontId="27" fillId="0" borderId="0" applyFont="0" applyFill="0" applyBorder="0" applyAlignment="0" applyProtection="0"/>
    <xf numFmtId="173" fontId="27" fillId="0" borderId="0" applyFont="0" applyFill="0" applyBorder="0" applyAlignment="0" applyProtection="0"/>
    <xf numFmtId="174" fontId="59" fillId="0" borderId="0" applyFill="0" applyBorder="0" applyAlignment="0" applyProtection="0"/>
    <xf numFmtId="173" fontId="27" fillId="0" borderId="0" applyFont="0" applyFill="0" applyBorder="0" applyAlignment="0" applyProtection="0"/>
    <xf numFmtId="175" fontId="60" fillId="0" borderId="0"/>
    <xf numFmtId="0" fontId="61" fillId="0" borderId="0" applyNumberFormat="0" applyFill="0" applyBorder="0" applyProtection="0">
      <alignment vertical="top"/>
    </xf>
    <xf numFmtId="0" fontId="52" fillId="42" borderId="0" applyNumberFormat="0" applyBorder="0" applyProtection="0">
      <alignment vertical="top"/>
    </xf>
    <xf numFmtId="0" fontId="62" fillId="0" borderId="0">
      <alignment horizontal="center"/>
    </xf>
    <xf numFmtId="0" fontId="63" fillId="0" borderId="0" applyNumberFormat="0" applyFill="0" applyBorder="0" applyProtection="0">
      <alignment vertical="top"/>
    </xf>
    <xf numFmtId="0" fontId="64" fillId="0" borderId="44" applyNumberFormat="0" applyFill="0" applyProtection="0">
      <alignment vertical="top"/>
    </xf>
    <xf numFmtId="0" fontId="65" fillId="0" borderId="45" applyNumberFormat="0" applyFill="0" applyProtection="0">
      <alignment vertical="top"/>
    </xf>
    <xf numFmtId="0" fontId="65" fillId="0" borderId="0" applyNumberFormat="0" applyFill="0" applyBorder="0" applyProtection="0">
      <alignment vertical="top"/>
    </xf>
    <xf numFmtId="0" fontId="62" fillId="0" borderId="0">
      <alignment horizontal="center" textRotation="90"/>
    </xf>
    <xf numFmtId="0" fontId="66" fillId="0" borderId="0" applyNumberFormat="0" applyFill="0" applyBorder="0" applyAlignment="0" applyProtection="0"/>
    <xf numFmtId="0" fontId="15" fillId="3" borderId="0" applyNumberFormat="0" applyBorder="0" applyAlignment="0" applyProtection="0"/>
    <xf numFmtId="0" fontId="51" fillId="41" borderId="0" applyNumberFormat="0" applyBorder="0" applyAlignment="0" applyProtection="0"/>
    <xf numFmtId="0" fontId="58" fillId="45" borderId="41" applyNumberFormat="0" applyProtection="0">
      <alignment vertical="top"/>
    </xf>
    <xf numFmtId="0" fontId="55" fillId="0" borderId="43" applyNumberFormat="0" applyFill="0" applyProtection="0">
      <alignment vertical="top"/>
    </xf>
    <xf numFmtId="0" fontId="27" fillId="0" borderId="0">
      <alignment horizontal="centerContinuous" vertical="justify"/>
    </xf>
    <xf numFmtId="0" fontId="27" fillId="0" borderId="0">
      <alignment horizontal="centerContinuous" vertical="justify"/>
    </xf>
    <xf numFmtId="164" fontId="27" fillId="0" borderId="0" applyFont="0" applyFill="0" applyBorder="0" applyAlignment="0" applyProtection="0"/>
    <xf numFmtId="164" fontId="6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4"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7" fontId="59" fillId="0" borderId="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7" fontId="59" fillId="0" borderId="0" applyFill="0" applyBorder="0" applyAlignment="0" applyProtection="0"/>
    <xf numFmtId="176" fontId="27" fillId="0" borderId="0" applyFont="0" applyFill="0" applyBorder="0" applyAlignment="0" applyProtection="0"/>
    <xf numFmtId="177" fontId="27" fillId="0" borderId="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7" fontId="27" fillId="0" borderId="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7" fontId="59" fillId="0" borderId="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7" fontId="59" fillId="0" borderId="0" applyFill="0" applyBorder="0" applyAlignment="0" applyProtection="0"/>
    <xf numFmtId="176"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7" fontId="27" fillId="0" borderId="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7" fontId="27" fillId="0" borderId="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179" fontId="27" fillId="0" borderId="0" applyFill="0" applyBorder="0" applyAlignment="0" applyProtection="0"/>
    <xf numFmtId="179" fontId="27" fillId="0" borderId="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4" fontId="6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4" fontId="6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4" fontId="27" fillId="0" borderId="0" applyFont="0" applyFill="0" applyBorder="0" applyAlignment="0" applyProtection="0"/>
    <xf numFmtId="0" fontId="68" fillId="67" borderId="0" applyNumberFormat="0" applyBorder="0" applyAlignment="0" applyProtection="0"/>
    <xf numFmtId="0" fontId="68" fillId="68" borderId="0" applyNumberFormat="0" applyBorder="0" applyAlignment="0" applyProtection="0"/>
    <xf numFmtId="0" fontId="68" fillId="67" borderId="0" applyNumberFormat="0" applyBorder="0" applyAlignment="0" applyProtection="0"/>
    <xf numFmtId="0" fontId="68" fillId="67" borderId="0" applyNumberFormat="0" applyBorder="0" applyAlignment="0" applyProtection="0"/>
    <xf numFmtId="0" fontId="68" fillId="68" borderId="0" applyNumberFormat="0" applyBorder="0" applyProtection="0">
      <alignment vertical="top"/>
    </xf>
    <xf numFmtId="0" fontId="16" fillId="4"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7" fillId="0" borderId="0"/>
    <xf numFmtId="0" fontId="27"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0" fillId="0" borderId="0"/>
    <xf numFmtId="0" fontId="27" fillId="0" borderId="0"/>
    <xf numFmtId="0" fontId="27" fillId="0" borderId="0"/>
    <xf numFmtId="0" fontId="27" fillId="0" borderId="0"/>
    <xf numFmtId="0" fontId="27" fillId="0" borderId="0"/>
    <xf numFmtId="0"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27" fillId="0" borderId="0"/>
    <xf numFmtId="0" fontId="27" fillId="0" borderId="0">
      <alignment vertical="top"/>
    </xf>
    <xf numFmtId="0" fontId="27"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0" fontId="27" fillId="0" borderId="0"/>
    <xf numFmtId="0" fontId="27" fillId="0" borderId="0"/>
    <xf numFmtId="0" fontId="71" fillId="0" borderId="0"/>
    <xf numFmtId="0" fontId="27" fillId="0" borderId="0">
      <alignment vertical="top"/>
    </xf>
    <xf numFmtId="0" fontId="27" fillId="0" borderId="0">
      <alignment vertical="top"/>
    </xf>
    <xf numFmtId="0" fontId="27" fillId="0" borderId="0"/>
    <xf numFmtId="0" fontId="27"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67" fillId="0" borderId="0"/>
    <xf numFmtId="0" fontId="27" fillId="0" borderId="0"/>
    <xf numFmtId="0" fontId="27" fillId="0" borderId="0"/>
    <xf numFmtId="0" fontId="27" fillId="0" borderId="0"/>
    <xf numFmtId="0" fontId="67" fillId="0" borderId="0"/>
    <xf numFmtId="0" fontId="27" fillId="0" borderId="0"/>
    <xf numFmtId="0" fontId="27" fillId="0" borderId="0"/>
    <xf numFmtId="0" fontId="27" fillId="0" borderId="0"/>
    <xf numFmtId="0" fontId="67" fillId="0" borderId="0"/>
    <xf numFmtId="0" fontId="27" fillId="0" borderId="0"/>
    <xf numFmtId="0" fontId="27" fillId="0" borderId="0"/>
    <xf numFmtId="0" fontId="27" fillId="0" borderId="0"/>
    <xf numFmtId="0" fontId="67" fillId="0" borderId="0"/>
    <xf numFmtId="0" fontId="27" fillId="0" borderId="0"/>
    <xf numFmtId="0" fontId="27" fillId="0" borderId="0"/>
    <xf numFmtId="0" fontId="27" fillId="0" borderId="0"/>
    <xf numFmtId="0" fontId="67" fillId="0" borderId="0"/>
    <xf numFmtId="0" fontId="27" fillId="0" borderId="0"/>
    <xf numFmtId="0" fontId="27" fillId="0" borderId="0"/>
    <xf numFmtId="0" fontId="2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27" fillId="0" borderId="0"/>
    <xf numFmtId="0" fontId="2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27" fillId="0" borderId="0"/>
    <xf numFmtId="0" fontId="27"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27" fillId="0" borderId="0"/>
    <xf numFmtId="0" fontId="27" fillId="0" borderId="0"/>
    <xf numFmtId="0" fontId="71" fillId="0" borderId="0"/>
    <xf numFmtId="0" fontId="71" fillId="0" borderId="0"/>
    <xf numFmtId="0" fontId="71" fillId="0" borderId="0"/>
    <xf numFmtId="0" fontId="71" fillId="0" borderId="0"/>
    <xf numFmtId="0" fontId="71" fillId="0" borderId="0"/>
    <xf numFmtId="0" fontId="27" fillId="0" borderId="0"/>
    <xf numFmtId="0" fontId="27" fillId="0" borderId="0"/>
    <xf numFmtId="0" fontId="28" fillId="0" borderId="0">
      <alignment vertical="top"/>
    </xf>
    <xf numFmtId="0" fontId="2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8" borderId="8" applyNumberFormat="0" applyFont="0" applyAlignment="0" applyProtection="0"/>
    <xf numFmtId="0" fontId="27" fillId="69" borderId="46" applyNumberFormat="0" applyAlignment="0" applyProtection="0"/>
    <xf numFmtId="0" fontId="27" fillId="69" borderId="46" applyNumberFormat="0" applyAlignment="0" applyProtection="0"/>
    <xf numFmtId="0" fontId="8" fillId="8" borderId="8" applyNumberFormat="0" applyFont="0" applyAlignment="0" applyProtection="0"/>
    <xf numFmtId="0" fontId="8" fillId="8" borderId="8" applyNumberFormat="0" applyFont="0" applyAlignment="0" applyProtection="0"/>
    <xf numFmtId="0" fontId="27" fillId="70" borderId="46"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6" fillId="8" borderId="8" applyNumberFormat="0" applyFont="0" applyAlignment="0" applyProtection="0"/>
    <xf numFmtId="0" fontId="27" fillId="70" borderId="46" applyNumberFormat="0" applyFont="0" applyAlignment="0" applyProtection="0"/>
    <xf numFmtId="0" fontId="27" fillId="70" borderId="46" applyNumberFormat="0" applyFont="0" applyAlignment="0" applyProtection="0"/>
    <xf numFmtId="0" fontId="28" fillId="69" borderId="46" applyNumberFormat="0" applyProtection="0">
      <alignment vertical="top"/>
    </xf>
    <xf numFmtId="0" fontId="73" fillId="61" borderId="47" applyNumberFormat="0" applyProtection="0">
      <alignment vertical="top"/>
    </xf>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0" applyNumberFormat="0" applyBorder="0" applyAlignment="0"/>
    <xf numFmtId="0" fontId="27" fillId="0" borderId="0" applyNumberFormat="0" applyBorder="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0" fontId="27" fillId="0" borderId="48" applyNumberFormat="0" applyFont="0" applyAlignment="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6" fillId="0" borderId="0" applyFont="0" applyFill="0" applyBorder="0" applyAlignment="0" applyProtection="0"/>
    <xf numFmtId="9" fontId="6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6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6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9" fillId="0" borderId="0" applyFill="0" applyBorder="0" applyAlignment="0" applyProtection="0"/>
    <xf numFmtId="9" fontId="27" fillId="0" borderId="0" applyFont="0" applyFill="0" applyBorder="0" applyAlignment="0" applyProtection="0"/>
    <xf numFmtId="9" fontId="27" fillId="0" borderId="0" applyFill="0" applyBorder="0" applyAlignment="0" applyProtection="0"/>
    <xf numFmtId="9" fontId="27" fillId="0" borderId="0" applyFill="0" applyBorder="0" applyAlignment="0" applyProtection="0"/>
    <xf numFmtId="9" fontId="59"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8" fillId="0" borderId="0" applyFill="0" applyBorder="0" applyProtection="0">
      <alignment vertical="top"/>
    </xf>
    <xf numFmtId="9" fontId="26" fillId="0" borderId="0" applyFont="0" applyFill="0" applyBorder="0" applyAlignment="0" applyProtection="0"/>
    <xf numFmtId="9" fontId="26"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9"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9" fillId="0" borderId="0" applyFill="0" applyBorder="0" applyAlignment="0" applyProtection="0"/>
    <xf numFmtId="9" fontId="27" fillId="0" borderId="0" applyFont="0" applyFill="0" applyBorder="0" applyAlignment="0" applyProtection="0"/>
    <xf numFmtId="9" fontId="27" fillId="0" borderId="0" applyFill="0" applyBorder="0" applyAlignment="0" applyProtection="0"/>
    <xf numFmtId="9" fontId="27"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59"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ill="0" applyAlignment="0" applyProtection="0"/>
    <xf numFmtId="9" fontId="27" fillId="0" borderId="0" applyFill="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74" fillId="0" borderId="0"/>
    <xf numFmtId="180" fontId="74" fillId="0" borderId="0"/>
    <xf numFmtId="0" fontId="18" fillId="6" borderId="5" applyNumberFormat="0" applyAlignment="0" applyProtection="0"/>
    <xf numFmtId="0" fontId="73" fillId="61" borderId="47" applyNumberFormat="0" applyAlignment="0" applyProtection="0"/>
    <xf numFmtId="0" fontId="18" fillId="6" borderId="5" applyNumberFormat="0" applyAlignment="0" applyProtection="0"/>
    <xf numFmtId="0" fontId="18" fillId="6" borderId="5" applyNumberFormat="0" applyAlignment="0" applyProtection="0"/>
    <xf numFmtId="0" fontId="73" fillId="62" borderId="47"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67" fillId="0" borderId="0" applyFont="0" applyFill="0" applyBorder="0" applyAlignment="0" applyProtection="0"/>
    <xf numFmtId="165"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67" fillId="0" borderId="0" applyFont="0" applyFill="0" applyBorder="0" applyAlignment="0" applyProtection="0"/>
    <xf numFmtId="165" fontId="27" fillId="0" borderId="0" applyFont="0" applyFill="0" applyBorder="0" applyAlignment="0" applyProtection="0"/>
    <xf numFmtId="43" fontId="8"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1" fontId="59" fillId="0" borderId="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1" fontId="59" fillId="0" borderId="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2" fontId="27" fillId="0" borderId="0" applyFont="0" applyFill="0" applyBorder="0" applyAlignment="0" applyProtection="0"/>
    <xf numFmtId="181" fontId="27" fillId="0" borderId="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1" fontId="27" fillId="0" borderId="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81" fontId="59" fillId="0" borderId="0" applyFill="0" applyBorder="0" applyAlignment="0" applyProtection="0"/>
    <xf numFmtId="164" fontId="27" fillId="0" borderId="0" applyFill="0" applyBorder="0" applyAlignment="0" applyProtection="0"/>
    <xf numFmtId="16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79" fontId="27" fillId="0" borderId="0" applyFill="0" applyAlignment="0" applyProtection="0"/>
    <xf numFmtId="164" fontId="27" fillId="0" borderId="0" applyFill="0" applyBorder="0" applyAlignment="0" applyProtection="0"/>
    <xf numFmtId="16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6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165" fontId="27" fillId="0" borderId="0" applyFont="0" applyFill="0" applyBorder="0" applyAlignment="0" applyProtection="0"/>
    <xf numFmtId="165" fontId="26"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75" fillId="0" borderId="0"/>
    <xf numFmtId="0" fontId="22" fillId="0" borderId="0" applyNumberFormat="0" applyFill="0" applyBorder="0" applyAlignment="0" applyProtection="0"/>
    <xf numFmtId="0" fontId="76"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76" fillId="0" borderId="0" applyNumberFormat="0" applyFill="0" applyBorder="0" applyAlignment="0" applyProtection="0"/>
    <xf numFmtId="0" fontId="23" fillId="0" borderId="0" applyNumberFormat="0" applyFill="0" applyBorder="0" applyAlignment="0" applyProtection="0"/>
    <xf numFmtId="0" fontId="6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61" fillId="0" borderId="0" applyNumberFormat="0" applyFill="0" applyBorder="0" applyAlignment="0" applyProtection="0"/>
    <xf numFmtId="0" fontId="77" fillId="0" borderId="49" applyNumberFormat="0" applyFill="0" applyProtection="0">
      <alignment vertical="top"/>
    </xf>
    <xf numFmtId="0" fontId="78" fillId="0" borderId="50" applyNumberFormat="0" applyFill="0" applyAlignment="0" applyProtection="0"/>
    <xf numFmtId="0" fontId="77" fillId="0" borderId="49" applyNumberFormat="0" applyFill="0" applyAlignment="0" applyProtection="0"/>
    <xf numFmtId="0" fontId="78" fillId="0" borderId="51" applyNumberFormat="0" applyFill="0" applyAlignment="0" applyProtection="0"/>
    <xf numFmtId="0" fontId="77" fillId="0" borderId="49" applyNumberFormat="0" applyFill="0" applyAlignment="0" applyProtection="0"/>
    <xf numFmtId="0" fontId="78" fillId="0" borderId="51" applyNumberFormat="0" applyFill="0" applyAlignment="0" applyProtection="0"/>
    <xf numFmtId="0" fontId="77" fillId="0" borderId="49" applyNumberFormat="0" applyFill="0" applyProtection="0">
      <alignment vertical="top"/>
    </xf>
    <xf numFmtId="0" fontId="77" fillId="0" borderId="49" applyNumberFormat="0" applyFill="0" applyProtection="0">
      <alignment vertical="top"/>
    </xf>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63" fillId="0" borderId="0" applyNumberFormat="0" applyFill="0" applyBorder="0" applyAlignment="0" applyProtection="0"/>
    <xf numFmtId="0" fontId="64" fillId="0" borderId="44" applyNumberFormat="0" applyFill="0" applyAlignment="0" applyProtection="0"/>
    <xf numFmtId="0" fontId="65" fillId="0" borderId="45" applyNumberFormat="0" applyFill="0" applyAlignment="0" applyProtection="0"/>
    <xf numFmtId="0" fontId="65" fillId="0" borderId="0" applyNumberFormat="0" applyFill="0" applyBorder="0" applyAlignment="0" applyProtection="0"/>
    <xf numFmtId="0" fontId="10" fillId="0" borderId="0" applyNumberFormat="0" applyFill="0" applyBorder="0" applyAlignment="0" applyProtection="0"/>
    <xf numFmtId="0" fontId="63"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3" fillId="0" borderId="0" applyNumberFormat="0" applyFill="0" applyBorder="0" applyAlignment="0" applyProtection="0"/>
    <xf numFmtId="0" fontId="24" fillId="0" borderId="9" applyNumberFormat="0" applyFill="0" applyAlignment="0" applyProtection="0"/>
    <xf numFmtId="0" fontId="32" fillId="0" borderId="52"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2" fillId="0" borderId="52" applyNumberFormat="0" applyFill="0" applyProtection="0">
      <alignment vertical="top"/>
    </xf>
    <xf numFmtId="0" fontId="21" fillId="7" borderId="7" applyNumberFormat="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6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26" fillId="0" borderId="0" applyFont="0" applyFill="0" applyBorder="0" applyAlignment="0" applyProtection="0"/>
    <xf numFmtId="43" fontId="8"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165" fontId="27" fillId="0" borderId="0" applyFont="0" applyFill="0" applyBorder="0" applyAlignment="0" applyProtection="0"/>
    <xf numFmtId="43" fontId="8" fillId="0" borderId="0" applyFont="0" applyFill="0" applyBorder="0" applyAlignment="0" applyProtection="0"/>
    <xf numFmtId="0" fontId="76" fillId="0" borderId="0" applyNumberFormat="0" applyFill="0" applyBorder="0" applyProtection="0">
      <alignment vertical="top"/>
    </xf>
    <xf numFmtId="0" fontId="7" fillId="0" borderId="0"/>
    <xf numFmtId="9" fontId="7" fillId="0" borderId="0" applyFont="0" applyFill="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 fillId="0" borderId="0"/>
    <xf numFmtId="0" fontId="27" fillId="70" borderId="66" applyNumberFormat="0" applyFont="0" applyAlignment="0" applyProtection="0"/>
    <xf numFmtId="0" fontId="7" fillId="8" borderId="8"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43" fontId="26" fillId="0" borderId="0" applyFont="0" applyFill="0" applyBorder="0" applyAlignment="0" applyProtection="0"/>
    <xf numFmtId="43" fontId="26" fillId="0" borderId="0" applyFont="0" applyFill="0" applyBorder="0" applyAlignment="0" applyProtection="0"/>
    <xf numFmtId="0" fontId="32" fillId="0" borderId="68" applyNumberFormat="0" applyFill="0" applyAlignment="0" applyProtection="0"/>
    <xf numFmtId="43" fontId="7" fillId="0" borderId="0" applyFont="0" applyFill="0" applyBorder="0" applyAlignment="0" applyProtection="0"/>
    <xf numFmtId="0" fontId="7" fillId="0" borderId="0"/>
    <xf numFmtId="0" fontId="7" fillId="8" borderId="8" applyNumberFormat="0" applyFont="0" applyAlignment="0" applyProtection="0"/>
    <xf numFmtId="0" fontId="27" fillId="70" borderId="66" applyNumberFormat="0" applyFont="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8" fillId="0" borderId="0" applyFill="0" applyBorder="0" applyProtection="0">
      <alignment vertical="top"/>
    </xf>
    <xf numFmtId="0" fontId="7" fillId="8" borderId="8" applyNumberFormat="0" applyFont="0" applyAlignment="0" applyProtection="0"/>
    <xf numFmtId="0" fontId="27" fillId="70" borderId="66" applyNumberFormat="0" applyFont="0" applyAlignment="0" applyProtection="0"/>
    <xf numFmtId="0" fontId="7" fillId="0" borderId="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54" fillId="64" borderId="42" applyNumberFormat="0" applyProtection="0">
      <alignment vertical="top"/>
    </xf>
    <xf numFmtId="0" fontId="52" fillId="42" borderId="0" applyNumberFormat="0" applyBorder="0" applyProtection="0">
      <alignment vertical="top"/>
    </xf>
    <xf numFmtId="0" fontId="58" fillId="45" borderId="65" applyNumberFormat="0" applyProtection="0">
      <alignment vertical="top"/>
    </xf>
    <xf numFmtId="0" fontId="55" fillId="0" borderId="43" applyNumberFormat="0" applyFill="0" applyProtection="0">
      <alignment vertical="top"/>
    </xf>
    <xf numFmtId="0" fontId="68" fillId="68" borderId="0" applyNumberFormat="0" applyBorder="0" applyProtection="0">
      <alignment vertical="top"/>
    </xf>
    <xf numFmtId="0" fontId="28" fillId="69" borderId="66" applyNumberFormat="0" applyProtection="0">
      <alignment vertical="top"/>
    </xf>
    <xf numFmtId="0" fontId="76" fillId="0" borderId="0" applyNumberFormat="0" applyFill="0" applyBorder="0" applyProtection="0">
      <alignment vertical="top"/>
    </xf>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0" fontId="7" fillId="0" borderId="0"/>
    <xf numFmtId="0" fontId="7" fillId="0" borderId="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0" fontId="27" fillId="0" borderId="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5" fillId="3" borderId="0" applyNumberFormat="0" applyBorder="0" applyAlignment="0" applyProtection="0"/>
    <xf numFmtId="0" fontId="18" fillId="6" borderId="5" applyNumberFormat="0" applyAlignment="0" applyProtection="0"/>
    <xf numFmtId="0" fontId="19" fillId="6" borderId="4" applyNumberFormat="0" applyAlignment="0" applyProtection="0"/>
    <xf numFmtId="0" fontId="23" fillId="0" borderId="0" applyNumberFormat="0" applyFill="0" applyBorder="0" applyAlignment="0" applyProtection="0"/>
    <xf numFmtId="0" fontId="25"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5" fillId="32" borderId="0" applyNumberFormat="0" applyBorder="0" applyAlignment="0" applyProtection="0"/>
    <xf numFmtId="0" fontId="27" fillId="0" borderId="0"/>
    <xf numFmtId="0" fontId="72" fillId="0" borderId="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0" fontId="27"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3" fontId="27" fillId="0" borderId="0" applyFont="0" applyFill="0" applyBorder="0" applyAlignment="0" applyProtection="0"/>
    <xf numFmtId="43" fontId="26" fillId="0" borderId="0" applyFont="0" applyFill="0" applyBorder="0" applyAlignment="0" applyProtection="0"/>
    <xf numFmtId="183" fontId="27" fillId="0" borderId="0" applyFont="0" applyFill="0" applyBorder="0" applyAlignment="0" applyProtection="0"/>
    <xf numFmtId="183" fontId="27" fillId="0" borderId="0" applyFont="0" applyFill="0" applyBorder="0" applyAlignment="0" applyProtection="0"/>
    <xf numFmtId="183" fontId="27" fillId="0" borderId="0" applyFont="0" applyFill="0" applyBorder="0" applyAlignment="0" applyProtection="0"/>
    <xf numFmtId="43" fontId="27" fillId="0" borderId="0" applyFont="0" applyFill="0" applyBorder="0" applyAlignment="0" applyProtection="0"/>
    <xf numFmtId="183" fontId="27" fillId="0" borderId="0" applyFont="0" applyFill="0" applyBorder="0" applyAlignment="0" applyProtection="0"/>
    <xf numFmtId="0" fontId="26" fillId="0" borderId="0"/>
    <xf numFmtId="183" fontId="27" fillId="0" borderId="0" applyFont="0" applyFill="0" applyBorder="0" applyAlignment="0" applyProtection="0"/>
    <xf numFmtId="0" fontId="7" fillId="0" borderId="0"/>
    <xf numFmtId="43" fontId="26" fillId="0" borderId="0" applyFont="0" applyFill="0" applyBorder="0" applyAlignment="0" applyProtection="0"/>
    <xf numFmtId="183" fontId="27" fillId="0" borderId="0" applyFont="0" applyFill="0" applyBorder="0" applyAlignment="0" applyProtection="0"/>
    <xf numFmtId="183" fontId="27" fillId="0" borderId="0" applyFont="0" applyFill="0" applyBorder="0" applyAlignment="0" applyProtection="0"/>
    <xf numFmtId="183" fontId="27" fillId="0" borderId="0" applyFont="0" applyFill="0" applyBorder="0" applyAlignment="0" applyProtection="0"/>
    <xf numFmtId="183" fontId="27" fillId="0" borderId="0" applyFont="0" applyFill="0" applyBorder="0" applyAlignment="0" applyProtection="0"/>
    <xf numFmtId="0" fontId="26" fillId="0" borderId="0"/>
    <xf numFmtId="0" fontId="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70" fillId="0" borderId="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43" fontId="27" fillId="0" borderId="0" applyFont="0" applyFill="0" applyBorder="0" applyAlignment="0" applyProtection="0"/>
    <xf numFmtId="0" fontId="58" fillId="47" borderId="65" applyNumberFormat="0" applyAlignment="0" applyProtection="0"/>
    <xf numFmtId="0" fontId="53" fillId="61" borderId="65" applyNumberFormat="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0" fillId="0" borderId="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43" fontId="27" fillId="0" borderId="0" applyFont="0" applyFill="0" applyBorder="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53" fillId="62" borderId="65" applyNumberFormat="0" applyAlignment="0" applyProtection="0"/>
    <xf numFmtId="0" fontId="28" fillId="69" borderId="66" applyNumberFormat="0" applyProtection="0">
      <alignment vertical="top"/>
    </xf>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53" fillId="61" borderId="65" applyNumberFormat="0" applyAlignment="0" applyProtection="0"/>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58" fillId="66" borderId="65" applyNumberFormat="0" applyAlignment="0" applyProtection="0"/>
    <xf numFmtId="0" fontId="28" fillId="69" borderId="66" applyNumberFormat="0" applyProtection="0">
      <alignment vertical="top"/>
    </xf>
    <xf numFmtId="0" fontId="58" fillId="66" borderId="65" applyNumberFormat="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8" fillId="47"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70" fillId="0" borderId="0"/>
    <xf numFmtId="0" fontId="70" fillId="0" borderId="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0" fillId="0" borderId="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27" fillId="69" borderId="66" applyNumberFormat="0" applyAlignment="0" applyProtection="0"/>
    <xf numFmtId="0" fontId="53" fillId="61" borderId="65" applyNumberFormat="0" applyProtection="0">
      <alignment vertical="top"/>
    </xf>
    <xf numFmtId="0" fontId="73" fillId="61" borderId="67" applyNumberFormat="0" applyProtection="0">
      <alignment vertical="top"/>
    </xf>
    <xf numFmtId="0" fontId="73" fillId="61" borderId="67" applyNumberFormat="0" applyAlignment="0" applyProtection="0"/>
    <xf numFmtId="0" fontId="73" fillId="62" borderId="67"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58" fillId="66" borderId="65" applyNumberFormat="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32" fillId="0" borderId="68" applyNumberFormat="0" applyFill="0" applyProtection="0">
      <alignment vertical="top"/>
    </xf>
    <xf numFmtId="0" fontId="28" fillId="69" borderId="66" applyNumberFormat="0" applyProtection="0">
      <alignment vertical="top"/>
    </xf>
    <xf numFmtId="0" fontId="27" fillId="69" borderId="66" applyNumberFormat="0" applyAlignment="0" applyProtection="0"/>
    <xf numFmtId="0" fontId="73" fillId="61" borderId="67"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3" fillId="62"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27" fillId="69" borderId="66" applyNumberFormat="0" applyAlignment="0" applyProtection="0"/>
    <xf numFmtId="0" fontId="28" fillId="69" borderId="66" applyNumberFormat="0" applyProtection="0">
      <alignment vertical="top"/>
    </xf>
    <xf numFmtId="0" fontId="53" fillId="61" borderId="65" applyNumberFormat="0" applyProtection="0">
      <alignment vertical="top"/>
    </xf>
    <xf numFmtId="0" fontId="58" fillId="66"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53" fillId="62" borderId="65" applyNumberFormat="0" applyAlignment="0" applyProtection="0"/>
    <xf numFmtId="0" fontId="73" fillId="62" borderId="67" applyNumberFormat="0" applyAlignment="0" applyProtection="0"/>
    <xf numFmtId="0" fontId="73" fillId="62"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Alignment="0" applyProtection="0"/>
    <xf numFmtId="0" fontId="53" fillId="61" borderId="65" applyNumberFormat="0" applyAlignment="0" applyProtection="0"/>
    <xf numFmtId="0" fontId="53" fillId="62" borderId="65" applyNumberFormat="0" applyAlignment="0" applyProtection="0"/>
    <xf numFmtId="0" fontId="27" fillId="69" borderId="66"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3" fillId="61" borderId="65" applyNumberFormat="0" applyProtection="0">
      <alignment vertical="top"/>
    </xf>
    <xf numFmtId="0" fontId="27" fillId="69" borderId="66" applyNumberFormat="0" applyAlignment="0" applyProtection="0"/>
    <xf numFmtId="0" fontId="73" fillId="61" borderId="67" applyNumberFormat="0" applyAlignment="0" applyProtection="0"/>
    <xf numFmtId="0" fontId="27" fillId="69" borderId="66" applyNumberFormat="0" applyAlignment="0" applyProtection="0"/>
    <xf numFmtId="0" fontId="58" fillId="66" borderId="65" applyNumberFormat="0" applyAlignment="0" applyProtection="0"/>
    <xf numFmtId="0" fontId="73" fillId="61" borderId="67" applyNumberFormat="0" applyProtection="0">
      <alignment vertical="top"/>
    </xf>
    <xf numFmtId="0" fontId="27" fillId="69" borderId="66" applyNumberFormat="0" applyAlignment="0" applyProtection="0"/>
    <xf numFmtId="0" fontId="73" fillId="62"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73" fillId="62" borderId="67" applyNumberFormat="0" applyAlignment="0" applyProtection="0"/>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73" fillId="61" borderId="67" applyNumberFormat="0" applyProtection="0">
      <alignment vertical="top"/>
    </xf>
    <xf numFmtId="0" fontId="53" fillId="61" borderId="65" applyNumberFormat="0" applyAlignment="0" applyProtection="0"/>
    <xf numFmtId="0" fontId="27" fillId="69" borderId="66"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3" fillId="61"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53" fillId="61" borderId="65"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58" fillId="45" borderId="65" applyNumberFormat="0" applyProtection="0">
      <alignment vertical="top"/>
    </xf>
    <xf numFmtId="0" fontId="27" fillId="69" borderId="66" applyNumberFormat="0" applyAlignment="0" applyProtection="0"/>
    <xf numFmtId="0" fontId="58" fillId="47"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73" fillId="62"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28" fillId="69" borderId="66" applyNumberFormat="0" applyProtection="0">
      <alignment vertical="top"/>
    </xf>
    <xf numFmtId="0" fontId="58" fillId="66" borderId="65" applyNumberFormat="0" applyAlignment="0" applyProtection="0"/>
    <xf numFmtId="0" fontId="28" fillId="69" borderId="66" applyNumberFormat="0" applyProtection="0">
      <alignment vertical="top"/>
    </xf>
    <xf numFmtId="0" fontId="53" fillId="61" borderId="65" applyNumberForma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32" fillId="0" borderId="68" applyNumberFormat="0" applyFill="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2" borderId="67" applyNumberFormat="0" applyAlignment="0" applyProtection="0"/>
    <xf numFmtId="0" fontId="32" fillId="0" borderId="68" applyNumberFormat="0" applyFill="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58" fillId="45"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28" fillId="69" borderId="66" applyNumberFormat="0" applyProtection="0">
      <alignment vertical="top"/>
    </xf>
    <xf numFmtId="0" fontId="27" fillId="69" borderId="66" applyNumberFormat="0" applyAlignment="0" applyProtection="0"/>
    <xf numFmtId="0" fontId="53" fillId="61"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58" fillId="45" borderId="65" applyNumberFormat="0" applyProtection="0">
      <alignment vertical="top"/>
    </xf>
    <xf numFmtId="0" fontId="73" fillId="61" borderId="67" applyNumberFormat="0" applyAlignment="0" applyProtection="0"/>
    <xf numFmtId="0" fontId="53" fillId="62"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2" borderId="67" applyNumberFormat="0" applyAlignment="0" applyProtection="0"/>
    <xf numFmtId="0" fontId="27" fillId="69" borderId="66" applyNumberFormat="0" applyAlignment="0" applyProtection="0"/>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Protection="0">
      <alignment vertical="top"/>
    </xf>
    <xf numFmtId="0" fontId="73" fillId="61" borderId="67"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7" fillId="69" borderId="66" applyNumberFormat="0" applyAlignment="0" applyProtection="0"/>
    <xf numFmtId="0" fontId="28" fillId="69" borderId="66" applyNumberFormat="0" applyProtection="0">
      <alignment vertical="top"/>
    </xf>
    <xf numFmtId="0" fontId="53" fillId="62" borderId="65" applyNumberFormat="0" applyAlignment="0" applyProtection="0"/>
    <xf numFmtId="0" fontId="53" fillId="61" borderId="65" applyNumberFormat="0" applyAlignment="0" applyProtection="0"/>
    <xf numFmtId="0" fontId="53" fillId="62"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58" fillId="66"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8" fillId="47"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47" borderId="65"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53" fillId="62"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8" fillId="69" borderId="66"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Protection="0">
      <alignment vertical="top"/>
    </xf>
    <xf numFmtId="0" fontId="58" fillId="47"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58" fillId="66"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1" borderId="67" applyNumberForma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1" borderId="67"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58" fillId="47" borderId="65" applyNumberFormat="0" applyAlignment="0" applyProtection="0"/>
    <xf numFmtId="0" fontId="53" fillId="62"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8" fillId="47" borderId="65" applyNumberFormat="0" applyAlignment="0" applyProtection="0"/>
    <xf numFmtId="0" fontId="58" fillId="47" borderId="65" applyNumberFormat="0" applyAlignment="0" applyProtection="0"/>
    <xf numFmtId="0" fontId="53" fillId="62" borderId="65" applyNumberFormat="0" applyAlignment="0" applyProtection="0"/>
    <xf numFmtId="0" fontId="27" fillId="69" borderId="66"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69" borderId="66" applyNumberFormat="0" applyAlignment="0" applyProtection="0"/>
    <xf numFmtId="0" fontId="73" fillId="61"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Protection="0">
      <alignment vertical="top"/>
    </xf>
    <xf numFmtId="0" fontId="58" fillId="47"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Alignment="0" applyProtection="0"/>
    <xf numFmtId="0" fontId="73" fillId="61" borderId="67" applyNumberFormat="0" applyAlignment="0" applyProtection="0"/>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53" fillId="61"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58" fillId="66" borderId="65" applyNumberFormat="0" applyAlignment="0" applyProtection="0"/>
    <xf numFmtId="0" fontId="53" fillId="62" borderId="65" applyNumberFormat="0" applyAlignment="0" applyProtection="0"/>
    <xf numFmtId="0" fontId="58" fillId="47" borderId="65" applyNumberFormat="0" applyAlignment="0" applyProtection="0"/>
    <xf numFmtId="0" fontId="53" fillId="61"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28" fillId="69" borderId="66" applyNumberFormat="0" applyProtection="0">
      <alignment vertical="top"/>
    </xf>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66"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69" borderId="66"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28" fillId="69" borderId="66"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3" fillId="62" borderId="65" applyNumberFormat="0" applyAlignment="0" applyProtection="0"/>
    <xf numFmtId="0" fontId="53" fillId="61" borderId="65" applyNumberFormat="0" applyAlignment="0" applyProtection="0"/>
    <xf numFmtId="0" fontId="53" fillId="61"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3" fillId="61" borderId="65" applyNumberFormat="0" applyProtection="0">
      <alignment vertical="top"/>
    </xf>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73" fillId="62"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69" borderId="66"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8" fillId="45" borderId="65" applyNumberFormat="0" applyProtection="0">
      <alignment vertical="top"/>
    </xf>
    <xf numFmtId="0" fontId="28" fillId="69" borderId="66" applyNumberFormat="0" applyProtection="0">
      <alignment vertical="top"/>
    </xf>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73" fillId="61" borderId="67"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58" fillId="45" borderId="65" applyNumberFormat="0" applyProtection="0">
      <alignment vertical="top"/>
    </xf>
    <xf numFmtId="0" fontId="58" fillId="66" borderId="65" applyNumberFormat="0" applyAlignment="0" applyProtection="0"/>
    <xf numFmtId="0" fontId="32" fillId="0" borderId="68" applyNumberFormat="0" applyFill="0" applyAlignment="0" applyProtection="0"/>
    <xf numFmtId="0" fontId="58" fillId="47" borderId="65" applyNumberFormat="0" applyAlignment="0" applyProtection="0"/>
    <xf numFmtId="0" fontId="58" fillId="47"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3" fillId="62"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66" borderId="65" applyNumberFormat="0" applyAlignment="0" applyProtection="0"/>
    <xf numFmtId="0" fontId="58" fillId="66" borderId="65" applyNumberFormat="0" applyAlignment="0" applyProtection="0"/>
    <xf numFmtId="0" fontId="73" fillId="62"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53" fillId="61" borderId="65" applyNumberFormat="0" applyProtection="0">
      <alignment vertical="top"/>
    </xf>
    <xf numFmtId="0" fontId="27" fillId="69" borderId="66" applyNumberFormat="0" applyAlignment="0" applyProtection="0"/>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58" fillId="45"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58" fillId="66"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73" fillId="61" borderId="67" applyNumberFormat="0" applyProtection="0">
      <alignment vertical="top"/>
    </xf>
    <xf numFmtId="0" fontId="28" fillId="69" borderId="66" applyNumberFormat="0" applyProtection="0">
      <alignment vertical="top"/>
    </xf>
    <xf numFmtId="0" fontId="73" fillId="61" borderId="67" applyNumberFormat="0" applyAlignment="0" applyProtection="0"/>
    <xf numFmtId="0" fontId="27" fillId="69" borderId="66" applyNumberFormat="0" applyAlignment="0" applyProtection="0"/>
    <xf numFmtId="0" fontId="73" fillId="62" borderId="67"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Protection="0">
      <alignment vertical="top"/>
    </xf>
    <xf numFmtId="0" fontId="58" fillId="47"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66"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Alignment="0" applyProtection="0"/>
    <xf numFmtId="0" fontId="53" fillId="62"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73" fillId="62" borderId="67"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2" borderId="67" applyNumberFormat="0" applyAlignment="0" applyProtection="0"/>
    <xf numFmtId="0" fontId="73" fillId="61" borderId="67" applyNumberFormat="0" applyProtection="0">
      <alignment vertical="top"/>
    </xf>
    <xf numFmtId="0" fontId="32" fillId="0" borderId="68" applyNumberFormat="0" applyFill="0" applyAlignment="0" applyProtection="0"/>
    <xf numFmtId="0" fontId="58" fillId="45"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69" borderId="66" applyNumberFormat="0" applyAlignment="0" applyProtection="0"/>
    <xf numFmtId="0" fontId="58" fillId="47"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2" borderId="67" applyNumberFormat="0" applyAlignment="0" applyProtection="0"/>
    <xf numFmtId="0" fontId="73" fillId="62"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32" fillId="0" borderId="68" applyNumberFormat="0" applyFill="0" applyProtection="0">
      <alignment vertical="top"/>
    </xf>
    <xf numFmtId="0" fontId="27" fillId="69" borderId="66" applyNumberFormat="0" applyAlignment="0" applyProtection="0"/>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73" fillId="61" borderId="67" applyNumberFormat="0" applyAlignment="0" applyProtection="0"/>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28" fillId="69" borderId="66" applyNumberFormat="0" applyProtection="0">
      <alignment vertical="top"/>
    </xf>
    <xf numFmtId="0" fontId="27" fillId="69" borderId="66" applyNumberFormat="0" applyAlignment="0" applyProtection="0"/>
    <xf numFmtId="0" fontId="53" fillId="62" borderId="65" applyNumberFormat="0" applyAlignment="0" applyProtection="0"/>
    <xf numFmtId="0" fontId="58" fillId="47"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27" fillId="69" borderId="66"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53" fillId="61" borderId="65" applyNumberFormat="0" applyAlignment="0" applyProtection="0"/>
    <xf numFmtId="0" fontId="27" fillId="69" borderId="66"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8" fillId="47" borderId="65" applyNumberForma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3" fillId="62" borderId="65" applyNumberFormat="0" applyAlignment="0" applyProtection="0"/>
    <xf numFmtId="0" fontId="73" fillId="61" borderId="67" applyNumberFormat="0" applyAlignment="0" applyProtection="0"/>
    <xf numFmtId="0" fontId="28" fillId="69" borderId="66" applyNumberFormat="0" applyProtection="0">
      <alignment vertical="top"/>
    </xf>
    <xf numFmtId="0" fontId="53" fillId="61"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53" fillId="62"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58" fillId="66" borderId="65"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66"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73" fillId="61" borderId="67" applyNumberFormat="0" applyAlignment="0" applyProtection="0"/>
    <xf numFmtId="0" fontId="53" fillId="62"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73" fillId="61" borderId="67" applyNumberFormat="0" applyProtection="0">
      <alignment vertical="top"/>
    </xf>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5" borderId="65"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47" borderId="65"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53" fillId="62"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8" fillId="69" borderId="66"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Protection="0">
      <alignment vertical="top"/>
    </xf>
    <xf numFmtId="0" fontId="58" fillId="47"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58" fillId="66"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1" borderId="67" applyNumberForma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1" borderId="67"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58" fillId="47" borderId="65" applyNumberFormat="0" applyAlignment="0" applyProtection="0"/>
    <xf numFmtId="0" fontId="53" fillId="62"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8" fillId="47" borderId="65" applyNumberFormat="0" applyAlignment="0" applyProtection="0"/>
    <xf numFmtId="0" fontId="58" fillId="47" borderId="65" applyNumberFormat="0" applyAlignment="0" applyProtection="0"/>
    <xf numFmtId="0" fontId="53" fillId="62" borderId="65" applyNumberFormat="0" applyAlignment="0" applyProtection="0"/>
    <xf numFmtId="0" fontId="27" fillId="69" borderId="66"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69" borderId="66" applyNumberFormat="0" applyAlignment="0" applyProtection="0"/>
    <xf numFmtId="0" fontId="73" fillId="61"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Protection="0">
      <alignment vertical="top"/>
    </xf>
    <xf numFmtId="0" fontId="58" fillId="47"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Alignment="0" applyProtection="0"/>
    <xf numFmtId="0" fontId="73" fillId="61" borderId="67" applyNumberFormat="0" applyAlignment="0" applyProtection="0"/>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53" fillId="61"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58" fillId="66" borderId="65" applyNumberFormat="0" applyAlignment="0" applyProtection="0"/>
    <xf numFmtId="0" fontId="53" fillId="62" borderId="65" applyNumberFormat="0" applyAlignment="0" applyProtection="0"/>
    <xf numFmtId="0" fontId="58" fillId="47" borderId="65" applyNumberFormat="0" applyAlignment="0" applyProtection="0"/>
    <xf numFmtId="0" fontId="53" fillId="61"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28" fillId="69" borderId="66" applyNumberFormat="0" applyProtection="0">
      <alignment vertical="top"/>
    </xf>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66"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69" borderId="66"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28" fillId="69" borderId="66"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3" fillId="62" borderId="65" applyNumberFormat="0" applyAlignment="0" applyProtection="0"/>
    <xf numFmtId="0" fontId="53" fillId="61" borderId="65" applyNumberFormat="0" applyAlignment="0" applyProtection="0"/>
    <xf numFmtId="0" fontId="53" fillId="61"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3" fillId="61" borderId="65" applyNumberFormat="0" applyProtection="0">
      <alignment vertical="top"/>
    </xf>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73" fillId="62"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69" borderId="66"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8" fillId="45" borderId="65" applyNumberFormat="0" applyProtection="0">
      <alignment vertical="top"/>
    </xf>
    <xf numFmtId="0" fontId="28" fillId="69" borderId="66" applyNumberFormat="0" applyProtection="0">
      <alignment vertical="top"/>
    </xf>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73" fillId="61" borderId="67"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58" fillId="45" borderId="65" applyNumberFormat="0" applyProtection="0">
      <alignment vertical="top"/>
    </xf>
    <xf numFmtId="0" fontId="58" fillId="66" borderId="65" applyNumberFormat="0" applyAlignment="0" applyProtection="0"/>
    <xf numFmtId="0" fontId="32" fillId="0" borderId="68" applyNumberFormat="0" applyFill="0" applyAlignment="0" applyProtection="0"/>
    <xf numFmtId="0" fontId="58" fillId="47" borderId="65" applyNumberFormat="0" applyAlignment="0" applyProtection="0"/>
    <xf numFmtId="0" fontId="58" fillId="47"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3" fillId="62"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66" borderId="65" applyNumberFormat="0" applyAlignment="0" applyProtection="0"/>
    <xf numFmtId="0" fontId="58" fillId="66" borderId="65" applyNumberFormat="0" applyAlignment="0" applyProtection="0"/>
    <xf numFmtId="0" fontId="73" fillId="62"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53" fillId="61" borderId="65" applyNumberFormat="0" applyProtection="0">
      <alignment vertical="top"/>
    </xf>
    <xf numFmtId="0" fontId="27" fillId="69" borderId="66" applyNumberFormat="0" applyAlignment="0" applyProtection="0"/>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58" fillId="45"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58" fillId="66"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73" fillId="61" borderId="67" applyNumberFormat="0" applyProtection="0">
      <alignment vertical="top"/>
    </xf>
    <xf numFmtId="0" fontId="28" fillId="69" borderId="66" applyNumberFormat="0" applyProtection="0">
      <alignment vertical="top"/>
    </xf>
    <xf numFmtId="0" fontId="73" fillId="61" borderId="67" applyNumberFormat="0" applyAlignment="0" applyProtection="0"/>
    <xf numFmtId="0" fontId="27" fillId="69" borderId="66" applyNumberFormat="0" applyAlignment="0" applyProtection="0"/>
    <xf numFmtId="0" fontId="73" fillId="62" borderId="67"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Protection="0">
      <alignment vertical="top"/>
    </xf>
    <xf numFmtId="0" fontId="58" fillId="47"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66"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Alignment="0" applyProtection="0"/>
    <xf numFmtId="0" fontId="53" fillId="62"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73" fillId="62" borderId="67"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2" borderId="67" applyNumberFormat="0" applyAlignment="0" applyProtection="0"/>
    <xf numFmtId="0" fontId="73" fillId="61" borderId="67" applyNumberFormat="0" applyProtection="0">
      <alignment vertical="top"/>
    </xf>
    <xf numFmtId="0" fontId="32" fillId="0" borderId="68" applyNumberFormat="0" applyFill="0" applyAlignment="0" applyProtection="0"/>
    <xf numFmtId="0" fontId="58" fillId="45"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69" borderId="66" applyNumberFormat="0" applyAlignment="0" applyProtection="0"/>
    <xf numFmtId="0" fontId="58" fillId="47"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2" borderId="67" applyNumberFormat="0" applyAlignment="0" applyProtection="0"/>
    <xf numFmtId="0" fontId="73" fillId="62"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32" fillId="0" borderId="68" applyNumberFormat="0" applyFill="0" applyProtection="0">
      <alignment vertical="top"/>
    </xf>
    <xf numFmtId="0" fontId="27" fillId="69" borderId="66" applyNumberFormat="0" applyAlignment="0" applyProtection="0"/>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73" fillId="61" borderId="67" applyNumberFormat="0" applyAlignment="0" applyProtection="0"/>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28" fillId="69" borderId="66" applyNumberFormat="0" applyProtection="0">
      <alignment vertical="top"/>
    </xf>
    <xf numFmtId="0" fontId="27" fillId="69" borderId="66" applyNumberFormat="0" applyAlignment="0" applyProtection="0"/>
    <xf numFmtId="0" fontId="53" fillId="62" borderId="65" applyNumberFormat="0" applyAlignment="0" applyProtection="0"/>
    <xf numFmtId="0" fontId="58" fillId="47"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27" fillId="69" borderId="66"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53" fillId="61" borderId="65" applyNumberFormat="0" applyAlignment="0" applyProtection="0"/>
    <xf numFmtId="0" fontId="27" fillId="69" borderId="66"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8" fillId="47" borderId="65" applyNumberForma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3" fillId="62" borderId="65" applyNumberFormat="0" applyAlignment="0" applyProtection="0"/>
    <xf numFmtId="0" fontId="73" fillId="61" borderId="67" applyNumberFormat="0" applyAlignment="0" applyProtection="0"/>
    <xf numFmtId="0" fontId="28" fillId="69" borderId="66" applyNumberFormat="0" applyProtection="0">
      <alignment vertical="top"/>
    </xf>
    <xf numFmtId="0" fontId="53" fillId="61"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53" fillId="62"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58" fillId="66" borderId="65"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66"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73" fillId="61" borderId="67" applyNumberFormat="0" applyAlignment="0" applyProtection="0"/>
    <xf numFmtId="0" fontId="53" fillId="62"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73" fillId="61" borderId="67" applyNumberFormat="0" applyProtection="0">
      <alignment vertical="top"/>
    </xf>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5" borderId="65"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43" fontId="27" fillId="0" borderId="0" applyFont="0" applyFill="0" applyBorder="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53" fillId="62" borderId="65" applyNumberFormat="0" applyAlignment="0" applyProtection="0"/>
    <xf numFmtId="0" fontId="28" fillId="69" borderId="66" applyNumberFormat="0" applyProtection="0">
      <alignment vertical="top"/>
    </xf>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53" fillId="61" borderId="65" applyNumberFormat="0" applyAlignment="0" applyProtection="0"/>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58" fillId="66" borderId="65" applyNumberFormat="0" applyAlignment="0" applyProtection="0"/>
    <xf numFmtId="0" fontId="28" fillId="69" borderId="66" applyNumberFormat="0" applyProtection="0">
      <alignment vertical="top"/>
    </xf>
    <xf numFmtId="0" fontId="58" fillId="66" borderId="65" applyNumberFormat="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8" fillId="47"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27" fillId="69" borderId="66"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53" fillId="61" borderId="65" applyNumberFormat="0" applyAlignment="0" applyProtection="0"/>
    <xf numFmtId="0" fontId="73" fillId="62"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73" fillId="62"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Protection="0">
      <alignment vertical="top"/>
    </xf>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Alignment="0" applyProtection="0"/>
    <xf numFmtId="0" fontId="73" fillId="62" borderId="67"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73" fillId="62"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Protection="0">
      <alignment vertical="top"/>
    </xf>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47" borderId="65" applyNumberFormat="0" applyAlignment="0" applyProtection="0"/>
    <xf numFmtId="0" fontId="58" fillId="66" borderId="65" applyNumberFormat="0" applyAlignment="0" applyProtection="0"/>
    <xf numFmtId="0" fontId="27" fillId="69" borderId="66"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28" fillId="69" borderId="66" applyNumberFormat="0" applyProtection="0">
      <alignment vertical="top"/>
    </xf>
    <xf numFmtId="0" fontId="27" fillId="69" borderId="66" applyNumberFormat="0" applyAlignment="0" applyProtection="0"/>
    <xf numFmtId="0" fontId="73" fillId="61" borderId="67" applyNumberFormat="0" applyAlignment="0" applyProtection="0"/>
    <xf numFmtId="0" fontId="27" fillId="69" borderId="66" applyNumberFormat="0" applyAlignment="0" applyProtection="0"/>
    <xf numFmtId="0" fontId="53" fillId="62"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27" fillId="69" borderId="66" applyNumberFormat="0" applyAlignment="0" applyProtection="0"/>
    <xf numFmtId="0" fontId="28" fillId="69" borderId="66" applyNumberFormat="0" applyProtection="0">
      <alignment vertical="top"/>
    </xf>
    <xf numFmtId="0" fontId="58" fillId="66"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53" fillId="62" borderId="65" applyNumberFormat="0" applyAlignment="0" applyProtection="0"/>
    <xf numFmtId="0" fontId="73" fillId="62" borderId="67" applyNumberFormat="0" applyAlignment="0" applyProtection="0"/>
    <xf numFmtId="0" fontId="73" fillId="62"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3" fillId="61" borderId="65" applyNumberFormat="0" applyProtection="0">
      <alignment vertical="top"/>
    </xf>
    <xf numFmtId="0" fontId="58" fillId="66" borderId="65" applyNumberFormat="0" applyAlignment="0" applyProtection="0"/>
    <xf numFmtId="0" fontId="73" fillId="61" borderId="67" applyNumberFormat="0" applyProtection="0">
      <alignment vertical="top"/>
    </xf>
    <xf numFmtId="0" fontId="27" fillId="69" borderId="66" applyNumberFormat="0" applyAlignment="0" applyProtection="0"/>
    <xf numFmtId="0" fontId="73" fillId="62" borderId="67" applyNumberFormat="0" applyAlignment="0" applyProtection="0"/>
    <xf numFmtId="0" fontId="27" fillId="69" borderId="66" applyNumberFormat="0" applyAlignment="0" applyProtection="0"/>
    <xf numFmtId="0" fontId="73" fillId="62" borderId="67" applyNumberFormat="0" applyAlignment="0" applyProtection="0"/>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73" fillId="61" borderId="67" applyNumberFormat="0" applyProtection="0">
      <alignment vertical="top"/>
    </xf>
    <xf numFmtId="0" fontId="53" fillId="61" borderId="65"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73" fillId="61" borderId="67" applyNumberFormat="0" applyAlignment="0" applyProtection="0"/>
    <xf numFmtId="0" fontId="53" fillId="61" borderId="65"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58" fillId="45" borderId="65" applyNumberFormat="0" applyProtection="0">
      <alignment vertical="top"/>
    </xf>
    <xf numFmtId="0" fontId="27" fillId="69" borderId="66" applyNumberFormat="0" applyAlignment="0" applyProtection="0"/>
    <xf numFmtId="0" fontId="58" fillId="47" borderId="65" applyNumberFormat="0" applyAlignment="0" applyProtection="0"/>
    <xf numFmtId="0" fontId="28" fillId="69" borderId="66"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28" fillId="69" borderId="66" applyNumberFormat="0" applyProtection="0">
      <alignment vertical="top"/>
    </xf>
    <xf numFmtId="0" fontId="58" fillId="66" borderId="65" applyNumberFormat="0" applyAlignment="0" applyProtection="0"/>
    <xf numFmtId="0" fontId="28" fillId="69" borderId="66" applyNumberFormat="0" applyProtection="0">
      <alignment vertical="top"/>
    </xf>
    <xf numFmtId="0" fontId="53" fillId="61"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73" fillId="62" borderId="67" applyNumberFormat="0" applyAlignment="0" applyProtection="0"/>
    <xf numFmtId="0" fontId="27" fillId="69" borderId="66"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28" fillId="69" borderId="66"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73" fillId="62" borderId="67" applyNumberFormat="0" applyAlignment="0" applyProtection="0"/>
    <xf numFmtId="0" fontId="58" fillId="47" borderId="65"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58" fillId="66"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53" fillId="61" borderId="65" applyNumberFormat="0" applyProtection="0">
      <alignment vertical="top"/>
    </xf>
    <xf numFmtId="0" fontId="53" fillId="62" borderId="65" applyNumberFormat="0" applyAlignment="0" applyProtection="0"/>
    <xf numFmtId="0" fontId="32" fillId="0" borderId="68" applyNumberFormat="0" applyFill="0" applyProtection="0">
      <alignment vertical="top"/>
    </xf>
    <xf numFmtId="0" fontId="73" fillId="61" borderId="67" applyNumberFormat="0" applyAlignment="0" applyProtection="0"/>
    <xf numFmtId="0" fontId="73" fillId="61" borderId="67" applyNumberFormat="0" applyAlignment="0" applyProtection="0"/>
    <xf numFmtId="0" fontId="73" fillId="61" borderId="67" applyNumberFormat="0" applyAlignment="0" applyProtection="0"/>
    <xf numFmtId="0" fontId="53" fillId="61" borderId="65" applyNumberFormat="0" applyProtection="0">
      <alignment vertical="top"/>
    </xf>
    <xf numFmtId="0" fontId="73" fillId="61" borderId="67" applyNumberFormat="0" applyProtection="0">
      <alignment vertical="top"/>
    </xf>
    <xf numFmtId="0" fontId="58" fillId="45"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58" fillId="47" borderId="65" applyNumberFormat="0" applyAlignment="0" applyProtection="0"/>
    <xf numFmtId="0" fontId="73" fillId="61"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73" fillId="61"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45" borderId="65" applyNumberFormat="0" applyProtection="0">
      <alignment vertical="top"/>
    </xf>
    <xf numFmtId="0" fontId="32" fillId="0" borderId="68" applyNumberFormat="0" applyFill="0" applyProtection="0">
      <alignment vertical="top"/>
    </xf>
    <xf numFmtId="0" fontId="73" fillId="61"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3" fillId="61"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69" borderId="66"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27" fillId="69" borderId="66" applyNumberFormat="0" applyAlignment="0" applyProtection="0"/>
    <xf numFmtId="0" fontId="53" fillId="61" borderId="65" applyNumberFormat="0" applyProtection="0">
      <alignment vertical="top"/>
    </xf>
    <xf numFmtId="0" fontId="73" fillId="61" borderId="67" applyNumberFormat="0" applyProtection="0">
      <alignment vertical="top"/>
    </xf>
    <xf numFmtId="0" fontId="73" fillId="61" borderId="67" applyNumberFormat="0" applyAlignment="0" applyProtection="0"/>
    <xf numFmtId="0" fontId="73" fillId="62" borderId="67"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58" fillId="66"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2" borderId="65" applyNumberFormat="0" applyAlignment="0" applyProtection="0"/>
    <xf numFmtId="0" fontId="58" fillId="45" borderId="65" applyNumberFormat="0" applyProtection="0">
      <alignment vertical="top"/>
    </xf>
    <xf numFmtId="0" fontId="73" fillId="61"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53" fillId="62" borderId="65" applyNumberFormat="0" applyAlignment="0" applyProtection="0"/>
    <xf numFmtId="0" fontId="27" fillId="69" borderId="66" applyNumberFormat="0" applyAlignment="0" applyProtection="0"/>
    <xf numFmtId="0" fontId="27" fillId="69" borderId="66" applyNumberFormat="0" applyAlignment="0" applyProtection="0"/>
    <xf numFmtId="0" fontId="53" fillId="61" borderId="65" applyNumberFormat="0" applyProtection="0">
      <alignment vertical="top"/>
    </xf>
    <xf numFmtId="0" fontId="73" fillId="62" borderId="67"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58" fillId="47" borderId="65" applyNumberFormat="0" applyAlignment="0" applyProtection="0"/>
    <xf numFmtId="0" fontId="53" fillId="61" borderId="65" applyNumberFormat="0" applyAlignment="0" applyProtection="0"/>
    <xf numFmtId="0" fontId="73" fillId="62"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73" fillId="62" borderId="67" applyNumberFormat="0" applyAlignment="0" applyProtection="0"/>
    <xf numFmtId="0" fontId="73" fillId="61"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Alignment="0" applyProtection="0"/>
    <xf numFmtId="0" fontId="27" fillId="69" borderId="66"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73" fillId="61" borderId="67" applyNumberFormat="0" applyProtection="0">
      <alignment vertical="top"/>
    </xf>
    <xf numFmtId="0" fontId="53" fillId="61" borderId="65" applyNumberFormat="0" applyAlignment="0" applyProtection="0"/>
    <xf numFmtId="0" fontId="58" fillId="66" borderId="65" applyNumberFormat="0" applyAlignment="0" applyProtection="0"/>
    <xf numFmtId="0" fontId="32" fillId="0" borderId="68" applyNumberFormat="0" applyFill="0" applyProtection="0">
      <alignment vertical="top"/>
    </xf>
    <xf numFmtId="0" fontId="32" fillId="0" borderId="68" applyNumberFormat="0" applyFill="0" applyProtection="0">
      <alignment vertical="top"/>
    </xf>
    <xf numFmtId="0" fontId="73" fillId="62" borderId="67" applyNumberFormat="0" applyAlignment="0" applyProtection="0"/>
    <xf numFmtId="0" fontId="53" fillId="61" borderId="65" applyNumberFormat="0" applyProtection="0">
      <alignment vertical="top"/>
    </xf>
    <xf numFmtId="0" fontId="73" fillId="61" borderId="67"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2" borderId="67" applyNumberFormat="0" applyAlignment="0" applyProtection="0"/>
    <xf numFmtId="0" fontId="58" fillId="47" borderId="65" applyNumberFormat="0" applyAlignment="0" applyProtection="0"/>
    <xf numFmtId="0" fontId="73" fillId="61" borderId="67" applyNumberFormat="0" applyAlignment="0" applyProtection="0"/>
    <xf numFmtId="0" fontId="73" fillId="62"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3" fillId="62"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58" fillId="66" borderId="65" applyNumberFormat="0" applyAlignment="0" applyProtection="0"/>
    <xf numFmtId="0" fontId="28" fillId="69" borderId="66" applyNumberFormat="0" applyProtection="0">
      <alignment vertical="top"/>
    </xf>
    <xf numFmtId="0" fontId="73" fillId="61" borderId="67" applyNumberFormat="0" applyAlignment="0" applyProtection="0"/>
    <xf numFmtId="0" fontId="53" fillId="62"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73" fillId="61" borderId="67" applyNumberFormat="0" applyProtection="0">
      <alignment vertical="top"/>
    </xf>
    <xf numFmtId="0" fontId="32" fillId="0" borderId="68" applyNumberFormat="0" applyFill="0" applyAlignment="0" applyProtection="0"/>
    <xf numFmtId="0" fontId="53" fillId="62"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5" borderId="65" applyNumberFormat="0" applyProtection="0">
      <alignment vertical="top"/>
    </xf>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47" borderId="65"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53" fillId="62"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8" fillId="69" borderId="66"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Protection="0">
      <alignment vertical="top"/>
    </xf>
    <xf numFmtId="0" fontId="58" fillId="47"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58" fillId="66"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53" fillId="61" borderId="65" applyNumberFormat="0" applyProtection="0">
      <alignment vertical="top"/>
    </xf>
    <xf numFmtId="0" fontId="53" fillId="62" borderId="65" applyNumberFormat="0" applyAlignment="0" applyProtection="0"/>
    <xf numFmtId="0" fontId="32" fillId="0" borderId="68" applyNumberFormat="0" applyFill="0" applyProtection="0">
      <alignment vertical="top"/>
    </xf>
    <xf numFmtId="0" fontId="73" fillId="61" borderId="67" applyNumberFormat="0" applyAlignment="0" applyProtection="0"/>
    <xf numFmtId="0" fontId="73" fillId="61" borderId="67" applyNumberFormat="0" applyAlignment="0" applyProtection="0"/>
    <xf numFmtId="0" fontId="73" fillId="61" borderId="67" applyNumberFormat="0" applyAlignment="0" applyProtection="0"/>
    <xf numFmtId="0" fontId="53" fillId="61" borderId="65" applyNumberFormat="0" applyProtection="0">
      <alignment vertical="top"/>
    </xf>
    <xf numFmtId="0" fontId="73" fillId="61" borderId="67" applyNumberFormat="0" applyProtection="0">
      <alignment vertical="top"/>
    </xf>
    <xf numFmtId="0" fontId="58" fillId="45"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8" fillId="47" borderId="65" applyNumberFormat="0" applyAlignment="0" applyProtection="0"/>
    <xf numFmtId="0" fontId="53" fillId="62"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8" fillId="47" borderId="65" applyNumberFormat="0" applyAlignment="0" applyProtection="0"/>
    <xf numFmtId="0" fontId="58" fillId="47" borderId="65" applyNumberFormat="0" applyAlignment="0" applyProtection="0"/>
    <xf numFmtId="0" fontId="53" fillId="62" borderId="65" applyNumberFormat="0" applyAlignment="0" applyProtection="0"/>
    <xf numFmtId="0" fontId="27" fillId="69" borderId="66"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Alignment="0" applyProtection="0"/>
    <xf numFmtId="0" fontId="73" fillId="61" borderId="67" applyNumberFormat="0" applyAlignment="0" applyProtection="0"/>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3" fillId="61"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58" fillId="66" borderId="65" applyNumberFormat="0" applyAlignment="0" applyProtection="0"/>
    <xf numFmtId="0" fontId="53" fillId="62" borderId="65" applyNumberFormat="0" applyAlignment="0" applyProtection="0"/>
    <xf numFmtId="0" fontId="58" fillId="47" borderId="65" applyNumberFormat="0" applyAlignment="0" applyProtection="0"/>
    <xf numFmtId="0" fontId="53" fillId="61"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28" fillId="69" borderId="66" applyNumberFormat="0" applyProtection="0">
      <alignment vertical="top"/>
    </xf>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66"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28" fillId="69" borderId="66"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3" fillId="62" borderId="65" applyNumberFormat="0" applyAlignment="0" applyProtection="0"/>
    <xf numFmtId="0" fontId="53" fillId="61" borderId="65" applyNumberFormat="0" applyAlignment="0" applyProtection="0"/>
    <xf numFmtId="0" fontId="53" fillId="61" borderId="65" applyNumberFormat="0" applyAlignment="0" applyProtection="0"/>
    <xf numFmtId="0" fontId="53" fillId="61"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69" borderId="66"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8" fillId="45" borderId="65" applyNumberFormat="0" applyProtection="0">
      <alignment vertical="top"/>
    </xf>
    <xf numFmtId="0" fontId="28" fillId="69" borderId="66" applyNumberFormat="0" applyProtection="0">
      <alignment vertical="top"/>
    </xf>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73" fillId="61" borderId="67"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73" fillId="62"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3" fillId="62"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66" borderId="65"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53" fillId="61" borderId="65" applyNumberFormat="0" applyProtection="0">
      <alignment vertical="top"/>
    </xf>
    <xf numFmtId="0" fontId="27" fillId="69" borderId="66"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27" fillId="69" borderId="66" applyNumberFormat="0" applyAlignment="0" applyProtection="0"/>
    <xf numFmtId="0" fontId="53" fillId="61" borderId="65" applyNumberFormat="0" applyProtection="0">
      <alignment vertical="top"/>
    </xf>
    <xf numFmtId="0" fontId="73" fillId="61" borderId="67" applyNumberFormat="0" applyProtection="0">
      <alignment vertical="top"/>
    </xf>
    <xf numFmtId="0" fontId="73" fillId="61" borderId="67" applyNumberFormat="0" applyAlignment="0" applyProtection="0"/>
    <xf numFmtId="0" fontId="73" fillId="62" borderId="67"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Protection="0">
      <alignment vertical="top"/>
    </xf>
    <xf numFmtId="0" fontId="58" fillId="47"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66"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73" fillId="62" borderId="67" applyNumberFormat="0" applyAlignment="0" applyProtection="0"/>
    <xf numFmtId="0" fontId="73" fillId="62" borderId="67"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2"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73" fillId="62" borderId="67"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69" borderId="66"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27" fillId="69" borderId="66" applyNumberFormat="0" applyAlignment="0" applyProtection="0"/>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53" fillId="61"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27" fillId="69" borderId="66"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73" fillId="61"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53" fillId="61" borderId="65" applyNumberFormat="0" applyAlignment="0" applyProtection="0"/>
    <xf numFmtId="0" fontId="27" fillId="69" borderId="66"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73" fillId="61" borderId="67" applyNumberFormat="0" applyProtection="0">
      <alignment vertical="top"/>
    </xf>
    <xf numFmtId="0" fontId="53" fillId="61" borderId="65" applyNumberFormat="0" applyAlignment="0" applyProtection="0"/>
    <xf numFmtId="0" fontId="58" fillId="66" borderId="65"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3" fillId="62"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32" fillId="0" borderId="68" applyNumberFormat="0" applyFill="0" applyAlignment="0" applyProtection="0"/>
    <xf numFmtId="0" fontId="53" fillId="62" borderId="65" applyNumberFormat="0" applyAlignment="0" applyProtection="0"/>
    <xf numFmtId="0" fontId="58" fillId="45" borderId="65" applyNumberFormat="0" applyProtection="0">
      <alignment vertical="top"/>
    </xf>
    <xf numFmtId="0" fontId="58" fillId="66" borderId="65"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58" fillId="66"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73" fillId="61" borderId="67" applyNumberFormat="0" applyAlignment="0" applyProtection="0"/>
    <xf numFmtId="0" fontId="53" fillId="62"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73" fillId="61" borderId="67" applyNumberFormat="0" applyProtection="0">
      <alignment vertical="top"/>
    </xf>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5" borderId="65"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Alignment="0" applyProtection="0"/>
    <xf numFmtId="0" fontId="53" fillId="61" borderId="65"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58" fillId="45" borderId="65" applyNumberFormat="0" applyProtection="0">
      <alignment vertical="top"/>
    </xf>
    <xf numFmtId="0" fontId="27" fillId="69" borderId="66" applyNumberFormat="0" applyAlignment="0" applyProtection="0"/>
    <xf numFmtId="0" fontId="58" fillId="47"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27" fillId="69" borderId="66" applyNumberFormat="0" applyAlignment="0" applyProtection="0"/>
    <xf numFmtId="0" fontId="53" fillId="61"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2"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73" fillId="61" borderId="67" applyNumberFormat="0" applyAlignment="0" applyProtection="0"/>
    <xf numFmtId="0" fontId="53" fillId="62"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2"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Alignment="0" applyProtection="0"/>
    <xf numFmtId="0" fontId="73" fillId="61" borderId="67" applyNumberFormat="0" applyProtection="0">
      <alignment vertical="top"/>
    </xf>
    <xf numFmtId="0" fontId="58" fillId="66"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58" fillId="45"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73" fillId="61" borderId="67" applyNumberFormat="0" applyProtection="0">
      <alignment vertical="top"/>
    </xf>
    <xf numFmtId="0" fontId="32" fillId="0" borderId="68" applyNumberFormat="0" applyFill="0" applyProtection="0">
      <alignment vertical="top"/>
    </xf>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2" borderId="67" applyNumberFormat="0" applyAlignment="0" applyProtection="0"/>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53" fillId="61" borderId="65" applyNumberFormat="0" applyAlignment="0" applyProtection="0"/>
    <xf numFmtId="0" fontId="28" fillId="69" borderId="66" applyNumberFormat="0" applyProtection="0">
      <alignment vertical="top"/>
    </xf>
    <xf numFmtId="0" fontId="58" fillId="66" borderId="65" applyNumberFormat="0" applyAlignment="0" applyProtection="0"/>
    <xf numFmtId="0" fontId="28" fillId="69" borderId="66" applyNumberFormat="0" applyProtection="0">
      <alignment vertical="top"/>
    </xf>
    <xf numFmtId="0" fontId="28" fillId="69" borderId="66" applyNumberFormat="0" applyProtection="0">
      <alignment vertical="top"/>
    </xf>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73" fillId="62" borderId="67" applyNumberFormat="0" applyAlignment="0" applyProtection="0"/>
    <xf numFmtId="0" fontId="27" fillId="69" borderId="66" applyNumberFormat="0" applyAlignment="0" applyProtection="0"/>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Protection="0">
      <alignment vertical="top"/>
    </xf>
    <xf numFmtId="0" fontId="73" fillId="61" borderId="67"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73" fillId="62" borderId="67" applyNumberFormat="0" applyAlignment="0" applyProtection="0"/>
    <xf numFmtId="0" fontId="53" fillId="62"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Protection="0">
      <alignment vertical="top"/>
    </xf>
    <xf numFmtId="0" fontId="28" fillId="69" borderId="66" applyNumberFormat="0" applyProtection="0">
      <alignment vertical="top"/>
    </xf>
    <xf numFmtId="0" fontId="27" fillId="69" borderId="66"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73" fillId="61" borderId="67" applyNumberFormat="0" applyAlignment="0" applyProtection="0"/>
    <xf numFmtId="0" fontId="27" fillId="69" borderId="66" applyNumberFormat="0" applyAlignment="0" applyProtection="0"/>
    <xf numFmtId="0" fontId="73" fillId="61" borderId="67"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69" borderId="66" applyNumberFormat="0" applyAlignment="0" applyProtection="0"/>
    <xf numFmtId="0" fontId="58" fillId="66" borderId="65"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8" fillId="47"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8" fillId="45" borderId="65" applyNumberFormat="0" applyProtection="0">
      <alignment vertical="top"/>
    </xf>
    <xf numFmtId="0" fontId="53" fillId="61" borderId="65" applyNumberFormat="0" applyAlignment="0" applyProtection="0"/>
    <xf numFmtId="0" fontId="32" fillId="0" borderId="68" applyNumberFormat="0" applyFill="0" applyProtection="0">
      <alignment vertical="top"/>
    </xf>
    <xf numFmtId="0" fontId="58" fillId="47" borderId="65" applyNumberForma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73" fillId="61" borderId="67" applyNumberFormat="0" applyAlignment="0" applyProtection="0"/>
    <xf numFmtId="0" fontId="73" fillId="61" borderId="67" applyNumberFormat="0" applyProtection="0">
      <alignment vertical="top"/>
    </xf>
    <xf numFmtId="0" fontId="53" fillId="61" borderId="65" applyNumberFormat="0" applyProtection="0">
      <alignment vertical="top"/>
    </xf>
    <xf numFmtId="0" fontId="27" fillId="69" borderId="66" applyNumberFormat="0" applyAlignment="0" applyProtection="0"/>
    <xf numFmtId="0" fontId="27" fillId="69" borderId="66" applyNumberFormat="0" applyAlignment="0" applyProtection="0"/>
    <xf numFmtId="0" fontId="58" fillId="66"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53" fillId="62" borderId="65"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53" fillId="62" borderId="65" applyNumberFormat="0" applyAlignment="0" applyProtection="0"/>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2" borderId="65" applyNumberFormat="0" applyAlignment="0" applyProtection="0"/>
    <xf numFmtId="0" fontId="58" fillId="47"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73" fillId="61" borderId="67"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32" fillId="0" borderId="68" applyNumberFormat="0" applyFill="0" applyProtection="0">
      <alignment vertical="top"/>
    </xf>
    <xf numFmtId="0" fontId="28" fillId="69" borderId="66" applyNumberFormat="0" applyProtection="0">
      <alignment vertical="top"/>
    </xf>
    <xf numFmtId="0" fontId="53" fillId="61"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Protection="0">
      <alignment vertical="top"/>
    </xf>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27" fillId="69" borderId="66"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73" fillId="61" borderId="67" applyNumberFormat="0" applyAlignment="0" applyProtection="0"/>
    <xf numFmtId="0" fontId="58" fillId="47"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2" borderId="67"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28" fillId="69" borderId="66" applyNumberFormat="0" applyProtection="0">
      <alignment vertical="top"/>
    </xf>
    <xf numFmtId="0" fontId="73" fillId="62" borderId="67" applyNumberFormat="0" applyAlignment="0" applyProtection="0"/>
    <xf numFmtId="0" fontId="58" fillId="47"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53" fillId="61"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73" fillId="62" borderId="67" applyNumberFormat="0" applyAlignment="0" applyProtection="0"/>
    <xf numFmtId="0" fontId="27" fillId="69" borderId="66"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73" fillId="62" borderId="67" applyNumberFormat="0" applyAlignment="0" applyProtection="0"/>
    <xf numFmtId="0" fontId="53" fillId="62"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2" borderId="65" applyNumberFormat="0" applyAlignment="0" applyProtection="0"/>
    <xf numFmtId="0" fontId="58" fillId="47" borderId="65" applyNumberFormat="0" applyAlignment="0" applyProtection="0"/>
    <xf numFmtId="0" fontId="58" fillId="66"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32" fillId="0" borderId="68" applyNumberFormat="0" applyFill="0" applyProtection="0">
      <alignment vertical="top"/>
    </xf>
    <xf numFmtId="0" fontId="28" fillId="69" borderId="66" applyNumberFormat="0" applyProtection="0">
      <alignment vertical="top"/>
    </xf>
    <xf numFmtId="0" fontId="53" fillId="61"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Protection="0">
      <alignment vertical="top"/>
    </xf>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27" fillId="69" borderId="66"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73" fillId="61" borderId="67" applyNumberFormat="0" applyAlignment="0" applyProtection="0"/>
    <xf numFmtId="0" fontId="58" fillId="47"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2" borderId="67"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28" fillId="69" borderId="66" applyNumberFormat="0" applyProtection="0">
      <alignment vertical="top"/>
    </xf>
    <xf numFmtId="0" fontId="73" fillId="62" borderId="67" applyNumberFormat="0" applyAlignment="0" applyProtection="0"/>
    <xf numFmtId="0" fontId="58" fillId="47"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53" fillId="61"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73" fillId="62" borderId="67" applyNumberFormat="0" applyAlignment="0" applyProtection="0"/>
    <xf numFmtId="0" fontId="53" fillId="62"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53" fillId="62"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2" borderId="65" applyNumberFormat="0" applyAlignment="0" applyProtection="0"/>
    <xf numFmtId="0" fontId="58" fillId="47" borderId="65" applyNumberFormat="0" applyAlignment="0" applyProtection="0"/>
    <xf numFmtId="0" fontId="58" fillId="66"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73" fillId="61" borderId="67" applyNumberFormat="0" applyProtection="0">
      <alignment vertical="top"/>
    </xf>
    <xf numFmtId="0" fontId="28" fillId="69" borderId="66" applyNumberFormat="0" applyProtection="0">
      <alignment vertical="top"/>
    </xf>
    <xf numFmtId="0" fontId="58" fillId="45" borderId="65" applyNumberFormat="0" applyProtection="0">
      <alignment vertical="top"/>
    </xf>
    <xf numFmtId="0" fontId="28" fillId="69" borderId="66" applyNumberFormat="0" applyProtection="0">
      <alignment vertical="top"/>
    </xf>
    <xf numFmtId="0" fontId="27" fillId="69" borderId="66" applyNumberFormat="0" applyAlignment="0" applyProtection="0"/>
    <xf numFmtId="0" fontId="53" fillId="61" borderId="65" applyNumberFormat="0" applyAlignment="0" applyProtection="0"/>
    <xf numFmtId="0" fontId="27" fillId="69" borderId="66" applyNumberFormat="0" applyAlignment="0" applyProtection="0"/>
    <xf numFmtId="0" fontId="28" fillId="69" borderId="66" applyNumberFormat="0" applyProtection="0">
      <alignment vertical="top"/>
    </xf>
    <xf numFmtId="0" fontId="27" fillId="69" borderId="66" applyNumberFormat="0" applyAlignment="0" applyProtection="0"/>
    <xf numFmtId="0" fontId="58" fillId="66" borderId="65" applyNumberFormat="0" applyAlignment="0" applyProtection="0"/>
    <xf numFmtId="0" fontId="73" fillId="61" borderId="67" applyNumberFormat="0" applyProtection="0">
      <alignment vertical="top"/>
    </xf>
    <xf numFmtId="0" fontId="58" fillId="47"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Alignment="0" applyProtection="0"/>
    <xf numFmtId="0" fontId="28" fillId="69" borderId="66" applyNumberFormat="0" applyProtection="0">
      <alignment vertical="top"/>
    </xf>
    <xf numFmtId="0" fontId="73" fillId="62" borderId="67"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27" fillId="69" borderId="66"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58" fillId="47" borderId="65" applyNumberFormat="0" applyAlignment="0" applyProtection="0"/>
    <xf numFmtId="0" fontId="73" fillId="61" borderId="67"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Alignment="0" applyProtection="0"/>
    <xf numFmtId="0" fontId="53" fillId="61"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53" fillId="61" borderId="65" applyNumberFormat="0" applyProtection="0">
      <alignment vertical="top"/>
    </xf>
    <xf numFmtId="0" fontId="73" fillId="61" borderId="67" applyNumberFormat="0" applyProtection="0">
      <alignment vertical="top"/>
    </xf>
    <xf numFmtId="0" fontId="58" fillId="45" borderId="65" applyNumberFormat="0" applyProtection="0">
      <alignment vertical="top"/>
    </xf>
    <xf numFmtId="0" fontId="58" fillId="45" borderId="65" applyNumberFormat="0" applyProtection="0">
      <alignment vertical="top"/>
    </xf>
    <xf numFmtId="0" fontId="27" fillId="69" borderId="66" applyNumberFormat="0" applyAlignment="0" applyProtection="0"/>
    <xf numFmtId="0" fontId="58" fillId="47" borderId="65" applyNumberFormat="0" applyAlignment="0" applyProtection="0"/>
    <xf numFmtId="0" fontId="27" fillId="69" borderId="66"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73" fillId="61" borderId="67" applyNumberFormat="0" applyAlignment="0" applyProtection="0"/>
    <xf numFmtId="0" fontId="27" fillId="70" borderId="66" applyNumberFormat="0" applyFont="0" applyAlignment="0" applyProtection="0"/>
    <xf numFmtId="0" fontId="73" fillId="61" borderId="67" applyNumberFormat="0" applyAlignment="0" applyProtection="0"/>
    <xf numFmtId="0" fontId="73" fillId="61" borderId="67" applyNumberFormat="0" applyAlignment="0" applyProtection="0"/>
    <xf numFmtId="0" fontId="58" fillId="47" borderId="65" applyNumberFormat="0" applyAlignment="0" applyProtection="0"/>
    <xf numFmtId="0" fontId="58" fillId="66"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32" fillId="0" borderId="68" applyNumberFormat="0" applyFill="0" applyAlignment="0" applyProtection="0"/>
    <xf numFmtId="0" fontId="28" fillId="69" borderId="66" applyNumberFormat="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53" fillId="61" borderId="65" applyNumberFormat="0" applyProtection="0">
      <alignment vertical="top"/>
    </xf>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58" fillId="66" borderId="65"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28" fillId="69" borderId="66" applyNumberFormat="0" applyProtection="0">
      <alignment vertical="top"/>
    </xf>
    <xf numFmtId="0" fontId="27" fillId="69" borderId="66" applyNumberFormat="0" applyAlignment="0" applyProtection="0"/>
    <xf numFmtId="0" fontId="58" fillId="45"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58" fillId="66"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53" fillId="62" borderId="65" applyNumberFormat="0" applyAlignment="0" applyProtection="0"/>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3" fillId="62" borderId="65" applyNumberFormat="0" applyAlignment="0" applyProtection="0"/>
    <xf numFmtId="0" fontId="73" fillId="62"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2" borderId="65" applyNumberFormat="0" applyAlignment="0" applyProtection="0"/>
    <xf numFmtId="0" fontId="73" fillId="61" borderId="67" applyNumberFormat="0" applyProtection="0">
      <alignment vertical="top"/>
    </xf>
    <xf numFmtId="0" fontId="53" fillId="61" borderId="65" applyNumberFormat="0" applyAlignment="0" applyProtection="0"/>
    <xf numFmtId="0" fontId="58" fillId="47" borderId="65" applyNumberFormat="0" applyAlignment="0" applyProtection="0"/>
    <xf numFmtId="0" fontId="58" fillId="66"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53" fillId="61" borderId="65" applyNumberFormat="0" applyAlignment="0" applyProtection="0"/>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66" borderId="65" applyNumberFormat="0" applyAlignment="0" applyProtection="0"/>
    <xf numFmtId="0" fontId="32" fillId="0" borderId="68" applyNumberFormat="0" applyFill="0" applyAlignment="0" applyProtection="0"/>
    <xf numFmtId="0" fontId="58" fillId="47" borderId="65" applyNumberForma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8" fillId="47" borderId="65" applyNumberFormat="0" applyAlignment="0" applyProtection="0"/>
    <xf numFmtId="0" fontId="53" fillId="62" borderId="65"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8" fillId="47"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2" borderId="67"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2"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8" fillId="69" borderId="66" applyNumberFormat="0" applyProtection="0">
      <alignment vertical="top"/>
    </xf>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8" fillId="66"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58" fillId="45" borderId="65" applyNumberFormat="0" applyProtection="0">
      <alignment vertical="top"/>
    </xf>
    <xf numFmtId="0" fontId="27" fillId="69" borderId="66"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53" fillId="61"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73" fillId="62" borderId="67"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53" fillId="61" borderId="65" applyNumberFormat="0" applyProtection="0">
      <alignment vertical="top"/>
    </xf>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53" fillId="62" borderId="65" applyNumberFormat="0" applyAlignment="0" applyProtection="0"/>
    <xf numFmtId="0" fontId="27" fillId="69" borderId="66" applyNumberForma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66"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2"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58" fillId="66" borderId="65"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28" fillId="69" borderId="66" applyNumberFormat="0" applyProtection="0">
      <alignment vertical="top"/>
    </xf>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8" fillId="69" borderId="66" applyNumberFormat="0" applyProtection="0">
      <alignment vertical="top"/>
    </xf>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1" borderId="67"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53" fillId="62"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8" fillId="66" borderId="65" applyNumberFormat="0" applyAlignment="0" applyProtection="0"/>
    <xf numFmtId="0" fontId="53" fillId="61" borderId="65" applyNumberFormat="0" applyAlignment="0" applyProtection="0"/>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8" fillId="69" borderId="66" applyNumberFormat="0" applyProtection="0">
      <alignment vertical="top"/>
    </xf>
    <xf numFmtId="0" fontId="73" fillId="61" borderId="67" applyNumberFormat="0" applyAlignment="0" applyProtection="0"/>
    <xf numFmtId="0" fontId="32" fillId="0" borderId="68" applyNumberFormat="0" applyFill="0" applyAlignment="0" applyProtection="0"/>
    <xf numFmtId="0" fontId="58" fillId="66" borderId="65" applyNumberFormat="0" applyAlignment="0" applyProtection="0"/>
    <xf numFmtId="0" fontId="58" fillId="45"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1" borderId="65" applyNumberFormat="0" applyAlignment="0" applyProtection="0"/>
    <xf numFmtId="0" fontId="58" fillId="45"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8" fillId="69" borderId="66"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53" fillId="62" borderId="65" applyNumberFormat="0" applyAlignment="0" applyProtection="0"/>
    <xf numFmtId="0" fontId="27" fillId="69" borderId="66" applyNumberFormat="0" applyAlignment="0" applyProtection="0"/>
    <xf numFmtId="0" fontId="73" fillId="62" borderId="67" applyNumberFormat="0" applyAlignment="0" applyProtection="0"/>
    <xf numFmtId="0" fontId="27" fillId="70" borderId="66" applyNumberFormat="0" applyFont="0" applyAlignment="0" applyProtection="0"/>
    <xf numFmtId="0" fontId="58" fillId="66" borderId="65" applyNumberFormat="0" applyAlignment="0" applyProtection="0"/>
    <xf numFmtId="0" fontId="27" fillId="70" borderId="66" applyNumberFormat="0" applyFont="0" applyAlignment="0" applyProtection="0"/>
    <xf numFmtId="0" fontId="58" fillId="47" borderId="65"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73" fillId="62" borderId="67"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7" borderId="65"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73" fillId="61" borderId="67" applyNumberFormat="0" applyProtection="0">
      <alignment vertical="top"/>
    </xf>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53" fillId="62"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8" fillId="45" borderId="65" applyNumberFormat="0" applyProtection="0">
      <alignment vertical="top"/>
    </xf>
    <xf numFmtId="0" fontId="73" fillId="61" borderId="67" applyNumberForma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3" fillId="62"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58" fillId="66"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27" fillId="69" borderId="66"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53" fillId="61"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73" fillId="61" borderId="67" applyNumberFormat="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32" fillId="0" borderId="68" applyNumberFormat="0" applyFill="0" applyProtection="0">
      <alignment vertical="top"/>
    </xf>
    <xf numFmtId="0" fontId="58" fillId="47" borderId="65" applyNumberFormat="0" applyAlignment="0" applyProtection="0"/>
    <xf numFmtId="0" fontId="27" fillId="69" borderId="66" applyNumberFormat="0" applyAlignment="0" applyProtection="0"/>
    <xf numFmtId="0" fontId="53" fillId="62" borderId="65"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53" fillId="62" borderId="65" applyNumberFormat="0" applyAlignment="0" applyProtection="0"/>
    <xf numFmtId="0" fontId="58" fillId="66" borderId="65"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58" fillId="66"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3" fillId="61" borderId="65"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Protection="0">
      <alignment vertical="top"/>
    </xf>
    <xf numFmtId="0" fontId="73" fillId="61" borderId="67" applyNumberFormat="0" applyProtection="0">
      <alignment vertical="top"/>
    </xf>
    <xf numFmtId="0" fontId="53" fillId="61"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53" fillId="61" borderId="65" applyNumberFormat="0" applyAlignment="0" applyProtection="0"/>
    <xf numFmtId="0" fontId="28" fillId="69" borderId="66" applyNumberFormat="0" applyProtection="0">
      <alignment vertical="top"/>
    </xf>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73" fillId="61" borderId="67"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73" fillId="61" borderId="67" applyNumberFormat="0" applyProtection="0">
      <alignment vertical="top"/>
    </xf>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2"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3" fillId="62"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1" borderId="67" applyNumberFormat="0" applyProtection="0">
      <alignment vertical="top"/>
    </xf>
    <xf numFmtId="0" fontId="58" fillId="47"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28" fillId="69" borderId="66" applyNumberFormat="0" applyProtection="0">
      <alignment vertical="top"/>
    </xf>
    <xf numFmtId="0" fontId="53" fillId="62" borderId="65" applyNumberFormat="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27" fillId="69" borderId="66" applyNumberFormat="0" applyAlignment="0" applyProtection="0"/>
    <xf numFmtId="0" fontId="58" fillId="66"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73" fillId="62" borderId="67" applyNumberFormat="0" applyAlignment="0" applyProtection="0"/>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66" borderId="65" applyNumberFormat="0" applyAlignment="0" applyProtection="0"/>
    <xf numFmtId="0" fontId="28" fillId="69" borderId="66"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53" fillId="62" borderId="65" applyNumberFormat="0" applyAlignment="0" applyProtection="0"/>
    <xf numFmtId="0" fontId="27" fillId="69" borderId="66" applyNumberFormat="0" applyAlignment="0" applyProtection="0"/>
    <xf numFmtId="0" fontId="58" fillId="66"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58" fillId="47" borderId="65" applyNumberFormat="0" applyAlignment="0" applyProtection="0"/>
    <xf numFmtId="0" fontId="73" fillId="62" borderId="67"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Protection="0">
      <alignment vertical="top"/>
    </xf>
    <xf numFmtId="0" fontId="27" fillId="70" borderId="66" applyNumberFormat="0" applyFont="0" applyAlignment="0" applyProtection="0"/>
    <xf numFmtId="0" fontId="32" fillId="0" borderId="68" applyNumberFormat="0" applyFill="0" applyProtection="0">
      <alignment vertical="top"/>
    </xf>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58" fillId="47" borderId="65" applyNumberFormat="0" applyAlignment="0" applyProtection="0"/>
    <xf numFmtId="0" fontId="58" fillId="45" borderId="65"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Protection="0">
      <alignment vertical="top"/>
    </xf>
    <xf numFmtId="0" fontId="73" fillId="61" borderId="67"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28" fillId="69" borderId="66" applyNumberFormat="0" applyProtection="0">
      <alignment vertical="top"/>
    </xf>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3" fillId="61"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73" fillId="62" borderId="67" applyNumberFormat="0" applyAlignment="0" applyProtection="0"/>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Alignment="0" applyProtection="0"/>
    <xf numFmtId="0" fontId="28" fillId="69" borderId="66" applyNumberFormat="0" applyProtection="0">
      <alignment vertical="top"/>
    </xf>
    <xf numFmtId="0" fontId="73" fillId="62" borderId="67"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53" fillId="61" borderId="65" applyNumberFormat="0" applyAlignment="0" applyProtection="0"/>
    <xf numFmtId="0" fontId="32" fillId="0" borderId="68" applyNumberFormat="0" applyFill="0" applyProtection="0">
      <alignment vertical="top"/>
    </xf>
    <xf numFmtId="0" fontId="27" fillId="69" borderId="66" applyNumberFormat="0" applyAlignment="0" applyProtection="0"/>
    <xf numFmtId="0" fontId="73" fillId="62" borderId="67" applyNumberFormat="0" applyAlignment="0" applyProtection="0"/>
    <xf numFmtId="0" fontId="53" fillId="61" borderId="65" applyNumberFormat="0" applyProtection="0">
      <alignment vertical="top"/>
    </xf>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Protection="0">
      <alignment vertical="top"/>
    </xf>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73" fillId="62"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8" fillId="69" borderId="66"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53" fillId="61" borderId="65" applyNumberFormat="0" applyAlignment="0" applyProtection="0"/>
    <xf numFmtId="0" fontId="53" fillId="62" borderId="65"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27" fillId="69" borderId="66" applyNumberFormat="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Alignment="0" applyProtection="0"/>
    <xf numFmtId="0" fontId="73" fillId="62" borderId="67" applyNumberFormat="0" applyAlignment="0" applyProtection="0"/>
    <xf numFmtId="0" fontId="58" fillId="47" borderId="65" applyNumberFormat="0" applyAlignment="0" applyProtection="0"/>
    <xf numFmtId="0" fontId="73" fillId="62" borderId="67"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27" fillId="69" borderId="66" applyNumberForma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53" fillId="61"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73" fillId="61" borderId="67" applyNumberFormat="0" applyProtection="0">
      <alignment vertical="top"/>
    </xf>
    <xf numFmtId="0" fontId="53" fillId="61"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8" fillId="66" borderId="65" applyNumberFormat="0" applyAlignment="0" applyProtection="0"/>
    <xf numFmtId="0" fontId="28" fillId="69" borderId="66" applyNumberFormat="0" applyProtection="0">
      <alignment vertical="top"/>
    </xf>
    <xf numFmtId="0" fontId="73" fillId="61" borderId="67" applyNumberFormat="0" applyAlignment="0" applyProtection="0"/>
    <xf numFmtId="0" fontId="58" fillId="66"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Protection="0">
      <alignment vertical="top"/>
    </xf>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3" fillId="62"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73" fillId="61" borderId="67" applyNumberFormat="0" applyProtection="0">
      <alignment vertical="top"/>
    </xf>
    <xf numFmtId="0" fontId="73" fillId="61" borderId="67"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69" borderId="66"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73" fillId="61" borderId="67" applyNumberFormat="0" applyProtection="0">
      <alignment vertical="top"/>
    </xf>
    <xf numFmtId="0" fontId="73" fillId="61" borderId="67" applyNumberFormat="0" applyAlignment="0" applyProtection="0"/>
    <xf numFmtId="0" fontId="73" fillId="62" borderId="67"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Alignment="0" applyProtection="0"/>
    <xf numFmtId="0" fontId="53" fillId="62" borderId="65"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58" fillId="47"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58" fillId="66" borderId="65"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73" fillId="61" borderId="67"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47"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73" fillId="61" borderId="67" applyNumberFormat="0" applyProtection="0">
      <alignment vertical="top"/>
    </xf>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32" fillId="0" borderId="68" applyNumberFormat="0" applyFill="0" applyProtection="0">
      <alignment vertical="top"/>
    </xf>
    <xf numFmtId="0" fontId="73" fillId="61" borderId="67" applyNumberFormat="0" applyAlignment="0" applyProtection="0"/>
    <xf numFmtId="0" fontId="73" fillId="61" borderId="67" applyNumberFormat="0" applyAlignment="0" applyProtection="0"/>
    <xf numFmtId="0" fontId="53" fillId="62" borderId="65" applyNumberFormat="0" applyAlignment="0" applyProtection="0"/>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27" fillId="69" borderId="66" applyNumberFormat="0" applyAlignment="0" applyProtection="0"/>
    <xf numFmtId="0" fontId="53" fillId="61" borderId="65" applyNumberFormat="0" applyProtection="0">
      <alignment vertical="top"/>
    </xf>
    <xf numFmtId="0" fontId="58" fillId="66" borderId="65" applyNumberFormat="0" applyAlignment="0" applyProtection="0"/>
    <xf numFmtId="0" fontId="53" fillId="61"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53" fillId="62" borderId="65" applyNumberFormat="0" applyAlignment="0" applyProtection="0"/>
    <xf numFmtId="0" fontId="73" fillId="62" borderId="67" applyNumberFormat="0" applyAlignment="0" applyProtection="0"/>
    <xf numFmtId="0" fontId="73" fillId="62" borderId="67"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58" fillId="45" borderId="65" applyNumberFormat="0" applyProtection="0">
      <alignment vertical="top"/>
    </xf>
    <xf numFmtId="0" fontId="32" fillId="0" borderId="68" applyNumberFormat="0" applyFill="0" applyAlignment="0" applyProtection="0"/>
    <xf numFmtId="0" fontId="53" fillId="61" borderId="65" applyNumberFormat="0" applyAlignment="0" applyProtection="0"/>
    <xf numFmtId="0" fontId="53" fillId="62" borderId="65" applyNumberFormat="0" applyAlignment="0" applyProtection="0"/>
    <xf numFmtId="0" fontId="73" fillId="62" borderId="67" applyNumberFormat="0" applyAlignment="0" applyProtection="0"/>
    <xf numFmtId="0" fontId="58" fillId="45" borderId="65" applyNumberFormat="0" applyProtection="0">
      <alignment vertical="top"/>
    </xf>
    <xf numFmtId="0" fontId="73" fillId="61" borderId="67" applyNumberFormat="0" applyProtection="0">
      <alignment vertical="top"/>
    </xf>
    <xf numFmtId="0" fontId="53" fillId="61"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28" fillId="69" borderId="66" applyNumberFormat="0" applyProtection="0">
      <alignment vertical="top"/>
    </xf>
    <xf numFmtId="0" fontId="73" fillId="62" borderId="67" applyNumberFormat="0" applyAlignment="0" applyProtection="0"/>
    <xf numFmtId="0" fontId="73" fillId="61" borderId="67" applyNumberFormat="0" applyAlignment="0" applyProtection="0"/>
    <xf numFmtId="0" fontId="73" fillId="62" borderId="67" applyNumberFormat="0" applyAlignment="0" applyProtection="0"/>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73" fillId="62" borderId="67" applyNumberFormat="0" applyAlignment="0" applyProtection="0"/>
    <xf numFmtId="0" fontId="58" fillId="45" borderId="65" applyNumberFormat="0" applyProtection="0">
      <alignment vertical="top"/>
    </xf>
    <xf numFmtId="0" fontId="73" fillId="61" borderId="67" applyNumberFormat="0" applyProtection="0">
      <alignment vertical="top"/>
    </xf>
    <xf numFmtId="0" fontId="53" fillId="61"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53" fillId="61" borderId="65" applyNumberFormat="0" applyProtection="0">
      <alignment vertical="top"/>
    </xf>
    <xf numFmtId="0" fontId="73" fillId="62"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58" fillId="47"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8" fillId="66"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8" fillId="47"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73" fillId="61" borderId="67" applyNumberFormat="0" applyAlignment="0" applyProtection="0"/>
    <xf numFmtId="0" fontId="53" fillId="62"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58" fillId="47"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2" borderId="65" applyNumberFormat="0" applyAlignment="0" applyProtection="0"/>
    <xf numFmtId="0" fontId="58" fillId="47"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28" fillId="69" borderId="66"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66"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53" fillId="62"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27" fillId="69" borderId="66"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53" fillId="61"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73" fillId="62" borderId="67" applyNumberFormat="0" applyAlignment="0" applyProtection="0"/>
    <xf numFmtId="0" fontId="58" fillId="45" borderId="65" applyNumberFormat="0" applyProtection="0">
      <alignment vertical="top"/>
    </xf>
    <xf numFmtId="0" fontId="73" fillId="61" borderId="67" applyNumberFormat="0" applyAlignment="0" applyProtection="0"/>
    <xf numFmtId="0" fontId="53" fillId="62" borderId="65" applyNumberFormat="0" applyAlignment="0" applyProtection="0"/>
    <xf numFmtId="0" fontId="73" fillId="62" borderId="67" applyNumberFormat="0" applyAlignment="0" applyProtection="0"/>
    <xf numFmtId="0" fontId="58" fillId="47" borderId="65" applyNumberFormat="0" applyAlignment="0" applyProtection="0"/>
    <xf numFmtId="0" fontId="73" fillId="62" borderId="67" applyNumberFormat="0" applyAlignment="0" applyProtection="0"/>
    <xf numFmtId="0" fontId="73" fillId="61" borderId="67" applyNumberFormat="0" applyProtection="0">
      <alignment vertical="top"/>
    </xf>
    <xf numFmtId="0" fontId="73" fillId="61" borderId="67" applyNumberFormat="0" applyProtection="0">
      <alignment vertical="top"/>
    </xf>
    <xf numFmtId="0" fontId="58" fillId="66" borderId="65" applyNumberFormat="0" applyAlignment="0" applyProtection="0"/>
    <xf numFmtId="0" fontId="53" fillId="62" borderId="65" applyNumberFormat="0" applyAlignment="0" applyProtection="0"/>
    <xf numFmtId="0" fontId="73" fillId="61" borderId="67" applyNumberFormat="0" applyAlignment="0" applyProtection="0"/>
    <xf numFmtId="0" fontId="73" fillId="61" borderId="67"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8" fillId="45" borderId="65" applyNumberFormat="0" applyProtection="0">
      <alignment vertical="top"/>
    </xf>
    <xf numFmtId="0" fontId="73" fillId="61" borderId="67" applyNumberFormat="0" applyAlignment="0" applyProtection="0"/>
    <xf numFmtId="0" fontId="53" fillId="62" borderId="65" applyNumberFormat="0" applyAlignment="0" applyProtection="0"/>
    <xf numFmtId="0" fontId="53" fillId="61" borderId="65" applyNumberFormat="0" applyAlignment="0" applyProtection="0"/>
    <xf numFmtId="0" fontId="53" fillId="62"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73" fillId="62" borderId="67" applyNumberFormat="0" applyAlignment="0" applyProtection="0"/>
    <xf numFmtId="0" fontId="27" fillId="69" borderId="66" applyNumberFormat="0" applyAlignment="0" applyProtection="0"/>
    <xf numFmtId="0" fontId="73" fillId="61" borderId="67" applyNumberFormat="0" applyProtection="0">
      <alignment vertical="top"/>
    </xf>
    <xf numFmtId="0" fontId="73" fillId="62" borderId="67" applyNumberFormat="0" applyAlignment="0" applyProtection="0"/>
    <xf numFmtId="0" fontId="58" fillId="66" borderId="65" applyNumberFormat="0" applyAlignment="0" applyProtection="0"/>
    <xf numFmtId="0" fontId="73" fillId="62" borderId="67" applyNumberFormat="0" applyAlignment="0" applyProtection="0"/>
    <xf numFmtId="0" fontId="53" fillId="61" borderId="65" applyNumberFormat="0" applyAlignment="0" applyProtection="0"/>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32" fillId="0" borderId="68" applyNumberFormat="0" applyFill="0" applyProtection="0">
      <alignment vertical="top"/>
    </xf>
    <xf numFmtId="0" fontId="58" fillId="47"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32" fillId="0" borderId="68" applyNumberFormat="0" applyFill="0" applyAlignment="0" applyProtection="0"/>
    <xf numFmtId="0" fontId="53" fillId="62"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3" fillId="61" borderId="65" applyNumberFormat="0" applyAlignment="0" applyProtection="0"/>
    <xf numFmtId="0" fontId="53" fillId="61" borderId="65" applyNumberFormat="0" applyProtection="0">
      <alignment vertical="top"/>
    </xf>
    <xf numFmtId="0" fontId="53" fillId="61" borderId="65" applyNumberFormat="0" applyProtection="0">
      <alignment vertical="top"/>
    </xf>
    <xf numFmtId="0" fontId="32" fillId="0" borderId="68" applyNumberFormat="0" applyFill="0" applyProtection="0">
      <alignment vertical="top"/>
    </xf>
    <xf numFmtId="0" fontId="32" fillId="0" borderId="68" applyNumberFormat="0" applyFill="0" applyProtection="0">
      <alignment vertical="top"/>
    </xf>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58" fillId="47"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58" fillId="66" borderId="65" applyNumberFormat="0" applyAlignment="0" applyProtection="0"/>
    <xf numFmtId="0" fontId="73" fillId="61"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3" fillId="62" borderId="65" applyNumberFormat="0" applyAlignment="0" applyProtection="0"/>
    <xf numFmtId="0" fontId="32" fillId="0" borderId="68" applyNumberFormat="0" applyFill="0" applyProtection="0">
      <alignment vertical="top"/>
    </xf>
    <xf numFmtId="0" fontId="73" fillId="61" borderId="67" applyNumberForma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1" borderId="67" applyNumberFormat="0" applyProtection="0">
      <alignment vertical="top"/>
    </xf>
    <xf numFmtId="0" fontId="58" fillId="45"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3" fillId="61" borderId="65" applyNumberFormat="0" applyProtection="0">
      <alignment vertical="top"/>
    </xf>
    <xf numFmtId="0" fontId="58" fillId="47" borderId="65" applyNumberFormat="0" applyAlignment="0" applyProtection="0"/>
    <xf numFmtId="0" fontId="58" fillId="47" borderId="65" applyNumberFormat="0" applyAlignment="0" applyProtection="0"/>
    <xf numFmtId="0" fontId="53" fillId="62" borderId="65" applyNumberFormat="0" applyAlignment="0" applyProtection="0"/>
    <xf numFmtId="0" fontId="27" fillId="69" borderId="66"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73" fillId="62" borderId="67" applyNumberFormat="0" applyAlignment="0" applyProtection="0"/>
    <xf numFmtId="0" fontId="73" fillId="61" borderId="67" applyNumberFormat="0" applyAlignment="0" applyProtection="0"/>
    <xf numFmtId="0" fontId="58" fillId="66"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Alignment="0" applyProtection="0"/>
    <xf numFmtId="0" fontId="73" fillId="61" borderId="67" applyNumberFormat="0" applyAlignment="0" applyProtection="0"/>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Protection="0">
      <alignment vertical="top"/>
    </xf>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53" fillId="61"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8" fillId="66" borderId="65" applyNumberFormat="0" applyAlignment="0" applyProtection="0"/>
    <xf numFmtId="0" fontId="53" fillId="62" borderId="65" applyNumberFormat="0" applyAlignment="0" applyProtection="0"/>
    <xf numFmtId="0" fontId="58" fillId="47" borderId="65" applyNumberFormat="0" applyAlignment="0" applyProtection="0"/>
    <xf numFmtId="0" fontId="53" fillId="61"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73" fillId="62" borderId="67" applyNumberFormat="0" applyAlignment="0" applyProtection="0"/>
    <xf numFmtId="0" fontId="53" fillId="61"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2"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7" borderId="65" applyNumberFormat="0" applyAlignment="0" applyProtection="0"/>
    <xf numFmtId="0" fontId="58" fillId="66" borderId="65" applyNumberFormat="0" applyAlignment="0" applyProtection="0"/>
    <xf numFmtId="0" fontId="28" fillId="69" borderId="66" applyNumberFormat="0" applyProtection="0">
      <alignment vertical="top"/>
    </xf>
    <xf numFmtId="0" fontId="58" fillId="66" borderId="65" applyNumberFormat="0" applyAlignment="0" applyProtection="0"/>
    <xf numFmtId="0" fontId="73" fillId="62" borderId="67" applyNumberFormat="0" applyAlignment="0" applyProtection="0"/>
    <xf numFmtId="0" fontId="53" fillId="62" borderId="65" applyNumberFormat="0" applyAlignment="0" applyProtection="0"/>
    <xf numFmtId="0" fontId="27" fillId="69" borderId="66"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53" fillId="61"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3" fillId="62" borderId="65" applyNumberFormat="0" applyAlignment="0" applyProtection="0"/>
    <xf numFmtId="0" fontId="53" fillId="61" borderId="65" applyNumberFormat="0" applyAlignment="0" applyProtection="0"/>
    <xf numFmtId="0" fontId="53" fillId="61"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3" fillId="61" borderId="65" applyNumberFormat="0" applyProtection="0">
      <alignment vertical="top"/>
    </xf>
    <xf numFmtId="0" fontId="73" fillId="61" borderId="67" applyNumberFormat="0" applyAlignment="0" applyProtection="0"/>
    <xf numFmtId="0" fontId="58" fillId="47" borderId="65" applyNumberFormat="0" applyAlignment="0" applyProtection="0"/>
    <xf numFmtId="0" fontId="73" fillId="62"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69" borderId="66" applyNumberFormat="0" applyAlignment="0" applyProtection="0"/>
    <xf numFmtId="0" fontId="73" fillId="61" borderId="67" applyNumberFormat="0" applyProtection="0">
      <alignment vertical="top"/>
    </xf>
    <xf numFmtId="0" fontId="28" fillId="69" borderId="66"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32" fillId="0" borderId="68" applyNumberFormat="0" applyFill="0" applyAlignment="0" applyProtection="0"/>
    <xf numFmtId="0" fontId="58" fillId="47" borderId="65" applyNumberFormat="0" applyAlignment="0" applyProtection="0"/>
    <xf numFmtId="0" fontId="58" fillId="47" borderId="65" applyNumberFormat="0" applyAlignment="0" applyProtection="0"/>
    <xf numFmtId="0" fontId="73" fillId="61" borderId="67"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53" fillId="62" borderId="65" applyNumberFormat="0" applyAlignment="0" applyProtection="0"/>
    <xf numFmtId="0" fontId="53" fillId="62"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Protection="0">
      <alignment vertical="top"/>
    </xf>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58" fillId="45" borderId="65"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53" fillId="61" borderId="65" applyNumberFormat="0" applyProtection="0">
      <alignment vertical="top"/>
    </xf>
    <xf numFmtId="0" fontId="28" fillId="69" borderId="66" applyNumberFormat="0" applyProtection="0">
      <alignment vertical="top"/>
    </xf>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28" fillId="69" borderId="66"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73" fillId="61" borderId="67" applyNumberFormat="0" applyAlignment="0" applyProtection="0"/>
    <xf numFmtId="0" fontId="27" fillId="69" borderId="66" applyNumberFormat="0" applyAlignment="0" applyProtection="0"/>
    <xf numFmtId="0" fontId="73" fillId="62" borderId="67"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27" fillId="69" borderId="66" applyNumberFormat="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53" fillId="62" borderId="65" applyNumberFormat="0" applyAlignment="0" applyProtection="0"/>
    <xf numFmtId="0" fontId="58" fillId="47" borderId="65" applyNumberFormat="0" applyAlignment="0" applyProtection="0"/>
    <xf numFmtId="0" fontId="27" fillId="69" borderId="66"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58" fillId="45" borderId="65" applyNumberFormat="0" applyProtection="0">
      <alignment vertical="top"/>
    </xf>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73" fillId="61" borderId="67" applyNumberFormat="0" applyAlignment="0" applyProtection="0"/>
    <xf numFmtId="0" fontId="27" fillId="69" borderId="66"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73" fillId="61" borderId="67" applyNumberFormat="0" applyProtection="0">
      <alignment vertical="top"/>
    </xf>
    <xf numFmtId="0" fontId="73" fillId="61" borderId="67" applyNumberFormat="0" applyAlignment="0" applyProtection="0"/>
    <xf numFmtId="0" fontId="58" fillId="66" borderId="65" applyNumberFormat="0" applyAlignment="0" applyProtection="0"/>
    <xf numFmtId="0" fontId="28" fillId="69" borderId="66" applyNumberFormat="0" applyProtection="0">
      <alignment vertical="top"/>
    </xf>
    <xf numFmtId="0" fontId="27" fillId="69" borderId="66" applyNumberFormat="0" applyAlignment="0" applyProtection="0"/>
    <xf numFmtId="0" fontId="58" fillId="45" borderId="65"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58" fillId="47" borderId="65" applyNumberFormat="0" applyAlignment="0" applyProtection="0"/>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Protection="0">
      <alignment vertical="top"/>
    </xf>
    <xf numFmtId="0" fontId="73" fillId="61"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2" borderId="67" applyNumberForma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Protection="0">
      <alignment vertical="top"/>
    </xf>
    <xf numFmtId="0" fontId="58" fillId="47" borderId="65" applyNumberFormat="0" applyAlignment="0" applyProtection="0"/>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32" fillId="0" borderId="68" applyNumberFormat="0" applyFill="0" applyAlignment="0" applyProtection="0"/>
    <xf numFmtId="0" fontId="53" fillId="62" borderId="65" applyNumberFormat="0" applyAlignment="0" applyProtection="0"/>
    <xf numFmtId="0" fontId="58" fillId="66" borderId="65" applyNumberFormat="0" applyAlignment="0" applyProtection="0"/>
    <xf numFmtId="0" fontId="58" fillId="47" borderId="65" applyNumberFormat="0" applyAlignment="0" applyProtection="0"/>
    <xf numFmtId="0" fontId="73" fillId="61" borderId="67" applyNumberFormat="0" applyProtection="0">
      <alignment vertical="top"/>
    </xf>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73" fillId="62"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53" fillId="62"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73" fillId="61" borderId="67" applyNumberFormat="0" applyProtection="0">
      <alignment vertical="top"/>
    </xf>
    <xf numFmtId="0" fontId="32" fillId="0" borderId="68" applyNumberFormat="0" applyFill="0" applyAlignment="0" applyProtection="0"/>
    <xf numFmtId="0" fontId="58" fillId="45"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Protection="0">
      <alignment vertical="top"/>
    </xf>
    <xf numFmtId="0" fontId="28" fillId="69" borderId="66" applyNumberFormat="0" applyProtection="0">
      <alignment vertical="top"/>
    </xf>
    <xf numFmtId="0" fontId="58" fillId="47"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Protection="0">
      <alignment vertical="top"/>
    </xf>
    <xf numFmtId="0" fontId="73" fillId="62" borderId="67"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73" fillId="62" borderId="67" applyNumberFormat="0" applyAlignment="0" applyProtection="0"/>
    <xf numFmtId="0" fontId="27" fillId="69" borderId="66" applyNumberFormat="0" applyAlignment="0" applyProtection="0"/>
    <xf numFmtId="0" fontId="73" fillId="62" borderId="67" applyNumberFormat="0" applyAlignment="0" applyProtection="0"/>
    <xf numFmtId="0" fontId="73" fillId="62" borderId="67" applyNumberFormat="0" applyAlignment="0" applyProtection="0"/>
    <xf numFmtId="0" fontId="73" fillId="61" borderId="67" applyNumberFormat="0" applyAlignment="0" applyProtection="0"/>
    <xf numFmtId="0" fontId="53" fillId="61" borderId="65" applyNumberFormat="0" applyAlignment="0" applyProtection="0"/>
    <xf numFmtId="0" fontId="53" fillId="62" borderId="65" applyNumberFormat="0" applyAlignment="0" applyProtection="0"/>
    <xf numFmtId="0" fontId="32" fillId="0" borderId="68" applyNumberFormat="0" applyFill="0" applyProtection="0">
      <alignment vertical="top"/>
    </xf>
    <xf numFmtId="0" fontId="27" fillId="69" borderId="66"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45" borderId="65" applyNumberFormat="0" applyProtection="0">
      <alignment vertical="top"/>
    </xf>
    <xf numFmtId="0" fontId="73" fillId="62" borderId="67" applyNumberFormat="0" applyAlignment="0" applyProtection="0"/>
    <xf numFmtId="0" fontId="73" fillId="61" borderId="67" applyNumberFormat="0" applyAlignment="0" applyProtection="0"/>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73" fillId="61" borderId="67" applyNumberFormat="0" applyProtection="0">
      <alignment vertical="top"/>
    </xf>
    <xf numFmtId="0" fontId="58" fillId="47"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8" fillId="47"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58" fillId="66" borderId="65" applyNumberFormat="0" applyAlignment="0" applyProtection="0"/>
    <xf numFmtId="0" fontId="53" fillId="61" borderId="65" applyNumberFormat="0" applyAlignment="0" applyProtection="0"/>
    <xf numFmtId="0" fontId="58" fillId="66" borderId="65"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2" borderId="67" applyNumberFormat="0" applyAlignment="0" applyProtection="0"/>
    <xf numFmtId="0" fontId="28" fillId="69" borderId="66" applyNumberFormat="0" applyProtection="0">
      <alignment vertical="top"/>
    </xf>
    <xf numFmtId="0" fontId="73" fillId="61" borderId="67"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73" fillId="61"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53" fillId="61" borderId="65" applyNumberFormat="0" applyAlignment="0" applyProtection="0"/>
    <xf numFmtId="0" fontId="53" fillId="61" borderId="65" applyNumberFormat="0" applyAlignment="0" applyProtection="0"/>
    <xf numFmtId="0" fontId="58" fillId="66" borderId="65" applyNumberFormat="0" applyAlignment="0" applyProtection="0"/>
    <xf numFmtId="0" fontId="28" fillId="69" borderId="66"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32" fillId="0" borderId="68" applyNumberFormat="0" applyFill="0" applyAlignment="0" applyProtection="0"/>
    <xf numFmtId="0" fontId="53" fillId="61" borderId="65" applyNumberFormat="0" applyProtection="0">
      <alignment vertical="top"/>
    </xf>
    <xf numFmtId="0" fontId="73" fillId="61" borderId="67" applyNumberFormat="0" applyProtection="0">
      <alignment vertical="top"/>
    </xf>
    <xf numFmtId="0" fontId="27" fillId="69" borderId="66" applyNumberFormat="0" applyAlignment="0" applyProtection="0"/>
    <xf numFmtId="0" fontId="28" fillId="69" borderId="66" applyNumberFormat="0" applyProtection="0">
      <alignment vertical="top"/>
    </xf>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2" borderId="67" applyNumberFormat="0" applyAlignment="0" applyProtection="0"/>
    <xf numFmtId="0" fontId="58" fillId="66"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66"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53" fillId="61" borderId="65" applyNumberFormat="0" applyAlignment="0" applyProtection="0"/>
    <xf numFmtId="0" fontId="27" fillId="69" borderId="66" applyNumberFormat="0" applyAlignment="0" applyProtection="0"/>
    <xf numFmtId="0" fontId="53" fillId="61" borderId="65" applyNumberFormat="0" applyAlignment="0" applyProtection="0"/>
    <xf numFmtId="0" fontId="58" fillId="66"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3" fillId="62"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73" fillId="61" borderId="67" applyNumberFormat="0" applyProtection="0">
      <alignment vertical="top"/>
    </xf>
    <xf numFmtId="0" fontId="32" fillId="0" borderId="68" applyNumberFormat="0" applyFill="0" applyAlignment="0" applyProtection="0"/>
    <xf numFmtId="0" fontId="53" fillId="62"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58" fillId="66" borderId="65"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66" borderId="65" applyNumberFormat="0" applyAlignment="0" applyProtection="0"/>
    <xf numFmtId="0" fontId="73" fillId="62" borderId="67" applyNumberFormat="0" applyAlignment="0" applyProtection="0"/>
    <xf numFmtId="0" fontId="73" fillId="61" borderId="67" applyNumberFormat="0" applyAlignment="0" applyProtection="0"/>
    <xf numFmtId="0" fontId="53" fillId="62"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32" fillId="0" borderId="68" applyNumberFormat="0" applyFill="0" applyAlignment="0" applyProtection="0"/>
    <xf numFmtId="0" fontId="73" fillId="61" borderId="67" applyNumberFormat="0" applyProtection="0">
      <alignment vertical="top"/>
    </xf>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5" borderId="65"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58" fillId="47"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53" fillId="61"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28" fillId="69" borderId="66" applyNumberFormat="0" applyProtection="0">
      <alignment vertical="top"/>
    </xf>
    <xf numFmtId="0" fontId="73" fillId="61" borderId="67" applyNumberFormat="0" applyAlignment="0" applyProtection="0"/>
    <xf numFmtId="0" fontId="27" fillId="69" borderId="66"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3" fillId="61" borderId="65" applyNumberFormat="0" applyProtection="0">
      <alignment vertical="top"/>
    </xf>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Alignment="0" applyProtection="0"/>
    <xf numFmtId="0" fontId="28" fillId="69" borderId="66" applyNumberFormat="0" applyProtection="0">
      <alignment vertical="top"/>
    </xf>
    <xf numFmtId="0" fontId="53" fillId="62" borderId="65" applyNumberFormat="0" applyAlignment="0" applyProtection="0"/>
    <xf numFmtId="0" fontId="58" fillId="45" borderId="65" applyNumberFormat="0" applyProtection="0">
      <alignment vertical="top"/>
    </xf>
    <xf numFmtId="0" fontId="28" fillId="69" borderId="66" applyNumberFormat="0" applyProtection="0">
      <alignment vertical="top"/>
    </xf>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69" borderId="66" applyNumberFormat="0" applyAlignment="0" applyProtection="0"/>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73" fillId="61" borderId="67" applyNumberFormat="0" applyProtection="0">
      <alignment vertical="top"/>
    </xf>
    <xf numFmtId="0" fontId="53" fillId="61" borderId="65" applyNumberFormat="0" applyProtection="0">
      <alignment vertical="top"/>
    </xf>
    <xf numFmtId="0" fontId="53" fillId="62" borderId="65" applyNumberFormat="0" applyAlignment="0" applyProtection="0"/>
    <xf numFmtId="0" fontId="27" fillId="69" borderId="66"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73" fillId="62" borderId="67" applyNumberFormat="0" applyAlignment="0" applyProtection="0"/>
    <xf numFmtId="0" fontId="27" fillId="69" borderId="66"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28" fillId="69" borderId="66" applyNumberFormat="0" applyProtection="0">
      <alignment vertical="top"/>
    </xf>
    <xf numFmtId="0" fontId="28" fillId="69" borderId="66" applyNumberFormat="0" applyProtection="0">
      <alignment vertical="top"/>
    </xf>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58" fillId="47"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73" fillId="62" borderId="67"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73" fillId="61" borderId="67" applyNumberFormat="0" applyProtection="0">
      <alignment vertical="top"/>
    </xf>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73" fillId="61" borderId="67" applyNumberFormat="0" applyProtection="0">
      <alignment vertical="top"/>
    </xf>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58" fillId="45" borderId="65" applyNumberFormat="0" applyProtection="0">
      <alignment vertical="top"/>
    </xf>
    <xf numFmtId="0" fontId="73" fillId="61" borderId="67" applyNumberFormat="0" applyAlignment="0" applyProtection="0"/>
    <xf numFmtId="0" fontId="28" fillId="69" borderId="66" applyNumberFormat="0" applyProtection="0">
      <alignment vertical="top"/>
    </xf>
    <xf numFmtId="0" fontId="27" fillId="69" borderId="66"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Alignment="0" applyProtection="0"/>
    <xf numFmtId="0" fontId="27" fillId="69" borderId="66" applyNumberFormat="0" applyAlignment="0" applyProtection="0"/>
    <xf numFmtId="0" fontId="53" fillId="61"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73" fillId="61" borderId="67" applyNumberFormat="0" applyProtection="0">
      <alignment vertical="top"/>
    </xf>
    <xf numFmtId="0" fontId="58" fillId="47" borderId="65" applyNumberFormat="0" applyAlignment="0" applyProtection="0"/>
    <xf numFmtId="0" fontId="73" fillId="62" borderId="67" applyNumberFormat="0" applyAlignment="0" applyProtection="0"/>
    <xf numFmtId="0" fontId="27" fillId="69" borderId="66" applyNumberFormat="0" applyAlignment="0" applyProtection="0"/>
    <xf numFmtId="0" fontId="58" fillId="66" borderId="65"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7" borderId="65" applyNumberFormat="0" applyAlignment="0" applyProtection="0"/>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8" fillId="47" borderId="65" applyNumberFormat="0" applyAlignment="0" applyProtection="0"/>
    <xf numFmtId="0" fontId="27" fillId="69" borderId="66" applyNumberFormat="0" applyAlignment="0" applyProtection="0"/>
    <xf numFmtId="0" fontId="28" fillId="69" borderId="66" applyNumberFormat="0" applyProtection="0">
      <alignment vertical="top"/>
    </xf>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53" fillId="61"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28" fillId="69" borderId="66" applyNumberFormat="0" applyProtection="0">
      <alignment vertical="top"/>
    </xf>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8" fillId="69" borderId="66" applyNumberFormat="0" applyProtection="0">
      <alignment vertical="top"/>
    </xf>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53" fillId="61"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53" fillId="62" borderId="65" applyNumberFormat="0" applyAlignment="0" applyProtection="0"/>
    <xf numFmtId="0" fontId="27" fillId="69" borderId="66" applyNumberFormat="0" applyAlignment="0" applyProtection="0"/>
    <xf numFmtId="0" fontId="58" fillId="47" borderId="65" applyNumberFormat="0" applyAlignment="0" applyProtection="0"/>
    <xf numFmtId="0" fontId="73" fillId="61" borderId="67" applyNumberFormat="0" applyProtection="0">
      <alignment vertical="top"/>
    </xf>
    <xf numFmtId="0" fontId="28" fillId="69" borderId="66" applyNumberFormat="0" applyProtection="0">
      <alignment vertical="top"/>
    </xf>
    <xf numFmtId="0" fontId="58" fillId="47"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58" fillId="45" borderId="65"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Protection="0">
      <alignment vertical="top"/>
    </xf>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73" fillId="62"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53" fillId="61"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32" fillId="0" borderId="68" applyNumberFormat="0" applyFill="0" applyAlignment="0" applyProtection="0"/>
    <xf numFmtId="0" fontId="53" fillId="62"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27" fillId="69" borderId="66" applyNumberFormat="0" applyAlignment="0" applyProtection="0"/>
    <xf numFmtId="0" fontId="53" fillId="61" borderId="65" applyNumberFormat="0" applyAlignment="0" applyProtection="0"/>
    <xf numFmtId="0" fontId="27" fillId="70" borderId="66" applyNumberFormat="0" applyFont="0" applyAlignment="0" applyProtection="0"/>
    <xf numFmtId="0" fontId="53" fillId="62"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32" fillId="0" borderId="68" applyNumberFormat="0" applyFill="0" applyProtection="0">
      <alignment vertical="top"/>
    </xf>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58" fillId="47"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58" fillId="66" borderId="65" applyNumberFormat="0" applyAlignment="0" applyProtection="0"/>
    <xf numFmtId="0" fontId="73" fillId="61"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3" fillId="62" borderId="65" applyNumberFormat="0" applyAlignment="0" applyProtection="0"/>
    <xf numFmtId="0" fontId="32" fillId="0" borderId="68" applyNumberFormat="0" applyFill="0" applyProtection="0">
      <alignment vertical="top"/>
    </xf>
    <xf numFmtId="0" fontId="73" fillId="61" borderId="67" applyNumberForma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1" borderId="67" applyNumberFormat="0" applyProtection="0">
      <alignment vertical="top"/>
    </xf>
    <xf numFmtId="0" fontId="58" fillId="45"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3" fillId="61" borderId="65" applyNumberFormat="0" applyProtection="0">
      <alignment vertical="top"/>
    </xf>
    <xf numFmtId="0" fontId="58" fillId="47" borderId="65" applyNumberFormat="0" applyAlignment="0" applyProtection="0"/>
    <xf numFmtId="0" fontId="58" fillId="47"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58" fillId="66"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Alignment="0" applyProtection="0"/>
    <xf numFmtId="0" fontId="73" fillId="61" borderId="67" applyNumberFormat="0" applyAlignment="0" applyProtection="0"/>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Protection="0">
      <alignment vertical="top"/>
    </xf>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53" fillId="61"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3" fillId="61"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73" fillId="61" borderId="67" applyNumberFormat="0" applyAlignment="0" applyProtection="0"/>
    <xf numFmtId="0" fontId="58" fillId="66" borderId="65" applyNumberFormat="0" applyAlignment="0" applyProtection="0"/>
    <xf numFmtId="0" fontId="53" fillId="62" borderId="65" applyNumberFormat="0" applyAlignment="0" applyProtection="0"/>
    <xf numFmtId="0" fontId="58" fillId="47" borderId="65" applyNumberFormat="0" applyAlignment="0" applyProtection="0"/>
    <xf numFmtId="0" fontId="53" fillId="61"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1"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58" fillId="47"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73" fillId="61"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73" fillId="62"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3" fillId="62" borderId="65" applyNumberFormat="0" applyAlignment="0" applyProtection="0"/>
    <xf numFmtId="0" fontId="53" fillId="61" borderId="65" applyNumberFormat="0" applyAlignment="0" applyProtection="0"/>
    <xf numFmtId="0" fontId="53" fillId="61"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3" fillId="61" borderId="65" applyNumberFormat="0" applyProtection="0">
      <alignment vertical="top"/>
    </xf>
    <xf numFmtId="0" fontId="73" fillId="61" borderId="67" applyNumberFormat="0" applyAlignment="0" applyProtection="0"/>
    <xf numFmtId="0" fontId="58" fillId="47" borderId="65" applyNumberFormat="0" applyAlignment="0" applyProtection="0"/>
    <xf numFmtId="0" fontId="73" fillId="62"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69" borderId="66" applyNumberFormat="0" applyAlignment="0" applyProtection="0"/>
    <xf numFmtId="0" fontId="73" fillId="61" borderId="67" applyNumberFormat="0" applyProtection="0">
      <alignment vertical="top"/>
    </xf>
    <xf numFmtId="0" fontId="27" fillId="69" borderId="66" applyNumberFormat="0" applyAlignment="0" applyProtection="0"/>
    <xf numFmtId="0" fontId="58" fillId="47"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27" fillId="69" borderId="66"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58" fillId="45" borderId="65" applyNumberFormat="0" applyProtection="0">
      <alignment vertical="top"/>
    </xf>
    <xf numFmtId="0" fontId="58" fillId="66" borderId="65" applyNumberFormat="0" applyAlignment="0" applyProtection="0"/>
    <xf numFmtId="0" fontId="32" fillId="0" borderId="68" applyNumberFormat="0" applyFill="0" applyAlignment="0" applyProtection="0"/>
    <xf numFmtId="0" fontId="58" fillId="47" borderId="65" applyNumberFormat="0" applyAlignment="0" applyProtection="0"/>
    <xf numFmtId="0" fontId="58" fillId="47" borderId="65" applyNumberFormat="0" applyAlignment="0" applyProtection="0"/>
    <xf numFmtId="0" fontId="73" fillId="61" borderId="67"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53" fillId="62" borderId="65" applyNumberFormat="0" applyAlignment="0" applyProtection="0"/>
    <xf numFmtId="0" fontId="53" fillId="62"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32" fillId="0" borderId="68" applyNumberFormat="0" applyFill="0" applyProtection="0">
      <alignment vertical="top"/>
    </xf>
    <xf numFmtId="0" fontId="53" fillId="61" borderId="65" applyNumberFormat="0" applyProtection="0">
      <alignment vertical="top"/>
    </xf>
    <xf numFmtId="0" fontId="27" fillId="70" borderId="66" applyNumberFormat="0" applyFont="0" applyAlignment="0" applyProtection="0"/>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8" fillId="45"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66" borderId="65" applyNumberFormat="0" applyAlignment="0" applyProtection="0"/>
    <xf numFmtId="0" fontId="53" fillId="62"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73" fillId="61" borderId="67" applyNumberFormat="0" applyProtection="0">
      <alignment vertical="top"/>
    </xf>
    <xf numFmtId="0" fontId="73" fillId="61" borderId="67" applyNumberFormat="0" applyAlignment="0" applyProtection="0"/>
    <xf numFmtId="0" fontId="27" fillId="69" borderId="66" applyNumberFormat="0" applyAlignment="0" applyProtection="0"/>
    <xf numFmtId="0" fontId="73" fillId="62" borderId="67"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53" fillId="61" borderId="65" applyNumberFormat="0" applyProtection="0">
      <alignment vertical="top"/>
    </xf>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7" fillId="69" borderId="66" applyNumberFormat="0" applyAlignment="0" applyProtection="0"/>
    <xf numFmtId="0" fontId="58" fillId="66" borderId="65"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73" fillId="62" borderId="67" applyNumberFormat="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8" fillId="69" borderId="66" applyNumberFormat="0" applyProtection="0">
      <alignment vertical="top"/>
    </xf>
    <xf numFmtId="0" fontId="73" fillId="61" borderId="67" applyNumberFormat="0" applyAlignment="0" applyProtection="0"/>
    <xf numFmtId="0" fontId="32" fillId="0" borderId="68" applyNumberFormat="0" applyFill="0" applyAlignment="0" applyProtection="0"/>
    <xf numFmtId="0" fontId="58" fillId="47" borderId="65" applyNumberFormat="0" applyAlignment="0" applyProtection="0"/>
    <xf numFmtId="0" fontId="73" fillId="62" borderId="67" applyNumberFormat="0" applyAlignment="0" applyProtection="0"/>
    <xf numFmtId="0" fontId="27" fillId="69" borderId="66"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8" fillId="47"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58" fillId="66"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Alignment="0" applyProtection="0"/>
    <xf numFmtId="0" fontId="53" fillId="62" borderId="65" applyNumberForma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53" fillId="61" borderId="65" applyNumberFormat="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Protection="0">
      <alignment vertical="top"/>
    </xf>
    <xf numFmtId="0" fontId="32" fillId="0" borderId="68" applyNumberFormat="0" applyFill="0" applyAlignment="0" applyProtection="0"/>
    <xf numFmtId="0" fontId="53" fillId="61"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Protection="0">
      <alignment vertical="top"/>
    </xf>
    <xf numFmtId="0" fontId="53" fillId="61" borderId="65" applyNumberFormat="0" applyAlignment="0" applyProtection="0"/>
    <xf numFmtId="0" fontId="28" fillId="69" borderId="66" applyNumberFormat="0" applyProtection="0">
      <alignment vertical="top"/>
    </xf>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66"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Protection="0">
      <alignment vertical="top"/>
    </xf>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Protection="0">
      <alignment vertical="top"/>
    </xf>
    <xf numFmtId="0" fontId="58" fillId="47" borderId="65" applyNumberFormat="0" applyAlignment="0" applyProtection="0"/>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8" fillId="66" borderId="65" applyNumberFormat="0" applyAlignment="0" applyProtection="0"/>
    <xf numFmtId="0" fontId="58" fillId="47" borderId="65" applyNumberFormat="0" applyAlignment="0" applyProtection="0"/>
    <xf numFmtId="0" fontId="32" fillId="0" borderId="68" applyNumberFormat="0" applyFill="0" applyAlignment="0" applyProtection="0"/>
    <xf numFmtId="0" fontId="53" fillId="62" borderId="65" applyNumberFormat="0" applyAlignment="0" applyProtection="0"/>
    <xf numFmtId="0" fontId="58" fillId="66" borderId="65" applyNumberFormat="0" applyAlignment="0" applyProtection="0"/>
    <xf numFmtId="0" fontId="58" fillId="47" borderId="65" applyNumberFormat="0" applyAlignment="0" applyProtection="0"/>
    <xf numFmtId="0" fontId="73" fillId="61" borderId="67" applyNumberFormat="0" applyProtection="0">
      <alignment vertical="top"/>
    </xf>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73" fillId="62" borderId="67" applyNumberFormat="0" applyAlignment="0" applyProtection="0"/>
    <xf numFmtId="0" fontId="73" fillId="62" borderId="67"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53" fillId="62"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73" fillId="61" borderId="67" applyNumberFormat="0" applyProtection="0">
      <alignment vertical="top"/>
    </xf>
    <xf numFmtId="0" fontId="32" fillId="0" borderId="68" applyNumberFormat="0" applyFill="0" applyAlignment="0" applyProtection="0"/>
    <xf numFmtId="0" fontId="58" fillId="45"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Protection="0">
      <alignment vertical="top"/>
    </xf>
    <xf numFmtId="0" fontId="73" fillId="62" borderId="67"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73" fillId="62" borderId="67" applyNumberFormat="0" applyAlignment="0" applyProtection="0"/>
    <xf numFmtId="0" fontId="73" fillId="61" borderId="67" applyNumberFormat="0" applyAlignment="0" applyProtection="0"/>
    <xf numFmtId="0" fontId="53" fillId="61" borderId="65" applyNumberFormat="0" applyAlignment="0" applyProtection="0"/>
    <xf numFmtId="0" fontId="53" fillId="62" borderId="65" applyNumberFormat="0" applyAlignment="0" applyProtection="0"/>
    <xf numFmtId="0" fontId="32" fillId="0" borderId="68" applyNumberFormat="0" applyFill="0" applyProtection="0">
      <alignment vertical="top"/>
    </xf>
    <xf numFmtId="0" fontId="27" fillId="69" borderId="66" applyNumberFormat="0" applyAlignment="0" applyProtection="0"/>
    <xf numFmtId="0" fontId="73" fillId="61" borderId="67" applyNumberFormat="0" applyProtection="0">
      <alignment vertical="top"/>
    </xf>
    <xf numFmtId="0" fontId="58" fillId="66" borderId="65" applyNumberFormat="0" applyAlignment="0" applyProtection="0"/>
    <xf numFmtId="0" fontId="28" fillId="69" borderId="66" applyNumberFormat="0" applyProtection="0">
      <alignment vertical="top"/>
    </xf>
    <xf numFmtId="0" fontId="73" fillId="62" borderId="67" applyNumberFormat="0" applyAlignment="0" applyProtection="0"/>
    <xf numFmtId="0" fontId="73" fillId="61" borderId="67" applyNumberFormat="0" applyAlignment="0" applyProtection="0"/>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73" fillId="62" borderId="67" applyNumberFormat="0" applyAlignment="0" applyProtection="0"/>
    <xf numFmtId="0" fontId="53" fillId="62" borderId="65" applyNumberFormat="0" applyAlignment="0" applyProtection="0"/>
    <xf numFmtId="0" fontId="58" fillId="47"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58" fillId="66" borderId="65" applyNumberFormat="0" applyAlignment="0" applyProtection="0"/>
    <xf numFmtId="0" fontId="53" fillId="61" borderId="65"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2" borderId="67" applyNumberFormat="0" applyAlignment="0" applyProtection="0"/>
    <xf numFmtId="0" fontId="58" fillId="47"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27" fillId="69" borderId="66"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28" fillId="69" borderId="66" applyNumberFormat="0" applyProtection="0">
      <alignment vertical="top"/>
    </xf>
    <xf numFmtId="0" fontId="32" fillId="0" borderId="68" applyNumberFormat="0" applyFill="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58" fillId="47" borderId="65" applyNumberFormat="0" applyAlignment="0" applyProtection="0"/>
    <xf numFmtId="0" fontId="58" fillId="47" borderId="65"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53" fillId="62" borderId="65" applyNumberFormat="0" applyAlignment="0" applyProtection="0"/>
    <xf numFmtId="0" fontId="32" fillId="0" borderId="68" applyNumberFormat="0" applyFill="0" applyAlignment="0" applyProtection="0"/>
    <xf numFmtId="0" fontId="58" fillId="47" borderId="65" applyNumberFormat="0" applyAlignment="0" applyProtection="0"/>
    <xf numFmtId="0" fontId="27" fillId="69" borderId="66" applyNumberFormat="0" applyAlignment="0" applyProtection="0"/>
    <xf numFmtId="0" fontId="27" fillId="70" borderId="66" applyNumberFormat="0" applyFont="0" applyAlignment="0" applyProtection="0"/>
    <xf numFmtId="0" fontId="73" fillId="62" borderId="67"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27" fillId="69" borderId="66" applyNumberFormat="0" applyAlignment="0" applyProtection="0"/>
    <xf numFmtId="0" fontId="53" fillId="61" borderId="65" applyNumberFormat="0" applyAlignment="0" applyProtection="0"/>
    <xf numFmtId="0" fontId="58" fillId="66"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7" fillId="69" borderId="66" applyNumberFormat="0" applyAlignment="0" applyProtection="0"/>
    <xf numFmtId="0" fontId="53" fillId="61" borderId="65" applyNumberFormat="0" applyProtection="0">
      <alignment vertical="top"/>
    </xf>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3" fillId="62" borderId="65" applyNumberFormat="0" applyAlignment="0" applyProtection="0"/>
    <xf numFmtId="0" fontId="73" fillId="61" borderId="67" applyNumberFormat="0" applyAlignment="0" applyProtection="0"/>
    <xf numFmtId="0" fontId="53" fillId="61"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73" fillId="61" borderId="67" applyNumberFormat="0" applyProtection="0">
      <alignment vertical="top"/>
    </xf>
    <xf numFmtId="0" fontId="32" fillId="0" borderId="68" applyNumberFormat="0" applyFill="0" applyAlignment="0" applyProtection="0"/>
    <xf numFmtId="0" fontId="53" fillId="62"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58" fillId="66" borderId="65"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66" borderId="65" applyNumberFormat="0" applyAlignment="0" applyProtection="0"/>
    <xf numFmtId="0" fontId="73" fillId="62" borderId="67" applyNumberFormat="0" applyAlignment="0" applyProtection="0"/>
    <xf numFmtId="0" fontId="73" fillId="61" borderId="67" applyNumberFormat="0" applyAlignment="0" applyProtection="0"/>
    <xf numFmtId="0" fontId="53" fillId="62"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32" fillId="0" borderId="68" applyNumberFormat="0" applyFill="0" applyAlignment="0" applyProtection="0"/>
    <xf numFmtId="0" fontId="73" fillId="61" borderId="67" applyNumberFormat="0" applyProtection="0">
      <alignment vertical="top"/>
    </xf>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5" borderId="65"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Alignment="0" applyProtection="0"/>
    <xf numFmtId="0" fontId="27" fillId="69" borderId="66"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58" fillId="66" borderId="65" applyNumberFormat="0" applyAlignment="0" applyProtection="0"/>
    <xf numFmtId="0" fontId="73" fillId="61" borderId="67" applyNumberFormat="0" applyAlignment="0" applyProtection="0"/>
    <xf numFmtId="0" fontId="27" fillId="69" borderId="66"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53" fillId="61"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73" fillId="61" borderId="67" applyNumberFormat="0" applyProtection="0">
      <alignment vertical="top"/>
    </xf>
    <xf numFmtId="0" fontId="73" fillId="62" borderId="67" applyNumberFormat="0" applyAlignment="0" applyProtection="0"/>
    <xf numFmtId="0" fontId="58" fillId="66"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53" fillId="61"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73" fillId="61" borderId="67" applyNumberFormat="0" applyAlignment="0" applyProtection="0"/>
    <xf numFmtId="0" fontId="58" fillId="47" borderId="65" applyNumberFormat="0" applyAlignment="0" applyProtection="0"/>
    <xf numFmtId="0" fontId="58" fillId="47" borderId="65" applyNumberFormat="0" applyAlignment="0" applyProtection="0"/>
    <xf numFmtId="0" fontId="53" fillId="62"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58" fillId="66"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8" fillId="45" borderId="65" applyNumberFormat="0" applyProtection="0">
      <alignment vertical="top"/>
    </xf>
    <xf numFmtId="0" fontId="73" fillId="62"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73" fillId="61" borderId="67" applyNumberFormat="0" applyProtection="0">
      <alignment vertical="top"/>
    </xf>
    <xf numFmtId="0" fontId="73" fillId="61"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1" borderId="67" applyNumberFormat="0" applyAlignment="0" applyProtection="0"/>
    <xf numFmtId="0" fontId="32" fillId="0" borderId="68" applyNumberFormat="0" applyFill="0" applyAlignment="0" applyProtection="0"/>
    <xf numFmtId="0" fontId="58" fillId="66" borderId="65" applyNumberFormat="0" applyAlignment="0" applyProtection="0"/>
    <xf numFmtId="0" fontId="32" fillId="0" borderId="68" applyNumberFormat="0" applyFill="0" applyAlignment="0" applyProtection="0"/>
    <xf numFmtId="0" fontId="27" fillId="69" borderId="66"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8" fillId="69" borderId="66" applyNumberFormat="0" applyProtection="0">
      <alignment vertical="top"/>
    </xf>
    <xf numFmtId="0" fontId="73" fillId="61" borderId="67" applyNumberFormat="0" applyAlignment="0" applyProtection="0"/>
    <xf numFmtId="0" fontId="73" fillId="62" borderId="67"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2"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73" fillId="62" borderId="67"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28" fillId="69" borderId="66" applyNumberFormat="0" applyProtection="0">
      <alignment vertical="top"/>
    </xf>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58" fillId="66" borderId="65" applyNumberFormat="0" applyAlignment="0" applyProtection="0"/>
    <xf numFmtId="0" fontId="73" fillId="61" borderId="67" applyNumberFormat="0" applyAlignment="0" applyProtection="0"/>
    <xf numFmtId="0" fontId="73" fillId="61" borderId="67" applyNumberFormat="0" applyProtection="0">
      <alignment vertical="top"/>
    </xf>
    <xf numFmtId="0" fontId="27" fillId="69" borderId="66" applyNumberFormat="0" applyAlignment="0" applyProtection="0"/>
    <xf numFmtId="0" fontId="32" fillId="0" borderId="68" applyNumberFormat="0" applyFill="0" applyAlignment="0" applyProtection="0"/>
    <xf numFmtId="0" fontId="58" fillId="45" borderId="65" applyNumberFormat="0" applyProtection="0">
      <alignment vertical="top"/>
    </xf>
    <xf numFmtId="0" fontId="27" fillId="69" borderId="66" applyNumberFormat="0" applyAlignment="0" applyProtection="0"/>
    <xf numFmtId="0" fontId="28" fillId="69" borderId="66" applyNumberFormat="0" applyProtection="0">
      <alignment vertical="top"/>
    </xf>
    <xf numFmtId="0" fontId="58" fillId="47" borderId="65" applyNumberFormat="0" applyAlignment="0" applyProtection="0"/>
    <xf numFmtId="0" fontId="53" fillId="61" borderId="65" applyNumberFormat="0" applyAlignment="0" applyProtection="0"/>
    <xf numFmtId="0" fontId="27" fillId="69" borderId="66" applyNumberFormat="0" applyAlignment="0" applyProtection="0"/>
    <xf numFmtId="0" fontId="32" fillId="0" borderId="68" applyNumberFormat="0" applyFill="0" applyProtection="0">
      <alignment vertical="top"/>
    </xf>
    <xf numFmtId="0" fontId="53" fillId="62" borderId="65" applyNumberForma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58" fillId="47" borderId="65" applyNumberFormat="0" applyAlignment="0" applyProtection="0"/>
    <xf numFmtId="0" fontId="27" fillId="69" borderId="66" applyNumberFormat="0" applyAlignment="0" applyProtection="0"/>
    <xf numFmtId="0" fontId="32" fillId="0" borderId="68" applyNumberFormat="0" applyFill="0" applyProtection="0">
      <alignment vertical="top"/>
    </xf>
    <xf numFmtId="0" fontId="53" fillId="62" borderId="65" applyNumberFormat="0" applyAlignment="0" applyProtection="0"/>
    <xf numFmtId="0" fontId="27" fillId="69" borderId="66" applyNumberFormat="0" applyAlignment="0" applyProtection="0"/>
    <xf numFmtId="0" fontId="28" fillId="69" borderId="66" applyNumberFormat="0" applyProtection="0">
      <alignment vertical="top"/>
    </xf>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53" fillId="61"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73" fillId="62"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32" fillId="0" borderId="68" applyNumberFormat="0" applyFill="0" applyAlignment="0" applyProtection="0"/>
    <xf numFmtId="0" fontId="73" fillId="61" borderId="67" applyNumberFormat="0" applyAlignment="0" applyProtection="0"/>
    <xf numFmtId="0" fontId="58" fillId="66" borderId="65" applyNumberForma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73" fillId="61"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1" borderId="67" applyNumberFormat="0" applyProtection="0">
      <alignment vertical="top"/>
    </xf>
    <xf numFmtId="0" fontId="53" fillId="61" borderId="65"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58" fillId="47" borderId="65" applyNumberFormat="0" applyAlignment="0" applyProtection="0"/>
    <xf numFmtId="0" fontId="58" fillId="47"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2" borderId="67"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73" fillId="61" borderId="67" applyNumberFormat="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2"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28" fillId="69" borderId="66" applyNumberFormat="0" applyProtection="0">
      <alignment vertical="top"/>
    </xf>
    <xf numFmtId="0" fontId="27" fillId="69" borderId="66" applyNumberFormat="0" applyAlignment="0" applyProtection="0"/>
    <xf numFmtId="0" fontId="53" fillId="61"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58" fillId="45" borderId="65" applyNumberFormat="0" applyProtection="0">
      <alignment vertical="top"/>
    </xf>
    <xf numFmtId="0" fontId="73" fillId="61" borderId="67" applyNumberFormat="0" applyAlignment="0" applyProtection="0"/>
    <xf numFmtId="0" fontId="53" fillId="62"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2" borderId="67" applyNumberFormat="0" applyAlignment="0" applyProtection="0"/>
    <xf numFmtId="0" fontId="27" fillId="69" borderId="66" applyNumberFormat="0" applyAlignment="0" applyProtection="0"/>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Protection="0">
      <alignment vertical="top"/>
    </xf>
    <xf numFmtId="0" fontId="73" fillId="61" borderId="67"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7" fillId="69" borderId="66" applyNumberFormat="0" applyAlignment="0" applyProtection="0"/>
    <xf numFmtId="0" fontId="28" fillId="69" borderId="66" applyNumberFormat="0" applyProtection="0">
      <alignment vertical="top"/>
    </xf>
    <xf numFmtId="0" fontId="53" fillId="62" borderId="65" applyNumberFormat="0" applyAlignment="0" applyProtection="0"/>
    <xf numFmtId="0" fontId="53" fillId="61" borderId="65" applyNumberFormat="0" applyAlignment="0" applyProtection="0"/>
    <xf numFmtId="0" fontId="53" fillId="62"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58" fillId="66"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27" fillId="69" borderId="66"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8" fillId="47"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47" borderId="65"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53" fillId="62"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8" fillId="69" borderId="66"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Protection="0">
      <alignment vertical="top"/>
    </xf>
    <xf numFmtId="0" fontId="58" fillId="47"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58" fillId="66"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1" borderId="67" applyNumberForma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1" borderId="67"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58" fillId="47" borderId="65" applyNumberFormat="0" applyAlignment="0" applyProtection="0"/>
    <xf numFmtId="0" fontId="53" fillId="62"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8" fillId="47" borderId="65" applyNumberFormat="0" applyAlignment="0" applyProtection="0"/>
    <xf numFmtId="0" fontId="58" fillId="47" borderId="65" applyNumberFormat="0" applyAlignment="0" applyProtection="0"/>
    <xf numFmtId="0" fontId="53" fillId="62" borderId="65" applyNumberFormat="0" applyAlignment="0" applyProtection="0"/>
    <xf numFmtId="0" fontId="27" fillId="69" borderId="66"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69" borderId="66" applyNumberFormat="0" applyAlignment="0" applyProtection="0"/>
    <xf numFmtId="0" fontId="73" fillId="61"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Protection="0">
      <alignment vertical="top"/>
    </xf>
    <xf numFmtId="0" fontId="58" fillId="47"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Alignment="0" applyProtection="0"/>
    <xf numFmtId="0" fontId="73" fillId="61" borderId="67" applyNumberFormat="0" applyAlignment="0" applyProtection="0"/>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53" fillId="61"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58" fillId="66" borderId="65" applyNumberFormat="0" applyAlignment="0" applyProtection="0"/>
    <xf numFmtId="0" fontId="53" fillId="62" borderId="65" applyNumberFormat="0" applyAlignment="0" applyProtection="0"/>
    <xf numFmtId="0" fontId="58" fillId="47" borderId="65" applyNumberFormat="0" applyAlignment="0" applyProtection="0"/>
    <xf numFmtId="0" fontId="53" fillId="61"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28" fillId="69" borderId="66" applyNumberFormat="0" applyProtection="0">
      <alignment vertical="top"/>
    </xf>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66"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69" borderId="66"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28" fillId="69" borderId="66"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3" fillId="62" borderId="65" applyNumberFormat="0" applyAlignment="0" applyProtection="0"/>
    <xf numFmtId="0" fontId="53" fillId="61" borderId="65" applyNumberFormat="0" applyAlignment="0" applyProtection="0"/>
    <xf numFmtId="0" fontId="53" fillId="61"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3" fillId="61" borderId="65" applyNumberFormat="0" applyProtection="0">
      <alignment vertical="top"/>
    </xf>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73" fillId="62"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69" borderId="66"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8" fillId="45" borderId="65" applyNumberFormat="0" applyProtection="0">
      <alignment vertical="top"/>
    </xf>
    <xf numFmtId="0" fontId="28" fillId="69" borderId="66" applyNumberFormat="0" applyProtection="0">
      <alignment vertical="top"/>
    </xf>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73" fillId="61" borderId="67"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58" fillId="45" borderId="65" applyNumberFormat="0" applyProtection="0">
      <alignment vertical="top"/>
    </xf>
    <xf numFmtId="0" fontId="58" fillId="66" borderId="65" applyNumberFormat="0" applyAlignment="0" applyProtection="0"/>
    <xf numFmtId="0" fontId="32" fillId="0" borderId="68" applyNumberFormat="0" applyFill="0" applyAlignment="0" applyProtection="0"/>
    <xf numFmtId="0" fontId="58" fillId="47" borderId="65" applyNumberFormat="0" applyAlignment="0" applyProtection="0"/>
    <xf numFmtId="0" fontId="58" fillId="47"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3" fillId="62"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66" borderId="65" applyNumberFormat="0" applyAlignment="0" applyProtection="0"/>
    <xf numFmtId="0" fontId="58" fillId="66" borderId="65" applyNumberFormat="0" applyAlignment="0" applyProtection="0"/>
    <xf numFmtId="0" fontId="73" fillId="62"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53" fillId="61" borderId="65" applyNumberFormat="0" applyProtection="0">
      <alignment vertical="top"/>
    </xf>
    <xf numFmtId="0" fontId="27" fillId="69" borderId="66" applyNumberFormat="0" applyAlignment="0" applyProtection="0"/>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58" fillId="45"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58" fillId="66"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73" fillId="61" borderId="67" applyNumberFormat="0" applyProtection="0">
      <alignment vertical="top"/>
    </xf>
    <xf numFmtId="0" fontId="28" fillId="69" borderId="66" applyNumberFormat="0" applyProtection="0">
      <alignment vertical="top"/>
    </xf>
    <xf numFmtId="0" fontId="73" fillId="61" borderId="67" applyNumberFormat="0" applyAlignment="0" applyProtection="0"/>
    <xf numFmtId="0" fontId="27" fillId="69" borderId="66" applyNumberFormat="0" applyAlignment="0" applyProtection="0"/>
    <xf numFmtId="0" fontId="73" fillId="62" borderId="67"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Protection="0">
      <alignment vertical="top"/>
    </xf>
    <xf numFmtId="0" fontId="58" fillId="47"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66"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Alignment="0" applyProtection="0"/>
    <xf numFmtId="0" fontId="53" fillId="62"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73" fillId="62" borderId="67"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2" borderId="67" applyNumberFormat="0" applyAlignment="0" applyProtection="0"/>
    <xf numFmtId="0" fontId="73" fillId="61" borderId="67" applyNumberFormat="0" applyProtection="0">
      <alignment vertical="top"/>
    </xf>
    <xf numFmtId="0" fontId="32" fillId="0" borderId="68" applyNumberFormat="0" applyFill="0" applyAlignment="0" applyProtection="0"/>
    <xf numFmtId="0" fontId="58" fillId="45"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69" borderId="66" applyNumberFormat="0" applyAlignment="0" applyProtection="0"/>
    <xf numFmtId="0" fontId="58" fillId="47"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2" borderId="67" applyNumberFormat="0" applyAlignment="0" applyProtection="0"/>
    <xf numFmtId="0" fontId="73" fillId="62"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32" fillId="0" borderId="68" applyNumberFormat="0" applyFill="0" applyProtection="0">
      <alignment vertical="top"/>
    </xf>
    <xf numFmtId="0" fontId="27" fillId="69" borderId="66" applyNumberFormat="0" applyAlignment="0" applyProtection="0"/>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73" fillId="61" borderId="67" applyNumberFormat="0" applyAlignment="0" applyProtection="0"/>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28" fillId="69" borderId="66" applyNumberFormat="0" applyProtection="0">
      <alignment vertical="top"/>
    </xf>
    <xf numFmtId="0" fontId="27" fillId="69" borderId="66" applyNumberFormat="0" applyAlignment="0" applyProtection="0"/>
    <xf numFmtId="0" fontId="53" fillId="62" borderId="65" applyNumberFormat="0" applyAlignment="0" applyProtection="0"/>
    <xf numFmtId="0" fontId="58" fillId="47"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27" fillId="69" borderId="66"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53" fillId="61" borderId="65" applyNumberFormat="0" applyAlignment="0" applyProtection="0"/>
    <xf numFmtId="0" fontId="27" fillId="69" borderId="66"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8" fillId="47" borderId="65" applyNumberForma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3" fillId="62" borderId="65" applyNumberFormat="0" applyAlignment="0" applyProtection="0"/>
    <xf numFmtId="0" fontId="73" fillId="61" borderId="67" applyNumberFormat="0" applyAlignment="0" applyProtection="0"/>
    <xf numFmtId="0" fontId="28" fillId="69" borderId="66" applyNumberFormat="0" applyProtection="0">
      <alignment vertical="top"/>
    </xf>
    <xf numFmtId="0" fontId="53" fillId="61"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53" fillId="62"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58" fillId="66" borderId="65"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66"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73" fillId="61" borderId="67" applyNumberFormat="0" applyAlignment="0" applyProtection="0"/>
    <xf numFmtId="0" fontId="53" fillId="62"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73" fillId="61" borderId="67" applyNumberFormat="0" applyProtection="0">
      <alignment vertical="top"/>
    </xf>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5" borderId="65"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47" borderId="65"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7" fillId="70" borderId="66" applyNumberFormat="0" applyFont="0" applyAlignment="0" applyProtection="0"/>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53" fillId="62"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28" fillId="69" borderId="66"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Protection="0">
      <alignment vertical="top"/>
    </xf>
    <xf numFmtId="0" fontId="58" fillId="47"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3" fillId="61"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53" fillId="61" borderId="65"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58" fillId="66"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1" borderId="67" applyNumberFormat="0" applyAlignment="0" applyProtection="0"/>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1" borderId="67"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32" fillId="0" borderId="68" applyNumberFormat="0" applyFill="0" applyProtection="0">
      <alignment vertical="top"/>
    </xf>
    <xf numFmtId="0" fontId="53" fillId="62"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58" fillId="47" borderId="65" applyNumberFormat="0" applyAlignment="0" applyProtection="0"/>
    <xf numFmtId="0" fontId="53" fillId="62"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8" fillId="47" borderId="65" applyNumberFormat="0" applyAlignment="0" applyProtection="0"/>
    <xf numFmtId="0" fontId="58" fillId="47" borderId="65" applyNumberFormat="0" applyAlignment="0" applyProtection="0"/>
    <xf numFmtId="0" fontId="53" fillId="62" borderId="65" applyNumberFormat="0" applyAlignment="0" applyProtection="0"/>
    <xf numFmtId="0" fontId="27" fillId="69" borderId="66"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58" fillId="45" borderId="65" applyNumberFormat="0" applyProtection="0">
      <alignment vertical="top"/>
    </xf>
    <xf numFmtId="0" fontId="27" fillId="69" borderId="66" applyNumberFormat="0" applyAlignment="0" applyProtection="0"/>
    <xf numFmtId="0" fontId="73" fillId="61" borderId="67" applyNumberFormat="0" applyAlignment="0" applyProtection="0"/>
    <xf numFmtId="0" fontId="28" fillId="69" borderId="66" applyNumberFormat="0" applyProtection="0">
      <alignment vertical="top"/>
    </xf>
    <xf numFmtId="0" fontId="58" fillId="66" borderId="65" applyNumberFormat="0" applyAlignment="0" applyProtection="0"/>
    <xf numFmtId="0" fontId="53" fillId="62" borderId="65" applyNumberFormat="0" applyAlignment="0" applyProtection="0"/>
    <xf numFmtId="0" fontId="32" fillId="0" borderId="68" applyNumberFormat="0" applyFill="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Protection="0">
      <alignment vertical="top"/>
    </xf>
    <xf numFmtId="0" fontId="58" fillId="47"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Alignment="0" applyProtection="0"/>
    <xf numFmtId="0" fontId="73" fillId="61" borderId="67" applyNumberFormat="0" applyAlignment="0" applyProtection="0"/>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47" borderId="65" applyNumberFormat="0" applyAlignment="0" applyProtection="0"/>
    <xf numFmtId="0" fontId="53" fillId="61" borderId="65"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53" fillId="61"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53" fillId="61" borderId="65" applyNumberFormat="0" applyProtection="0">
      <alignment vertical="top"/>
    </xf>
    <xf numFmtId="0" fontId="58" fillId="66" borderId="65" applyNumberFormat="0" applyAlignment="0" applyProtection="0"/>
    <xf numFmtId="0" fontId="58" fillId="66"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73" fillId="61" borderId="67" applyNumberFormat="0" applyProtection="0">
      <alignment vertical="top"/>
    </xf>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Alignment="0" applyProtection="0"/>
    <xf numFmtId="0" fontId="58" fillId="66" borderId="65" applyNumberFormat="0" applyAlignment="0" applyProtection="0"/>
    <xf numFmtId="0" fontId="53" fillId="62" borderId="65" applyNumberFormat="0" applyAlignment="0" applyProtection="0"/>
    <xf numFmtId="0" fontId="58" fillId="47" borderId="65" applyNumberFormat="0" applyAlignment="0" applyProtection="0"/>
    <xf numFmtId="0" fontId="53" fillId="61"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58" fillId="47" borderId="65"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28" fillId="69" borderId="66" applyNumberFormat="0" applyProtection="0">
      <alignment vertical="top"/>
    </xf>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66" borderId="65" applyNumberFormat="0" applyAlignment="0" applyProtection="0"/>
    <xf numFmtId="0" fontId="73" fillId="62" borderId="67"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69" borderId="66"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8" fillId="66" borderId="65" applyNumberFormat="0" applyAlignment="0" applyProtection="0"/>
    <xf numFmtId="0" fontId="27" fillId="69" borderId="66" applyNumberFormat="0" applyAlignment="0" applyProtection="0"/>
    <xf numFmtId="0" fontId="28" fillId="69" borderId="66" applyNumberFormat="0" applyProtection="0">
      <alignment vertical="top"/>
    </xf>
    <xf numFmtId="0" fontId="27" fillId="69" borderId="66" applyNumberFormat="0" applyAlignment="0" applyProtection="0"/>
    <xf numFmtId="0" fontId="27" fillId="70" borderId="66" applyNumberFormat="0" applyFont="0" applyAlignment="0" applyProtection="0"/>
    <xf numFmtId="0" fontId="27" fillId="69" borderId="66" applyNumberFormat="0" applyAlignment="0" applyProtection="0"/>
    <xf numFmtId="0" fontId="28" fillId="69" borderId="66"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3" fillId="62" borderId="65" applyNumberFormat="0" applyAlignment="0" applyProtection="0"/>
    <xf numFmtId="0" fontId="53" fillId="61" borderId="65" applyNumberFormat="0" applyAlignment="0" applyProtection="0"/>
    <xf numFmtId="0" fontId="53" fillId="61" borderId="65" applyNumberFormat="0" applyAlignment="0" applyProtection="0"/>
    <xf numFmtId="0" fontId="53" fillId="61" borderId="65" applyNumberFormat="0" applyAlignment="0" applyProtection="0"/>
    <xf numFmtId="0" fontId="73" fillId="61" borderId="67" applyNumberFormat="0" applyProtection="0">
      <alignment vertical="top"/>
    </xf>
    <xf numFmtId="0" fontId="53" fillId="61" borderId="65" applyNumberFormat="0" applyProtection="0">
      <alignment vertical="top"/>
    </xf>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73" fillId="62" borderId="67" applyNumberFormat="0" applyAlignment="0" applyProtection="0"/>
    <xf numFmtId="0" fontId="53" fillId="62" borderId="65" applyNumberForma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53" fillId="62" borderId="65" applyNumberFormat="0" applyAlignment="0" applyProtection="0"/>
    <xf numFmtId="0" fontId="58" fillId="45" borderId="65" applyNumberFormat="0" applyProtection="0">
      <alignment vertical="top"/>
    </xf>
    <xf numFmtId="0" fontId="27" fillId="69" borderId="66"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53" fillId="61" borderId="65" applyNumberFormat="0" applyProtection="0">
      <alignment vertical="top"/>
    </xf>
    <xf numFmtId="0" fontId="53" fillId="62" borderId="65" applyNumberFormat="0" applyAlignment="0" applyProtection="0"/>
    <xf numFmtId="0" fontId="53" fillId="61"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73" fillId="62" borderId="67" applyNumberFormat="0" applyAlignment="0" applyProtection="0"/>
    <xf numFmtId="0" fontId="58" fillId="45" borderId="65" applyNumberFormat="0" applyProtection="0">
      <alignment vertical="top"/>
    </xf>
    <xf numFmtId="0" fontId="28" fillId="69" borderId="66" applyNumberFormat="0" applyProtection="0">
      <alignment vertical="top"/>
    </xf>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73" fillId="61" borderId="67"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53" fillId="61" borderId="65" applyNumberForma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58" fillId="45" borderId="65" applyNumberFormat="0" applyProtection="0">
      <alignment vertical="top"/>
    </xf>
    <xf numFmtId="0" fontId="58" fillId="66" borderId="65" applyNumberFormat="0" applyAlignment="0" applyProtection="0"/>
    <xf numFmtId="0" fontId="32" fillId="0" borderId="68" applyNumberFormat="0" applyFill="0" applyAlignment="0" applyProtection="0"/>
    <xf numFmtId="0" fontId="58" fillId="47" borderId="65" applyNumberFormat="0" applyAlignment="0" applyProtection="0"/>
    <xf numFmtId="0" fontId="58" fillId="47"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73" fillId="62" borderId="67" applyNumberFormat="0" applyAlignment="0" applyProtection="0"/>
    <xf numFmtId="0" fontId="32" fillId="0" borderId="68" applyNumberFormat="0" applyFill="0" applyProtection="0">
      <alignment vertical="top"/>
    </xf>
    <xf numFmtId="0" fontId="73" fillId="62" borderId="67" applyNumberFormat="0" applyAlignment="0" applyProtection="0"/>
    <xf numFmtId="0" fontId="27" fillId="70" borderId="66" applyNumberFormat="0" applyFont="0" applyAlignment="0" applyProtection="0"/>
    <xf numFmtId="0" fontId="28" fillId="69" borderId="66" applyNumberFormat="0" applyProtection="0">
      <alignment vertical="top"/>
    </xf>
    <xf numFmtId="0" fontId="53" fillId="62"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66" borderId="65" applyNumberFormat="0" applyAlignment="0" applyProtection="0"/>
    <xf numFmtId="0" fontId="58" fillId="66" borderId="65" applyNumberFormat="0" applyAlignment="0" applyProtection="0"/>
    <xf numFmtId="0" fontId="73" fillId="62"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Protection="0">
      <alignment vertical="top"/>
    </xf>
    <xf numFmtId="0" fontId="27" fillId="69" borderId="66" applyNumberFormat="0" applyAlignment="0" applyProtection="0"/>
    <xf numFmtId="0" fontId="53" fillId="61" borderId="65" applyNumberFormat="0" applyProtection="0">
      <alignment vertical="top"/>
    </xf>
    <xf numFmtId="0" fontId="27" fillId="69" borderId="66" applyNumberFormat="0" applyAlignment="0" applyProtection="0"/>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2"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53" fillId="62" borderId="65" applyNumberFormat="0" applyAlignment="0" applyProtection="0"/>
    <xf numFmtId="0" fontId="73" fillId="62" borderId="67" applyNumberFormat="0" applyAlignment="0" applyProtection="0"/>
    <xf numFmtId="0" fontId="32" fillId="0" borderId="68" applyNumberFormat="0" applyFill="0" applyProtection="0">
      <alignment vertical="top"/>
    </xf>
    <xf numFmtId="0" fontId="28" fillId="69" borderId="66" applyNumberFormat="0" applyProtection="0">
      <alignment vertical="top"/>
    </xf>
    <xf numFmtId="0" fontId="58" fillId="45" borderId="65" applyNumberFormat="0" applyProtection="0">
      <alignment vertical="top"/>
    </xf>
    <xf numFmtId="0" fontId="73" fillId="61" borderId="67" applyNumberFormat="0" applyAlignment="0" applyProtection="0"/>
    <xf numFmtId="0" fontId="53" fillId="61"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58" fillId="66"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53" fillId="61" borderId="65" applyNumberFormat="0" applyProtection="0">
      <alignment vertical="top"/>
    </xf>
    <xf numFmtId="0" fontId="73" fillId="61" borderId="67" applyNumberFormat="0" applyProtection="0">
      <alignment vertical="top"/>
    </xf>
    <xf numFmtId="0" fontId="28" fillId="69" borderId="66" applyNumberFormat="0" applyProtection="0">
      <alignment vertical="top"/>
    </xf>
    <xf numFmtId="0" fontId="73" fillId="61" borderId="67" applyNumberFormat="0" applyAlignment="0" applyProtection="0"/>
    <xf numFmtId="0" fontId="27" fillId="69" borderId="66" applyNumberFormat="0" applyAlignment="0" applyProtection="0"/>
    <xf numFmtId="0" fontId="73" fillId="62" borderId="67" applyNumberFormat="0" applyAlignment="0" applyProtection="0"/>
    <xf numFmtId="0" fontId="58" fillId="66" borderId="65" applyNumberFormat="0" applyAlignment="0" applyProtection="0"/>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32" fillId="0" borderId="68" applyNumberFormat="0" applyFill="0" applyProtection="0">
      <alignment vertical="top"/>
    </xf>
    <xf numFmtId="0" fontId="58" fillId="47"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58" fillId="66" borderId="65" applyNumberFormat="0" applyAlignment="0" applyProtection="0"/>
    <xf numFmtId="0" fontId="58" fillId="66" borderId="65" applyNumberForma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Alignment="0" applyProtection="0"/>
    <xf numFmtId="0" fontId="53" fillId="62"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73" fillId="61" borderId="67" applyNumberFormat="0" applyProtection="0">
      <alignment vertical="top"/>
    </xf>
    <xf numFmtId="0" fontId="73" fillId="61" borderId="67" applyNumberFormat="0" applyAlignment="0" applyProtection="0"/>
    <xf numFmtId="0" fontId="53" fillId="61"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73" fillId="62" borderId="67" applyNumberFormat="0" applyAlignment="0" applyProtection="0"/>
    <xf numFmtId="0" fontId="27" fillId="69" borderId="66"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2"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2" borderId="67" applyNumberFormat="0" applyAlignment="0" applyProtection="0"/>
    <xf numFmtId="0" fontId="73" fillId="61" borderId="67" applyNumberFormat="0" applyProtection="0">
      <alignment vertical="top"/>
    </xf>
    <xf numFmtId="0" fontId="32" fillId="0" borderId="68" applyNumberFormat="0" applyFill="0" applyAlignment="0" applyProtection="0"/>
    <xf numFmtId="0" fontId="58" fillId="45" borderId="65" applyNumberFormat="0" applyProtection="0">
      <alignment vertical="top"/>
    </xf>
    <xf numFmtId="0" fontId="58" fillId="45" borderId="65" applyNumberFormat="0" applyProtection="0">
      <alignment vertical="top"/>
    </xf>
    <xf numFmtId="0" fontId="73" fillId="61" borderId="67" applyNumberFormat="0" applyAlignment="0" applyProtection="0"/>
    <xf numFmtId="0" fontId="73" fillId="62" borderId="67"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69" borderId="66" applyNumberFormat="0" applyAlignment="0" applyProtection="0"/>
    <xf numFmtId="0" fontId="58" fillId="47" borderId="65" applyNumberFormat="0" applyAlignment="0" applyProtection="0"/>
    <xf numFmtId="0" fontId="53" fillId="61" borderId="65" applyNumberFormat="0" applyProtection="0">
      <alignment vertical="top"/>
    </xf>
    <xf numFmtId="0" fontId="73" fillId="61" borderId="67" applyNumberFormat="0" applyAlignment="0" applyProtection="0"/>
    <xf numFmtId="0" fontId="73" fillId="61" borderId="67"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73" fillId="61" borderId="67"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Alignment="0" applyProtection="0"/>
    <xf numFmtId="0" fontId="73" fillId="61" borderId="67"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27" fillId="70" borderId="66" applyNumberFormat="0" applyFont="0" applyAlignment="0" applyProtection="0"/>
    <xf numFmtId="0" fontId="58" fillId="45" borderId="65" applyNumberFormat="0" applyProtection="0">
      <alignment vertical="top"/>
    </xf>
    <xf numFmtId="0" fontId="53" fillId="61" borderId="65"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73" fillId="62" borderId="67" applyNumberFormat="0" applyAlignment="0" applyProtection="0"/>
    <xf numFmtId="0" fontId="27" fillId="70" borderId="66" applyNumberFormat="0" applyFont="0" applyAlignment="0" applyProtection="0"/>
    <xf numFmtId="0" fontId="27" fillId="69" borderId="66" applyNumberFormat="0" applyAlignment="0" applyProtection="0"/>
    <xf numFmtId="0" fontId="73" fillId="62" borderId="67" applyNumberFormat="0" applyAlignment="0" applyProtection="0"/>
    <xf numFmtId="0" fontId="73" fillId="62"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53" fillId="61" borderId="65" applyNumberFormat="0" applyAlignment="0" applyProtection="0"/>
    <xf numFmtId="0" fontId="53" fillId="62" borderId="65" applyNumberFormat="0" applyAlignment="0" applyProtection="0"/>
    <xf numFmtId="0" fontId="32" fillId="0" borderId="68" applyNumberFormat="0" applyFill="0" applyProtection="0">
      <alignment vertical="top"/>
    </xf>
    <xf numFmtId="0" fontId="27" fillId="69" borderId="66" applyNumberFormat="0" applyAlignment="0" applyProtection="0"/>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73" fillId="62" borderId="67" applyNumberFormat="0" applyAlignment="0" applyProtection="0"/>
    <xf numFmtId="0" fontId="73" fillId="61" borderId="67" applyNumberFormat="0" applyAlignment="0" applyProtection="0"/>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73" fillId="61" borderId="67" applyNumberFormat="0" applyProtection="0">
      <alignment vertical="top"/>
    </xf>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Alignment="0" applyProtection="0"/>
    <xf numFmtId="0" fontId="73" fillId="61" borderId="67" applyNumberFormat="0" applyAlignment="0" applyProtection="0"/>
    <xf numFmtId="0" fontId="28" fillId="69" borderId="66" applyNumberFormat="0" applyProtection="0">
      <alignment vertical="top"/>
    </xf>
    <xf numFmtId="0" fontId="27" fillId="69" borderId="66" applyNumberFormat="0" applyAlignment="0" applyProtection="0"/>
    <xf numFmtId="0" fontId="53" fillId="62" borderId="65" applyNumberFormat="0" applyAlignment="0" applyProtection="0"/>
    <xf numFmtId="0" fontId="58" fillId="47" borderId="65" applyNumberFormat="0" applyAlignment="0" applyProtection="0"/>
    <xf numFmtId="0" fontId="58" fillId="66" borderId="65"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Alignment="0" applyProtection="0"/>
    <xf numFmtId="0" fontId="73" fillId="62" borderId="67"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27" fillId="69" borderId="66" applyNumberFormat="0" applyAlignment="0" applyProtection="0"/>
    <xf numFmtId="0" fontId="32" fillId="0" borderId="68" applyNumberFormat="0" applyFill="0" applyProtection="0">
      <alignment vertical="top"/>
    </xf>
    <xf numFmtId="0" fontId="53" fillId="61" borderId="65" applyNumberFormat="0" applyProtection="0">
      <alignment vertical="top"/>
    </xf>
    <xf numFmtId="0" fontId="73" fillId="62" borderId="67" applyNumberFormat="0" applyAlignment="0" applyProtection="0"/>
    <xf numFmtId="0" fontId="27" fillId="70" borderId="66" applyNumberFormat="0" applyFont="0" applyAlignment="0" applyProtection="0"/>
    <xf numFmtId="0" fontId="73" fillId="61" borderId="67" applyNumberFormat="0" applyProtection="0">
      <alignment vertical="top"/>
    </xf>
    <xf numFmtId="0" fontId="58" fillId="66" borderId="65" applyNumberFormat="0" applyAlignment="0" applyProtection="0"/>
    <xf numFmtId="0" fontId="27" fillId="69" borderId="66" applyNumberFormat="0" applyAlignment="0" applyProtection="0"/>
    <xf numFmtId="0" fontId="73" fillId="61" borderId="67" applyNumberFormat="0" applyAlignment="0" applyProtection="0"/>
    <xf numFmtId="0" fontId="73" fillId="61" borderId="67" applyNumberFormat="0" applyProtection="0">
      <alignment vertical="top"/>
    </xf>
    <xf numFmtId="0" fontId="53" fillId="62" borderId="65" applyNumberFormat="0" applyAlignment="0" applyProtection="0"/>
    <xf numFmtId="0" fontId="58" fillId="66"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53" fillId="61" borderId="65" applyNumberFormat="0" applyAlignment="0" applyProtection="0"/>
    <xf numFmtId="0" fontId="27" fillId="69" borderId="66"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Protection="0">
      <alignment vertical="top"/>
    </xf>
    <xf numFmtId="0" fontId="27" fillId="70" borderId="66" applyNumberFormat="0" applyFont="0" applyAlignment="0" applyProtection="0"/>
    <xf numFmtId="0" fontId="73" fillId="61" borderId="67" applyNumberFormat="0" applyProtection="0">
      <alignment vertical="top"/>
    </xf>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58" fillId="66" borderId="65" applyNumberFormat="0" applyAlignment="0" applyProtection="0"/>
    <xf numFmtId="0" fontId="73" fillId="61" borderId="67" applyNumberFormat="0" applyProtection="0">
      <alignment vertical="top"/>
    </xf>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27" fillId="70" borderId="66" applyNumberFormat="0" applyFont="0" applyAlignment="0" applyProtection="0"/>
    <xf numFmtId="0" fontId="28" fillId="69" borderId="66" applyNumberFormat="0" applyProtection="0">
      <alignment vertical="top"/>
    </xf>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45"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8" fillId="47" borderId="65" applyNumberFormat="0" applyAlignment="0" applyProtection="0"/>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Alignment="0" applyProtection="0"/>
    <xf numFmtId="0" fontId="27" fillId="70" borderId="66" applyNumberFormat="0" applyFont="0" applyAlignment="0" applyProtection="0"/>
    <xf numFmtId="0" fontId="58" fillId="66"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Protection="0">
      <alignment vertical="top"/>
    </xf>
    <xf numFmtId="0" fontId="73" fillId="61" borderId="67" applyNumberFormat="0" applyProtection="0">
      <alignment vertical="top"/>
    </xf>
    <xf numFmtId="0" fontId="73" fillId="62" borderId="67" applyNumberFormat="0" applyAlignment="0" applyProtection="0"/>
    <xf numFmtId="0" fontId="53" fillId="61" borderId="65" applyNumberFormat="0" applyProtection="0">
      <alignment vertical="top"/>
    </xf>
    <xf numFmtId="0" fontId="53" fillId="61" borderId="65" applyNumberFormat="0" applyProtection="0">
      <alignment vertical="top"/>
    </xf>
    <xf numFmtId="0" fontId="73" fillId="61" borderId="67" applyNumberFormat="0" applyProtection="0">
      <alignment vertical="top"/>
    </xf>
    <xf numFmtId="0" fontId="53" fillId="62" borderId="65" applyNumberFormat="0" applyAlignment="0" applyProtection="0"/>
    <xf numFmtId="0" fontId="73" fillId="61" borderId="67" applyNumberFormat="0" applyAlignment="0" applyProtection="0"/>
    <xf numFmtId="0" fontId="28" fillId="69" borderId="66" applyNumberFormat="0" applyProtection="0">
      <alignment vertical="top"/>
    </xf>
    <xf numFmtId="0" fontId="53" fillId="61" borderId="65" applyNumberFormat="0" applyAlignment="0" applyProtection="0"/>
    <xf numFmtId="0" fontId="73" fillId="62" borderId="67" applyNumberFormat="0" applyAlignment="0" applyProtection="0"/>
    <xf numFmtId="0" fontId="53" fillId="61" borderId="65" applyNumberFormat="0" applyProtection="0">
      <alignment vertical="top"/>
    </xf>
    <xf numFmtId="0" fontId="58" fillId="47" borderId="65" applyNumberFormat="0" applyAlignment="0" applyProtection="0"/>
    <xf numFmtId="0" fontId="73" fillId="61" borderId="67" applyNumberFormat="0" applyAlignment="0" applyProtection="0"/>
    <xf numFmtId="0" fontId="58" fillId="45" borderId="65" applyNumberFormat="0" applyProtection="0">
      <alignment vertical="top"/>
    </xf>
    <xf numFmtId="0" fontId="27" fillId="69" borderId="66" applyNumberFormat="0" applyAlignment="0" applyProtection="0"/>
    <xf numFmtId="0" fontId="73" fillId="62"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53" fillId="62"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58" fillId="66" borderId="65" applyNumberFormat="0" applyAlignment="0" applyProtection="0"/>
    <xf numFmtId="0" fontId="32" fillId="0" borderId="68" applyNumberFormat="0" applyFill="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66" borderId="65" applyNumberFormat="0" applyAlignment="0" applyProtection="0"/>
    <xf numFmtId="0" fontId="73" fillId="62" borderId="67" applyNumberFormat="0" applyAlignment="0" applyProtection="0"/>
    <xf numFmtId="0" fontId="28" fillId="69" borderId="66" applyNumberFormat="0" applyProtection="0">
      <alignment vertical="top"/>
    </xf>
    <xf numFmtId="0" fontId="73" fillId="61" borderId="67" applyNumberFormat="0" applyAlignment="0" applyProtection="0"/>
    <xf numFmtId="0" fontId="53" fillId="62" borderId="65" applyNumberFormat="0" applyAlignment="0" applyProtection="0"/>
    <xf numFmtId="0" fontId="58" fillId="66"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8" fillId="69" borderId="66" applyNumberFormat="0" applyProtection="0">
      <alignment vertical="top"/>
    </xf>
    <xf numFmtId="0" fontId="32" fillId="0" borderId="68" applyNumberFormat="0" applyFill="0" applyAlignment="0" applyProtection="0"/>
    <xf numFmtId="0" fontId="73" fillId="61" borderId="67" applyNumberFormat="0" applyProtection="0">
      <alignment vertical="top"/>
    </xf>
    <xf numFmtId="0" fontId="32" fillId="0" borderId="68" applyNumberFormat="0" applyFill="0" applyAlignment="0" applyProtection="0"/>
    <xf numFmtId="0" fontId="58" fillId="47" borderId="65" applyNumberFormat="0" applyAlignment="0" applyProtection="0"/>
    <xf numFmtId="0" fontId="53" fillId="62"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32" fillId="0" borderId="68" applyNumberFormat="0" applyFill="0" applyProtection="0">
      <alignment vertical="top"/>
    </xf>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Protection="0">
      <alignment vertical="top"/>
    </xf>
    <xf numFmtId="0" fontId="32" fillId="0" borderId="68" applyNumberFormat="0" applyFill="0" applyAlignment="0" applyProtection="0"/>
    <xf numFmtId="0" fontId="58" fillId="45" borderId="65" applyNumberFormat="0" applyProtection="0">
      <alignment vertical="top"/>
    </xf>
    <xf numFmtId="0" fontId="73" fillId="61" borderId="67" applyNumberFormat="0" applyProtection="0">
      <alignment vertical="top"/>
    </xf>
    <xf numFmtId="0" fontId="32" fillId="0" borderId="68" applyNumberFormat="0" applyFill="0" applyAlignment="0" applyProtection="0"/>
    <xf numFmtId="0" fontId="73" fillId="61" borderId="67" applyNumberFormat="0" applyAlignment="0" applyProtection="0"/>
    <xf numFmtId="0" fontId="73" fillId="61" borderId="67"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58" fillId="47" borderId="65" applyNumberFormat="0" applyAlignment="0" applyProtection="0"/>
    <xf numFmtId="0" fontId="73" fillId="61" borderId="67" applyNumberFormat="0" applyAlignment="0" applyProtection="0"/>
    <xf numFmtId="0" fontId="53" fillId="62" borderId="65" applyNumberFormat="0" applyAlignment="0" applyProtection="0"/>
    <xf numFmtId="0" fontId="73" fillId="61" borderId="67" applyNumberFormat="0" applyProtection="0">
      <alignment vertical="top"/>
    </xf>
    <xf numFmtId="0" fontId="32" fillId="0" borderId="68" applyNumberFormat="0" applyFill="0" applyProtection="0">
      <alignment vertical="top"/>
    </xf>
    <xf numFmtId="0" fontId="73" fillId="61" borderId="67" applyNumberFormat="0" applyProtection="0">
      <alignment vertical="top"/>
    </xf>
    <xf numFmtId="0" fontId="73" fillId="62" borderId="67" applyNumberForma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8" fillId="47" borderId="65"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5" borderId="65" applyNumberFormat="0" applyProtection="0">
      <alignment vertical="top"/>
    </xf>
    <xf numFmtId="0" fontId="32" fillId="0" borderId="68" applyNumberFormat="0" applyFill="0" applyAlignment="0" applyProtection="0"/>
    <xf numFmtId="0" fontId="32" fillId="0" borderId="68" applyNumberFormat="0" applyFill="0" applyAlignment="0" applyProtection="0"/>
    <xf numFmtId="0" fontId="58" fillId="47" borderId="65" applyNumberFormat="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1" borderId="65" applyNumberFormat="0" applyProtection="0">
      <alignment vertical="top"/>
    </xf>
    <xf numFmtId="0" fontId="58" fillId="45" borderId="65"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73" fillId="61" borderId="67" applyNumberFormat="0" applyAlignment="0" applyProtection="0"/>
    <xf numFmtId="0" fontId="32" fillId="0" borderId="68" applyNumberFormat="0" applyFill="0" applyAlignment="0" applyProtection="0"/>
    <xf numFmtId="0" fontId="53" fillId="62" borderId="65" applyNumberFormat="0" applyAlignment="0" applyProtection="0"/>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58" fillId="47" borderId="65"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58" fillId="66" borderId="65" applyNumberForma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27" fillId="70" borderId="66" applyNumberFormat="0" applyFont="0" applyAlignment="0" applyProtection="0"/>
    <xf numFmtId="0" fontId="27" fillId="69" borderId="66" applyNumberFormat="0" applyAlignment="0" applyProtection="0"/>
    <xf numFmtId="0" fontId="32" fillId="0" borderId="68" applyNumberFormat="0" applyFill="0" applyAlignment="0" applyProtection="0"/>
    <xf numFmtId="0" fontId="73" fillId="61" borderId="67" applyNumberFormat="0" applyAlignment="0" applyProtection="0"/>
    <xf numFmtId="0" fontId="27" fillId="69" borderId="66" applyNumberFormat="0" applyAlignment="0" applyProtection="0"/>
    <xf numFmtId="0" fontId="53" fillId="61" borderId="65"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58" fillId="66" borderId="65" applyNumberFormat="0" applyAlignment="0" applyProtection="0"/>
    <xf numFmtId="0" fontId="58" fillId="47" borderId="65" applyNumberFormat="0" applyAlignment="0" applyProtection="0"/>
    <xf numFmtId="0" fontId="28" fillId="69" borderId="66" applyNumberFormat="0" applyProtection="0">
      <alignment vertical="top"/>
    </xf>
    <xf numFmtId="0" fontId="58" fillId="45" borderId="65" applyNumberFormat="0" applyProtection="0">
      <alignment vertical="top"/>
    </xf>
    <xf numFmtId="0" fontId="27" fillId="70" borderId="66" applyNumberFormat="0" applyFont="0" applyAlignment="0" applyProtection="0"/>
    <xf numFmtId="0" fontId="53" fillId="61" borderId="65" applyNumberFormat="0" applyProtection="0">
      <alignment vertical="top"/>
    </xf>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70" borderId="66" applyNumberFormat="0" applyFont="0" applyAlignment="0" applyProtection="0"/>
    <xf numFmtId="0" fontId="32" fillId="0" borderId="68" applyNumberFormat="0" applyFill="0" applyAlignment="0" applyProtection="0"/>
    <xf numFmtId="0" fontId="27" fillId="70" borderId="66" applyNumberFormat="0" applyFont="0" applyAlignment="0" applyProtection="0"/>
    <xf numFmtId="0" fontId="73" fillId="61" borderId="67" applyNumberFormat="0" applyAlignment="0" applyProtection="0"/>
    <xf numFmtId="0" fontId="27" fillId="69" borderId="66" applyNumberFormat="0" applyAlignment="0" applyProtection="0"/>
    <xf numFmtId="0" fontId="27" fillId="69" borderId="66" applyNumberFormat="0" applyAlignment="0" applyProtection="0"/>
    <xf numFmtId="0" fontId="32" fillId="0" borderId="68" applyNumberFormat="0" applyFill="0" applyProtection="0">
      <alignment vertical="top"/>
    </xf>
    <xf numFmtId="0" fontId="73" fillId="62" borderId="67" applyNumberFormat="0" applyAlignment="0" applyProtection="0"/>
    <xf numFmtId="0" fontId="73" fillId="61" borderId="67" applyNumberFormat="0" applyProtection="0">
      <alignment vertical="top"/>
    </xf>
    <xf numFmtId="0" fontId="28" fillId="69" borderId="66" applyNumberFormat="0" applyProtection="0">
      <alignment vertical="top"/>
    </xf>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3" fillId="61"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8" fillId="69" borderId="66" applyNumberFormat="0" applyProtection="0">
      <alignment vertical="top"/>
    </xf>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7" borderId="65" applyNumberFormat="0" applyAlignment="0" applyProtection="0"/>
    <xf numFmtId="0" fontId="53" fillId="61" borderId="65" applyNumberForma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53" fillId="61" borderId="65" applyNumberFormat="0" applyProtection="0">
      <alignment vertical="top"/>
    </xf>
    <xf numFmtId="0" fontId="27" fillId="70" borderId="66" applyNumberFormat="0" applyFont="0" applyAlignment="0" applyProtection="0"/>
    <xf numFmtId="0" fontId="58" fillId="45" borderId="65" applyNumberFormat="0" applyProtection="0">
      <alignment vertical="top"/>
    </xf>
    <xf numFmtId="0" fontId="28" fillId="69" borderId="66" applyNumberFormat="0" applyProtection="0">
      <alignment vertical="top"/>
    </xf>
    <xf numFmtId="0" fontId="58" fillId="47" borderId="65" applyNumberFormat="0" applyAlignment="0" applyProtection="0"/>
    <xf numFmtId="0" fontId="58" fillId="66" borderId="65" applyNumberFormat="0" applyAlignment="0" applyProtection="0"/>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69" borderId="66" applyNumberFormat="0" applyAlignment="0" applyProtection="0"/>
    <xf numFmtId="0" fontId="27" fillId="70" borderId="66" applyNumberFormat="0" applyFont="0" applyAlignment="0" applyProtection="0"/>
    <xf numFmtId="0" fontId="53" fillId="62" borderId="65" applyNumberFormat="0" applyAlignment="0" applyProtection="0"/>
    <xf numFmtId="0" fontId="53" fillId="61" borderId="65" applyNumberFormat="0" applyProtection="0">
      <alignment vertical="top"/>
    </xf>
    <xf numFmtId="0" fontId="53" fillId="62" borderId="65" applyNumberFormat="0" applyAlignment="0" applyProtection="0"/>
    <xf numFmtId="0" fontId="58" fillId="66" borderId="65" applyNumberFormat="0" applyAlignment="0" applyProtection="0"/>
    <xf numFmtId="0" fontId="58" fillId="45" borderId="65" applyNumberFormat="0" applyProtection="0">
      <alignment vertical="top"/>
    </xf>
    <xf numFmtId="0" fontId="27" fillId="70" borderId="66" applyNumberFormat="0" applyFont="0" applyAlignment="0" applyProtection="0"/>
    <xf numFmtId="0" fontId="28" fillId="69" borderId="66" applyNumberFormat="0" applyProtection="0">
      <alignment vertical="top"/>
    </xf>
    <xf numFmtId="0" fontId="73" fillId="61" borderId="67" applyNumberFormat="0" applyProtection="0">
      <alignment vertical="top"/>
    </xf>
    <xf numFmtId="0" fontId="73" fillId="62" borderId="67" applyNumberFormat="0" applyAlignment="0" applyProtection="0"/>
    <xf numFmtId="0" fontId="32" fillId="0" borderId="68" applyNumberFormat="0" applyFill="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27" fillId="70" borderId="66" applyNumberFormat="0" applyFont="0" applyAlignment="0" applyProtection="0"/>
    <xf numFmtId="0" fontId="27" fillId="69" borderId="66" applyNumberFormat="0" applyAlignment="0" applyProtection="0"/>
    <xf numFmtId="0" fontId="27" fillId="69" borderId="66" applyNumberFormat="0" applyAlignment="0" applyProtection="0"/>
    <xf numFmtId="0" fontId="28" fillId="69" borderId="66" applyNumberFormat="0" applyProtection="0">
      <alignment vertical="top"/>
    </xf>
    <xf numFmtId="0" fontId="27" fillId="70" borderId="66" applyNumberFormat="0" applyFont="0" applyAlignment="0" applyProtection="0"/>
    <xf numFmtId="0" fontId="27" fillId="70" borderId="66" applyNumberFormat="0" applyFont="0" applyAlignment="0" applyProtection="0"/>
    <xf numFmtId="0" fontId="27"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44" fontId="27" fillId="0" borderId="0" applyFont="0" applyFill="0" applyBorder="0" applyAlignment="0" applyProtection="0"/>
    <xf numFmtId="0" fontId="27" fillId="0" borderId="0"/>
    <xf numFmtId="43" fontId="27" fillId="0" borderId="0" applyFont="0" applyFill="0" applyBorder="0" applyAlignment="0" applyProtection="0"/>
    <xf numFmtId="44" fontId="27" fillId="0" borderId="0" applyFont="0" applyFill="0" applyBorder="0" applyAlignment="0" applyProtection="0"/>
    <xf numFmtId="0" fontId="27" fillId="0" borderId="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73" fillId="62" borderId="67" applyNumberFormat="0" applyAlignment="0" applyProtection="0"/>
    <xf numFmtId="0" fontId="58" fillId="45" borderId="65" applyNumberFormat="0" applyProtection="0">
      <alignment vertical="top"/>
    </xf>
    <xf numFmtId="0" fontId="58" fillId="66" borderId="65" applyNumberFormat="0" applyAlignment="0" applyProtection="0"/>
    <xf numFmtId="0" fontId="27" fillId="70" borderId="66" applyNumberFormat="0" applyFont="0" applyAlignment="0" applyProtection="0"/>
    <xf numFmtId="0" fontId="32" fillId="0" borderId="68" applyNumberFormat="0" applyFill="0" applyProtection="0">
      <alignment vertical="top"/>
    </xf>
    <xf numFmtId="0" fontId="53" fillId="62" borderId="65" applyNumberFormat="0" applyAlignment="0" applyProtection="0"/>
    <xf numFmtId="0" fontId="53" fillId="61" borderId="65" applyNumberFormat="0" applyProtection="0">
      <alignment vertical="top"/>
    </xf>
    <xf numFmtId="0" fontId="28" fillId="69" borderId="66" applyNumberFormat="0" applyProtection="0">
      <alignment vertical="top"/>
    </xf>
    <xf numFmtId="0" fontId="53" fillId="61" borderId="65" applyNumberFormat="0" applyAlignment="0" applyProtection="0"/>
    <xf numFmtId="0" fontId="58" fillId="47" borderId="65" applyNumberFormat="0" applyAlignment="0" applyProtection="0"/>
    <xf numFmtId="0" fontId="27" fillId="69" borderId="66" applyNumberFormat="0" applyAlignment="0" applyProtection="0"/>
    <xf numFmtId="0" fontId="27" fillId="69" borderId="66" applyNumberFormat="0" applyAlignment="0" applyProtection="0"/>
    <xf numFmtId="0" fontId="73" fillId="61" borderId="67" applyNumberFormat="0" applyAlignment="0" applyProtection="0"/>
    <xf numFmtId="0" fontId="32" fillId="0" borderId="68" applyNumberFormat="0" applyFill="0" applyAlignment="0" applyProtection="0"/>
    <xf numFmtId="0" fontId="27" fillId="70" borderId="66" applyNumberFormat="0" applyFont="0" applyAlignment="0" applyProtection="0"/>
    <xf numFmtId="0" fontId="27" fillId="70" borderId="66" applyNumberFormat="0" applyFont="0" applyAlignment="0" applyProtection="0"/>
    <xf numFmtId="0" fontId="73" fillId="61" borderId="67" applyNumberFormat="0" applyProtection="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6" fillId="40" borderId="0" applyNumberFormat="0" applyBorder="0" applyProtection="0">
      <alignment vertical="top"/>
    </xf>
    <xf numFmtId="0" fontId="26" fillId="41" borderId="0" applyNumberFormat="0" applyBorder="0" applyProtection="0">
      <alignment vertical="top"/>
    </xf>
    <xf numFmtId="0" fontId="26" fillId="42" borderId="0" applyNumberFormat="0" applyBorder="0" applyProtection="0">
      <alignment vertical="top"/>
    </xf>
    <xf numFmtId="0" fontId="26" fillId="43" borderId="0" applyNumberFormat="0" applyBorder="0" applyProtection="0">
      <alignment vertical="top"/>
    </xf>
    <xf numFmtId="0" fontId="26" fillId="44" borderId="0" applyNumberFormat="0" applyBorder="0" applyProtection="0">
      <alignment vertical="top"/>
    </xf>
    <xf numFmtId="0" fontId="26" fillId="45" borderId="0" applyNumberFormat="0" applyBorder="0" applyProtection="0">
      <alignment vertical="top"/>
    </xf>
    <xf numFmtId="0" fontId="26" fillId="48" borderId="0" applyNumberFormat="0" applyBorder="0" applyProtection="0">
      <alignment vertical="top"/>
    </xf>
    <xf numFmtId="0" fontId="26" fillId="49" borderId="0" applyNumberFormat="0" applyBorder="0" applyProtection="0">
      <alignment vertical="top"/>
    </xf>
    <xf numFmtId="0" fontId="26" fillId="50" borderId="0" applyNumberFormat="0" applyBorder="0" applyProtection="0">
      <alignment vertical="top"/>
    </xf>
    <xf numFmtId="0" fontId="26" fillId="43" borderId="0" applyNumberFormat="0" applyBorder="0" applyProtection="0">
      <alignment vertical="top"/>
    </xf>
    <xf numFmtId="0" fontId="26" fillId="48" borderId="0" applyNumberFormat="0" applyBorder="0" applyProtection="0">
      <alignment vertical="top"/>
    </xf>
    <xf numFmtId="0" fontId="26" fillId="51" borderId="0" applyNumberFormat="0" applyBorder="0" applyProtection="0">
      <alignment vertical="top"/>
    </xf>
    <xf numFmtId="0" fontId="50" fillId="52" borderId="0" applyNumberFormat="0" applyBorder="0" applyProtection="0">
      <alignment vertical="top"/>
    </xf>
    <xf numFmtId="0" fontId="50" fillId="49" borderId="0" applyNumberFormat="0" applyBorder="0" applyProtection="0">
      <alignment vertical="top"/>
    </xf>
    <xf numFmtId="0" fontId="50" fillId="50" borderId="0" applyNumberFormat="0" applyBorder="0" applyProtection="0">
      <alignment vertical="top"/>
    </xf>
    <xf numFmtId="0" fontId="50" fillId="53" borderId="0" applyNumberFormat="0" applyBorder="0" applyProtection="0">
      <alignment vertical="top"/>
    </xf>
    <xf numFmtId="0" fontId="50" fillId="54" borderId="0" applyNumberFormat="0" applyBorder="0" applyProtection="0">
      <alignment vertical="top"/>
    </xf>
    <xf numFmtId="0" fontId="50" fillId="55" borderId="0" applyNumberFormat="0" applyBorder="0" applyProtection="0">
      <alignment vertical="top"/>
    </xf>
    <xf numFmtId="0" fontId="50" fillId="56" borderId="0" applyNumberFormat="0" applyBorder="0" applyProtection="0">
      <alignment vertical="top"/>
    </xf>
    <xf numFmtId="0" fontId="50" fillId="57" borderId="0" applyNumberFormat="0" applyBorder="0" applyProtection="0">
      <alignment vertical="top"/>
    </xf>
    <xf numFmtId="0" fontId="50" fillId="58" borderId="0" applyNumberFormat="0" applyBorder="0" applyProtection="0">
      <alignment vertical="top"/>
    </xf>
    <xf numFmtId="0" fontId="50" fillId="53" borderId="0" applyNumberFormat="0" applyBorder="0" applyProtection="0">
      <alignment vertical="top"/>
    </xf>
    <xf numFmtId="0" fontId="50" fillId="54" borderId="0" applyNumberFormat="0" applyBorder="0" applyProtection="0">
      <alignment vertical="top"/>
    </xf>
    <xf numFmtId="0" fontId="50" fillId="59" borderId="0" applyNumberFormat="0" applyBorder="0" applyProtection="0">
      <alignment vertical="top"/>
    </xf>
    <xf numFmtId="0" fontId="51" fillId="41" borderId="0" applyNumberFormat="0" applyBorder="0" applyProtection="0">
      <alignment vertical="top"/>
    </xf>
    <xf numFmtId="0" fontId="61" fillId="0" borderId="0" applyNumberFormat="0" applyFill="0" applyBorder="0" applyProtection="0">
      <alignment vertical="top"/>
    </xf>
    <xf numFmtId="0" fontId="63" fillId="0" borderId="0" applyNumberFormat="0" applyFill="0" applyBorder="0" applyProtection="0">
      <alignment vertical="top"/>
    </xf>
    <xf numFmtId="0" fontId="64" fillId="0" borderId="44" applyNumberFormat="0" applyFill="0" applyProtection="0">
      <alignment vertical="top"/>
    </xf>
    <xf numFmtId="0" fontId="65" fillId="0" borderId="45" applyNumberFormat="0" applyFill="0" applyProtection="0">
      <alignment vertical="top"/>
    </xf>
    <xf numFmtId="0" fontId="65" fillId="0" borderId="0" applyNumberFormat="0" applyFill="0" applyBorder="0" applyProtection="0">
      <alignment vertical="top"/>
    </xf>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0" fontId="81" fillId="0" borderId="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8" borderId="8" applyNumberFormat="0" applyFont="0" applyAlignment="0" applyProtection="0"/>
    <xf numFmtId="0" fontId="26" fillId="8" borderId="8" applyNumberFormat="0" applyFont="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0" fontId="84" fillId="0" borderId="0"/>
    <xf numFmtId="0" fontId="86" fillId="0" borderId="0" applyNumberFormat="0" applyBorder="0" applyProtection="0"/>
    <xf numFmtId="0" fontId="86" fillId="0" borderId="0" applyNumberFormat="0" applyBorder="0" applyProtection="0"/>
    <xf numFmtId="175" fontId="86" fillId="0" borderId="0" applyBorder="0" applyProtection="0"/>
    <xf numFmtId="175" fontId="86" fillId="0" borderId="0" applyBorder="0" applyProtection="0"/>
    <xf numFmtId="0" fontId="87" fillId="0" borderId="0" applyNumberFormat="0" applyBorder="0" applyProtection="0"/>
    <xf numFmtId="0" fontId="86" fillId="0" borderId="0" applyNumberFormat="0" applyBorder="0" applyProtection="0"/>
    <xf numFmtId="0" fontId="88" fillId="0" borderId="0" applyNumberFormat="0" applyBorder="0" applyProtection="0">
      <alignment horizontal="center"/>
    </xf>
    <xf numFmtId="0" fontId="88" fillId="0" borderId="0" applyNumberFormat="0" applyBorder="0" applyProtection="0">
      <alignment horizontal="center" textRotation="90"/>
    </xf>
    <xf numFmtId="0" fontId="89" fillId="0" borderId="0" applyNumberFormat="0" applyBorder="0" applyProtection="0"/>
    <xf numFmtId="180" fontId="89" fillId="0" borderId="0" applyBorder="0" applyProtection="0"/>
    <xf numFmtId="43" fontId="85" fillId="0" borderId="0" applyFont="0" applyFill="0" applyBorder="0" applyAlignment="0" applyProtection="0"/>
    <xf numFmtId="175" fontId="86" fillId="0" borderId="0" applyBorder="0" applyProtection="0"/>
    <xf numFmtId="9" fontId="84" fillId="0" borderId="0" applyFont="0" applyFill="0" applyBorder="0" applyAlignment="0" applyProtection="0"/>
    <xf numFmtId="44" fontId="84" fillId="0" borderId="0" applyFont="0" applyFill="0" applyBorder="0" applyAlignment="0" applyProtection="0"/>
    <xf numFmtId="0" fontId="5" fillId="0" borderId="0"/>
    <xf numFmtId="9" fontId="5" fillId="0" borderId="0" applyFont="0" applyFill="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16" fillId="4" borderId="0" applyNumberFormat="0" applyBorder="0" applyAlignment="0" applyProtection="0"/>
    <xf numFmtId="0" fontId="5" fillId="0" borderId="0"/>
    <xf numFmtId="0" fontId="5" fillId="8" borderId="8" applyNumberFormat="0" applyFont="0" applyAlignment="0" applyProtection="0"/>
    <xf numFmtId="9" fontId="28" fillId="0" borderId="0" applyFill="0" applyBorder="0" applyProtection="0">
      <alignment vertical="top"/>
    </xf>
    <xf numFmtId="0" fontId="84" fillId="0" borderId="0"/>
    <xf numFmtId="0" fontId="65" fillId="0" borderId="97" applyNumberFormat="0" applyFill="0" applyAlignment="0" applyProtection="0"/>
    <xf numFmtId="44" fontId="27" fillId="0" borderId="0" applyFont="0" applyFill="0" applyBorder="0" applyAlignment="0" applyProtection="0"/>
    <xf numFmtId="44" fontId="2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26" fillId="0" borderId="0" applyFont="0" applyFill="0" applyBorder="0" applyAlignment="0" applyProtection="0"/>
    <xf numFmtId="43" fontId="26" fillId="0" borderId="0" applyFont="0" applyFill="0" applyBorder="0" applyAlignment="0" applyProtection="0"/>
    <xf numFmtId="0" fontId="65" fillId="0" borderId="97" applyNumberFormat="0" applyFill="0" applyProtection="0">
      <alignment vertical="top"/>
    </xf>
    <xf numFmtId="44" fontId="27" fillId="0" borderId="0" applyFill="0" applyBorder="0" applyAlignment="0" applyProtection="0"/>
    <xf numFmtId="43" fontId="5" fillId="0" borderId="0" applyFont="0" applyFill="0" applyBorder="0" applyAlignment="0" applyProtection="0"/>
    <xf numFmtId="0" fontId="5" fillId="0" borderId="0"/>
    <xf numFmtId="0" fontId="5" fillId="8" borderId="8" applyNumberFormat="0" applyFont="0" applyAlignment="0" applyProtection="0"/>
    <xf numFmtId="43" fontId="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7" fillId="0" borderId="0" applyFont="0" applyFill="0" applyBorder="0" applyAlignment="0" applyProtection="0"/>
    <xf numFmtId="0" fontId="5" fillId="0" borderId="0"/>
    <xf numFmtId="0" fontId="5" fillId="0" borderId="0"/>
    <xf numFmtId="43" fontId="26" fillId="0" borderId="0" applyFont="0" applyFill="0" applyBorder="0" applyAlignment="0" applyProtection="0"/>
    <xf numFmtId="43" fontId="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4" fontId="27" fillId="0" borderId="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0" fontId="65" fillId="0" borderId="45" applyNumberFormat="0" applyFill="0" applyAlignment="0" applyProtection="0"/>
    <xf numFmtId="0" fontId="5" fillId="0" borderId="0"/>
    <xf numFmtId="9" fontId="5" fillId="0" borderId="0" applyFont="0" applyFill="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8" borderId="8"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65" fillId="0" borderId="97" applyNumberFormat="0" applyFill="0" applyProtection="0">
      <alignment vertical="top"/>
    </xf>
    <xf numFmtId="0" fontId="65" fillId="0" borderId="97" applyNumberFormat="0" applyFill="0" applyAlignment="0" applyProtection="0"/>
    <xf numFmtId="44" fontId="26" fillId="0" borderId="0" applyFont="0" applyFill="0" applyBorder="0" applyAlignment="0" applyProtection="0"/>
    <xf numFmtId="165" fontId="85" fillId="0" borderId="0" applyFont="0" applyFill="0" applyBorder="0" applyAlignment="0" applyProtection="0"/>
    <xf numFmtId="165" fontId="27" fillId="0" borderId="0" applyFont="0" applyFill="0" applyBorder="0" applyAlignment="0" applyProtection="0"/>
    <xf numFmtId="0" fontId="92" fillId="0" borderId="0"/>
    <xf numFmtId="185" fontId="27" fillId="0" borderId="0" applyFont="0" applyFill="0" applyBorder="0" applyAlignment="0" applyProtection="0"/>
    <xf numFmtId="186" fontId="93" fillId="0" borderId="0">
      <protection locked="0"/>
    </xf>
    <xf numFmtId="0" fontId="36" fillId="75" borderId="70" applyFill="0" applyBorder="0" applyAlignment="0" applyProtection="0">
      <alignment vertical="center"/>
      <protection locked="0"/>
    </xf>
    <xf numFmtId="182" fontId="27" fillId="0" borderId="0" applyFont="0" applyFill="0" applyBorder="0" applyAlignment="0" applyProtection="0"/>
    <xf numFmtId="187" fontId="27" fillId="0" borderId="0" applyFont="0" applyFill="0" applyBorder="0" applyAlignment="0" applyProtection="0"/>
    <xf numFmtId="188" fontId="93" fillId="0" borderId="0">
      <protection locked="0"/>
    </xf>
    <xf numFmtId="0" fontId="93" fillId="0" borderId="0">
      <protection locked="0"/>
    </xf>
    <xf numFmtId="0" fontId="93" fillId="0" borderId="0">
      <protection locked="0"/>
    </xf>
    <xf numFmtId="0" fontId="87" fillId="0" borderId="0" applyNumberFormat="0" applyBorder="0" applyProtection="0"/>
    <xf numFmtId="0" fontId="26" fillId="0" borderId="0"/>
    <xf numFmtId="189" fontId="93" fillId="0" borderId="0">
      <protection locked="0"/>
    </xf>
    <xf numFmtId="189" fontId="93" fillId="0" borderId="0">
      <protection locked="0"/>
    </xf>
    <xf numFmtId="0" fontId="94" fillId="0" borderId="0" applyNumberFormat="0" applyFill="0" applyBorder="0" applyAlignment="0" applyProtection="0">
      <alignment vertical="top"/>
      <protection locked="0"/>
    </xf>
    <xf numFmtId="38" fontId="95" fillId="76" borderId="0" applyNumberFormat="0" applyBorder="0" applyAlignment="0" applyProtection="0"/>
    <xf numFmtId="0" fontId="96" fillId="0" borderId="0" applyNumberFormat="0" applyFill="0" applyBorder="0" applyAlignment="0" applyProtection="0">
      <alignment vertical="top"/>
      <protection locked="0"/>
    </xf>
    <xf numFmtId="0" fontId="97" fillId="0" borderId="0"/>
    <xf numFmtId="10" fontId="95" fillId="77" borderId="69" applyNumberFormat="0" applyBorder="0" applyAlignment="0" applyProtection="0"/>
    <xf numFmtId="0" fontId="27" fillId="0" borderId="0">
      <alignment horizontal="centerContinuous" vertical="justify"/>
    </xf>
    <xf numFmtId="0" fontId="27" fillId="0" borderId="0">
      <alignment horizontal="centerContinuous" vertical="justify"/>
    </xf>
    <xf numFmtId="0" fontId="27" fillId="0" borderId="0">
      <alignment horizontal="centerContinuous" vertical="justify"/>
    </xf>
    <xf numFmtId="0" fontId="98" fillId="0" borderId="0" applyAlignment="0">
      <alignment horizontal="center"/>
    </xf>
    <xf numFmtId="190" fontId="9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10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1"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alignment horizontal="left" vertical="center" indent="12"/>
    </xf>
    <xf numFmtId="0" fontId="95" fillId="0" borderId="70" applyBorder="0">
      <alignment horizontal="left" vertical="center" wrapText="1" indent="2"/>
      <protection locked="0"/>
    </xf>
    <xf numFmtId="0" fontId="95" fillId="0" borderId="70" applyBorder="0">
      <alignment horizontal="left" vertical="center" wrapText="1" indent="3"/>
      <protection locked="0"/>
    </xf>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91" fontId="93" fillId="0" borderId="0">
      <protection locked="0"/>
    </xf>
    <xf numFmtId="191" fontId="93" fillId="0" borderId="0">
      <protection locked="0"/>
    </xf>
    <xf numFmtId="192" fontId="93" fillId="0" borderId="0">
      <protection locked="0"/>
    </xf>
    <xf numFmtId="9" fontId="27"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8" fontId="101" fillId="0" borderId="0" applyFont="0" applyFill="0" applyBorder="0" applyAlignment="0" applyProtection="0"/>
    <xf numFmtId="193" fontId="102" fillId="0" borderId="0">
      <protection locked="0"/>
    </xf>
    <xf numFmtId="194" fontId="100" fillId="0" borderId="0" applyFont="0" applyFill="0" applyBorder="0" applyAlignment="0" applyProtection="0"/>
    <xf numFmtId="0" fontId="101" fillId="0" borderId="0"/>
    <xf numFmtId="0" fontId="103" fillId="0" borderId="0">
      <protection locked="0"/>
    </xf>
    <xf numFmtId="0" fontId="103"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187" fontId="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85" fillId="0" borderId="0" applyFont="0" applyFill="0" applyBorder="0" applyAlignment="0" applyProtection="0"/>
    <xf numFmtId="165" fontId="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27" fillId="0" borderId="0" applyFont="0" applyFill="0" applyBorder="0" applyAlignment="0" applyProtection="0"/>
    <xf numFmtId="181" fontId="27" fillId="0" borderId="0" applyFill="0" applyBorder="0" applyAlignment="0" applyProtection="0"/>
    <xf numFmtId="165" fontId="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9" fillId="0" borderId="72" applyNumberFormat="0" applyFont="0" applyAlignment="0">
      <alignment horizontal="left" vertical="top" indent="1"/>
    </xf>
    <xf numFmtId="2" fontId="95" fillId="78" borderId="86" applyNumberFormat="0" applyFont="0" applyFill="0" applyAlignment="0" applyProtection="0">
      <alignment horizontal="center" vertical="center"/>
    </xf>
    <xf numFmtId="2" fontId="95" fillId="78" borderId="86" applyNumberFormat="0" applyFont="0" applyFill="0" applyAlignment="0" applyProtection="0">
      <alignment horizontal="center" vertical="center"/>
    </xf>
    <xf numFmtId="0" fontId="3" fillId="0" borderId="0"/>
    <xf numFmtId="0" fontId="3" fillId="0" borderId="0"/>
    <xf numFmtId="165" fontId="27" fillId="0" borderId="0" applyFont="0" applyFill="0" applyBorder="0" applyAlignment="0" applyProtection="0"/>
    <xf numFmtId="0" fontId="110" fillId="0" borderId="0"/>
    <xf numFmtId="0" fontId="111" fillId="0" borderId="0"/>
    <xf numFmtId="0" fontId="118" fillId="0" borderId="0"/>
  </cellStyleXfs>
  <cellXfs count="905">
    <xf numFmtId="0" fontId="0" fillId="0" borderId="0" xfId="0"/>
    <xf numFmtId="0" fontId="27" fillId="0" borderId="0" xfId="51" applyAlignment="1"/>
    <xf numFmtId="168" fontId="27" fillId="0" borderId="0" xfId="51" applyNumberFormat="1" applyAlignment="1"/>
    <xf numFmtId="0" fontId="27" fillId="0" borderId="0" xfId="51" applyAlignment="1">
      <alignment horizontal="center"/>
    </xf>
    <xf numFmtId="0" fontId="27" fillId="33" borderId="0" xfId="51" applyFill="1" applyAlignment="1"/>
    <xf numFmtId="0" fontId="0" fillId="0" borderId="0" xfId="0" applyAlignment="1">
      <alignment vertical="top"/>
    </xf>
    <xf numFmtId="0" fontId="27" fillId="0" borderId="0" xfId="0" applyFont="1"/>
    <xf numFmtId="0" fontId="27" fillId="0" borderId="0" xfId="47" applyAlignment="1">
      <alignment vertical="top"/>
    </xf>
    <xf numFmtId="0" fontId="27" fillId="0" borderId="0" xfId="47" applyAlignment="1">
      <alignment vertical="center"/>
    </xf>
    <xf numFmtId="0" fontId="27" fillId="0" borderId="0" xfId="47" applyAlignment="1">
      <alignment horizontal="left" vertical="top" wrapText="1"/>
    </xf>
    <xf numFmtId="0" fontId="27" fillId="0" borderId="0" xfId="47" applyAlignment="1">
      <alignment horizontal="center" vertical="center"/>
    </xf>
    <xf numFmtId="4" fontId="27" fillId="0" borderId="0" xfId="47" applyNumberFormat="1" applyAlignment="1">
      <alignment vertical="top"/>
    </xf>
    <xf numFmtId="0" fontId="27" fillId="0" borderId="0" xfId="47" applyAlignment="1">
      <alignment vertical="top" wrapText="1"/>
    </xf>
    <xf numFmtId="0" fontId="0" fillId="0" borderId="0" xfId="0" applyAlignment="1">
      <alignment horizontal="left" wrapText="1"/>
    </xf>
    <xf numFmtId="2" fontId="0" fillId="0" borderId="0" xfId="0" applyNumberFormat="1"/>
    <xf numFmtId="0" fontId="0" fillId="0" borderId="0" xfId="0" applyAlignment="1">
      <alignment horizontal="left" vertical="center"/>
    </xf>
    <xf numFmtId="0" fontId="32" fillId="0" borderId="20" xfId="0" applyFont="1" applyBorder="1" applyAlignment="1">
      <alignment horizontal="center" vertical="center"/>
    </xf>
    <xf numFmtId="0" fontId="0" fillId="0" borderId="20" xfId="0"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xf>
    <xf numFmtId="0" fontId="29" fillId="33" borderId="0" xfId="47" applyFont="1" applyFill="1" applyAlignment="1">
      <alignment vertical="center" wrapText="1"/>
    </xf>
    <xf numFmtId="0" fontId="32" fillId="0" borderId="20" xfId="0" applyFont="1" applyBorder="1"/>
    <xf numFmtId="10" fontId="42" fillId="0" borderId="20" xfId="2" applyNumberFormat="1" applyFont="1" applyBorder="1" applyAlignment="1">
      <alignment horizontal="center" wrapText="1"/>
    </xf>
    <xf numFmtId="10" fontId="0" fillId="0" borderId="20" xfId="0" applyNumberFormat="1" applyBorder="1" applyAlignment="1">
      <alignment horizontal="center"/>
    </xf>
    <xf numFmtId="17" fontId="0" fillId="0" borderId="20" xfId="0" applyNumberFormat="1" applyBorder="1" applyAlignment="1">
      <alignment horizontal="center"/>
    </xf>
    <xf numFmtId="0" fontId="33" fillId="0" borderId="11" xfId="46" applyFont="1" applyBorder="1" applyAlignment="1">
      <alignment horizontal="center" vertical="center"/>
    </xf>
    <xf numFmtId="0" fontId="33" fillId="0" borderId="15" xfId="46" applyFont="1" applyBorder="1" applyAlignment="1">
      <alignment vertical="center"/>
    </xf>
    <xf numFmtId="0" fontId="33" fillId="0" borderId="12" xfId="46" applyFont="1" applyBorder="1" applyAlignment="1">
      <alignment vertical="center"/>
    </xf>
    <xf numFmtId="167" fontId="0" fillId="0" borderId="11" xfId="0" applyNumberFormat="1" applyBorder="1" applyAlignment="1">
      <alignment horizontal="right" vertical="center"/>
    </xf>
    <xf numFmtId="167" fontId="45" fillId="0" borderId="12" xfId="46" applyNumberFormat="1" applyFont="1" applyBorder="1" applyAlignment="1">
      <alignment horizontal="left" vertical="center" wrapText="1"/>
    </xf>
    <xf numFmtId="0" fontId="41" fillId="0" borderId="17" xfId="46" applyFont="1" applyBorder="1" applyAlignment="1">
      <alignment horizontal="center" vertical="center" wrapText="1"/>
    </xf>
    <xf numFmtId="0" fontId="41" fillId="0" borderId="19" xfId="46" applyFont="1" applyBorder="1" applyAlignment="1">
      <alignment vertical="center" wrapText="1"/>
    </xf>
    <xf numFmtId="0" fontId="41" fillId="0" borderId="18" xfId="46" applyFont="1" applyBorder="1" applyAlignment="1">
      <alignment horizontal="center" vertical="center"/>
    </xf>
    <xf numFmtId="0" fontId="0" fillId="0" borderId="11" xfId="0" applyBorder="1"/>
    <xf numFmtId="0" fontId="34" fillId="0" borderId="16" xfId="46" applyFont="1" applyBorder="1" applyAlignment="1">
      <alignment horizontal="center" vertical="center"/>
    </xf>
    <xf numFmtId="0" fontId="0" fillId="0" borderId="13" xfId="0" applyBorder="1"/>
    <xf numFmtId="0" fontId="0" fillId="0" borderId="13" xfId="0" applyBorder="1" applyAlignment="1">
      <alignment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horizontal="left" vertical="center"/>
    </xf>
    <xf numFmtId="0" fontId="0" fillId="0" borderId="21" xfId="0" applyBorder="1" applyAlignment="1">
      <alignment horizontal="center" vertical="center"/>
    </xf>
    <xf numFmtId="4" fontId="45" fillId="0" borderId="21" xfId="46" applyNumberFormat="1" applyFont="1" applyBorder="1" applyAlignment="1">
      <alignment horizontal="right" vertical="center"/>
    </xf>
    <xf numFmtId="2" fontId="0" fillId="0" borderId="21" xfId="0" applyNumberFormat="1" applyBorder="1" applyAlignment="1">
      <alignment vertical="center"/>
    </xf>
    <xf numFmtId="10" fontId="0" fillId="0" borderId="21" xfId="0" applyNumberFormat="1" applyBorder="1" applyAlignment="1">
      <alignment horizontal="center" vertical="center"/>
    </xf>
    <xf numFmtId="2" fontId="0" fillId="0" borderId="21" xfId="0" applyNumberFormat="1" applyBorder="1" applyAlignment="1">
      <alignment horizontal="right" vertical="center"/>
    </xf>
    <xf numFmtId="166" fontId="0" fillId="0" borderId="21" xfId="0" applyNumberFormat="1" applyBorder="1" applyAlignment="1">
      <alignment vertical="center"/>
    </xf>
    <xf numFmtId="4" fontId="45" fillId="0" borderId="27" xfId="46" applyNumberFormat="1" applyFont="1" applyBorder="1" applyAlignment="1">
      <alignment horizontal="right"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left" vertical="center"/>
    </xf>
    <xf numFmtId="0" fontId="0" fillId="0" borderId="23" xfId="0" applyBorder="1" applyAlignment="1">
      <alignment horizontal="center" vertical="center"/>
    </xf>
    <xf numFmtId="166" fontId="0" fillId="0" borderId="23" xfId="0" applyNumberFormat="1" applyBorder="1" applyAlignment="1">
      <alignment vertical="center"/>
    </xf>
    <xf numFmtId="2" fontId="0" fillId="0" borderId="23" xfId="0" applyNumberFormat="1" applyBorder="1" applyAlignment="1">
      <alignment vertical="center"/>
    </xf>
    <xf numFmtId="0" fontId="44" fillId="34" borderId="19" xfId="0" applyFont="1" applyFill="1" applyBorder="1"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wrapText="1"/>
    </xf>
    <xf numFmtId="0" fontId="27" fillId="0" borderId="0" xfId="44"/>
    <xf numFmtId="2" fontId="27" fillId="33" borderId="33" xfId="49" applyFill="1" applyBorder="1" applyAlignment="1">
      <alignment vertical="center" wrapText="1"/>
    </xf>
    <xf numFmtId="2" fontId="27" fillId="33" borderId="0" xfId="49" applyFill="1" applyAlignment="1">
      <alignment vertical="center" wrapText="1"/>
    </xf>
    <xf numFmtId="2" fontId="35" fillId="33" borderId="0" xfId="49" applyFont="1" applyFill="1" applyAlignment="1">
      <alignment vertical="center" wrapText="1"/>
    </xf>
    <xf numFmtId="2" fontId="35" fillId="33" borderId="0" xfId="49" applyFont="1" applyFill="1">
      <alignment vertical="center"/>
    </xf>
    <xf numFmtId="0" fontId="38" fillId="33" borderId="0" xfId="50" applyFont="1" applyFill="1"/>
    <xf numFmtId="0" fontId="39" fillId="33" borderId="0" xfId="50" applyFont="1" applyFill="1"/>
    <xf numFmtId="0" fontId="0" fillId="0" borderId="20" xfId="0" applyBorder="1" applyAlignment="1">
      <alignment horizontal="left" vertical="center"/>
    </xf>
    <xf numFmtId="2" fontId="26" fillId="0" borderId="20" xfId="2" applyNumberFormat="1" applyFont="1" applyBorder="1" applyAlignment="1">
      <alignment horizontal="center" vertical="center"/>
    </xf>
    <xf numFmtId="10" fontId="32" fillId="0" borderId="20" xfId="2" applyNumberFormat="1" applyFont="1" applyBorder="1" applyAlignment="1">
      <alignment horizontal="center" vertical="center"/>
    </xf>
    <xf numFmtId="10" fontId="26" fillId="0" borderId="20" xfId="2" applyNumberFormat="1" applyFont="1" applyBorder="1" applyAlignment="1">
      <alignment horizontal="center" vertical="center"/>
    </xf>
    <xf numFmtId="10" fontId="0" fillId="0" borderId="0" xfId="0" applyNumberFormat="1"/>
    <xf numFmtId="17" fontId="0" fillId="0" borderId="0" xfId="0" applyNumberFormat="1"/>
    <xf numFmtId="10" fontId="0" fillId="0" borderId="0" xfId="0" applyNumberFormat="1" applyAlignment="1">
      <alignment wrapText="1"/>
    </xf>
    <xf numFmtId="169" fontId="48" fillId="36" borderId="40" xfId="0" applyNumberFormat="1" applyFont="1" applyFill="1" applyBorder="1" applyAlignment="1">
      <alignment horizontal="center" vertical="center" wrapText="1"/>
    </xf>
    <xf numFmtId="0" fontId="30" fillId="33" borderId="0" xfId="47" applyFont="1" applyFill="1" applyAlignment="1">
      <alignment horizontal="center" vertical="top" wrapText="1"/>
    </xf>
    <xf numFmtId="0" fontId="27" fillId="38" borderId="0" xfId="51" applyFill="1" applyAlignment="1"/>
    <xf numFmtId="0" fontId="0" fillId="38" borderId="0" xfId="0" applyFill="1"/>
    <xf numFmtId="0" fontId="0" fillId="38" borderId="13" xfId="0" applyFill="1" applyBorder="1"/>
    <xf numFmtId="2" fontId="31" fillId="38" borderId="11" xfId="49" applyFont="1" applyFill="1" applyBorder="1" applyAlignment="1">
      <alignment vertical="center" wrapText="1"/>
    </xf>
    <xf numFmtId="2" fontId="27" fillId="38" borderId="15" xfId="49" applyFill="1" applyBorder="1" applyAlignment="1">
      <alignment horizontal="center" vertical="center" wrapText="1"/>
    </xf>
    <xf numFmtId="2" fontId="27" fillId="38" borderId="12" xfId="49" applyFill="1" applyBorder="1" applyAlignment="1">
      <alignment horizontal="center" vertical="center" wrapText="1"/>
    </xf>
    <xf numFmtId="0" fontId="38" fillId="38" borderId="13" xfId="50" applyFont="1" applyFill="1" applyBorder="1"/>
    <xf numFmtId="0" fontId="38" fillId="38" borderId="0" xfId="50" applyFont="1" applyFill="1"/>
    <xf numFmtId="0" fontId="38" fillId="38" borderId="14" xfId="50" applyFont="1" applyFill="1" applyBorder="1"/>
    <xf numFmtId="0" fontId="0" fillId="38" borderId="17" xfId="0" applyFill="1" applyBorder="1" applyAlignment="1">
      <alignment horizontal="center" vertical="center"/>
    </xf>
    <xf numFmtId="0" fontId="0" fillId="38" borderId="19" xfId="0" applyFill="1" applyBorder="1" applyAlignment="1">
      <alignment horizontal="left" vertical="center"/>
    </xf>
    <xf numFmtId="0" fontId="0" fillId="38" borderId="18" xfId="0" applyFill="1" applyBorder="1" applyAlignment="1">
      <alignment horizontal="center" vertical="center"/>
    </xf>
    <xf numFmtId="2" fontId="0" fillId="0" borderId="20" xfId="2" applyNumberFormat="1" applyFont="1" applyBorder="1" applyAlignment="1">
      <alignment horizontal="center" vertical="center"/>
    </xf>
    <xf numFmtId="0" fontId="0" fillId="0" borderId="55" xfId="0" applyBorder="1" applyAlignment="1">
      <alignment horizontal="left" vertical="center"/>
    </xf>
    <xf numFmtId="0" fontId="0" fillId="0" borderId="55" xfId="0" applyBorder="1" applyAlignment="1">
      <alignment horizontal="center" vertical="center"/>
    </xf>
    <xf numFmtId="166" fontId="0" fillId="0" borderId="55" xfId="0" applyNumberFormat="1" applyBorder="1" applyAlignment="1">
      <alignment horizontal="left" vertical="center"/>
    </xf>
    <xf numFmtId="2" fontId="0" fillId="0" borderId="55" xfId="0" applyNumberFormat="1" applyBorder="1" applyAlignment="1">
      <alignment vertical="center"/>
    </xf>
    <xf numFmtId="0" fontId="0" fillId="0" borderId="53" xfId="0" applyBorder="1" applyAlignment="1">
      <alignment vertical="center" wrapText="1"/>
    </xf>
    <xf numFmtId="0" fontId="41" fillId="0" borderId="53" xfId="46" applyFont="1" applyBorder="1" applyAlignment="1">
      <alignment horizontal="center" vertical="center" wrapText="1"/>
    </xf>
    <xf numFmtId="0" fontId="33" fillId="0" borderId="53" xfId="46" applyFont="1" applyBorder="1" applyAlignment="1">
      <alignment horizontal="center" vertical="center"/>
    </xf>
    <xf numFmtId="0" fontId="34" fillId="0" borderId="58" xfId="46" applyFont="1" applyBorder="1" applyAlignment="1">
      <alignment horizontal="center" vertical="center" wrapText="1"/>
    </xf>
    <xf numFmtId="0" fontId="46" fillId="0" borderId="53" xfId="46" applyFont="1" applyBorder="1" applyAlignment="1">
      <alignment horizontal="left" vertical="center" wrapText="1"/>
    </xf>
    <xf numFmtId="0" fontId="34" fillId="0" borderId="53" xfId="46" applyFont="1" applyBorder="1" applyAlignment="1">
      <alignment horizontal="center" vertical="center"/>
    </xf>
    <xf numFmtId="0" fontId="0" fillId="0" borderId="56" xfId="0" applyBorder="1" applyAlignment="1">
      <alignment vertical="center" wrapText="1"/>
    </xf>
    <xf numFmtId="0" fontId="0" fillId="0" borderId="56" xfId="0" applyBorder="1" applyAlignment="1">
      <alignment horizontal="center" vertical="center"/>
    </xf>
    <xf numFmtId="166" fontId="0" fillId="0" borderId="56" xfId="0" applyNumberFormat="1" applyBorder="1" applyAlignment="1">
      <alignment vertical="center"/>
    </xf>
    <xf numFmtId="2" fontId="0" fillId="0" borderId="56" xfId="0" applyNumberFormat="1" applyBorder="1" applyAlignment="1">
      <alignment vertical="center"/>
    </xf>
    <xf numFmtId="2" fontId="0" fillId="0" borderId="58" xfId="0" applyNumberFormat="1" applyBorder="1" applyAlignment="1">
      <alignment vertical="center"/>
    </xf>
    <xf numFmtId="4" fontId="45" fillId="0" borderId="53" xfId="46" applyNumberFormat="1" applyFont="1" applyBorder="1" applyAlignment="1">
      <alignment horizontal="right" vertical="center"/>
    </xf>
    <xf numFmtId="0" fontId="0" fillId="0" borderId="53" xfId="0" applyBorder="1" applyAlignment="1">
      <alignment horizontal="center"/>
    </xf>
    <xf numFmtId="4" fontId="41" fillId="0" borderId="57" xfId="46" applyNumberFormat="1" applyFont="1" applyBorder="1" applyAlignment="1">
      <alignment horizontal="center" vertical="center"/>
    </xf>
    <xf numFmtId="4" fontId="43" fillId="0" borderId="58" xfId="46" applyNumberFormat="1" applyFont="1" applyBorder="1" applyAlignment="1">
      <alignment horizontal="center" vertical="center"/>
    </xf>
    <xf numFmtId="0" fontId="0" fillId="34" borderId="57" xfId="0" applyFill="1" applyBorder="1" applyAlignment="1">
      <alignment horizontal="center"/>
    </xf>
    <xf numFmtId="0" fontId="0" fillId="34" borderId="56" xfId="0" applyFill="1" applyBorder="1" applyAlignment="1">
      <alignment horizontal="center"/>
    </xf>
    <xf numFmtId="0" fontId="0" fillId="34" borderId="56" xfId="0" applyFill="1" applyBorder="1"/>
    <xf numFmtId="0" fontId="0" fillId="34" borderId="58" xfId="0" applyFill="1" applyBorder="1"/>
    <xf numFmtId="0" fontId="27" fillId="38" borderId="21" xfId="0" applyFont="1" applyFill="1" applyBorder="1" applyAlignment="1">
      <alignment horizontal="left" vertical="center"/>
    </xf>
    <xf numFmtId="0" fontId="0" fillId="0" borderId="17" xfId="0" applyBorder="1" applyAlignment="1">
      <alignment horizontal="center" vertical="center"/>
    </xf>
    <xf numFmtId="0" fontId="27" fillId="38" borderId="34" xfId="0" quotePrefix="1" applyFont="1" applyFill="1" applyBorder="1" applyAlignment="1">
      <alignment horizontal="center" vertical="center"/>
    </xf>
    <xf numFmtId="0" fontId="27" fillId="38" borderId="26" xfId="0" applyFont="1" applyFill="1" applyBorder="1" applyAlignment="1">
      <alignment horizontal="left" vertical="center"/>
    </xf>
    <xf numFmtId="170" fontId="27" fillId="0" borderId="0" xfId="0" applyNumberFormat="1" applyFont="1"/>
    <xf numFmtId="0" fontId="0" fillId="38" borderId="14" xfId="0" applyFill="1" applyBorder="1"/>
    <xf numFmtId="0" fontId="0" fillId="0" borderId="53" xfId="0" applyBorder="1"/>
    <xf numFmtId="166" fontId="0" fillId="0" borderId="53" xfId="0" applyNumberFormat="1" applyBorder="1"/>
    <xf numFmtId="0" fontId="34" fillId="0" borderId="69" xfId="46" applyFont="1" applyBorder="1" applyAlignment="1">
      <alignment horizontal="center" vertical="center"/>
    </xf>
    <xf numFmtId="0" fontId="46" fillId="0" borderId="69" xfId="46" applyFont="1" applyBorder="1" applyAlignment="1">
      <alignment horizontal="left" vertical="center" wrapText="1"/>
    </xf>
    <xf numFmtId="0" fontId="41" fillId="0" borderId="69" xfId="46" applyFont="1" applyBorder="1" applyAlignment="1">
      <alignment horizontal="center" vertical="center" wrapText="1"/>
    </xf>
    <xf numFmtId="4" fontId="45" fillId="0" borderId="69" xfId="46" applyNumberFormat="1" applyFont="1" applyBorder="1" applyAlignment="1">
      <alignment horizontal="right" vertical="center"/>
    </xf>
    <xf numFmtId="0" fontId="32" fillId="0" borderId="69" xfId="0" applyFont="1" applyBorder="1" applyAlignment="1">
      <alignment horizontal="center" vertical="center"/>
    </xf>
    <xf numFmtId="0" fontId="32" fillId="0" borderId="69" xfId="0" applyFont="1" applyBorder="1" applyAlignment="1">
      <alignment horizontal="left" vertical="center" wrapText="1"/>
    </xf>
    <xf numFmtId="0" fontId="49" fillId="0" borderId="69" xfId="46" applyFont="1" applyBorder="1" applyAlignment="1">
      <alignment horizontal="center" vertical="center" wrapText="1"/>
    </xf>
    <xf numFmtId="0" fontId="0" fillId="0" borderId="69" xfId="0" applyBorder="1" applyAlignment="1">
      <alignment horizontal="center" vertical="center"/>
    </xf>
    <xf numFmtId="2" fontId="0" fillId="0" borderId="69" xfId="0" applyNumberFormat="1" applyBorder="1" applyAlignment="1">
      <alignment vertical="center"/>
    </xf>
    <xf numFmtId="0" fontId="33" fillId="0" borderId="69" xfId="46" applyFont="1" applyBorder="1" applyAlignment="1">
      <alignment horizontal="center" vertical="center"/>
    </xf>
    <xf numFmtId="0" fontId="33" fillId="0" borderId="72" xfId="46" applyFont="1" applyBorder="1" applyAlignment="1">
      <alignment horizontal="center" vertical="center"/>
    </xf>
    <xf numFmtId="0" fontId="34" fillId="0" borderId="71" xfId="46" applyFont="1" applyBorder="1" applyAlignment="1">
      <alignment horizontal="center" vertical="center" wrapText="1"/>
    </xf>
    <xf numFmtId="167" fontId="0" fillId="0" borderId="72" xfId="0" applyNumberFormat="1" applyBorder="1" applyAlignment="1">
      <alignment horizontal="right" vertical="center"/>
    </xf>
    <xf numFmtId="4" fontId="43" fillId="0" borderId="71" xfId="46" applyNumberFormat="1" applyFont="1" applyBorder="1" applyAlignment="1">
      <alignment horizontal="center" vertical="center"/>
    </xf>
    <xf numFmtId="0" fontId="0" fillId="0" borderId="69" xfId="0" applyBorder="1" applyAlignment="1">
      <alignment vertical="center" wrapText="1"/>
    </xf>
    <xf numFmtId="0" fontId="0" fillId="0" borderId="73" xfId="0" applyBorder="1" applyAlignment="1">
      <alignment vertical="center" wrapText="1"/>
    </xf>
    <xf numFmtId="0" fontId="0" fillId="0" borderId="73" xfId="0" applyBorder="1" applyAlignment="1">
      <alignment horizontal="center" vertical="center"/>
    </xf>
    <xf numFmtId="166" fontId="0" fillId="0" borderId="73" xfId="0" applyNumberFormat="1" applyBorder="1" applyAlignment="1">
      <alignment vertical="center"/>
    </xf>
    <xf numFmtId="2" fontId="0" fillId="0" borderId="73" xfId="0" applyNumberFormat="1" applyBorder="1" applyAlignment="1">
      <alignment vertical="center"/>
    </xf>
    <xf numFmtId="2" fontId="0" fillId="0" borderId="71" xfId="0" applyNumberFormat="1" applyBorder="1" applyAlignment="1">
      <alignment vertical="center"/>
    </xf>
    <xf numFmtId="0" fontId="0" fillId="34" borderId="70" xfId="0" applyFill="1" applyBorder="1" applyAlignment="1">
      <alignment horizontal="center" vertical="center"/>
    </xf>
    <xf numFmtId="0" fontId="0" fillId="34" borderId="73" xfId="0" applyFill="1" applyBorder="1" applyAlignment="1">
      <alignment horizontal="center" vertical="center"/>
    </xf>
    <xf numFmtId="0" fontId="0" fillId="34" borderId="73" xfId="0" applyFill="1" applyBorder="1" applyAlignment="1">
      <alignment vertical="center"/>
    </xf>
    <xf numFmtId="0" fontId="0" fillId="34" borderId="71" xfId="0" applyFill="1" applyBorder="1" applyAlignment="1">
      <alignment vertical="center"/>
    </xf>
    <xf numFmtId="0" fontId="33" fillId="0" borderId="74" xfId="46" applyFont="1" applyBorder="1" applyAlignment="1">
      <alignment vertical="center"/>
    </xf>
    <xf numFmtId="0" fontId="33" fillId="0" borderId="75" xfId="46" applyFont="1" applyBorder="1" applyAlignment="1">
      <alignment vertical="center"/>
    </xf>
    <xf numFmtId="167" fontId="45" fillId="0" borderId="75" xfId="46" applyNumberFormat="1" applyFont="1" applyBorder="1" applyAlignment="1">
      <alignment horizontal="left" vertical="center" wrapText="1"/>
    </xf>
    <xf numFmtId="4" fontId="41" fillId="0" borderId="70" xfId="46" applyNumberFormat="1" applyFont="1" applyBorder="1" applyAlignment="1">
      <alignment horizontal="center" vertical="center"/>
    </xf>
    <xf numFmtId="0" fontId="0" fillId="0" borderId="72" xfId="0" applyBorder="1" applyAlignment="1">
      <alignment vertical="center"/>
    </xf>
    <xf numFmtId="0" fontId="0" fillId="0" borderId="74" xfId="0" applyBorder="1" applyAlignment="1">
      <alignment horizontal="center" vertical="center"/>
    </xf>
    <xf numFmtId="0" fontId="36" fillId="38" borderId="76" xfId="0" applyFont="1" applyFill="1" applyBorder="1" applyAlignment="1">
      <alignment horizontal="center" vertical="center"/>
    </xf>
    <xf numFmtId="0" fontId="36" fillId="38" borderId="69" xfId="0" applyFont="1" applyFill="1" applyBorder="1" applyAlignment="1">
      <alignment horizontal="center" vertical="center"/>
    </xf>
    <xf numFmtId="0" fontId="0" fillId="0" borderId="30" xfId="0" applyBorder="1"/>
    <xf numFmtId="0" fontId="0" fillId="0" borderId="63" xfId="0" applyBorder="1"/>
    <xf numFmtId="0" fontId="0" fillId="0" borderId="63" xfId="0" applyBorder="1" applyAlignment="1">
      <alignment vertical="top"/>
    </xf>
    <xf numFmtId="0" fontId="36" fillId="38" borderId="78" xfId="0" applyFont="1" applyFill="1" applyBorder="1" applyAlignment="1">
      <alignment horizontal="center" vertical="center"/>
    </xf>
    <xf numFmtId="10" fontId="27" fillId="38" borderId="35" xfId="55" applyNumberFormat="1" applyFont="1" applyFill="1" applyBorder="1" applyAlignment="1" applyProtection="1">
      <alignment horizontal="center" vertical="center"/>
    </xf>
    <xf numFmtId="0" fontId="0" fillId="0" borderId="64" xfId="0" applyBorder="1" applyAlignment="1">
      <alignment vertical="top"/>
    </xf>
    <xf numFmtId="0" fontId="32" fillId="0" borderId="69" xfId="0" applyFont="1" applyBorder="1" applyAlignment="1">
      <alignment horizontal="center" vertical="center" wrapText="1"/>
    </xf>
    <xf numFmtId="0" fontId="0" fillId="38" borderId="13" xfId="0" applyFill="1" applyBorder="1" applyAlignment="1">
      <alignment wrapText="1"/>
    </xf>
    <xf numFmtId="43" fontId="0" fillId="0" borderId="0" xfId="1" applyFont="1" applyAlignment="1">
      <alignment vertical="top"/>
    </xf>
    <xf numFmtId="43" fontId="0" fillId="0" borderId="0" xfId="0" applyNumberFormat="1" applyAlignment="1">
      <alignment vertical="top"/>
    </xf>
    <xf numFmtId="43" fontId="27" fillId="0" borderId="0" xfId="1" applyFont="1" applyFill="1" applyBorder="1" applyAlignment="1"/>
    <xf numFmtId="43" fontId="27" fillId="0" borderId="0" xfId="0" applyNumberFormat="1" applyFont="1"/>
    <xf numFmtId="0" fontId="33" fillId="0" borderId="70" xfId="46" applyFont="1" applyBorder="1" applyAlignment="1">
      <alignment horizontal="center" vertical="center"/>
    </xf>
    <xf numFmtId="9" fontId="0" fillId="0" borderId="0" xfId="0" applyNumberFormat="1"/>
    <xf numFmtId="4" fontId="27" fillId="0" borderId="0" xfId="0" applyNumberFormat="1" applyFont="1"/>
    <xf numFmtId="184" fontId="0" fillId="0" borderId="69" xfId="0" applyNumberFormat="1" applyBorder="1" applyAlignment="1">
      <alignment vertical="center"/>
    </xf>
    <xf numFmtId="2" fontId="0" fillId="0" borderId="0" xfId="0" applyNumberFormat="1" applyAlignment="1">
      <alignment vertical="top"/>
    </xf>
    <xf numFmtId="0" fontId="0" fillId="0" borderId="14" xfId="0" applyBorder="1"/>
    <xf numFmtId="0" fontId="44" fillId="34" borderId="73" xfId="0" applyFont="1" applyFill="1" applyBorder="1" applyAlignment="1">
      <alignment horizontal="center" vertical="center"/>
    </xf>
    <xf numFmtId="0" fontId="36" fillId="38" borderId="70" xfId="0" applyFont="1" applyFill="1" applyBorder="1" applyAlignment="1">
      <alignment horizontal="center" vertical="center"/>
    </xf>
    <xf numFmtId="4" fontId="27" fillId="38" borderId="80" xfId="0" applyNumberFormat="1" applyFont="1" applyFill="1" applyBorder="1" applyAlignment="1">
      <alignment horizontal="right" vertical="center"/>
    </xf>
    <xf numFmtId="10" fontId="0" fillId="35" borderId="0" xfId="0" applyNumberFormat="1" applyFill="1" applyAlignment="1">
      <alignment wrapText="1"/>
    </xf>
    <xf numFmtId="0" fontId="33" fillId="0" borderId="57" xfId="46" applyFont="1" applyBorder="1" applyAlignment="1">
      <alignment horizontal="center" vertical="center"/>
    </xf>
    <xf numFmtId="0" fontId="44" fillId="34" borderId="73" xfId="0" applyFont="1" applyFill="1" applyBorder="1" applyAlignment="1">
      <alignment horizontal="left" vertical="center" wrapText="1"/>
    </xf>
    <xf numFmtId="0" fontId="0" fillId="33" borderId="73" xfId="0" applyFill="1" applyBorder="1" applyAlignment="1">
      <alignment horizontal="left" vertical="center" wrapText="1"/>
    </xf>
    <xf numFmtId="0" fontId="0" fillId="33" borderId="73" xfId="0" applyFill="1" applyBorder="1" applyAlignment="1">
      <alignment vertical="center" wrapText="1"/>
    </xf>
    <xf numFmtId="0" fontId="0" fillId="33" borderId="69" xfId="0" applyFill="1" applyBorder="1" applyAlignment="1">
      <alignment horizontal="center" vertical="center"/>
    </xf>
    <xf numFmtId="0" fontId="27" fillId="0" borderId="21" xfId="47" applyBorder="1" applyAlignment="1">
      <alignment horizontal="center" vertical="center"/>
    </xf>
    <xf numFmtId="4" fontId="27" fillId="38" borderId="21" xfId="47" applyNumberFormat="1" applyFill="1" applyBorder="1" applyAlignment="1">
      <alignment horizontal="right" vertical="center"/>
    </xf>
    <xf numFmtId="0" fontId="27" fillId="0" borderId="26" xfId="47" applyBorder="1" applyAlignment="1">
      <alignment horizontal="center" vertical="center"/>
    </xf>
    <xf numFmtId="0" fontId="27" fillId="38" borderId="0" xfId="51" applyFill="1" applyAlignment="1">
      <alignment horizontal="left"/>
    </xf>
    <xf numFmtId="0" fontId="36" fillId="39" borderId="0" xfId="0" applyFont="1" applyFill="1" applyAlignment="1">
      <alignment horizontal="center" vertical="center" wrapText="1"/>
    </xf>
    <xf numFmtId="0" fontId="36" fillId="38" borderId="0" xfId="0" applyFont="1" applyFill="1" applyAlignment="1">
      <alignment horizontal="center" vertical="center" wrapText="1"/>
    </xf>
    <xf numFmtId="0" fontId="83" fillId="38" borderId="0" xfId="0" applyFont="1" applyFill="1" applyAlignment="1">
      <alignment vertical="center" wrapText="1"/>
    </xf>
    <xf numFmtId="43" fontId="27" fillId="0" borderId="0" xfId="1" applyFont="1" applyFill="1" applyAlignment="1">
      <alignment horizontal="center" vertical="center"/>
    </xf>
    <xf numFmtId="0" fontId="6" fillId="0" borderId="69" xfId="0" applyFont="1" applyBorder="1" applyAlignment="1">
      <alignment horizontal="center" vertical="center"/>
    </xf>
    <xf numFmtId="166" fontId="6" fillId="0" borderId="69" xfId="0" applyNumberFormat="1" applyFont="1" applyBorder="1" applyAlignment="1">
      <alignment vertical="center"/>
    </xf>
    <xf numFmtId="2" fontId="6" fillId="0" borderId="69" xfId="0" applyNumberFormat="1" applyFont="1" applyBorder="1" applyAlignment="1">
      <alignment vertical="center"/>
    </xf>
    <xf numFmtId="0" fontId="0" fillId="33" borderId="69" xfId="0" quotePrefix="1" applyFill="1" applyBorder="1" applyAlignment="1">
      <alignment horizontal="center" vertical="center"/>
    </xf>
    <xf numFmtId="0" fontId="0" fillId="38" borderId="0" xfId="0" applyFill="1" applyAlignment="1">
      <alignment horizontal="center"/>
    </xf>
    <xf numFmtId="0" fontId="0" fillId="38" borderId="14" xfId="0" applyFill="1" applyBorder="1" applyAlignment="1">
      <alignment horizontal="center"/>
    </xf>
    <xf numFmtId="0" fontId="0" fillId="0" borderId="82" xfId="0" applyBorder="1" applyAlignment="1">
      <alignment horizontal="left" wrapText="1"/>
    </xf>
    <xf numFmtId="2" fontId="0" fillId="0" borderId="83" xfId="0" applyNumberFormat="1" applyBorder="1"/>
    <xf numFmtId="0" fontId="0" fillId="0" borderId="85" xfId="0" applyBorder="1" applyAlignment="1">
      <alignment horizontal="left" wrapText="1"/>
    </xf>
    <xf numFmtId="2" fontId="0" fillId="0" borderId="86" xfId="0" applyNumberFormat="1" applyBorder="1"/>
    <xf numFmtId="0" fontId="0" fillId="0" borderId="88" xfId="0" applyBorder="1" applyAlignment="1">
      <alignment horizontal="left"/>
    </xf>
    <xf numFmtId="2" fontId="0" fillId="0" borderId="89" xfId="0" applyNumberFormat="1" applyBorder="1"/>
    <xf numFmtId="0" fontId="0" fillId="0" borderId="88" xfId="0" applyBorder="1" applyAlignment="1">
      <alignment horizontal="left" wrapText="1"/>
    </xf>
    <xf numFmtId="0" fontId="0" fillId="38" borderId="77" xfId="0" applyFill="1" applyBorder="1"/>
    <xf numFmtId="0" fontId="0" fillId="38" borderId="29" xfId="0" applyFill="1" applyBorder="1"/>
    <xf numFmtId="0" fontId="0" fillId="38" borderId="16" xfId="0" applyFill="1" applyBorder="1"/>
    <xf numFmtId="0" fontId="0" fillId="38" borderId="29" xfId="0" applyFill="1" applyBorder="1" applyAlignment="1">
      <alignment horizontal="center" vertical="center"/>
    </xf>
    <xf numFmtId="0" fontId="32" fillId="0" borderId="29" xfId="0" applyFont="1" applyBorder="1" applyAlignment="1">
      <alignment horizontal="center" vertical="center"/>
    </xf>
    <xf numFmtId="0" fontId="32" fillId="0" borderId="93" xfId="0" applyFont="1" applyBorder="1" applyAlignment="1">
      <alignment horizontal="center" vertical="center"/>
    </xf>
    <xf numFmtId="0" fontId="0" fillId="0" borderId="94" xfId="0" applyBorder="1" applyAlignment="1">
      <alignment horizontal="left" vertical="center" wrapText="1"/>
    </xf>
    <xf numFmtId="0" fontId="32" fillId="38" borderId="69" xfId="0" applyFont="1" applyFill="1" applyBorder="1" applyAlignment="1">
      <alignment horizontal="center"/>
    </xf>
    <xf numFmtId="0" fontId="32" fillId="38" borderId="69" xfId="0" applyFont="1" applyFill="1" applyBorder="1" applyAlignment="1">
      <alignment horizontal="center" wrapText="1"/>
    </xf>
    <xf numFmtId="0" fontId="32" fillId="38" borderId="69" xfId="0" applyFont="1" applyFill="1" applyBorder="1" applyAlignment="1">
      <alignment horizontal="center" vertical="center" wrapText="1"/>
    </xf>
    <xf numFmtId="0" fontId="0" fillId="38" borderId="23" xfId="0" applyFill="1" applyBorder="1" applyAlignment="1">
      <alignment horizontal="center"/>
    </xf>
    <xf numFmtId="0" fontId="27" fillId="33" borderId="63" xfId="51" applyFill="1" applyBorder="1" applyAlignment="1"/>
    <xf numFmtId="0" fontId="27" fillId="33" borderId="64" xfId="51" applyFill="1" applyBorder="1" applyAlignment="1"/>
    <xf numFmtId="0" fontId="27" fillId="38" borderId="0" xfId="47" applyFill="1" applyAlignment="1">
      <alignment horizontal="left" vertical="top"/>
    </xf>
    <xf numFmtId="0" fontId="27" fillId="38" borderId="0" xfId="47" applyFill="1"/>
    <xf numFmtId="4" fontId="27" fillId="0" borderId="21" xfId="47" applyNumberFormat="1" applyBorder="1" applyAlignment="1">
      <alignment horizontal="right" vertical="center"/>
    </xf>
    <xf numFmtId="0" fontId="0" fillId="38" borderId="23" xfId="0" applyFill="1" applyBorder="1" applyAlignment="1">
      <alignment horizontal="center" wrapText="1"/>
    </xf>
    <xf numFmtId="171" fontId="0" fillId="0" borderId="23" xfId="0" applyNumberFormat="1" applyBorder="1" applyAlignment="1">
      <alignment horizontal="center"/>
    </xf>
    <xf numFmtId="171" fontId="0" fillId="0" borderId="0" xfId="0" applyNumberFormat="1" applyAlignment="1">
      <alignment horizontal="center"/>
    </xf>
    <xf numFmtId="0" fontId="0" fillId="38" borderId="69" xfId="0" applyFill="1" applyBorder="1" applyAlignment="1">
      <alignment horizontal="center" wrapText="1"/>
    </xf>
    <xf numFmtId="0" fontId="27" fillId="38" borderId="21" xfId="0" applyFont="1" applyFill="1" applyBorder="1" applyAlignment="1">
      <alignment horizontal="left" vertical="center" wrapText="1"/>
    </xf>
    <xf numFmtId="0" fontId="27" fillId="38" borderId="21" xfId="47" applyFill="1" applyBorder="1" applyAlignment="1">
      <alignment horizontal="center" vertical="center"/>
    </xf>
    <xf numFmtId="49" fontId="48" fillId="36" borderId="98" xfId="0" applyNumberFormat="1" applyFont="1" applyFill="1" applyBorder="1" applyAlignment="1">
      <alignment horizontal="center" vertical="center" wrapText="1"/>
    </xf>
    <xf numFmtId="49" fontId="48" fillId="36" borderId="99" xfId="0" applyNumberFormat="1" applyFont="1" applyFill="1" applyBorder="1" applyAlignment="1">
      <alignment horizontal="center" vertical="center" wrapText="1"/>
    </xf>
    <xf numFmtId="169" fontId="48" fillId="36" borderId="99" xfId="0" applyNumberFormat="1" applyFont="1" applyFill="1" applyBorder="1" applyAlignment="1">
      <alignment horizontal="center" vertical="center" wrapText="1"/>
    </xf>
    <xf numFmtId="17" fontId="0" fillId="0" borderId="0" xfId="0" applyNumberFormat="1" applyAlignment="1">
      <alignment horizontal="center" vertical="center" wrapText="1"/>
    </xf>
    <xf numFmtId="169" fontId="28" fillId="0" borderId="100" xfId="0" applyNumberFormat="1" applyFont="1" applyBorder="1" applyAlignment="1">
      <alignment horizontal="right" vertical="center" wrapText="1"/>
    </xf>
    <xf numFmtId="169" fontId="28" fillId="37" borderId="100" xfId="0" applyNumberFormat="1" applyFont="1" applyFill="1" applyBorder="1" applyAlignment="1">
      <alignment horizontal="right" vertical="center" wrapText="1"/>
    </xf>
    <xf numFmtId="0" fontId="0" fillId="0" borderId="101" xfId="0" applyBorder="1" applyAlignment="1">
      <alignment horizontal="center" vertical="top" wrapText="1"/>
    </xf>
    <xf numFmtId="0" fontId="0" fillId="0" borderId="101" xfId="0" applyBorder="1" applyAlignment="1">
      <alignment horizontal="right" vertical="top" wrapText="1"/>
    </xf>
    <xf numFmtId="4" fontId="0" fillId="0" borderId="101" xfId="0" applyNumberFormat="1" applyBorder="1" applyAlignment="1">
      <alignment horizontal="right" vertical="top" wrapText="1"/>
    </xf>
    <xf numFmtId="0" fontId="79" fillId="33" borderId="69" xfId="0" applyFont="1" applyFill="1" applyBorder="1" applyAlignment="1">
      <alignment vertical="center" wrapText="1"/>
    </xf>
    <xf numFmtId="0" fontId="80" fillId="33" borderId="69" xfId="0" applyFont="1" applyFill="1" applyBorder="1" applyAlignment="1">
      <alignment horizontal="center" vertical="center" wrapText="1"/>
    </xf>
    <xf numFmtId="0" fontId="27" fillId="72" borderId="0" xfId="47" applyFill="1" applyAlignment="1">
      <alignment vertical="top"/>
    </xf>
    <xf numFmtId="0" fontId="47" fillId="73" borderId="69" xfId="47" applyFont="1" applyFill="1" applyBorder="1" applyAlignment="1">
      <alignment horizontal="center" vertical="center"/>
    </xf>
    <xf numFmtId="0" fontId="47" fillId="73" borderId="73" xfId="47" applyFont="1" applyFill="1" applyBorder="1" applyAlignment="1">
      <alignment horizontal="center" vertical="center" wrapText="1"/>
    </xf>
    <xf numFmtId="0" fontId="47" fillId="73" borderId="69" xfId="47" applyFont="1" applyFill="1" applyBorder="1" applyAlignment="1">
      <alignment horizontal="center" vertical="center" wrapText="1"/>
    </xf>
    <xf numFmtId="4" fontId="47" fillId="73" borderId="69" xfId="47" applyNumberFormat="1" applyFont="1" applyFill="1" applyBorder="1" applyAlignment="1">
      <alignment horizontal="center" vertical="center"/>
    </xf>
    <xf numFmtId="0" fontId="27" fillId="73" borderId="0" xfId="47" applyFill="1" applyAlignment="1">
      <alignment vertical="top"/>
    </xf>
    <xf numFmtId="43" fontId="6" fillId="0" borderId="69" xfId="1" applyFont="1" applyFill="1" applyBorder="1" applyAlignment="1">
      <alignment horizontal="right" vertical="center"/>
    </xf>
    <xf numFmtId="0" fontId="0" fillId="0" borderId="94" xfId="0" applyBorder="1" applyAlignment="1">
      <alignment horizontal="left" wrapText="1"/>
    </xf>
    <xf numFmtId="2" fontId="0" fillId="0" borderId="93" xfId="0" applyNumberFormat="1" applyBorder="1"/>
    <xf numFmtId="43" fontId="0" fillId="0" borderId="86" xfId="1" applyFont="1" applyBorder="1"/>
    <xf numFmtId="0" fontId="0" fillId="0" borderId="0" xfId="0" applyAlignment="1">
      <alignment horizontal="left" vertical="center" wrapText="1"/>
    </xf>
    <xf numFmtId="49" fontId="48" fillId="36" borderId="99" xfId="0" applyNumberFormat="1" applyFont="1" applyFill="1" applyBorder="1" applyAlignment="1">
      <alignment horizontal="left" vertical="center" wrapText="1"/>
    </xf>
    <xf numFmtId="0" fontId="24" fillId="74" borderId="101" xfId="0" applyFont="1" applyFill="1" applyBorder="1" applyAlignment="1">
      <alignment horizontal="left" wrapText="1"/>
    </xf>
    <xf numFmtId="0" fontId="24" fillId="74" borderId="101" xfId="0" applyFont="1" applyFill="1" applyBorder="1" applyAlignment="1">
      <alignment horizontal="center" wrapText="1"/>
    </xf>
    <xf numFmtId="0" fontId="24" fillId="0" borderId="101" xfId="0" applyFont="1" applyBorder="1" applyAlignment="1">
      <alignment vertical="top" wrapText="1"/>
    </xf>
    <xf numFmtId="0" fontId="0" fillId="0" borderId="101" xfId="0" applyBorder="1" applyAlignment="1">
      <alignment vertical="top" wrapText="1"/>
    </xf>
    <xf numFmtId="0" fontId="0" fillId="0" borderId="105" xfId="0" applyBorder="1"/>
    <xf numFmtId="0" fontId="0" fillId="0" borderId="106" xfId="0" applyBorder="1"/>
    <xf numFmtId="43" fontId="0" fillId="0" borderId="53" xfId="1" applyFont="1" applyFill="1" applyBorder="1"/>
    <xf numFmtId="2" fontId="0" fillId="0" borderId="69" xfId="0" applyNumberFormat="1" applyBorder="1" applyAlignment="1">
      <alignment horizontal="right" vertical="center"/>
    </xf>
    <xf numFmtId="44" fontId="47" fillId="73" borderId="69" xfId="26673" applyFont="1" applyFill="1" applyBorder="1" applyAlignment="1">
      <alignment horizontal="center" vertical="center" wrapText="1"/>
    </xf>
    <xf numFmtId="44" fontId="27" fillId="0" borderId="21" xfId="26673" applyFont="1" applyFill="1" applyBorder="1" applyAlignment="1">
      <alignment horizontal="right" vertical="center"/>
    </xf>
    <xf numFmtId="44" fontId="27" fillId="38" borderId="21" xfId="26673" applyFont="1" applyFill="1" applyBorder="1" applyAlignment="1">
      <alignment horizontal="right" vertical="center"/>
    </xf>
    <xf numFmtId="44" fontId="36" fillId="73" borderId="69" xfId="26673" applyFont="1" applyFill="1" applyBorder="1" applyAlignment="1">
      <alignment horizontal="right" vertical="center"/>
    </xf>
    <xf numFmtId="44" fontId="36" fillId="38" borderId="0" xfId="26673" applyFont="1" applyFill="1" applyBorder="1" applyAlignment="1">
      <alignment horizontal="center" vertical="center" wrapText="1"/>
    </xf>
    <xf numFmtId="44" fontId="36" fillId="38" borderId="0" xfId="26673" applyFont="1" applyFill="1" applyBorder="1" applyAlignment="1">
      <alignment horizontal="right" vertical="center"/>
    </xf>
    <xf numFmtId="44" fontId="83" fillId="38" borderId="0" xfId="26673" applyFont="1" applyFill="1" applyAlignment="1">
      <alignment vertical="center" wrapText="1"/>
    </xf>
    <xf numFmtId="44" fontId="36" fillId="39" borderId="0" xfId="26673" applyFont="1" applyFill="1" applyBorder="1" applyAlignment="1">
      <alignment horizontal="center" vertical="center" wrapText="1"/>
    </xf>
    <xf numFmtId="44" fontId="36" fillId="39" borderId="0" xfId="26673" applyFont="1" applyFill="1" applyBorder="1" applyAlignment="1">
      <alignment horizontal="right" vertical="center"/>
    </xf>
    <xf numFmtId="44" fontId="27" fillId="0" borderId="0" xfId="26673" applyFont="1" applyFill="1" applyAlignment="1">
      <alignment vertical="top"/>
    </xf>
    <xf numFmtId="44" fontId="27" fillId="0" borderId="0" xfId="26673" applyFont="1" applyFill="1" applyAlignment="1">
      <alignment vertical="center"/>
    </xf>
    <xf numFmtId="0" fontId="32" fillId="0" borderId="69" xfId="0" applyFont="1" applyBorder="1" applyAlignment="1">
      <alignment horizontal="justify" vertical="justify" wrapText="1"/>
    </xf>
    <xf numFmtId="43" fontId="0" fillId="0" borderId="95" xfId="1" applyFont="1" applyFill="1" applyBorder="1" applyAlignment="1">
      <alignment horizontal="right" vertical="center"/>
    </xf>
    <xf numFmtId="0" fontId="32" fillId="0" borderId="69" xfId="0" applyFont="1" applyBorder="1" applyAlignment="1">
      <alignment horizontal="justify" vertical="center" wrapText="1"/>
    </xf>
    <xf numFmtId="43" fontId="0" fillId="0" borderId="87" xfId="1" applyFont="1" applyFill="1" applyBorder="1" applyAlignment="1">
      <alignment vertical="center"/>
    </xf>
    <xf numFmtId="43" fontId="0" fillId="38" borderId="14" xfId="1" applyFont="1" applyFill="1" applyBorder="1" applyAlignment="1">
      <alignment wrapText="1"/>
    </xf>
    <xf numFmtId="43" fontId="0" fillId="38" borderId="0" xfId="1" applyFont="1" applyFill="1" applyBorder="1"/>
    <xf numFmtId="43" fontId="24" fillId="38" borderId="0" xfId="1" applyFont="1" applyFill="1" applyBorder="1" applyAlignment="1">
      <alignment horizontal="center" vertical="center"/>
    </xf>
    <xf numFmtId="43" fontId="0" fillId="38" borderId="14" xfId="1" applyFont="1" applyFill="1" applyBorder="1"/>
    <xf numFmtId="43" fontId="32" fillId="0" borderId="69" xfId="1" applyFont="1" applyBorder="1" applyAlignment="1">
      <alignment horizontal="center" vertical="center" wrapText="1"/>
    </xf>
    <xf numFmtId="43" fontId="0" fillId="33" borderId="73" xfId="1" applyFont="1" applyFill="1" applyBorder="1" applyAlignment="1">
      <alignment vertical="center" wrapText="1"/>
    </xf>
    <xf numFmtId="43" fontId="0" fillId="33" borderId="71" xfId="1" applyFont="1" applyFill="1" applyBorder="1" applyAlignment="1">
      <alignment vertical="center" wrapText="1"/>
    </xf>
    <xf numFmtId="43" fontId="0" fillId="0" borderId="69" xfId="1" applyFont="1" applyFill="1" applyBorder="1" applyAlignment="1">
      <alignment horizontal="center" vertical="center" wrapText="1"/>
    </xf>
    <xf numFmtId="43" fontId="32" fillId="0" borderId="69" xfId="1" applyFont="1" applyFill="1" applyBorder="1" applyAlignment="1">
      <alignment horizontal="center" vertical="center"/>
    </xf>
    <xf numFmtId="43" fontId="0" fillId="0" borderId="83" xfId="1" applyFont="1" applyFill="1" applyBorder="1" applyAlignment="1">
      <alignment horizontal="center" vertical="center"/>
    </xf>
    <xf numFmtId="43" fontId="0" fillId="0" borderId="84" xfId="1" applyFont="1" applyFill="1" applyBorder="1" applyAlignment="1">
      <alignment vertical="center"/>
    </xf>
    <xf numFmtId="43" fontId="0" fillId="0" borderId="86" xfId="1" applyFont="1" applyFill="1" applyBorder="1" applyAlignment="1">
      <alignment horizontal="center" vertical="center"/>
    </xf>
    <xf numFmtId="43" fontId="45" fillId="0" borderId="89" xfId="1" applyFont="1" applyFill="1" applyBorder="1" applyAlignment="1">
      <alignment horizontal="center" vertical="center"/>
    </xf>
    <xf numFmtId="43" fontId="0" fillId="0" borderId="89" xfId="1" applyFont="1" applyFill="1" applyBorder="1" applyAlignment="1">
      <alignment horizontal="center" vertical="center"/>
    </xf>
    <xf numFmtId="43" fontId="0" fillId="0" borderId="90" xfId="1" applyFont="1" applyFill="1" applyBorder="1" applyAlignment="1">
      <alignment vertical="center"/>
    </xf>
    <xf numFmtId="43" fontId="0" fillId="34" borderId="73" xfId="1" applyFont="1" applyFill="1" applyBorder="1" applyAlignment="1">
      <alignment horizontal="center" vertical="center"/>
    </xf>
    <xf numFmtId="43" fontId="0" fillId="34" borderId="73" xfId="1" applyFont="1" applyFill="1" applyBorder="1" applyAlignment="1">
      <alignment vertical="center"/>
    </xf>
    <xf numFmtId="43" fontId="0" fillId="34" borderId="71" xfId="1" applyFont="1" applyFill="1" applyBorder="1" applyAlignment="1">
      <alignment vertical="center"/>
    </xf>
    <xf numFmtId="43" fontId="0" fillId="0" borderId="92" xfId="1" applyFont="1" applyFill="1" applyBorder="1" applyAlignment="1">
      <alignment vertical="center"/>
    </xf>
    <xf numFmtId="43" fontId="0" fillId="0" borderId="93" xfId="1" applyFont="1" applyFill="1" applyBorder="1" applyAlignment="1">
      <alignment horizontal="center" vertical="center"/>
    </xf>
    <xf numFmtId="43" fontId="0" fillId="0" borderId="95" xfId="1" applyFont="1" applyFill="1" applyBorder="1" applyAlignment="1">
      <alignment vertical="center"/>
    </xf>
    <xf numFmtId="43" fontId="0" fillId="0" borderId="93" xfId="1" applyFont="1" applyFill="1" applyBorder="1" applyAlignment="1">
      <alignment horizontal="center" vertical="center" wrapText="1"/>
    </xf>
    <xf numFmtId="43" fontId="0" fillId="0" borderId="93" xfId="1" applyFont="1" applyBorder="1" applyAlignment="1">
      <alignment vertical="center"/>
    </xf>
    <xf numFmtId="43" fontId="32" fillId="0" borderId="95" xfId="1" applyFont="1" applyFill="1" applyBorder="1" applyAlignment="1">
      <alignment horizontal="center" vertical="center"/>
    </xf>
    <xf numFmtId="43" fontId="0" fillId="0" borderId="0" xfId="1" applyFont="1"/>
    <xf numFmtId="0" fontId="35" fillId="38" borderId="63" xfId="51" applyFont="1" applyFill="1" applyBorder="1">
      <alignment vertical="top"/>
    </xf>
    <xf numFmtId="0" fontId="0" fillId="0" borderId="102" xfId="0" applyBorder="1" applyAlignment="1">
      <alignment wrapText="1"/>
    </xf>
    <xf numFmtId="0" fontId="0" fillId="0" borderId="103" xfId="0" applyBorder="1" applyAlignment="1">
      <alignment wrapText="1"/>
    </xf>
    <xf numFmtId="0" fontId="0" fillId="0" borderId="104" xfId="0" applyBorder="1" applyAlignment="1">
      <alignment wrapText="1"/>
    </xf>
    <xf numFmtId="2" fontId="0" fillId="0" borderId="0" xfId="0" applyNumberFormat="1" applyAlignment="1">
      <alignment horizontal="center" vertical="center" wrapText="1"/>
    </xf>
    <xf numFmtId="10" fontId="0" fillId="35" borderId="0" xfId="0" applyNumberFormat="1" applyFill="1" applyAlignment="1">
      <alignment horizontal="center" vertical="center" wrapText="1"/>
    </xf>
    <xf numFmtId="0" fontId="24" fillId="0" borderId="101" xfId="0" applyFont="1" applyBorder="1" applyAlignment="1">
      <alignment horizontal="left" vertical="center" wrapText="1"/>
    </xf>
    <xf numFmtId="0" fontId="0" fillId="0" borderId="101" xfId="0" applyBorder="1" applyAlignment="1">
      <alignment horizontal="center" vertical="center" wrapText="1"/>
    </xf>
    <xf numFmtId="43" fontId="0" fillId="0" borderId="91" xfId="1" applyFont="1" applyFill="1" applyBorder="1" applyAlignment="1">
      <alignment vertical="center"/>
    </xf>
    <xf numFmtId="10" fontId="36" fillId="73" borderId="69" xfId="26673" applyNumberFormat="1" applyFont="1" applyFill="1" applyBorder="1" applyAlignment="1">
      <alignment horizontal="right" vertical="center"/>
    </xf>
    <xf numFmtId="10" fontId="27" fillId="0" borderId="21" xfId="2" applyNumberFormat="1" applyFont="1" applyFill="1" applyBorder="1" applyAlignment="1">
      <alignment horizontal="right" vertical="center"/>
    </xf>
    <xf numFmtId="0" fontId="27" fillId="35" borderId="21" xfId="47" applyFill="1" applyBorder="1" applyAlignment="1">
      <alignment horizontal="center" vertical="center"/>
    </xf>
    <xf numFmtId="4" fontId="27" fillId="35" borderId="21" xfId="47" applyNumberFormat="1" applyFill="1" applyBorder="1" applyAlignment="1">
      <alignment horizontal="right" vertical="center"/>
    </xf>
    <xf numFmtId="44" fontId="27" fillId="35" borderId="21" xfId="26673" applyFont="1" applyFill="1" applyBorder="1" applyAlignment="1">
      <alignment horizontal="right" vertical="center"/>
    </xf>
    <xf numFmtId="10" fontId="27" fillId="35" borderId="21" xfId="2" applyNumberFormat="1" applyFont="1" applyFill="1" applyBorder="1" applyAlignment="1">
      <alignment horizontal="right" vertical="center"/>
    </xf>
    <xf numFmtId="0" fontId="111" fillId="0" borderId="0" xfId="33839" applyAlignment="1">
      <alignment horizontal="left" vertical="top"/>
    </xf>
    <xf numFmtId="0" fontId="114" fillId="79" borderId="101" xfId="33839" applyFont="1" applyFill="1" applyBorder="1" applyAlignment="1">
      <alignment horizontal="center" vertical="top" wrapText="1"/>
    </xf>
    <xf numFmtId="0" fontId="114" fillId="79" borderId="101" xfId="33839" applyFont="1" applyFill="1" applyBorder="1" applyAlignment="1">
      <alignment horizontal="left" vertical="top" wrapText="1"/>
    </xf>
    <xf numFmtId="0" fontId="114" fillId="79" borderId="101" xfId="33839" applyFont="1" applyFill="1" applyBorder="1" applyAlignment="1">
      <alignment horizontal="right" vertical="top" wrapText="1"/>
    </xf>
    <xf numFmtId="1" fontId="115" fillId="0" borderId="101" xfId="33839" applyNumberFormat="1" applyFont="1" applyBorder="1" applyAlignment="1">
      <alignment horizontal="center" vertical="top" shrinkToFit="1"/>
    </xf>
    <xf numFmtId="0" fontId="113" fillId="0" borderId="101" xfId="33839" applyFont="1" applyBorder="1" applyAlignment="1">
      <alignment horizontal="left" vertical="top" wrapText="1"/>
    </xf>
    <xf numFmtId="0" fontId="113" fillId="0" borderId="101" xfId="33839" applyFont="1" applyBorder="1" applyAlignment="1">
      <alignment horizontal="center" vertical="top" wrapText="1"/>
    </xf>
    <xf numFmtId="2" fontId="115" fillId="0" borderId="101" xfId="33839" applyNumberFormat="1" applyFont="1" applyBorder="1" applyAlignment="1">
      <alignment horizontal="right" vertical="top" shrinkToFit="1"/>
    </xf>
    <xf numFmtId="0" fontId="111" fillId="0" borderId="101" xfId="33839" applyBorder="1" applyAlignment="1">
      <alignment horizontal="left" wrapText="1"/>
    </xf>
    <xf numFmtId="0" fontId="111" fillId="0" borderId="101" xfId="33839" applyBorder="1" applyAlignment="1">
      <alignment horizontal="left" vertical="top" wrapText="1"/>
    </xf>
    <xf numFmtId="0" fontId="111" fillId="0" borderId="101" xfId="33839" applyBorder="1" applyAlignment="1">
      <alignment horizontal="left" vertical="center" wrapText="1"/>
    </xf>
    <xf numFmtId="4" fontId="115" fillId="0" borderId="101" xfId="33839" applyNumberFormat="1" applyFont="1" applyBorder="1" applyAlignment="1">
      <alignment horizontal="right" vertical="top" shrinkToFit="1"/>
    </xf>
    <xf numFmtId="0" fontId="111" fillId="0" borderId="0" xfId="33839" applyAlignment="1">
      <alignment horizontal="center" vertical="top"/>
    </xf>
    <xf numFmtId="0" fontId="6" fillId="0" borderId="69" xfId="0" applyFont="1" applyBorder="1" applyAlignment="1">
      <alignment vertical="center" wrapText="1"/>
    </xf>
    <xf numFmtId="43" fontId="0" fillId="0" borderId="0" xfId="0" applyNumberFormat="1"/>
    <xf numFmtId="44" fontId="27" fillId="0" borderId="0" xfId="26673" applyFont="1" applyAlignment="1">
      <alignment vertical="center"/>
    </xf>
    <xf numFmtId="44" fontId="27" fillId="0" borderId="0" xfId="47" applyNumberFormat="1" applyAlignment="1">
      <alignment vertical="top"/>
    </xf>
    <xf numFmtId="0" fontId="36" fillId="38" borderId="32" xfId="0" applyFont="1" applyFill="1" applyBorder="1" applyAlignment="1">
      <alignment horizontal="left" wrapText="1"/>
    </xf>
    <xf numFmtId="0" fontId="36" fillId="38" borderId="36" xfId="0" applyFont="1" applyFill="1" applyBorder="1" applyAlignment="1">
      <alignment horizontal="left" vertical="top" wrapText="1"/>
    </xf>
    <xf numFmtId="0" fontId="30" fillId="38" borderId="76" xfId="0" applyFont="1" applyFill="1" applyBorder="1" applyAlignment="1">
      <alignment horizontal="center" vertical="center"/>
    </xf>
    <xf numFmtId="0" fontId="30" fillId="38" borderId="69" xfId="0" applyFont="1" applyFill="1" applyBorder="1" applyAlignment="1">
      <alignment horizontal="center" vertical="center"/>
    </xf>
    <xf numFmtId="0" fontId="108" fillId="0" borderId="69" xfId="0" applyFont="1" applyBorder="1"/>
    <xf numFmtId="44" fontId="116" fillId="0" borderId="107" xfId="26673" applyFont="1" applyBorder="1"/>
    <xf numFmtId="0" fontId="30" fillId="38" borderId="78" xfId="0" applyFont="1" applyFill="1" applyBorder="1" applyAlignment="1">
      <alignment horizontal="center" vertical="center"/>
    </xf>
    <xf numFmtId="0" fontId="108" fillId="0" borderId="76" xfId="0" applyFont="1" applyBorder="1" applyAlignment="1">
      <alignment horizontal="center"/>
    </xf>
    <xf numFmtId="44" fontId="108" fillId="0" borderId="78" xfId="26673" applyFont="1" applyBorder="1"/>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1" xfId="47" applyBorder="1" applyAlignment="1">
      <alignment horizontal="justify" vertical="justify"/>
    </xf>
    <xf numFmtId="0" fontId="27" fillId="0" borderId="21" xfId="47" applyBorder="1" applyAlignment="1">
      <alignment horizontal="justify" vertical="center"/>
    </xf>
    <xf numFmtId="0" fontId="27" fillId="38" borderId="28" xfId="0" applyFont="1" applyFill="1" applyBorder="1" applyAlignment="1">
      <alignment horizontal="center" vertical="center"/>
    </xf>
    <xf numFmtId="0" fontId="27" fillId="38" borderId="21" xfId="0" applyFont="1" applyFill="1" applyBorder="1" applyAlignment="1">
      <alignment horizontal="center" vertical="center"/>
    </xf>
    <xf numFmtId="0" fontId="27" fillId="38" borderId="21" xfId="47" applyFill="1" applyBorder="1" applyAlignment="1">
      <alignment horizontal="left" vertical="center"/>
    </xf>
    <xf numFmtId="0" fontId="91" fillId="0" borderId="21" xfId="0" applyFont="1" applyBorder="1" applyAlignment="1">
      <alignment horizontal="center" vertical="center"/>
    </xf>
    <xf numFmtId="0" fontId="27" fillId="0" borderId="0" xfId="0" applyFont="1" applyAlignment="1">
      <alignment horizontal="center" vertical="center"/>
    </xf>
    <xf numFmtId="0" fontId="91" fillId="0" borderId="0" xfId="0" applyFont="1" applyAlignment="1">
      <alignment horizontal="center" vertical="center"/>
    </xf>
    <xf numFmtId="0" fontId="27" fillId="35" borderId="28" xfId="0" applyFont="1" applyFill="1" applyBorder="1" applyAlignment="1">
      <alignment horizontal="center" vertical="center"/>
    </xf>
    <xf numFmtId="0" fontId="27" fillId="35" borderId="21" xfId="0" applyFont="1" applyFill="1" applyBorder="1" applyAlignment="1">
      <alignment horizontal="center" vertical="center"/>
    </xf>
    <xf numFmtId="0" fontId="27" fillId="35" borderId="21" xfId="47" applyFill="1" applyBorder="1" applyAlignment="1">
      <alignment horizontal="justify" vertical="justify"/>
    </xf>
    <xf numFmtId="0" fontId="27" fillId="35" borderId="0" xfId="47" applyFill="1" applyAlignment="1">
      <alignment vertical="top"/>
    </xf>
    <xf numFmtId="0" fontId="27" fillId="0" borderId="86" xfId="0" applyFont="1" applyBorder="1" applyAlignment="1">
      <alignment horizontal="center" vertical="center" wrapText="1"/>
    </xf>
    <xf numFmtId="0" fontId="27" fillId="0" borderId="86" xfId="47" applyBorder="1" applyAlignment="1">
      <alignment horizontal="center" vertical="center"/>
    </xf>
    <xf numFmtId="44" fontId="27" fillId="0" borderId="86" xfId="26673" applyFont="1" applyFill="1" applyBorder="1" applyAlignment="1">
      <alignment horizontal="right" vertical="center"/>
    </xf>
    <xf numFmtId="0" fontId="0" fillId="0" borderId="73" xfId="0" applyBorder="1" applyAlignment="1">
      <alignment horizontal="left" vertical="center" wrapText="1"/>
    </xf>
    <xf numFmtId="43" fontId="0" fillId="0" borderId="73" xfId="1" applyFont="1" applyFill="1" applyBorder="1" applyAlignment="1">
      <alignment vertical="center" wrapText="1"/>
    </xf>
    <xf numFmtId="43" fontId="0" fillId="0" borderId="71" xfId="1" applyFont="1" applyFill="1" applyBorder="1" applyAlignment="1">
      <alignment vertical="center" wrapText="1"/>
    </xf>
    <xf numFmtId="0" fontId="27" fillId="80" borderId="0" xfId="47" applyFill="1" applyAlignment="1">
      <alignment vertical="top"/>
    </xf>
    <xf numFmtId="0" fontId="0" fillId="0" borderId="69" xfId="0" quotePrefix="1" applyBorder="1" applyAlignment="1">
      <alignment horizontal="center" vertical="center"/>
    </xf>
    <xf numFmtId="43" fontId="0" fillId="0" borderId="93" xfId="1" applyFont="1" applyFill="1" applyBorder="1" applyAlignment="1">
      <alignment vertical="center"/>
    </xf>
    <xf numFmtId="0" fontId="0" fillId="0" borderId="29" xfId="0" applyBorder="1" applyAlignment="1">
      <alignment horizontal="center" vertical="center"/>
    </xf>
    <xf numFmtId="43" fontId="0" fillId="0" borderId="86" xfId="1" applyFont="1" applyFill="1" applyBorder="1"/>
    <xf numFmtId="0" fontId="27" fillId="38" borderId="0" xfId="47" applyFill="1" applyAlignment="1">
      <alignment vertical="top"/>
    </xf>
    <xf numFmtId="44" fontId="27" fillId="38" borderId="0" xfId="47" applyNumberFormat="1" applyFill="1" applyAlignment="1">
      <alignment vertical="top"/>
    </xf>
    <xf numFmtId="44" fontId="27" fillId="0" borderId="0" xfId="47" quotePrefix="1" applyNumberFormat="1" applyAlignment="1">
      <alignment vertical="top" wrapText="1"/>
    </xf>
    <xf numFmtId="39" fontId="27" fillId="33" borderId="69" xfId="51" applyNumberFormat="1" applyFill="1" applyBorder="1" applyAlignment="1">
      <alignment horizontal="center"/>
    </xf>
    <xf numFmtId="10" fontId="27" fillId="33" borderId="69" xfId="51" applyNumberFormat="1" applyFill="1" applyBorder="1" applyAlignment="1">
      <alignment horizontal="center" vertical="top" wrapText="1"/>
    </xf>
    <xf numFmtId="39" fontId="27" fillId="33" borderId="108" xfId="51" applyNumberFormat="1" applyFill="1" applyBorder="1" applyAlignment="1">
      <alignment horizontal="center"/>
    </xf>
    <xf numFmtId="10" fontId="27" fillId="33" borderId="109" xfId="51" applyNumberFormat="1" applyFill="1" applyBorder="1" applyAlignment="1">
      <alignment horizontal="center" vertical="top" wrapText="1"/>
    </xf>
    <xf numFmtId="39" fontId="27" fillId="33" borderId="110" xfId="51" applyNumberFormat="1" applyFill="1" applyBorder="1" applyAlignment="1">
      <alignment horizontal="center"/>
    </xf>
    <xf numFmtId="10" fontId="27" fillId="33" borderId="111" xfId="51" applyNumberFormat="1" applyFill="1" applyBorder="1" applyAlignment="1">
      <alignment horizontal="center" vertical="top" wrapText="1"/>
    </xf>
    <xf numFmtId="4" fontId="27" fillId="33" borderId="0" xfId="51" applyNumberFormat="1" applyFill="1" applyAlignment="1">
      <alignment horizontal="right"/>
    </xf>
    <xf numFmtId="165" fontId="27" fillId="33" borderId="109" xfId="58" applyFont="1" applyFill="1" applyBorder="1" applyAlignment="1">
      <alignment horizontal="center"/>
    </xf>
    <xf numFmtId="0" fontId="27" fillId="33" borderId="0" xfId="51" applyFill="1" applyAlignment="1">
      <alignment horizontal="right"/>
    </xf>
    <xf numFmtId="168" fontId="27" fillId="33" borderId="108" xfId="51" applyNumberFormat="1" applyFill="1" applyBorder="1" applyAlignment="1">
      <alignment horizontal="center"/>
    </xf>
    <xf numFmtId="4" fontId="27" fillId="0" borderId="69" xfId="51" applyNumberFormat="1" applyBorder="1" applyAlignment="1">
      <alignment vertical="center" wrapText="1"/>
    </xf>
    <xf numFmtId="4" fontId="27" fillId="33" borderId="69" xfId="58" applyNumberFormat="1" applyFont="1" applyFill="1" applyBorder="1" applyAlignment="1">
      <alignment vertical="top" wrapText="1"/>
    </xf>
    <xf numFmtId="10" fontId="27" fillId="33" borderId="69" xfId="56" applyNumberFormat="1" applyFont="1" applyFill="1" applyBorder="1" applyAlignment="1">
      <alignment vertical="top" wrapText="1"/>
    </xf>
    <xf numFmtId="2" fontId="27" fillId="33" borderId="69" xfId="51" applyNumberFormat="1" applyFill="1" applyBorder="1" applyAlignment="1">
      <alignment vertical="center" wrapText="1"/>
    </xf>
    <xf numFmtId="0" fontId="36" fillId="33" borderId="69" xfId="51" applyFont="1" applyFill="1" applyBorder="1" applyAlignment="1">
      <alignment horizontal="center"/>
    </xf>
    <xf numFmtId="165" fontId="36" fillId="0" borderId="69" xfId="58" applyFont="1" applyFill="1" applyBorder="1"/>
    <xf numFmtId="10" fontId="36" fillId="33" borderId="69" xfId="56" applyNumberFormat="1" applyFont="1" applyFill="1" applyBorder="1"/>
    <xf numFmtId="43" fontId="0" fillId="0" borderId="92" xfId="1" applyFont="1" applyFill="1" applyBorder="1" applyAlignment="1">
      <alignment horizontal="center" vertical="center"/>
    </xf>
    <xf numFmtId="0" fontId="91" fillId="0" borderId="69" xfId="0" applyFont="1" applyBorder="1" applyAlignment="1">
      <alignment horizontal="center" vertical="center" wrapText="1"/>
    </xf>
    <xf numFmtId="2" fontId="0" fillId="0" borderId="91" xfId="0" applyNumberFormat="1" applyBorder="1"/>
    <xf numFmtId="43" fontId="0" fillId="0" borderId="112" xfId="1" applyFont="1" applyFill="1" applyBorder="1" applyAlignment="1">
      <alignment horizontal="center" vertical="center"/>
    </xf>
    <xf numFmtId="43" fontId="45" fillId="0" borderId="113" xfId="1" applyFont="1" applyFill="1" applyBorder="1" applyAlignment="1">
      <alignment horizontal="center" vertical="center"/>
    </xf>
    <xf numFmtId="2" fontId="0" fillId="0" borderId="86" xfId="0" applyNumberFormat="1" applyBorder="1" applyAlignment="1">
      <alignment vertical="center"/>
    </xf>
    <xf numFmtId="0" fontId="24" fillId="0" borderId="101" xfId="0" applyFont="1" applyBorder="1" applyAlignment="1">
      <alignment horizontal="left" vertical="top" wrapText="1"/>
    </xf>
    <xf numFmtId="0" fontId="0" fillId="0" borderId="101" xfId="0" applyBorder="1" applyAlignment="1">
      <alignment horizontal="left" vertical="top" wrapText="1"/>
    </xf>
    <xf numFmtId="0" fontId="27" fillId="82" borderId="0" xfId="47" applyFill="1" applyAlignment="1">
      <alignment vertical="top"/>
    </xf>
    <xf numFmtId="44" fontId="27" fillId="82" borderId="0" xfId="47" applyNumberFormat="1" applyFill="1" applyAlignment="1">
      <alignment vertical="top"/>
    </xf>
    <xf numFmtId="0" fontId="27" fillId="0" borderId="114" xfId="47" applyBorder="1" applyAlignment="1">
      <alignment horizontal="center" vertical="center"/>
    </xf>
    <xf numFmtId="10" fontId="27" fillId="0" borderId="115" xfId="2" applyNumberFormat="1" applyFont="1" applyFill="1" applyBorder="1" applyAlignment="1">
      <alignment horizontal="right" vertical="center"/>
    </xf>
    <xf numFmtId="0" fontId="36" fillId="0" borderId="86" xfId="0" applyFont="1" applyBorder="1" applyAlignment="1">
      <alignment horizontal="left" vertical="center" wrapText="1"/>
    </xf>
    <xf numFmtId="44" fontId="36" fillId="0" borderId="86" xfId="26673" applyFont="1" applyFill="1" applyBorder="1" applyAlignment="1">
      <alignment horizontal="right" vertical="center"/>
    </xf>
    <xf numFmtId="0" fontId="27" fillId="0" borderId="115" xfId="47" applyBorder="1" applyAlignment="1">
      <alignment vertical="top"/>
    </xf>
    <xf numFmtId="0" fontId="27" fillId="38" borderId="86" xfId="0" applyFont="1" applyFill="1" applyBorder="1" applyAlignment="1">
      <alignment horizontal="center" vertical="center" wrapText="1"/>
    </xf>
    <xf numFmtId="4" fontId="27" fillId="0" borderId="86" xfId="47" applyNumberFormat="1" applyBorder="1" applyAlignment="1">
      <alignment horizontal="center" vertical="center"/>
    </xf>
    <xf numFmtId="4" fontId="36" fillId="0" borderId="86" xfId="47" applyNumberFormat="1" applyFont="1" applyBorder="1" applyAlignment="1">
      <alignment horizontal="left" vertical="center" wrapText="1"/>
    </xf>
    <xf numFmtId="0" fontId="27" fillId="38" borderId="114" xfId="47" applyFill="1" applyBorder="1" applyAlignment="1">
      <alignment horizontal="center" vertical="center"/>
    </xf>
    <xf numFmtId="0" fontId="27" fillId="38" borderId="86" xfId="47" applyFill="1" applyBorder="1" applyAlignment="1">
      <alignment horizontal="center" vertical="center"/>
    </xf>
    <xf numFmtId="44" fontId="27" fillId="38" borderId="86" xfId="26673" applyFont="1" applyFill="1" applyBorder="1" applyAlignment="1">
      <alignment horizontal="right" vertical="center"/>
    </xf>
    <xf numFmtId="0" fontId="27" fillId="38" borderId="115" xfId="47" applyFill="1" applyBorder="1" applyAlignment="1">
      <alignment vertical="top"/>
    </xf>
    <xf numFmtId="0" fontId="36" fillId="38" borderId="86" xfId="0" applyFont="1" applyFill="1" applyBorder="1" applyAlignment="1">
      <alignment horizontal="left" vertical="center" wrapText="1"/>
    </xf>
    <xf numFmtId="44" fontId="36" fillId="38" borderId="86" xfId="26673" applyFont="1" applyFill="1" applyBorder="1" applyAlignment="1">
      <alignment horizontal="right" vertical="center"/>
    </xf>
    <xf numFmtId="0" fontId="27" fillId="0" borderId="115" xfId="47" applyBorder="1" applyAlignment="1">
      <alignment vertical="top" wrapText="1"/>
    </xf>
    <xf numFmtId="0" fontId="36" fillId="38" borderId="114" xfId="0" applyFont="1" applyFill="1" applyBorder="1" applyAlignment="1">
      <alignment horizontal="center" vertical="center" wrapText="1"/>
    </xf>
    <xf numFmtId="0" fontId="36" fillId="38" borderId="86" xfId="0" applyFont="1" applyFill="1" applyBorder="1" applyAlignment="1">
      <alignment horizontal="center" vertical="center" wrapText="1"/>
    </xf>
    <xf numFmtId="44" fontId="36" fillId="38" borderId="86" xfId="26673" applyFont="1" applyFill="1" applyBorder="1" applyAlignment="1">
      <alignment horizontal="center" vertical="center" wrapText="1"/>
    </xf>
    <xf numFmtId="0" fontId="27" fillId="0" borderId="118" xfId="47" applyBorder="1" applyAlignment="1">
      <alignment vertical="top" wrapText="1"/>
    </xf>
    <xf numFmtId="9" fontId="27" fillId="0" borderId="0" xfId="2" applyFont="1" applyFill="1" applyAlignment="1">
      <alignment vertical="top" wrapText="1"/>
    </xf>
    <xf numFmtId="0" fontId="32" fillId="0" borderId="0" xfId="0" applyFont="1" applyAlignment="1">
      <alignment horizontal="center" vertical="center"/>
    </xf>
    <xf numFmtId="0" fontId="32" fillId="0" borderId="0" xfId="0" applyFont="1" applyAlignment="1">
      <alignment horizontal="justify" vertical="center" wrapText="1"/>
    </xf>
    <xf numFmtId="43" fontId="0" fillId="0" borderId="0" xfId="1" applyFont="1" applyFill="1" applyBorder="1" applyAlignment="1">
      <alignment horizontal="center" vertical="center" wrapText="1"/>
    </xf>
    <xf numFmtId="43" fontId="32" fillId="0" borderId="0" xfId="1" applyFont="1" applyFill="1" applyBorder="1" applyAlignment="1">
      <alignment horizontal="center" vertical="center"/>
    </xf>
    <xf numFmtId="168" fontId="36" fillId="33" borderId="77" xfId="51" applyNumberFormat="1" applyFont="1" applyFill="1" applyBorder="1" applyAlignment="1">
      <alignment horizontal="center" vertical="center"/>
    </xf>
    <xf numFmtId="0" fontId="36" fillId="33" borderId="77" xfId="51" applyFont="1" applyFill="1" applyBorder="1" applyAlignment="1">
      <alignment horizontal="center" vertical="center"/>
    </xf>
    <xf numFmtId="0" fontId="36" fillId="33" borderId="16" xfId="51" applyFont="1" applyFill="1" applyBorder="1" applyAlignment="1">
      <alignment horizontal="centerContinuous" vertical="center"/>
    </xf>
    <xf numFmtId="168" fontId="36" fillId="33" borderId="16" xfId="51" applyNumberFormat="1" applyFont="1" applyFill="1" applyBorder="1" applyAlignment="1">
      <alignment horizontal="centerContinuous" vertical="center"/>
    </xf>
    <xf numFmtId="49" fontId="27" fillId="33" borderId="76" xfId="51" applyNumberFormat="1" applyFill="1" applyBorder="1" applyAlignment="1">
      <alignment horizontal="center" vertical="center" wrapText="1"/>
    </xf>
    <xf numFmtId="0" fontId="27" fillId="33" borderId="76" xfId="51" applyFill="1" applyBorder="1" applyAlignment="1"/>
    <xf numFmtId="0" fontId="27" fillId="33" borderId="119" xfId="51" applyFill="1" applyBorder="1" applyAlignment="1"/>
    <xf numFmtId="0" fontId="27" fillId="33" borderId="119" xfId="51" applyFill="1" applyBorder="1" applyAlignment="1">
      <alignment horizontal="right"/>
    </xf>
    <xf numFmtId="0" fontId="27" fillId="0" borderId="63" xfId="51" applyBorder="1" applyAlignment="1"/>
    <xf numFmtId="195" fontId="27" fillId="0" borderId="0" xfId="51" applyNumberFormat="1" applyAlignment="1">
      <alignment horizontal="center"/>
    </xf>
    <xf numFmtId="0" fontId="27" fillId="0" borderId="64" xfId="51" applyBorder="1" applyAlignment="1"/>
    <xf numFmtId="0" fontId="27" fillId="0" borderId="119" xfId="51" applyBorder="1" applyAlignment="1"/>
    <xf numFmtId="168" fontId="27" fillId="0" borderId="119" xfId="51" applyNumberFormat="1" applyBorder="1" applyAlignment="1"/>
    <xf numFmtId="0" fontId="27" fillId="0" borderId="119" xfId="51" applyBorder="1" applyAlignment="1">
      <alignment horizontal="center"/>
    </xf>
    <xf numFmtId="0" fontId="106" fillId="0" borderId="30" xfId="33840" applyFont="1" applyBorder="1"/>
    <xf numFmtId="0" fontId="118" fillId="0" borderId="0" xfId="33840"/>
    <xf numFmtId="0" fontId="118" fillId="0" borderId="63" xfId="33840" applyBorder="1"/>
    <xf numFmtId="0" fontId="118" fillId="0" borderId="64" xfId="33840" applyBorder="1"/>
    <xf numFmtId="1" fontId="30" fillId="0" borderId="119" xfId="33840" applyNumberFormat="1" applyFont="1" applyBorder="1"/>
    <xf numFmtId="2" fontId="119" fillId="38" borderId="119" xfId="33840" applyNumberFormat="1" applyFont="1" applyFill="1" applyBorder="1" applyAlignment="1">
      <alignment horizontal="center"/>
    </xf>
    <xf numFmtId="2" fontId="119" fillId="38" borderId="119" xfId="33840" applyNumberFormat="1" applyFont="1" applyFill="1" applyBorder="1" applyAlignment="1">
      <alignment horizontal="center" vertical="center"/>
    </xf>
    <xf numFmtId="0" fontId="118" fillId="0" borderId="119" xfId="33840" applyBorder="1"/>
    <xf numFmtId="0" fontId="118" fillId="0" borderId="120" xfId="33840" applyBorder="1"/>
    <xf numFmtId="0" fontId="118" fillId="0" borderId="30" xfId="33840" applyBorder="1" applyAlignment="1">
      <alignment horizontal="center"/>
    </xf>
    <xf numFmtId="0" fontId="118" fillId="0" borderId="33" xfId="33840" applyBorder="1"/>
    <xf numFmtId="0" fontId="118" fillId="0" borderId="33" xfId="33840" applyBorder="1" applyAlignment="1">
      <alignment horizontal="center" vertical="center"/>
    </xf>
    <xf numFmtId="0" fontId="118" fillId="0" borderId="31" xfId="33840" applyBorder="1"/>
    <xf numFmtId="0" fontId="118" fillId="0" borderId="63" xfId="33840" applyBorder="1" applyAlignment="1">
      <alignment horizontal="center"/>
    </xf>
    <xf numFmtId="0" fontId="118" fillId="0" borderId="0" xfId="33840" applyAlignment="1">
      <alignment horizontal="center" vertical="center"/>
    </xf>
    <xf numFmtId="0" fontId="27" fillId="0" borderId="0" xfId="33840" applyFont="1" applyAlignment="1">
      <alignment vertical="center"/>
    </xf>
    <xf numFmtId="0" fontId="118" fillId="0" borderId="32" xfId="33840" applyBorder="1"/>
    <xf numFmtId="0" fontId="27" fillId="0" borderId="125" xfId="33840" applyFont="1" applyBorder="1" applyAlignment="1">
      <alignment horizontal="right" vertical="center"/>
    </xf>
    <xf numFmtId="0" fontId="27" fillId="0" borderId="128" xfId="33840" applyFont="1" applyBorder="1" applyAlignment="1">
      <alignment horizontal="right" vertical="center"/>
    </xf>
    <xf numFmtId="0" fontId="27" fillId="0" borderId="64" xfId="33840" applyFont="1" applyBorder="1" applyAlignment="1">
      <alignment horizontal="center" vertical="center"/>
    </xf>
    <xf numFmtId="0" fontId="118" fillId="0" borderId="0" xfId="33840" applyAlignment="1">
      <alignment horizontal="center" vertical="center" wrapText="1"/>
    </xf>
    <xf numFmtId="0" fontId="36" fillId="35" borderId="136" xfId="33840" applyFont="1" applyFill="1" applyBorder="1" applyAlignment="1">
      <alignment horizontal="center" vertical="center"/>
    </xf>
    <xf numFmtId="0" fontId="36" fillId="83" borderId="136" xfId="33840" applyFont="1" applyFill="1" applyBorder="1" applyAlignment="1">
      <alignment horizontal="center" vertical="center"/>
    </xf>
    <xf numFmtId="0" fontId="36" fillId="83" borderId="31" xfId="33840" applyFont="1" applyFill="1" applyBorder="1" applyAlignment="1">
      <alignment horizontal="center" vertical="center"/>
    </xf>
    <xf numFmtId="0" fontId="36" fillId="35" borderId="137" xfId="33840" applyFont="1" applyFill="1" applyBorder="1" applyAlignment="1">
      <alignment horizontal="center" vertical="center"/>
    </xf>
    <xf numFmtId="0" fontId="36" fillId="83" borderId="137" xfId="33840" applyFont="1" applyFill="1" applyBorder="1" applyAlignment="1">
      <alignment horizontal="center" vertical="center"/>
    </xf>
    <xf numFmtId="2" fontId="36" fillId="35" borderId="138" xfId="33840" applyNumberFormat="1" applyFont="1" applyFill="1" applyBorder="1" applyAlignment="1">
      <alignment horizontal="center" vertical="center"/>
    </xf>
    <xf numFmtId="0" fontId="36" fillId="35" borderId="139" xfId="33840" applyFont="1" applyFill="1" applyBorder="1" applyAlignment="1">
      <alignment horizontal="center" vertical="center"/>
    </xf>
    <xf numFmtId="0" fontId="36" fillId="35" borderId="141" xfId="33840" applyFont="1" applyFill="1" applyBorder="1" applyAlignment="1">
      <alignment horizontal="center" vertical="center"/>
    </xf>
    <xf numFmtId="0" fontId="36" fillId="35" borderId="140" xfId="33840" applyFont="1" applyFill="1" applyBorder="1" applyAlignment="1">
      <alignment horizontal="center" vertical="center"/>
    </xf>
    <xf numFmtId="2" fontId="36" fillId="83" borderId="138" xfId="33840" applyNumberFormat="1" applyFont="1" applyFill="1" applyBorder="1" applyAlignment="1">
      <alignment horizontal="center" vertical="center"/>
    </xf>
    <xf numFmtId="2" fontId="36" fillId="35" borderId="141" xfId="33840" applyNumberFormat="1" applyFont="1" applyFill="1" applyBorder="1" applyAlignment="1">
      <alignment horizontal="center" vertical="center"/>
    </xf>
    <xf numFmtId="2" fontId="36" fillId="35" borderId="140" xfId="33840" applyNumberFormat="1" applyFont="1" applyFill="1" applyBorder="1" applyAlignment="1">
      <alignment horizontal="center" vertical="center"/>
    </xf>
    <xf numFmtId="0" fontId="118" fillId="0" borderId="122" xfId="33840" applyBorder="1" applyAlignment="1">
      <alignment horizontal="center"/>
    </xf>
    <xf numFmtId="2" fontId="118" fillId="0" borderId="16" xfId="33840" applyNumberFormat="1" applyBorder="1" applyAlignment="1">
      <alignment horizontal="center" vertical="center"/>
    </xf>
    <xf numFmtId="2" fontId="118" fillId="0" borderId="17" xfId="33840" applyNumberFormat="1" applyBorder="1" applyAlignment="1">
      <alignment horizontal="center" vertical="center"/>
    </xf>
    <xf numFmtId="2" fontId="118" fillId="0" borderId="123" xfId="33840" applyNumberFormat="1" applyBorder="1" applyAlignment="1">
      <alignment horizontal="center" vertical="center"/>
    </xf>
    <xf numFmtId="0" fontId="95" fillId="0" borderId="0" xfId="33840" applyFont="1" applyAlignment="1">
      <alignment horizontal="center" vertical="center"/>
    </xf>
    <xf numFmtId="0" fontId="118" fillId="0" borderId="64" xfId="33840" applyBorder="1" applyAlignment="1">
      <alignment horizontal="center"/>
    </xf>
    <xf numFmtId="0" fontId="118" fillId="0" borderId="119" xfId="33840" applyBorder="1" applyAlignment="1">
      <alignment horizontal="center" vertical="center"/>
    </xf>
    <xf numFmtId="0" fontId="118" fillId="0" borderId="0" xfId="33840" applyAlignment="1">
      <alignment horizontal="center"/>
    </xf>
    <xf numFmtId="0" fontId="121" fillId="0" borderId="30" xfId="33840" applyFont="1" applyBorder="1" applyAlignment="1">
      <alignment horizontal="center" vertical="center"/>
    </xf>
    <xf numFmtId="0" fontId="121" fillId="0" borderId="63" xfId="33840" applyFont="1" applyBorder="1" applyAlignment="1">
      <alignment horizontal="center" vertical="center"/>
    </xf>
    <xf numFmtId="2" fontId="118" fillId="0" borderId="0" xfId="33840" applyNumberFormat="1" applyAlignment="1">
      <alignment horizontal="center" vertical="center"/>
    </xf>
    <xf numFmtId="2" fontId="27" fillId="0" borderId="125" xfId="33840" applyNumberFormat="1" applyFont="1" applyBorder="1" applyAlignment="1">
      <alignment horizontal="left" vertical="center"/>
    </xf>
    <xf numFmtId="2" fontId="27" fillId="0" borderId="126" xfId="33840" applyNumberFormat="1" applyFont="1" applyBorder="1" applyAlignment="1">
      <alignment horizontal="left" vertical="center"/>
    </xf>
    <xf numFmtId="2" fontId="27" fillId="0" borderId="127" xfId="33840" applyNumberFormat="1" applyFont="1" applyBorder="1" applyAlignment="1">
      <alignment horizontal="left" vertical="center"/>
    </xf>
    <xf numFmtId="2" fontId="27" fillId="0" borderId="128" xfId="33840" applyNumberFormat="1" applyFont="1" applyBorder="1" applyAlignment="1">
      <alignment horizontal="left" vertical="center"/>
    </xf>
    <xf numFmtId="2" fontId="27" fillId="0" borderId="73" xfId="33840" applyNumberFormat="1" applyFont="1" applyBorder="1" applyAlignment="1">
      <alignment horizontal="left" vertical="center"/>
    </xf>
    <xf numFmtId="2" fontId="27" fillId="0" borderId="129" xfId="33840" applyNumberFormat="1" applyFont="1" applyBorder="1" applyAlignment="1">
      <alignment horizontal="left" vertical="center"/>
    </xf>
    <xf numFmtId="2" fontId="27" fillId="0" borderId="59" xfId="33840" applyNumberFormat="1" applyFont="1" applyBorder="1" applyAlignment="1">
      <alignment horizontal="left" vertical="center"/>
    </xf>
    <xf numFmtId="2" fontId="27" fillId="0" borderId="132" xfId="33840" applyNumberFormat="1" applyFont="1" applyBorder="1" applyAlignment="1">
      <alignment horizontal="left" vertical="center"/>
    </xf>
    <xf numFmtId="2" fontId="27" fillId="0" borderId="133" xfId="33840" applyNumberFormat="1" applyFont="1" applyBorder="1" applyAlignment="1">
      <alignment horizontal="left" vertical="center"/>
    </xf>
    <xf numFmtId="0" fontId="36" fillId="83" borderId="30" xfId="33840" applyFont="1" applyFill="1" applyBorder="1" applyAlignment="1">
      <alignment horizontal="center" vertical="center"/>
    </xf>
    <xf numFmtId="0" fontId="36" fillId="83" borderId="143" xfId="33840" applyFont="1" applyFill="1" applyBorder="1" applyAlignment="1">
      <alignment horizontal="center" vertical="center"/>
    </xf>
    <xf numFmtId="2" fontId="36" fillId="35" borderId="136" xfId="33840" applyNumberFormat="1" applyFont="1" applyFill="1" applyBorder="1" applyAlignment="1">
      <alignment horizontal="center" vertical="center"/>
    </xf>
    <xf numFmtId="2" fontId="36" fillId="83" borderId="136" xfId="33840" applyNumberFormat="1" applyFont="1" applyFill="1" applyBorder="1" applyAlignment="1">
      <alignment horizontal="center" vertical="center"/>
    </xf>
    <xf numFmtId="0" fontId="36" fillId="35" borderId="144" xfId="33840" applyFont="1" applyFill="1" applyBorder="1" applyAlignment="1">
      <alignment horizontal="center" vertical="center"/>
    </xf>
    <xf numFmtId="0" fontId="36" fillId="83" borderId="144" xfId="33840" applyFont="1" applyFill="1" applyBorder="1" applyAlignment="1">
      <alignment horizontal="center" vertical="center"/>
    </xf>
    <xf numFmtId="0" fontId="36" fillId="83" borderId="63" xfId="33840" applyFont="1" applyFill="1" applyBorder="1" applyAlignment="1">
      <alignment horizontal="center" vertical="center"/>
    </xf>
    <xf numFmtId="0" fontId="36" fillId="83" borderId="145" xfId="33840" applyFont="1" applyFill="1" applyBorder="1" applyAlignment="1">
      <alignment horizontal="center" vertical="center"/>
    </xf>
    <xf numFmtId="2" fontId="36" fillId="35" borderId="144" xfId="33840" applyNumberFormat="1" applyFont="1" applyFill="1" applyBorder="1" applyAlignment="1">
      <alignment horizontal="center" vertical="center"/>
    </xf>
    <xf numFmtId="2" fontId="36" fillId="83" borderId="144" xfId="33840" applyNumberFormat="1" applyFont="1" applyFill="1" applyBorder="1" applyAlignment="1">
      <alignment horizontal="center" vertical="center"/>
    </xf>
    <xf numFmtId="0" fontId="36" fillId="35" borderId="139" xfId="33840" applyFont="1" applyFill="1" applyBorder="1" applyAlignment="1">
      <alignment vertical="center"/>
    </xf>
    <xf numFmtId="0" fontId="36" fillId="35" borderId="141" xfId="33840" applyFont="1" applyFill="1" applyBorder="1" applyAlignment="1">
      <alignment vertical="center"/>
    </xf>
    <xf numFmtId="0" fontId="27" fillId="0" borderId="122" xfId="33840" applyFont="1" applyBorder="1" applyAlignment="1">
      <alignment horizontal="center"/>
    </xf>
    <xf numFmtId="2" fontId="118" fillId="0" borderId="16" xfId="33840" applyNumberFormat="1" applyBorder="1" applyAlignment="1">
      <alignment horizontal="center"/>
    </xf>
    <xf numFmtId="2" fontId="27" fillId="0" borderId="16" xfId="33840" applyNumberFormat="1" applyFont="1" applyBorder="1" applyAlignment="1">
      <alignment horizontal="center"/>
    </xf>
    <xf numFmtId="2" fontId="118" fillId="0" borderId="17" xfId="33840" applyNumberFormat="1" applyBorder="1" applyAlignment="1">
      <alignment horizontal="center"/>
    </xf>
    <xf numFmtId="2" fontId="118" fillId="0" borderId="123" xfId="33840" applyNumberFormat="1" applyBorder="1" applyAlignment="1">
      <alignment horizontal="center"/>
    </xf>
    <xf numFmtId="0" fontId="0" fillId="0" borderId="122" xfId="33840" applyFont="1" applyBorder="1" applyAlignment="1">
      <alignment horizontal="center"/>
    </xf>
    <xf numFmtId="2" fontId="118" fillId="0" borderId="0" xfId="33840" applyNumberFormat="1"/>
    <xf numFmtId="0" fontId="106" fillId="0" borderId="0" xfId="33840" applyFont="1"/>
    <xf numFmtId="0" fontId="29" fillId="0" borderId="0" xfId="33840" applyFont="1"/>
    <xf numFmtId="1" fontId="90" fillId="0" borderId="0" xfId="33840" applyNumberFormat="1" applyFont="1" applyAlignment="1">
      <alignment vertical="center"/>
    </xf>
    <xf numFmtId="0" fontId="121" fillId="0" borderId="64" xfId="33840" applyFont="1" applyBorder="1" applyAlignment="1">
      <alignment horizontal="center" vertical="center"/>
    </xf>
    <xf numFmtId="0" fontId="118" fillId="0" borderId="30" xfId="33840" applyBorder="1"/>
    <xf numFmtId="0" fontId="36" fillId="35" borderId="136" xfId="33840" applyFont="1" applyFill="1" applyBorder="1" applyAlignment="1">
      <alignment horizontal="center"/>
    </xf>
    <xf numFmtId="0" fontId="36" fillId="83" borderId="136" xfId="33840" applyFont="1" applyFill="1" applyBorder="1" applyAlignment="1">
      <alignment horizontal="center"/>
    </xf>
    <xf numFmtId="0" fontId="47" fillId="35" borderId="137" xfId="33840" applyFont="1" applyFill="1" applyBorder="1" applyAlignment="1">
      <alignment horizontal="center" vertical="center"/>
    </xf>
    <xf numFmtId="0" fontId="36" fillId="83" borderId="137" xfId="33840" applyFont="1" applyFill="1" applyBorder="1" applyAlignment="1">
      <alignment horizontal="center"/>
    </xf>
    <xf numFmtId="2" fontId="36" fillId="83" borderId="138" xfId="33840" applyNumberFormat="1" applyFont="1" applyFill="1" applyBorder="1" applyAlignment="1">
      <alignment horizontal="center"/>
    </xf>
    <xf numFmtId="2" fontId="36" fillId="83" borderId="136" xfId="33840" applyNumberFormat="1" applyFont="1" applyFill="1" applyBorder="1" applyAlignment="1">
      <alignment horizontal="center"/>
    </xf>
    <xf numFmtId="2" fontId="36" fillId="83" borderId="141" xfId="33840" applyNumberFormat="1" applyFont="1" applyFill="1" applyBorder="1" applyAlignment="1">
      <alignment horizontal="center"/>
    </xf>
    <xf numFmtId="2" fontId="36" fillId="83" borderId="140" xfId="33840" applyNumberFormat="1" applyFont="1" applyFill="1" applyBorder="1" applyAlignment="1">
      <alignment horizontal="center"/>
    </xf>
    <xf numFmtId="2" fontId="118" fillId="0" borderId="78" xfId="33840" applyNumberFormat="1" applyBorder="1" applyAlignment="1">
      <alignment horizontal="center"/>
    </xf>
    <xf numFmtId="2" fontId="118" fillId="84" borderId="16" xfId="33840" applyNumberFormat="1" applyFill="1" applyBorder="1" applyAlignment="1">
      <alignment horizontal="center"/>
    </xf>
    <xf numFmtId="0" fontId="36" fillId="35" borderId="63" xfId="33840" applyFont="1" applyFill="1" applyBorder="1" applyAlignment="1">
      <alignment horizontal="center" vertical="center"/>
    </xf>
    <xf numFmtId="2" fontId="36" fillId="35" borderId="32" xfId="33840" applyNumberFormat="1" applyFont="1" applyFill="1" applyBorder="1" applyAlignment="1">
      <alignment horizontal="center" vertical="center"/>
    </xf>
    <xf numFmtId="0" fontId="36" fillId="35" borderId="33" xfId="33840" applyFont="1" applyFill="1" applyBorder="1" applyAlignment="1">
      <alignment vertical="center"/>
    </xf>
    <xf numFmtId="2" fontId="36" fillId="35" borderId="33" xfId="33840" applyNumberFormat="1" applyFont="1" applyFill="1" applyBorder="1" applyAlignment="1">
      <alignment horizontal="center" vertical="center"/>
    </xf>
    <xf numFmtId="2" fontId="36" fillId="35" borderId="143" xfId="33840" applyNumberFormat="1" applyFont="1" applyFill="1" applyBorder="1" applyAlignment="1">
      <alignment horizontal="center" vertical="center"/>
    </xf>
    <xf numFmtId="0" fontId="36" fillId="35" borderId="70" xfId="33840" applyFont="1" applyFill="1" applyBorder="1" applyAlignment="1">
      <alignment horizontal="center" vertical="center"/>
    </xf>
    <xf numFmtId="2" fontId="36" fillId="35" borderId="69" xfId="33840" applyNumberFormat="1" applyFont="1" applyFill="1" applyBorder="1" applyAlignment="1">
      <alignment horizontal="center" vertical="center"/>
    </xf>
    <xf numFmtId="2" fontId="118" fillId="81" borderId="16" xfId="33840" applyNumberFormat="1" applyFill="1" applyBorder="1" applyAlignment="1">
      <alignment horizontal="center"/>
    </xf>
    <xf numFmtId="0" fontId="118" fillId="0" borderId="139" xfId="33840" applyBorder="1"/>
    <xf numFmtId="1" fontId="30" fillId="0" borderId="141" xfId="33840" applyNumberFormat="1" applyFont="1" applyBorder="1"/>
    <xf numFmtId="2" fontId="119" fillId="38" borderId="141" xfId="33840" applyNumberFormat="1" applyFont="1" applyFill="1" applyBorder="1" applyAlignment="1">
      <alignment horizontal="center"/>
    </xf>
    <xf numFmtId="2" fontId="119" fillId="38" borderId="141" xfId="33840" applyNumberFormat="1" applyFont="1" applyFill="1" applyBorder="1" applyAlignment="1">
      <alignment horizontal="center" vertical="center"/>
    </xf>
    <xf numFmtId="0" fontId="118" fillId="0" borderId="141" xfId="33840" applyBorder="1"/>
    <xf numFmtId="0" fontId="118" fillId="0" borderId="140" xfId="33840" applyBorder="1"/>
    <xf numFmtId="43" fontId="0" fillId="0" borderId="0" xfId="0" applyNumberFormat="1" applyAlignment="1">
      <alignment horizontal="left" vertical="center"/>
    </xf>
    <xf numFmtId="0" fontId="122" fillId="0" borderId="85" xfId="0" applyFont="1" applyBorder="1" applyAlignment="1">
      <alignment horizontal="left" wrapText="1"/>
    </xf>
    <xf numFmtId="44" fontId="27" fillId="0" borderId="0" xfId="47" applyNumberFormat="1" applyAlignment="1">
      <alignment vertical="top" wrapText="1"/>
    </xf>
    <xf numFmtId="0" fontId="0" fillId="35" borderId="101" xfId="0" applyFill="1" applyBorder="1" applyAlignment="1">
      <alignment horizontal="left" vertical="top" wrapText="1"/>
    </xf>
    <xf numFmtId="2" fontId="120" fillId="0" borderId="0" xfId="33840" applyNumberFormat="1" applyFont="1" applyAlignment="1">
      <alignment horizontal="center" vertical="center" wrapText="1"/>
    </xf>
    <xf numFmtId="0" fontId="123" fillId="0" borderId="0" xfId="0" applyFont="1" applyAlignment="1">
      <alignment horizontal="left"/>
    </xf>
    <xf numFmtId="0" fontId="123" fillId="0" borderId="0" xfId="0" applyFont="1" applyAlignment="1">
      <alignment horizontal="right"/>
    </xf>
    <xf numFmtId="0" fontId="123" fillId="0" borderId="0" xfId="0" applyFont="1" applyAlignment="1">
      <alignment horizontal="left" wrapText="1"/>
    </xf>
    <xf numFmtId="0" fontId="0" fillId="85" borderId="0" xfId="0" applyFill="1" applyAlignment="1">
      <alignment horizontal="center" wrapText="1"/>
    </xf>
    <xf numFmtId="0" fontId="0" fillId="85" borderId="0" xfId="0" applyFill="1" applyAlignment="1">
      <alignment vertical="center" wrapText="1"/>
    </xf>
    <xf numFmtId="17" fontId="0" fillId="85" borderId="0" xfId="0" applyNumberFormat="1" applyFill="1" applyAlignment="1">
      <alignment horizontal="center" vertical="center" wrapText="1"/>
    </xf>
    <xf numFmtId="0" fontId="0" fillId="85" borderId="0" xfId="0" applyFill="1" applyAlignment="1">
      <alignment horizontal="center" vertical="center" wrapText="1"/>
    </xf>
    <xf numFmtId="10" fontId="0" fillId="85" borderId="0" xfId="0" applyNumberFormat="1" applyFill="1"/>
    <xf numFmtId="0" fontId="0" fillId="85" borderId="0" xfId="0" applyFill="1"/>
    <xf numFmtId="10" fontId="26" fillId="85" borderId="0" xfId="2" applyNumberFormat="1" applyFont="1" applyFill="1"/>
    <xf numFmtId="169" fontId="48" fillId="36" borderId="149" xfId="0" applyNumberFormat="1" applyFont="1" applyFill="1" applyBorder="1" applyAlignment="1">
      <alignment horizontal="center" vertical="center" wrapText="1"/>
    </xf>
    <xf numFmtId="169" fontId="48" fillId="36" borderId="38" xfId="0" applyNumberFormat="1" applyFont="1" applyFill="1" applyBorder="1" applyAlignment="1">
      <alignment horizontal="center" vertical="center" wrapText="1"/>
    </xf>
    <xf numFmtId="0" fontId="0" fillId="71" borderId="139" xfId="0" applyFill="1" applyBorder="1"/>
    <xf numFmtId="0" fontId="0" fillId="71" borderId="141" xfId="0" applyFill="1" applyBorder="1"/>
    <xf numFmtId="0" fontId="0" fillId="71" borderId="140" xfId="0" applyFill="1" applyBorder="1"/>
    <xf numFmtId="2" fontId="0" fillId="0" borderId="101" xfId="0" applyNumberFormat="1" applyBorder="1" applyAlignment="1">
      <alignment horizontal="right" vertical="top" wrapText="1"/>
    </xf>
    <xf numFmtId="44" fontId="27" fillId="72" borderId="0" xfId="47" applyNumberFormat="1" applyFill="1" applyAlignment="1">
      <alignment vertical="top"/>
    </xf>
    <xf numFmtId="0" fontId="0" fillId="81" borderId="101" xfId="0" applyFill="1" applyBorder="1" applyAlignment="1">
      <alignment horizontal="left" vertical="top" wrapText="1"/>
    </xf>
    <xf numFmtId="0" fontId="0" fillId="85" borderId="101" xfId="0" applyFill="1" applyBorder="1" applyAlignment="1">
      <alignment horizontal="left" vertical="top" wrapText="1"/>
    </xf>
    <xf numFmtId="0" fontId="32" fillId="33" borderId="69" xfId="0" quotePrefix="1" applyFont="1" applyFill="1" applyBorder="1" applyAlignment="1">
      <alignment horizontal="center" vertical="center"/>
    </xf>
    <xf numFmtId="0" fontId="32" fillId="33" borderId="73" xfId="0" applyFont="1" applyFill="1" applyBorder="1" applyAlignment="1">
      <alignment horizontal="left" vertical="center" wrapText="1"/>
    </xf>
    <xf numFmtId="0" fontId="123" fillId="85" borderId="0" xfId="0" applyFont="1" applyFill="1" applyAlignment="1">
      <alignment horizontal="left"/>
    </xf>
    <xf numFmtId="0" fontId="123" fillId="35" borderId="0" xfId="0" applyFont="1" applyFill="1" applyAlignment="1">
      <alignment horizontal="left"/>
    </xf>
    <xf numFmtId="0" fontId="123" fillId="82" borderId="0" xfId="0" applyFont="1" applyFill="1" applyAlignment="1">
      <alignment horizontal="left"/>
    </xf>
    <xf numFmtId="0" fontId="0" fillId="82" borderId="101" xfId="0" applyFill="1" applyBorder="1" applyAlignment="1">
      <alignment horizontal="left" vertical="top" wrapText="1"/>
    </xf>
    <xf numFmtId="0" fontId="0" fillId="0" borderId="0" xfId="0" applyAlignment="1">
      <alignment horizontal="right"/>
    </xf>
    <xf numFmtId="0" fontId="83" fillId="38" borderId="0" xfId="0" applyFont="1" applyFill="1" applyAlignment="1">
      <alignment horizontal="center" vertical="center" wrapText="1"/>
    </xf>
    <xf numFmtId="0" fontId="24" fillId="0" borderId="102" xfId="0" applyFont="1" applyBorder="1" applyAlignment="1">
      <alignment vertical="top" wrapText="1"/>
    </xf>
    <xf numFmtId="0" fontId="24" fillId="0" borderId="103" xfId="0" applyFont="1" applyBorder="1" applyAlignment="1">
      <alignment vertical="top" wrapText="1"/>
    </xf>
    <xf numFmtId="0" fontId="24" fillId="0" borderId="104" xfId="0" applyFont="1" applyBorder="1" applyAlignment="1">
      <alignment vertical="top" wrapText="1"/>
    </xf>
    <xf numFmtId="0" fontId="83" fillId="38" borderId="0" xfId="0" applyFont="1" applyFill="1" applyAlignment="1">
      <alignment horizontal="left" vertical="center" wrapText="1"/>
    </xf>
    <xf numFmtId="0" fontId="36" fillId="39" borderId="0" xfId="0" applyFont="1" applyFill="1" applyAlignment="1">
      <alignment horizontal="left" vertical="center" wrapText="1"/>
    </xf>
    <xf numFmtId="0" fontId="27" fillId="0" borderId="0" xfId="47" applyAlignment="1">
      <alignment horizontal="left" vertical="center" wrapText="1"/>
    </xf>
    <xf numFmtId="44" fontId="124" fillId="82" borderId="0" xfId="47" applyNumberFormat="1" applyFont="1" applyFill="1" applyAlignment="1">
      <alignment vertical="top"/>
    </xf>
    <xf numFmtId="0" fontId="124" fillId="82" borderId="0" xfId="47" applyFont="1" applyFill="1" applyAlignment="1">
      <alignment vertical="top"/>
    </xf>
    <xf numFmtId="44" fontId="124" fillId="0" borderId="0" xfId="47" applyNumberFormat="1" applyFont="1" applyAlignment="1">
      <alignment vertical="top"/>
    </xf>
    <xf numFmtId="0" fontId="124" fillId="0" borderId="0" xfId="47" applyFont="1" applyAlignment="1">
      <alignment vertical="top"/>
    </xf>
    <xf numFmtId="0" fontId="27" fillId="0" borderId="86" xfId="47" applyBorder="1" applyAlignment="1">
      <alignment horizontal="justify" vertical="center" wrapText="1"/>
    </xf>
    <xf numFmtId="0" fontId="27" fillId="0" borderId="86" xfId="0" quotePrefix="1" applyFont="1" applyBorder="1" applyAlignment="1">
      <alignment horizontal="center" vertical="center" wrapText="1"/>
    </xf>
    <xf numFmtId="0" fontId="123" fillId="0" borderId="69" xfId="0" applyFont="1" applyBorder="1" applyAlignment="1">
      <alignment horizontal="left"/>
    </xf>
    <xf numFmtId="10" fontId="27" fillId="0" borderId="0" xfId="47" applyNumberFormat="1" applyAlignment="1">
      <alignment vertical="top"/>
    </xf>
    <xf numFmtId="49" fontId="0" fillId="0" borderId="53" xfId="0" quotePrefix="1" applyNumberFormat="1" applyBorder="1" applyAlignment="1">
      <alignment horizontal="center" vertical="center"/>
    </xf>
    <xf numFmtId="0" fontId="0" fillId="0" borderId="53" xfId="0" quotePrefix="1" applyBorder="1" applyAlignment="1">
      <alignment horizontal="center" vertical="center"/>
    </xf>
    <xf numFmtId="0" fontId="2" fillId="0" borderId="69" xfId="0" applyFont="1" applyBorder="1" applyAlignment="1">
      <alignment vertical="center" wrapText="1"/>
    </xf>
    <xf numFmtId="0" fontId="2" fillId="0" borderId="69" xfId="0" applyFont="1" applyBorder="1" applyAlignment="1">
      <alignment horizontal="center" vertical="center"/>
    </xf>
    <xf numFmtId="196" fontId="117" fillId="73" borderId="0" xfId="47" applyNumberFormat="1" applyFont="1" applyFill="1" applyAlignment="1">
      <alignment vertical="top"/>
    </xf>
    <xf numFmtId="0" fontId="29" fillId="38" borderId="63" xfId="51" applyFont="1" applyFill="1" applyBorder="1" applyAlignment="1">
      <alignment horizontal="left"/>
    </xf>
    <xf numFmtId="0" fontId="29" fillId="38" borderId="0" xfId="51" applyFont="1" applyFill="1" applyAlignment="1">
      <alignment horizontal="left"/>
    </xf>
    <xf numFmtId="0" fontId="47" fillId="85" borderId="114" xfId="47" applyFont="1" applyFill="1" applyBorder="1" applyAlignment="1">
      <alignment horizontal="center" vertical="center"/>
    </xf>
    <xf numFmtId="0" fontId="47" fillId="85" borderId="86" xfId="47" applyFont="1" applyFill="1" applyBorder="1" applyAlignment="1">
      <alignment horizontal="center" vertical="center" wrapText="1"/>
    </xf>
    <xf numFmtId="0" fontId="47" fillId="85" borderId="86" xfId="47" applyFont="1" applyFill="1" applyBorder="1" applyAlignment="1">
      <alignment horizontal="center" vertical="center"/>
    </xf>
    <xf numFmtId="44" fontId="47" fillId="85" borderId="86" xfId="26673" applyFont="1" applyFill="1" applyBorder="1" applyAlignment="1">
      <alignment horizontal="center" vertical="center" wrapText="1"/>
    </xf>
    <xf numFmtId="44" fontId="47" fillId="85" borderId="115" xfId="26673" applyFont="1" applyFill="1" applyBorder="1" applyAlignment="1">
      <alignment horizontal="center" vertical="center" wrapText="1"/>
    </xf>
    <xf numFmtId="0" fontId="36" fillId="86" borderId="114" xfId="0" quotePrefix="1" applyFont="1" applyFill="1" applyBorder="1" applyAlignment="1">
      <alignment horizontal="center" vertical="center" wrapText="1"/>
    </xf>
    <xf numFmtId="0" fontId="36" fillId="86" borderId="86" xfId="0" applyFont="1" applyFill="1" applyBorder="1" applyAlignment="1">
      <alignment horizontal="center" vertical="center" wrapText="1"/>
    </xf>
    <xf numFmtId="2" fontId="36" fillId="86" borderId="86" xfId="0" applyNumberFormat="1" applyFont="1" applyFill="1" applyBorder="1" applyAlignment="1">
      <alignment horizontal="center" vertical="center" wrapText="1"/>
    </xf>
    <xf numFmtId="0" fontId="36" fillId="86" borderId="86" xfId="47" applyFont="1" applyFill="1" applyBorder="1" applyAlignment="1">
      <alignment horizontal="left" vertical="center" wrapText="1"/>
    </xf>
    <xf numFmtId="0" fontId="27" fillId="86" borderId="86" xfId="0" applyFont="1" applyFill="1" applyBorder="1" applyAlignment="1">
      <alignment horizontal="center" vertical="center" wrapText="1"/>
    </xf>
    <xf numFmtId="44" fontId="27" fillId="86" borderId="86" xfId="26673" applyFont="1" applyFill="1" applyBorder="1" applyAlignment="1">
      <alignment horizontal="right" vertical="center" wrapText="1"/>
    </xf>
    <xf numFmtId="44" fontId="36" fillId="86" borderId="86" xfId="26673" applyFont="1" applyFill="1" applyBorder="1" applyAlignment="1">
      <alignment horizontal="right" vertical="center" wrapText="1"/>
    </xf>
    <xf numFmtId="0" fontId="27" fillId="86" borderId="115" xfId="47" applyFill="1" applyBorder="1" applyAlignment="1">
      <alignment vertical="top"/>
    </xf>
    <xf numFmtId="0" fontId="36" fillId="87" borderId="114" xfId="0" quotePrefix="1" applyFont="1" applyFill="1" applyBorder="1" applyAlignment="1">
      <alignment horizontal="center" vertical="center" wrapText="1"/>
    </xf>
    <xf numFmtId="0" fontId="36" fillId="87" borderId="86" xfId="0" applyFont="1" applyFill="1" applyBorder="1" applyAlignment="1">
      <alignment horizontal="center" vertical="center" wrapText="1"/>
    </xf>
    <xf numFmtId="2" fontId="36" fillId="87" borderId="86" xfId="0" applyNumberFormat="1" applyFont="1" applyFill="1" applyBorder="1" applyAlignment="1">
      <alignment horizontal="center" vertical="center" wrapText="1"/>
    </xf>
    <xf numFmtId="0" fontId="36" fillId="87" borderId="86" xfId="47" applyFont="1" applyFill="1" applyBorder="1" applyAlignment="1">
      <alignment horizontal="left" vertical="center" wrapText="1"/>
    </xf>
    <xf numFmtId="0" fontId="27" fillId="87" borderId="86" xfId="0" applyFont="1" applyFill="1" applyBorder="1" applyAlignment="1">
      <alignment horizontal="center" vertical="center" wrapText="1"/>
    </xf>
    <xf numFmtId="44" fontId="27" fillId="87" borderId="86" xfId="26673" applyFont="1" applyFill="1" applyBorder="1" applyAlignment="1">
      <alignment horizontal="right" vertical="center" wrapText="1"/>
    </xf>
    <xf numFmtId="44" fontId="36" fillId="87" borderId="86" xfId="26673" applyFont="1" applyFill="1" applyBorder="1" applyAlignment="1">
      <alignment horizontal="right" vertical="center" wrapText="1"/>
    </xf>
    <xf numFmtId="0" fontId="27" fillId="87" borderId="115" xfId="47" applyFill="1" applyBorder="1" applyAlignment="1">
      <alignment vertical="top"/>
    </xf>
    <xf numFmtId="0" fontId="27" fillId="88" borderId="86" xfId="0" applyFont="1" applyFill="1" applyBorder="1" applyAlignment="1">
      <alignment horizontal="center" vertical="center" wrapText="1"/>
    </xf>
    <xf numFmtId="10" fontId="36" fillId="86" borderId="86" xfId="0" applyNumberFormat="1" applyFont="1" applyFill="1" applyBorder="1" applyAlignment="1">
      <alignment horizontal="center" vertical="center" wrapText="1"/>
    </xf>
    <xf numFmtId="49" fontId="27" fillId="86" borderId="86" xfId="0" applyNumberFormat="1" applyFont="1" applyFill="1" applyBorder="1" applyAlignment="1">
      <alignment horizontal="center" vertical="center" wrapText="1"/>
    </xf>
    <xf numFmtId="0" fontId="36" fillId="86" borderId="86" xfId="0" applyFont="1" applyFill="1" applyBorder="1" applyAlignment="1">
      <alignment horizontal="left" vertical="center" wrapText="1"/>
    </xf>
    <xf numFmtId="0" fontId="27" fillId="88" borderId="114" xfId="47" applyFill="1" applyBorder="1" applyAlignment="1">
      <alignment horizontal="center" vertical="center"/>
    </xf>
    <xf numFmtId="0" fontId="36" fillId="88" borderId="86" xfId="0" applyFont="1" applyFill="1" applyBorder="1" applyAlignment="1">
      <alignment horizontal="center" vertical="center" wrapText="1"/>
    </xf>
    <xf numFmtId="0" fontId="27" fillId="88" borderId="86" xfId="47" applyFill="1" applyBorder="1" applyAlignment="1">
      <alignment horizontal="center" vertical="center"/>
    </xf>
    <xf numFmtId="44" fontId="27" fillId="88" borderId="86" xfId="26673" applyFont="1" applyFill="1" applyBorder="1" applyAlignment="1">
      <alignment horizontal="right" vertical="center"/>
    </xf>
    <xf numFmtId="44" fontId="36" fillId="88" borderId="86" xfId="26673" applyFont="1" applyFill="1" applyBorder="1" applyAlignment="1">
      <alignment horizontal="right" vertical="center"/>
    </xf>
    <xf numFmtId="10" fontId="36" fillId="88" borderId="115" xfId="2" applyNumberFormat="1" applyFont="1" applyFill="1" applyBorder="1" applyAlignment="1">
      <alignment vertical="top"/>
    </xf>
    <xf numFmtId="44" fontId="36" fillId="81" borderId="86" xfId="26673" applyFont="1" applyFill="1" applyBorder="1" applyAlignment="1">
      <alignment horizontal="right" vertical="center"/>
    </xf>
    <xf numFmtId="10" fontId="36" fillId="81" borderId="86" xfId="2" applyNumberFormat="1" applyFont="1" applyFill="1" applyBorder="1" applyAlignment="1">
      <alignment horizontal="right" vertical="center"/>
    </xf>
    <xf numFmtId="0" fontId="36" fillId="0" borderId="86" xfId="0" applyFont="1" applyBorder="1" applyAlignment="1">
      <alignment horizontal="center" vertical="center" wrapText="1"/>
    </xf>
    <xf numFmtId="10" fontId="36" fillId="0" borderId="115" xfId="2" applyNumberFormat="1" applyFont="1" applyFill="1" applyBorder="1" applyAlignment="1">
      <alignment vertical="top"/>
    </xf>
    <xf numFmtId="170" fontId="36" fillId="87" borderId="60" xfId="0" applyNumberFormat="1" applyFont="1" applyFill="1" applyBorder="1" applyAlignment="1">
      <alignment horizontal="center" vertical="center"/>
    </xf>
    <xf numFmtId="10" fontId="36" fillId="87" borderId="54" xfId="2" applyNumberFormat="1" applyFont="1" applyFill="1" applyBorder="1" applyAlignment="1">
      <alignment horizontal="center" vertical="center"/>
    </xf>
    <xf numFmtId="0" fontId="123" fillId="35" borderId="0" xfId="0" applyFont="1" applyFill="1" applyAlignment="1">
      <alignment horizontal="left" wrapText="1"/>
    </xf>
    <xf numFmtId="4" fontId="0" fillId="0" borderId="0" xfId="0" applyNumberFormat="1" applyAlignment="1">
      <alignment vertical="top"/>
    </xf>
    <xf numFmtId="0" fontId="0" fillId="0" borderId="158" xfId="0" applyBorder="1" applyAlignment="1">
      <alignment horizontal="left" vertical="top" wrapText="1"/>
    </xf>
    <xf numFmtId="0" fontId="0" fillId="0" borderId="158" xfId="0" applyBorder="1" applyAlignment="1">
      <alignment horizontal="center" vertical="top" wrapText="1"/>
    </xf>
    <xf numFmtId="0" fontId="0" fillId="0" borderId="69" xfId="0" applyBorder="1" applyAlignment="1">
      <alignment horizontal="center" vertical="center" wrapText="1"/>
    </xf>
    <xf numFmtId="0" fontId="24" fillId="0" borderId="101" xfId="0" applyFont="1" applyBorder="1" applyAlignment="1">
      <alignment vertical="center" wrapText="1"/>
    </xf>
    <xf numFmtId="0" fontId="0" fillId="0" borderId="158" xfId="0" applyBorder="1" applyAlignment="1">
      <alignment vertical="top" wrapText="1"/>
    </xf>
    <xf numFmtId="0" fontId="0" fillId="0" borderId="0" xfId="0" applyAlignment="1">
      <alignment horizontal="left"/>
    </xf>
    <xf numFmtId="0" fontId="79" fillId="33" borderId="69" xfId="0" applyFont="1" applyFill="1" applyBorder="1" applyAlignment="1">
      <alignment horizontal="left" vertical="center" wrapText="1"/>
    </xf>
    <xf numFmtId="0" fontId="0" fillId="0" borderId="69" xfId="0" applyBorder="1" applyAlignment="1">
      <alignment horizontal="left" vertical="center" wrapText="1"/>
    </xf>
    <xf numFmtId="0" fontId="80" fillId="33" borderId="69" xfId="0" applyFont="1" applyFill="1" applyBorder="1" applyAlignment="1">
      <alignment vertical="center" wrapText="1"/>
    </xf>
    <xf numFmtId="0" fontId="0" fillId="0" borderId="101" xfId="0" applyBorder="1" applyAlignment="1">
      <alignment vertical="center" wrapText="1"/>
    </xf>
    <xf numFmtId="4" fontId="0" fillId="0" borderId="101" xfId="0" applyNumberFormat="1" applyBorder="1" applyAlignment="1">
      <alignment vertical="top" wrapText="1"/>
    </xf>
    <xf numFmtId="4" fontId="0" fillId="0" borderId="158" xfId="0" applyNumberFormat="1" applyBorder="1" applyAlignment="1">
      <alignment vertical="top" wrapText="1"/>
    </xf>
    <xf numFmtId="43" fontId="47" fillId="85" borderId="86" xfId="1" applyFont="1" applyFill="1" applyBorder="1" applyAlignment="1">
      <alignment horizontal="center" vertical="center"/>
    </xf>
    <xf numFmtId="43" fontId="27" fillId="87" borderId="86" xfId="1" applyFont="1" applyFill="1" applyBorder="1" applyAlignment="1">
      <alignment horizontal="right" vertical="center" wrapText="1"/>
    </xf>
    <xf numFmtId="43" fontId="27" fillId="86" borderId="86" xfId="1" applyFont="1" applyFill="1" applyBorder="1" applyAlignment="1">
      <alignment horizontal="right" vertical="center" wrapText="1"/>
    </xf>
    <xf numFmtId="43" fontId="27" fillId="0" borderId="86" xfId="1" applyFont="1" applyBorder="1" applyAlignment="1">
      <alignment horizontal="right" vertical="center"/>
    </xf>
    <xf numFmtId="43" fontId="27" fillId="88" borderId="86" xfId="1" applyFont="1" applyFill="1" applyBorder="1" applyAlignment="1">
      <alignment horizontal="right" vertical="center"/>
    </xf>
    <xf numFmtId="43" fontId="27" fillId="38" borderId="86" xfId="1" applyFont="1" applyFill="1" applyBorder="1" applyAlignment="1">
      <alignment horizontal="right" vertical="center"/>
    </xf>
    <xf numFmtId="43" fontId="36" fillId="38" borderId="86" xfId="1" applyFont="1" applyFill="1" applyBorder="1" applyAlignment="1">
      <alignment horizontal="center" vertical="center" wrapText="1"/>
    </xf>
    <xf numFmtId="43" fontId="83" fillId="38" borderId="0" xfId="1" applyFont="1" applyFill="1" applyAlignment="1">
      <alignment vertical="center" wrapText="1"/>
    </xf>
    <xf numFmtId="43" fontId="36" fillId="39" borderId="0" xfId="1" applyFont="1" applyFill="1" applyAlignment="1">
      <alignment horizontal="center" vertical="center" wrapText="1"/>
    </xf>
    <xf numFmtId="43" fontId="27" fillId="0" borderId="0" xfId="1" applyFont="1" applyAlignment="1">
      <alignment vertical="top"/>
    </xf>
    <xf numFmtId="0" fontId="32" fillId="0" borderId="69" xfId="0" quotePrefix="1" applyFont="1" applyBorder="1" applyAlignment="1">
      <alignment horizontal="center" vertical="center"/>
    </xf>
    <xf numFmtId="43" fontId="27" fillId="0" borderId="86" xfId="1" applyFont="1" applyFill="1" applyBorder="1" applyAlignment="1">
      <alignment horizontal="right" vertical="center"/>
    </xf>
    <xf numFmtId="43" fontId="26" fillId="0" borderId="95" xfId="1" applyFont="1" applyFill="1" applyBorder="1" applyAlignment="1">
      <alignment horizontal="center" vertical="center"/>
    </xf>
    <xf numFmtId="43" fontId="0" fillId="0" borderId="152" xfId="1" applyFont="1" applyFill="1" applyBorder="1" applyAlignment="1">
      <alignment vertical="center"/>
    </xf>
    <xf numFmtId="0" fontId="36" fillId="0" borderId="114" xfId="0" quotePrefix="1" applyFont="1" applyBorder="1" applyAlignment="1">
      <alignment horizontal="center" vertical="center" wrapText="1"/>
    </xf>
    <xf numFmtId="2" fontId="36" fillId="0" borderId="86" xfId="0" applyNumberFormat="1" applyFont="1" applyBorder="1" applyAlignment="1">
      <alignment horizontal="center" vertical="center" wrapText="1"/>
    </xf>
    <xf numFmtId="0" fontId="36" fillId="0" borderId="86" xfId="47" applyFont="1" applyBorder="1" applyAlignment="1">
      <alignment horizontal="left" vertical="center" wrapText="1"/>
    </xf>
    <xf numFmtId="43" fontId="27" fillId="0" borderId="86" xfId="1" applyFont="1" applyFill="1" applyBorder="1" applyAlignment="1">
      <alignment horizontal="right" vertical="center" wrapText="1"/>
    </xf>
    <xf numFmtId="44" fontId="27" fillId="0" borderId="86" xfId="26673" applyFont="1" applyFill="1" applyBorder="1" applyAlignment="1">
      <alignment horizontal="right" vertical="center" wrapText="1"/>
    </xf>
    <xf numFmtId="44" fontId="36" fillId="0" borderId="86" xfId="26673" applyFont="1" applyFill="1" applyBorder="1" applyAlignment="1">
      <alignment horizontal="right" vertical="center" wrapText="1"/>
    </xf>
    <xf numFmtId="0" fontId="0" fillId="0" borderId="69" xfId="0" applyBorder="1" applyAlignment="1">
      <alignment horizontal="center"/>
    </xf>
    <xf numFmtId="49" fontId="0" fillId="0" borderId="69" xfId="0" quotePrefix="1" applyNumberFormat="1" applyBorder="1" applyAlignment="1">
      <alignment horizontal="center" vertical="center"/>
    </xf>
    <xf numFmtId="0" fontId="0" fillId="0" borderId="69" xfId="0" applyBorder="1"/>
    <xf numFmtId="166" fontId="0" fillId="0" borderId="69" xfId="0" applyNumberFormat="1" applyBorder="1"/>
    <xf numFmtId="43" fontId="0" fillId="0" borderId="69" xfId="1" applyFont="1" applyFill="1" applyBorder="1"/>
    <xf numFmtId="0" fontId="1" fillId="0" borderId="69" xfId="0" applyFont="1" applyBorder="1" applyAlignment="1">
      <alignment vertical="center" wrapText="1"/>
    </xf>
    <xf numFmtId="0" fontId="1" fillId="0" borderId="69" xfId="0" applyFont="1" applyBorder="1" applyAlignment="1">
      <alignment horizontal="center" vertical="center"/>
    </xf>
    <xf numFmtId="166" fontId="1" fillId="0" borderId="69" xfId="0" applyNumberFormat="1" applyFont="1" applyBorder="1" applyAlignment="1">
      <alignment vertical="center"/>
    </xf>
    <xf numFmtId="43" fontId="1" fillId="0" borderId="69" xfId="1" applyFont="1" applyFill="1" applyBorder="1" applyAlignment="1">
      <alignment horizontal="right" vertical="center"/>
    </xf>
    <xf numFmtId="2" fontId="1" fillId="0" borderId="69" xfId="0" applyNumberFormat="1" applyFont="1" applyBorder="1" applyAlignment="1">
      <alignment vertical="center"/>
    </xf>
    <xf numFmtId="0" fontId="27" fillId="0" borderId="114" xfId="47" quotePrefix="1" applyBorder="1" applyAlignment="1">
      <alignment horizontal="center" vertical="center"/>
    </xf>
    <xf numFmtId="10" fontId="27" fillId="33" borderId="69" xfId="56" applyNumberFormat="1" applyFont="1" applyFill="1" applyBorder="1" applyAlignment="1">
      <alignment horizontal="center" vertical="center" wrapText="1"/>
    </xf>
    <xf numFmtId="10" fontId="27" fillId="33" borderId="69" xfId="51" applyNumberFormat="1" applyFill="1" applyBorder="1" applyAlignment="1">
      <alignment horizontal="center" vertical="center"/>
    </xf>
    <xf numFmtId="44" fontId="27" fillId="0" borderId="0" xfId="26673" applyFont="1" applyAlignment="1"/>
    <xf numFmtId="44" fontId="27" fillId="0" borderId="0" xfId="51" applyNumberFormat="1" applyAlignment="1"/>
    <xf numFmtId="0" fontId="27" fillId="38" borderId="114" xfId="44" applyFill="1" applyBorder="1" applyAlignment="1">
      <alignment vertical="center"/>
    </xf>
    <xf numFmtId="0" fontId="27" fillId="38" borderId="86" xfId="44" applyFill="1" applyBorder="1" applyAlignment="1">
      <alignment vertical="center"/>
    </xf>
    <xf numFmtId="0" fontId="83" fillId="38" borderId="157" xfId="0" applyFont="1" applyFill="1" applyBorder="1" applyAlignment="1">
      <alignment vertical="center" wrapText="1"/>
    </xf>
    <xf numFmtId="0" fontId="83" fillId="38" borderId="152" xfId="0" applyFont="1" applyFill="1" applyBorder="1" applyAlignment="1">
      <alignment vertical="center" wrapText="1"/>
    </xf>
    <xf numFmtId="0" fontId="83" fillId="38" borderId="153" xfId="0" applyFont="1" applyFill="1" applyBorder="1" applyAlignment="1">
      <alignment vertical="center" wrapText="1"/>
    </xf>
    <xf numFmtId="0" fontId="83" fillId="38" borderId="116" xfId="0" applyFont="1" applyFill="1" applyBorder="1" applyAlignment="1">
      <alignment vertical="center" wrapText="1"/>
    </xf>
    <xf numFmtId="0" fontId="83" fillId="38" borderId="117" xfId="0" applyFont="1" applyFill="1" applyBorder="1" applyAlignment="1">
      <alignment vertical="center" wrapText="1"/>
    </xf>
    <xf numFmtId="44" fontId="36" fillId="38" borderId="86" xfId="26673" applyFont="1" applyFill="1" applyBorder="1" applyAlignment="1">
      <alignment vertical="top" wrapText="1"/>
    </xf>
    <xf numFmtId="44" fontId="36" fillId="38" borderId="115" xfId="26673" applyFont="1" applyFill="1" applyBorder="1" applyAlignment="1">
      <alignment vertical="top" wrapText="1"/>
    </xf>
    <xf numFmtId="0" fontId="29" fillId="38" borderId="114" xfId="0" applyFont="1" applyFill="1" applyBorder="1" applyAlignment="1">
      <alignment vertical="center"/>
    </xf>
    <xf numFmtId="0" fontId="29" fillId="38" borderId="86" xfId="0" applyFont="1" applyFill="1" applyBorder="1" applyAlignment="1">
      <alignment vertical="center"/>
    </xf>
    <xf numFmtId="0" fontId="29" fillId="38" borderId="115" xfId="0" applyFont="1" applyFill="1" applyBorder="1" applyAlignment="1">
      <alignment vertical="center"/>
    </xf>
    <xf numFmtId="10" fontId="36" fillId="86" borderId="114" xfId="0" applyNumberFormat="1" applyFont="1" applyFill="1" applyBorder="1" applyAlignment="1">
      <alignment horizontal="center" vertical="center" wrapText="1"/>
    </xf>
    <xf numFmtId="0" fontId="90" fillId="38" borderId="114" xfId="47" applyFont="1" applyFill="1" applyBorder="1" applyAlignment="1">
      <alignment vertical="center" wrapText="1"/>
    </xf>
    <xf numFmtId="0" fontId="29" fillId="38" borderId="114" xfId="47" applyFont="1" applyFill="1" applyBorder="1" applyAlignment="1">
      <alignment vertical="center"/>
    </xf>
    <xf numFmtId="0" fontId="90" fillId="38" borderId="86" xfId="47" applyFont="1" applyFill="1" applyBorder="1" applyAlignment="1">
      <alignment vertical="center" wrapText="1"/>
    </xf>
    <xf numFmtId="0" fontId="29" fillId="38" borderId="86" xfId="47" applyFont="1" applyFill="1" applyBorder="1" applyAlignment="1">
      <alignment vertical="center"/>
    </xf>
    <xf numFmtId="44" fontId="36" fillId="38" borderId="86" xfId="26673" applyFont="1" applyFill="1" applyBorder="1" applyAlignment="1">
      <alignment vertical="center" wrapText="1"/>
    </xf>
    <xf numFmtId="10" fontId="36" fillId="0" borderId="86" xfId="2" applyNumberFormat="1" applyFont="1" applyFill="1" applyBorder="1" applyAlignment="1">
      <alignment vertical="top"/>
    </xf>
    <xf numFmtId="0" fontId="90" fillId="38" borderId="115" xfId="47" applyFont="1" applyFill="1" applyBorder="1" applyAlignment="1">
      <alignment vertical="center" wrapText="1"/>
    </xf>
    <xf numFmtId="44" fontId="36" fillId="38" borderId="115" xfId="26673" applyFont="1" applyFill="1" applyBorder="1" applyAlignment="1">
      <alignment vertical="center" wrapText="1"/>
    </xf>
    <xf numFmtId="0" fontId="27" fillId="80" borderId="114" xfId="47" quotePrefix="1" applyFill="1" applyBorder="1" applyAlignment="1">
      <alignment horizontal="center" vertical="center"/>
    </xf>
    <xf numFmtId="0" fontId="27" fillId="80" borderId="86" xfId="0" applyFont="1" applyFill="1" applyBorder="1" applyAlignment="1">
      <alignment horizontal="center" vertical="center" wrapText="1"/>
    </xf>
    <xf numFmtId="0" fontId="27" fillId="80" borderId="86" xfId="47" applyFill="1" applyBorder="1" applyAlignment="1">
      <alignment horizontal="justify" vertical="center" wrapText="1"/>
    </xf>
    <xf numFmtId="0" fontId="27" fillId="80" borderId="86" xfId="47" applyFill="1" applyBorder="1" applyAlignment="1">
      <alignment horizontal="center" vertical="center"/>
    </xf>
    <xf numFmtId="43" fontId="27" fillId="80" borderId="86" xfId="1" applyFont="1" applyFill="1" applyBorder="1" applyAlignment="1">
      <alignment horizontal="right" vertical="center"/>
    </xf>
    <xf numFmtId="44" fontId="27" fillId="80" borderId="86" xfId="26673" applyFont="1" applyFill="1" applyBorder="1" applyAlignment="1">
      <alignment horizontal="right" vertical="center"/>
    </xf>
    <xf numFmtId="10" fontId="27" fillId="80" borderId="115" xfId="2" applyNumberFormat="1" applyFont="1" applyFill="1" applyBorder="1" applyAlignment="1">
      <alignment horizontal="right" vertical="center"/>
    </xf>
    <xf numFmtId="0" fontId="27" fillId="80" borderId="86" xfId="0" quotePrefix="1" applyFont="1" applyFill="1" applyBorder="1" applyAlignment="1">
      <alignment horizontal="center" vertical="center" wrapText="1"/>
    </xf>
    <xf numFmtId="0" fontId="27" fillId="80" borderId="114" xfId="47" applyFill="1" applyBorder="1" applyAlignment="1">
      <alignment horizontal="center" vertical="center"/>
    </xf>
    <xf numFmtId="0" fontId="27" fillId="0" borderId="114" xfId="47" quotePrefix="1" applyFill="1" applyBorder="1" applyAlignment="1">
      <alignment horizontal="center" vertical="center"/>
    </xf>
    <xf numFmtId="0" fontId="27" fillId="0" borderId="86" xfId="0" applyFont="1" applyFill="1" applyBorder="1" applyAlignment="1">
      <alignment horizontal="center" vertical="center" wrapText="1"/>
    </xf>
    <xf numFmtId="0" fontId="27" fillId="0" borderId="86" xfId="47" applyFill="1" applyBorder="1" applyAlignment="1">
      <alignment horizontal="justify" vertical="center" wrapText="1"/>
    </xf>
    <xf numFmtId="0" fontId="27" fillId="0" borderId="86" xfId="47" applyFill="1" applyBorder="1" applyAlignment="1">
      <alignment horizontal="center" vertical="center"/>
    </xf>
    <xf numFmtId="0" fontId="105" fillId="38" borderId="30" xfId="0" applyFont="1" applyFill="1" applyBorder="1" applyAlignment="1">
      <alignment horizontal="center" vertical="center" wrapText="1"/>
    </xf>
    <xf numFmtId="0" fontId="105" fillId="38" borderId="33" xfId="0" applyFont="1" applyFill="1" applyBorder="1" applyAlignment="1">
      <alignment horizontal="center" vertical="center" wrapText="1"/>
    </xf>
    <xf numFmtId="0" fontId="105" fillId="38" borderId="31" xfId="0" applyFont="1" applyFill="1" applyBorder="1" applyAlignment="1">
      <alignment horizontal="center" vertical="center" wrapText="1"/>
    </xf>
    <xf numFmtId="0" fontId="105" fillId="38" borderId="63" xfId="0" applyFont="1" applyFill="1" applyBorder="1" applyAlignment="1">
      <alignment horizontal="center" vertical="center" wrapText="1"/>
    </xf>
    <xf numFmtId="0" fontId="105" fillId="38" borderId="0" xfId="0" applyFont="1" applyFill="1" applyAlignment="1">
      <alignment horizontal="center" vertical="center" wrapText="1"/>
    </xf>
    <xf numFmtId="0" fontId="105" fillId="38" borderId="32" xfId="0" applyFont="1" applyFill="1" applyBorder="1" applyAlignment="1">
      <alignment horizontal="center" vertical="center" wrapText="1"/>
    </xf>
    <xf numFmtId="0" fontId="36" fillId="87" borderId="59" xfId="0" applyFont="1" applyFill="1" applyBorder="1" applyAlignment="1">
      <alignment horizontal="right" vertical="center"/>
    </xf>
    <xf numFmtId="0" fontId="36" fillId="87" borderId="79" xfId="0" applyFont="1" applyFill="1" applyBorder="1" applyAlignment="1">
      <alignment horizontal="right" vertical="center"/>
    </xf>
    <xf numFmtId="0" fontId="36" fillId="38" borderId="63" xfId="0" applyFont="1" applyFill="1" applyBorder="1" applyAlignment="1">
      <alignment horizontal="left" wrapText="1"/>
    </xf>
    <xf numFmtId="0" fontId="36" fillId="38" borderId="0" xfId="0" applyFont="1" applyFill="1" applyAlignment="1">
      <alignment horizontal="left" wrapText="1"/>
    </xf>
    <xf numFmtId="0" fontId="27" fillId="38" borderId="81" xfId="0" applyFont="1" applyFill="1" applyBorder="1" applyAlignment="1">
      <alignment horizontal="left" vertical="top"/>
    </xf>
    <xf numFmtId="0" fontId="27" fillId="38" borderId="19" xfId="0" applyFont="1" applyFill="1" applyBorder="1" applyAlignment="1">
      <alignment horizontal="left" vertical="top"/>
    </xf>
    <xf numFmtId="0" fontId="36" fillId="38" borderId="32" xfId="0" applyFont="1" applyFill="1" applyBorder="1" applyAlignment="1">
      <alignment horizontal="left" wrapText="1"/>
    </xf>
    <xf numFmtId="0" fontId="36" fillId="38" borderId="19" xfId="0" applyFont="1" applyFill="1" applyBorder="1" applyAlignment="1">
      <alignment horizontal="left" vertical="top" wrapText="1"/>
    </xf>
    <xf numFmtId="0" fontId="36" fillId="38" borderId="36" xfId="0" applyFont="1" applyFill="1" applyBorder="1" applyAlignment="1">
      <alignment horizontal="left" vertical="top" wrapText="1"/>
    </xf>
    <xf numFmtId="0" fontId="29" fillId="38" borderId="76" xfId="0" applyFont="1" applyFill="1" applyBorder="1" applyAlignment="1">
      <alignment horizontal="center" vertical="center"/>
    </xf>
    <xf numFmtId="0" fontId="29" fillId="38" borderId="69" xfId="0" applyFont="1" applyFill="1" applyBorder="1" applyAlignment="1">
      <alignment horizontal="center" vertical="center"/>
    </xf>
    <xf numFmtId="0" fontId="29" fillId="38" borderId="78" xfId="0" applyFont="1" applyFill="1" applyBorder="1" applyAlignment="1">
      <alignment horizontal="center" vertical="center"/>
    </xf>
    <xf numFmtId="0" fontId="83" fillId="38" borderId="164" xfId="0" applyFont="1" applyFill="1" applyBorder="1" applyAlignment="1">
      <alignment horizontal="center" vertical="center" wrapText="1"/>
    </xf>
    <xf numFmtId="0" fontId="83" fillId="38" borderId="165" xfId="0" applyFont="1" applyFill="1" applyBorder="1" applyAlignment="1">
      <alignment horizontal="center" vertical="center" wrapText="1"/>
    </xf>
    <xf numFmtId="0" fontId="83" fillId="38" borderId="166" xfId="0" applyFont="1" applyFill="1" applyBorder="1" applyAlignment="1">
      <alignment horizontal="center" vertical="center" wrapText="1"/>
    </xf>
    <xf numFmtId="0" fontId="36" fillId="81" borderId="157" xfId="0" applyFont="1" applyFill="1" applyBorder="1" applyAlignment="1">
      <alignment horizontal="center" vertical="center" wrapText="1"/>
    </xf>
    <xf numFmtId="0" fontId="36" fillId="81" borderId="152" xfId="0" applyFont="1" applyFill="1" applyBorder="1" applyAlignment="1">
      <alignment horizontal="center" vertical="center" wrapText="1"/>
    </xf>
    <xf numFmtId="0" fontId="36" fillId="81" borderId="92" xfId="0" applyFont="1" applyFill="1" applyBorder="1" applyAlignment="1">
      <alignment horizontal="center" vertical="center" wrapText="1"/>
    </xf>
    <xf numFmtId="0" fontId="90" fillId="38" borderId="161" xfId="47" applyFont="1" applyFill="1" applyBorder="1" applyAlignment="1">
      <alignment horizontal="center" vertical="center" wrapText="1"/>
    </xf>
    <xf numFmtId="0" fontId="90" fillId="38" borderId="162" xfId="47" applyFont="1" applyFill="1" applyBorder="1" applyAlignment="1">
      <alignment horizontal="center" vertical="center" wrapText="1"/>
    </xf>
    <xf numFmtId="0" fontId="90" fillId="38" borderId="163" xfId="47" applyFont="1" applyFill="1" applyBorder="1" applyAlignment="1">
      <alignment horizontal="center" vertical="center" wrapText="1"/>
    </xf>
    <xf numFmtId="44" fontId="36" fillId="38" borderId="91" xfId="26673" applyFont="1" applyFill="1" applyBorder="1" applyAlignment="1">
      <alignment horizontal="left" vertical="center" wrapText="1"/>
    </xf>
    <xf numFmtId="44" fontId="36" fillId="38" borderId="152" xfId="26673" applyFont="1" applyFill="1" applyBorder="1" applyAlignment="1">
      <alignment horizontal="left" vertical="center" wrapText="1"/>
    </xf>
    <xf numFmtId="44" fontId="36" fillId="38" borderId="153" xfId="26673" applyFont="1" applyFill="1" applyBorder="1" applyAlignment="1">
      <alignment horizontal="left" vertical="center" wrapText="1"/>
    </xf>
    <xf numFmtId="44" fontId="36" fillId="38" borderId="91" xfId="26673" applyFont="1" applyFill="1" applyBorder="1" applyAlignment="1">
      <alignment horizontal="left" vertical="top" wrapText="1"/>
    </xf>
    <xf numFmtId="44" fontId="36" fillId="38" borderId="152" xfId="26673" applyFont="1" applyFill="1" applyBorder="1" applyAlignment="1">
      <alignment horizontal="left" vertical="top" wrapText="1"/>
    </xf>
    <xf numFmtId="44" fontId="36" fillId="38" borderId="153" xfId="26673" applyFont="1" applyFill="1" applyBorder="1" applyAlignment="1">
      <alignment horizontal="left" vertical="top" wrapText="1"/>
    </xf>
    <xf numFmtId="0" fontId="29" fillId="38" borderId="157" xfId="0" applyFont="1" applyFill="1" applyBorder="1" applyAlignment="1">
      <alignment horizontal="center" vertical="center"/>
    </xf>
    <xf numFmtId="0" fontId="29" fillId="38" borderId="152" xfId="0" applyFont="1" applyFill="1" applyBorder="1" applyAlignment="1">
      <alignment horizontal="center" vertical="center"/>
    </xf>
    <xf numFmtId="0" fontId="29" fillId="38" borderId="153" xfId="0" applyFont="1" applyFill="1" applyBorder="1" applyAlignment="1">
      <alignment horizontal="center" vertical="center"/>
    </xf>
    <xf numFmtId="0" fontId="27" fillId="38" borderId="157" xfId="44" applyFill="1" applyBorder="1" applyAlignment="1">
      <alignment horizontal="center" vertical="center"/>
    </xf>
    <xf numFmtId="0" fontId="27" fillId="38" borderId="152" xfId="44" applyFill="1" applyBorder="1" applyAlignment="1">
      <alignment horizontal="center" vertical="center"/>
    </xf>
    <xf numFmtId="0" fontId="27" fillId="38" borderId="92" xfId="44" applyFill="1" applyBorder="1" applyAlignment="1">
      <alignment horizontal="center" vertical="center"/>
    </xf>
    <xf numFmtId="0" fontId="29" fillId="38" borderId="155" xfId="47" applyFont="1" applyFill="1" applyBorder="1" applyAlignment="1">
      <alignment horizontal="center" vertical="center"/>
    </xf>
    <xf numFmtId="0" fontId="29" fillId="38" borderId="62" xfId="47" applyFont="1" applyFill="1" applyBorder="1" applyAlignment="1">
      <alignment horizontal="center" vertical="center"/>
    </xf>
    <xf numFmtId="0" fontId="29" fillId="38" borderId="150" xfId="47" applyFont="1" applyFill="1" applyBorder="1" applyAlignment="1">
      <alignment horizontal="center" vertical="center"/>
    </xf>
    <xf numFmtId="0" fontId="29" fillId="38" borderId="156" xfId="47" applyFont="1" applyFill="1" applyBorder="1" applyAlignment="1">
      <alignment horizontal="center" vertical="center"/>
    </xf>
    <xf numFmtId="0" fontId="29" fillId="38" borderId="154" xfId="47" applyFont="1" applyFill="1" applyBorder="1" applyAlignment="1">
      <alignment horizontal="center" vertical="center"/>
    </xf>
    <xf numFmtId="0" fontId="29" fillId="38" borderId="151" xfId="47" applyFont="1" applyFill="1" applyBorder="1" applyAlignment="1">
      <alignment horizontal="center" vertical="center"/>
    </xf>
    <xf numFmtId="0" fontId="83" fillId="38" borderId="157" xfId="0" applyFont="1" applyFill="1" applyBorder="1" applyAlignment="1">
      <alignment horizontal="center" vertical="center" wrapText="1"/>
    </xf>
    <xf numFmtId="0" fontId="83" fillId="38" borderId="152" xfId="0" applyFont="1" applyFill="1" applyBorder="1" applyAlignment="1">
      <alignment horizontal="center" vertical="center" wrapText="1"/>
    </xf>
    <xf numFmtId="0" fontId="83" fillId="38" borderId="153" xfId="0" applyFont="1" applyFill="1" applyBorder="1" applyAlignment="1">
      <alignment horizontal="center" vertical="center" wrapText="1"/>
    </xf>
    <xf numFmtId="43" fontId="0" fillId="0" borderId="91" xfId="1" applyFont="1" applyFill="1" applyBorder="1" applyAlignment="1">
      <alignment horizontal="center" vertical="center"/>
    </xf>
    <xf numFmtId="43" fontId="0" fillId="0" borderId="152" xfId="1" applyFont="1" applyFill="1" applyBorder="1" applyAlignment="1">
      <alignment horizontal="center" vertical="center"/>
    </xf>
    <xf numFmtId="43" fontId="0" fillId="0" borderId="92" xfId="1" applyFont="1" applyFill="1" applyBorder="1" applyAlignment="1">
      <alignment horizontal="center" vertical="center"/>
    </xf>
    <xf numFmtId="43" fontId="0" fillId="0" borderId="159" xfId="1" applyFont="1" applyFill="1" applyBorder="1" applyAlignment="1">
      <alignment horizontal="center" vertical="center"/>
    </xf>
    <xf numFmtId="43" fontId="0" fillId="0" borderId="160" xfId="1" applyFont="1" applyFill="1" applyBorder="1" applyAlignment="1">
      <alignment horizontal="center" vertical="center"/>
    </xf>
    <xf numFmtId="43" fontId="0" fillId="0" borderId="91" xfId="1" applyFont="1" applyFill="1" applyBorder="1" applyAlignment="1">
      <alignment horizontal="center" vertical="center" wrapText="1"/>
    </xf>
    <xf numFmtId="43" fontId="0" fillId="0" borderId="92" xfId="1" applyFont="1" applyFill="1" applyBorder="1" applyAlignment="1">
      <alignment horizontal="center" vertical="center" wrapText="1"/>
    </xf>
    <xf numFmtId="0" fontId="0" fillId="0" borderId="0" xfId="0" applyAlignment="1">
      <alignment horizontal="center"/>
    </xf>
    <xf numFmtId="2" fontId="0" fillId="0" borderId="91" xfId="0" applyNumberFormat="1" applyBorder="1" applyAlignment="1">
      <alignment horizontal="center"/>
    </xf>
    <xf numFmtId="2" fontId="0" fillId="0" borderId="92" xfId="0" applyNumberFormat="1" applyBorder="1" applyAlignment="1">
      <alignment horizontal="center"/>
    </xf>
    <xf numFmtId="0" fontId="107" fillId="38" borderId="72" xfId="0" applyFont="1" applyFill="1" applyBorder="1" applyAlignment="1">
      <alignment horizontal="center" vertical="center" wrapText="1"/>
    </xf>
    <xf numFmtId="0" fontId="107" fillId="38" borderId="74" xfId="0" applyFont="1" applyFill="1" applyBorder="1" applyAlignment="1">
      <alignment horizontal="center" vertical="center" wrapText="1"/>
    </xf>
    <xf numFmtId="0" fontId="107" fillId="38" borderId="75" xfId="0" applyFont="1" applyFill="1" applyBorder="1" applyAlignment="1">
      <alignment horizontal="center" vertical="center" wrapText="1"/>
    </xf>
    <xf numFmtId="0" fontId="0" fillId="38" borderId="13" xfId="0" applyFill="1" applyBorder="1" applyAlignment="1">
      <alignment horizontal="center"/>
    </xf>
    <xf numFmtId="0" fontId="0" fillId="38" borderId="0" xfId="0" applyFill="1" applyAlignment="1">
      <alignment horizontal="center"/>
    </xf>
    <xf numFmtId="0" fontId="0" fillId="38" borderId="14" xfId="0" applyFill="1" applyBorder="1" applyAlignment="1">
      <alignment horizontal="center"/>
    </xf>
    <xf numFmtId="0" fontId="30" fillId="38" borderId="70" xfId="0" applyFont="1" applyFill="1" applyBorder="1" applyAlignment="1">
      <alignment horizontal="center" vertical="center"/>
    </xf>
    <xf numFmtId="0" fontId="30" fillId="38" borderId="73" xfId="0" applyFont="1" applyFill="1" applyBorder="1" applyAlignment="1">
      <alignment horizontal="center" vertical="center"/>
    </xf>
    <xf numFmtId="0" fontId="30" fillId="38" borderId="71" xfId="0" applyFont="1" applyFill="1" applyBorder="1" applyAlignment="1">
      <alignment horizontal="center" vertical="center"/>
    </xf>
    <xf numFmtId="43" fontId="32" fillId="33" borderId="70" xfId="1" applyFont="1" applyFill="1" applyBorder="1" applyAlignment="1">
      <alignment horizontal="center" vertical="center" wrapText="1"/>
    </xf>
    <xf numFmtId="43" fontId="32" fillId="33" borderId="73" xfId="1" applyFont="1" applyFill="1" applyBorder="1" applyAlignment="1">
      <alignment horizontal="center" vertical="center" wrapText="1"/>
    </xf>
    <xf numFmtId="43" fontId="32" fillId="33" borderId="71" xfId="1" applyFont="1" applyFill="1" applyBorder="1" applyAlignment="1">
      <alignment horizontal="center" vertical="center" wrapText="1"/>
    </xf>
    <xf numFmtId="0" fontId="116" fillId="38" borderId="0" xfId="0" applyFont="1" applyFill="1" applyAlignment="1">
      <alignment horizontal="center" vertical="center" wrapText="1"/>
    </xf>
    <xf numFmtId="49" fontId="27" fillId="0" borderId="76" xfId="51" applyNumberFormat="1" applyBorder="1" applyAlignment="1">
      <alignment horizontal="center" vertical="center" wrapText="1"/>
    </xf>
    <xf numFmtId="2" fontId="27" fillId="0" borderId="69" xfId="51" applyNumberFormat="1" applyBorder="1" applyAlignment="1">
      <alignment horizontal="left" vertical="center" wrapText="1"/>
    </xf>
    <xf numFmtId="168" fontId="36" fillId="33" borderId="16" xfId="51" applyNumberFormat="1" applyFont="1" applyFill="1" applyBorder="1" applyAlignment="1">
      <alignment horizontal="center" vertical="center"/>
    </xf>
    <xf numFmtId="168" fontId="36" fillId="33" borderId="77" xfId="51" applyNumberFormat="1" applyFont="1" applyFill="1" applyBorder="1" applyAlignment="1">
      <alignment horizontal="center" vertical="center"/>
    </xf>
    <xf numFmtId="0" fontId="106" fillId="38" borderId="30" xfId="51" applyFont="1" applyFill="1" applyBorder="1" applyAlignment="1">
      <alignment horizontal="center" vertical="center" wrapText="1"/>
    </xf>
    <xf numFmtId="0" fontId="106" fillId="38" borderId="33" xfId="51" applyFont="1" applyFill="1" applyBorder="1" applyAlignment="1">
      <alignment horizontal="center" vertical="center" wrapText="1"/>
    </xf>
    <xf numFmtId="0" fontId="106" fillId="38" borderId="63" xfId="51" applyFont="1" applyFill="1" applyBorder="1" applyAlignment="1">
      <alignment horizontal="center" vertical="center" wrapText="1"/>
    </xf>
    <xf numFmtId="0" fontId="106" fillId="38" borderId="0" xfId="51" applyFont="1" applyFill="1" applyAlignment="1">
      <alignment horizontal="center" vertical="center" wrapText="1"/>
    </xf>
    <xf numFmtId="0" fontId="36" fillId="38" borderId="0" xfId="0" applyFont="1" applyFill="1" applyAlignment="1">
      <alignment horizontal="left"/>
    </xf>
    <xf numFmtId="0" fontId="36" fillId="38" borderId="0" xfId="61" applyFont="1" applyFill="1" applyAlignment="1">
      <alignment horizontal="left" vertical="top" wrapText="1"/>
    </xf>
    <xf numFmtId="0" fontId="104" fillId="0" borderId="64" xfId="0" applyFont="1" applyBorder="1" applyAlignment="1">
      <alignment horizontal="center" vertical="center"/>
    </xf>
    <xf numFmtId="0" fontId="104" fillId="0" borderId="119" xfId="0" applyFont="1" applyBorder="1" applyAlignment="1">
      <alignment horizontal="center" vertical="center"/>
    </xf>
    <xf numFmtId="0" fontId="36" fillId="33" borderId="122" xfId="51" applyFont="1" applyFill="1" applyBorder="1" applyAlignment="1">
      <alignment horizontal="center" vertical="center"/>
    </xf>
    <xf numFmtId="0" fontId="36" fillId="33" borderId="124" xfId="51" applyFont="1" applyFill="1" applyBorder="1" applyAlignment="1">
      <alignment horizontal="center" vertical="center"/>
    </xf>
    <xf numFmtId="0" fontId="36" fillId="33" borderId="16" xfId="51" applyFont="1" applyFill="1" applyBorder="1" applyAlignment="1">
      <alignment horizontal="center" vertical="center"/>
    </xf>
    <xf numFmtId="0" fontId="36" fillId="33" borderId="77" xfId="51" applyFont="1" applyFill="1" applyBorder="1" applyAlignment="1">
      <alignment horizontal="center" vertical="center"/>
    </xf>
    <xf numFmtId="0" fontId="36" fillId="35" borderId="139" xfId="33840" applyFont="1" applyFill="1" applyBorder="1" applyAlignment="1">
      <alignment horizontal="center" vertical="center"/>
    </xf>
    <xf numFmtId="0" fontId="36" fillId="35" borderId="140" xfId="33840" applyFont="1" applyFill="1" applyBorder="1" applyAlignment="1">
      <alignment horizontal="center" vertical="center"/>
    </xf>
    <xf numFmtId="0" fontId="36" fillId="35" borderId="141" xfId="33840" applyFont="1" applyFill="1" applyBorder="1" applyAlignment="1">
      <alignment horizontal="center" vertical="center"/>
    </xf>
    <xf numFmtId="2" fontId="120" fillId="0" borderId="142" xfId="33840" applyNumberFormat="1" applyFont="1" applyBorder="1" applyAlignment="1">
      <alignment horizontal="center" vertical="center" wrapText="1"/>
    </xf>
    <xf numFmtId="2" fontId="120" fillId="0" borderId="63" xfId="33840" applyNumberFormat="1" applyFont="1" applyBorder="1" applyAlignment="1">
      <alignment horizontal="center" vertical="center" wrapText="1"/>
    </xf>
    <xf numFmtId="0" fontId="27" fillId="0" borderId="73" xfId="33840" applyFont="1" applyBorder="1" applyAlignment="1">
      <alignment horizontal="left" vertical="center" wrapText="1"/>
    </xf>
    <xf numFmtId="0" fontId="27" fillId="0" borderId="129" xfId="33840" applyFont="1" applyBorder="1" applyAlignment="1">
      <alignment horizontal="left" vertical="center" wrapText="1"/>
    </xf>
    <xf numFmtId="0" fontId="27" fillId="0" borderId="130" xfId="33840" applyFont="1" applyBorder="1" applyAlignment="1">
      <alignment horizontal="center" vertical="center" wrapText="1"/>
    </xf>
    <xf numFmtId="0" fontId="118" fillId="0" borderId="121" xfId="33840" applyBorder="1" applyAlignment="1">
      <alignment horizontal="center" vertical="center" wrapText="1"/>
    </xf>
    <xf numFmtId="0" fontId="118" fillId="0" borderId="131" xfId="33840" applyBorder="1" applyAlignment="1">
      <alignment horizontal="center" vertical="center" wrapText="1"/>
    </xf>
    <xf numFmtId="0" fontId="118" fillId="0" borderId="134" xfId="33840" applyBorder="1" applyAlignment="1">
      <alignment horizontal="center" vertical="center" wrapText="1"/>
    </xf>
    <xf numFmtId="0" fontId="118" fillId="0" borderId="135" xfId="33840" applyBorder="1" applyAlignment="1">
      <alignment horizontal="center" vertical="center" wrapText="1"/>
    </xf>
    <xf numFmtId="0" fontId="118" fillId="0" borderId="54" xfId="33840" applyBorder="1" applyAlignment="1">
      <alignment horizontal="center" vertical="center" wrapText="1"/>
    </xf>
    <xf numFmtId="0" fontId="27" fillId="0" borderId="132" xfId="33840" applyFont="1" applyBorder="1" applyAlignment="1">
      <alignment horizontal="left" vertical="center" wrapText="1"/>
    </xf>
    <xf numFmtId="0" fontId="27" fillId="0" borderId="133" xfId="33840" applyFont="1" applyBorder="1" applyAlignment="1">
      <alignment horizontal="left" vertical="center" wrapText="1"/>
    </xf>
    <xf numFmtId="0" fontId="36" fillId="35" borderId="136" xfId="33840" applyFont="1" applyFill="1" applyBorder="1" applyAlignment="1">
      <alignment horizontal="center" vertical="center"/>
    </xf>
    <xf numFmtId="0" fontId="36" fillId="35" borderId="137" xfId="33840" applyFont="1" applyFill="1" applyBorder="1" applyAlignment="1">
      <alignment horizontal="center" vertical="center"/>
    </xf>
    <xf numFmtId="0" fontId="106" fillId="0" borderId="33" xfId="33840" applyFont="1" applyBorder="1" applyAlignment="1">
      <alignment horizontal="center"/>
    </xf>
    <xf numFmtId="0" fontId="106" fillId="0" borderId="31" xfId="33840" applyFont="1" applyBorder="1" applyAlignment="1">
      <alignment horizontal="center"/>
    </xf>
    <xf numFmtId="0" fontId="29" fillId="0" borderId="0" xfId="33840" applyFont="1" applyAlignment="1">
      <alignment horizontal="center"/>
    </xf>
    <xf numFmtId="0" fontId="29" fillId="0" borderId="32" xfId="33840" applyFont="1" applyBorder="1" applyAlignment="1">
      <alignment horizontal="center"/>
    </xf>
    <xf numFmtId="1" fontId="90" fillId="0" borderId="63" xfId="33840" applyNumberFormat="1" applyFont="1" applyBorder="1" applyAlignment="1">
      <alignment horizontal="center" vertical="center"/>
    </xf>
    <xf numFmtId="1" fontId="90" fillId="0" borderId="0" xfId="33840" applyNumberFormat="1" applyFont="1" applyAlignment="1">
      <alignment horizontal="center" vertical="center"/>
    </xf>
    <xf numFmtId="1" fontId="90" fillId="0" borderId="32" xfId="33840" applyNumberFormat="1" applyFont="1" applyBorder="1" applyAlignment="1">
      <alignment horizontal="center" vertical="center"/>
    </xf>
    <xf numFmtId="0" fontId="27" fillId="0" borderId="126" xfId="33840" applyFont="1" applyBorder="1" applyAlignment="1">
      <alignment horizontal="left" vertical="center"/>
    </xf>
    <xf numFmtId="0" fontId="27" fillId="0" borderId="127" xfId="33840" applyFont="1" applyBorder="1" applyAlignment="1">
      <alignment horizontal="left" vertical="center"/>
    </xf>
    <xf numFmtId="0" fontId="27" fillId="0" borderId="73" xfId="33840" applyFont="1" applyBorder="1" applyAlignment="1">
      <alignment horizontal="left" vertical="center"/>
    </xf>
    <xf numFmtId="0" fontId="27" fillId="0" borderId="129" xfId="33840" applyFont="1" applyBorder="1" applyAlignment="1">
      <alignment horizontal="left" vertical="center"/>
    </xf>
    <xf numFmtId="0" fontId="0" fillId="0" borderId="141" xfId="0" applyBorder="1"/>
    <xf numFmtId="0" fontId="36" fillId="35" borderId="73" xfId="33840" applyFont="1" applyFill="1" applyBorder="1" applyAlignment="1">
      <alignment horizontal="center" vertical="center"/>
    </xf>
    <xf numFmtId="0" fontId="36" fillId="35" borderId="71" xfId="33840" applyFont="1" applyFill="1" applyBorder="1" applyAlignment="1">
      <alignment horizontal="center" vertical="center"/>
    </xf>
    <xf numFmtId="0" fontId="36" fillId="35" borderId="139" xfId="33840" applyFont="1" applyFill="1" applyBorder="1" applyAlignment="1">
      <alignment horizontal="center"/>
    </xf>
    <xf numFmtId="0" fontId="36" fillId="35" borderId="141" xfId="33840" applyFont="1" applyFill="1" applyBorder="1" applyAlignment="1">
      <alignment horizontal="center"/>
    </xf>
    <xf numFmtId="0" fontId="36" fillId="35" borderId="147" xfId="33840" applyFont="1" applyFill="1" applyBorder="1" applyAlignment="1">
      <alignment horizontal="center"/>
    </xf>
    <xf numFmtId="0" fontId="36" fillId="35" borderId="148" xfId="33840" applyFont="1" applyFill="1" applyBorder="1" applyAlignment="1">
      <alignment horizontal="center"/>
    </xf>
    <xf numFmtId="0" fontId="36" fillId="35" borderId="146" xfId="33840" applyFont="1" applyFill="1" applyBorder="1" applyAlignment="1">
      <alignment horizontal="center"/>
    </xf>
    <xf numFmtId="0" fontId="36" fillId="35" borderId="30" xfId="33840" applyFont="1" applyFill="1" applyBorder="1" applyAlignment="1">
      <alignment horizontal="center" vertical="center"/>
    </xf>
    <xf numFmtId="0" fontId="36" fillId="35" borderId="33" xfId="33840" applyFont="1" applyFill="1" applyBorder="1" applyAlignment="1">
      <alignment horizontal="center" vertical="center"/>
    </xf>
    <xf numFmtId="2" fontId="118" fillId="0" borderId="0" xfId="33840" applyNumberFormat="1" applyAlignment="1">
      <alignment horizontal="center" vertical="center"/>
    </xf>
    <xf numFmtId="0" fontId="36" fillId="35" borderId="144" xfId="33840" applyFont="1" applyFill="1" applyBorder="1" applyAlignment="1">
      <alignment horizontal="center" vertical="center"/>
    </xf>
    <xf numFmtId="0" fontId="106" fillId="0" borderId="30" xfId="33840" applyFont="1" applyBorder="1" applyAlignment="1">
      <alignment horizontal="center"/>
    </xf>
    <xf numFmtId="0" fontId="29" fillId="0" borderId="63" xfId="33840" applyFont="1" applyBorder="1" applyAlignment="1">
      <alignment horizontal="center"/>
    </xf>
    <xf numFmtId="0" fontId="36" fillId="35" borderId="136" xfId="33840" applyFont="1" applyFill="1" applyBorder="1" applyAlignment="1">
      <alignment horizontal="center"/>
    </xf>
    <xf numFmtId="0" fontId="36" fillId="35" borderId="137" xfId="33840" applyFont="1" applyFill="1" applyBorder="1" applyAlignment="1">
      <alignment horizontal="center"/>
    </xf>
    <xf numFmtId="0" fontId="36" fillId="35" borderId="140" xfId="33840" applyFont="1" applyFill="1" applyBorder="1" applyAlignment="1">
      <alignment horizontal="center"/>
    </xf>
    <xf numFmtId="49" fontId="40" fillId="36" borderId="37" xfId="0" applyNumberFormat="1" applyFont="1" applyFill="1" applyBorder="1" applyAlignment="1">
      <alignment horizontal="center" vertical="center" wrapText="1"/>
    </xf>
    <xf numFmtId="49" fontId="40" fillId="36" borderId="39" xfId="0" applyNumberFormat="1" applyFont="1" applyFill="1" applyBorder="1" applyAlignment="1">
      <alignment horizontal="center" vertical="center" wrapText="1"/>
    </xf>
    <xf numFmtId="49" fontId="40" fillId="36" borderId="38" xfId="0" applyNumberFormat="1" applyFont="1" applyFill="1" applyBorder="1" applyAlignment="1">
      <alignment horizontal="center" vertical="center" wrapText="1"/>
    </xf>
    <xf numFmtId="0" fontId="0" fillId="0" borderId="0" xfId="0" applyAlignment="1">
      <alignment wrapText="1"/>
    </xf>
    <xf numFmtId="0" fontId="33" fillId="0" borderId="57" xfId="46" applyFont="1" applyBorder="1" applyAlignment="1">
      <alignment horizontal="center" vertical="center"/>
    </xf>
    <xf numFmtId="0" fontId="33" fillId="0" borderId="58" xfId="46" applyFont="1" applyBorder="1" applyAlignment="1">
      <alignment horizontal="center" vertical="center"/>
    </xf>
    <xf numFmtId="0" fontId="29" fillId="33" borderId="0" xfId="47" applyFont="1" applyFill="1" applyAlignment="1">
      <alignment horizontal="center" vertical="center" wrapText="1"/>
    </xf>
    <xf numFmtId="0" fontId="35" fillId="33" borderId="0" xfId="47" applyFont="1" applyFill="1" applyAlignment="1">
      <alignment horizontal="left" vertical="center" wrapText="1"/>
    </xf>
    <xf numFmtId="0" fontId="35" fillId="33" borderId="14" xfId="47" applyFont="1" applyFill="1" applyBorder="1" applyAlignment="1">
      <alignment horizontal="left" vertical="center" wrapText="1"/>
    </xf>
    <xf numFmtId="0" fontId="35" fillId="33" borderId="0" xfId="47" applyFont="1" applyFill="1" applyAlignment="1">
      <alignment horizontal="left" vertical="top" wrapText="1"/>
    </xf>
    <xf numFmtId="0" fontId="35" fillId="33" borderId="14" xfId="47" applyFont="1" applyFill="1" applyBorder="1" applyAlignment="1">
      <alignment horizontal="left" vertical="top" wrapText="1"/>
    </xf>
    <xf numFmtId="0" fontId="32" fillId="38" borderId="13" xfId="0" applyFont="1" applyFill="1" applyBorder="1" applyAlignment="1">
      <alignment horizontal="center"/>
    </xf>
    <xf numFmtId="0" fontId="32" fillId="38" borderId="0" xfId="0" applyFont="1" applyFill="1" applyAlignment="1">
      <alignment horizontal="center"/>
    </xf>
    <xf numFmtId="0" fontId="32" fillId="38" borderId="14" xfId="0" applyFont="1" applyFill="1" applyBorder="1" applyAlignment="1">
      <alignment horizontal="center"/>
    </xf>
    <xf numFmtId="0" fontId="33" fillId="0" borderId="70" xfId="46" applyFont="1" applyBorder="1" applyAlignment="1">
      <alignment horizontal="center" vertical="center"/>
    </xf>
    <xf numFmtId="0" fontId="33" fillId="0" borderId="71" xfId="46" applyFont="1" applyBorder="1" applyAlignment="1">
      <alignment horizontal="center" vertical="center"/>
    </xf>
    <xf numFmtId="0" fontId="90" fillId="38" borderId="72" xfId="47" applyFont="1" applyFill="1" applyBorder="1" applyAlignment="1">
      <alignment horizontal="center" vertical="center" wrapText="1"/>
    </xf>
    <xf numFmtId="0" fontId="90" fillId="38" borderId="74" xfId="47" applyFont="1" applyFill="1" applyBorder="1" applyAlignment="1">
      <alignment horizontal="center" vertical="center" wrapText="1"/>
    </xf>
    <xf numFmtId="0" fontId="90" fillId="38" borderId="75" xfId="47" applyFont="1" applyFill="1" applyBorder="1" applyAlignment="1">
      <alignment horizontal="center" vertical="center" wrapText="1"/>
    </xf>
    <xf numFmtId="44" fontId="36" fillId="38" borderId="0" xfId="26673" applyFont="1" applyFill="1" applyBorder="1" applyAlignment="1">
      <alignment horizontal="left" wrapText="1"/>
    </xf>
    <xf numFmtId="44" fontId="36" fillId="38" borderId="14" xfId="26673" applyFont="1" applyFill="1" applyBorder="1" applyAlignment="1">
      <alignment horizontal="left" wrapText="1"/>
    </xf>
    <xf numFmtId="44" fontId="36" fillId="38" borderId="0" xfId="26673" applyFont="1" applyFill="1" applyBorder="1" applyAlignment="1">
      <alignment horizontal="left" vertical="top" wrapText="1"/>
    </xf>
    <xf numFmtId="44" fontId="36" fillId="38" borderId="14" xfId="26673" applyFont="1" applyFill="1" applyBorder="1" applyAlignment="1">
      <alignment horizontal="left" vertical="top" wrapText="1"/>
    </xf>
    <xf numFmtId="0" fontId="29" fillId="38" borderId="70" xfId="0" applyFont="1" applyFill="1" applyBorder="1" applyAlignment="1">
      <alignment horizontal="center" vertical="center"/>
    </xf>
    <xf numFmtId="0" fontId="29" fillId="38" borderId="73" xfId="0" applyFont="1" applyFill="1" applyBorder="1" applyAlignment="1">
      <alignment horizontal="center" vertical="center"/>
    </xf>
    <xf numFmtId="0" fontId="29" fillId="38" borderId="71" xfId="0" applyFont="1" applyFill="1" applyBorder="1" applyAlignment="1">
      <alignment horizontal="center" vertical="center"/>
    </xf>
    <xf numFmtId="0" fontId="83" fillId="38" borderId="0" xfId="0" applyFont="1" applyFill="1" applyAlignment="1">
      <alignment horizontal="center" vertical="center" wrapText="1"/>
    </xf>
    <xf numFmtId="0" fontId="36" fillId="73" borderId="70" xfId="0" applyFont="1" applyFill="1" applyBorder="1" applyAlignment="1">
      <alignment horizontal="center" vertical="center" wrapText="1"/>
    </xf>
    <xf numFmtId="0" fontId="36" fillId="73" borderId="73" xfId="0" applyFont="1" applyFill="1" applyBorder="1" applyAlignment="1">
      <alignment horizontal="center" vertical="center" wrapText="1"/>
    </xf>
    <xf numFmtId="0" fontId="36" fillId="73" borderId="71" xfId="0" applyFont="1" applyFill="1" applyBorder="1" applyAlignment="1">
      <alignment horizontal="center" vertical="center" wrapText="1"/>
    </xf>
    <xf numFmtId="0" fontId="30" fillId="38" borderId="0" xfId="47" applyFont="1" applyFill="1" applyAlignment="1">
      <alignment horizontal="center" vertical="center"/>
    </xf>
    <xf numFmtId="0" fontId="30" fillId="38" borderId="19" xfId="47" applyFont="1" applyFill="1" applyBorder="1" applyAlignment="1">
      <alignment horizontal="center" vertical="center"/>
    </xf>
    <xf numFmtId="49" fontId="27" fillId="0" borderId="61" xfId="47" applyNumberFormat="1" applyBorder="1" applyAlignment="1">
      <alignment horizontal="center" vertical="center"/>
    </xf>
    <xf numFmtId="49" fontId="27" fillId="0" borderId="62" xfId="47" applyNumberFormat="1" applyBorder="1" applyAlignment="1">
      <alignment horizontal="center" vertical="center"/>
    </xf>
    <xf numFmtId="49" fontId="27" fillId="0" borderId="22" xfId="47" applyNumberFormat="1" applyBorder="1" applyAlignment="1">
      <alignment horizontal="center" vertical="center"/>
    </xf>
    <xf numFmtId="0" fontId="27" fillId="38" borderId="0" xfId="44" applyFill="1" applyAlignment="1">
      <alignment horizontal="center" vertical="center"/>
    </xf>
    <xf numFmtId="0" fontId="32" fillId="0" borderId="10" xfId="0" applyFont="1" applyBorder="1" applyAlignment="1">
      <alignment horizontal="center" vertical="center"/>
    </xf>
    <xf numFmtId="0" fontId="32" fillId="0" borderId="16" xfId="0" applyFont="1" applyBorder="1" applyAlignment="1">
      <alignment horizontal="center" vertical="center"/>
    </xf>
    <xf numFmtId="0" fontId="32" fillId="0" borderId="24" xfId="0" applyFont="1" applyBorder="1" applyAlignment="1">
      <alignment horizontal="center" vertical="center"/>
    </xf>
    <xf numFmtId="0" fontId="32" fillId="0" borderId="25" xfId="0" applyFont="1" applyBorder="1" applyAlignment="1">
      <alignment horizontal="center" vertical="center"/>
    </xf>
    <xf numFmtId="0" fontId="32" fillId="0" borderId="11" xfId="0" applyFont="1" applyBorder="1" applyAlignment="1">
      <alignment horizontal="center" vertical="center"/>
    </xf>
    <xf numFmtId="0" fontId="32" fillId="0" borderId="12" xfId="0" applyFont="1" applyBorder="1" applyAlignment="1">
      <alignment horizontal="center" vertical="center"/>
    </xf>
    <xf numFmtId="0" fontId="32" fillId="0" borderId="17" xfId="0" applyFont="1" applyBorder="1" applyAlignment="1">
      <alignment horizontal="center" vertical="center"/>
    </xf>
    <xf numFmtId="0" fontId="32" fillId="0" borderId="18" xfId="0" applyFont="1" applyBorder="1" applyAlignment="1">
      <alignment horizontal="center" vertical="center"/>
    </xf>
    <xf numFmtId="2" fontId="82" fillId="38" borderId="13" xfId="49" applyFont="1" applyFill="1" applyBorder="1" applyAlignment="1">
      <alignment horizontal="center" vertical="center" wrapText="1"/>
    </xf>
    <xf numFmtId="2" fontId="82" fillId="38" borderId="0" xfId="49" applyFont="1" applyFill="1" applyAlignment="1">
      <alignment horizontal="center" vertical="center" wrapText="1"/>
    </xf>
    <xf numFmtId="2" fontId="82" fillId="38" borderId="14" xfId="49" applyFont="1" applyFill="1" applyBorder="1" applyAlignment="1">
      <alignment horizontal="center" vertical="center" wrapText="1"/>
    </xf>
    <xf numFmtId="2" fontId="27" fillId="38" borderId="13" xfId="49" applyFill="1" applyBorder="1" applyAlignment="1">
      <alignment horizontal="center" wrapText="1"/>
    </xf>
    <xf numFmtId="2" fontId="27" fillId="38" borderId="0" xfId="49" applyFill="1" applyAlignment="1">
      <alignment horizontal="center" wrapText="1"/>
    </xf>
    <xf numFmtId="2" fontId="27" fillId="38" borderId="14" xfId="49" applyFill="1" applyBorder="1" applyAlignment="1">
      <alignment horizontal="center" wrapText="1"/>
    </xf>
    <xf numFmtId="2" fontId="27" fillId="38" borderId="13" xfId="49" applyFill="1" applyBorder="1" applyAlignment="1">
      <alignment horizontal="center" vertical="center"/>
    </xf>
    <xf numFmtId="2" fontId="27" fillId="38" borderId="0" xfId="49" applyFill="1" applyAlignment="1">
      <alignment horizontal="center" vertical="center"/>
    </xf>
    <xf numFmtId="2" fontId="27" fillId="38" borderId="14" xfId="49" applyFill="1" applyBorder="1" applyAlignment="1">
      <alignment horizontal="center" vertical="center"/>
    </xf>
    <xf numFmtId="0" fontId="39" fillId="38" borderId="13" xfId="50" applyFont="1" applyFill="1" applyBorder="1" applyAlignment="1">
      <alignment horizontal="center"/>
    </xf>
    <xf numFmtId="0" fontId="39" fillId="38" borderId="0" xfId="50" applyFont="1" applyFill="1" applyAlignment="1">
      <alignment horizontal="center"/>
    </xf>
    <xf numFmtId="0" fontId="39" fillId="38" borderId="14" xfId="50" applyFont="1" applyFill="1" applyBorder="1" applyAlignment="1">
      <alignment horizontal="center"/>
    </xf>
    <xf numFmtId="0" fontId="113" fillId="0" borderId="0" xfId="33839" applyFont="1" applyAlignment="1">
      <alignment horizontal="left" vertical="top" wrapText="1" indent="1"/>
    </xf>
    <xf numFmtId="0" fontId="111" fillId="0" borderId="0" xfId="33839" applyAlignment="1">
      <alignment horizontal="left" vertical="top" wrapText="1" indent="1"/>
    </xf>
    <xf numFmtId="0" fontId="116" fillId="0" borderId="64" xfId="0" applyFont="1" applyBorder="1" applyAlignment="1">
      <alignment horizontal="center"/>
    </xf>
    <xf numFmtId="0" fontId="116" fillId="0" borderId="96" xfId="0" applyFont="1" applyBorder="1" applyAlignment="1">
      <alignment horizontal="center"/>
    </xf>
    <xf numFmtId="0" fontId="35" fillId="38" borderId="63" xfId="0" applyFont="1" applyFill="1" applyBorder="1" applyAlignment="1">
      <alignment horizontal="center" vertical="center" wrapText="1"/>
    </xf>
    <xf numFmtId="0" fontId="35" fillId="38" borderId="0" xfId="0" applyFont="1" applyFill="1" applyAlignment="1">
      <alignment horizontal="center" vertical="center" wrapText="1"/>
    </xf>
    <xf numFmtId="0" fontId="35" fillId="38" borderId="81" xfId="0" applyFont="1" applyFill="1" applyBorder="1" applyAlignment="1">
      <alignment horizontal="center" vertical="center" wrapText="1"/>
    </xf>
    <xf numFmtId="0" fontId="35" fillId="38" borderId="19" xfId="0" applyFont="1" applyFill="1" applyBorder="1" applyAlignment="1">
      <alignment horizontal="center" vertical="center" wrapText="1"/>
    </xf>
    <xf numFmtId="0" fontId="30" fillId="38" borderId="30" xfId="0" applyFont="1" applyFill="1" applyBorder="1" applyAlignment="1">
      <alignment horizontal="center" vertical="center" wrapText="1"/>
    </xf>
    <xf numFmtId="0" fontId="30" fillId="38" borderId="33" xfId="0" applyFont="1" applyFill="1" applyBorder="1" applyAlignment="1">
      <alignment horizontal="center" vertical="center" wrapText="1"/>
    </xf>
    <xf numFmtId="0" fontId="30" fillId="38" borderId="31" xfId="0" applyFont="1" applyFill="1" applyBorder="1" applyAlignment="1">
      <alignment horizontal="center" vertical="center" wrapText="1"/>
    </xf>
    <xf numFmtId="0" fontId="30" fillId="38" borderId="63" xfId="0" applyFont="1" applyFill="1" applyBorder="1" applyAlignment="1">
      <alignment horizontal="center" vertical="center" wrapText="1"/>
    </xf>
    <xf numFmtId="0" fontId="30" fillId="38" borderId="0" xfId="0" applyFont="1" applyFill="1" applyAlignment="1">
      <alignment horizontal="center" vertical="center" wrapText="1"/>
    </xf>
    <xf numFmtId="0" fontId="30" fillId="38" borderId="32" xfId="0" applyFont="1" applyFill="1" applyBorder="1" applyAlignment="1">
      <alignment horizontal="center" vertical="center" wrapText="1"/>
    </xf>
    <xf numFmtId="0" fontId="30" fillId="38" borderId="76" xfId="0" applyFont="1" applyFill="1" applyBorder="1" applyAlignment="1">
      <alignment horizontal="center" vertical="center"/>
    </xf>
    <xf numFmtId="0" fontId="30" fillId="38" borderId="69" xfId="0" applyFont="1" applyFill="1" applyBorder="1" applyAlignment="1">
      <alignment horizontal="center" vertical="center"/>
    </xf>
    <xf numFmtId="0" fontId="30" fillId="38" borderId="78" xfId="0" applyFont="1" applyFill="1" applyBorder="1" applyAlignment="1">
      <alignment horizontal="center" vertical="center"/>
    </xf>
  </cellXfs>
  <cellStyles count="33841">
    <cellStyle name="_x000d__x000a_JournalTemplate=C:\COMFO\CTALK\JOURSTD.TPL_x000d__x000a_LbStateAddress=3 3 0 251 1 89 2 311_x000d__x000a_LbStateJou" xfId="26676"/>
    <cellStyle name="20% - Accent1" xfId="63"/>
    <cellStyle name="20% - Accent1 2" xfId="22711"/>
    <cellStyle name="20% - Accent1 3" xfId="2537"/>
    <cellStyle name="20% - Accent2" xfId="64"/>
    <cellStyle name="20% - Accent2 2" xfId="22712"/>
    <cellStyle name="20% - Accent2 3" xfId="2541"/>
    <cellStyle name="20% - Accent3" xfId="65"/>
    <cellStyle name="20% - Accent3 2" xfId="22713"/>
    <cellStyle name="20% - Accent3 3" xfId="2545"/>
    <cellStyle name="20% - Accent4" xfId="66"/>
    <cellStyle name="20% - Accent4 2" xfId="22714"/>
    <cellStyle name="20% - Accent4 3" xfId="2549"/>
    <cellStyle name="20% - Accent5" xfId="67"/>
    <cellStyle name="20% - Accent5 2" xfId="22715"/>
    <cellStyle name="20% - Accent5 3" xfId="2553"/>
    <cellStyle name="20% - Accent6" xfId="68"/>
    <cellStyle name="20% - Accent6 2" xfId="22716"/>
    <cellStyle name="20% - Accent6 3" xfId="2557"/>
    <cellStyle name="20% - Cor1 2" xfId="69"/>
    <cellStyle name="20% - Cor1 2 2" xfId="2051"/>
    <cellStyle name="20% - Cor1 2 2 2" xfId="26567"/>
    <cellStyle name="20% - Cor1 2 3" xfId="26211"/>
    <cellStyle name="20% - Cor2 2" xfId="70"/>
    <cellStyle name="20% - Cor2 2 2" xfId="2052"/>
    <cellStyle name="20% - Cor2 2 2 2" xfId="26568"/>
    <cellStyle name="20% - Cor2 2 3" xfId="26212"/>
    <cellStyle name="20% - Cor3 2" xfId="71"/>
    <cellStyle name="20% - Cor3 2 2" xfId="2053"/>
    <cellStyle name="20% - Cor3 2 2 2" xfId="26569"/>
    <cellStyle name="20% - Cor3 2 3" xfId="26213"/>
    <cellStyle name="20% - Cor4 2" xfId="72"/>
    <cellStyle name="20% - Cor4 2 2" xfId="2054"/>
    <cellStyle name="20% - Cor4 2 2 2" xfId="26570"/>
    <cellStyle name="20% - Cor4 2 3" xfId="26214"/>
    <cellStyle name="20% - Cor5 2" xfId="73"/>
    <cellStyle name="20% - Cor5 2 2" xfId="2055"/>
    <cellStyle name="20% - Cor5 2 2 2" xfId="26571"/>
    <cellStyle name="20% - Cor5 2 3" xfId="26215"/>
    <cellStyle name="20% - Cor6 2" xfId="74"/>
    <cellStyle name="20% - Cor6 2 2" xfId="2056"/>
    <cellStyle name="20% - Cor6 2 2 2" xfId="26572"/>
    <cellStyle name="20% - Cor6 2 3" xfId="26216"/>
    <cellStyle name="20% - Ênfase1" xfId="20" builtinId="30" customBuiltin="1"/>
    <cellStyle name="20% - Ênfase1 100" xfId="26195"/>
    <cellStyle name="20% - Ênfase1 2" xfId="75"/>
    <cellStyle name="20% - Ênfase1 2 2" xfId="76"/>
    <cellStyle name="20% - Ênfase1 2 2 2" xfId="77"/>
    <cellStyle name="20% - Ênfase1 2 2 2 2" xfId="78"/>
    <cellStyle name="20% - Ênfase1 2 2 3" xfId="79"/>
    <cellStyle name="20% - Ênfase1 2 3" xfId="80"/>
    <cellStyle name="20% - Ênfase1 2 3 2" xfId="81"/>
    <cellStyle name="20% - Ênfase1 2 4" xfId="82"/>
    <cellStyle name="20% - Ênfase2" xfId="24" builtinId="34" customBuiltin="1"/>
    <cellStyle name="20% - Ênfase2 2" xfId="83"/>
    <cellStyle name="20% - Ênfase2 2 2" xfId="84"/>
    <cellStyle name="20% - Ênfase2 2 2 2" xfId="85"/>
    <cellStyle name="20% - Ênfase2 2 2 2 2" xfId="86"/>
    <cellStyle name="20% - Ênfase2 2 2 3" xfId="87"/>
    <cellStyle name="20% - Ênfase2 2 3" xfId="88"/>
    <cellStyle name="20% - Ênfase2 2 3 2" xfId="89"/>
    <cellStyle name="20% - Ênfase2 2 4" xfId="90"/>
    <cellStyle name="20% - Ênfase3" xfId="28" builtinId="38" customBuiltin="1"/>
    <cellStyle name="20% - Ênfase3 2" xfId="91"/>
    <cellStyle name="20% - Ênfase3 2 2" xfId="92"/>
    <cellStyle name="20% - Ênfase3 2 2 2" xfId="93"/>
    <cellStyle name="20% - Ênfase3 2 2 2 2" xfId="94"/>
    <cellStyle name="20% - Ênfase3 2 2 3" xfId="95"/>
    <cellStyle name="20% - Ênfase3 2 3" xfId="96"/>
    <cellStyle name="20% - Ênfase3 2 3 2" xfId="97"/>
    <cellStyle name="20% - Ênfase3 2 4" xfId="98"/>
    <cellStyle name="20% - Ênfase4" xfId="32" builtinId="42" customBuiltin="1"/>
    <cellStyle name="20% - Ênfase4 2" xfId="99"/>
    <cellStyle name="20% - Ênfase4 2 2" xfId="100"/>
    <cellStyle name="20% - Ênfase4 2 2 2" xfId="101"/>
    <cellStyle name="20% - Ênfase4 2 2 2 2" xfId="102"/>
    <cellStyle name="20% - Ênfase4 2 2 3" xfId="103"/>
    <cellStyle name="20% - Ênfase4 2 3" xfId="104"/>
    <cellStyle name="20% - Ênfase4 2 3 2" xfId="105"/>
    <cellStyle name="20% - Ênfase4 2 4" xfId="106"/>
    <cellStyle name="20% - Ênfase5" xfId="36" builtinId="46" customBuiltin="1"/>
    <cellStyle name="20% - Ênfase5 2" xfId="107"/>
    <cellStyle name="20% - Ênfase5 2 2" xfId="108"/>
    <cellStyle name="20% - Ênfase5 2 2 2" xfId="109"/>
    <cellStyle name="20% - Ênfase5 2 2 2 2" xfId="110"/>
    <cellStyle name="20% - Ênfase5 2 2 3" xfId="111"/>
    <cellStyle name="20% - Ênfase5 2 3" xfId="112"/>
    <cellStyle name="20% - Ênfase5 2 3 2" xfId="113"/>
    <cellStyle name="20% - Ênfase5 2 4" xfId="114"/>
    <cellStyle name="20% - Ênfase6" xfId="40" builtinId="50" customBuiltin="1"/>
    <cellStyle name="20% - Ênfase6 2" xfId="115"/>
    <cellStyle name="20% - Ênfase6 2 2" xfId="116"/>
    <cellStyle name="20% - Ênfase6 2 2 2" xfId="117"/>
    <cellStyle name="20% - Ênfase6 2 2 2 2" xfId="118"/>
    <cellStyle name="20% - Ênfase6 2 2 3" xfId="119"/>
    <cellStyle name="20% - Ênfase6 2 3" xfId="120"/>
    <cellStyle name="20% - Ênfase6 2 3 2" xfId="121"/>
    <cellStyle name="20% - Ênfase6 2 4" xfId="122"/>
    <cellStyle name="40% - Accent1" xfId="123"/>
    <cellStyle name="40% - Accent1 2" xfId="22717"/>
    <cellStyle name="40% - Accent1 3" xfId="2538"/>
    <cellStyle name="40% - Accent2" xfId="124"/>
    <cellStyle name="40% - Accent2 2" xfId="22718"/>
    <cellStyle name="40% - Accent2 3" xfId="2542"/>
    <cellStyle name="40% - Accent3" xfId="125"/>
    <cellStyle name="40% - Accent3 2" xfId="22719"/>
    <cellStyle name="40% - Accent3 3" xfId="2546"/>
    <cellStyle name="40% - Accent4" xfId="126"/>
    <cellStyle name="40% - Accent4 2" xfId="22720"/>
    <cellStyle name="40% - Accent4 3" xfId="2550"/>
    <cellStyle name="40% - Accent5" xfId="127"/>
    <cellStyle name="40% - Accent5 2" xfId="22721"/>
    <cellStyle name="40% - Accent5 3" xfId="2554"/>
    <cellStyle name="40% - Accent6" xfId="128"/>
    <cellStyle name="40% - Accent6 2" xfId="22722"/>
    <cellStyle name="40% - Accent6 3" xfId="2558"/>
    <cellStyle name="40% - Cor1 2" xfId="129"/>
    <cellStyle name="40% - Cor1 2 2" xfId="2057"/>
    <cellStyle name="40% - Cor1 2 2 2" xfId="26573"/>
    <cellStyle name="40% - Cor1 2 3" xfId="26217"/>
    <cellStyle name="40% - Cor2 2" xfId="130"/>
    <cellStyle name="40% - Cor2 2 2" xfId="2058"/>
    <cellStyle name="40% - Cor2 2 2 2" xfId="26574"/>
    <cellStyle name="40% - Cor2 2 3" xfId="26218"/>
    <cellStyle name="40% - Cor3 2" xfId="131"/>
    <cellStyle name="40% - Cor3 2 2" xfId="2059"/>
    <cellStyle name="40% - Cor3 2 2 2" xfId="26575"/>
    <cellStyle name="40% - Cor3 2 3" xfId="26219"/>
    <cellStyle name="40% - Cor4 2" xfId="132"/>
    <cellStyle name="40% - Cor4 2 2" xfId="2060"/>
    <cellStyle name="40% - Cor4 2 2 2" xfId="26576"/>
    <cellStyle name="40% - Cor4 2 3" xfId="26220"/>
    <cellStyle name="40% - Cor5 2" xfId="133"/>
    <cellStyle name="40% - Cor5 2 2" xfId="2061"/>
    <cellStyle name="40% - Cor5 2 2 2" xfId="26577"/>
    <cellStyle name="40% - Cor5 2 3" xfId="26221"/>
    <cellStyle name="40% - Cor6 2" xfId="134"/>
    <cellStyle name="40% - Cor6 2 2" xfId="2062"/>
    <cellStyle name="40% - Cor6 2 2 2" xfId="26578"/>
    <cellStyle name="40% - Cor6 2 3" xfId="26222"/>
    <cellStyle name="40% - Ênfase1" xfId="21" builtinId="31" customBuiltin="1"/>
    <cellStyle name="40% - Ênfase1 2" xfId="135"/>
    <cellStyle name="40% - Ênfase1 2 2" xfId="136"/>
    <cellStyle name="40% - Ênfase1 2 2 2" xfId="137"/>
    <cellStyle name="40% - Ênfase1 2 2 2 2" xfId="138"/>
    <cellStyle name="40% - Ênfase1 2 2 3" xfId="139"/>
    <cellStyle name="40% - Ênfase1 2 3" xfId="140"/>
    <cellStyle name="40% - Ênfase1 2 3 2" xfId="141"/>
    <cellStyle name="40% - Ênfase1 2 4" xfId="142"/>
    <cellStyle name="40% - Ênfase2" xfId="25" builtinId="35" customBuiltin="1"/>
    <cellStyle name="40% - Ênfase2 2" xfId="143"/>
    <cellStyle name="40% - Ênfase2 2 2" xfId="144"/>
    <cellStyle name="40% - Ênfase2 2 2 2" xfId="145"/>
    <cellStyle name="40% - Ênfase2 2 2 2 2" xfId="146"/>
    <cellStyle name="40% - Ênfase2 2 2 3" xfId="147"/>
    <cellStyle name="40% - Ênfase2 2 3" xfId="148"/>
    <cellStyle name="40% - Ênfase2 2 3 2" xfId="149"/>
    <cellStyle name="40% - Ênfase2 2 4" xfId="150"/>
    <cellStyle name="40% - Ênfase3" xfId="29" builtinId="39" customBuiltin="1"/>
    <cellStyle name="40% - Ênfase3 2" xfId="151"/>
    <cellStyle name="40% - Ênfase3 2 2" xfId="152"/>
    <cellStyle name="40% - Ênfase3 2 2 2" xfId="153"/>
    <cellStyle name="40% - Ênfase3 2 2 2 2" xfId="154"/>
    <cellStyle name="40% - Ênfase3 2 2 3" xfId="155"/>
    <cellStyle name="40% - Ênfase3 2 3" xfId="156"/>
    <cellStyle name="40% - Ênfase3 2 3 2" xfId="157"/>
    <cellStyle name="40% - Ênfase3 2 4" xfId="158"/>
    <cellStyle name="40% - Ênfase4" xfId="33" builtinId="43" customBuiltin="1"/>
    <cellStyle name="40% - Ênfase4 2" xfId="159"/>
    <cellStyle name="40% - Ênfase4 2 2" xfId="160"/>
    <cellStyle name="40% - Ênfase4 2 2 2" xfId="161"/>
    <cellStyle name="40% - Ênfase4 2 2 2 2" xfId="162"/>
    <cellStyle name="40% - Ênfase4 2 2 3" xfId="163"/>
    <cellStyle name="40% - Ênfase4 2 3" xfId="164"/>
    <cellStyle name="40% - Ênfase4 2 3 2" xfId="165"/>
    <cellStyle name="40% - Ênfase4 2 4" xfId="166"/>
    <cellStyle name="40% - Ênfase5" xfId="37" builtinId="47" customBuiltin="1"/>
    <cellStyle name="40% - Ênfase5 2" xfId="167"/>
    <cellStyle name="40% - Ênfase5 2 2" xfId="168"/>
    <cellStyle name="40% - Ênfase5 2 2 2" xfId="169"/>
    <cellStyle name="40% - Ênfase5 2 2 2 2" xfId="170"/>
    <cellStyle name="40% - Ênfase5 2 2 3" xfId="171"/>
    <cellStyle name="40% - Ênfase5 2 3" xfId="172"/>
    <cellStyle name="40% - Ênfase5 2 3 2" xfId="173"/>
    <cellStyle name="40% - Ênfase5 2 4" xfId="174"/>
    <cellStyle name="40% - Ênfase6" xfId="41" builtinId="51" customBuiltin="1"/>
    <cellStyle name="40% - Ênfase6 2" xfId="175"/>
    <cellStyle name="40% - Ênfase6 2 2" xfId="176"/>
    <cellStyle name="40% - Ênfase6 2 2 2" xfId="177"/>
    <cellStyle name="40% - Ênfase6 2 2 2 2" xfId="178"/>
    <cellStyle name="40% - Ênfase6 2 2 3" xfId="179"/>
    <cellStyle name="40% - Ênfase6 2 3" xfId="180"/>
    <cellStyle name="40% - Ênfase6 2 3 2" xfId="181"/>
    <cellStyle name="40% - Ênfase6 2 4" xfId="182"/>
    <cellStyle name="60% - Accent1" xfId="183"/>
    <cellStyle name="60% - Accent1 2" xfId="22723"/>
    <cellStyle name="60% - Accent1 3" xfId="2539"/>
    <cellStyle name="60% - Accent2" xfId="184"/>
    <cellStyle name="60% - Accent2 2" xfId="22724"/>
    <cellStyle name="60% - Accent2 3" xfId="2543"/>
    <cellStyle name="60% - Accent3" xfId="185"/>
    <cellStyle name="60% - Accent3 2" xfId="22725"/>
    <cellStyle name="60% - Accent3 3" xfId="2547"/>
    <cellStyle name="60% - Accent4" xfId="186"/>
    <cellStyle name="60% - Accent4 2" xfId="22726"/>
    <cellStyle name="60% - Accent4 3" xfId="2551"/>
    <cellStyle name="60% - Accent5" xfId="187"/>
    <cellStyle name="60% - Accent5 2" xfId="22727"/>
    <cellStyle name="60% - Accent5 3" xfId="2555"/>
    <cellStyle name="60% - Accent6" xfId="188"/>
    <cellStyle name="60% - Accent6 2" xfId="22728"/>
    <cellStyle name="60% - Accent6 3" xfId="2559"/>
    <cellStyle name="60% - Cor1 2" xfId="189"/>
    <cellStyle name="60% - Cor2 2" xfId="190"/>
    <cellStyle name="60% - Cor3 2" xfId="191"/>
    <cellStyle name="60% - Cor4 2" xfId="192"/>
    <cellStyle name="60% - Cor5 2" xfId="193"/>
    <cellStyle name="60% - Cor6 2" xfId="194"/>
    <cellStyle name="60% - Ênfase1" xfId="22" builtinId="32" customBuiltin="1"/>
    <cellStyle name="60% - Ênfase1 2" xfId="195"/>
    <cellStyle name="60% - Ênfase2" xfId="26" builtinId="36" customBuiltin="1"/>
    <cellStyle name="60% - Ênfase2 2" xfId="196"/>
    <cellStyle name="60% - Ênfase3" xfId="30" builtinId="40" customBuiltin="1"/>
    <cellStyle name="60% - Ênfase3 2" xfId="197"/>
    <cellStyle name="60% - Ênfase4" xfId="34" builtinId="44" customBuiltin="1"/>
    <cellStyle name="60% - Ênfase4 2" xfId="198"/>
    <cellStyle name="60% - Ênfase5" xfId="38" builtinId="48" customBuiltin="1"/>
    <cellStyle name="60% - Ênfase5 2" xfId="199"/>
    <cellStyle name="60% - Ênfase6" xfId="42" builtinId="52" customBuiltin="1"/>
    <cellStyle name="60% - Ênfase6 2" xfId="200"/>
    <cellStyle name="60% - Ênfase6 37" xfId="26196"/>
    <cellStyle name="Accent1" xfId="201"/>
    <cellStyle name="Accent1 2" xfId="22729"/>
    <cellStyle name="Accent1 3" xfId="2536"/>
    <cellStyle name="Accent2" xfId="202"/>
    <cellStyle name="Accent2 2" xfId="22730"/>
    <cellStyle name="Accent2 3" xfId="2540"/>
    <cellStyle name="Accent3" xfId="203"/>
    <cellStyle name="Accent3 2" xfId="22731"/>
    <cellStyle name="Accent3 3" xfId="2544"/>
    <cellStyle name="Accent4" xfId="204"/>
    <cellStyle name="Accent4 2" xfId="22732"/>
    <cellStyle name="Accent4 3" xfId="2548"/>
    <cellStyle name="Accent5" xfId="205"/>
    <cellStyle name="Accent5 2" xfId="22733"/>
    <cellStyle name="Accent5 3" xfId="2552"/>
    <cellStyle name="Accent6" xfId="206"/>
    <cellStyle name="Accent6 2" xfId="22734"/>
    <cellStyle name="Accent6 3" xfId="2556"/>
    <cellStyle name="asd" xfId="33832"/>
    <cellStyle name="Bad" xfId="207"/>
    <cellStyle name="Bad 2" xfId="22735"/>
    <cellStyle name="Bad 3" xfId="2532"/>
    <cellStyle name="Bom" xfId="8" builtinId="26" customBuiltin="1"/>
    <cellStyle name="Bom 2" xfId="208"/>
    <cellStyle name="Bom 2 2" xfId="209"/>
    <cellStyle name="Bom 2 3" xfId="210"/>
    <cellStyle name="Bom 2 4" xfId="211"/>
    <cellStyle name="Bom 3" xfId="2298"/>
    <cellStyle name="Cabeçalho 1 2" xfId="212"/>
    <cellStyle name="Cabeçalho 2 2" xfId="213"/>
    <cellStyle name="Cabeçalho 3 2" xfId="214"/>
    <cellStyle name="Cabeçalho 4 2" xfId="215"/>
    <cellStyle name="Calculation" xfId="216"/>
    <cellStyle name="Calculation 2" xfId="2626"/>
    <cellStyle name="Calculation 2 10" xfId="4976"/>
    <cellStyle name="Calculation 2 10 2" xfId="10299"/>
    <cellStyle name="Calculation 2 10 3" xfId="15943"/>
    <cellStyle name="Calculation 2 10 4" xfId="13043"/>
    <cellStyle name="Calculation 2 11" xfId="4847"/>
    <cellStyle name="Calculation 2 11 2" xfId="15826"/>
    <cellStyle name="Calculation 2 11 3" xfId="13159"/>
    <cellStyle name="Calculation 2 12" xfId="8789"/>
    <cellStyle name="Calculation 2 13" xfId="14152"/>
    <cellStyle name="Calculation 2 2" xfId="2715"/>
    <cellStyle name="Calculation 2 2 10" xfId="7491"/>
    <cellStyle name="Calculation 2 2 10 2" xfId="11545"/>
    <cellStyle name="Calculation 2 2 10 3" xfId="17847"/>
    <cellStyle name="Calculation 2 2 10 4" xfId="21009"/>
    <cellStyle name="Calculation 2 2 11" xfId="4908"/>
    <cellStyle name="Calculation 2 2 11 2" xfId="15879"/>
    <cellStyle name="Calculation 2 2 11 3" xfId="13111"/>
    <cellStyle name="Calculation 2 2 12" xfId="8870"/>
    <cellStyle name="Calculation 2 2 13" xfId="14282"/>
    <cellStyle name="Calculation 2 2 14" xfId="18003"/>
    <cellStyle name="Calculation 2 2 2" xfId="2648"/>
    <cellStyle name="Calculation 2 2 2 10" xfId="4885"/>
    <cellStyle name="Calculation 2 2 2 10 2" xfId="15860"/>
    <cellStyle name="Calculation 2 2 2 10 3" xfId="13121"/>
    <cellStyle name="Calculation 2 2 2 11" xfId="8805"/>
    <cellStyle name="Calculation 2 2 2 12" xfId="14225"/>
    <cellStyle name="Calculation 2 2 2 2" xfId="3140"/>
    <cellStyle name="Calculation 2 2 2 2 10" xfId="9270"/>
    <cellStyle name="Calculation 2 2 2 2 11" xfId="14593"/>
    <cellStyle name="Calculation 2 2 2 2 12" xfId="15260"/>
    <cellStyle name="Calculation 2 2 2 2 2" xfId="3527"/>
    <cellStyle name="Calculation 2 2 2 2 2 2" xfId="7353"/>
    <cellStyle name="Calculation 2 2 2 2 2 2 2" xfId="11439"/>
    <cellStyle name="Calculation 2 2 2 2 2 2 3" xfId="17740"/>
    <cellStyle name="Calculation 2 2 2 2 2 2 4" xfId="20871"/>
    <cellStyle name="Calculation 2 2 2 2 2 3" xfId="5644"/>
    <cellStyle name="Calculation 2 2 2 2 2 3 2" xfId="16449"/>
    <cellStyle name="Calculation 2 2 2 2 2 3 3" xfId="19162"/>
    <cellStyle name="Calculation 2 2 2 2 2 4" xfId="9619"/>
    <cellStyle name="Calculation 2 2 2 2 2 5" xfId="14873"/>
    <cellStyle name="Calculation 2 2 2 2 2 6" xfId="18142"/>
    <cellStyle name="Calculation 2 2 2 2 3" xfId="3910"/>
    <cellStyle name="Calculation 2 2 2 2 3 2" xfId="7117"/>
    <cellStyle name="Calculation 2 2 2 2 3 2 2" xfId="11251"/>
    <cellStyle name="Calculation 2 2 2 2 3 2 3" xfId="17537"/>
    <cellStyle name="Calculation 2 2 2 2 3 2 4" xfId="20635"/>
    <cellStyle name="Calculation 2 2 2 2 3 3" xfId="5408"/>
    <cellStyle name="Calculation 2 2 2 2 3 3 2" xfId="16247"/>
    <cellStyle name="Calculation 2 2 2 2 3 3 3" xfId="18926"/>
    <cellStyle name="Calculation 2 2 2 2 3 4" xfId="9833"/>
    <cellStyle name="Calculation 2 2 2 2 3 5" xfId="15149"/>
    <cellStyle name="Calculation 2 2 2 2 3 6" xfId="14126"/>
    <cellStyle name="Calculation 2 2 2 2 4" xfId="4293"/>
    <cellStyle name="Calculation 2 2 2 2 4 2" xfId="8138"/>
    <cellStyle name="Calculation 2 2 2 2 4 2 2" xfId="12106"/>
    <cellStyle name="Calculation 2 2 2 2 4 2 3" xfId="18342"/>
    <cellStyle name="Calculation 2 2 2 2 4 2 4" xfId="21656"/>
    <cellStyle name="Calculation 2 2 2 2 4 3" xfId="6430"/>
    <cellStyle name="Calculation 2 2 2 2 4 3 2" xfId="17051"/>
    <cellStyle name="Calculation 2 2 2 2 4 3 3" xfId="19948"/>
    <cellStyle name="Calculation 2 2 2 2 4 4" xfId="10011"/>
    <cellStyle name="Calculation 2 2 2 2 4 5" xfId="15424"/>
    <cellStyle name="Calculation 2 2 2 2 4 6" xfId="13712"/>
    <cellStyle name="Calculation 2 2 2 2 5" xfId="4675"/>
    <cellStyle name="Calculation 2 2 2 2 5 2" xfId="8370"/>
    <cellStyle name="Calculation 2 2 2 2 5 2 2" xfId="12338"/>
    <cellStyle name="Calculation 2 2 2 2 5 2 3" xfId="18513"/>
    <cellStyle name="Calculation 2 2 2 2 5 2 4" xfId="21888"/>
    <cellStyle name="Calculation 2 2 2 2 5 3" xfId="6662"/>
    <cellStyle name="Calculation 2 2 2 2 5 3 2" xfId="17222"/>
    <cellStyle name="Calculation 2 2 2 2 5 3 3" xfId="20180"/>
    <cellStyle name="Calculation 2 2 2 2 5 4" xfId="10188"/>
    <cellStyle name="Calculation 2 2 2 2 5 5" xfId="15698"/>
    <cellStyle name="Calculation 2 2 2 2 5 6" xfId="13330"/>
    <cellStyle name="Calculation 2 2 2 2 6" xfId="6894"/>
    <cellStyle name="Calculation 2 2 2 2 6 2" xfId="8602"/>
    <cellStyle name="Calculation 2 2 2 2 6 2 2" xfId="12570"/>
    <cellStyle name="Calculation 2 2 2 2 6 2 3" xfId="18684"/>
    <cellStyle name="Calculation 2 2 2 2 6 2 4" xfId="22120"/>
    <cellStyle name="Calculation 2 2 2 2 6 3" xfId="11028"/>
    <cellStyle name="Calculation 2 2 2 2 6 4" xfId="17392"/>
    <cellStyle name="Calculation 2 2 2 2 6 5" xfId="20412"/>
    <cellStyle name="Calculation 2 2 2 2 7" xfId="5882"/>
    <cellStyle name="Calculation 2 2 2 2 7 2" xfId="10623"/>
    <cellStyle name="Calculation 2 2 2 2 7 3" xfId="16630"/>
    <cellStyle name="Calculation 2 2 2 2 7 4" xfId="19400"/>
    <cellStyle name="Calculation 2 2 2 2 8" xfId="7590"/>
    <cellStyle name="Calculation 2 2 2 2 8 2" xfId="11611"/>
    <cellStyle name="Calculation 2 2 2 2 8 3" xfId="17922"/>
    <cellStyle name="Calculation 2 2 2 2 8 4" xfId="21108"/>
    <cellStyle name="Calculation 2 2 2 2 9" xfId="4972"/>
    <cellStyle name="Calculation 2 2 2 2 9 2" xfId="15940"/>
    <cellStyle name="Calculation 2 2 2 2 9 3" xfId="13047"/>
    <cellStyle name="Calculation 2 2 2 3" xfId="3257"/>
    <cellStyle name="Calculation 2 2 2 3 2" xfId="3644"/>
    <cellStyle name="Calculation 2 2 2 3 2 2" xfId="7333"/>
    <cellStyle name="Calculation 2 2 2 3 2 2 2" xfId="17723"/>
    <cellStyle name="Calculation 2 2 2 3 2 2 3" xfId="20851"/>
    <cellStyle name="Calculation 2 2 2 3 2 3" xfId="9735"/>
    <cellStyle name="Calculation 2 2 2 3 2 4" xfId="14963"/>
    <cellStyle name="Calculation 2 2 2 3 2 5" xfId="14251"/>
    <cellStyle name="Calculation 2 2 2 3 3" xfId="4027"/>
    <cellStyle name="Calculation 2 2 2 3 3 2" xfId="15238"/>
    <cellStyle name="Calculation 2 2 2 3 3 3" xfId="13964"/>
    <cellStyle name="Calculation 2 2 2 3 4" xfId="4410"/>
    <cellStyle name="Calculation 2 2 2 3 4 2" xfId="15514"/>
    <cellStyle name="Calculation 2 2 2 3 4 3" xfId="13595"/>
    <cellStyle name="Calculation 2 2 2 3 5" xfId="4792"/>
    <cellStyle name="Calculation 2 2 2 3 5 2" xfId="15786"/>
    <cellStyle name="Calculation 2 2 2 3 5 3" xfId="13213"/>
    <cellStyle name="Calculation 2 2 2 3 6" xfId="5624"/>
    <cellStyle name="Calculation 2 2 2 3 6 2" xfId="16432"/>
    <cellStyle name="Calculation 2 2 2 3 6 3" xfId="19142"/>
    <cellStyle name="Calculation 2 2 2 3 7" xfId="9387"/>
    <cellStyle name="Calculation 2 2 2 3 8" xfId="14683"/>
    <cellStyle name="Calculation 2 2 2 3 9" xfId="18228"/>
    <cellStyle name="Calculation 2 2 2 4" xfId="2848"/>
    <cellStyle name="Calculation 2 2 2 4 2" xfId="8023"/>
    <cellStyle name="Calculation 2 2 2 4 2 2" xfId="11998"/>
    <cellStyle name="Calculation 2 2 2 4 2 3" xfId="18239"/>
    <cellStyle name="Calculation 2 2 2 4 2 4" xfId="21541"/>
    <cellStyle name="Calculation 2 2 2 4 3" xfId="6315"/>
    <cellStyle name="Calculation 2 2 2 4 3 2" xfId="16948"/>
    <cellStyle name="Calculation 2 2 2 4 3 3" xfId="19833"/>
    <cellStyle name="Calculation 2 2 2 4 4" xfId="9001"/>
    <cellStyle name="Calculation 2 2 2 4 5" xfId="14386"/>
    <cellStyle name="Calculation 2 2 2 4 6" xfId="15782"/>
    <cellStyle name="Calculation 2 2 2 5" xfId="5630"/>
    <cellStyle name="Calculation 2 2 2 5 2" xfId="7339"/>
    <cellStyle name="Calculation 2 2 2 5 2 2" xfId="11426"/>
    <cellStyle name="Calculation 2 2 2 5 2 3" xfId="17728"/>
    <cellStyle name="Calculation 2 2 2 5 2 4" xfId="20857"/>
    <cellStyle name="Calculation 2 2 2 5 3" xfId="10504"/>
    <cellStyle name="Calculation 2 2 2 5 4" xfId="16437"/>
    <cellStyle name="Calculation 2 2 2 5 5" xfId="19148"/>
    <cellStyle name="Calculation 2 2 2 6" xfId="6057"/>
    <cellStyle name="Calculation 2 2 2 6 2" xfId="7765"/>
    <cellStyle name="Calculation 2 2 2 6 2 2" xfId="11786"/>
    <cellStyle name="Calculation 2 2 2 6 2 3" xfId="18039"/>
    <cellStyle name="Calculation 2 2 2 6 2 4" xfId="21283"/>
    <cellStyle name="Calculation 2 2 2 6 3" xfId="10796"/>
    <cellStyle name="Calculation 2 2 2 6 4" xfId="16747"/>
    <cellStyle name="Calculation 2 2 2 6 5" xfId="19575"/>
    <cellStyle name="Calculation 2 2 2 7" xfId="5315"/>
    <cellStyle name="Calculation 2 2 2 7 2" xfId="5099"/>
    <cellStyle name="Calculation 2 2 2 7 2 2" xfId="10346"/>
    <cellStyle name="Calculation 2 2 2 7 2 3" xfId="16034"/>
    <cellStyle name="Calculation 2 2 2 7 2 4" xfId="12940"/>
    <cellStyle name="Calculation 2 2 2 7 3" xfId="10420"/>
    <cellStyle name="Calculation 2 2 2 7 4" xfId="16188"/>
    <cellStyle name="Calculation 2 2 2 7 5" xfId="18833"/>
    <cellStyle name="Calculation 2 2 2 8" xfId="5756"/>
    <cellStyle name="Calculation 2 2 2 8 2" xfId="10535"/>
    <cellStyle name="Calculation 2 2 2 8 3" xfId="16535"/>
    <cellStyle name="Calculation 2 2 2 8 4" xfId="19274"/>
    <cellStyle name="Calculation 2 2 2 9" xfId="7465"/>
    <cellStyle name="Calculation 2 2 2 9 2" xfId="11522"/>
    <cellStyle name="Calculation 2 2 2 9 3" xfId="17826"/>
    <cellStyle name="Calculation 2 2 2 9 4" xfId="20983"/>
    <cellStyle name="Calculation 2 2 3" xfId="3205"/>
    <cellStyle name="Calculation 2 2 3 10" xfId="9335"/>
    <cellStyle name="Calculation 2 2 3 11" xfId="14647"/>
    <cellStyle name="Calculation 2 2 3 12" xfId="14931"/>
    <cellStyle name="Calculation 2 2 3 2" xfId="3592"/>
    <cellStyle name="Calculation 2 2 3 2 2" xfId="7953"/>
    <cellStyle name="Calculation 2 2 3 2 2 2" xfId="11929"/>
    <cellStyle name="Calculation 2 2 3 2 2 3" xfId="18187"/>
    <cellStyle name="Calculation 2 2 3 2 2 4" xfId="21471"/>
    <cellStyle name="Calculation 2 2 3 2 3" xfId="6245"/>
    <cellStyle name="Calculation 2 2 3 2 3 2" xfId="16895"/>
    <cellStyle name="Calculation 2 2 3 2 3 3" xfId="19763"/>
    <cellStyle name="Calculation 2 2 3 2 4" xfId="9684"/>
    <cellStyle name="Calculation 2 2 3 2 5" xfId="14927"/>
    <cellStyle name="Calculation 2 2 3 2 6" xfId="16232"/>
    <cellStyle name="Calculation 2 2 3 3" xfId="3975"/>
    <cellStyle name="Calculation 2 2 3 3 2" xfId="7424"/>
    <cellStyle name="Calculation 2 2 3 3 2 2" xfId="11487"/>
    <cellStyle name="Calculation 2 2 3 3 2 3" xfId="17793"/>
    <cellStyle name="Calculation 2 2 3 3 2 4" xfId="20942"/>
    <cellStyle name="Calculation 2 2 3 3 3" xfId="5715"/>
    <cellStyle name="Calculation 2 2 3 3 3 2" xfId="16502"/>
    <cellStyle name="Calculation 2 2 3 3 3 3" xfId="19233"/>
    <cellStyle name="Calculation 2 2 3 3 4" xfId="9894"/>
    <cellStyle name="Calculation 2 2 3 3 5" xfId="15203"/>
    <cellStyle name="Calculation 2 2 3 3 6" xfId="14016"/>
    <cellStyle name="Calculation 2 2 3 4" xfId="4358"/>
    <cellStyle name="Calculation 2 2 3 4 2" xfId="8260"/>
    <cellStyle name="Calculation 2 2 3 4 2 2" xfId="12228"/>
    <cellStyle name="Calculation 2 2 3 4 2 3" xfId="18420"/>
    <cellStyle name="Calculation 2 2 3 4 2 4" xfId="21778"/>
    <cellStyle name="Calculation 2 2 3 4 3" xfId="6552"/>
    <cellStyle name="Calculation 2 2 3 4 3 2" xfId="17129"/>
    <cellStyle name="Calculation 2 2 3 4 3 3" xfId="20070"/>
    <cellStyle name="Calculation 2 2 3 4 4" xfId="10072"/>
    <cellStyle name="Calculation 2 2 3 4 5" xfId="15478"/>
    <cellStyle name="Calculation 2 2 3 4 6" xfId="13647"/>
    <cellStyle name="Calculation 2 2 3 5" xfId="4740"/>
    <cellStyle name="Calculation 2 2 3 5 2" xfId="8492"/>
    <cellStyle name="Calculation 2 2 3 5 2 2" xfId="12460"/>
    <cellStyle name="Calculation 2 2 3 5 2 3" xfId="18591"/>
    <cellStyle name="Calculation 2 2 3 5 2 4" xfId="22010"/>
    <cellStyle name="Calculation 2 2 3 5 3" xfId="6784"/>
    <cellStyle name="Calculation 2 2 3 5 3 2" xfId="17299"/>
    <cellStyle name="Calculation 2 2 3 5 3 3" xfId="20302"/>
    <cellStyle name="Calculation 2 2 3 5 4" xfId="10249"/>
    <cellStyle name="Calculation 2 2 3 5 5" xfId="15751"/>
    <cellStyle name="Calculation 2 2 3 5 6" xfId="13265"/>
    <cellStyle name="Calculation 2 2 3 6" xfId="7016"/>
    <cellStyle name="Calculation 2 2 3 6 2" xfId="8724"/>
    <cellStyle name="Calculation 2 2 3 6 2 2" xfId="12692"/>
    <cellStyle name="Calculation 2 2 3 6 2 3" xfId="18762"/>
    <cellStyle name="Calculation 2 2 3 6 2 4" xfId="22242"/>
    <cellStyle name="Calculation 2 2 3 6 3" xfId="11150"/>
    <cellStyle name="Calculation 2 2 3 6 4" xfId="17469"/>
    <cellStyle name="Calculation 2 2 3 6 5" xfId="20534"/>
    <cellStyle name="Calculation 2 2 3 7" xfId="6004"/>
    <cellStyle name="Calculation 2 2 3 7 2" xfId="10745"/>
    <cellStyle name="Calculation 2 2 3 7 3" xfId="16708"/>
    <cellStyle name="Calculation 2 2 3 7 4" xfId="19522"/>
    <cellStyle name="Calculation 2 2 3 8" xfId="7712"/>
    <cellStyle name="Calculation 2 2 3 8 2" xfId="11733"/>
    <cellStyle name="Calculation 2 2 3 8 3" xfId="18000"/>
    <cellStyle name="Calculation 2 2 3 8 4" xfId="21230"/>
    <cellStyle name="Calculation 2 2 3 9" xfId="5198"/>
    <cellStyle name="Calculation 2 2 3 9 2" xfId="16096"/>
    <cellStyle name="Calculation 2 2 3 9 3" xfId="12884"/>
    <cellStyle name="Calculation 2 2 4" xfId="2992"/>
    <cellStyle name="Calculation 2 2 4 2" xfId="3379"/>
    <cellStyle name="Calculation 2 2 4 2 2" xfId="7814"/>
    <cellStyle name="Calculation 2 2 4 2 2 2" xfId="18079"/>
    <cellStyle name="Calculation 2 2 4 2 2 3" xfId="21332"/>
    <cellStyle name="Calculation 2 2 4 2 3" xfId="9507"/>
    <cellStyle name="Calculation 2 2 4 2 4" xfId="14757"/>
    <cellStyle name="Calculation 2 2 4 2 5" xfId="15311"/>
    <cellStyle name="Calculation 2 2 4 3" xfId="3762"/>
    <cellStyle name="Calculation 2 2 4 3 2" xfId="15033"/>
    <cellStyle name="Calculation 2 2 4 3 3" xfId="18400"/>
    <cellStyle name="Calculation 2 2 4 4" xfId="4145"/>
    <cellStyle name="Calculation 2 2 4 4 2" xfId="15308"/>
    <cellStyle name="Calculation 2 2 4 4 3" xfId="13852"/>
    <cellStyle name="Calculation 2 2 4 5" xfId="4527"/>
    <cellStyle name="Calculation 2 2 4 5 2" xfId="15582"/>
    <cellStyle name="Calculation 2 2 4 5 3" xfId="13478"/>
    <cellStyle name="Calculation 2 2 4 6" xfId="6106"/>
    <cellStyle name="Calculation 2 2 4 6 2" xfId="16787"/>
    <cellStyle name="Calculation 2 2 4 6 3" xfId="19624"/>
    <cellStyle name="Calculation 2 2 4 7" xfId="9142"/>
    <cellStyle name="Calculation 2 2 4 8" xfId="14477"/>
    <cellStyle name="Calculation 2 2 4 9" xfId="15286"/>
    <cellStyle name="Calculation 2 2 5" xfId="6307"/>
    <cellStyle name="Calculation 2 2 5 2" xfId="8015"/>
    <cellStyle name="Calculation 2 2 5 2 2" xfId="11991"/>
    <cellStyle name="Calculation 2 2 5 2 3" xfId="18232"/>
    <cellStyle name="Calculation 2 2 5 2 4" xfId="21533"/>
    <cellStyle name="Calculation 2 2 5 3" xfId="10854"/>
    <cellStyle name="Calculation 2 2 5 4" xfId="16941"/>
    <cellStyle name="Calculation 2 2 5 5" xfId="19825"/>
    <cellStyle name="Calculation 2 2 6" xfId="5521"/>
    <cellStyle name="Calculation 2 2 6 2" xfId="7230"/>
    <cellStyle name="Calculation 2 2 6 2 2" xfId="11351"/>
    <cellStyle name="Calculation 2 2 6 2 3" xfId="17633"/>
    <cellStyle name="Calculation 2 2 6 2 4" xfId="20748"/>
    <cellStyle name="Calculation 2 2 6 3" xfId="10491"/>
    <cellStyle name="Calculation 2 2 6 4" xfId="16342"/>
    <cellStyle name="Calculation 2 2 6 5" xfId="19039"/>
    <cellStyle name="Calculation 2 2 7" xfId="6210"/>
    <cellStyle name="Calculation 2 2 7 2" xfId="7918"/>
    <cellStyle name="Calculation 2 2 7 2 2" xfId="11895"/>
    <cellStyle name="Calculation 2 2 7 2 3" xfId="18170"/>
    <cellStyle name="Calculation 2 2 7 2 4" xfId="21436"/>
    <cellStyle name="Calculation 2 2 7 3" xfId="10848"/>
    <cellStyle name="Calculation 2 2 7 4" xfId="16878"/>
    <cellStyle name="Calculation 2 2 7 5" xfId="19728"/>
    <cellStyle name="Calculation 2 2 8" xfId="5431"/>
    <cellStyle name="Calculation 2 2 8 2" xfId="7140"/>
    <cellStyle name="Calculation 2 2 8 2 2" xfId="11274"/>
    <cellStyle name="Calculation 2 2 8 2 3" xfId="17556"/>
    <cellStyle name="Calculation 2 2 8 2 4" xfId="20658"/>
    <cellStyle name="Calculation 2 2 8 3" xfId="10448"/>
    <cellStyle name="Calculation 2 2 8 4" xfId="16266"/>
    <cellStyle name="Calculation 2 2 8 5" xfId="18949"/>
    <cellStyle name="Calculation 2 2 9" xfId="5782"/>
    <cellStyle name="Calculation 2 2 9 2" xfId="10558"/>
    <cellStyle name="Calculation 2 2 9 3" xfId="16555"/>
    <cellStyle name="Calculation 2 2 9 4" xfId="19300"/>
    <cellStyle name="Calculation 2 3" xfId="2667"/>
    <cellStyle name="Calculation 2 3 10" xfId="7513"/>
    <cellStyle name="Calculation 2 3 10 2" xfId="11556"/>
    <cellStyle name="Calculation 2 3 10 3" xfId="17862"/>
    <cellStyle name="Calculation 2 3 10 4" xfId="21031"/>
    <cellStyle name="Calculation 2 3 11" xfId="4919"/>
    <cellStyle name="Calculation 2 3 11 2" xfId="15889"/>
    <cellStyle name="Calculation 2 3 11 3" xfId="13100"/>
    <cellStyle name="Calculation 2 3 12" xfId="8824"/>
    <cellStyle name="Calculation 2 3 13" xfId="14242"/>
    <cellStyle name="Calculation 2 3 14" xfId="15261"/>
    <cellStyle name="Calculation 2 3 2" xfId="2726"/>
    <cellStyle name="Calculation 2 3 2 10" xfId="4941"/>
    <cellStyle name="Calculation 2 3 2 10 2" xfId="15911"/>
    <cellStyle name="Calculation 2 3 2 10 3" xfId="13078"/>
    <cellStyle name="Calculation 2 3 2 11" xfId="8881"/>
    <cellStyle name="Calculation 2 3 2 12" xfId="14287"/>
    <cellStyle name="Calculation 2 3 2 2" xfId="3216"/>
    <cellStyle name="Calculation 2 3 2 2 10" xfId="9346"/>
    <cellStyle name="Calculation 2 3 2 2 11" xfId="14652"/>
    <cellStyle name="Calculation 2 3 2 2 12" xfId="18410"/>
    <cellStyle name="Calculation 2 3 2 2 2" xfId="3603"/>
    <cellStyle name="Calculation 2 3 2 2 2 2" xfId="7964"/>
    <cellStyle name="Calculation 2 3 2 2 2 2 2" xfId="11940"/>
    <cellStyle name="Calculation 2 3 2 2 2 2 3" xfId="18192"/>
    <cellStyle name="Calculation 2 3 2 2 2 2 4" xfId="21482"/>
    <cellStyle name="Calculation 2 3 2 2 2 3" xfId="6256"/>
    <cellStyle name="Calculation 2 3 2 2 2 3 2" xfId="16900"/>
    <cellStyle name="Calculation 2 3 2 2 2 3 3" xfId="19774"/>
    <cellStyle name="Calculation 2 3 2 2 2 4" xfId="9695"/>
    <cellStyle name="Calculation 2 3 2 2 2 5" xfId="14932"/>
    <cellStyle name="Calculation 2 3 2 2 2 6" xfId="15533"/>
    <cellStyle name="Calculation 2 3 2 2 3" xfId="3986"/>
    <cellStyle name="Calculation 2 3 2 2 3 2" xfId="5125"/>
    <cellStyle name="Calculation 2 3 2 2 3 2 2" xfId="10365"/>
    <cellStyle name="Calculation 2 3 2 2 3 2 3" xfId="16057"/>
    <cellStyle name="Calculation 2 3 2 2 3 2 4" xfId="12794"/>
    <cellStyle name="Calculation 2 3 2 2 3 3" xfId="5277"/>
    <cellStyle name="Calculation 2 3 2 2 3 3 2" xfId="16155"/>
    <cellStyle name="Calculation 2 3 2 2 3 3 3" xfId="12746"/>
    <cellStyle name="Calculation 2 3 2 2 3 4" xfId="9905"/>
    <cellStyle name="Calculation 2 3 2 2 3 5" xfId="15208"/>
    <cellStyle name="Calculation 2 3 2 2 3 6" xfId="14005"/>
    <cellStyle name="Calculation 2 3 2 2 4" xfId="4369"/>
    <cellStyle name="Calculation 2 3 2 2 4 2" xfId="8271"/>
    <cellStyle name="Calculation 2 3 2 2 4 2 2" xfId="12239"/>
    <cellStyle name="Calculation 2 3 2 2 4 2 3" xfId="18425"/>
    <cellStyle name="Calculation 2 3 2 2 4 2 4" xfId="21789"/>
    <cellStyle name="Calculation 2 3 2 2 4 3" xfId="6563"/>
    <cellStyle name="Calculation 2 3 2 2 4 3 2" xfId="17134"/>
    <cellStyle name="Calculation 2 3 2 2 4 3 3" xfId="20081"/>
    <cellStyle name="Calculation 2 3 2 2 4 4" xfId="10083"/>
    <cellStyle name="Calculation 2 3 2 2 4 5" xfId="15483"/>
    <cellStyle name="Calculation 2 3 2 2 4 6" xfId="13636"/>
    <cellStyle name="Calculation 2 3 2 2 5" xfId="4751"/>
    <cellStyle name="Calculation 2 3 2 2 5 2" xfId="8503"/>
    <cellStyle name="Calculation 2 3 2 2 5 2 2" xfId="12471"/>
    <cellStyle name="Calculation 2 3 2 2 5 2 3" xfId="18596"/>
    <cellStyle name="Calculation 2 3 2 2 5 2 4" xfId="22021"/>
    <cellStyle name="Calculation 2 3 2 2 5 3" xfId="6795"/>
    <cellStyle name="Calculation 2 3 2 2 5 3 2" xfId="17304"/>
    <cellStyle name="Calculation 2 3 2 2 5 3 3" xfId="20313"/>
    <cellStyle name="Calculation 2 3 2 2 5 4" xfId="10260"/>
    <cellStyle name="Calculation 2 3 2 2 5 5" xfId="15756"/>
    <cellStyle name="Calculation 2 3 2 2 5 6" xfId="13254"/>
    <cellStyle name="Calculation 2 3 2 2 6" xfId="7027"/>
    <cellStyle name="Calculation 2 3 2 2 6 2" xfId="8735"/>
    <cellStyle name="Calculation 2 3 2 2 6 2 2" xfId="12703"/>
    <cellStyle name="Calculation 2 3 2 2 6 2 3" xfId="18768"/>
    <cellStyle name="Calculation 2 3 2 2 6 2 4" xfId="22253"/>
    <cellStyle name="Calculation 2 3 2 2 6 3" xfId="11161"/>
    <cellStyle name="Calculation 2 3 2 2 6 4" xfId="17475"/>
    <cellStyle name="Calculation 2 3 2 2 6 5" xfId="20545"/>
    <cellStyle name="Calculation 2 3 2 2 7" xfId="6015"/>
    <cellStyle name="Calculation 2 3 2 2 7 2" xfId="10756"/>
    <cellStyle name="Calculation 2 3 2 2 7 3" xfId="16714"/>
    <cellStyle name="Calculation 2 3 2 2 7 4" xfId="19533"/>
    <cellStyle name="Calculation 2 3 2 2 8" xfId="7723"/>
    <cellStyle name="Calculation 2 3 2 2 8 2" xfId="11744"/>
    <cellStyle name="Calculation 2 3 2 2 8 3" xfId="18006"/>
    <cellStyle name="Calculation 2 3 2 2 8 4" xfId="21241"/>
    <cellStyle name="Calculation 2 3 2 2 9" xfId="5209"/>
    <cellStyle name="Calculation 2 3 2 2 9 2" xfId="16102"/>
    <cellStyle name="Calculation 2 3 2 2 9 3" xfId="12766"/>
    <cellStyle name="Calculation 2 3 2 3" xfId="3273"/>
    <cellStyle name="Calculation 2 3 2 3 2" xfId="3660"/>
    <cellStyle name="Calculation 2 3 2 3 2 2" xfId="7312"/>
    <cellStyle name="Calculation 2 3 2 3 2 2 2" xfId="17705"/>
    <cellStyle name="Calculation 2 3 2 3 2 2 3" xfId="20830"/>
    <cellStyle name="Calculation 2 3 2 3 2 3" xfId="9744"/>
    <cellStyle name="Calculation 2 3 2 3 2 4" xfId="14974"/>
    <cellStyle name="Calculation 2 3 2 3 2 5" xfId="15754"/>
    <cellStyle name="Calculation 2 3 2 3 3" xfId="4043"/>
    <cellStyle name="Calculation 2 3 2 3 3 2" xfId="15249"/>
    <cellStyle name="Calculation 2 3 2 3 3 3" xfId="13948"/>
    <cellStyle name="Calculation 2 3 2 3 4" xfId="4426"/>
    <cellStyle name="Calculation 2 3 2 3 4 2" xfId="15525"/>
    <cellStyle name="Calculation 2 3 2 3 4 3" xfId="13579"/>
    <cellStyle name="Calculation 2 3 2 3 5" xfId="4808"/>
    <cellStyle name="Calculation 2 3 2 3 5 2" xfId="15797"/>
    <cellStyle name="Calculation 2 3 2 3 5 3" xfId="13198"/>
    <cellStyle name="Calculation 2 3 2 3 6" xfId="5603"/>
    <cellStyle name="Calculation 2 3 2 3 6 2" xfId="16414"/>
    <cellStyle name="Calculation 2 3 2 3 6 3" xfId="19121"/>
    <cellStyle name="Calculation 2 3 2 3 7" xfId="9403"/>
    <cellStyle name="Calculation 2 3 2 3 8" xfId="14694"/>
    <cellStyle name="Calculation 2 3 2 3 9" xfId="16677"/>
    <cellStyle name="Calculation 2 3 2 4" xfId="2891"/>
    <cellStyle name="Calculation 2 3 2 4 2" xfId="7170"/>
    <cellStyle name="Calculation 2 3 2 4 2 2" xfId="11300"/>
    <cellStyle name="Calculation 2 3 2 4 2 3" xfId="17581"/>
    <cellStyle name="Calculation 2 3 2 4 2 4" xfId="20688"/>
    <cellStyle name="Calculation 2 3 2 4 3" xfId="5461"/>
    <cellStyle name="Calculation 2 3 2 4 3 2" xfId="16291"/>
    <cellStyle name="Calculation 2 3 2 4 3 3" xfId="18979"/>
    <cellStyle name="Calculation 2 3 2 4 4" xfId="9043"/>
    <cellStyle name="Calculation 2 3 2 4 5" xfId="14420"/>
    <cellStyle name="Calculation 2 3 2 4 6" xfId="15115"/>
    <cellStyle name="Calculation 2 3 2 5" xfId="6399"/>
    <cellStyle name="Calculation 2 3 2 5 2" xfId="8107"/>
    <cellStyle name="Calculation 2 3 2 5 2 2" xfId="12075"/>
    <cellStyle name="Calculation 2 3 2 5 2 3" xfId="18313"/>
    <cellStyle name="Calculation 2 3 2 5 2 4" xfId="21625"/>
    <cellStyle name="Calculation 2 3 2 5 3" xfId="10917"/>
    <cellStyle name="Calculation 2 3 2 5 4" xfId="17022"/>
    <cellStyle name="Calculation 2 3 2 5 5" xfId="19917"/>
    <cellStyle name="Calculation 2 3 2 6" xfId="6631"/>
    <cellStyle name="Calculation 2 3 2 6 2" xfId="8339"/>
    <cellStyle name="Calculation 2 3 2 6 2 2" xfId="12307"/>
    <cellStyle name="Calculation 2 3 2 6 2 3" xfId="18484"/>
    <cellStyle name="Calculation 2 3 2 6 2 4" xfId="21857"/>
    <cellStyle name="Calculation 2 3 2 6 3" xfId="10957"/>
    <cellStyle name="Calculation 2 3 2 6 4" xfId="17193"/>
    <cellStyle name="Calculation 2 3 2 6 5" xfId="20149"/>
    <cellStyle name="Calculation 2 3 2 7" xfId="6863"/>
    <cellStyle name="Calculation 2 3 2 7 2" xfId="8571"/>
    <cellStyle name="Calculation 2 3 2 7 2 2" xfId="12539"/>
    <cellStyle name="Calculation 2 3 2 7 2 3" xfId="18655"/>
    <cellStyle name="Calculation 2 3 2 7 2 4" xfId="22089"/>
    <cellStyle name="Calculation 2 3 2 7 3" xfId="10997"/>
    <cellStyle name="Calculation 2 3 2 7 4" xfId="17363"/>
    <cellStyle name="Calculation 2 3 2 7 5" xfId="20381"/>
    <cellStyle name="Calculation 2 3 2 8" xfId="5844"/>
    <cellStyle name="Calculation 2 3 2 8 2" xfId="10592"/>
    <cellStyle name="Calculation 2 3 2 8 3" xfId="16599"/>
    <cellStyle name="Calculation 2 3 2 8 4" xfId="19362"/>
    <cellStyle name="Calculation 2 3 2 9" xfId="7552"/>
    <cellStyle name="Calculation 2 3 2 9 2" xfId="11580"/>
    <cellStyle name="Calculation 2 3 2 9 3" xfId="17891"/>
    <cellStyle name="Calculation 2 3 2 9 4" xfId="21070"/>
    <cellStyle name="Calculation 2 3 3" xfId="3159"/>
    <cellStyle name="Calculation 2 3 3 10" xfId="9289"/>
    <cellStyle name="Calculation 2 3 3 11" xfId="14610"/>
    <cellStyle name="Calculation 2 3 3 12" xfId="14943"/>
    <cellStyle name="Calculation 2 3 3 2" xfId="3546"/>
    <cellStyle name="Calculation 2 3 3 2 2" xfId="7279"/>
    <cellStyle name="Calculation 2 3 3 2 2 2" xfId="11384"/>
    <cellStyle name="Calculation 2 3 3 2 2 3" xfId="17677"/>
    <cellStyle name="Calculation 2 3 3 2 2 4" xfId="20797"/>
    <cellStyle name="Calculation 2 3 3 2 3" xfId="5570"/>
    <cellStyle name="Calculation 2 3 3 2 3 2" xfId="16386"/>
    <cellStyle name="Calculation 2 3 3 2 3 3" xfId="19088"/>
    <cellStyle name="Calculation 2 3 3 2 4" xfId="9638"/>
    <cellStyle name="Calculation 2 3 3 2 5" xfId="14890"/>
    <cellStyle name="Calculation 2 3 3 2 6" xfId="18397"/>
    <cellStyle name="Calculation 2 3 3 3" xfId="3929"/>
    <cellStyle name="Calculation 2 3 3 3 2" xfId="7081"/>
    <cellStyle name="Calculation 2 3 3 3 2 2" xfId="11215"/>
    <cellStyle name="Calculation 2 3 3 3 2 3" xfId="17514"/>
    <cellStyle name="Calculation 2 3 3 3 2 4" xfId="20599"/>
    <cellStyle name="Calculation 2 3 3 3 3" xfId="5372"/>
    <cellStyle name="Calculation 2 3 3 3 3 2" xfId="16224"/>
    <cellStyle name="Calculation 2 3 3 3 3 3" xfId="18890"/>
    <cellStyle name="Calculation 2 3 3 3 4" xfId="9852"/>
    <cellStyle name="Calculation 2 3 3 3 5" xfId="15166"/>
    <cellStyle name="Calculation 2 3 3 3 6" xfId="14062"/>
    <cellStyle name="Calculation 2 3 3 4" xfId="4312"/>
    <cellStyle name="Calculation 2 3 3 4 2" xfId="8181"/>
    <cellStyle name="Calculation 2 3 3 4 2 2" xfId="12149"/>
    <cellStyle name="Calculation 2 3 3 4 2 3" xfId="18376"/>
    <cellStyle name="Calculation 2 3 3 4 2 4" xfId="21699"/>
    <cellStyle name="Calculation 2 3 3 4 3" xfId="6473"/>
    <cellStyle name="Calculation 2 3 3 4 3 2" xfId="17085"/>
    <cellStyle name="Calculation 2 3 3 4 3 3" xfId="19991"/>
    <cellStyle name="Calculation 2 3 3 4 4" xfId="10030"/>
    <cellStyle name="Calculation 2 3 3 4 5" xfId="15441"/>
    <cellStyle name="Calculation 2 3 3 4 6" xfId="13693"/>
    <cellStyle name="Calculation 2 3 3 5" xfId="4694"/>
    <cellStyle name="Calculation 2 3 3 5 2" xfId="8413"/>
    <cellStyle name="Calculation 2 3 3 5 2 2" xfId="12381"/>
    <cellStyle name="Calculation 2 3 3 5 2 3" xfId="18547"/>
    <cellStyle name="Calculation 2 3 3 5 2 4" xfId="21931"/>
    <cellStyle name="Calculation 2 3 3 5 3" xfId="6705"/>
    <cellStyle name="Calculation 2 3 3 5 3 2" xfId="17256"/>
    <cellStyle name="Calculation 2 3 3 5 3 3" xfId="20223"/>
    <cellStyle name="Calculation 2 3 3 5 4" xfId="10207"/>
    <cellStyle name="Calculation 2 3 3 5 5" xfId="15715"/>
    <cellStyle name="Calculation 2 3 3 5 6" xfId="13311"/>
    <cellStyle name="Calculation 2 3 3 6" xfId="6937"/>
    <cellStyle name="Calculation 2 3 3 6 2" xfId="8645"/>
    <cellStyle name="Calculation 2 3 3 6 2 2" xfId="12613"/>
    <cellStyle name="Calculation 2 3 3 6 2 3" xfId="18718"/>
    <cellStyle name="Calculation 2 3 3 6 2 4" xfId="22163"/>
    <cellStyle name="Calculation 2 3 3 6 3" xfId="11071"/>
    <cellStyle name="Calculation 2 3 3 6 4" xfId="17426"/>
    <cellStyle name="Calculation 2 3 3 6 5" xfId="20455"/>
    <cellStyle name="Calculation 2 3 3 7" xfId="5925"/>
    <cellStyle name="Calculation 2 3 3 7 2" xfId="10666"/>
    <cellStyle name="Calculation 2 3 3 7 3" xfId="16664"/>
    <cellStyle name="Calculation 2 3 3 7 4" xfId="19443"/>
    <cellStyle name="Calculation 2 3 3 8" xfId="7633"/>
    <cellStyle name="Calculation 2 3 3 8 2" xfId="11654"/>
    <cellStyle name="Calculation 2 3 3 8 3" xfId="17956"/>
    <cellStyle name="Calculation 2 3 3 8 4" xfId="21151"/>
    <cellStyle name="Calculation 2 3 3 9" xfId="5021"/>
    <cellStyle name="Calculation 2 3 3 9 2" xfId="15979"/>
    <cellStyle name="Calculation 2 3 3 9 3" xfId="12998"/>
    <cellStyle name="Calculation 2 3 4" xfId="3063"/>
    <cellStyle name="Calculation 2 3 4 2" xfId="3450"/>
    <cellStyle name="Calculation 2 3 4 2 2" xfId="7787"/>
    <cellStyle name="Calculation 2 3 4 2 2 2" xfId="18055"/>
    <cellStyle name="Calculation 2 3 4 2 2 3" xfId="21305"/>
    <cellStyle name="Calculation 2 3 4 2 3" xfId="9557"/>
    <cellStyle name="Calculation 2 3 4 2 4" xfId="14813"/>
    <cellStyle name="Calculation 2 3 4 2 5" xfId="17451"/>
    <cellStyle name="Calculation 2 3 4 3" xfId="3833"/>
    <cellStyle name="Calculation 2 3 4 3 2" xfId="15089"/>
    <cellStyle name="Calculation 2 3 4 3 3" xfId="14190"/>
    <cellStyle name="Calculation 2 3 4 4" xfId="4216"/>
    <cellStyle name="Calculation 2 3 4 4 2" xfId="15364"/>
    <cellStyle name="Calculation 2 3 4 4 3" xfId="13789"/>
    <cellStyle name="Calculation 2 3 4 5" xfId="4598"/>
    <cellStyle name="Calculation 2 3 4 5 2" xfId="15638"/>
    <cellStyle name="Calculation 2 3 4 5 3" xfId="13407"/>
    <cellStyle name="Calculation 2 3 4 6" xfId="6079"/>
    <cellStyle name="Calculation 2 3 4 6 2" xfId="16763"/>
    <cellStyle name="Calculation 2 3 4 6 3" xfId="19597"/>
    <cellStyle name="Calculation 2 3 4 7" xfId="9203"/>
    <cellStyle name="Calculation 2 3 4 8" xfId="14533"/>
    <cellStyle name="Calculation 2 3 4 9" xfId="18156"/>
    <cellStyle name="Calculation 2 3 5" xfId="2867"/>
    <cellStyle name="Calculation 2 3 5 2" xfId="5122"/>
    <cellStyle name="Calculation 2 3 5 2 2" xfId="10363"/>
    <cellStyle name="Calculation 2 3 5 2 3" xfId="16054"/>
    <cellStyle name="Calculation 2 3 5 2 4" xfId="14161"/>
    <cellStyle name="Calculation 2 3 5 3" xfId="5280"/>
    <cellStyle name="Calculation 2 3 5 3 2" xfId="16158"/>
    <cellStyle name="Calculation 2 3 5 3 3" xfId="18798"/>
    <cellStyle name="Calculation 2 3 5 4" xfId="9020"/>
    <cellStyle name="Calculation 2 3 5 5" xfId="14403"/>
    <cellStyle name="Calculation 2 3 5 6" xfId="17126"/>
    <cellStyle name="Calculation 2 3 6" xfId="6377"/>
    <cellStyle name="Calculation 2 3 6 2" xfId="8085"/>
    <cellStyle name="Calculation 2 3 6 2 2" xfId="12053"/>
    <cellStyle name="Calculation 2 3 6 2 3" xfId="18291"/>
    <cellStyle name="Calculation 2 3 6 2 4" xfId="21603"/>
    <cellStyle name="Calculation 2 3 6 3" xfId="10895"/>
    <cellStyle name="Calculation 2 3 6 4" xfId="17000"/>
    <cellStyle name="Calculation 2 3 6 5" xfId="19895"/>
    <cellStyle name="Calculation 2 3 7" xfId="6609"/>
    <cellStyle name="Calculation 2 3 7 2" xfId="8317"/>
    <cellStyle name="Calculation 2 3 7 2 2" xfId="12285"/>
    <cellStyle name="Calculation 2 3 7 2 3" xfId="18462"/>
    <cellStyle name="Calculation 2 3 7 2 4" xfId="21835"/>
    <cellStyle name="Calculation 2 3 7 3" xfId="10935"/>
    <cellStyle name="Calculation 2 3 7 4" xfId="17171"/>
    <cellStyle name="Calculation 2 3 7 5" xfId="20127"/>
    <cellStyle name="Calculation 2 3 8" xfId="6841"/>
    <cellStyle name="Calculation 2 3 8 2" xfId="8549"/>
    <cellStyle name="Calculation 2 3 8 2 2" xfId="12517"/>
    <cellStyle name="Calculation 2 3 8 2 3" xfId="18633"/>
    <cellStyle name="Calculation 2 3 8 2 4" xfId="22067"/>
    <cellStyle name="Calculation 2 3 8 3" xfId="10975"/>
    <cellStyle name="Calculation 2 3 8 4" xfId="17341"/>
    <cellStyle name="Calculation 2 3 8 5" xfId="20359"/>
    <cellStyle name="Calculation 2 3 9" xfId="5805"/>
    <cellStyle name="Calculation 2 3 9 2" xfId="10570"/>
    <cellStyle name="Calculation 2 3 9 3" xfId="16570"/>
    <cellStyle name="Calculation 2 3 9 4" xfId="19323"/>
    <cellStyle name="Calculation 2 4" xfId="2832"/>
    <cellStyle name="Calculation 2 4 10" xfId="8985"/>
    <cellStyle name="Calculation 2 4 11" xfId="14373"/>
    <cellStyle name="Calculation 2 4 12" xfId="14221"/>
    <cellStyle name="Calculation 2 4 2" xfId="2765"/>
    <cellStyle name="Calculation 2 4 2 2" xfId="7355"/>
    <cellStyle name="Calculation 2 4 2 2 2" xfId="11441"/>
    <cellStyle name="Calculation 2 4 2 2 3" xfId="17742"/>
    <cellStyle name="Calculation 2 4 2 2 4" xfId="20873"/>
    <cellStyle name="Calculation 2 4 2 3" xfId="5646"/>
    <cellStyle name="Calculation 2 4 2 3 2" xfId="16451"/>
    <cellStyle name="Calculation 2 4 2 3 3" xfId="19164"/>
    <cellStyle name="Calculation 2 4 2 4" xfId="8920"/>
    <cellStyle name="Calculation 2 4 2 5" xfId="14316"/>
    <cellStyle name="Calculation 2 4 2 6" xfId="15468"/>
    <cellStyle name="Calculation 2 4 3" xfId="3313"/>
    <cellStyle name="Calculation 2 4 3 2" xfId="7177"/>
    <cellStyle name="Calculation 2 4 3 2 2" xfId="11307"/>
    <cellStyle name="Calculation 2 4 3 2 3" xfId="17588"/>
    <cellStyle name="Calculation 2 4 3 2 4" xfId="20695"/>
    <cellStyle name="Calculation 2 4 3 3" xfId="5468"/>
    <cellStyle name="Calculation 2 4 3 3 2" xfId="16298"/>
    <cellStyle name="Calculation 2 4 3 3 3" xfId="18986"/>
    <cellStyle name="Calculation 2 4 3 4" xfId="9443"/>
    <cellStyle name="Calculation 2 4 3 5" xfId="14725"/>
    <cellStyle name="Calculation 2 4 3 6" xfId="15278"/>
    <cellStyle name="Calculation 2 4 4" xfId="3699"/>
    <cellStyle name="Calculation 2 4 4 2" xfId="8142"/>
    <cellStyle name="Calculation 2 4 4 2 2" xfId="12110"/>
    <cellStyle name="Calculation 2 4 4 2 3" xfId="18345"/>
    <cellStyle name="Calculation 2 4 4 2 4" xfId="21660"/>
    <cellStyle name="Calculation 2 4 4 3" xfId="6434"/>
    <cellStyle name="Calculation 2 4 4 3 2" xfId="17054"/>
    <cellStyle name="Calculation 2 4 4 3 3" xfId="19952"/>
    <cellStyle name="Calculation 2 4 4 4" xfId="9766"/>
    <cellStyle name="Calculation 2 4 4 5" xfId="15004"/>
    <cellStyle name="Calculation 2 4 4 6" xfId="17695"/>
    <cellStyle name="Calculation 2 4 5" xfId="3312"/>
    <cellStyle name="Calculation 2 4 5 2" xfId="8374"/>
    <cellStyle name="Calculation 2 4 5 2 2" xfId="12342"/>
    <cellStyle name="Calculation 2 4 5 2 3" xfId="18516"/>
    <cellStyle name="Calculation 2 4 5 2 4" xfId="21892"/>
    <cellStyle name="Calculation 2 4 5 3" xfId="6666"/>
    <cellStyle name="Calculation 2 4 5 3 2" xfId="17225"/>
    <cellStyle name="Calculation 2 4 5 3 3" xfId="20184"/>
    <cellStyle name="Calculation 2 4 5 4" xfId="9442"/>
    <cellStyle name="Calculation 2 4 5 5" xfId="14724"/>
    <cellStyle name="Calculation 2 4 5 6" xfId="15553"/>
    <cellStyle name="Calculation 2 4 6" xfId="6898"/>
    <cellStyle name="Calculation 2 4 6 2" xfId="8606"/>
    <cellStyle name="Calculation 2 4 6 2 2" xfId="12574"/>
    <cellStyle name="Calculation 2 4 6 2 3" xfId="18687"/>
    <cellStyle name="Calculation 2 4 6 2 4" xfId="22124"/>
    <cellStyle name="Calculation 2 4 6 3" xfId="11032"/>
    <cellStyle name="Calculation 2 4 6 4" xfId="17395"/>
    <cellStyle name="Calculation 2 4 6 5" xfId="20416"/>
    <cellStyle name="Calculation 2 4 7" xfId="5886"/>
    <cellStyle name="Calculation 2 4 7 2" xfId="10627"/>
    <cellStyle name="Calculation 2 4 7 3" xfId="16633"/>
    <cellStyle name="Calculation 2 4 7 4" xfId="19404"/>
    <cellStyle name="Calculation 2 4 8" xfId="7594"/>
    <cellStyle name="Calculation 2 4 8 2" xfId="11615"/>
    <cellStyle name="Calculation 2 4 8 3" xfId="17925"/>
    <cellStyle name="Calculation 2 4 8 4" xfId="21112"/>
    <cellStyle name="Calculation 2 4 9" xfId="4979"/>
    <cellStyle name="Calculation 2 4 9 2" xfId="15946"/>
    <cellStyle name="Calculation 2 4 9 3" xfId="13040"/>
    <cellStyle name="Calculation 2 5" xfId="3118"/>
    <cellStyle name="Calculation 2 5 2" xfId="3505"/>
    <cellStyle name="Calculation 2 5 2 2" xfId="7407"/>
    <cellStyle name="Calculation 2 5 2 2 2" xfId="17780"/>
    <cellStyle name="Calculation 2 5 2 2 3" xfId="20925"/>
    <cellStyle name="Calculation 2 5 2 3" xfId="9598"/>
    <cellStyle name="Calculation 2 5 2 4" xfId="14856"/>
    <cellStyle name="Calculation 2 5 2 5" xfId="16891"/>
    <cellStyle name="Calculation 2 5 3" xfId="3888"/>
    <cellStyle name="Calculation 2 5 3 2" xfId="15132"/>
    <cellStyle name="Calculation 2 5 3 3" xfId="14172"/>
    <cellStyle name="Calculation 2 5 4" xfId="4271"/>
    <cellStyle name="Calculation 2 5 4 2" xfId="15407"/>
    <cellStyle name="Calculation 2 5 4 3" xfId="13734"/>
    <cellStyle name="Calculation 2 5 5" xfId="4653"/>
    <cellStyle name="Calculation 2 5 5 2" xfId="15681"/>
    <cellStyle name="Calculation 2 5 5 3" xfId="13352"/>
    <cellStyle name="Calculation 2 5 6" xfId="5698"/>
    <cellStyle name="Calculation 2 5 6 2" xfId="16489"/>
    <cellStyle name="Calculation 2 5 6 3" xfId="19216"/>
    <cellStyle name="Calculation 2 5 7" xfId="9249"/>
    <cellStyle name="Calculation 2 5 8" xfId="14576"/>
    <cellStyle name="Calculation 2 5 9" xfId="17985"/>
    <cellStyle name="Calculation 2 6" xfId="3039"/>
    <cellStyle name="Calculation 2 6 2" xfId="3426"/>
    <cellStyle name="Calculation 2 6 2 2" xfId="5119"/>
    <cellStyle name="Calculation 2 6 2 2 2" xfId="16052"/>
    <cellStyle name="Calculation 2 6 2 2 3" xfId="12931"/>
    <cellStyle name="Calculation 2 6 2 3" xfId="9539"/>
    <cellStyle name="Calculation 2 6 2 4" xfId="14794"/>
    <cellStyle name="Calculation 2 6 2 5" xfId="14790"/>
    <cellStyle name="Calculation 2 6 3" xfId="3809"/>
    <cellStyle name="Calculation 2 6 3 2" xfId="15070"/>
    <cellStyle name="Calculation 2 6 3 3" xfId="16753"/>
    <cellStyle name="Calculation 2 6 4" xfId="4192"/>
    <cellStyle name="Calculation 2 6 4 2" xfId="15345"/>
    <cellStyle name="Calculation 2 6 4 3" xfId="13813"/>
    <cellStyle name="Calculation 2 6 5" xfId="4574"/>
    <cellStyle name="Calculation 2 6 5 2" xfId="15619"/>
    <cellStyle name="Calculation 2 6 5 3" xfId="13431"/>
    <cellStyle name="Calculation 2 6 6" xfId="5283"/>
    <cellStyle name="Calculation 2 6 6 2" xfId="16161"/>
    <cellStyle name="Calculation 2 6 6 3" xfId="18801"/>
    <cellStyle name="Calculation 2 6 7" xfId="9179"/>
    <cellStyle name="Calculation 2 6 8" xfId="14514"/>
    <cellStyle name="Calculation 2 6 9" xfId="18162"/>
    <cellStyle name="Calculation 2 7" xfId="5532"/>
    <cellStyle name="Calculation 2 7 2" xfId="7241"/>
    <cellStyle name="Calculation 2 7 2 2" xfId="11352"/>
    <cellStyle name="Calculation 2 7 2 3" xfId="17644"/>
    <cellStyle name="Calculation 2 7 2 4" xfId="20759"/>
    <cellStyle name="Calculation 2 7 3" xfId="10492"/>
    <cellStyle name="Calculation 2 7 4" xfId="16353"/>
    <cellStyle name="Calculation 2 7 5" xfId="19050"/>
    <cellStyle name="Calculation 2 8" xfId="6339"/>
    <cellStyle name="Calculation 2 8 2" xfId="8047"/>
    <cellStyle name="Calculation 2 8 2 2" xfId="12018"/>
    <cellStyle name="Calculation 2 8 2 3" xfId="18259"/>
    <cellStyle name="Calculation 2 8 2 4" xfId="21565"/>
    <cellStyle name="Calculation 2 8 3" xfId="10874"/>
    <cellStyle name="Calculation 2 8 4" xfId="16968"/>
    <cellStyle name="Calculation 2 8 5" xfId="19857"/>
    <cellStyle name="Calculation 2 9" xfId="5261"/>
    <cellStyle name="Calculation 2 9 2" xfId="10401"/>
    <cellStyle name="Calculation 2 9 3" xfId="16143"/>
    <cellStyle name="Calculation 2 9 4" xfId="12833"/>
    <cellStyle name="Calculation 3" xfId="2685"/>
    <cellStyle name="Calculation 3 10" xfId="5731"/>
    <cellStyle name="Calculation 3 10 2" xfId="10513"/>
    <cellStyle name="Calculation 3 10 3" xfId="16514"/>
    <cellStyle name="Calculation 3 10 4" xfId="19249"/>
    <cellStyle name="Calculation 3 11" xfId="7440"/>
    <cellStyle name="Calculation 3 11 2" xfId="11500"/>
    <cellStyle name="Calculation 3 11 3" xfId="17805"/>
    <cellStyle name="Calculation 3 11 4" xfId="20958"/>
    <cellStyle name="Calculation 3 12" xfId="4863"/>
    <cellStyle name="Calculation 3 12 2" xfId="15840"/>
    <cellStyle name="Calculation 3 12 3" xfId="13143"/>
    <cellStyle name="Calculation 3 13" xfId="8840"/>
    <cellStyle name="Calculation 3 14" xfId="14258"/>
    <cellStyle name="Calculation 3 15" xfId="14664"/>
    <cellStyle name="Calculation 3 2" xfId="2742"/>
    <cellStyle name="Calculation 3 2 10" xfId="4930"/>
    <cellStyle name="Calculation 3 2 10 2" xfId="15900"/>
    <cellStyle name="Calculation 3 2 10 3" xfId="13089"/>
    <cellStyle name="Calculation 3 2 11" xfId="8897"/>
    <cellStyle name="Calculation 3 2 12" xfId="14301"/>
    <cellStyle name="Calculation 3 2 2" xfId="3232"/>
    <cellStyle name="Calculation 3 2 2 10" xfId="9362"/>
    <cellStyle name="Calculation 3 2 2 11" xfId="14666"/>
    <cellStyle name="Calculation 3 2 2 12" xfId="15613"/>
    <cellStyle name="Calculation 3 2 2 2" xfId="3619"/>
    <cellStyle name="Calculation 3 2 2 2 2" xfId="7980"/>
    <cellStyle name="Calculation 3 2 2 2 2 2" xfId="11956"/>
    <cellStyle name="Calculation 3 2 2 2 2 3" xfId="18205"/>
    <cellStyle name="Calculation 3 2 2 2 2 4" xfId="21498"/>
    <cellStyle name="Calculation 3 2 2 2 3" xfId="6272"/>
    <cellStyle name="Calculation 3 2 2 2 3 2" xfId="16914"/>
    <cellStyle name="Calculation 3 2 2 2 3 3" xfId="19790"/>
    <cellStyle name="Calculation 3 2 2 2 4" xfId="9711"/>
    <cellStyle name="Calculation 3 2 2 2 5" xfId="14946"/>
    <cellStyle name="Calculation 3 2 2 2 6" xfId="16059"/>
    <cellStyle name="Calculation 3 2 2 3" xfId="4002"/>
    <cellStyle name="Calculation 3 2 2 3 2" xfId="7327"/>
    <cellStyle name="Calculation 3 2 2 3 2 2" xfId="11417"/>
    <cellStyle name="Calculation 3 2 2 3 2 3" xfId="17717"/>
    <cellStyle name="Calculation 3 2 2 3 2 4" xfId="20845"/>
    <cellStyle name="Calculation 3 2 2 3 3" xfId="5618"/>
    <cellStyle name="Calculation 3 2 2 3 3 2" xfId="16426"/>
    <cellStyle name="Calculation 3 2 2 3 3 3" xfId="19136"/>
    <cellStyle name="Calculation 3 2 2 3 4" xfId="9921"/>
    <cellStyle name="Calculation 3 2 2 3 5" xfId="15221"/>
    <cellStyle name="Calculation 3 2 2 3 6" xfId="13989"/>
    <cellStyle name="Calculation 3 2 2 4" xfId="4385"/>
    <cellStyle name="Calculation 3 2 2 4 2" xfId="8287"/>
    <cellStyle name="Calculation 3 2 2 4 2 2" xfId="12255"/>
    <cellStyle name="Calculation 3 2 2 4 2 3" xfId="18439"/>
    <cellStyle name="Calculation 3 2 2 4 2 4" xfId="21805"/>
    <cellStyle name="Calculation 3 2 2 4 3" xfId="6579"/>
    <cellStyle name="Calculation 3 2 2 4 3 2" xfId="17148"/>
    <cellStyle name="Calculation 3 2 2 4 3 3" xfId="20097"/>
    <cellStyle name="Calculation 3 2 2 4 4" xfId="10099"/>
    <cellStyle name="Calculation 3 2 2 4 5" xfId="15497"/>
    <cellStyle name="Calculation 3 2 2 4 6" xfId="13620"/>
    <cellStyle name="Calculation 3 2 2 5" xfId="4767"/>
    <cellStyle name="Calculation 3 2 2 5 2" xfId="8519"/>
    <cellStyle name="Calculation 3 2 2 5 2 2" xfId="12487"/>
    <cellStyle name="Calculation 3 2 2 5 2 3" xfId="18610"/>
    <cellStyle name="Calculation 3 2 2 5 2 4" xfId="22037"/>
    <cellStyle name="Calculation 3 2 2 5 3" xfId="6811"/>
    <cellStyle name="Calculation 3 2 2 5 3 2" xfId="17318"/>
    <cellStyle name="Calculation 3 2 2 5 3 3" xfId="20329"/>
    <cellStyle name="Calculation 3 2 2 5 4" xfId="10276"/>
    <cellStyle name="Calculation 3 2 2 5 5" xfId="15769"/>
    <cellStyle name="Calculation 3 2 2 5 6" xfId="13238"/>
    <cellStyle name="Calculation 3 2 2 6" xfId="7043"/>
    <cellStyle name="Calculation 3 2 2 6 2" xfId="8751"/>
    <cellStyle name="Calculation 3 2 2 6 2 2" xfId="12719"/>
    <cellStyle name="Calculation 3 2 2 6 2 3" xfId="18782"/>
    <cellStyle name="Calculation 3 2 2 6 2 4" xfId="22269"/>
    <cellStyle name="Calculation 3 2 2 6 3" xfId="11177"/>
    <cellStyle name="Calculation 3 2 2 6 4" xfId="17489"/>
    <cellStyle name="Calculation 3 2 2 6 5" xfId="20561"/>
    <cellStyle name="Calculation 3 2 2 7" xfId="6031"/>
    <cellStyle name="Calculation 3 2 2 7 2" xfId="10772"/>
    <cellStyle name="Calculation 3 2 2 7 3" xfId="16728"/>
    <cellStyle name="Calculation 3 2 2 7 4" xfId="19549"/>
    <cellStyle name="Calculation 3 2 2 8" xfId="7739"/>
    <cellStyle name="Calculation 3 2 2 8 2" xfId="11760"/>
    <cellStyle name="Calculation 3 2 2 8 3" xfId="18020"/>
    <cellStyle name="Calculation 3 2 2 8 4" xfId="21257"/>
    <cellStyle name="Calculation 3 2 2 9" xfId="5225"/>
    <cellStyle name="Calculation 3 2 2 9 2" xfId="16116"/>
    <cellStyle name="Calculation 3 2 2 9 3" xfId="12869"/>
    <cellStyle name="Calculation 3 2 3" xfId="3289"/>
    <cellStyle name="Calculation 3 2 3 2" xfId="3676"/>
    <cellStyle name="Calculation 3 2 3 2 2" xfId="7304"/>
    <cellStyle name="Calculation 3 2 3 2 2 2" xfId="17697"/>
    <cellStyle name="Calculation 3 2 3 2 2 3" xfId="20822"/>
    <cellStyle name="Calculation 3 2 3 2 3" xfId="9755"/>
    <cellStyle name="Calculation 3 2 3 2 4" xfId="14988"/>
    <cellStyle name="Calculation 3 2 3 2 5" xfId="17288"/>
    <cellStyle name="Calculation 3 2 3 3" xfId="4059"/>
    <cellStyle name="Calculation 3 2 3 3 2" xfId="15263"/>
    <cellStyle name="Calculation 3 2 3 3 3" xfId="13932"/>
    <cellStyle name="Calculation 3 2 3 4" xfId="4442"/>
    <cellStyle name="Calculation 3 2 3 4 2" xfId="15538"/>
    <cellStyle name="Calculation 3 2 3 4 3" xfId="13563"/>
    <cellStyle name="Calculation 3 2 3 5" xfId="4824"/>
    <cellStyle name="Calculation 3 2 3 5 2" xfId="15810"/>
    <cellStyle name="Calculation 3 2 3 5 3" xfId="13182"/>
    <cellStyle name="Calculation 3 2 3 6" xfId="5595"/>
    <cellStyle name="Calculation 3 2 3 6 2" xfId="16406"/>
    <cellStyle name="Calculation 3 2 3 6 3" xfId="19113"/>
    <cellStyle name="Calculation 3 2 3 7" xfId="9419"/>
    <cellStyle name="Calculation 3 2 3 8" xfId="14708"/>
    <cellStyle name="Calculation 3 2 3 9" xfId="16072"/>
    <cellStyle name="Calculation 3 2 4" xfId="2907"/>
    <cellStyle name="Calculation 3 2 4 2" xfId="7122"/>
    <cellStyle name="Calculation 3 2 4 2 2" xfId="11256"/>
    <cellStyle name="Calculation 3 2 4 2 3" xfId="17542"/>
    <cellStyle name="Calculation 3 2 4 2 4" xfId="20640"/>
    <cellStyle name="Calculation 3 2 4 3" xfId="5413"/>
    <cellStyle name="Calculation 3 2 4 3 2" xfId="16252"/>
    <cellStyle name="Calculation 3 2 4 3 3" xfId="18931"/>
    <cellStyle name="Calculation 3 2 4 4" xfId="9059"/>
    <cellStyle name="Calculation 3 2 4 5" xfId="14433"/>
    <cellStyle name="Calculation 3 2 4 6" xfId="16061"/>
    <cellStyle name="Calculation 3 2 5" xfId="6388"/>
    <cellStyle name="Calculation 3 2 5 2" xfId="8096"/>
    <cellStyle name="Calculation 3 2 5 2 2" xfId="12064"/>
    <cellStyle name="Calculation 3 2 5 2 3" xfId="18302"/>
    <cellStyle name="Calculation 3 2 5 2 4" xfId="21614"/>
    <cellStyle name="Calculation 3 2 5 3" xfId="10906"/>
    <cellStyle name="Calculation 3 2 5 4" xfId="17011"/>
    <cellStyle name="Calculation 3 2 5 5" xfId="19906"/>
    <cellStyle name="Calculation 3 2 6" xfId="6620"/>
    <cellStyle name="Calculation 3 2 6 2" xfId="8328"/>
    <cellStyle name="Calculation 3 2 6 2 2" xfId="12296"/>
    <cellStyle name="Calculation 3 2 6 2 3" xfId="18473"/>
    <cellStyle name="Calculation 3 2 6 2 4" xfId="21846"/>
    <cellStyle name="Calculation 3 2 6 3" xfId="10946"/>
    <cellStyle name="Calculation 3 2 6 4" xfId="17182"/>
    <cellStyle name="Calculation 3 2 6 5" xfId="20138"/>
    <cellStyle name="Calculation 3 2 7" xfId="6852"/>
    <cellStyle name="Calculation 3 2 7 2" xfId="8560"/>
    <cellStyle name="Calculation 3 2 7 2 2" xfId="12528"/>
    <cellStyle name="Calculation 3 2 7 2 3" xfId="18644"/>
    <cellStyle name="Calculation 3 2 7 2 4" xfId="22078"/>
    <cellStyle name="Calculation 3 2 7 3" xfId="10986"/>
    <cellStyle name="Calculation 3 2 7 4" xfId="17352"/>
    <cellStyle name="Calculation 3 2 7 5" xfId="20370"/>
    <cellStyle name="Calculation 3 2 8" xfId="5821"/>
    <cellStyle name="Calculation 3 2 8 2" xfId="10581"/>
    <cellStyle name="Calculation 3 2 8 3" xfId="16583"/>
    <cellStyle name="Calculation 3 2 8 4" xfId="19339"/>
    <cellStyle name="Calculation 3 2 9" xfId="7529"/>
    <cellStyle name="Calculation 3 2 9 2" xfId="11567"/>
    <cellStyle name="Calculation 3 2 9 3" xfId="17875"/>
    <cellStyle name="Calculation 3 2 9 4" xfId="21047"/>
    <cellStyle name="Calculation 3 3" xfId="2666"/>
    <cellStyle name="Calculation 3 3 10" xfId="4881"/>
    <cellStyle name="Calculation 3 3 10 2" xfId="15856"/>
    <cellStyle name="Calculation 3 3 10 3" xfId="13125"/>
    <cellStyle name="Calculation 3 3 11" xfId="8823"/>
    <cellStyle name="Calculation 3 3 12" xfId="14241"/>
    <cellStyle name="Calculation 3 3 2" xfId="3158"/>
    <cellStyle name="Calculation 3 3 2 10" xfId="9288"/>
    <cellStyle name="Calculation 3 3 2 11" xfId="14609"/>
    <cellStyle name="Calculation 3 3 2 12" xfId="18203"/>
    <cellStyle name="Calculation 3 3 2 2" xfId="3545"/>
    <cellStyle name="Calculation 3 3 2 2 2" xfId="7369"/>
    <cellStyle name="Calculation 3 3 2 2 2 2" xfId="11455"/>
    <cellStyle name="Calculation 3 3 2 2 2 3" xfId="17753"/>
    <cellStyle name="Calculation 3 3 2 2 2 4" xfId="20887"/>
    <cellStyle name="Calculation 3 3 2 2 3" xfId="5660"/>
    <cellStyle name="Calculation 3 3 2 2 3 2" xfId="16462"/>
    <cellStyle name="Calculation 3 3 2 2 3 3" xfId="19178"/>
    <cellStyle name="Calculation 3 3 2 2 4" xfId="9637"/>
    <cellStyle name="Calculation 3 3 2 2 5" xfId="14889"/>
    <cellStyle name="Calculation 3 3 2 2 6" xfId="17106"/>
    <cellStyle name="Calculation 3 3 2 3" xfId="3928"/>
    <cellStyle name="Calculation 3 3 2 3 2" xfId="5151"/>
    <cellStyle name="Calculation 3 3 2 3 2 2" xfId="10385"/>
    <cellStyle name="Calculation 3 3 2 3 2 3" xfId="16075"/>
    <cellStyle name="Calculation 3 3 2 3 2 4" xfId="12776"/>
    <cellStyle name="Calculation 3 3 2 3 3" xfId="5342"/>
    <cellStyle name="Calculation 3 3 2 3 3 2" xfId="16209"/>
    <cellStyle name="Calculation 3 3 2 3 3 3" xfId="18860"/>
    <cellStyle name="Calculation 3 3 2 3 4" xfId="9851"/>
    <cellStyle name="Calculation 3 3 2 3 5" xfId="15165"/>
    <cellStyle name="Calculation 3 3 2 3 6" xfId="14063"/>
    <cellStyle name="Calculation 3 3 2 4" xfId="4311"/>
    <cellStyle name="Calculation 3 3 2 4 2" xfId="8182"/>
    <cellStyle name="Calculation 3 3 2 4 2 2" xfId="12150"/>
    <cellStyle name="Calculation 3 3 2 4 2 3" xfId="18377"/>
    <cellStyle name="Calculation 3 3 2 4 2 4" xfId="21700"/>
    <cellStyle name="Calculation 3 3 2 4 3" xfId="6474"/>
    <cellStyle name="Calculation 3 3 2 4 3 2" xfId="17086"/>
    <cellStyle name="Calculation 3 3 2 4 3 3" xfId="19992"/>
    <cellStyle name="Calculation 3 3 2 4 4" xfId="10029"/>
    <cellStyle name="Calculation 3 3 2 4 5" xfId="15440"/>
    <cellStyle name="Calculation 3 3 2 4 6" xfId="13694"/>
    <cellStyle name="Calculation 3 3 2 5" xfId="4693"/>
    <cellStyle name="Calculation 3 3 2 5 2" xfId="8414"/>
    <cellStyle name="Calculation 3 3 2 5 2 2" xfId="12382"/>
    <cellStyle name="Calculation 3 3 2 5 2 3" xfId="18548"/>
    <cellStyle name="Calculation 3 3 2 5 2 4" xfId="21932"/>
    <cellStyle name="Calculation 3 3 2 5 3" xfId="6706"/>
    <cellStyle name="Calculation 3 3 2 5 3 2" xfId="17257"/>
    <cellStyle name="Calculation 3 3 2 5 3 3" xfId="20224"/>
    <cellStyle name="Calculation 3 3 2 5 4" xfId="10206"/>
    <cellStyle name="Calculation 3 3 2 5 5" xfId="15714"/>
    <cellStyle name="Calculation 3 3 2 5 6" xfId="13312"/>
    <cellStyle name="Calculation 3 3 2 6" xfId="6938"/>
    <cellStyle name="Calculation 3 3 2 6 2" xfId="8646"/>
    <cellStyle name="Calculation 3 3 2 6 2 2" xfId="12614"/>
    <cellStyle name="Calculation 3 3 2 6 2 3" xfId="18719"/>
    <cellStyle name="Calculation 3 3 2 6 2 4" xfId="22164"/>
    <cellStyle name="Calculation 3 3 2 6 3" xfId="11072"/>
    <cellStyle name="Calculation 3 3 2 6 4" xfId="17427"/>
    <cellStyle name="Calculation 3 3 2 6 5" xfId="20456"/>
    <cellStyle name="Calculation 3 3 2 7" xfId="5926"/>
    <cellStyle name="Calculation 3 3 2 7 2" xfId="10667"/>
    <cellStyle name="Calculation 3 3 2 7 3" xfId="16665"/>
    <cellStyle name="Calculation 3 3 2 7 4" xfId="19444"/>
    <cellStyle name="Calculation 3 3 2 8" xfId="7634"/>
    <cellStyle name="Calculation 3 3 2 8 2" xfId="11655"/>
    <cellStyle name="Calculation 3 3 2 8 3" xfId="17957"/>
    <cellStyle name="Calculation 3 3 2 8 4" xfId="21152"/>
    <cellStyle name="Calculation 3 3 2 9" xfId="5022"/>
    <cellStyle name="Calculation 3 3 2 9 2" xfId="15980"/>
    <cellStyle name="Calculation 3 3 2 9 3" xfId="12997"/>
    <cellStyle name="Calculation 3 3 3" xfId="3064"/>
    <cellStyle name="Calculation 3 3 3 2" xfId="3451"/>
    <cellStyle name="Calculation 3 3 3 2 2" xfId="5073"/>
    <cellStyle name="Calculation 3 3 3 2 2 2" xfId="16013"/>
    <cellStyle name="Calculation 3 3 3 2 2 3" xfId="12959"/>
    <cellStyle name="Calculation 3 3 3 2 3" xfId="9558"/>
    <cellStyle name="Calculation 3 3 3 2 4" xfId="14814"/>
    <cellStyle name="Calculation 3 3 3 2 5" xfId="17281"/>
    <cellStyle name="Calculation 3 3 3 3" xfId="3834"/>
    <cellStyle name="Calculation 3 3 3 3 2" xfId="15090"/>
    <cellStyle name="Calculation 3 3 3 3 3" xfId="14189"/>
    <cellStyle name="Calculation 3 3 3 4" xfId="4217"/>
    <cellStyle name="Calculation 3 3 3 4 2" xfId="15365"/>
    <cellStyle name="Calculation 3 3 3 4 3" xfId="13788"/>
    <cellStyle name="Calculation 3 3 3 5" xfId="4599"/>
    <cellStyle name="Calculation 3 3 3 5 2" xfId="15639"/>
    <cellStyle name="Calculation 3 3 3 5 3" xfId="13406"/>
    <cellStyle name="Calculation 3 3 3 6" xfId="5294"/>
    <cellStyle name="Calculation 3 3 3 6 2" xfId="16170"/>
    <cellStyle name="Calculation 3 3 3 6 3" xfId="18812"/>
    <cellStyle name="Calculation 3 3 3 7" xfId="9204"/>
    <cellStyle name="Calculation 3 3 3 8" xfId="14534"/>
    <cellStyle name="Calculation 3 3 3 9" xfId="14849"/>
    <cellStyle name="Calculation 3 3 4" xfId="2866"/>
    <cellStyle name="Calculation 3 3 4 2" xfId="7213"/>
    <cellStyle name="Calculation 3 3 4 2 2" xfId="11339"/>
    <cellStyle name="Calculation 3 3 4 2 3" xfId="17618"/>
    <cellStyle name="Calculation 3 3 4 2 4" xfId="20731"/>
    <cellStyle name="Calculation 3 3 4 3" xfId="5504"/>
    <cellStyle name="Calculation 3 3 4 3 2" xfId="16327"/>
    <cellStyle name="Calculation 3 3 4 3 3" xfId="19022"/>
    <cellStyle name="Calculation 3 3 4 4" xfId="9019"/>
    <cellStyle name="Calculation 3 3 4 5" xfId="14402"/>
    <cellStyle name="Calculation 3 3 4 6" xfId="15575"/>
    <cellStyle name="Calculation 3 3 5" xfId="6125"/>
    <cellStyle name="Calculation 3 3 5 2" xfId="7833"/>
    <cellStyle name="Calculation 3 3 5 2 2" xfId="11839"/>
    <cellStyle name="Calculation 3 3 5 2 3" xfId="18095"/>
    <cellStyle name="Calculation 3 3 5 2 4" xfId="21351"/>
    <cellStyle name="Calculation 3 3 5 3" xfId="10816"/>
    <cellStyle name="Calculation 3 3 5 4" xfId="16803"/>
    <cellStyle name="Calculation 3 3 5 5" xfId="19643"/>
    <cellStyle name="Calculation 3 3 6" xfId="6308"/>
    <cellStyle name="Calculation 3 3 6 2" xfId="8016"/>
    <cellStyle name="Calculation 3 3 6 2 2" xfId="11992"/>
    <cellStyle name="Calculation 3 3 6 2 3" xfId="18233"/>
    <cellStyle name="Calculation 3 3 6 2 4" xfId="21534"/>
    <cellStyle name="Calculation 3 3 6 3" xfId="10855"/>
    <cellStyle name="Calculation 3 3 6 4" xfId="16942"/>
    <cellStyle name="Calculation 3 3 6 5" xfId="19826"/>
    <cellStyle name="Calculation 3 3 7" xfId="6119"/>
    <cellStyle name="Calculation 3 3 7 2" xfId="7827"/>
    <cellStyle name="Calculation 3 3 7 2 2" xfId="11835"/>
    <cellStyle name="Calculation 3 3 7 2 3" xfId="18091"/>
    <cellStyle name="Calculation 3 3 7 2 4" xfId="21345"/>
    <cellStyle name="Calculation 3 3 7 3" xfId="10815"/>
    <cellStyle name="Calculation 3 3 7 4" xfId="16799"/>
    <cellStyle name="Calculation 3 3 7 5" xfId="19637"/>
    <cellStyle name="Calculation 3 3 8" xfId="5750"/>
    <cellStyle name="Calculation 3 3 8 2" xfId="10531"/>
    <cellStyle name="Calculation 3 3 8 3" xfId="16530"/>
    <cellStyle name="Calculation 3 3 8 4" xfId="19268"/>
    <cellStyle name="Calculation 3 3 9" xfId="7459"/>
    <cellStyle name="Calculation 3 3 9 2" xfId="11518"/>
    <cellStyle name="Calculation 3 3 9 3" xfId="17821"/>
    <cellStyle name="Calculation 3 3 9 4" xfId="20977"/>
    <cellStyle name="Calculation 3 4" xfId="3175"/>
    <cellStyle name="Calculation 3 4 10" xfId="9305"/>
    <cellStyle name="Calculation 3 4 11" xfId="14623"/>
    <cellStyle name="Calculation 3 4 12" xfId="16887"/>
    <cellStyle name="Calculation 3 4 2" xfId="3562"/>
    <cellStyle name="Calculation 3 4 2 2" xfId="7436"/>
    <cellStyle name="Calculation 3 4 2 2 2" xfId="11497"/>
    <cellStyle name="Calculation 3 4 2 2 3" xfId="17801"/>
    <cellStyle name="Calculation 3 4 2 2 4" xfId="20954"/>
    <cellStyle name="Calculation 3 4 2 3" xfId="5727"/>
    <cellStyle name="Calculation 3 4 2 3 2" xfId="16510"/>
    <cellStyle name="Calculation 3 4 2 3 3" xfId="19245"/>
    <cellStyle name="Calculation 3 4 2 4" xfId="9654"/>
    <cellStyle name="Calculation 3 4 2 5" xfId="14903"/>
    <cellStyle name="Calculation 3 4 2 6" xfId="14525"/>
    <cellStyle name="Calculation 3 4 3" xfId="3945"/>
    <cellStyle name="Calculation 3 4 3 2" xfId="7384"/>
    <cellStyle name="Calculation 3 4 3 2 2" xfId="11470"/>
    <cellStyle name="Calculation 3 4 3 2 3" xfId="17763"/>
    <cellStyle name="Calculation 3 4 3 2 4" xfId="20902"/>
    <cellStyle name="Calculation 3 4 3 3" xfId="5675"/>
    <cellStyle name="Calculation 3 4 3 3 2" xfId="16472"/>
    <cellStyle name="Calculation 3 4 3 3 3" xfId="19193"/>
    <cellStyle name="Calculation 3 4 3 4" xfId="9868"/>
    <cellStyle name="Calculation 3 4 3 5" xfId="15179"/>
    <cellStyle name="Calculation 3 4 3 6" xfId="14046"/>
    <cellStyle name="Calculation 3 4 4" xfId="4328"/>
    <cellStyle name="Calculation 3 4 4 2" xfId="8165"/>
    <cellStyle name="Calculation 3 4 4 2 2" xfId="12133"/>
    <cellStyle name="Calculation 3 4 4 2 3" xfId="18363"/>
    <cellStyle name="Calculation 3 4 4 2 4" xfId="21683"/>
    <cellStyle name="Calculation 3 4 4 3" xfId="6457"/>
    <cellStyle name="Calculation 3 4 4 3 2" xfId="17072"/>
    <cellStyle name="Calculation 3 4 4 3 3" xfId="19975"/>
    <cellStyle name="Calculation 3 4 4 4" xfId="10046"/>
    <cellStyle name="Calculation 3 4 4 5" xfId="15454"/>
    <cellStyle name="Calculation 3 4 4 6" xfId="13677"/>
    <cellStyle name="Calculation 3 4 5" xfId="4710"/>
    <cellStyle name="Calculation 3 4 5 2" xfId="8397"/>
    <cellStyle name="Calculation 3 4 5 2 2" xfId="12365"/>
    <cellStyle name="Calculation 3 4 5 2 3" xfId="18534"/>
    <cellStyle name="Calculation 3 4 5 2 4" xfId="21915"/>
    <cellStyle name="Calculation 3 4 5 3" xfId="6689"/>
    <cellStyle name="Calculation 3 4 5 3 2" xfId="17243"/>
    <cellStyle name="Calculation 3 4 5 3 3" xfId="20207"/>
    <cellStyle name="Calculation 3 4 5 4" xfId="10223"/>
    <cellStyle name="Calculation 3 4 5 5" xfId="15728"/>
    <cellStyle name="Calculation 3 4 5 6" xfId="13295"/>
    <cellStyle name="Calculation 3 4 6" xfId="6921"/>
    <cellStyle name="Calculation 3 4 6 2" xfId="8629"/>
    <cellStyle name="Calculation 3 4 6 2 2" xfId="12597"/>
    <cellStyle name="Calculation 3 4 6 2 3" xfId="18705"/>
    <cellStyle name="Calculation 3 4 6 2 4" xfId="22147"/>
    <cellStyle name="Calculation 3 4 6 3" xfId="11055"/>
    <cellStyle name="Calculation 3 4 6 4" xfId="17413"/>
    <cellStyle name="Calculation 3 4 6 5" xfId="20439"/>
    <cellStyle name="Calculation 3 4 7" xfId="5909"/>
    <cellStyle name="Calculation 3 4 7 2" xfId="10650"/>
    <cellStyle name="Calculation 3 4 7 3" xfId="16651"/>
    <cellStyle name="Calculation 3 4 7 4" xfId="19427"/>
    <cellStyle name="Calculation 3 4 8" xfId="7617"/>
    <cellStyle name="Calculation 3 4 8 2" xfId="11638"/>
    <cellStyle name="Calculation 3 4 8 3" xfId="17943"/>
    <cellStyle name="Calculation 3 4 8 4" xfId="21135"/>
    <cellStyle name="Calculation 3 4 9" xfId="5004"/>
    <cellStyle name="Calculation 3 4 9 2" xfId="15966"/>
    <cellStyle name="Calculation 3 4 9 3" xfId="13015"/>
    <cellStyle name="Calculation 3 5" xfId="3048"/>
    <cellStyle name="Calculation 3 5 2" xfId="3435"/>
    <cellStyle name="Calculation 3 5 2 2" xfId="7226"/>
    <cellStyle name="Calculation 3 5 2 2 2" xfId="17629"/>
    <cellStyle name="Calculation 3 5 2 2 3" xfId="20744"/>
    <cellStyle name="Calculation 3 5 2 3" xfId="9547"/>
    <cellStyle name="Calculation 3 5 2 4" xfId="14801"/>
    <cellStyle name="Calculation 3 5 2 5" xfId="15704"/>
    <cellStyle name="Calculation 3 5 3" xfId="3818"/>
    <cellStyle name="Calculation 3 5 3 2" xfId="15077"/>
    <cellStyle name="Calculation 3 5 3 3" xfId="17839"/>
    <cellStyle name="Calculation 3 5 4" xfId="4201"/>
    <cellStyle name="Calculation 3 5 4 2" xfId="15352"/>
    <cellStyle name="Calculation 3 5 4 3" xfId="13804"/>
    <cellStyle name="Calculation 3 5 5" xfId="4583"/>
    <cellStyle name="Calculation 3 5 5 2" xfId="15626"/>
    <cellStyle name="Calculation 3 5 5 3" xfId="13422"/>
    <cellStyle name="Calculation 3 5 6" xfId="5517"/>
    <cellStyle name="Calculation 3 5 6 2" xfId="16338"/>
    <cellStyle name="Calculation 3 5 6 3" xfId="19035"/>
    <cellStyle name="Calculation 3 5 7" xfId="9188"/>
    <cellStyle name="Calculation 3 5 8" xfId="14521"/>
    <cellStyle name="Calculation 3 5 9" xfId="16533"/>
    <cellStyle name="Calculation 3 6" xfId="6173"/>
    <cellStyle name="Calculation 3 6 2" xfId="7881"/>
    <cellStyle name="Calculation 3 6 2 2" xfId="11872"/>
    <cellStyle name="Calculation 3 6 2 3" xfId="18137"/>
    <cellStyle name="Calculation 3 6 2 4" xfId="21399"/>
    <cellStyle name="Calculation 3 6 3" xfId="10832"/>
    <cellStyle name="Calculation 3 6 4" xfId="16845"/>
    <cellStyle name="Calculation 3 6 5" xfId="19691"/>
    <cellStyle name="Calculation 3 7" xfId="5444"/>
    <cellStyle name="Calculation 3 7 2" xfId="7153"/>
    <cellStyle name="Calculation 3 7 2 2" xfId="11284"/>
    <cellStyle name="Calculation 3 7 2 3" xfId="17567"/>
    <cellStyle name="Calculation 3 7 2 4" xfId="20671"/>
    <cellStyle name="Calculation 3 7 3" xfId="10458"/>
    <cellStyle name="Calculation 3 7 4" xfId="16277"/>
    <cellStyle name="Calculation 3 7 5" xfId="18962"/>
    <cellStyle name="Calculation 3 8" xfId="6148"/>
    <cellStyle name="Calculation 3 8 2" xfId="7856"/>
    <cellStyle name="Calculation 3 8 2 2" xfId="11854"/>
    <cellStyle name="Calculation 3 8 2 3" xfId="18115"/>
    <cellStyle name="Calculation 3 8 2 4" xfId="21374"/>
    <cellStyle name="Calculation 3 8 3" xfId="10823"/>
    <cellStyle name="Calculation 3 8 4" xfId="16823"/>
    <cellStyle name="Calculation 3 8 5" xfId="19666"/>
    <cellStyle name="Calculation 3 9" xfId="5439"/>
    <cellStyle name="Calculation 3 9 2" xfId="7148"/>
    <cellStyle name="Calculation 3 9 2 2" xfId="11280"/>
    <cellStyle name="Calculation 3 9 2 3" xfId="17563"/>
    <cellStyle name="Calculation 3 9 2 4" xfId="20666"/>
    <cellStyle name="Calculation 3 9 3" xfId="10454"/>
    <cellStyle name="Calculation 3 9 4" xfId="16273"/>
    <cellStyle name="Calculation 3 9 5" xfId="18957"/>
    <cellStyle name="Calculation 4" xfId="2993"/>
    <cellStyle name="Calculation 4 2" xfId="3380"/>
    <cellStyle name="Calculation 4 2 2" xfId="14758"/>
    <cellStyle name="Calculation 4 2 3" xfId="15036"/>
    <cellStyle name="Calculation 4 3" xfId="3763"/>
    <cellStyle name="Calculation 4 3 2" xfId="15034"/>
    <cellStyle name="Calculation 4 3 3" xfId="15283"/>
    <cellStyle name="Calculation 4 4" xfId="4146"/>
    <cellStyle name="Calculation 4 4 2" xfId="15309"/>
    <cellStyle name="Calculation 4 4 3" xfId="13851"/>
    <cellStyle name="Calculation 4 5" xfId="4528"/>
    <cellStyle name="Calculation 4 5 2" xfId="15583"/>
    <cellStyle name="Calculation 4 5 3" xfId="13477"/>
    <cellStyle name="Calculation 4 6" xfId="14478"/>
    <cellStyle name="Calculation 4 7" xfId="16233"/>
    <cellStyle name="Calculation 5" xfId="3090"/>
    <cellStyle name="Calculation 5 2" xfId="3477"/>
    <cellStyle name="Calculation 5 2 2" xfId="14834"/>
    <cellStyle name="Calculation 5 2 3" xfId="17499"/>
    <cellStyle name="Calculation 5 3" xfId="3860"/>
    <cellStyle name="Calculation 5 3 2" xfId="15110"/>
    <cellStyle name="Calculation 5 3 3" xfId="14202"/>
    <cellStyle name="Calculation 5 4" xfId="4243"/>
    <cellStyle name="Calculation 5 4 2" xfId="15385"/>
    <cellStyle name="Calculation 5 4 3" xfId="13762"/>
    <cellStyle name="Calculation 5 5" xfId="4625"/>
    <cellStyle name="Calculation 5 5 2" xfId="15659"/>
    <cellStyle name="Calculation 5 5 3" xfId="13380"/>
    <cellStyle name="Calculation 5 6" xfId="14554"/>
    <cellStyle name="Calculation 5 7" xfId="14366"/>
    <cellStyle name="Calculation 6" xfId="22390"/>
    <cellStyle name="Calculation 7" xfId="2534"/>
    <cellStyle name="Calculation 8" xfId="2063"/>
    <cellStyle name="Cálculo" xfId="12" builtinId="22" customBuiltin="1"/>
    <cellStyle name="Cálculo 2" xfId="217"/>
    <cellStyle name="Cálculo 2 2" xfId="218"/>
    <cellStyle name="Cálculo 2 2 2" xfId="2629"/>
    <cellStyle name="Cálculo 2 2 2 10" xfId="5139"/>
    <cellStyle name="Cálculo 2 2 2 10 2" xfId="10378"/>
    <cellStyle name="Cálculo 2 2 2 10 3" xfId="16067"/>
    <cellStyle name="Cálculo 2 2 2 10 4" xfId="12782"/>
    <cellStyle name="Cálculo 2 2 2 11" xfId="4856"/>
    <cellStyle name="Cálculo 2 2 2 11 2" xfId="15833"/>
    <cellStyle name="Cálculo 2 2 2 11 3" xfId="13150"/>
    <cellStyle name="Cálculo 2 2 2 12" xfId="8791"/>
    <cellStyle name="Cálculo 2 2 2 13" xfId="14166"/>
    <cellStyle name="Cálculo 2 2 2 2" xfId="2718"/>
    <cellStyle name="Cálculo 2 2 2 2 10" xfId="7494"/>
    <cellStyle name="Cálculo 2 2 2 2 10 2" xfId="11548"/>
    <cellStyle name="Cálculo 2 2 2 2 10 3" xfId="17849"/>
    <cellStyle name="Cálculo 2 2 2 2 10 4" xfId="21012"/>
    <cellStyle name="Cálculo 2 2 2 2 11" xfId="4911"/>
    <cellStyle name="Cálculo 2 2 2 2 11 2" xfId="15881"/>
    <cellStyle name="Cálculo 2 2 2 2 11 3" xfId="13108"/>
    <cellStyle name="Cálculo 2 2 2 2 12" xfId="8873"/>
    <cellStyle name="Cálculo 2 2 2 2 13" xfId="14284"/>
    <cellStyle name="Cálculo 2 2 2 2 14" xfId="17472"/>
    <cellStyle name="Cálculo 2 2 2 2 2" xfId="2645"/>
    <cellStyle name="Cálculo 2 2 2 2 2 10" xfId="4880"/>
    <cellStyle name="Cálculo 2 2 2 2 2 10 2" xfId="15855"/>
    <cellStyle name="Cálculo 2 2 2 2 2 10 3" xfId="13126"/>
    <cellStyle name="Cálculo 2 2 2 2 2 11" xfId="8802"/>
    <cellStyle name="Cálculo 2 2 2 2 2 12" xfId="14223"/>
    <cellStyle name="Cálculo 2 2 2 2 2 2" xfId="3137"/>
    <cellStyle name="Cálculo 2 2 2 2 2 2 10" xfId="9267"/>
    <cellStyle name="Cálculo 2 2 2 2 2 2 11" xfId="14591"/>
    <cellStyle name="Cálculo 2 2 2 2 2 2 12" xfId="16610"/>
    <cellStyle name="Cálculo 2 2 2 2 2 2 2" xfId="3524"/>
    <cellStyle name="Cálculo 2 2 2 2 2 2 2 2" xfId="7265"/>
    <cellStyle name="Cálculo 2 2 2 2 2 2 2 2 2" xfId="11370"/>
    <cellStyle name="Cálculo 2 2 2 2 2 2 2 2 3" xfId="17665"/>
    <cellStyle name="Cálculo 2 2 2 2 2 2 2 2 4" xfId="20783"/>
    <cellStyle name="Cálculo 2 2 2 2 2 2 2 3" xfId="5556"/>
    <cellStyle name="Cálculo 2 2 2 2 2 2 2 3 2" xfId="16374"/>
    <cellStyle name="Cálculo 2 2 2 2 2 2 2 3 3" xfId="19074"/>
    <cellStyle name="Cálculo 2 2 2 2 2 2 2 4" xfId="9616"/>
    <cellStyle name="Cálculo 2 2 2 2 2 2 2 5" xfId="14871"/>
    <cellStyle name="Cálculo 2 2 2 2 2 2 2 6" xfId="15673"/>
    <cellStyle name="Cálculo 2 2 2 2 2 2 3" xfId="3907"/>
    <cellStyle name="Cálculo 2 2 2 2 2 2 3 2" xfId="5093"/>
    <cellStyle name="Cálculo 2 2 2 2 2 2 3 2 2" xfId="10341"/>
    <cellStyle name="Cálculo 2 2 2 2 2 2 3 2 3" xfId="16029"/>
    <cellStyle name="Cálculo 2 2 2 2 2 2 3 2 4" xfId="14159"/>
    <cellStyle name="Cálculo 2 2 2 2 2 2 3 3" xfId="5324"/>
    <cellStyle name="Cálculo 2 2 2 2 2 2 3 3 2" xfId="16195"/>
    <cellStyle name="Cálculo 2 2 2 2 2 2 3 3 3" xfId="18842"/>
    <cellStyle name="Cálculo 2 2 2 2 2 2 3 4" xfId="9830"/>
    <cellStyle name="Cálculo 2 2 2 2 2 2 3 5" xfId="15147"/>
    <cellStyle name="Cálculo 2 2 2 2 2 2 3 6" xfId="14081"/>
    <cellStyle name="Cálculo 2 2 2 2 2 2 4" xfId="4290"/>
    <cellStyle name="Cálculo 2 2 2 2 2 2 4 2" xfId="8141"/>
    <cellStyle name="Cálculo 2 2 2 2 2 2 4 2 2" xfId="12109"/>
    <cellStyle name="Cálculo 2 2 2 2 2 2 4 2 3" xfId="18344"/>
    <cellStyle name="Cálculo 2 2 2 2 2 2 4 2 4" xfId="21659"/>
    <cellStyle name="Cálculo 2 2 2 2 2 2 4 3" xfId="6433"/>
    <cellStyle name="Cálculo 2 2 2 2 2 2 4 3 2" xfId="17053"/>
    <cellStyle name="Cálculo 2 2 2 2 2 2 4 3 3" xfId="19951"/>
    <cellStyle name="Cálculo 2 2 2 2 2 2 4 4" xfId="10008"/>
    <cellStyle name="Cálculo 2 2 2 2 2 2 4 5" xfId="15422"/>
    <cellStyle name="Cálculo 2 2 2 2 2 2 4 6" xfId="13715"/>
    <cellStyle name="Cálculo 2 2 2 2 2 2 5" xfId="4672"/>
    <cellStyle name="Cálculo 2 2 2 2 2 2 5 2" xfId="8373"/>
    <cellStyle name="Cálculo 2 2 2 2 2 2 5 2 2" xfId="12341"/>
    <cellStyle name="Cálculo 2 2 2 2 2 2 5 2 3" xfId="18515"/>
    <cellStyle name="Cálculo 2 2 2 2 2 2 5 2 4" xfId="21891"/>
    <cellStyle name="Cálculo 2 2 2 2 2 2 5 3" xfId="6665"/>
    <cellStyle name="Cálculo 2 2 2 2 2 2 5 3 2" xfId="17224"/>
    <cellStyle name="Cálculo 2 2 2 2 2 2 5 3 3" xfId="20183"/>
    <cellStyle name="Cálculo 2 2 2 2 2 2 5 4" xfId="10185"/>
    <cellStyle name="Cálculo 2 2 2 2 2 2 5 5" xfId="15696"/>
    <cellStyle name="Cálculo 2 2 2 2 2 2 5 6" xfId="13333"/>
    <cellStyle name="Cálculo 2 2 2 2 2 2 6" xfId="6897"/>
    <cellStyle name="Cálculo 2 2 2 2 2 2 6 2" xfId="8605"/>
    <cellStyle name="Cálculo 2 2 2 2 2 2 6 2 2" xfId="12573"/>
    <cellStyle name="Cálculo 2 2 2 2 2 2 6 2 3" xfId="18686"/>
    <cellStyle name="Cálculo 2 2 2 2 2 2 6 2 4" xfId="22123"/>
    <cellStyle name="Cálculo 2 2 2 2 2 2 6 3" xfId="11031"/>
    <cellStyle name="Cálculo 2 2 2 2 2 2 6 4" xfId="17394"/>
    <cellStyle name="Cálculo 2 2 2 2 2 2 6 5" xfId="20415"/>
    <cellStyle name="Cálculo 2 2 2 2 2 2 7" xfId="5885"/>
    <cellStyle name="Cálculo 2 2 2 2 2 2 7 2" xfId="10626"/>
    <cellStyle name="Cálculo 2 2 2 2 2 2 7 3" xfId="16632"/>
    <cellStyle name="Cálculo 2 2 2 2 2 2 7 4" xfId="19403"/>
    <cellStyle name="Cálculo 2 2 2 2 2 2 8" xfId="7593"/>
    <cellStyle name="Cálculo 2 2 2 2 2 2 8 2" xfId="11614"/>
    <cellStyle name="Cálculo 2 2 2 2 2 2 8 3" xfId="17924"/>
    <cellStyle name="Cálculo 2 2 2 2 2 2 8 4" xfId="21111"/>
    <cellStyle name="Cálculo 2 2 2 2 2 2 9" xfId="4975"/>
    <cellStyle name="Cálculo 2 2 2 2 2 2 9 2" xfId="15942"/>
    <cellStyle name="Cálculo 2 2 2 2 2 2 9 3" xfId="13044"/>
    <cellStyle name="Cálculo 2 2 2 2 2 3" xfId="3029"/>
    <cellStyle name="Cálculo 2 2 2 2 2 3 2" xfId="3416"/>
    <cellStyle name="Cálculo 2 2 2 2 2 3 2 2" xfId="7406"/>
    <cellStyle name="Cálculo 2 2 2 2 2 3 2 2 2" xfId="17779"/>
    <cellStyle name="Cálculo 2 2 2 2 2 3 2 2 3" xfId="20924"/>
    <cellStyle name="Cálculo 2 2 2 2 2 3 2 3" xfId="9533"/>
    <cellStyle name="Cálculo 2 2 2 2 2 3 2 4" xfId="14785"/>
    <cellStyle name="Cálculo 2 2 2 2 2 3 2 5" xfId="16883"/>
    <cellStyle name="Cálculo 2 2 2 2 2 3 3" xfId="3799"/>
    <cellStyle name="Cálculo 2 2 2 2 2 3 3 2" xfId="15061"/>
    <cellStyle name="Cálculo 2 2 2 2 2 3 3 3" xfId="17998"/>
    <cellStyle name="Cálculo 2 2 2 2 2 3 4" xfId="4182"/>
    <cellStyle name="Cálculo 2 2 2 2 2 3 4 2" xfId="15336"/>
    <cellStyle name="Cálculo 2 2 2 2 2 3 4 3" xfId="13823"/>
    <cellStyle name="Cálculo 2 2 2 2 2 3 5" xfId="4564"/>
    <cellStyle name="Cálculo 2 2 2 2 2 3 5 2" xfId="15610"/>
    <cellStyle name="Cálculo 2 2 2 2 2 3 5 3" xfId="13441"/>
    <cellStyle name="Cálculo 2 2 2 2 2 3 6" xfId="5697"/>
    <cellStyle name="Cálculo 2 2 2 2 2 3 6 2" xfId="16488"/>
    <cellStyle name="Cálculo 2 2 2 2 2 3 6 3" xfId="19215"/>
    <cellStyle name="Cálculo 2 2 2 2 2 3 7" xfId="9171"/>
    <cellStyle name="Cálculo 2 2 2 2 2 3 8" xfId="14505"/>
    <cellStyle name="Cálculo 2 2 2 2 2 3 9" xfId="16703"/>
    <cellStyle name="Cálculo 2 2 2 2 2 4" xfId="2845"/>
    <cellStyle name="Cálculo 2 2 2 2 2 4 2" xfId="5145"/>
    <cellStyle name="Cálculo 2 2 2 2 2 4 2 2" xfId="10384"/>
    <cellStyle name="Cálculo 2 2 2 2 2 4 2 3" xfId="16071"/>
    <cellStyle name="Cálculo 2 2 2 2 2 4 2 4" xfId="12925"/>
    <cellStyle name="Cálculo 2 2 2 2 2 4 3" xfId="5322"/>
    <cellStyle name="Cálculo 2 2 2 2 2 4 3 2" xfId="16193"/>
    <cellStyle name="Cálculo 2 2 2 2 2 4 3 3" xfId="18840"/>
    <cellStyle name="Cálculo 2 2 2 2 2 4 4" xfId="8998"/>
    <cellStyle name="Cálculo 2 2 2 2 2 4 5" xfId="14384"/>
    <cellStyle name="Cálculo 2 2 2 2 2 4 6" xfId="17502"/>
    <cellStyle name="Cálculo 2 2 2 2 2 5" xfId="5632"/>
    <cellStyle name="Cálculo 2 2 2 2 2 5 2" xfId="7341"/>
    <cellStyle name="Cálculo 2 2 2 2 2 5 2 2" xfId="11427"/>
    <cellStyle name="Cálculo 2 2 2 2 2 5 2 3" xfId="17730"/>
    <cellStyle name="Cálculo 2 2 2 2 2 5 2 4" xfId="20859"/>
    <cellStyle name="Cálculo 2 2 2 2 2 5 3" xfId="10505"/>
    <cellStyle name="Cálculo 2 2 2 2 2 5 4" xfId="16439"/>
    <cellStyle name="Cálculo 2 2 2 2 2 5 5" xfId="19150"/>
    <cellStyle name="Cálculo 2 2 2 2 2 6" xfId="6115"/>
    <cellStyle name="Cálculo 2 2 2 2 2 6 2" xfId="7823"/>
    <cellStyle name="Cálculo 2 2 2 2 2 6 2 2" xfId="11833"/>
    <cellStyle name="Cálculo 2 2 2 2 2 6 2 3" xfId="18087"/>
    <cellStyle name="Cálculo 2 2 2 2 2 6 2 4" xfId="21341"/>
    <cellStyle name="Cálculo 2 2 2 2 2 6 3" xfId="10813"/>
    <cellStyle name="Cálculo 2 2 2 2 2 6 4" xfId="16795"/>
    <cellStyle name="Cálculo 2 2 2 2 2 6 5" xfId="19633"/>
    <cellStyle name="Cálculo 2 2 2 2 2 7" xfId="6195"/>
    <cellStyle name="Cálculo 2 2 2 2 2 7 2" xfId="7903"/>
    <cellStyle name="Cálculo 2 2 2 2 2 7 2 2" xfId="11886"/>
    <cellStyle name="Cálculo 2 2 2 2 2 7 2 3" xfId="18157"/>
    <cellStyle name="Cálculo 2 2 2 2 2 7 2 4" xfId="21421"/>
    <cellStyle name="Cálculo 2 2 2 2 2 7 3" xfId="10843"/>
    <cellStyle name="Cálculo 2 2 2 2 2 7 4" xfId="16865"/>
    <cellStyle name="Cálculo 2 2 2 2 2 7 5" xfId="19713"/>
    <cellStyle name="Cálculo 2 2 2 2 2 8" xfId="5749"/>
    <cellStyle name="Cálculo 2 2 2 2 2 8 2" xfId="10530"/>
    <cellStyle name="Cálculo 2 2 2 2 2 8 3" xfId="16529"/>
    <cellStyle name="Cálculo 2 2 2 2 2 8 4" xfId="19267"/>
    <cellStyle name="Cálculo 2 2 2 2 2 9" xfId="7458"/>
    <cellStyle name="Cálculo 2 2 2 2 2 9 2" xfId="11517"/>
    <cellStyle name="Cálculo 2 2 2 2 2 9 3" xfId="17820"/>
    <cellStyle name="Cálculo 2 2 2 2 2 9 4" xfId="20976"/>
    <cellStyle name="Cálculo 2 2 2 2 3" xfId="3208"/>
    <cellStyle name="Cálculo 2 2 2 2 3 10" xfId="9338"/>
    <cellStyle name="Cálculo 2 2 2 2 3 11" xfId="14649"/>
    <cellStyle name="Cálculo 2 2 2 2 3 12" xfId="17990"/>
    <cellStyle name="Cálculo 2 2 2 2 3 2" xfId="3595"/>
    <cellStyle name="Cálculo 2 2 2 2 3 2 2" xfId="7956"/>
    <cellStyle name="Cálculo 2 2 2 2 3 2 2 2" xfId="11932"/>
    <cellStyle name="Cálculo 2 2 2 2 3 2 2 3" xfId="18189"/>
    <cellStyle name="Cálculo 2 2 2 2 3 2 2 4" xfId="21474"/>
    <cellStyle name="Cálculo 2 2 2 2 3 2 3" xfId="6248"/>
    <cellStyle name="Cálculo 2 2 2 2 3 2 3 2" xfId="16897"/>
    <cellStyle name="Cálculo 2 2 2 2 3 2 3 3" xfId="19766"/>
    <cellStyle name="Cálculo 2 2 2 2 3 2 4" xfId="9687"/>
    <cellStyle name="Cálculo 2 2 2 2 3 2 5" xfId="14929"/>
    <cellStyle name="Cálculo 2 2 2 2 3 2 6" xfId="16423"/>
    <cellStyle name="Cálculo 2 2 2 2 3 3" xfId="3978"/>
    <cellStyle name="Cálculo 2 2 2 2 3 3 2" xfId="7329"/>
    <cellStyle name="Cálculo 2 2 2 2 3 3 2 2" xfId="11419"/>
    <cellStyle name="Cálculo 2 2 2 2 3 3 2 3" xfId="17719"/>
    <cellStyle name="Cálculo 2 2 2 2 3 3 2 4" xfId="20847"/>
    <cellStyle name="Cálculo 2 2 2 2 3 3 3" xfId="5620"/>
    <cellStyle name="Cálculo 2 2 2 2 3 3 3 2" xfId="16428"/>
    <cellStyle name="Cálculo 2 2 2 2 3 3 3 3" xfId="19138"/>
    <cellStyle name="Cálculo 2 2 2 2 3 3 4" xfId="9897"/>
    <cellStyle name="Cálculo 2 2 2 2 3 3 5" xfId="15205"/>
    <cellStyle name="Cálculo 2 2 2 2 3 3 6" xfId="14013"/>
    <cellStyle name="Cálculo 2 2 2 2 3 4" xfId="4361"/>
    <cellStyle name="Cálculo 2 2 2 2 3 4 2" xfId="8263"/>
    <cellStyle name="Cálculo 2 2 2 2 3 4 2 2" xfId="12231"/>
    <cellStyle name="Cálculo 2 2 2 2 3 4 2 3" xfId="18422"/>
    <cellStyle name="Cálculo 2 2 2 2 3 4 2 4" xfId="21781"/>
    <cellStyle name="Cálculo 2 2 2 2 3 4 3" xfId="6555"/>
    <cellStyle name="Cálculo 2 2 2 2 3 4 3 2" xfId="17131"/>
    <cellStyle name="Cálculo 2 2 2 2 3 4 3 3" xfId="20073"/>
    <cellStyle name="Cálculo 2 2 2 2 3 4 4" xfId="10075"/>
    <cellStyle name="Cálculo 2 2 2 2 3 4 5" xfId="15480"/>
    <cellStyle name="Cálculo 2 2 2 2 3 4 6" xfId="13644"/>
    <cellStyle name="Cálculo 2 2 2 2 3 5" xfId="4743"/>
    <cellStyle name="Cálculo 2 2 2 2 3 5 2" xfId="8495"/>
    <cellStyle name="Cálculo 2 2 2 2 3 5 2 2" xfId="12463"/>
    <cellStyle name="Cálculo 2 2 2 2 3 5 2 3" xfId="18593"/>
    <cellStyle name="Cálculo 2 2 2 2 3 5 2 4" xfId="22013"/>
    <cellStyle name="Cálculo 2 2 2 2 3 5 3" xfId="6787"/>
    <cellStyle name="Cálculo 2 2 2 2 3 5 3 2" xfId="17301"/>
    <cellStyle name="Cálculo 2 2 2 2 3 5 3 3" xfId="20305"/>
    <cellStyle name="Cálculo 2 2 2 2 3 5 4" xfId="10252"/>
    <cellStyle name="Cálculo 2 2 2 2 3 5 5" xfId="15753"/>
    <cellStyle name="Cálculo 2 2 2 2 3 5 6" xfId="13262"/>
    <cellStyle name="Cálculo 2 2 2 2 3 6" xfId="7019"/>
    <cellStyle name="Cálculo 2 2 2 2 3 6 2" xfId="8727"/>
    <cellStyle name="Cálculo 2 2 2 2 3 6 2 2" xfId="12695"/>
    <cellStyle name="Cálculo 2 2 2 2 3 6 2 3" xfId="18764"/>
    <cellStyle name="Cálculo 2 2 2 2 3 6 2 4" xfId="22245"/>
    <cellStyle name="Cálculo 2 2 2 2 3 6 3" xfId="11153"/>
    <cellStyle name="Cálculo 2 2 2 2 3 6 4" xfId="17471"/>
    <cellStyle name="Cálculo 2 2 2 2 3 6 5" xfId="20537"/>
    <cellStyle name="Cálculo 2 2 2 2 3 7" xfId="6007"/>
    <cellStyle name="Cálculo 2 2 2 2 3 7 2" xfId="10748"/>
    <cellStyle name="Cálculo 2 2 2 2 3 7 3" xfId="16710"/>
    <cellStyle name="Cálculo 2 2 2 2 3 7 4" xfId="19525"/>
    <cellStyle name="Cálculo 2 2 2 2 3 8" xfId="7715"/>
    <cellStyle name="Cálculo 2 2 2 2 3 8 2" xfId="11736"/>
    <cellStyle name="Cálculo 2 2 2 2 3 8 3" xfId="18002"/>
    <cellStyle name="Cálculo 2 2 2 2 3 8 4" xfId="21233"/>
    <cellStyle name="Cálculo 2 2 2 2 3 9" xfId="5201"/>
    <cellStyle name="Cálculo 2 2 2 2 3 9 2" xfId="16098"/>
    <cellStyle name="Cálculo 2 2 2 2 3 9 3" xfId="12881"/>
    <cellStyle name="Cálculo 2 2 2 2 4" xfId="3265"/>
    <cellStyle name="Cálculo 2 2 2 2 4 2" xfId="3652"/>
    <cellStyle name="Cálculo 2 2 2 2 4 2 2" xfId="7244"/>
    <cellStyle name="Cálculo 2 2 2 2 4 2 2 2" xfId="17647"/>
    <cellStyle name="Cálculo 2 2 2 2 4 2 2 3" xfId="20762"/>
    <cellStyle name="Cálculo 2 2 2 2 4 2 3" xfId="9743"/>
    <cellStyle name="Cálculo 2 2 2 2 4 2 4" xfId="14970"/>
    <cellStyle name="Cálculo 2 2 2 2 4 2 5" xfId="14692"/>
    <cellStyle name="Cálculo 2 2 2 2 4 3" xfId="4035"/>
    <cellStyle name="Cálculo 2 2 2 2 4 3 2" xfId="15245"/>
    <cellStyle name="Cálculo 2 2 2 2 4 3 3" xfId="13956"/>
    <cellStyle name="Cálculo 2 2 2 2 4 4" xfId="4418"/>
    <cellStyle name="Cálculo 2 2 2 2 4 4 2" xfId="15521"/>
    <cellStyle name="Cálculo 2 2 2 2 4 4 3" xfId="13587"/>
    <cellStyle name="Cálculo 2 2 2 2 4 5" xfId="4800"/>
    <cellStyle name="Cálculo 2 2 2 2 4 5 2" xfId="15793"/>
    <cellStyle name="Cálculo 2 2 2 2 4 5 3" xfId="13206"/>
    <cellStyle name="Cálculo 2 2 2 2 4 6" xfId="5535"/>
    <cellStyle name="Cálculo 2 2 2 2 4 6 2" xfId="16356"/>
    <cellStyle name="Cálculo 2 2 2 2 4 6 3" xfId="19053"/>
    <cellStyle name="Cálculo 2 2 2 2 4 7" xfId="9395"/>
    <cellStyle name="Cálculo 2 2 2 2 4 8" xfId="14690"/>
    <cellStyle name="Cálculo 2 2 2 2 4 9" xfId="16531"/>
    <cellStyle name="Cálculo 2 2 2 2 5" xfId="6295"/>
    <cellStyle name="Cálculo 2 2 2 2 5 2" xfId="8003"/>
    <cellStyle name="Cálculo 2 2 2 2 5 2 2" xfId="11979"/>
    <cellStyle name="Cálculo 2 2 2 2 5 2 3" xfId="18221"/>
    <cellStyle name="Cálculo 2 2 2 2 5 2 4" xfId="21521"/>
    <cellStyle name="Cálculo 2 2 2 2 5 3" xfId="10851"/>
    <cellStyle name="Cálculo 2 2 2 2 5 4" xfId="16930"/>
    <cellStyle name="Cálculo 2 2 2 2 5 5" xfId="19813"/>
    <cellStyle name="Cálculo 2 2 2 2 6" xfId="5622"/>
    <cellStyle name="Cálculo 2 2 2 2 6 2" xfId="7331"/>
    <cellStyle name="Cálculo 2 2 2 2 6 2 2" xfId="11421"/>
    <cellStyle name="Cálculo 2 2 2 2 6 2 3" xfId="17721"/>
    <cellStyle name="Cálculo 2 2 2 2 6 2 4" xfId="20849"/>
    <cellStyle name="Cálculo 2 2 2 2 6 3" xfId="10499"/>
    <cellStyle name="Cálculo 2 2 2 2 6 4" xfId="16430"/>
    <cellStyle name="Cálculo 2 2 2 2 6 5" xfId="19140"/>
    <cellStyle name="Cálculo 2 2 2 2 7" xfId="6185"/>
    <cellStyle name="Cálculo 2 2 2 2 7 2" xfId="7893"/>
    <cellStyle name="Cálculo 2 2 2 2 7 2 2" xfId="11880"/>
    <cellStyle name="Cálculo 2 2 2 2 7 2 3" xfId="18148"/>
    <cellStyle name="Cálculo 2 2 2 2 7 2 4" xfId="21411"/>
    <cellStyle name="Cálculo 2 2 2 2 7 3" xfId="10837"/>
    <cellStyle name="Cálculo 2 2 2 2 7 4" xfId="16856"/>
    <cellStyle name="Cálculo 2 2 2 2 7 5" xfId="19703"/>
    <cellStyle name="Cálculo 2 2 2 2 8" xfId="6165"/>
    <cellStyle name="Cálculo 2 2 2 2 8 2" xfId="7873"/>
    <cellStyle name="Cálculo 2 2 2 2 8 2 2" xfId="11865"/>
    <cellStyle name="Cálculo 2 2 2 2 8 2 3" xfId="18130"/>
    <cellStyle name="Cálculo 2 2 2 2 8 2 4" xfId="21391"/>
    <cellStyle name="Cálculo 2 2 2 2 8 3" xfId="10829"/>
    <cellStyle name="Cálculo 2 2 2 2 8 4" xfId="16838"/>
    <cellStyle name="Cálculo 2 2 2 2 8 5" xfId="19683"/>
    <cellStyle name="Cálculo 2 2 2 2 9" xfId="5786"/>
    <cellStyle name="Cálculo 2 2 2 2 9 2" xfId="10562"/>
    <cellStyle name="Cálculo 2 2 2 2 9 3" xfId="16557"/>
    <cellStyle name="Cálculo 2 2 2 2 9 4" xfId="19304"/>
    <cellStyle name="Cálculo 2 2 2 3" xfId="2676"/>
    <cellStyle name="Cálculo 2 2 2 3 10" xfId="7522"/>
    <cellStyle name="Cálculo 2 2 2 3 10 2" xfId="11563"/>
    <cellStyle name="Cálculo 2 2 2 3 10 3" xfId="17869"/>
    <cellStyle name="Cálculo 2 2 2 3 10 4" xfId="21040"/>
    <cellStyle name="Cálculo 2 2 2 3 11" xfId="4926"/>
    <cellStyle name="Cálculo 2 2 2 3 11 2" xfId="15896"/>
    <cellStyle name="Cálculo 2 2 2 3 11 3" xfId="13093"/>
    <cellStyle name="Cálculo 2 2 2 3 12" xfId="8833"/>
    <cellStyle name="Cálculo 2 2 2 3 13" xfId="14249"/>
    <cellStyle name="Cálculo 2 2 2 3 14" xfId="18608"/>
    <cellStyle name="Cálculo 2 2 2 3 2" xfId="2735"/>
    <cellStyle name="Cálculo 2 2 2 3 2 10" xfId="4948"/>
    <cellStyle name="Cálculo 2 2 2 3 2 10 2" xfId="15918"/>
    <cellStyle name="Cálculo 2 2 2 3 2 10 3" xfId="13071"/>
    <cellStyle name="Cálculo 2 2 2 3 2 11" xfId="8890"/>
    <cellStyle name="Cálculo 2 2 2 3 2 12" xfId="14294"/>
    <cellStyle name="Cálculo 2 2 2 3 2 2" xfId="3225"/>
    <cellStyle name="Cálculo 2 2 2 3 2 2 10" xfId="9355"/>
    <cellStyle name="Cálculo 2 2 2 3 2 2 11" xfId="14659"/>
    <cellStyle name="Cálculo 2 2 2 3 2 2 12" xfId="14286"/>
    <cellStyle name="Cálculo 2 2 2 3 2 2 2" xfId="3612"/>
    <cellStyle name="Cálculo 2 2 2 3 2 2 2 2" xfId="7973"/>
    <cellStyle name="Cálculo 2 2 2 3 2 2 2 2 2" xfId="11949"/>
    <cellStyle name="Cálculo 2 2 2 3 2 2 2 2 3" xfId="18199"/>
    <cellStyle name="Cálculo 2 2 2 3 2 2 2 2 4" xfId="21491"/>
    <cellStyle name="Cálculo 2 2 2 3 2 2 2 3" xfId="6265"/>
    <cellStyle name="Cálculo 2 2 2 3 2 2 2 3 2" xfId="16907"/>
    <cellStyle name="Cálculo 2 2 2 3 2 2 2 3 3" xfId="19783"/>
    <cellStyle name="Cálculo 2 2 2 3 2 2 2 4" xfId="9704"/>
    <cellStyle name="Cálculo 2 2 2 3 2 2 2 5" xfId="14939"/>
    <cellStyle name="Cálculo 2 2 2 3 2 2 2 6" xfId="17312"/>
    <cellStyle name="Cálculo 2 2 2 3 2 2 3" xfId="3995"/>
    <cellStyle name="Cálculo 2 2 2 3 2 2 3 2" xfId="7386"/>
    <cellStyle name="Cálculo 2 2 2 3 2 2 3 2 2" xfId="11472"/>
    <cellStyle name="Cálculo 2 2 2 3 2 2 3 2 3" xfId="17765"/>
    <cellStyle name="Cálculo 2 2 2 3 2 2 3 2 4" xfId="20904"/>
    <cellStyle name="Cálculo 2 2 2 3 2 2 3 3" xfId="5677"/>
    <cellStyle name="Cálculo 2 2 2 3 2 2 3 3 2" xfId="16474"/>
    <cellStyle name="Cálculo 2 2 2 3 2 2 3 3 3" xfId="19195"/>
    <cellStyle name="Cálculo 2 2 2 3 2 2 3 4" xfId="9914"/>
    <cellStyle name="Cálculo 2 2 2 3 2 2 3 5" xfId="15215"/>
    <cellStyle name="Cálculo 2 2 2 3 2 2 3 6" xfId="13996"/>
    <cellStyle name="Cálculo 2 2 2 3 2 2 4" xfId="4378"/>
    <cellStyle name="Cálculo 2 2 2 3 2 2 4 2" xfId="8280"/>
    <cellStyle name="Cálculo 2 2 2 3 2 2 4 2 2" xfId="12248"/>
    <cellStyle name="Cálculo 2 2 2 3 2 2 4 2 3" xfId="18432"/>
    <cellStyle name="Cálculo 2 2 2 3 2 2 4 2 4" xfId="21798"/>
    <cellStyle name="Cálculo 2 2 2 3 2 2 4 3" xfId="6572"/>
    <cellStyle name="Cálculo 2 2 2 3 2 2 4 3 2" xfId="17141"/>
    <cellStyle name="Cálculo 2 2 2 3 2 2 4 3 3" xfId="20090"/>
    <cellStyle name="Cálculo 2 2 2 3 2 2 4 4" xfId="10092"/>
    <cellStyle name="Cálculo 2 2 2 3 2 2 4 5" xfId="15490"/>
    <cellStyle name="Cálculo 2 2 2 3 2 2 4 6" xfId="13627"/>
    <cellStyle name="Cálculo 2 2 2 3 2 2 5" xfId="4760"/>
    <cellStyle name="Cálculo 2 2 2 3 2 2 5 2" xfId="8512"/>
    <cellStyle name="Cálculo 2 2 2 3 2 2 5 2 2" xfId="12480"/>
    <cellStyle name="Cálculo 2 2 2 3 2 2 5 2 3" xfId="18603"/>
    <cellStyle name="Cálculo 2 2 2 3 2 2 5 2 4" xfId="22030"/>
    <cellStyle name="Cálculo 2 2 2 3 2 2 5 3" xfId="6804"/>
    <cellStyle name="Cálculo 2 2 2 3 2 2 5 3 2" xfId="17311"/>
    <cellStyle name="Cálculo 2 2 2 3 2 2 5 3 3" xfId="20322"/>
    <cellStyle name="Cálculo 2 2 2 3 2 2 5 4" xfId="10269"/>
    <cellStyle name="Cálculo 2 2 2 3 2 2 5 5" xfId="15763"/>
    <cellStyle name="Cálculo 2 2 2 3 2 2 5 6" xfId="13245"/>
    <cellStyle name="Cálculo 2 2 2 3 2 2 6" xfId="7036"/>
    <cellStyle name="Cálculo 2 2 2 3 2 2 6 2" xfId="8744"/>
    <cellStyle name="Cálculo 2 2 2 3 2 2 6 2 2" xfId="12712"/>
    <cellStyle name="Cálculo 2 2 2 3 2 2 6 2 3" xfId="18775"/>
    <cellStyle name="Cálculo 2 2 2 3 2 2 6 2 4" xfId="22262"/>
    <cellStyle name="Cálculo 2 2 2 3 2 2 6 3" xfId="11170"/>
    <cellStyle name="Cálculo 2 2 2 3 2 2 6 4" xfId="17482"/>
    <cellStyle name="Cálculo 2 2 2 3 2 2 6 5" xfId="20554"/>
    <cellStyle name="Cálculo 2 2 2 3 2 2 7" xfId="6024"/>
    <cellStyle name="Cálculo 2 2 2 3 2 2 7 2" xfId="10765"/>
    <cellStyle name="Cálculo 2 2 2 3 2 2 7 3" xfId="16721"/>
    <cellStyle name="Cálculo 2 2 2 3 2 2 7 4" xfId="19542"/>
    <cellStyle name="Cálculo 2 2 2 3 2 2 8" xfId="7732"/>
    <cellStyle name="Cálculo 2 2 2 3 2 2 8 2" xfId="11753"/>
    <cellStyle name="Cálculo 2 2 2 3 2 2 8 3" xfId="18013"/>
    <cellStyle name="Cálculo 2 2 2 3 2 2 8 4" xfId="21250"/>
    <cellStyle name="Cálculo 2 2 2 3 2 2 9" xfId="5218"/>
    <cellStyle name="Cálculo 2 2 2 3 2 2 9 2" xfId="16109"/>
    <cellStyle name="Cálculo 2 2 2 3 2 2 9 3" xfId="12757"/>
    <cellStyle name="Cálculo 2 2 2 3 2 3" xfId="3282"/>
    <cellStyle name="Cálculo 2 2 2 3 2 3 2" xfId="3669"/>
    <cellStyle name="Cálculo 2 2 2 3 2 3 2 2" xfId="7340"/>
    <cellStyle name="Cálculo 2 2 2 3 2 3 2 2 2" xfId="17729"/>
    <cellStyle name="Cálculo 2 2 2 3 2 3 2 2 3" xfId="20858"/>
    <cellStyle name="Cálculo 2 2 2 3 2 3 2 3" xfId="9751"/>
    <cellStyle name="Cálculo 2 2 2 3 2 3 2 4" xfId="14981"/>
    <cellStyle name="Cálculo 2 2 2 3 2 3 2 5" xfId="14930"/>
    <cellStyle name="Cálculo 2 2 2 3 2 3 3" xfId="4052"/>
    <cellStyle name="Cálculo 2 2 2 3 2 3 3 2" xfId="15256"/>
    <cellStyle name="Cálculo 2 2 2 3 2 3 3 3" xfId="13939"/>
    <cellStyle name="Cálculo 2 2 2 3 2 3 4" xfId="4435"/>
    <cellStyle name="Cálculo 2 2 2 3 2 3 4 2" xfId="15532"/>
    <cellStyle name="Cálculo 2 2 2 3 2 3 4 3" xfId="13570"/>
    <cellStyle name="Cálculo 2 2 2 3 2 3 5" xfId="4817"/>
    <cellStyle name="Cálculo 2 2 2 3 2 3 5 2" xfId="15804"/>
    <cellStyle name="Cálculo 2 2 2 3 2 3 5 3" xfId="13189"/>
    <cellStyle name="Cálculo 2 2 2 3 2 3 6" xfId="5631"/>
    <cellStyle name="Cálculo 2 2 2 3 2 3 6 2" xfId="16438"/>
    <cellStyle name="Cálculo 2 2 2 3 2 3 6 3" xfId="19149"/>
    <cellStyle name="Cálculo 2 2 2 3 2 3 7" xfId="9412"/>
    <cellStyle name="Cálculo 2 2 2 3 2 3 8" xfId="14701"/>
    <cellStyle name="Cálculo 2 2 2 3 2 3 9" xfId="16240"/>
    <cellStyle name="Cálculo 2 2 2 3 2 4" xfId="2900"/>
    <cellStyle name="Cálculo 2 2 2 3 2 4 2" xfId="7208"/>
    <cellStyle name="Cálculo 2 2 2 3 2 4 2 2" xfId="11334"/>
    <cellStyle name="Cálculo 2 2 2 3 2 4 2 3" xfId="17614"/>
    <cellStyle name="Cálculo 2 2 2 3 2 4 2 4" xfId="20726"/>
    <cellStyle name="Cálculo 2 2 2 3 2 4 3" xfId="5499"/>
    <cellStyle name="Cálculo 2 2 2 3 2 4 3 2" xfId="16323"/>
    <cellStyle name="Cálculo 2 2 2 3 2 4 3 3" xfId="19017"/>
    <cellStyle name="Cálculo 2 2 2 3 2 4 4" xfId="9052"/>
    <cellStyle name="Cálculo 2 2 2 3 2 4 5" xfId="14427"/>
    <cellStyle name="Cálculo 2 2 2 3 2 4 6" xfId="14754"/>
    <cellStyle name="Cálculo 2 2 2 3 2 5" xfId="6406"/>
    <cellStyle name="Cálculo 2 2 2 3 2 5 2" xfId="8114"/>
    <cellStyle name="Cálculo 2 2 2 3 2 5 2 2" xfId="12082"/>
    <cellStyle name="Cálculo 2 2 2 3 2 5 2 3" xfId="18320"/>
    <cellStyle name="Cálculo 2 2 2 3 2 5 2 4" xfId="21632"/>
    <cellStyle name="Cálculo 2 2 2 3 2 5 3" xfId="10924"/>
    <cellStyle name="Cálculo 2 2 2 3 2 5 4" xfId="17029"/>
    <cellStyle name="Cálculo 2 2 2 3 2 5 5" xfId="19924"/>
    <cellStyle name="Cálculo 2 2 2 3 2 6" xfId="6638"/>
    <cellStyle name="Cálculo 2 2 2 3 2 6 2" xfId="8346"/>
    <cellStyle name="Cálculo 2 2 2 3 2 6 2 2" xfId="12314"/>
    <cellStyle name="Cálculo 2 2 2 3 2 6 2 3" xfId="18491"/>
    <cellStyle name="Cálculo 2 2 2 3 2 6 2 4" xfId="21864"/>
    <cellStyle name="Cálculo 2 2 2 3 2 6 3" xfId="10964"/>
    <cellStyle name="Cálculo 2 2 2 3 2 6 4" xfId="17200"/>
    <cellStyle name="Cálculo 2 2 2 3 2 6 5" xfId="20156"/>
    <cellStyle name="Cálculo 2 2 2 3 2 7" xfId="6870"/>
    <cellStyle name="Cálculo 2 2 2 3 2 7 2" xfId="8578"/>
    <cellStyle name="Cálculo 2 2 2 3 2 7 2 2" xfId="12546"/>
    <cellStyle name="Cálculo 2 2 2 3 2 7 2 3" xfId="18662"/>
    <cellStyle name="Cálculo 2 2 2 3 2 7 2 4" xfId="22096"/>
    <cellStyle name="Cálculo 2 2 2 3 2 7 3" xfId="11004"/>
    <cellStyle name="Cálculo 2 2 2 3 2 7 4" xfId="17370"/>
    <cellStyle name="Cálculo 2 2 2 3 2 7 5" xfId="20388"/>
    <cellStyle name="Cálculo 2 2 2 3 2 8" xfId="5853"/>
    <cellStyle name="Cálculo 2 2 2 3 2 8 2" xfId="10599"/>
    <cellStyle name="Cálculo 2 2 2 3 2 8 3" xfId="16606"/>
    <cellStyle name="Cálculo 2 2 2 3 2 8 4" xfId="19371"/>
    <cellStyle name="Cálculo 2 2 2 3 2 9" xfId="7561"/>
    <cellStyle name="Cálculo 2 2 2 3 2 9 2" xfId="11587"/>
    <cellStyle name="Cálculo 2 2 2 3 2 9 3" xfId="17898"/>
    <cellStyle name="Cálculo 2 2 2 3 2 9 4" xfId="21079"/>
    <cellStyle name="Cálculo 2 2 2 3 3" xfId="3168"/>
    <cellStyle name="Cálculo 2 2 2 3 3 10" xfId="9298"/>
    <cellStyle name="Cálculo 2 2 2 3 3 11" xfId="14617"/>
    <cellStyle name="Cálculo 2 2 2 3 3 12" xfId="15571"/>
    <cellStyle name="Cálculo 2 2 2 3 3 2" xfId="3555"/>
    <cellStyle name="Cálculo 2 2 2 3 3 2 2" xfId="7274"/>
    <cellStyle name="Cálculo 2 2 2 3 3 2 2 2" xfId="11379"/>
    <cellStyle name="Cálculo 2 2 2 3 3 2 2 3" xfId="17673"/>
    <cellStyle name="Cálculo 2 2 2 3 3 2 2 4" xfId="20792"/>
    <cellStyle name="Cálculo 2 2 2 3 3 2 3" xfId="5565"/>
    <cellStyle name="Cálculo 2 2 2 3 3 2 3 2" xfId="16382"/>
    <cellStyle name="Cálculo 2 2 2 3 3 2 3 3" xfId="19083"/>
    <cellStyle name="Cálculo 2 2 2 3 3 2 4" xfId="9647"/>
    <cellStyle name="Cálculo 2 2 2 3 3 2 5" xfId="14897"/>
    <cellStyle name="Cálculo 2 2 2 3 3 2 6" xfId="17870"/>
    <cellStyle name="Cálculo 2 2 2 3 3 3" xfId="3938"/>
    <cellStyle name="Cálculo 2 2 2 3 3 3 2" xfId="7796"/>
    <cellStyle name="Cálculo 2 2 2 3 3 3 2 2" xfId="11812"/>
    <cellStyle name="Cálculo 2 2 2 3 3 3 2 3" xfId="18064"/>
    <cellStyle name="Cálculo 2 2 2 3 3 3 2 4" xfId="21314"/>
    <cellStyle name="Cálculo 2 2 2 3 3 3 3" xfId="6088"/>
    <cellStyle name="Cálculo 2 2 2 3 3 3 3 2" xfId="16772"/>
    <cellStyle name="Cálculo 2 2 2 3 3 3 3 3" xfId="19606"/>
    <cellStyle name="Cálculo 2 2 2 3 3 3 4" xfId="9861"/>
    <cellStyle name="Cálculo 2 2 2 3 3 3 5" xfId="15173"/>
    <cellStyle name="Cálculo 2 2 2 3 3 3 6" xfId="14053"/>
    <cellStyle name="Cálculo 2 2 2 3 3 4" xfId="4321"/>
    <cellStyle name="Cálculo 2 2 2 3 3 4 2" xfId="8172"/>
    <cellStyle name="Cálculo 2 2 2 3 3 4 2 2" xfId="12140"/>
    <cellStyle name="Cálculo 2 2 2 3 3 4 2 3" xfId="18369"/>
    <cellStyle name="Cálculo 2 2 2 3 3 4 2 4" xfId="21690"/>
    <cellStyle name="Cálculo 2 2 2 3 3 4 3" xfId="6464"/>
    <cellStyle name="Cálculo 2 2 2 3 3 4 3 2" xfId="17078"/>
    <cellStyle name="Cálculo 2 2 2 3 3 4 3 3" xfId="19982"/>
    <cellStyle name="Cálculo 2 2 2 3 3 4 4" xfId="10039"/>
    <cellStyle name="Cálculo 2 2 2 3 3 4 5" xfId="15448"/>
    <cellStyle name="Cálculo 2 2 2 3 3 4 6" xfId="13684"/>
    <cellStyle name="Cálculo 2 2 2 3 3 5" xfId="4703"/>
    <cellStyle name="Cálculo 2 2 2 3 3 5 2" xfId="8404"/>
    <cellStyle name="Cálculo 2 2 2 3 3 5 2 2" xfId="12372"/>
    <cellStyle name="Cálculo 2 2 2 3 3 5 2 3" xfId="18540"/>
    <cellStyle name="Cálculo 2 2 2 3 3 5 2 4" xfId="21922"/>
    <cellStyle name="Cálculo 2 2 2 3 3 5 3" xfId="6696"/>
    <cellStyle name="Cálculo 2 2 2 3 3 5 3 2" xfId="17249"/>
    <cellStyle name="Cálculo 2 2 2 3 3 5 3 3" xfId="20214"/>
    <cellStyle name="Cálculo 2 2 2 3 3 5 4" xfId="10216"/>
    <cellStyle name="Cálculo 2 2 2 3 3 5 5" xfId="15722"/>
    <cellStyle name="Cálculo 2 2 2 3 3 5 6" xfId="13302"/>
    <cellStyle name="Cálculo 2 2 2 3 3 6" xfId="6928"/>
    <cellStyle name="Cálculo 2 2 2 3 3 6 2" xfId="8636"/>
    <cellStyle name="Cálculo 2 2 2 3 3 6 2 2" xfId="12604"/>
    <cellStyle name="Cálculo 2 2 2 3 3 6 2 3" xfId="18711"/>
    <cellStyle name="Cálculo 2 2 2 3 3 6 2 4" xfId="22154"/>
    <cellStyle name="Cálculo 2 2 2 3 3 6 3" xfId="11062"/>
    <cellStyle name="Cálculo 2 2 2 3 3 6 4" xfId="17419"/>
    <cellStyle name="Cálculo 2 2 2 3 3 6 5" xfId="20446"/>
    <cellStyle name="Cálculo 2 2 2 3 3 7" xfId="5916"/>
    <cellStyle name="Cálculo 2 2 2 3 3 7 2" xfId="10657"/>
    <cellStyle name="Cálculo 2 2 2 3 3 7 3" xfId="16657"/>
    <cellStyle name="Cálculo 2 2 2 3 3 7 4" xfId="19434"/>
    <cellStyle name="Cálculo 2 2 2 3 3 8" xfId="7624"/>
    <cellStyle name="Cálculo 2 2 2 3 3 8 2" xfId="11645"/>
    <cellStyle name="Cálculo 2 2 2 3 3 8 3" xfId="17949"/>
    <cellStyle name="Cálculo 2 2 2 3 3 8 4" xfId="21142"/>
    <cellStyle name="Cálculo 2 2 2 3 3 9" xfId="5012"/>
    <cellStyle name="Cálculo 2 2 2 3 3 9 2" xfId="15972"/>
    <cellStyle name="Cálculo 2 2 2 3 3 9 3" xfId="13007"/>
    <cellStyle name="Cálculo 2 2 2 3 4" xfId="3054"/>
    <cellStyle name="Cálculo 2 2 2 3 4 2" xfId="3441"/>
    <cellStyle name="Cálculo 2 2 2 3 4 2 2" xfId="7901"/>
    <cellStyle name="Cálculo 2 2 2 3 4 2 2 2" xfId="18155"/>
    <cellStyle name="Cálculo 2 2 2 3 4 2 2 3" xfId="21419"/>
    <cellStyle name="Cálculo 2 2 2 3 4 2 3" xfId="9550"/>
    <cellStyle name="Cálculo 2 2 2 3 4 2 4" xfId="14806"/>
    <cellStyle name="Cálculo 2 2 2 3 4 2 5" xfId="15155"/>
    <cellStyle name="Cálculo 2 2 2 3 4 3" xfId="3824"/>
    <cellStyle name="Cálculo 2 2 2 3 4 3 2" xfId="15082"/>
    <cellStyle name="Cálculo 2 2 2 3 4 3 3" xfId="14097"/>
    <cellStyle name="Cálculo 2 2 2 3 4 4" xfId="4207"/>
    <cellStyle name="Cálculo 2 2 2 3 4 4 2" xfId="15357"/>
    <cellStyle name="Cálculo 2 2 2 3 4 4 3" xfId="13798"/>
    <cellStyle name="Cálculo 2 2 2 3 4 5" xfId="4589"/>
    <cellStyle name="Cálculo 2 2 2 3 4 5 2" xfId="15631"/>
    <cellStyle name="Cálculo 2 2 2 3 4 5 3" xfId="13416"/>
    <cellStyle name="Cálculo 2 2 2 3 4 6" xfId="6193"/>
    <cellStyle name="Cálculo 2 2 2 3 4 6 2" xfId="16863"/>
    <cellStyle name="Cálculo 2 2 2 3 4 6 3" xfId="19711"/>
    <cellStyle name="Cálculo 2 2 2 3 4 7" xfId="9194"/>
    <cellStyle name="Cálculo 2 2 2 3 4 8" xfId="14526"/>
    <cellStyle name="Cálculo 2 2 2 3 4 9" xfId="15388"/>
    <cellStyle name="Cálculo 2 2 2 3 5" xfId="2876"/>
    <cellStyle name="Cálculo 2 2 2 3 5 2" xfId="5080"/>
    <cellStyle name="Cálculo 2 2 2 3 5 2 2" xfId="10331"/>
    <cellStyle name="Cálculo 2 2 2 3 5 2 3" xfId="16018"/>
    <cellStyle name="Cálculo 2 2 2 3 5 2 4" xfId="12955"/>
    <cellStyle name="Cálculo 2 2 2 3 5 3" xfId="5287"/>
    <cellStyle name="Cálculo 2 2 2 3 5 3 2" xfId="16165"/>
    <cellStyle name="Cálculo 2 2 2 3 5 3 3" xfId="18805"/>
    <cellStyle name="Cálculo 2 2 2 3 5 4" xfId="9029"/>
    <cellStyle name="Cálculo 2 2 2 3 5 5" xfId="14410"/>
    <cellStyle name="Cálculo 2 2 2 3 5 6" xfId="14470"/>
    <cellStyle name="Cálculo 2 2 2 3 6" xfId="6384"/>
    <cellStyle name="Cálculo 2 2 2 3 6 2" xfId="8092"/>
    <cellStyle name="Cálculo 2 2 2 3 6 2 2" xfId="12060"/>
    <cellStyle name="Cálculo 2 2 2 3 6 2 3" xfId="18298"/>
    <cellStyle name="Cálculo 2 2 2 3 6 2 4" xfId="21610"/>
    <cellStyle name="Cálculo 2 2 2 3 6 3" xfId="10902"/>
    <cellStyle name="Cálculo 2 2 2 3 6 4" xfId="17007"/>
    <cellStyle name="Cálculo 2 2 2 3 6 5" xfId="19902"/>
    <cellStyle name="Cálculo 2 2 2 3 7" xfId="6616"/>
    <cellStyle name="Cálculo 2 2 2 3 7 2" xfId="8324"/>
    <cellStyle name="Cálculo 2 2 2 3 7 2 2" xfId="12292"/>
    <cellStyle name="Cálculo 2 2 2 3 7 2 3" xfId="18469"/>
    <cellStyle name="Cálculo 2 2 2 3 7 2 4" xfId="21842"/>
    <cellStyle name="Cálculo 2 2 2 3 7 3" xfId="10942"/>
    <cellStyle name="Cálculo 2 2 2 3 7 4" xfId="17178"/>
    <cellStyle name="Cálculo 2 2 2 3 7 5" xfId="20134"/>
    <cellStyle name="Cálculo 2 2 2 3 8" xfId="6848"/>
    <cellStyle name="Cálculo 2 2 2 3 8 2" xfId="8556"/>
    <cellStyle name="Cálculo 2 2 2 3 8 2 2" xfId="12524"/>
    <cellStyle name="Cálculo 2 2 2 3 8 2 3" xfId="18640"/>
    <cellStyle name="Cálculo 2 2 2 3 8 2 4" xfId="22074"/>
    <cellStyle name="Cálculo 2 2 2 3 8 3" xfId="10982"/>
    <cellStyle name="Cálculo 2 2 2 3 8 4" xfId="17348"/>
    <cellStyle name="Cálculo 2 2 2 3 8 5" xfId="20366"/>
    <cellStyle name="Cálculo 2 2 2 3 9" xfId="5814"/>
    <cellStyle name="Cálculo 2 2 2 3 9 2" xfId="10577"/>
    <cellStyle name="Cálculo 2 2 2 3 9 3" xfId="16577"/>
    <cellStyle name="Cálculo 2 2 2 3 9 4" xfId="19332"/>
    <cellStyle name="Cálculo 2 2 2 4" xfId="2834"/>
    <cellStyle name="Cálculo 2 2 2 4 10" xfId="8987"/>
    <cellStyle name="Cálculo 2 2 2 4 11" xfId="14375"/>
    <cellStyle name="Cálculo 2 2 2 4 12" xfId="14446"/>
    <cellStyle name="Cálculo 2 2 2 4 2" xfId="2774"/>
    <cellStyle name="Cálculo 2 2 2 4 2 2" xfId="5117"/>
    <cellStyle name="Cálculo 2 2 2 4 2 2 2" xfId="10360"/>
    <cellStyle name="Cálculo 2 2 2 4 2 2 3" xfId="16050"/>
    <cellStyle name="Cálculo 2 2 2 4 2 2 4" xfId="14160"/>
    <cellStyle name="Cálculo 2 2 2 4 2 3" xfId="5297"/>
    <cellStyle name="Cálculo 2 2 2 4 2 3 2" xfId="16172"/>
    <cellStyle name="Cálculo 2 2 2 4 2 3 3" xfId="18815"/>
    <cellStyle name="Cálculo 2 2 2 4 2 4" xfId="8929"/>
    <cellStyle name="Cálculo 2 2 2 4 2 5" xfId="14323"/>
    <cellStyle name="Cálculo 2 2 2 4 2 6" xfId="17383"/>
    <cellStyle name="Cálculo 2 2 2 4 3" xfId="2799"/>
    <cellStyle name="Cálculo 2 2 2 4 3 2" xfId="7093"/>
    <cellStyle name="Cálculo 2 2 2 4 3 2 2" xfId="11227"/>
    <cellStyle name="Cálculo 2 2 2 4 3 2 3" xfId="17521"/>
    <cellStyle name="Cálculo 2 2 2 4 3 2 4" xfId="20611"/>
    <cellStyle name="Cálculo 2 2 2 4 3 3" xfId="5384"/>
    <cellStyle name="Cálculo 2 2 2 4 3 3 2" xfId="16231"/>
    <cellStyle name="Cálculo 2 2 2 4 3 3 3" xfId="18902"/>
    <cellStyle name="Cálculo 2 2 2 4 3 4" xfId="8954"/>
    <cellStyle name="Cálculo 2 2 2 4 3 5" xfId="14345"/>
    <cellStyle name="Cálculo 2 2 2 4 3 6" xfId="18728"/>
    <cellStyle name="Cálculo 2 2 2 4 4" xfId="2783"/>
    <cellStyle name="Cálculo 2 2 2 4 4 2" xfId="8228"/>
    <cellStyle name="Cálculo 2 2 2 4 4 2 2" xfId="12196"/>
    <cellStyle name="Cálculo 2 2 2 4 4 2 3" xfId="18406"/>
    <cellStyle name="Cálculo 2 2 2 4 4 2 4" xfId="21746"/>
    <cellStyle name="Cálculo 2 2 2 4 4 3" xfId="6520"/>
    <cellStyle name="Cálculo 2 2 2 4 4 3 2" xfId="17115"/>
    <cellStyle name="Cálculo 2 2 2 4 4 3 3" xfId="20038"/>
    <cellStyle name="Cálculo 2 2 2 4 4 4" xfId="8938"/>
    <cellStyle name="Cálculo 2 2 2 4 4 5" xfId="14331"/>
    <cellStyle name="Cálculo 2 2 2 4 4 6" xfId="15016"/>
    <cellStyle name="Cálculo 2 2 2 4 5" xfId="2793"/>
    <cellStyle name="Cálculo 2 2 2 4 5 2" xfId="8460"/>
    <cellStyle name="Cálculo 2 2 2 4 5 2 2" xfId="12428"/>
    <cellStyle name="Cálculo 2 2 2 4 5 2 3" xfId="18577"/>
    <cellStyle name="Cálculo 2 2 2 4 5 2 4" xfId="21978"/>
    <cellStyle name="Cálculo 2 2 2 4 5 3" xfId="6752"/>
    <cellStyle name="Cálculo 2 2 2 4 5 3 2" xfId="17285"/>
    <cellStyle name="Cálculo 2 2 2 4 5 3 3" xfId="20270"/>
    <cellStyle name="Cálculo 2 2 2 4 5 4" xfId="8948"/>
    <cellStyle name="Cálculo 2 2 2 4 5 5" xfId="14340"/>
    <cellStyle name="Cálculo 2 2 2 4 5 6" xfId="15096"/>
    <cellStyle name="Cálculo 2 2 2 4 6" xfId="6984"/>
    <cellStyle name="Cálculo 2 2 2 4 6 2" xfId="8692"/>
    <cellStyle name="Cálculo 2 2 2 4 6 2 2" xfId="12660"/>
    <cellStyle name="Cálculo 2 2 2 4 6 2 3" xfId="18748"/>
    <cellStyle name="Cálculo 2 2 2 4 6 2 4" xfId="22210"/>
    <cellStyle name="Cálculo 2 2 2 4 6 3" xfId="11118"/>
    <cellStyle name="Cálculo 2 2 2 4 6 4" xfId="17455"/>
    <cellStyle name="Cálculo 2 2 2 4 6 5" xfId="20502"/>
    <cellStyle name="Cálculo 2 2 2 4 7" xfId="5972"/>
    <cellStyle name="Cálculo 2 2 2 4 7 2" xfId="10713"/>
    <cellStyle name="Cálculo 2 2 2 4 7 3" xfId="16694"/>
    <cellStyle name="Cálculo 2 2 2 4 7 4" xfId="19490"/>
    <cellStyle name="Cálculo 2 2 2 4 8" xfId="7680"/>
    <cellStyle name="Cálculo 2 2 2 4 8 2" xfId="11701"/>
    <cellStyle name="Cálculo 2 2 2 4 8 3" xfId="17986"/>
    <cellStyle name="Cálculo 2 2 2 4 8 4" xfId="21198"/>
    <cellStyle name="Cálculo 2 2 2 4 9" xfId="5165"/>
    <cellStyle name="Cálculo 2 2 2 4 9 2" xfId="16081"/>
    <cellStyle name="Cálculo 2 2 2 4 9 3" xfId="12917"/>
    <cellStyle name="Cálculo 2 2 2 5" xfId="3124"/>
    <cellStyle name="Cálculo 2 2 2 5 2" xfId="3511"/>
    <cellStyle name="Cálculo 2 2 2 5 2 2" xfId="7416"/>
    <cellStyle name="Cálculo 2 2 2 5 2 2 2" xfId="17787"/>
    <cellStyle name="Cálculo 2 2 2 5 2 2 3" xfId="20934"/>
    <cellStyle name="Cálculo 2 2 2 5 2 3" xfId="9604"/>
    <cellStyle name="Cálculo 2 2 2 5 2 4" xfId="14861"/>
    <cellStyle name="Cálculo 2 2 2 5 2 5" xfId="17825"/>
    <cellStyle name="Cálculo 2 2 2 5 3" xfId="3894"/>
    <cellStyle name="Cálculo 2 2 2 5 3 2" xfId="15137"/>
    <cellStyle name="Cálculo 2 2 2 5 3 3" xfId="14136"/>
    <cellStyle name="Cálculo 2 2 2 5 4" xfId="4277"/>
    <cellStyle name="Cálculo 2 2 2 5 4 2" xfId="15412"/>
    <cellStyle name="Cálculo 2 2 2 5 4 3" xfId="13728"/>
    <cellStyle name="Cálculo 2 2 2 5 5" xfId="4659"/>
    <cellStyle name="Cálculo 2 2 2 5 5 2" xfId="15686"/>
    <cellStyle name="Cálculo 2 2 2 5 5 3" xfId="13346"/>
    <cellStyle name="Cálculo 2 2 2 5 6" xfId="5707"/>
    <cellStyle name="Cálculo 2 2 2 5 6 2" xfId="16496"/>
    <cellStyle name="Cálculo 2 2 2 5 6 3" xfId="19225"/>
    <cellStyle name="Cálculo 2 2 2 5 7" xfId="9255"/>
    <cellStyle name="Cálculo 2 2 2 5 8" xfId="14581"/>
    <cellStyle name="Cálculo 2 2 2 5 9" xfId="15562"/>
    <cellStyle name="Cálculo 2 2 2 6" xfId="3102"/>
    <cellStyle name="Cálculo 2 2 2 6 2" xfId="3489"/>
    <cellStyle name="Cálculo 2 2 2 6 2 2" xfId="7921"/>
    <cellStyle name="Cálculo 2 2 2 6 2 2 2" xfId="18173"/>
    <cellStyle name="Cálculo 2 2 2 6 2 2 3" xfId="21439"/>
    <cellStyle name="Cálculo 2 2 2 6 2 3" xfId="9582"/>
    <cellStyle name="Cálculo 2 2 2 6 2 4" xfId="14844"/>
    <cellStyle name="Cálculo 2 2 2 6 2 5" xfId="14956"/>
    <cellStyle name="Cálculo 2 2 2 6 3" xfId="3872"/>
    <cellStyle name="Cálculo 2 2 2 6 3 2" xfId="15120"/>
    <cellStyle name="Cálculo 2 2 2 6 3 3" xfId="14206"/>
    <cellStyle name="Cálculo 2 2 2 6 4" xfId="4255"/>
    <cellStyle name="Cálculo 2 2 2 6 4 2" xfId="15395"/>
    <cellStyle name="Cálculo 2 2 2 6 4 3" xfId="13750"/>
    <cellStyle name="Cálculo 2 2 2 6 5" xfId="4637"/>
    <cellStyle name="Cálculo 2 2 2 6 5 2" xfId="15669"/>
    <cellStyle name="Cálculo 2 2 2 6 5 3" xfId="13368"/>
    <cellStyle name="Cálculo 2 2 2 6 6" xfId="6213"/>
    <cellStyle name="Cálculo 2 2 2 6 6 2" xfId="16881"/>
    <cellStyle name="Cálculo 2 2 2 6 6 3" xfId="19731"/>
    <cellStyle name="Cálculo 2 2 2 6 7" xfId="9233"/>
    <cellStyle name="Cálculo 2 2 2 6 8" xfId="14564"/>
    <cellStyle name="Cálculo 2 2 2 6 9" xfId="18707"/>
    <cellStyle name="Cálculo 2 2 2 7" xfId="5292"/>
    <cellStyle name="Cálculo 2 2 2 7 2" xfId="5075"/>
    <cellStyle name="Cálculo 2 2 2 7 2 2" xfId="10326"/>
    <cellStyle name="Cálculo 2 2 2 7 2 3" xfId="16015"/>
    <cellStyle name="Cálculo 2 2 2 7 2 4" xfId="14158"/>
    <cellStyle name="Cálculo 2 2 2 7 3" xfId="10412"/>
    <cellStyle name="Cálculo 2 2 2 7 4" xfId="16168"/>
    <cellStyle name="Cálculo 2 2 2 7 5" xfId="18810"/>
    <cellStyle name="Cálculo 2 2 2 8" xfId="6170"/>
    <cellStyle name="Cálculo 2 2 2 8 2" xfId="7878"/>
    <cellStyle name="Cálculo 2 2 2 8 2 2" xfId="11869"/>
    <cellStyle name="Cálculo 2 2 2 8 2 3" xfId="18134"/>
    <cellStyle name="Cálculo 2 2 2 8 2 4" xfId="21396"/>
    <cellStyle name="Cálculo 2 2 2 8 3" xfId="10831"/>
    <cellStyle name="Cálculo 2 2 2 8 4" xfId="16842"/>
    <cellStyle name="Cálculo 2 2 2 8 5" xfId="19688"/>
    <cellStyle name="Cálculo 2 2 2 9" xfId="5253"/>
    <cellStyle name="Cálculo 2 2 2 9 2" xfId="10393"/>
    <cellStyle name="Cálculo 2 2 2 9 3" xfId="16137"/>
    <cellStyle name="Cálculo 2 2 2 9 4" xfId="12841"/>
    <cellStyle name="Cálculo 2 2 3" xfId="2694"/>
    <cellStyle name="Cálculo 2 2 3 10" xfId="5741"/>
    <cellStyle name="Cálculo 2 2 3 10 2" xfId="10523"/>
    <cellStyle name="Cálculo 2 2 3 10 3" xfId="16522"/>
    <cellStyle name="Cálculo 2 2 3 10 4" xfId="19259"/>
    <cellStyle name="Cálculo 2 2 3 11" xfId="7450"/>
    <cellStyle name="Cálculo 2 2 3 11 2" xfId="11510"/>
    <cellStyle name="Cálculo 2 2 3 11 3" xfId="17813"/>
    <cellStyle name="Cálculo 2 2 3 11 4" xfId="20968"/>
    <cellStyle name="Cálculo 2 2 3 12" xfId="4873"/>
    <cellStyle name="Cálculo 2 2 3 12 2" xfId="15848"/>
    <cellStyle name="Cálculo 2 2 3 12 3" xfId="13133"/>
    <cellStyle name="Cálculo 2 2 3 13" xfId="8849"/>
    <cellStyle name="Cálculo 2 2 3 14" xfId="14265"/>
    <cellStyle name="Cálculo 2 2 3 15" xfId="17122"/>
    <cellStyle name="Cálculo 2 2 3 2" xfId="2751"/>
    <cellStyle name="Cálculo 2 2 3 2 10" xfId="4937"/>
    <cellStyle name="Cálculo 2 2 3 2 10 2" xfId="15907"/>
    <cellStyle name="Cálculo 2 2 3 2 10 3" xfId="13082"/>
    <cellStyle name="Cálculo 2 2 3 2 11" xfId="8906"/>
    <cellStyle name="Cálculo 2 2 3 2 12" xfId="14308"/>
    <cellStyle name="Cálculo 2 2 3 2 2" xfId="3241"/>
    <cellStyle name="Cálculo 2 2 3 2 2 10" xfId="9371"/>
    <cellStyle name="Cálculo 2 2 3 2 2 11" xfId="14673"/>
    <cellStyle name="Cálculo 2 2 3 2 2 12" xfId="15196"/>
    <cellStyle name="Cálculo 2 2 3 2 2 2" xfId="3628"/>
    <cellStyle name="Cálculo 2 2 3 2 2 2 2" xfId="7989"/>
    <cellStyle name="Cálculo 2 2 3 2 2 2 2 2" xfId="11965"/>
    <cellStyle name="Cálculo 2 2 3 2 2 2 2 3" xfId="18212"/>
    <cellStyle name="Cálculo 2 2 3 2 2 2 2 4" xfId="21507"/>
    <cellStyle name="Cálculo 2 2 3 2 2 2 3" xfId="6281"/>
    <cellStyle name="Cálculo 2 2 3 2 2 2 3 2" xfId="16921"/>
    <cellStyle name="Cálculo 2 2 3 2 2 2 3 3" xfId="19799"/>
    <cellStyle name="Cálculo 2 2 3 2 2 2 4" xfId="9720"/>
    <cellStyle name="Cálculo 2 2 3 2 2 2 5" xfId="14953"/>
    <cellStyle name="Cálculo 2 2 3 2 2 2 6" xfId="18753"/>
    <cellStyle name="Cálculo 2 2 3 2 2 3" xfId="4011"/>
    <cellStyle name="Cálculo 2 2 3 2 2 3 2" xfId="7330"/>
    <cellStyle name="Cálculo 2 2 3 2 2 3 2 2" xfId="11420"/>
    <cellStyle name="Cálculo 2 2 3 2 2 3 2 3" xfId="17720"/>
    <cellStyle name="Cálculo 2 2 3 2 2 3 2 4" xfId="20848"/>
    <cellStyle name="Cálculo 2 2 3 2 2 3 3" xfId="5621"/>
    <cellStyle name="Cálculo 2 2 3 2 2 3 3 2" xfId="16429"/>
    <cellStyle name="Cálculo 2 2 3 2 2 3 3 3" xfId="19139"/>
    <cellStyle name="Cálculo 2 2 3 2 2 3 4" xfId="9930"/>
    <cellStyle name="Cálculo 2 2 3 2 2 3 5" xfId="15228"/>
    <cellStyle name="Cálculo 2 2 3 2 2 3 6" xfId="13980"/>
    <cellStyle name="Cálculo 2 2 3 2 2 4" xfId="4394"/>
    <cellStyle name="Cálculo 2 2 3 2 2 4 2" xfId="8296"/>
    <cellStyle name="Cálculo 2 2 3 2 2 4 2 2" xfId="12264"/>
    <cellStyle name="Cálculo 2 2 3 2 2 4 2 3" xfId="18446"/>
    <cellStyle name="Cálculo 2 2 3 2 2 4 2 4" xfId="21814"/>
    <cellStyle name="Cálculo 2 2 3 2 2 4 3" xfId="6588"/>
    <cellStyle name="Cálculo 2 2 3 2 2 4 3 2" xfId="17155"/>
    <cellStyle name="Cálculo 2 2 3 2 2 4 3 3" xfId="20106"/>
    <cellStyle name="Cálculo 2 2 3 2 2 4 4" xfId="10108"/>
    <cellStyle name="Cálculo 2 2 3 2 2 4 5" xfId="15504"/>
    <cellStyle name="Cálculo 2 2 3 2 2 4 6" xfId="13611"/>
    <cellStyle name="Cálculo 2 2 3 2 2 5" xfId="4776"/>
    <cellStyle name="Cálculo 2 2 3 2 2 5 2" xfId="8528"/>
    <cellStyle name="Cálculo 2 2 3 2 2 5 2 2" xfId="12496"/>
    <cellStyle name="Cálculo 2 2 3 2 2 5 2 3" xfId="18617"/>
    <cellStyle name="Cálculo 2 2 3 2 2 5 2 4" xfId="22046"/>
    <cellStyle name="Cálculo 2 2 3 2 2 5 3" xfId="6820"/>
    <cellStyle name="Cálculo 2 2 3 2 2 5 3 2" xfId="17325"/>
    <cellStyle name="Cálculo 2 2 3 2 2 5 3 3" xfId="20338"/>
    <cellStyle name="Cálculo 2 2 3 2 2 5 4" xfId="10285"/>
    <cellStyle name="Cálculo 2 2 3 2 2 5 5" xfId="15776"/>
    <cellStyle name="Cálculo 2 2 3 2 2 5 6" xfId="13229"/>
    <cellStyle name="Cálculo 2 2 3 2 2 6" xfId="7052"/>
    <cellStyle name="Cálculo 2 2 3 2 2 6 2" xfId="8760"/>
    <cellStyle name="Cálculo 2 2 3 2 2 6 2 2" xfId="12728"/>
    <cellStyle name="Cálculo 2 2 3 2 2 6 2 3" xfId="18789"/>
    <cellStyle name="Cálculo 2 2 3 2 2 6 2 4" xfId="22278"/>
    <cellStyle name="Cálculo 2 2 3 2 2 6 3" xfId="11186"/>
    <cellStyle name="Cálculo 2 2 3 2 2 6 4" xfId="17496"/>
    <cellStyle name="Cálculo 2 2 3 2 2 6 5" xfId="20570"/>
    <cellStyle name="Cálculo 2 2 3 2 2 7" xfId="6040"/>
    <cellStyle name="Cálculo 2 2 3 2 2 7 2" xfId="10781"/>
    <cellStyle name="Cálculo 2 2 3 2 2 7 3" xfId="16735"/>
    <cellStyle name="Cálculo 2 2 3 2 2 7 4" xfId="19558"/>
    <cellStyle name="Cálculo 2 2 3 2 2 8" xfId="7748"/>
    <cellStyle name="Cálculo 2 2 3 2 2 8 2" xfId="11769"/>
    <cellStyle name="Cálculo 2 2 3 2 2 8 3" xfId="18027"/>
    <cellStyle name="Cálculo 2 2 3 2 2 8 4" xfId="21266"/>
    <cellStyle name="Cálculo 2 2 3 2 2 9" xfId="5234"/>
    <cellStyle name="Cálculo 2 2 3 2 2 9 2" xfId="16123"/>
    <cellStyle name="Cálculo 2 2 3 2 2 9 3" xfId="12860"/>
    <cellStyle name="Cálculo 2 2 3 2 3" xfId="3298"/>
    <cellStyle name="Cálculo 2 2 3 2 3 2" xfId="3685"/>
    <cellStyle name="Cálculo 2 2 3 2 3 2 2" xfId="7310"/>
    <cellStyle name="Cálculo 2 2 3 2 3 2 2 2" xfId="17703"/>
    <cellStyle name="Cálculo 2 2 3 2 3 2 2 3" xfId="20828"/>
    <cellStyle name="Cálculo 2 2 3 2 3 2 3" xfId="9762"/>
    <cellStyle name="Cálculo 2 2 3 2 3 2 4" xfId="14995"/>
    <cellStyle name="Cálculo 2 2 3 2 3 2 5" xfId="16884"/>
    <cellStyle name="Cálculo 2 2 3 2 3 3" xfId="4068"/>
    <cellStyle name="Cálculo 2 2 3 2 3 3 2" xfId="15270"/>
    <cellStyle name="Cálculo 2 2 3 2 3 3 3" xfId="13923"/>
    <cellStyle name="Cálculo 2 2 3 2 3 4" xfId="4451"/>
    <cellStyle name="Cálculo 2 2 3 2 3 4 2" xfId="15545"/>
    <cellStyle name="Cálculo 2 2 3 2 3 4 3" xfId="13554"/>
    <cellStyle name="Cálculo 2 2 3 2 3 5" xfId="4833"/>
    <cellStyle name="Cálculo 2 2 3 2 3 5 2" xfId="15817"/>
    <cellStyle name="Cálculo 2 2 3 2 3 5 3" xfId="13173"/>
    <cellStyle name="Cálculo 2 2 3 2 3 6" xfId="5601"/>
    <cellStyle name="Cálculo 2 2 3 2 3 6 2" xfId="16412"/>
    <cellStyle name="Cálculo 2 2 3 2 3 6 3" xfId="19119"/>
    <cellStyle name="Cálculo 2 2 3 2 3 7" xfId="9428"/>
    <cellStyle name="Cálculo 2 2 3 2 3 8" xfId="14715"/>
    <cellStyle name="Cálculo 2 2 3 2 3 9" xfId="18399"/>
    <cellStyle name="Cálculo 2 2 3 2 4" xfId="2916"/>
    <cellStyle name="Cálculo 2 2 3 2 4 2" xfId="7119"/>
    <cellStyle name="Cálculo 2 2 3 2 4 2 2" xfId="11253"/>
    <cellStyle name="Cálculo 2 2 3 2 4 2 3" xfId="17539"/>
    <cellStyle name="Cálculo 2 2 3 2 4 2 4" xfId="20637"/>
    <cellStyle name="Cálculo 2 2 3 2 4 3" xfId="5410"/>
    <cellStyle name="Cálculo 2 2 3 2 4 3 2" xfId="16249"/>
    <cellStyle name="Cálculo 2 2 3 2 4 3 3" xfId="18928"/>
    <cellStyle name="Cálculo 2 2 3 2 4 4" xfId="9068"/>
    <cellStyle name="Cálculo 2 2 3 2 4 5" xfId="14440"/>
    <cellStyle name="Cálculo 2 2 3 2 4 6" xfId="15072"/>
    <cellStyle name="Cálculo 2 2 3 2 5" xfId="6395"/>
    <cellStyle name="Cálculo 2 2 3 2 5 2" xfId="8103"/>
    <cellStyle name="Cálculo 2 2 3 2 5 2 2" xfId="12071"/>
    <cellStyle name="Cálculo 2 2 3 2 5 2 3" xfId="18309"/>
    <cellStyle name="Cálculo 2 2 3 2 5 2 4" xfId="21621"/>
    <cellStyle name="Cálculo 2 2 3 2 5 3" xfId="10913"/>
    <cellStyle name="Cálculo 2 2 3 2 5 4" xfId="17018"/>
    <cellStyle name="Cálculo 2 2 3 2 5 5" xfId="19913"/>
    <cellStyle name="Cálculo 2 2 3 2 6" xfId="6627"/>
    <cellStyle name="Cálculo 2 2 3 2 6 2" xfId="8335"/>
    <cellStyle name="Cálculo 2 2 3 2 6 2 2" xfId="12303"/>
    <cellStyle name="Cálculo 2 2 3 2 6 2 3" xfId="18480"/>
    <cellStyle name="Cálculo 2 2 3 2 6 2 4" xfId="21853"/>
    <cellStyle name="Cálculo 2 2 3 2 6 3" xfId="10953"/>
    <cellStyle name="Cálculo 2 2 3 2 6 4" xfId="17189"/>
    <cellStyle name="Cálculo 2 2 3 2 6 5" xfId="20145"/>
    <cellStyle name="Cálculo 2 2 3 2 7" xfId="6859"/>
    <cellStyle name="Cálculo 2 2 3 2 7 2" xfId="8567"/>
    <cellStyle name="Cálculo 2 2 3 2 7 2 2" xfId="12535"/>
    <cellStyle name="Cálculo 2 2 3 2 7 2 3" xfId="18651"/>
    <cellStyle name="Cálculo 2 2 3 2 7 2 4" xfId="22085"/>
    <cellStyle name="Cálculo 2 2 3 2 7 3" xfId="10993"/>
    <cellStyle name="Cálculo 2 2 3 2 7 4" xfId="17359"/>
    <cellStyle name="Cálculo 2 2 3 2 7 5" xfId="20377"/>
    <cellStyle name="Cálculo 2 2 3 2 8" xfId="5830"/>
    <cellStyle name="Cálculo 2 2 3 2 8 2" xfId="10588"/>
    <cellStyle name="Cálculo 2 2 3 2 8 3" xfId="16590"/>
    <cellStyle name="Cálculo 2 2 3 2 8 4" xfId="19348"/>
    <cellStyle name="Cálculo 2 2 3 2 9" xfId="7538"/>
    <cellStyle name="Cálculo 2 2 3 2 9 2" xfId="11574"/>
    <cellStyle name="Cálculo 2 2 3 2 9 3" xfId="17882"/>
    <cellStyle name="Cálculo 2 2 3 2 9 4" xfId="21056"/>
    <cellStyle name="Cálculo 2 2 3 3" xfId="2657"/>
    <cellStyle name="Cálculo 2 2 3 3 10" xfId="4914"/>
    <cellStyle name="Cálculo 2 2 3 3 10 2" xfId="15884"/>
    <cellStyle name="Cálculo 2 2 3 3 10 3" xfId="13105"/>
    <cellStyle name="Cálculo 2 2 3 3 11" xfId="8814"/>
    <cellStyle name="Cálculo 2 2 3 3 12" xfId="14234"/>
    <cellStyle name="Cálculo 2 2 3 3 2" xfId="3149"/>
    <cellStyle name="Cálculo 2 2 3 3 2 10" xfId="9279"/>
    <cellStyle name="Cálculo 2 2 3 3 2 11" xfId="14602"/>
    <cellStyle name="Cálculo 2 2 3 3 2 12" xfId="18607"/>
    <cellStyle name="Cálculo 2 2 3 3 2 2" xfId="3536"/>
    <cellStyle name="Cálculo 2 2 3 3 2 2 2" xfId="7372"/>
    <cellStyle name="Cálculo 2 2 3 3 2 2 2 2" xfId="11458"/>
    <cellStyle name="Cálculo 2 2 3 3 2 2 2 3" xfId="17754"/>
    <cellStyle name="Cálculo 2 2 3 3 2 2 2 4" xfId="20890"/>
    <cellStyle name="Cálculo 2 2 3 3 2 2 3" xfId="5663"/>
    <cellStyle name="Cálculo 2 2 3 3 2 2 3 2" xfId="16463"/>
    <cellStyle name="Cálculo 2 2 3 3 2 2 3 3" xfId="19181"/>
    <cellStyle name="Cálculo 2 2 3 3 2 2 4" xfId="9628"/>
    <cellStyle name="Cálculo 2 2 3 3 2 2 5" xfId="14882"/>
    <cellStyle name="Cálculo 2 2 3 3 2 2 6" xfId="14449"/>
    <cellStyle name="Cálculo 2 2 3 3 2 3" xfId="3919"/>
    <cellStyle name="Cálculo 2 2 3 3 2 3 2" xfId="7843"/>
    <cellStyle name="Cálculo 2 2 3 3 2 3 2 2" xfId="11847"/>
    <cellStyle name="Cálculo 2 2 3 3 2 3 2 3" xfId="18102"/>
    <cellStyle name="Cálculo 2 2 3 3 2 3 2 4" xfId="21361"/>
    <cellStyle name="Cálculo 2 2 3 3 2 3 3" xfId="6135"/>
    <cellStyle name="Cálculo 2 2 3 3 2 3 3 2" xfId="16810"/>
    <cellStyle name="Cálculo 2 2 3 3 2 3 3 3" xfId="19653"/>
    <cellStyle name="Cálculo 2 2 3 3 2 3 4" xfId="9842"/>
    <cellStyle name="Cálculo 2 2 3 3 2 3 5" xfId="15158"/>
    <cellStyle name="Cálculo 2 2 3 3 2 3 6" xfId="14072"/>
    <cellStyle name="Cálculo 2 2 3 3 2 4" xfId="4302"/>
    <cellStyle name="Cálculo 2 2 3 3 2 4 2" xfId="8191"/>
    <cellStyle name="Cálculo 2 2 3 3 2 4 2 2" xfId="12159"/>
    <cellStyle name="Cálculo 2 2 3 3 2 4 2 3" xfId="18384"/>
    <cellStyle name="Cálculo 2 2 3 3 2 4 2 4" xfId="21709"/>
    <cellStyle name="Cálculo 2 2 3 3 2 4 3" xfId="6483"/>
    <cellStyle name="Cálculo 2 2 3 3 2 4 3 2" xfId="17093"/>
    <cellStyle name="Cálculo 2 2 3 3 2 4 3 3" xfId="20001"/>
    <cellStyle name="Cálculo 2 2 3 3 2 4 4" xfId="10020"/>
    <cellStyle name="Cálculo 2 2 3 3 2 4 5" xfId="15433"/>
    <cellStyle name="Cálculo 2 2 3 3 2 4 6" xfId="13703"/>
    <cellStyle name="Cálculo 2 2 3 3 2 5" xfId="4684"/>
    <cellStyle name="Cálculo 2 2 3 3 2 5 2" xfId="8423"/>
    <cellStyle name="Cálculo 2 2 3 3 2 5 2 2" xfId="12391"/>
    <cellStyle name="Cálculo 2 2 3 3 2 5 2 3" xfId="18555"/>
    <cellStyle name="Cálculo 2 2 3 3 2 5 2 4" xfId="21941"/>
    <cellStyle name="Cálculo 2 2 3 3 2 5 3" xfId="6715"/>
    <cellStyle name="Cálculo 2 2 3 3 2 5 3 2" xfId="17264"/>
    <cellStyle name="Cálculo 2 2 3 3 2 5 3 3" xfId="20233"/>
    <cellStyle name="Cálculo 2 2 3 3 2 5 4" xfId="10197"/>
    <cellStyle name="Cálculo 2 2 3 3 2 5 5" xfId="15707"/>
    <cellStyle name="Cálculo 2 2 3 3 2 5 6" xfId="13321"/>
    <cellStyle name="Cálculo 2 2 3 3 2 6" xfId="6947"/>
    <cellStyle name="Cálculo 2 2 3 3 2 6 2" xfId="8655"/>
    <cellStyle name="Cálculo 2 2 3 3 2 6 2 2" xfId="12623"/>
    <cellStyle name="Cálculo 2 2 3 3 2 6 2 3" xfId="18726"/>
    <cellStyle name="Cálculo 2 2 3 3 2 6 2 4" xfId="22173"/>
    <cellStyle name="Cálculo 2 2 3 3 2 6 3" xfId="11081"/>
    <cellStyle name="Cálculo 2 2 3 3 2 6 4" xfId="17434"/>
    <cellStyle name="Cálculo 2 2 3 3 2 6 5" xfId="20465"/>
    <cellStyle name="Cálculo 2 2 3 3 2 7" xfId="5935"/>
    <cellStyle name="Cálculo 2 2 3 3 2 7 2" xfId="10676"/>
    <cellStyle name="Cálculo 2 2 3 3 2 7 3" xfId="16672"/>
    <cellStyle name="Cálculo 2 2 3 3 2 7 4" xfId="19453"/>
    <cellStyle name="Cálculo 2 2 3 3 2 8" xfId="7643"/>
    <cellStyle name="Cálculo 2 2 3 3 2 8 2" xfId="11664"/>
    <cellStyle name="Cálculo 2 2 3 3 2 8 3" xfId="17964"/>
    <cellStyle name="Cálculo 2 2 3 3 2 8 4" xfId="21161"/>
    <cellStyle name="Cálculo 2 2 3 3 2 9" xfId="5031"/>
    <cellStyle name="Cálculo 2 2 3 3 2 9 2" xfId="15987"/>
    <cellStyle name="Cálculo 2 2 3 3 2 9 3" xfId="12988"/>
    <cellStyle name="Cálculo 2 2 3 3 3" xfId="3121"/>
    <cellStyle name="Cálculo 2 2 3 3 3 2" xfId="3508"/>
    <cellStyle name="Cálculo 2 2 3 3 3 2 2" xfId="7852"/>
    <cellStyle name="Cálculo 2 2 3 3 3 2 2 2" xfId="18111"/>
    <cellStyle name="Cálculo 2 2 3 3 3 2 2 3" xfId="21370"/>
    <cellStyle name="Cálculo 2 2 3 3 3 2 3" xfId="9601"/>
    <cellStyle name="Cálculo 2 2 3 3 3 2 4" xfId="14858"/>
    <cellStyle name="Cálculo 2 2 3 3 3 2 5" xfId="14469"/>
    <cellStyle name="Cálculo 2 2 3 3 3 3" xfId="3891"/>
    <cellStyle name="Cálculo 2 2 3 3 3 3 2" xfId="15134"/>
    <cellStyle name="Cálculo 2 2 3 3 3 3 3" xfId="14170"/>
    <cellStyle name="Cálculo 2 2 3 3 3 4" xfId="4274"/>
    <cellStyle name="Cálculo 2 2 3 3 3 4 2" xfId="15409"/>
    <cellStyle name="Cálculo 2 2 3 3 3 4 3" xfId="13731"/>
    <cellStyle name="Cálculo 2 2 3 3 3 5" xfId="4656"/>
    <cellStyle name="Cálculo 2 2 3 3 3 5 2" xfId="15683"/>
    <cellStyle name="Cálculo 2 2 3 3 3 5 3" xfId="13349"/>
    <cellStyle name="Cálculo 2 2 3 3 3 6" xfId="6144"/>
    <cellStyle name="Cálculo 2 2 3 3 3 6 2" xfId="16819"/>
    <cellStyle name="Cálculo 2 2 3 3 3 6 3" xfId="19662"/>
    <cellStyle name="Cálculo 2 2 3 3 3 7" xfId="9252"/>
    <cellStyle name="Cálculo 2 2 3 3 3 8" xfId="14578"/>
    <cellStyle name="Cálculo 2 2 3 3 3 9" xfId="17454"/>
    <cellStyle name="Cálculo 2 2 3 3 4" xfId="2857"/>
    <cellStyle name="Cálculo 2 2 3 3 4 2" xfId="7199"/>
    <cellStyle name="Cálculo 2 2 3 3 4 2 2" xfId="11325"/>
    <cellStyle name="Cálculo 2 2 3 3 4 2 3" xfId="17605"/>
    <cellStyle name="Cálculo 2 2 3 3 4 2 4" xfId="20717"/>
    <cellStyle name="Cálculo 2 2 3 3 4 3" xfId="5490"/>
    <cellStyle name="Cálculo 2 2 3 3 4 3 2" xfId="16314"/>
    <cellStyle name="Cálculo 2 2 3 3 4 3 3" xfId="19008"/>
    <cellStyle name="Cálculo 2 2 3 3 4 4" xfId="9010"/>
    <cellStyle name="Cálculo 2 2 3 3 4 5" xfId="14395"/>
    <cellStyle name="Cálculo 2 2 3 3 4 6" xfId="14959"/>
    <cellStyle name="Cálculo 2 2 3 3 5" xfId="6372"/>
    <cellStyle name="Cálculo 2 2 3 3 5 2" xfId="8080"/>
    <cellStyle name="Cálculo 2 2 3 3 5 2 2" xfId="12048"/>
    <cellStyle name="Cálculo 2 2 3 3 5 2 3" xfId="18286"/>
    <cellStyle name="Cálculo 2 2 3 3 5 2 4" xfId="21598"/>
    <cellStyle name="Cálculo 2 2 3 3 5 3" xfId="10890"/>
    <cellStyle name="Cálculo 2 2 3 3 5 4" xfId="16995"/>
    <cellStyle name="Cálculo 2 2 3 3 5 5" xfId="19890"/>
    <cellStyle name="Cálculo 2 2 3 3 6" xfId="6604"/>
    <cellStyle name="Cálculo 2 2 3 3 6 2" xfId="8312"/>
    <cellStyle name="Cálculo 2 2 3 3 6 2 2" xfId="12280"/>
    <cellStyle name="Cálculo 2 2 3 3 6 2 3" xfId="18457"/>
    <cellStyle name="Cálculo 2 2 3 3 6 2 4" xfId="21830"/>
    <cellStyle name="Cálculo 2 2 3 3 6 3" xfId="10930"/>
    <cellStyle name="Cálculo 2 2 3 3 6 4" xfId="17166"/>
    <cellStyle name="Cálculo 2 2 3 3 6 5" xfId="20122"/>
    <cellStyle name="Cálculo 2 2 3 3 7" xfId="6836"/>
    <cellStyle name="Cálculo 2 2 3 3 7 2" xfId="8544"/>
    <cellStyle name="Cálculo 2 2 3 3 7 2 2" xfId="12512"/>
    <cellStyle name="Cálculo 2 2 3 3 7 2 3" xfId="18628"/>
    <cellStyle name="Cálculo 2 2 3 3 7 2 4" xfId="22062"/>
    <cellStyle name="Cálculo 2 2 3 3 7 3" xfId="10970"/>
    <cellStyle name="Cálculo 2 2 3 3 7 4" xfId="17336"/>
    <cellStyle name="Cálculo 2 2 3 3 7 5" xfId="20354"/>
    <cellStyle name="Cálculo 2 2 3 3 8" xfId="5797"/>
    <cellStyle name="Cálculo 2 2 3 3 8 2" xfId="10565"/>
    <cellStyle name="Cálculo 2 2 3 3 8 3" xfId="16564"/>
    <cellStyle name="Cálculo 2 2 3 3 8 4" xfId="19315"/>
    <cellStyle name="Cálculo 2 2 3 3 9" xfId="7505"/>
    <cellStyle name="Cálculo 2 2 3 3 9 2" xfId="11551"/>
    <cellStyle name="Cálculo 2 2 3 3 9 3" xfId="17856"/>
    <cellStyle name="Cálculo 2 2 3 3 9 4" xfId="21023"/>
    <cellStyle name="Cálculo 2 2 3 4" xfId="3184"/>
    <cellStyle name="Cálculo 2 2 3 4 10" xfId="9314"/>
    <cellStyle name="Cálculo 2 2 3 4 11" xfId="14630"/>
    <cellStyle name="Cálculo 2 2 3 4 12" xfId="15796"/>
    <cellStyle name="Cálculo 2 2 3 4 2" xfId="3571"/>
    <cellStyle name="Cálculo 2 2 3 4 2 2" xfId="7272"/>
    <cellStyle name="Cálculo 2 2 3 4 2 2 2" xfId="11377"/>
    <cellStyle name="Cálculo 2 2 3 4 2 2 3" xfId="17671"/>
    <cellStyle name="Cálculo 2 2 3 4 2 2 4" xfId="20790"/>
    <cellStyle name="Cálculo 2 2 3 4 2 3" xfId="5563"/>
    <cellStyle name="Cálculo 2 2 3 4 2 3 2" xfId="16380"/>
    <cellStyle name="Cálculo 2 2 3 4 2 3 3" xfId="19081"/>
    <cellStyle name="Cálculo 2 2 3 4 2 4" xfId="9663"/>
    <cellStyle name="Cálculo 2 2 3 4 2 5" xfId="14910"/>
    <cellStyle name="Cálculo 2 2 3 4 2 6" xfId="17077"/>
    <cellStyle name="Cálculo 2 2 3 4 3" xfId="3954"/>
    <cellStyle name="Cálculo 2 2 3 4 3 2" xfId="8006"/>
    <cellStyle name="Cálculo 2 2 3 4 3 2 2" xfId="11982"/>
    <cellStyle name="Cálculo 2 2 3 4 3 2 3" xfId="18223"/>
    <cellStyle name="Cálculo 2 2 3 4 3 2 4" xfId="21524"/>
    <cellStyle name="Cálculo 2 2 3 4 3 3" xfId="6298"/>
    <cellStyle name="Cálculo 2 2 3 4 3 3 2" xfId="16932"/>
    <cellStyle name="Cálculo 2 2 3 4 3 3 3" xfId="19816"/>
    <cellStyle name="Cálculo 2 2 3 4 3 4" xfId="9877"/>
    <cellStyle name="Cálculo 2 2 3 4 3 5" xfId="15186"/>
    <cellStyle name="Cálculo 2 2 3 4 3 6" xfId="14037"/>
    <cellStyle name="Cálculo 2 2 3 4 4" xfId="4337"/>
    <cellStyle name="Cálculo 2 2 3 4 4 2" xfId="8156"/>
    <cellStyle name="Cálculo 2 2 3 4 4 2 2" xfId="12124"/>
    <cellStyle name="Cálculo 2 2 3 4 4 2 3" xfId="18356"/>
    <cellStyle name="Cálculo 2 2 3 4 4 2 4" xfId="21674"/>
    <cellStyle name="Cálculo 2 2 3 4 4 3" xfId="6448"/>
    <cellStyle name="Cálculo 2 2 3 4 4 3 2" xfId="17065"/>
    <cellStyle name="Cálculo 2 2 3 4 4 3 3" xfId="19966"/>
    <cellStyle name="Cálculo 2 2 3 4 4 4" xfId="10055"/>
    <cellStyle name="Cálculo 2 2 3 4 4 5" xfId="15461"/>
    <cellStyle name="Cálculo 2 2 3 4 4 6" xfId="13668"/>
    <cellStyle name="Cálculo 2 2 3 4 5" xfId="4719"/>
    <cellStyle name="Cálculo 2 2 3 4 5 2" xfId="8388"/>
    <cellStyle name="Cálculo 2 2 3 4 5 2 2" xfId="12356"/>
    <cellStyle name="Cálculo 2 2 3 4 5 2 3" xfId="18527"/>
    <cellStyle name="Cálculo 2 2 3 4 5 2 4" xfId="21906"/>
    <cellStyle name="Cálculo 2 2 3 4 5 3" xfId="6680"/>
    <cellStyle name="Cálculo 2 2 3 4 5 3 2" xfId="17236"/>
    <cellStyle name="Cálculo 2 2 3 4 5 3 3" xfId="20198"/>
    <cellStyle name="Cálculo 2 2 3 4 5 4" xfId="10232"/>
    <cellStyle name="Cálculo 2 2 3 4 5 5" xfId="15735"/>
    <cellStyle name="Cálculo 2 2 3 4 5 6" xfId="13286"/>
    <cellStyle name="Cálculo 2 2 3 4 6" xfId="6912"/>
    <cellStyle name="Cálculo 2 2 3 4 6 2" xfId="8620"/>
    <cellStyle name="Cálculo 2 2 3 4 6 2 2" xfId="12588"/>
    <cellStyle name="Cálculo 2 2 3 4 6 2 3" xfId="18698"/>
    <cellStyle name="Cálculo 2 2 3 4 6 2 4" xfId="22138"/>
    <cellStyle name="Cálculo 2 2 3 4 6 3" xfId="11046"/>
    <cellStyle name="Cálculo 2 2 3 4 6 4" xfId="17406"/>
    <cellStyle name="Cálculo 2 2 3 4 6 5" xfId="20430"/>
    <cellStyle name="Cálculo 2 2 3 4 7" xfId="5900"/>
    <cellStyle name="Cálculo 2 2 3 4 7 2" xfId="10641"/>
    <cellStyle name="Cálculo 2 2 3 4 7 3" xfId="16644"/>
    <cellStyle name="Cálculo 2 2 3 4 7 4" xfId="19418"/>
    <cellStyle name="Cálculo 2 2 3 4 8" xfId="7608"/>
    <cellStyle name="Cálculo 2 2 3 4 8 2" xfId="11629"/>
    <cellStyle name="Cálculo 2 2 3 4 8 3" xfId="17936"/>
    <cellStyle name="Cálculo 2 2 3 4 8 4" xfId="21126"/>
    <cellStyle name="Cálculo 2 2 3 4 9" xfId="4995"/>
    <cellStyle name="Cálculo 2 2 3 4 9 2" xfId="15959"/>
    <cellStyle name="Cálculo 2 2 3 4 9 3" xfId="13024"/>
    <cellStyle name="Cálculo 2 2 3 5" xfId="3024"/>
    <cellStyle name="Cálculo 2 2 3 5 2" xfId="3411"/>
    <cellStyle name="Cálculo 2 2 3 5 2 2" xfId="7235"/>
    <cellStyle name="Cálculo 2 2 3 5 2 2 2" xfId="17638"/>
    <cellStyle name="Cálculo 2 2 3 5 2 2 3" xfId="20753"/>
    <cellStyle name="Cálculo 2 2 3 5 2 3" xfId="9529"/>
    <cellStyle name="Cálculo 2 2 3 5 2 4" xfId="14781"/>
    <cellStyle name="Cálculo 2 2 3 5 2 5" xfId="18408"/>
    <cellStyle name="Cálculo 2 2 3 5 3" xfId="3794"/>
    <cellStyle name="Cálculo 2 2 3 5 3 2" xfId="15057"/>
    <cellStyle name="Cálculo 2 2 3 5 3 3" xfId="16928"/>
    <cellStyle name="Cálculo 2 2 3 5 4" xfId="4177"/>
    <cellStyle name="Cálculo 2 2 3 5 4 2" xfId="15332"/>
    <cellStyle name="Cálculo 2 2 3 5 4 3" xfId="13828"/>
    <cellStyle name="Cálculo 2 2 3 5 5" xfId="4559"/>
    <cellStyle name="Cálculo 2 2 3 5 5 2" xfId="15606"/>
    <cellStyle name="Cálculo 2 2 3 5 5 3" xfId="13446"/>
    <cellStyle name="Cálculo 2 2 3 5 6" xfId="5526"/>
    <cellStyle name="Cálculo 2 2 3 5 6 2" xfId="16347"/>
    <cellStyle name="Cálculo 2 2 3 5 6 3" xfId="19044"/>
    <cellStyle name="Cálculo 2 2 3 5 7" xfId="9166"/>
    <cellStyle name="Cálculo 2 2 3 5 8" xfId="14501"/>
    <cellStyle name="Cálculo 2 2 3 5 9" xfId="18214"/>
    <cellStyle name="Cálculo 2 2 3 6" xfId="5676"/>
    <cellStyle name="Cálculo 2 2 3 6 2" xfId="7385"/>
    <cellStyle name="Cálculo 2 2 3 6 2 2" xfId="11471"/>
    <cellStyle name="Cálculo 2 2 3 6 2 3" xfId="17764"/>
    <cellStyle name="Cálculo 2 2 3 6 2 4" xfId="20903"/>
    <cellStyle name="Cálculo 2 2 3 6 3" xfId="10507"/>
    <cellStyle name="Cálculo 2 2 3 6 4" xfId="16473"/>
    <cellStyle name="Cálculo 2 2 3 6 5" xfId="19194"/>
    <cellStyle name="Cálculo 2 2 3 7" xfId="5512"/>
    <cellStyle name="Cálculo 2 2 3 7 2" xfId="7221"/>
    <cellStyle name="Cálculo 2 2 3 7 2 2" xfId="11346"/>
    <cellStyle name="Cálculo 2 2 3 7 2 3" xfId="17624"/>
    <cellStyle name="Cálculo 2 2 3 7 2 4" xfId="20739"/>
    <cellStyle name="Cálculo 2 2 3 7 3" xfId="10486"/>
    <cellStyle name="Cálculo 2 2 3 7 4" xfId="16333"/>
    <cellStyle name="Cálculo 2 2 3 7 5" xfId="19030"/>
    <cellStyle name="Cálculo 2 2 3 8" xfId="6313"/>
    <cellStyle name="Cálculo 2 2 3 8 2" xfId="8021"/>
    <cellStyle name="Cálculo 2 2 3 8 2 2" xfId="11996"/>
    <cellStyle name="Cálculo 2 2 3 8 2 3" xfId="18237"/>
    <cellStyle name="Cálculo 2 2 3 8 2 4" xfId="21539"/>
    <cellStyle name="Cálculo 2 2 3 8 3" xfId="10858"/>
    <cellStyle name="Cálculo 2 2 3 8 4" xfId="16946"/>
    <cellStyle name="Cálculo 2 2 3 8 5" xfId="19831"/>
    <cellStyle name="Cálculo 2 2 3 9" xfId="5420"/>
    <cellStyle name="Cálculo 2 2 3 9 2" xfId="7129"/>
    <cellStyle name="Cálculo 2 2 3 9 2 2" xfId="11263"/>
    <cellStyle name="Cálculo 2 2 3 9 2 3" xfId="17549"/>
    <cellStyle name="Cálculo 2 2 3 9 2 4" xfId="20647"/>
    <cellStyle name="Cálculo 2 2 3 9 3" xfId="10437"/>
    <cellStyle name="Cálculo 2 2 3 9 4" xfId="16259"/>
    <cellStyle name="Cálculo 2 2 3 9 5" xfId="18938"/>
    <cellStyle name="Cálculo 2 2 4" xfId="3020"/>
    <cellStyle name="Cálculo 2 2 4 2" xfId="3407"/>
    <cellStyle name="Cálculo 2 2 4 2 2" xfId="14778"/>
    <cellStyle name="Cálculo 2 2 4 2 3" xfId="17287"/>
    <cellStyle name="Cálculo 2 2 4 3" xfId="3790"/>
    <cellStyle name="Cálculo 2 2 4 3 2" xfId="15054"/>
    <cellStyle name="Cálculo 2 2 4 3 3" xfId="15511"/>
    <cellStyle name="Cálculo 2 2 4 4" xfId="4173"/>
    <cellStyle name="Cálculo 2 2 4 4 2" xfId="15329"/>
    <cellStyle name="Cálculo 2 2 4 4 3" xfId="13832"/>
    <cellStyle name="Cálculo 2 2 4 5" xfId="4555"/>
    <cellStyle name="Cálculo 2 2 4 5 2" xfId="15603"/>
    <cellStyle name="Cálculo 2 2 4 5 3" xfId="13450"/>
    <cellStyle name="Cálculo 2 2 4 6" xfId="14498"/>
    <cellStyle name="Cálculo 2 2 4 7" xfId="16204"/>
    <cellStyle name="Cálculo 2 2 5" xfId="3008"/>
    <cellStyle name="Cálculo 2 2 5 2" xfId="3395"/>
    <cellStyle name="Cálculo 2 2 5 2 2" xfId="14770"/>
    <cellStyle name="Cálculo 2 2 5 2 3" xfId="16424"/>
    <cellStyle name="Cálculo 2 2 5 3" xfId="3778"/>
    <cellStyle name="Cálculo 2 2 5 3 2" xfId="15046"/>
    <cellStyle name="Cálculo 2 2 5 3 3" xfId="15002"/>
    <cellStyle name="Cálculo 2 2 5 4" xfId="4161"/>
    <cellStyle name="Cálculo 2 2 5 4 2" xfId="15321"/>
    <cellStyle name="Cálculo 2 2 5 4 3" xfId="13844"/>
    <cellStyle name="Cálculo 2 2 5 5" xfId="4543"/>
    <cellStyle name="Cálculo 2 2 5 5 2" xfId="15595"/>
    <cellStyle name="Cálculo 2 2 5 5 3" xfId="13462"/>
    <cellStyle name="Cálculo 2 2 5 6" xfId="14490"/>
    <cellStyle name="Cálculo 2 2 5 7" xfId="14717"/>
    <cellStyle name="Cálculo 2 2 6" xfId="22392"/>
    <cellStyle name="Cálculo 2 2 7" xfId="2074"/>
    <cellStyle name="Cálculo 2 3" xfId="219"/>
    <cellStyle name="Cálculo 2 4" xfId="220"/>
    <cellStyle name="Cálculo 3" xfId="221"/>
    <cellStyle name="Cálculo 3 2" xfId="2625"/>
    <cellStyle name="Cálculo 3 2 10" xfId="5083"/>
    <cellStyle name="Cálculo 3 2 10 2" xfId="10334"/>
    <cellStyle name="Cálculo 3 2 10 3" xfId="16021"/>
    <cellStyle name="Cálculo 3 2 10 4" xfId="12952"/>
    <cellStyle name="Cálculo 3 2 11" xfId="4862"/>
    <cellStyle name="Cálculo 3 2 11 2" xfId="15839"/>
    <cellStyle name="Cálculo 3 2 11 3" xfId="13144"/>
    <cellStyle name="Cálculo 3 2 12" xfId="8788"/>
    <cellStyle name="Cálculo 3 2 13" xfId="14151"/>
    <cellStyle name="Cálculo 3 2 2" xfId="2714"/>
    <cellStyle name="Cálculo 3 2 2 10" xfId="7490"/>
    <cellStyle name="Cálculo 3 2 2 10 2" xfId="11544"/>
    <cellStyle name="Cálculo 3 2 2 10 3" xfId="17846"/>
    <cellStyle name="Cálculo 3 2 2 10 4" xfId="21008"/>
    <cellStyle name="Cálculo 3 2 2 11" xfId="4907"/>
    <cellStyle name="Cálculo 3 2 2 11 2" xfId="15878"/>
    <cellStyle name="Cálculo 3 2 2 11 3" xfId="13112"/>
    <cellStyle name="Cálculo 3 2 2 12" xfId="8869"/>
    <cellStyle name="Cálculo 3 2 2 13" xfId="14281"/>
    <cellStyle name="Cálculo 3 2 2 14" xfId="16099"/>
    <cellStyle name="Cálculo 3 2 2 2" xfId="2649"/>
    <cellStyle name="Cálculo 3 2 2 2 10" xfId="4875"/>
    <cellStyle name="Cálculo 3 2 2 2 10 2" xfId="15850"/>
    <cellStyle name="Cálculo 3 2 2 2 10 3" xfId="13131"/>
    <cellStyle name="Cálculo 3 2 2 2 11" xfId="8806"/>
    <cellStyle name="Cálculo 3 2 2 2 12" xfId="14226"/>
    <cellStyle name="Cálculo 3 2 2 2 2" xfId="3141"/>
    <cellStyle name="Cálculo 3 2 2 2 2 10" xfId="9271"/>
    <cellStyle name="Cálculo 3 2 2 2 2 11" xfId="14594"/>
    <cellStyle name="Cálculo 3 2 2 2 2 12" xfId="14985"/>
    <cellStyle name="Cálculo 3 2 2 2 2 2" xfId="3528"/>
    <cellStyle name="Cálculo 3 2 2 2 2 2 2" xfId="7263"/>
    <cellStyle name="Cálculo 3 2 2 2 2 2 2 2" xfId="11368"/>
    <cellStyle name="Cálculo 3 2 2 2 2 2 2 3" xfId="17663"/>
    <cellStyle name="Cálculo 3 2 2 2 2 2 2 4" xfId="20781"/>
    <cellStyle name="Cálculo 3 2 2 2 2 2 3" xfId="5554"/>
    <cellStyle name="Cálculo 3 2 2 2 2 2 3 2" xfId="16372"/>
    <cellStyle name="Cálculo 3 2 2 2 2 2 3 3" xfId="19072"/>
    <cellStyle name="Cálculo 3 2 2 2 2 2 4" xfId="9620"/>
    <cellStyle name="Cálculo 3 2 2 2 2 2 5" xfId="14874"/>
    <cellStyle name="Cálculo 3 2 2 2 2 2 6" xfId="14848"/>
    <cellStyle name="Cálculo 3 2 2 2 2 3" xfId="3911"/>
    <cellStyle name="Cálculo 3 2 2 2 2 3 2" xfId="7166"/>
    <cellStyle name="Cálculo 3 2 2 2 2 3 2 2" xfId="11296"/>
    <cellStyle name="Cálculo 3 2 2 2 2 3 2 3" xfId="17578"/>
    <cellStyle name="Cálculo 3 2 2 2 2 3 2 4" xfId="20684"/>
    <cellStyle name="Cálculo 3 2 2 2 2 3 3" xfId="5457"/>
    <cellStyle name="Cálculo 3 2 2 2 2 3 3 2" xfId="16288"/>
    <cellStyle name="Cálculo 3 2 2 2 2 3 3 3" xfId="18975"/>
    <cellStyle name="Cálculo 3 2 2 2 2 3 4" xfId="9834"/>
    <cellStyle name="Cálculo 3 2 2 2 2 3 5" xfId="15150"/>
    <cellStyle name="Cálculo 3 2 2 2 2 3 6" xfId="13935"/>
    <cellStyle name="Cálculo 3 2 2 2 2 4" xfId="4294"/>
    <cellStyle name="Cálculo 3 2 2 2 2 4 2" xfId="8137"/>
    <cellStyle name="Cálculo 3 2 2 2 2 4 2 2" xfId="12105"/>
    <cellStyle name="Cálculo 3 2 2 2 2 4 2 3" xfId="18341"/>
    <cellStyle name="Cálculo 3 2 2 2 2 4 2 4" xfId="21655"/>
    <cellStyle name="Cálculo 3 2 2 2 2 4 3" xfId="6429"/>
    <cellStyle name="Cálculo 3 2 2 2 2 4 3 2" xfId="17050"/>
    <cellStyle name="Cálculo 3 2 2 2 2 4 3 3" xfId="19947"/>
    <cellStyle name="Cálculo 3 2 2 2 2 4 4" xfId="10012"/>
    <cellStyle name="Cálculo 3 2 2 2 2 4 5" xfId="15425"/>
    <cellStyle name="Cálculo 3 2 2 2 2 4 6" xfId="13711"/>
    <cellStyle name="Cálculo 3 2 2 2 2 5" xfId="4676"/>
    <cellStyle name="Cálculo 3 2 2 2 2 5 2" xfId="8369"/>
    <cellStyle name="Cálculo 3 2 2 2 2 5 2 2" xfId="12337"/>
    <cellStyle name="Cálculo 3 2 2 2 2 5 2 3" xfId="18512"/>
    <cellStyle name="Cálculo 3 2 2 2 2 5 2 4" xfId="21887"/>
    <cellStyle name="Cálculo 3 2 2 2 2 5 3" xfId="6661"/>
    <cellStyle name="Cálculo 3 2 2 2 2 5 3 2" xfId="17221"/>
    <cellStyle name="Cálculo 3 2 2 2 2 5 3 3" xfId="20179"/>
    <cellStyle name="Cálculo 3 2 2 2 2 5 4" xfId="10189"/>
    <cellStyle name="Cálculo 3 2 2 2 2 5 5" xfId="15699"/>
    <cellStyle name="Cálculo 3 2 2 2 2 5 6" xfId="13329"/>
    <cellStyle name="Cálculo 3 2 2 2 2 6" xfId="6893"/>
    <cellStyle name="Cálculo 3 2 2 2 2 6 2" xfId="8601"/>
    <cellStyle name="Cálculo 3 2 2 2 2 6 2 2" xfId="12569"/>
    <cellStyle name="Cálculo 3 2 2 2 2 6 2 3" xfId="18683"/>
    <cellStyle name="Cálculo 3 2 2 2 2 6 2 4" xfId="22119"/>
    <cellStyle name="Cálculo 3 2 2 2 2 6 3" xfId="11027"/>
    <cellStyle name="Cálculo 3 2 2 2 2 6 4" xfId="17391"/>
    <cellStyle name="Cálculo 3 2 2 2 2 6 5" xfId="20411"/>
    <cellStyle name="Cálculo 3 2 2 2 2 7" xfId="5881"/>
    <cellStyle name="Cálculo 3 2 2 2 2 7 2" xfId="10622"/>
    <cellStyle name="Cálculo 3 2 2 2 2 7 3" xfId="16629"/>
    <cellStyle name="Cálculo 3 2 2 2 2 7 4" xfId="19399"/>
    <cellStyle name="Cálculo 3 2 2 2 2 8" xfId="7589"/>
    <cellStyle name="Cálculo 3 2 2 2 2 8 2" xfId="11610"/>
    <cellStyle name="Cálculo 3 2 2 2 2 8 3" xfId="17921"/>
    <cellStyle name="Cálculo 3 2 2 2 2 8 4" xfId="21107"/>
    <cellStyle name="Cálculo 3 2 2 2 2 9" xfId="4971"/>
    <cellStyle name="Cálculo 3 2 2 2 2 9 2" xfId="15939"/>
    <cellStyle name="Cálculo 3 2 2 2 2 9 3" xfId="13048"/>
    <cellStyle name="Cálculo 3 2 2 2 3" xfId="3261"/>
    <cellStyle name="Cálculo 3 2 2 2 3 2" xfId="3648"/>
    <cellStyle name="Cálculo 3 2 2 2 3 2 2" xfId="7237"/>
    <cellStyle name="Cálculo 3 2 2 2 3 2 2 2" xfId="17640"/>
    <cellStyle name="Cálculo 3 2 2 2 3 2 2 3" xfId="20755"/>
    <cellStyle name="Cálculo 3 2 2 2 3 2 3" xfId="9739"/>
    <cellStyle name="Cálculo 3 2 2 2 3 2 4" xfId="14967"/>
    <cellStyle name="Cálculo 3 2 2 2 3 2 5" xfId="15795"/>
    <cellStyle name="Cálculo 3 2 2 2 3 3" xfId="4031"/>
    <cellStyle name="Cálculo 3 2 2 2 3 3 2" xfId="15242"/>
    <cellStyle name="Cálculo 3 2 2 2 3 3 3" xfId="13960"/>
    <cellStyle name="Cálculo 3 2 2 2 3 4" xfId="4414"/>
    <cellStyle name="Cálculo 3 2 2 2 3 4 2" xfId="15518"/>
    <cellStyle name="Cálculo 3 2 2 2 3 4 3" xfId="13591"/>
    <cellStyle name="Cálculo 3 2 2 2 3 5" xfId="4796"/>
    <cellStyle name="Cálculo 3 2 2 2 3 5 2" xfId="15790"/>
    <cellStyle name="Cálculo 3 2 2 2 3 5 3" xfId="13210"/>
    <cellStyle name="Cálculo 3 2 2 2 3 6" xfId="5528"/>
    <cellStyle name="Cálculo 3 2 2 2 3 6 2" xfId="16349"/>
    <cellStyle name="Cálculo 3 2 2 2 3 6 3" xfId="19046"/>
    <cellStyle name="Cálculo 3 2 2 2 3 7" xfId="9391"/>
    <cellStyle name="Cálculo 3 2 2 2 3 8" xfId="14687"/>
    <cellStyle name="Cálculo 3 2 2 2 3 9" xfId="14742"/>
    <cellStyle name="Cálculo 3 2 2 2 4" xfId="2849"/>
    <cellStyle name="Cálculo 3 2 2 2 4 2" xfId="7799"/>
    <cellStyle name="Cálculo 3 2 2 2 4 2 2" xfId="11815"/>
    <cellStyle name="Cálculo 3 2 2 2 4 2 3" xfId="18066"/>
    <cellStyle name="Cálculo 3 2 2 2 4 2 4" xfId="21317"/>
    <cellStyle name="Cálculo 3 2 2 2 4 3" xfId="6091"/>
    <cellStyle name="Cálculo 3 2 2 2 4 3 2" xfId="16774"/>
    <cellStyle name="Cálculo 3 2 2 2 4 3 3" xfId="19609"/>
    <cellStyle name="Cálculo 3 2 2 2 4 4" xfId="9002"/>
    <cellStyle name="Cálculo 3 2 2 2 4 5" xfId="14387"/>
    <cellStyle name="Cálculo 3 2 2 2 4 6" xfId="17161"/>
    <cellStyle name="Cálculo 3 2 2 2 5" xfId="5629"/>
    <cellStyle name="Cálculo 3 2 2 2 5 2" xfId="7338"/>
    <cellStyle name="Cálculo 3 2 2 2 5 2 2" xfId="11425"/>
    <cellStyle name="Cálculo 3 2 2 2 5 2 3" xfId="17727"/>
    <cellStyle name="Cálculo 3 2 2 2 5 2 4" xfId="20856"/>
    <cellStyle name="Cálculo 3 2 2 2 5 3" xfId="10503"/>
    <cellStyle name="Cálculo 3 2 2 2 5 4" xfId="16436"/>
    <cellStyle name="Cálculo 3 2 2 2 5 5" xfId="19147"/>
    <cellStyle name="Cálculo 3 2 2 2 6" xfId="6326"/>
    <cellStyle name="Cálculo 3 2 2 2 6 2" xfId="8034"/>
    <cellStyle name="Cálculo 3 2 2 2 6 2 2" xfId="12007"/>
    <cellStyle name="Cálculo 3 2 2 2 6 2 3" xfId="18247"/>
    <cellStyle name="Cálculo 3 2 2 2 6 2 4" xfId="21552"/>
    <cellStyle name="Cálculo 3 2 2 2 6 3" xfId="10865"/>
    <cellStyle name="Cálculo 3 2 2 2 6 4" xfId="16956"/>
    <cellStyle name="Cálculo 3 2 2 2 6 5" xfId="19844"/>
    <cellStyle name="Cálculo 3 2 2 2 7" xfId="5511"/>
    <cellStyle name="Cálculo 3 2 2 2 7 2" xfId="7220"/>
    <cellStyle name="Cálculo 3 2 2 2 7 2 2" xfId="11345"/>
    <cellStyle name="Cálculo 3 2 2 2 7 2 3" xfId="17623"/>
    <cellStyle name="Cálculo 3 2 2 2 7 2 4" xfId="20738"/>
    <cellStyle name="Cálculo 3 2 2 2 7 3" xfId="10485"/>
    <cellStyle name="Cálculo 3 2 2 2 7 4" xfId="16332"/>
    <cellStyle name="Cálculo 3 2 2 2 7 5" xfId="19029"/>
    <cellStyle name="Cálculo 3 2 2 2 8" xfId="5743"/>
    <cellStyle name="Cálculo 3 2 2 2 8 2" xfId="10525"/>
    <cellStyle name="Cálculo 3 2 2 2 8 3" xfId="16524"/>
    <cellStyle name="Cálculo 3 2 2 2 8 4" xfId="19261"/>
    <cellStyle name="Cálculo 3 2 2 2 9" xfId="7452"/>
    <cellStyle name="Cálculo 3 2 2 2 9 2" xfId="11512"/>
    <cellStyle name="Cálculo 3 2 2 2 9 3" xfId="17815"/>
    <cellStyle name="Cálculo 3 2 2 2 9 4" xfId="20970"/>
    <cellStyle name="Cálculo 3 2 2 3" xfId="3204"/>
    <cellStyle name="Cálculo 3 2 2 3 10" xfId="9334"/>
    <cellStyle name="Cálculo 3 2 2 3 11" xfId="14646"/>
    <cellStyle name="Cálculo 3 2 2 3 12" xfId="18191"/>
    <cellStyle name="Cálculo 3 2 2 3 2" xfId="3591"/>
    <cellStyle name="Cálculo 3 2 2 3 2 2" xfId="7342"/>
    <cellStyle name="Cálculo 3 2 2 3 2 2 2" xfId="11428"/>
    <cellStyle name="Cálculo 3 2 2 3 2 2 3" xfId="17731"/>
    <cellStyle name="Cálculo 3 2 2 3 2 2 4" xfId="20860"/>
    <cellStyle name="Cálculo 3 2 2 3 2 3" xfId="5633"/>
    <cellStyle name="Cálculo 3 2 2 3 2 3 2" xfId="16440"/>
    <cellStyle name="Cálculo 3 2 2 3 2 3 3" xfId="19151"/>
    <cellStyle name="Cálculo 3 2 2 3 2 4" xfId="9683"/>
    <cellStyle name="Cálculo 3 2 2 3 2 5" xfId="14926"/>
    <cellStyle name="Cálculo 3 2 2 3 2 6" xfId="15287"/>
    <cellStyle name="Cálculo 3 2 2 3 3" xfId="3974"/>
    <cellStyle name="Cálculo 3 2 2 3 3 2" xfId="7173"/>
    <cellStyle name="Cálculo 3 2 2 3 3 2 2" xfId="11303"/>
    <cellStyle name="Cálculo 3 2 2 3 3 2 3" xfId="17584"/>
    <cellStyle name="Cálculo 3 2 2 3 3 2 4" xfId="20691"/>
    <cellStyle name="Cálculo 3 2 2 3 3 3" xfId="5464"/>
    <cellStyle name="Cálculo 3 2 2 3 3 3 2" xfId="16294"/>
    <cellStyle name="Cálculo 3 2 2 3 3 3 3" xfId="18982"/>
    <cellStyle name="Cálculo 3 2 2 3 3 4" xfId="9893"/>
    <cellStyle name="Cálculo 3 2 2 3 3 5" xfId="15202"/>
    <cellStyle name="Cálculo 3 2 2 3 3 6" xfId="14017"/>
    <cellStyle name="Cálculo 3 2 2 3 4" xfId="4357"/>
    <cellStyle name="Cálculo 3 2 2 3 4 2" xfId="8118"/>
    <cellStyle name="Cálculo 3 2 2 3 4 2 2" xfId="12086"/>
    <cellStyle name="Cálculo 3 2 2 3 4 2 3" xfId="18324"/>
    <cellStyle name="Cálculo 3 2 2 3 4 2 4" xfId="21636"/>
    <cellStyle name="Cálculo 3 2 2 3 4 3" xfId="6410"/>
    <cellStyle name="Cálculo 3 2 2 3 4 3 2" xfId="17033"/>
    <cellStyle name="Cálculo 3 2 2 3 4 3 3" xfId="19928"/>
    <cellStyle name="Cálculo 3 2 2 3 4 4" xfId="10071"/>
    <cellStyle name="Cálculo 3 2 2 3 4 5" xfId="15477"/>
    <cellStyle name="Cálculo 3 2 2 3 4 6" xfId="13648"/>
    <cellStyle name="Cálculo 3 2 2 3 5" xfId="4739"/>
    <cellStyle name="Cálculo 3 2 2 3 5 2" xfId="8350"/>
    <cellStyle name="Cálculo 3 2 2 3 5 2 2" xfId="12318"/>
    <cellStyle name="Cálculo 3 2 2 3 5 2 3" xfId="18495"/>
    <cellStyle name="Cálculo 3 2 2 3 5 2 4" xfId="21868"/>
    <cellStyle name="Cálculo 3 2 2 3 5 3" xfId="6642"/>
    <cellStyle name="Cálculo 3 2 2 3 5 3 2" xfId="17204"/>
    <cellStyle name="Cálculo 3 2 2 3 5 3 3" xfId="20160"/>
    <cellStyle name="Cálculo 3 2 2 3 5 4" xfId="10248"/>
    <cellStyle name="Cálculo 3 2 2 3 5 5" xfId="15750"/>
    <cellStyle name="Cálculo 3 2 2 3 5 6" xfId="13266"/>
    <cellStyle name="Cálculo 3 2 2 3 6" xfId="6874"/>
    <cellStyle name="Cálculo 3 2 2 3 6 2" xfId="8582"/>
    <cellStyle name="Cálculo 3 2 2 3 6 2 2" xfId="12550"/>
    <cellStyle name="Cálculo 3 2 2 3 6 2 3" xfId="18666"/>
    <cellStyle name="Cálculo 3 2 2 3 6 2 4" xfId="22100"/>
    <cellStyle name="Cálculo 3 2 2 3 6 3" xfId="11008"/>
    <cellStyle name="Cálculo 3 2 2 3 6 4" xfId="17374"/>
    <cellStyle name="Cálculo 3 2 2 3 6 5" xfId="20392"/>
    <cellStyle name="Cálculo 3 2 2 3 7" xfId="5862"/>
    <cellStyle name="Cálculo 3 2 2 3 7 2" xfId="10603"/>
    <cellStyle name="Cálculo 3 2 2 3 7 3" xfId="16612"/>
    <cellStyle name="Cálculo 3 2 2 3 7 4" xfId="19380"/>
    <cellStyle name="Cálculo 3 2 2 3 8" xfId="7570"/>
    <cellStyle name="Cálculo 3 2 2 3 8 2" xfId="11591"/>
    <cellStyle name="Cálculo 3 2 2 3 8 3" xfId="17904"/>
    <cellStyle name="Cálculo 3 2 2 3 8 4" xfId="21088"/>
    <cellStyle name="Cálculo 3 2 2 3 9" xfId="4952"/>
    <cellStyle name="Cálculo 3 2 2 3 9 2" xfId="15922"/>
    <cellStyle name="Cálculo 3 2 2 3 9 3" xfId="13067"/>
    <cellStyle name="Cálculo 3 2 2 4" xfId="2990"/>
    <cellStyle name="Cálculo 3 2 2 4 2" xfId="3377"/>
    <cellStyle name="Cálculo 3 2 2 4 2 2" xfId="7301"/>
    <cellStyle name="Cálculo 3 2 2 4 2 2 2" xfId="17694"/>
    <cellStyle name="Cálculo 3 2 2 4 2 2 3" xfId="20819"/>
    <cellStyle name="Cálculo 3 2 2 4 2 3" xfId="9505"/>
    <cellStyle name="Cálculo 3 2 2 4 2 4" xfId="14755"/>
    <cellStyle name="Cálculo 3 2 2 4 2 5" xfId="16185"/>
    <cellStyle name="Cálculo 3 2 2 4 3" xfId="3760"/>
    <cellStyle name="Cálculo 3 2 2 4 3 2" xfId="15031"/>
    <cellStyle name="Cálculo 3 2 2 4 3 3" xfId="15557"/>
    <cellStyle name="Cálculo 3 2 2 4 4" xfId="4143"/>
    <cellStyle name="Cálculo 3 2 2 4 4 2" xfId="15306"/>
    <cellStyle name="Cálculo 3 2 2 4 4 3" xfId="13854"/>
    <cellStyle name="Cálculo 3 2 2 4 5" xfId="4525"/>
    <cellStyle name="Cálculo 3 2 2 4 5 2" xfId="15580"/>
    <cellStyle name="Cálculo 3 2 2 4 5 3" xfId="13480"/>
    <cellStyle name="Cálculo 3 2 2 4 6" xfId="5592"/>
    <cellStyle name="Cálculo 3 2 2 4 6 2" xfId="16403"/>
    <cellStyle name="Cálculo 3 2 2 4 6 3" xfId="19110"/>
    <cellStyle name="Cálculo 3 2 2 4 7" xfId="9140"/>
    <cellStyle name="Cálculo 3 2 2 4 8" xfId="14475"/>
    <cellStyle name="Cálculo 3 2 2 4 9" xfId="17112"/>
    <cellStyle name="Cálculo 3 2 2 5" xfId="5304"/>
    <cellStyle name="Cálculo 3 2 2 5 2" xfId="5110"/>
    <cellStyle name="Cálculo 3 2 2 5 2 2" xfId="10353"/>
    <cellStyle name="Cálculo 3 2 2 5 2 3" xfId="16044"/>
    <cellStyle name="Cálculo 3 2 2 5 2 4" xfId="12800"/>
    <cellStyle name="Cálculo 3 2 2 5 3" xfId="10415"/>
    <cellStyle name="Cálculo 3 2 2 5 4" xfId="16178"/>
    <cellStyle name="Cálculo 3 2 2 5 5" xfId="18822"/>
    <cellStyle name="Cálculo 3 2 2 6" xfId="5449"/>
    <cellStyle name="Cálculo 3 2 2 6 2" xfId="7158"/>
    <cellStyle name="Cálculo 3 2 2 6 2 2" xfId="11289"/>
    <cellStyle name="Cálculo 3 2 2 6 2 3" xfId="17572"/>
    <cellStyle name="Cálculo 3 2 2 6 2 4" xfId="20676"/>
    <cellStyle name="Cálculo 3 2 2 6 3" xfId="10463"/>
    <cellStyle name="Cálculo 3 2 2 6 4" xfId="16282"/>
    <cellStyle name="Cálculo 3 2 2 6 5" xfId="18967"/>
    <cellStyle name="Cálculo 3 2 2 7" xfId="6310"/>
    <cellStyle name="Cálculo 3 2 2 7 2" xfId="8018"/>
    <cellStyle name="Cálculo 3 2 2 7 2 2" xfId="11994"/>
    <cellStyle name="Cálculo 3 2 2 7 2 3" xfId="18235"/>
    <cellStyle name="Cálculo 3 2 2 7 2 4" xfId="21536"/>
    <cellStyle name="Cálculo 3 2 2 7 3" xfId="10856"/>
    <cellStyle name="Cálculo 3 2 2 7 4" xfId="16944"/>
    <cellStyle name="Cálculo 3 2 2 7 5" xfId="19828"/>
    <cellStyle name="Cálculo 3 2 2 8" xfId="5432"/>
    <cellStyle name="Cálculo 3 2 2 8 2" xfId="7141"/>
    <cellStyle name="Cálculo 3 2 2 8 2 2" xfId="11275"/>
    <cellStyle name="Cálculo 3 2 2 8 2 3" xfId="17557"/>
    <cellStyle name="Cálculo 3 2 2 8 2 4" xfId="20659"/>
    <cellStyle name="Cálculo 3 2 2 8 3" xfId="10449"/>
    <cellStyle name="Cálculo 3 2 2 8 4" xfId="16267"/>
    <cellStyle name="Cálculo 3 2 2 8 5" xfId="18950"/>
    <cellStyle name="Cálculo 3 2 2 9" xfId="5781"/>
    <cellStyle name="Cálculo 3 2 2 9 2" xfId="10557"/>
    <cellStyle name="Cálculo 3 2 2 9 3" xfId="16554"/>
    <cellStyle name="Cálculo 3 2 2 9 4" xfId="19299"/>
    <cellStyle name="Cálculo 3 2 3" xfId="2684"/>
    <cellStyle name="Cálculo 3 2 3 10" xfId="7528"/>
    <cellStyle name="Cálculo 3 2 3 10 2" xfId="11566"/>
    <cellStyle name="Cálculo 3 2 3 10 3" xfId="17874"/>
    <cellStyle name="Cálculo 3 2 3 10 4" xfId="21046"/>
    <cellStyle name="Cálculo 3 2 3 11" xfId="4929"/>
    <cellStyle name="Cálculo 3 2 3 11 2" xfId="15899"/>
    <cellStyle name="Cálculo 3 2 3 11 3" xfId="13090"/>
    <cellStyle name="Cálculo 3 2 3 12" xfId="8839"/>
    <cellStyle name="Cálculo 3 2 3 13" xfId="14257"/>
    <cellStyle name="Cálculo 3 2 3 14" xfId="14944"/>
    <cellStyle name="Cálculo 3 2 3 2" xfId="2741"/>
    <cellStyle name="Cálculo 3 2 3 2 10" xfId="4951"/>
    <cellStyle name="Cálculo 3 2 3 2 10 2" xfId="15921"/>
    <cellStyle name="Cálculo 3 2 3 2 10 3" xfId="13068"/>
    <cellStyle name="Cálculo 3 2 3 2 11" xfId="8896"/>
    <cellStyle name="Cálculo 3 2 3 2 12" xfId="14300"/>
    <cellStyle name="Cálculo 3 2 3 2 2" xfId="3231"/>
    <cellStyle name="Cálculo 3 2 3 2 2 10" xfId="9361"/>
    <cellStyle name="Cálculo 3 2 3 2 2 11" xfId="14665"/>
    <cellStyle name="Cálculo 3 2 3 2 2 12" xfId="16871"/>
    <cellStyle name="Cálculo 3 2 3 2 2 2" xfId="3618"/>
    <cellStyle name="Cálculo 3 2 3 2 2 2 2" xfId="7979"/>
    <cellStyle name="Cálculo 3 2 3 2 2 2 2 2" xfId="11955"/>
    <cellStyle name="Cálculo 3 2 3 2 2 2 2 3" xfId="18204"/>
    <cellStyle name="Cálculo 3 2 3 2 2 2 2 4" xfId="21497"/>
    <cellStyle name="Cálculo 3 2 3 2 2 2 3" xfId="6271"/>
    <cellStyle name="Cálculo 3 2 3 2 2 2 3 2" xfId="16913"/>
    <cellStyle name="Cálculo 3 2 3 2 2 2 3 3" xfId="19789"/>
    <cellStyle name="Cálculo 3 2 3 2 2 2 4" xfId="9710"/>
    <cellStyle name="Cálculo 3 2 3 2 2 2 5" xfId="14945"/>
    <cellStyle name="Cálculo 3 2 3 2 2 2 6" xfId="16153"/>
    <cellStyle name="Cálculo 3 2 3 2 2 3" xfId="4001"/>
    <cellStyle name="Cálculo 3 2 3 2 2 3 2" xfId="7770"/>
    <cellStyle name="Cálculo 3 2 3 2 2 3 2 2" xfId="11791"/>
    <cellStyle name="Cálculo 3 2 3 2 2 3 2 3" xfId="18043"/>
    <cellStyle name="Cálculo 3 2 3 2 2 3 2 4" xfId="21288"/>
    <cellStyle name="Cálculo 3 2 3 2 2 3 3" xfId="6062"/>
    <cellStyle name="Cálculo 3 2 3 2 2 3 3 2" xfId="16751"/>
    <cellStyle name="Cálculo 3 2 3 2 2 3 3 3" xfId="19580"/>
    <cellStyle name="Cálculo 3 2 3 2 2 3 4" xfId="9920"/>
    <cellStyle name="Cálculo 3 2 3 2 2 3 5" xfId="15220"/>
    <cellStyle name="Cálculo 3 2 3 2 2 3 6" xfId="13990"/>
    <cellStyle name="Cálculo 3 2 3 2 2 4" xfId="4384"/>
    <cellStyle name="Cálculo 3 2 3 2 2 4 2" xfId="8286"/>
    <cellStyle name="Cálculo 3 2 3 2 2 4 2 2" xfId="12254"/>
    <cellStyle name="Cálculo 3 2 3 2 2 4 2 3" xfId="18438"/>
    <cellStyle name="Cálculo 3 2 3 2 2 4 2 4" xfId="21804"/>
    <cellStyle name="Cálculo 3 2 3 2 2 4 3" xfId="6578"/>
    <cellStyle name="Cálculo 3 2 3 2 2 4 3 2" xfId="17147"/>
    <cellStyle name="Cálculo 3 2 3 2 2 4 3 3" xfId="20096"/>
    <cellStyle name="Cálculo 3 2 3 2 2 4 4" xfId="10098"/>
    <cellStyle name="Cálculo 3 2 3 2 2 4 5" xfId="15496"/>
    <cellStyle name="Cálculo 3 2 3 2 2 4 6" xfId="13621"/>
    <cellStyle name="Cálculo 3 2 3 2 2 5" xfId="4766"/>
    <cellStyle name="Cálculo 3 2 3 2 2 5 2" xfId="8518"/>
    <cellStyle name="Cálculo 3 2 3 2 2 5 2 2" xfId="12486"/>
    <cellStyle name="Cálculo 3 2 3 2 2 5 2 3" xfId="18609"/>
    <cellStyle name="Cálculo 3 2 3 2 2 5 2 4" xfId="22036"/>
    <cellStyle name="Cálculo 3 2 3 2 2 5 3" xfId="6810"/>
    <cellStyle name="Cálculo 3 2 3 2 2 5 3 2" xfId="17317"/>
    <cellStyle name="Cálculo 3 2 3 2 2 5 3 3" xfId="20328"/>
    <cellStyle name="Cálculo 3 2 3 2 2 5 4" xfId="10275"/>
    <cellStyle name="Cálculo 3 2 3 2 2 5 5" xfId="15768"/>
    <cellStyle name="Cálculo 3 2 3 2 2 5 6" xfId="13239"/>
    <cellStyle name="Cálculo 3 2 3 2 2 6" xfId="7042"/>
    <cellStyle name="Cálculo 3 2 3 2 2 6 2" xfId="8750"/>
    <cellStyle name="Cálculo 3 2 3 2 2 6 2 2" xfId="12718"/>
    <cellStyle name="Cálculo 3 2 3 2 2 6 2 3" xfId="18781"/>
    <cellStyle name="Cálculo 3 2 3 2 2 6 2 4" xfId="22268"/>
    <cellStyle name="Cálculo 3 2 3 2 2 6 3" xfId="11176"/>
    <cellStyle name="Cálculo 3 2 3 2 2 6 4" xfId="17488"/>
    <cellStyle name="Cálculo 3 2 3 2 2 6 5" xfId="20560"/>
    <cellStyle name="Cálculo 3 2 3 2 2 7" xfId="6030"/>
    <cellStyle name="Cálculo 3 2 3 2 2 7 2" xfId="10771"/>
    <cellStyle name="Cálculo 3 2 3 2 2 7 3" xfId="16727"/>
    <cellStyle name="Cálculo 3 2 3 2 2 7 4" xfId="19548"/>
    <cellStyle name="Cálculo 3 2 3 2 2 8" xfId="7738"/>
    <cellStyle name="Cálculo 3 2 3 2 2 8 2" xfId="11759"/>
    <cellStyle name="Cálculo 3 2 3 2 2 8 3" xfId="18019"/>
    <cellStyle name="Cálculo 3 2 3 2 2 8 4" xfId="21256"/>
    <cellStyle name="Cálculo 3 2 3 2 2 9" xfId="5224"/>
    <cellStyle name="Cálculo 3 2 3 2 2 9 2" xfId="16115"/>
    <cellStyle name="Cálculo 3 2 3 2 2 9 3" xfId="12870"/>
    <cellStyle name="Cálculo 3 2 3 2 3" xfId="3288"/>
    <cellStyle name="Cálculo 3 2 3 2 3 2" xfId="3675"/>
    <cellStyle name="Cálculo 3 2 3 2 3 2 2" xfId="7251"/>
    <cellStyle name="Cálculo 3 2 3 2 3 2 2 2" xfId="17652"/>
    <cellStyle name="Cálculo 3 2 3 2 3 2 2 3" xfId="20769"/>
    <cellStyle name="Cálculo 3 2 3 2 3 2 3" xfId="9754"/>
    <cellStyle name="Cálculo 3 2 3 2 3 2 4" xfId="14987"/>
    <cellStyle name="Cálculo 3 2 3 2 3 2 5" xfId="17458"/>
    <cellStyle name="Cálculo 3 2 3 2 3 3" xfId="4058"/>
    <cellStyle name="Cálculo 3 2 3 2 3 3 2" xfId="15262"/>
    <cellStyle name="Cálculo 3 2 3 2 3 3 3" xfId="13933"/>
    <cellStyle name="Cálculo 3 2 3 2 3 4" xfId="4441"/>
    <cellStyle name="Cálculo 3 2 3 2 3 4 2" xfId="15537"/>
    <cellStyle name="Cálculo 3 2 3 2 3 4 3" xfId="13564"/>
    <cellStyle name="Cálculo 3 2 3 2 3 5" xfId="4823"/>
    <cellStyle name="Cálculo 3 2 3 2 3 5 2" xfId="15809"/>
    <cellStyle name="Cálculo 3 2 3 2 3 5 3" xfId="13183"/>
    <cellStyle name="Cálculo 3 2 3 2 3 6" xfId="5542"/>
    <cellStyle name="Cálculo 3 2 3 2 3 6 2" xfId="16361"/>
    <cellStyle name="Cálculo 3 2 3 2 3 6 3" xfId="19060"/>
    <cellStyle name="Cálculo 3 2 3 2 3 7" xfId="9418"/>
    <cellStyle name="Cálculo 3 2 3 2 3 8" xfId="14707"/>
    <cellStyle name="Cálculo 3 2 3 2 3 9" xfId="14586"/>
    <cellStyle name="Cálculo 3 2 3 2 4" xfId="2906"/>
    <cellStyle name="Cálculo 3 2 3 2 4 2" xfId="7183"/>
    <cellStyle name="Cálculo 3 2 3 2 4 2 2" xfId="11312"/>
    <cellStyle name="Cálculo 3 2 3 2 4 2 3" xfId="17593"/>
    <cellStyle name="Cálculo 3 2 3 2 4 2 4" xfId="20701"/>
    <cellStyle name="Cálculo 3 2 3 2 4 3" xfId="5474"/>
    <cellStyle name="Cálculo 3 2 3 2 4 3 2" xfId="16303"/>
    <cellStyle name="Cálculo 3 2 3 2 4 3 3" xfId="18992"/>
    <cellStyle name="Cálculo 3 2 3 2 4 4" xfId="9058"/>
    <cellStyle name="Cálculo 3 2 3 2 4 5" xfId="14432"/>
    <cellStyle name="Cálculo 3 2 3 2 4 6" xfId="14546"/>
    <cellStyle name="Cálculo 3 2 3 2 5" xfId="6409"/>
    <cellStyle name="Cálculo 3 2 3 2 5 2" xfId="8117"/>
    <cellStyle name="Cálculo 3 2 3 2 5 2 2" xfId="12085"/>
    <cellStyle name="Cálculo 3 2 3 2 5 2 3" xfId="18323"/>
    <cellStyle name="Cálculo 3 2 3 2 5 2 4" xfId="21635"/>
    <cellStyle name="Cálculo 3 2 3 2 5 3" xfId="10927"/>
    <cellStyle name="Cálculo 3 2 3 2 5 4" xfId="17032"/>
    <cellStyle name="Cálculo 3 2 3 2 5 5" xfId="19927"/>
    <cellStyle name="Cálculo 3 2 3 2 6" xfId="6641"/>
    <cellStyle name="Cálculo 3 2 3 2 6 2" xfId="8349"/>
    <cellStyle name="Cálculo 3 2 3 2 6 2 2" xfId="12317"/>
    <cellStyle name="Cálculo 3 2 3 2 6 2 3" xfId="18494"/>
    <cellStyle name="Cálculo 3 2 3 2 6 2 4" xfId="21867"/>
    <cellStyle name="Cálculo 3 2 3 2 6 3" xfId="10967"/>
    <cellStyle name="Cálculo 3 2 3 2 6 4" xfId="17203"/>
    <cellStyle name="Cálculo 3 2 3 2 6 5" xfId="20159"/>
    <cellStyle name="Cálculo 3 2 3 2 7" xfId="6873"/>
    <cellStyle name="Cálculo 3 2 3 2 7 2" xfId="8581"/>
    <cellStyle name="Cálculo 3 2 3 2 7 2 2" xfId="12549"/>
    <cellStyle name="Cálculo 3 2 3 2 7 2 3" xfId="18665"/>
    <cellStyle name="Cálculo 3 2 3 2 7 2 4" xfId="22099"/>
    <cellStyle name="Cálculo 3 2 3 2 7 3" xfId="11007"/>
    <cellStyle name="Cálculo 3 2 3 2 7 4" xfId="17373"/>
    <cellStyle name="Cálculo 3 2 3 2 7 5" xfId="20391"/>
    <cellStyle name="Cálculo 3 2 3 2 8" xfId="5859"/>
    <cellStyle name="Cálculo 3 2 3 2 8 2" xfId="10602"/>
    <cellStyle name="Cálculo 3 2 3 2 8 3" xfId="16611"/>
    <cellStyle name="Cálculo 3 2 3 2 8 4" xfId="19377"/>
    <cellStyle name="Cálculo 3 2 3 2 9" xfId="7567"/>
    <cellStyle name="Cálculo 3 2 3 2 9 2" xfId="11590"/>
    <cellStyle name="Cálculo 3 2 3 2 9 3" xfId="17903"/>
    <cellStyle name="Cálculo 3 2 3 2 9 4" xfId="21085"/>
    <cellStyle name="Cálculo 3 2 3 3" xfId="3174"/>
    <cellStyle name="Cálculo 3 2 3 3 10" xfId="9304"/>
    <cellStyle name="Cálculo 3 2 3 3 11" xfId="14622"/>
    <cellStyle name="Cálculo 3 2 3 3 12" xfId="15022"/>
    <cellStyle name="Cálculo 3 2 3 3 2" xfId="3561"/>
    <cellStyle name="Cálculo 3 2 3 3 2 2" xfId="7401"/>
    <cellStyle name="Cálculo 3 2 3 3 2 2 2" xfId="11480"/>
    <cellStyle name="Cálculo 3 2 3 3 2 2 3" xfId="17777"/>
    <cellStyle name="Cálculo 3 2 3 3 2 2 4" xfId="20919"/>
    <cellStyle name="Cálculo 3 2 3 3 2 3" xfId="5692"/>
    <cellStyle name="Cálculo 3 2 3 3 2 3 2" xfId="16486"/>
    <cellStyle name="Cálculo 3 2 3 3 2 3 3" xfId="19210"/>
    <cellStyle name="Cálculo 3 2 3 3 2 4" xfId="9653"/>
    <cellStyle name="Cálculo 3 2 3 3 2 5" xfId="14902"/>
    <cellStyle name="Cálculo 3 2 3 3 2 6" xfId="14805"/>
    <cellStyle name="Cálculo 3 2 3 3 3" xfId="3944"/>
    <cellStyle name="Cálculo 3 2 3 3 3 2" xfId="5057"/>
    <cellStyle name="Cálculo 3 2 3 3 3 2 2" xfId="10310"/>
    <cellStyle name="Cálculo 3 2 3 3 3 2 3" xfId="16007"/>
    <cellStyle name="Cálculo 3 2 3 3 3 2 4" xfId="12965"/>
    <cellStyle name="Cálculo 3 2 3 3 3 3" xfId="5321"/>
    <cellStyle name="Cálculo 3 2 3 3 3 3 2" xfId="16192"/>
    <cellStyle name="Cálculo 3 2 3 3 3 3 3" xfId="18839"/>
    <cellStyle name="Cálculo 3 2 3 3 3 4" xfId="9867"/>
    <cellStyle name="Cálculo 3 2 3 3 3 5" xfId="15178"/>
    <cellStyle name="Cálculo 3 2 3 3 3 6" xfId="14047"/>
    <cellStyle name="Cálculo 3 2 3 3 4" xfId="4327"/>
    <cellStyle name="Cálculo 3 2 3 3 4 2" xfId="8166"/>
    <cellStyle name="Cálculo 3 2 3 3 4 2 2" xfId="12134"/>
    <cellStyle name="Cálculo 3 2 3 3 4 2 3" xfId="18364"/>
    <cellStyle name="Cálculo 3 2 3 3 4 2 4" xfId="21684"/>
    <cellStyle name="Cálculo 3 2 3 3 4 3" xfId="6458"/>
    <cellStyle name="Cálculo 3 2 3 3 4 3 2" xfId="17073"/>
    <cellStyle name="Cálculo 3 2 3 3 4 3 3" xfId="19976"/>
    <cellStyle name="Cálculo 3 2 3 3 4 4" xfId="10045"/>
    <cellStyle name="Cálculo 3 2 3 3 4 5" xfId="15453"/>
    <cellStyle name="Cálculo 3 2 3 3 4 6" xfId="13678"/>
    <cellStyle name="Cálculo 3 2 3 3 5" xfId="4709"/>
    <cellStyle name="Cálculo 3 2 3 3 5 2" xfId="8398"/>
    <cellStyle name="Cálculo 3 2 3 3 5 2 2" xfId="12366"/>
    <cellStyle name="Cálculo 3 2 3 3 5 2 3" xfId="18535"/>
    <cellStyle name="Cálculo 3 2 3 3 5 2 4" xfId="21916"/>
    <cellStyle name="Cálculo 3 2 3 3 5 3" xfId="6690"/>
    <cellStyle name="Cálculo 3 2 3 3 5 3 2" xfId="17244"/>
    <cellStyle name="Cálculo 3 2 3 3 5 3 3" xfId="20208"/>
    <cellStyle name="Cálculo 3 2 3 3 5 4" xfId="10222"/>
    <cellStyle name="Cálculo 3 2 3 3 5 5" xfId="15727"/>
    <cellStyle name="Cálculo 3 2 3 3 5 6" xfId="13296"/>
    <cellStyle name="Cálculo 3 2 3 3 6" xfId="6922"/>
    <cellStyle name="Cálculo 3 2 3 3 6 2" xfId="8630"/>
    <cellStyle name="Cálculo 3 2 3 3 6 2 2" xfId="12598"/>
    <cellStyle name="Cálculo 3 2 3 3 6 2 3" xfId="18706"/>
    <cellStyle name="Cálculo 3 2 3 3 6 2 4" xfId="22148"/>
    <cellStyle name="Cálculo 3 2 3 3 6 3" xfId="11056"/>
    <cellStyle name="Cálculo 3 2 3 3 6 4" xfId="17414"/>
    <cellStyle name="Cálculo 3 2 3 3 6 5" xfId="20440"/>
    <cellStyle name="Cálculo 3 2 3 3 7" xfId="5910"/>
    <cellStyle name="Cálculo 3 2 3 3 7 2" xfId="10651"/>
    <cellStyle name="Cálculo 3 2 3 3 7 3" xfId="16652"/>
    <cellStyle name="Cálculo 3 2 3 3 7 4" xfId="19428"/>
    <cellStyle name="Cálculo 3 2 3 3 8" xfId="7618"/>
    <cellStyle name="Cálculo 3 2 3 3 8 2" xfId="11639"/>
    <cellStyle name="Cálculo 3 2 3 3 8 3" xfId="17944"/>
    <cellStyle name="Cálculo 3 2 3 3 8 4" xfId="21136"/>
    <cellStyle name="Cálculo 3 2 3 3 9" xfId="5005"/>
    <cellStyle name="Cálculo 3 2 3 3 9 2" xfId="15967"/>
    <cellStyle name="Cálculo 3 2 3 3 9 3" xfId="13014"/>
    <cellStyle name="Cálculo 3 2 3 4" xfId="3025"/>
    <cellStyle name="Cálculo 3 2 3 4 2" xfId="3412"/>
    <cellStyle name="Cálculo 3 2 3 4 2 2" xfId="7303"/>
    <cellStyle name="Cálculo 3 2 3 4 2 2 2" xfId="17696"/>
    <cellStyle name="Cálculo 3 2 3 4 2 2 3" xfId="20821"/>
    <cellStyle name="Cálculo 3 2 3 4 2 3" xfId="9530"/>
    <cellStyle name="Cálculo 3 2 3 4 2 4" xfId="14782"/>
    <cellStyle name="Cálculo 3 2 3 4 2 5" xfId="15290"/>
    <cellStyle name="Cálculo 3 2 3 4 3" xfId="3795"/>
    <cellStyle name="Cálculo 3 2 3 4 3 2" xfId="15058"/>
    <cellStyle name="Cálculo 3 2 3 4 3 3" xfId="18219"/>
    <cellStyle name="Cálculo 3 2 3 4 4" xfId="4178"/>
    <cellStyle name="Cálculo 3 2 3 4 4 2" xfId="15333"/>
    <cellStyle name="Cálculo 3 2 3 4 4 3" xfId="13827"/>
    <cellStyle name="Cálculo 3 2 3 4 5" xfId="4560"/>
    <cellStyle name="Cálculo 3 2 3 4 5 2" xfId="15607"/>
    <cellStyle name="Cálculo 3 2 3 4 5 3" xfId="13445"/>
    <cellStyle name="Cálculo 3 2 3 4 6" xfId="5594"/>
    <cellStyle name="Cálculo 3 2 3 4 6 2" xfId="16405"/>
    <cellStyle name="Cálculo 3 2 3 4 6 3" xfId="19112"/>
    <cellStyle name="Cálculo 3 2 3 4 7" xfId="9167"/>
    <cellStyle name="Cálculo 3 2 3 4 8" xfId="14502"/>
    <cellStyle name="Cálculo 3 2 3 4 9" xfId="14955"/>
    <cellStyle name="Cálculo 3 2 3 5" xfId="2883"/>
    <cellStyle name="Cálculo 3 2 3 5 2" xfId="7165"/>
    <cellStyle name="Cálculo 3 2 3 5 2 2" xfId="11295"/>
    <cellStyle name="Cálculo 3 2 3 5 2 3" xfId="17577"/>
    <cellStyle name="Cálculo 3 2 3 5 2 4" xfId="20683"/>
    <cellStyle name="Cálculo 3 2 3 5 3" xfId="5456"/>
    <cellStyle name="Cálculo 3 2 3 5 3 2" xfId="16287"/>
    <cellStyle name="Cálculo 3 2 3 5 3 3" xfId="18974"/>
    <cellStyle name="Cálculo 3 2 3 5 4" xfId="9035"/>
    <cellStyle name="Cálculo 3 2 3 5 5" xfId="14416"/>
    <cellStyle name="Cálculo 3 2 3 5 6" xfId="16147"/>
    <cellStyle name="Cálculo 3 2 3 6" xfId="6387"/>
    <cellStyle name="Cálculo 3 2 3 6 2" xfId="8095"/>
    <cellStyle name="Cálculo 3 2 3 6 2 2" xfId="12063"/>
    <cellStyle name="Cálculo 3 2 3 6 2 3" xfId="18301"/>
    <cellStyle name="Cálculo 3 2 3 6 2 4" xfId="21613"/>
    <cellStyle name="Cálculo 3 2 3 6 3" xfId="10905"/>
    <cellStyle name="Cálculo 3 2 3 6 4" xfId="17010"/>
    <cellStyle name="Cálculo 3 2 3 6 5" xfId="19905"/>
    <cellStyle name="Cálculo 3 2 3 7" xfId="6619"/>
    <cellStyle name="Cálculo 3 2 3 7 2" xfId="8327"/>
    <cellStyle name="Cálculo 3 2 3 7 2 2" xfId="12295"/>
    <cellStyle name="Cálculo 3 2 3 7 2 3" xfId="18472"/>
    <cellStyle name="Cálculo 3 2 3 7 2 4" xfId="21845"/>
    <cellStyle name="Cálculo 3 2 3 7 3" xfId="10945"/>
    <cellStyle name="Cálculo 3 2 3 7 4" xfId="17181"/>
    <cellStyle name="Cálculo 3 2 3 7 5" xfId="20137"/>
    <cellStyle name="Cálculo 3 2 3 8" xfId="6851"/>
    <cellStyle name="Cálculo 3 2 3 8 2" xfId="8559"/>
    <cellStyle name="Cálculo 3 2 3 8 2 2" xfId="12527"/>
    <cellStyle name="Cálculo 3 2 3 8 2 3" xfId="18643"/>
    <cellStyle name="Cálculo 3 2 3 8 2 4" xfId="22077"/>
    <cellStyle name="Cálculo 3 2 3 8 3" xfId="10985"/>
    <cellStyle name="Cálculo 3 2 3 8 4" xfId="17351"/>
    <cellStyle name="Cálculo 3 2 3 8 5" xfId="20369"/>
    <cellStyle name="Cálculo 3 2 3 9" xfId="5820"/>
    <cellStyle name="Cálculo 3 2 3 9 2" xfId="10580"/>
    <cellStyle name="Cálculo 3 2 3 9 3" xfId="16582"/>
    <cellStyle name="Cálculo 3 2 3 9 4" xfId="19338"/>
    <cellStyle name="Cálculo 3 2 4" xfId="2831"/>
    <cellStyle name="Cálculo 3 2 4 10" xfId="8984"/>
    <cellStyle name="Cálculo 3 2 4 11" xfId="14372"/>
    <cellStyle name="Cálculo 3 2 4 12" xfId="14453"/>
    <cellStyle name="Cálculo 3 2 4 2" xfId="2766"/>
    <cellStyle name="Cálculo 3 2 4 2 2" xfId="7354"/>
    <cellStyle name="Cálculo 3 2 4 2 2 2" xfId="11440"/>
    <cellStyle name="Cálculo 3 2 4 2 2 3" xfId="17741"/>
    <cellStyle name="Cálculo 3 2 4 2 2 4" xfId="20872"/>
    <cellStyle name="Cálculo 3 2 4 2 3" xfId="5645"/>
    <cellStyle name="Cálculo 3 2 4 2 3 2" xfId="16450"/>
    <cellStyle name="Cálculo 3 2 4 2 3 3" xfId="19163"/>
    <cellStyle name="Cálculo 3 2 4 2 4" xfId="8921"/>
    <cellStyle name="Cálculo 3 2 4 2 5" xfId="14317"/>
    <cellStyle name="Cálculo 3 2 4 2 6" xfId="15193"/>
    <cellStyle name="Cálculo 3 2 4 3" xfId="3315"/>
    <cellStyle name="Cálculo 3 2 4 3 2" xfId="8073"/>
    <cellStyle name="Cálculo 3 2 4 3 2 2" xfId="12043"/>
    <cellStyle name="Cálculo 3 2 4 3 2 3" xfId="18279"/>
    <cellStyle name="Cálculo 3 2 4 3 2 4" xfId="21591"/>
    <cellStyle name="Cálculo 3 2 4 3 3" xfId="6365"/>
    <cellStyle name="Cálculo 3 2 4 3 3 2" xfId="16988"/>
    <cellStyle name="Cálculo 3 2 4 3 3 3" xfId="19883"/>
    <cellStyle name="Cálculo 3 2 4 3 4" xfId="9445"/>
    <cellStyle name="Cálculo 3 2 4 3 5" xfId="14727"/>
    <cellStyle name="Cálculo 3 2 4 3 6" xfId="14723"/>
    <cellStyle name="Cálculo 3 2 4 4" xfId="2812"/>
    <cellStyle name="Cálculo 3 2 4 4 2" xfId="8143"/>
    <cellStyle name="Cálculo 3 2 4 4 2 2" xfId="12111"/>
    <cellStyle name="Cálculo 3 2 4 4 2 3" xfId="18346"/>
    <cellStyle name="Cálculo 3 2 4 4 2 4" xfId="21661"/>
    <cellStyle name="Cálculo 3 2 4 4 3" xfId="6435"/>
    <cellStyle name="Cálculo 3 2 4 4 3 2" xfId="17055"/>
    <cellStyle name="Cálculo 3 2 4 4 3 3" xfId="19953"/>
    <cellStyle name="Cálculo 3 2 4 4 4" xfId="8967"/>
    <cellStyle name="Cálculo 3 2 4 4 5" xfId="14356"/>
    <cellStyle name="Cálculo 3 2 4 4 6" xfId="14869"/>
    <cellStyle name="Cálculo 3 2 4 5" xfId="2772"/>
    <cellStyle name="Cálculo 3 2 4 5 2" xfId="8375"/>
    <cellStyle name="Cálculo 3 2 4 5 2 2" xfId="12343"/>
    <cellStyle name="Cálculo 3 2 4 5 2 3" xfId="18517"/>
    <cellStyle name="Cálculo 3 2 4 5 2 4" xfId="21893"/>
    <cellStyle name="Cálculo 3 2 4 5 3" xfId="6667"/>
    <cellStyle name="Cálculo 3 2 4 5 3 2" xfId="17226"/>
    <cellStyle name="Cálculo 3 2 4 5 3 3" xfId="20185"/>
    <cellStyle name="Cálculo 3 2 4 5 4" xfId="8927"/>
    <cellStyle name="Cálculo 3 2 4 5 5" xfId="14322"/>
    <cellStyle name="Cálculo 3 2 4 5 6" xfId="16621"/>
    <cellStyle name="Cálculo 3 2 4 6" xfId="6899"/>
    <cellStyle name="Cálculo 3 2 4 6 2" xfId="8607"/>
    <cellStyle name="Cálculo 3 2 4 6 2 2" xfId="12575"/>
    <cellStyle name="Cálculo 3 2 4 6 2 3" xfId="18688"/>
    <cellStyle name="Cálculo 3 2 4 6 2 4" xfId="22125"/>
    <cellStyle name="Cálculo 3 2 4 6 3" xfId="11033"/>
    <cellStyle name="Cálculo 3 2 4 6 4" xfId="17396"/>
    <cellStyle name="Cálculo 3 2 4 6 5" xfId="20417"/>
    <cellStyle name="Cálculo 3 2 4 7" xfId="5887"/>
    <cellStyle name="Cálculo 3 2 4 7 2" xfId="10628"/>
    <cellStyle name="Cálculo 3 2 4 7 3" xfId="16634"/>
    <cellStyle name="Cálculo 3 2 4 7 4" xfId="19405"/>
    <cellStyle name="Cálculo 3 2 4 8" xfId="7595"/>
    <cellStyle name="Cálculo 3 2 4 8 2" xfId="11616"/>
    <cellStyle name="Cálculo 3 2 4 8 3" xfId="17926"/>
    <cellStyle name="Cálculo 3 2 4 8 4" xfId="21113"/>
    <cellStyle name="Cálculo 3 2 4 9" xfId="4980"/>
    <cellStyle name="Cálculo 3 2 4 9 2" xfId="15947"/>
    <cellStyle name="Cálculo 3 2 4 9 3" xfId="13039"/>
    <cellStyle name="Cálculo 3 2 5" xfId="3117"/>
    <cellStyle name="Cálculo 3 2 5 2" xfId="3504"/>
    <cellStyle name="Cálculo 3 2 5 2 2" xfId="7439"/>
    <cellStyle name="Cálculo 3 2 5 2 2 2" xfId="17804"/>
    <cellStyle name="Cálculo 3 2 5 2 2 3" xfId="20957"/>
    <cellStyle name="Cálculo 3 2 5 2 3" xfId="9597"/>
    <cellStyle name="Cálculo 3 2 5 2 4" xfId="14855"/>
    <cellStyle name="Cálculo 3 2 5 2 5" xfId="15025"/>
    <cellStyle name="Cálculo 3 2 5 3" xfId="3887"/>
    <cellStyle name="Cálculo 3 2 5 3 2" xfId="15131"/>
    <cellStyle name="Cálculo 3 2 5 3 3" xfId="14131"/>
    <cellStyle name="Cálculo 3 2 5 4" xfId="4270"/>
    <cellStyle name="Cálculo 3 2 5 4 2" xfId="15406"/>
    <cellStyle name="Cálculo 3 2 5 4 3" xfId="13735"/>
    <cellStyle name="Cálculo 3 2 5 5" xfId="4652"/>
    <cellStyle name="Cálculo 3 2 5 5 2" xfId="15680"/>
    <cellStyle name="Cálculo 3 2 5 5 3" xfId="13353"/>
    <cellStyle name="Cálculo 3 2 5 6" xfId="5730"/>
    <cellStyle name="Cálculo 3 2 5 6 2" xfId="16513"/>
    <cellStyle name="Cálculo 3 2 5 6 3" xfId="19248"/>
    <cellStyle name="Cálculo 3 2 5 7" xfId="9248"/>
    <cellStyle name="Cálculo 3 2 5 8" xfId="14575"/>
    <cellStyle name="Cálculo 3 2 5 9" xfId="16080"/>
    <cellStyle name="Cálculo 3 2 6" xfId="3036"/>
    <cellStyle name="Cálculo 3 2 6 2" xfId="3423"/>
    <cellStyle name="Cálculo 3 2 6 2 2" xfId="7869"/>
    <cellStyle name="Cálculo 3 2 6 2 2 2" xfId="18126"/>
    <cellStyle name="Cálculo 3 2 6 2 2 3" xfId="21387"/>
    <cellStyle name="Cálculo 3 2 6 2 3" xfId="9536"/>
    <cellStyle name="Cálculo 3 2 6 2 4" xfId="14791"/>
    <cellStyle name="Cálculo 3 2 6 2 5" xfId="15615"/>
    <cellStyle name="Cálculo 3 2 6 3" xfId="3806"/>
    <cellStyle name="Cálculo 3 2 6 3 2" xfId="15067"/>
    <cellStyle name="Cálculo 3 2 6 3 3" xfId="17127"/>
    <cellStyle name="Cálculo 3 2 6 4" xfId="4189"/>
    <cellStyle name="Cálculo 3 2 6 4 2" xfId="15342"/>
    <cellStyle name="Cálculo 3 2 6 4 3" xfId="13816"/>
    <cellStyle name="Cálculo 3 2 6 5" xfId="4571"/>
    <cellStyle name="Cálculo 3 2 6 5 2" xfId="15616"/>
    <cellStyle name="Cálculo 3 2 6 5 3" xfId="13434"/>
    <cellStyle name="Cálculo 3 2 6 6" xfId="6161"/>
    <cellStyle name="Cálculo 3 2 6 6 2" xfId="16834"/>
    <cellStyle name="Cálculo 3 2 6 6 3" xfId="19679"/>
    <cellStyle name="Cálculo 3 2 6 7" xfId="9176"/>
    <cellStyle name="Cálculo 3 2 6 8" xfId="14511"/>
    <cellStyle name="Cálculo 3 2 6 9" xfId="18415"/>
    <cellStyle name="Cálculo 3 2 7" xfId="5323"/>
    <cellStyle name="Cálculo 3 2 7 2" xfId="5094"/>
    <cellStyle name="Cálculo 3 2 7 2 2" xfId="10342"/>
    <cellStyle name="Cálculo 3 2 7 2 3" xfId="16030"/>
    <cellStyle name="Cálculo 3 2 7 2 4" xfId="14119"/>
    <cellStyle name="Cálculo 3 2 7 3" xfId="10423"/>
    <cellStyle name="Cálculo 3 2 7 4" xfId="16194"/>
    <cellStyle name="Cálculo 3 2 7 5" xfId="18841"/>
    <cellStyle name="Cálculo 3 2 8" xfId="6337"/>
    <cellStyle name="Cálculo 3 2 8 2" xfId="8045"/>
    <cellStyle name="Cálculo 3 2 8 2 2" xfId="12016"/>
    <cellStyle name="Cálculo 3 2 8 2 3" xfId="18257"/>
    <cellStyle name="Cálculo 3 2 8 2 4" xfId="21563"/>
    <cellStyle name="Cálculo 3 2 8 3" xfId="10872"/>
    <cellStyle name="Cálculo 3 2 8 4" xfId="16966"/>
    <cellStyle name="Cálculo 3 2 8 5" xfId="19855"/>
    <cellStyle name="Cálculo 3 2 9" xfId="5262"/>
    <cellStyle name="Cálculo 3 2 9 2" xfId="10402"/>
    <cellStyle name="Cálculo 3 2 9 3" xfId="16144"/>
    <cellStyle name="Cálculo 3 2 9 4" xfId="12832"/>
    <cellStyle name="Cálculo 3 3" xfId="2686"/>
    <cellStyle name="Cálculo 3 3 10" xfId="5732"/>
    <cellStyle name="Cálculo 3 3 10 2" xfId="10514"/>
    <cellStyle name="Cálculo 3 3 10 3" xfId="16515"/>
    <cellStyle name="Cálculo 3 3 10 4" xfId="19250"/>
    <cellStyle name="Cálculo 3 3 11" xfId="7441"/>
    <cellStyle name="Cálculo 3 3 11 2" xfId="11501"/>
    <cellStyle name="Cálculo 3 3 11 3" xfId="17806"/>
    <cellStyle name="Cálculo 3 3 11 4" xfId="20959"/>
    <cellStyle name="Cálculo 3 3 12" xfId="4864"/>
    <cellStyle name="Cálculo 3 3 12 2" xfId="15841"/>
    <cellStyle name="Cálculo 3 3 12 3" xfId="13142"/>
    <cellStyle name="Cálculo 3 3 13" xfId="8841"/>
    <cellStyle name="Cálculo 3 3 14" xfId="14259"/>
    <cellStyle name="Cálculo 3 3 15" xfId="16089"/>
    <cellStyle name="Cálculo 3 3 2" xfId="2743"/>
    <cellStyle name="Cálculo 3 3 2 10" xfId="4931"/>
    <cellStyle name="Cálculo 3 3 2 10 2" xfId="15901"/>
    <cellStyle name="Cálculo 3 3 2 10 3" xfId="13088"/>
    <cellStyle name="Cálculo 3 3 2 11" xfId="8898"/>
    <cellStyle name="Cálculo 3 3 2 12" xfId="14302"/>
    <cellStyle name="Cálculo 3 3 2 2" xfId="3233"/>
    <cellStyle name="Cálculo 3 3 2 2 10" xfId="9363"/>
    <cellStyle name="Cálculo 3 3 2 2 11" xfId="14667"/>
    <cellStyle name="Cálculo 3 3 2 2 12" xfId="15339"/>
    <cellStyle name="Cálculo 3 3 2 2 2" xfId="3620"/>
    <cellStyle name="Cálculo 3 3 2 2 2 2" xfId="7981"/>
    <cellStyle name="Cálculo 3 3 2 2 2 2 2" xfId="11957"/>
    <cellStyle name="Cálculo 3 3 2 2 2 2 3" xfId="18206"/>
    <cellStyle name="Cálculo 3 3 2 2 2 2 4" xfId="21499"/>
    <cellStyle name="Cálculo 3 3 2 2 2 3" xfId="6273"/>
    <cellStyle name="Cálculo 3 3 2 2 2 3 2" xfId="16915"/>
    <cellStyle name="Cálculo 3 3 2 2 2 3 3" xfId="19791"/>
    <cellStyle name="Cálculo 3 3 2 2 2 4" xfId="9712"/>
    <cellStyle name="Cálculo 3 3 2 2 2 5" xfId="14947"/>
    <cellStyle name="Cálculo 3 3 2 2 2 6" xfId="15216"/>
    <cellStyle name="Cálculo 3 3 2 2 3" xfId="4003"/>
    <cellStyle name="Cálculo 3 3 2 2 3 2" xfId="7328"/>
    <cellStyle name="Cálculo 3 3 2 2 3 2 2" xfId="11418"/>
    <cellStyle name="Cálculo 3 3 2 2 3 2 3" xfId="17718"/>
    <cellStyle name="Cálculo 3 3 2 2 3 2 4" xfId="20846"/>
    <cellStyle name="Cálculo 3 3 2 2 3 3" xfId="5619"/>
    <cellStyle name="Cálculo 3 3 2 2 3 3 2" xfId="16427"/>
    <cellStyle name="Cálculo 3 3 2 2 3 3 3" xfId="19137"/>
    <cellStyle name="Cálculo 3 3 2 2 3 4" xfId="9922"/>
    <cellStyle name="Cálculo 3 3 2 2 3 5" xfId="15222"/>
    <cellStyle name="Cálculo 3 3 2 2 3 6" xfId="13988"/>
    <cellStyle name="Cálculo 3 3 2 2 4" xfId="4386"/>
    <cellStyle name="Cálculo 3 3 2 2 4 2" xfId="8288"/>
    <cellStyle name="Cálculo 3 3 2 2 4 2 2" xfId="12256"/>
    <cellStyle name="Cálculo 3 3 2 2 4 2 3" xfId="18440"/>
    <cellStyle name="Cálculo 3 3 2 2 4 2 4" xfId="21806"/>
    <cellStyle name="Cálculo 3 3 2 2 4 3" xfId="6580"/>
    <cellStyle name="Cálculo 3 3 2 2 4 3 2" xfId="17149"/>
    <cellStyle name="Cálculo 3 3 2 2 4 3 3" xfId="20098"/>
    <cellStyle name="Cálculo 3 3 2 2 4 4" xfId="10100"/>
    <cellStyle name="Cálculo 3 3 2 2 4 5" xfId="15498"/>
    <cellStyle name="Cálculo 3 3 2 2 4 6" xfId="13619"/>
    <cellStyle name="Cálculo 3 3 2 2 5" xfId="4768"/>
    <cellStyle name="Cálculo 3 3 2 2 5 2" xfId="8520"/>
    <cellStyle name="Cálculo 3 3 2 2 5 2 2" xfId="12488"/>
    <cellStyle name="Cálculo 3 3 2 2 5 2 3" xfId="18611"/>
    <cellStyle name="Cálculo 3 3 2 2 5 2 4" xfId="22038"/>
    <cellStyle name="Cálculo 3 3 2 2 5 3" xfId="6812"/>
    <cellStyle name="Cálculo 3 3 2 2 5 3 2" xfId="17319"/>
    <cellStyle name="Cálculo 3 3 2 2 5 3 3" xfId="20330"/>
    <cellStyle name="Cálculo 3 3 2 2 5 4" xfId="10277"/>
    <cellStyle name="Cálculo 3 3 2 2 5 5" xfId="15770"/>
    <cellStyle name="Cálculo 3 3 2 2 5 6" xfId="13237"/>
    <cellStyle name="Cálculo 3 3 2 2 6" xfId="7044"/>
    <cellStyle name="Cálculo 3 3 2 2 6 2" xfId="8752"/>
    <cellStyle name="Cálculo 3 3 2 2 6 2 2" xfId="12720"/>
    <cellStyle name="Cálculo 3 3 2 2 6 2 3" xfId="18783"/>
    <cellStyle name="Cálculo 3 3 2 2 6 2 4" xfId="22270"/>
    <cellStyle name="Cálculo 3 3 2 2 6 3" xfId="11178"/>
    <cellStyle name="Cálculo 3 3 2 2 6 4" xfId="17490"/>
    <cellStyle name="Cálculo 3 3 2 2 6 5" xfId="20562"/>
    <cellStyle name="Cálculo 3 3 2 2 7" xfId="6032"/>
    <cellStyle name="Cálculo 3 3 2 2 7 2" xfId="10773"/>
    <cellStyle name="Cálculo 3 3 2 2 7 3" xfId="16729"/>
    <cellStyle name="Cálculo 3 3 2 2 7 4" xfId="19550"/>
    <cellStyle name="Cálculo 3 3 2 2 8" xfId="7740"/>
    <cellStyle name="Cálculo 3 3 2 2 8 2" xfId="11761"/>
    <cellStyle name="Cálculo 3 3 2 2 8 3" xfId="18021"/>
    <cellStyle name="Cálculo 3 3 2 2 8 4" xfId="21258"/>
    <cellStyle name="Cálculo 3 3 2 2 9" xfId="5226"/>
    <cellStyle name="Cálculo 3 3 2 2 9 2" xfId="16117"/>
    <cellStyle name="Cálculo 3 3 2 2 9 3" xfId="12868"/>
    <cellStyle name="Cálculo 3 3 2 3" xfId="3290"/>
    <cellStyle name="Cálculo 3 3 2 3 2" xfId="3677"/>
    <cellStyle name="Cálculo 3 3 2 3 2 2" xfId="7305"/>
    <cellStyle name="Cálculo 3 3 2 3 2 2 2" xfId="17698"/>
    <cellStyle name="Cálculo 3 3 2 3 2 2 3" xfId="20823"/>
    <cellStyle name="Cálculo 3 3 2 3 2 3" xfId="9756"/>
    <cellStyle name="Cálculo 3 3 2 3 2 4" xfId="14989"/>
    <cellStyle name="Cálculo 3 3 2 3 2 5" xfId="18580"/>
    <cellStyle name="Cálculo 3 3 2 3 3" xfId="4060"/>
    <cellStyle name="Cálculo 3 3 2 3 3 2" xfId="15264"/>
    <cellStyle name="Cálculo 3 3 2 3 3 3" xfId="13931"/>
    <cellStyle name="Cálculo 3 3 2 3 4" xfId="4443"/>
    <cellStyle name="Cálculo 3 3 2 3 4 2" xfId="15539"/>
    <cellStyle name="Cálculo 3 3 2 3 4 3" xfId="13562"/>
    <cellStyle name="Cálculo 3 3 2 3 5" xfId="4825"/>
    <cellStyle name="Cálculo 3 3 2 3 5 2" xfId="15811"/>
    <cellStyle name="Cálculo 3 3 2 3 5 3" xfId="13181"/>
    <cellStyle name="Cálculo 3 3 2 3 6" xfId="5596"/>
    <cellStyle name="Cálculo 3 3 2 3 6 2" xfId="16407"/>
    <cellStyle name="Cálculo 3 3 2 3 6 3" xfId="19114"/>
    <cellStyle name="Cálculo 3 3 2 3 7" xfId="9420"/>
    <cellStyle name="Cálculo 3 3 2 3 8" xfId="14709"/>
    <cellStyle name="Cálculo 3 3 2 3 9" xfId="17979"/>
    <cellStyle name="Cálculo 3 3 2 4" xfId="2908"/>
    <cellStyle name="Cálculo 3 3 2 4 2" xfId="7086"/>
    <cellStyle name="Cálculo 3 3 2 4 2 2" xfId="11220"/>
    <cellStyle name="Cálculo 3 3 2 4 2 3" xfId="17517"/>
    <cellStyle name="Cálculo 3 3 2 4 2 4" xfId="20604"/>
    <cellStyle name="Cálculo 3 3 2 4 3" xfId="5377"/>
    <cellStyle name="Cálculo 3 3 2 4 3 2" xfId="16227"/>
    <cellStyle name="Cálculo 3 3 2 4 3 3" xfId="18895"/>
    <cellStyle name="Cálculo 3 3 2 4 4" xfId="9060"/>
    <cellStyle name="Cálculo 3 3 2 4 5" xfId="14434"/>
    <cellStyle name="Cálculo 3 3 2 4 6" xfId="16151"/>
    <cellStyle name="Cálculo 3 3 2 5" xfId="6389"/>
    <cellStyle name="Cálculo 3 3 2 5 2" xfId="8097"/>
    <cellStyle name="Cálculo 3 3 2 5 2 2" xfId="12065"/>
    <cellStyle name="Cálculo 3 3 2 5 2 3" xfId="18303"/>
    <cellStyle name="Cálculo 3 3 2 5 2 4" xfId="21615"/>
    <cellStyle name="Cálculo 3 3 2 5 3" xfId="10907"/>
    <cellStyle name="Cálculo 3 3 2 5 4" xfId="17012"/>
    <cellStyle name="Cálculo 3 3 2 5 5" xfId="19907"/>
    <cellStyle name="Cálculo 3 3 2 6" xfId="6621"/>
    <cellStyle name="Cálculo 3 3 2 6 2" xfId="8329"/>
    <cellStyle name="Cálculo 3 3 2 6 2 2" xfId="12297"/>
    <cellStyle name="Cálculo 3 3 2 6 2 3" xfId="18474"/>
    <cellStyle name="Cálculo 3 3 2 6 2 4" xfId="21847"/>
    <cellStyle name="Cálculo 3 3 2 6 3" xfId="10947"/>
    <cellStyle name="Cálculo 3 3 2 6 4" xfId="17183"/>
    <cellStyle name="Cálculo 3 3 2 6 5" xfId="20139"/>
    <cellStyle name="Cálculo 3 3 2 7" xfId="6853"/>
    <cellStyle name="Cálculo 3 3 2 7 2" xfId="8561"/>
    <cellStyle name="Cálculo 3 3 2 7 2 2" xfId="12529"/>
    <cellStyle name="Cálculo 3 3 2 7 2 3" xfId="18645"/>
    <cellStyle name="Cálculo 3 3 2 7 2 4" xfId="22079"/>
    <cellStyle name="Cálculo 3 3 2 7 3" xfId="10987"/>
    <cellStyle name="Cálculo 3 3 2 7 4" xfId="17353"/>
    <cellStyle name="Cálculo 3 3 2 7 5" xfId="20371"/>
    <cellStyle name="Cálculo 3 3 2 8" xfId="5822"/>
    <cellStyle name="Cálculo 3 3 2 8 2" xfId="10582"/>
    <cellStyle name="Cálculo 3 3 2 8 3" xfId="16584"/>
    <cellStyle name="Cálculo 3 3 2 8 4" xfId="19340"/>
    <cellStyle name="Cálculo 3 3 2 9" xfId="7530"/>
    <cellStyle name="Cálculo 3 3 2 9 2" xfId="11568"/>
    <cellStyle name="Cálculo 3 3 2 9 3" xfId="17876"/>
    <cellStyle name="Cálculo 3 3 2 9 4" xfId="21048"/>
    <cellStyle name="Cálculo 3 3 3" xfId="2665"/>
    <cellStyle name="Cálculo 3 3 3 10" xfId="4871"/>
    <cellStyle name="Cálculo 3 3 3 10 2" xfId="15846"/>
    <cellStyle name="Cálculo 3 3 3 10 3" xfId="13135"/>
    <cellStyle name="Cálculo 3 3 3 11" xfId="8822"/>
    <cellStyle name="Cálculo 3 3 3 12" xfId="14240"/>
    <cellStyle name="Cálculo 3 3 3 2" xfId="3157"/>
    <cellStyle name="Cálculo 3 3 3 2 10" xfId="9287"/>
    <cellStyle name="Cálculo 3 3 3 2 11" xfId="14608"/>
    <cellStyle name="Cálculo 3 3 3 2 12" xfId="16911"/>
    <cellStyle name="Cálculo 3 3 3 2 2" xfId="3544"/>
    <cellStyle name="Cálculo 3 3 3 2 2 2" xfId="7368"/>
    <cellStyle name="Cálculo 3 3 3 2 2 2 2" xfId="11454"/>
    <cellStyle name="Cálculo 3 3 3 2 2 2 3" xfId="17752"/>
    <cellStyle name="Cálculo 3 3 3 2 2 2 4" xfId="20886"/>
    <cellStyle name="Cálculo 3 3 3 2 2 3" xfId="5659"/>
    <cellStyle name="Cálculo 3 3 3 2 2 3 2" xfId="16461"/>
    <cellStyle name="Cálculo 3 3 3 2 2 3 3" xfId="19177"/>
    <cellStyle name="Cálculo 3 3 3 2 2 4" xfId="9636"/>
    <cellStyle name="Cálculo 3 3 3 2 2 5" xfId="14888"/>
    <cellStyle name="Cálculo 3 3 3 2 2 6" xfId="14338"/>
    <cellStyle name="Cálculo 3 3 3 2 3" xfId="3927"/>
    <cellStyle name="Cálculo 3 3 3 2 3 2" xfId="4977"/>
    <cellStyle name="Cálculo 3 3 3 2 3 2 2" xfId="10300"/>
    <cellStyle name="Cálculo 3 3 3 2 3 2 3" xfId="15944"/>
    <cellStyle name="Cálculo 3 3 3 2 3 2 4" xfId="13042"/>
    <cellStyle name="Cálculo 3 3 3 2 3 3" xfId="5343"/>
    <cellStyle name="Cálculo 3 3 3 2 3 3 2" xfId="16210"/>
    <cellStyle name="Cálculo 3 3 3 2 3 3 3" xfId="18861"/>
    <cellStyle name="Cálculo 3 3 3 2 3 4" xfId="9850"/>
    <cellStyle name="Cálculo 3 3 3 2 3 5" xfId="15164"/>
    <cellStyle name="Cálculo 3 3 3 2 3 6" xfId="14064"/>
    <cellStyle name="Cálculo 3 3 3 2 4" xfId="4310"/>
    <cellStyle name="Cálculo 3 3 3 2 4 2" xfId="8183"/>
    <cellStyle name="Cálculo 3 3 3 2 4 2 2" xfId="12151"/>
    <cellStyle name="Cálculo 3 3 3 2 4 2 3" xfId="18378"/>
    <cellStyle name="Cálculo 3 3 3 2 4 2 4" xfId="21701"/>
    <cellStyle name="Cálculo 3 3 3 2 4 3" xfId="6475"/>
    <cellStyle name="Cálculo 3 3 3 2 4 3 2" xfId="17087"/>
    <cellStyle name="Cálculo 3 3 3 2 4 3 3" xfId="19993"/>
    <cellStyle name="Cálculo 3 3 3 2 4 4" xfId="10028"/>
    <cellStyle name="Cálculo 3 3 3 2 4 5" xfId="15439"/>
    <cellStyle name="Cálculo 3 3 3 2 4 6" xfId="13695"/>
    <cellStyle name="Cálculo 3 3 3 2 5" xfId="4692"/>
    <cellStyle name="Cálculo 3 3 3 2 5 2" xfId="8415"/>
    <cellStyle name="Cálculo 3 3 3 2 5 2 2" xfId="12383"/>
    <cellStyle name="Cálculo 3 3 3 2 5 2 3" xfId="18549"/>
    <cellStyle name="Cálculo 3 3 3 2 5 2 4" xfId="21933"/>
    <cellStyle name="Cálculo 3 3 3 2 5 3" xfId="6707"/>
    <cellStyle name="Cálculo 3 3 3 2 5 3 2" xfId="17258"/>
    <cellStyle name="Cálculo 3 3 3 2 5 3 3" xfId="20225"/>
    <cellStyle name="Cálculo 3 3 3 2 5 4" xfId="10205"/>
    <cellStyle name="Cálculo 3 3 3 2 5 5" xfId="15713"/>
    <cellStyle name="Cálculo 3 3 3 2 5 6" xfId="13313"/>
    <cellStyle name="Cálculo 3 3 3 2 6" xfId="6939"/>
    <cellStyle name="Cálculo 3 3 3 2 6 2" xfId="8647"/>
    <cellStyle name="Cálculo 3 3 3 2 6 2 2" xfId="12615"/>
    <cellStyle name="Cálculo 3 3 3 2 6 2 3" xfId="18720"/>
    <cellStyle name="Cálculo 3 3 3 2 6 2 4" xfId="22165"/>
    <cellStyle name="Cálculo 3 3 3 2 6 3" xfId="11073"/>
    <cellStyle name="Cálculo 3 3 3 2 6 4" xfId="17428"/>
    <cellStyle name="Cálculo 3 3 3 2 6 5" xfId="20457"/>
    <cellStyle name="Cálculo 3 3 3 2 7" xfId="5927"/>
    <cellStyle name="Cálculo 3 3 3 2 7 2" xfId="10668"/>
    <cellStyle name="Cálculo 3 3 3 2 7 3" xfId="16666"/>
    <cellStyle name="Cálculo 3 3 3 2 7 4" xfId="19445"/>
    <cellStyle name="Cálculo 3 3 3 2 8" xfId="7635"/>
    <cellStyle name="Cálculo 3 3 3 2 8 2" xfId="11656"/>
    <cellStyle name="Cálculo 3 3 3 2 8 3" xfId="17958"/>
    <cellStyle name="Cálculo 3 3 3 2 8 4" xfId="21153"/>
    <cellStyle name="Cálculo 3 3 3 2 9" xfId="5023"/>
    <cellStyle name="Cálculo 3 3 3 2 9 2" xfId="15981"/>
    <cellStyle name="Cálculo 3 3 3 2 9 3" xfId="12996"/>
    <cellStyle name="Cálculo 3 3 3 3" xfId="3027"/>
    <cellStyle name="Cálculo 3 3 3 3 2" xfId="3414"/>
    <cellStyle name="Cálculo 3 3 3 3 2 2" xfId="7233"/>
    <cellStyle name="Cálculo 3 3 3 3 2 2 2" xfId="17636"/>
    <cellStyle name="Cálculo 3 3 3 3 2 2 3" xfId="20751"/>
    <cellStyle name="Cálculo 3 3 3 3 2 3" xfId="9532"/>
    <cellStyle name="Cálculo 3 3 3 3 2 4" xfId="14784"/>
    <cellStyle name="Cálculo 3 3 3 3 2 5" xfId="18135"/>
    <cellStyle name="Cálculo 3 3 3 3 3" xfId="3797"/>
    <cellStyle name="Cálculo 3 3 3 3 3 2" xfId="15060"/>
    <cellStyle name="Cálculo 3 3 3 3 3 3" xfId="14680"/>
    <cellStyle name="Cálculo 3 3 3 3 4" xfId="4180"/>
    <cellStyle name="Cálculo 3 3 3 3 4 2" xfId="15335"/>
    <cellStyle name="Cálculo 3 3 3 3 4 3" xfId="13825"/>
    <cellStyle name="Cálculo 3 3 3 3 5" xfId="4562"/>
    <cellStyle name="Cálculo 3 3 3 3 5 2" xfId="15609"/>
    <cellStyle name="Cálculo 3 3 3 3 5 3" xfId="13443"/>
    <cellStyle name="Cálculo 3 3 3 3 6" xfId="5524"/>
    <cellStyle name="Cálculo 3 3 3 3 6 2" xfId="16345"/>
    <cellStyle name="Cálculo 3 3 3 3 6 3" xfId="19042"/>
    <cellStyle name="Cálculo 3 3 3 3 7" xfId="9169"/>
    <cellStyle name="Cálculo 3 3 3 3 8" xfId="14504"/>
    <cellStyle name="Cálculo 3 3 3 3 9" xfId="16091"/>
    <cellStyle name="Cálculo 3 3 3 4" xfId="2865"/>
    <cellStyle name="Cálculo 3 3 3 4 2" xfId="7889"/>
    <cellStyle name="Cálculo 3 3 3 4 2 2" xfId="11878"/>
    <cellStyle name="Cálculo 3 3 3 4 2 3" xfId="18145"/>
    <cellStyle name="Cálculo 3 3 3 4 2 4" xfId="21407"/>
    <cellStyle name="Cálculo 3 3 3 4 3" xfId="6181"/>
    <cellStyle name="Cálculo 3 3 3 4 3 2" xfId="16853"/>
    <cellStyle name="Cálculo 3 3 3 4 3 3" xfId="19699"/>
    <cellStyle name="Cálculo 3 3 3 4 4" xfId="9018"/>
    <cellStyle name="Cálculo 3 3 3 4 5" xfId="14401"/>
    <cellStyle name="Cálculo 3 3 3 4 6" xfId="18588"/>
    <cellStyle name="Cálculo 3 3 3 5" xfId="5446"/>
    <cellStyle name="Cálculo 3 3 3 5 2" xfId="7155"/>
    <cellStyle name="Cálculo 3 3 3 5 2 2" xfId="11286"/>
    <cellStyle name="Cálculo 3 3 3 5 2 3" xfId="17569"/>
    <cellStyle name="Cálculo 3 3 3 5 2 4" xfId="20673"/>
    <cellStyle name="Cálculo 3 3 3 5 3" xfId="10460"/>
    <cellStyle name="Cálculo 3 3 3 5 4" xfId="16279"/>
    <cellStyle name="Cálculo 3 3 3 5 5" xfId="18964"/>
    <cellStyle name="Cálculo 3 3 3 6" xfId="6346"/>
    <cellStyle name="Cálculo 3 3 3 6 2" xfId="8054"/>
    <cellStyle name="Cálculo 3 3 3 6 2 2" xfId="12025"/>
    <cellStyle name="Cálculo 3 3 3 6 2 3" xfId="18265"/>
    <cellStyle name="Cálculo 3 3 3 6 2 4" xfId="21572"/>
    <cellStyle name="Cálculo 3 3 3 6 3" xfId="10880"/>
    <cellStyle name="Cálculo 3 3 3 6 4" xfId="16974"/>
    <cellStyle name="Cálculo 3 3 3 6 5" xfId="19864"/>
    <cellStyle name="Cálculo 3 3 3 7" xfId="6085"/>
    <cellStyle name="Cálculo 3 3 3 7 2" xfId="7793"/>
    <cellStyle name="Cálculo 3 3 3 7 2 2" xfId="11809"/>
    <cellStyle name="Cálculo 3 3 3 7 2 3" xfId="18061"/>
    <cellStyle name="Cálculo 3 3 3 7 2 4" xfId="21311"/>
    <cellStyle name="Cálculo 3 3 3 7 3" xfId="10802"/>
    <cellStyle name="Cálculo 3 3 3 7 4" xfId="16769"/>
    <cellStyle name="Cálculo 3 3 3 7 5" xfId="19603"/>
    <cellStyle name="Cálculo 3 3 3 8" xfId="5739"/>
    <cellStyle name="Cálculo 3 3 3 8 2" xfId="10521"/>
    <cellStyle name="Cálculo 3 3 3 8 3" xfId="16520"/>
    <cellStyle name="Cálculo 3 3 3 8 4" xfId="19257"/>
    <cellStyle name="Cálculo 3 3 3 9" xfId="7448"/>
    <cellStyle name="Cálculo 3 3 3 9 2" xfId="11508"/>
    <cellStyle name="Cálculo 3 3 3 9 3" xfId="17811"/>
    <cellStyle name="Cálculo 3 3 3 9 4" xfId="20966"/>
    <cellStyle name="Cálculo 3 3 4" xfId="3176"/>
    <cellStyle name="Cálculo 3 3 4 10" xfId="9306"/>
    <cellStyle name="Cálculo 3 3 4 11" xfId="14624"/>
    <cellStyle name="Cálculo 3 3 4 12" xfId="18179"/>
    <cellStyle name="Cálculo 3 3 4 2" xfId="3563"/>
    <cellStyle name="Cálculo 3 3 4 2 2" xfId="7402"/>
    <cellStyle name="Cálculo 3 3 4 2 2 2" xfId="11481"/>
    <cellStyle name="Cálculo 3 3 4 2 2 3" xfId="17778"/>
    <cellStyle name="Cálculo 3 3 4 2 2 4" xfId="20920"/>
    <cellStyle name="Cálculo 3 3 4 2 3" xfId="5693"/>
    <cellStyle name="Cálculo 3 3 4 2 3 2" xfId="16487"/>
    <cellStyle name="Cálculo 3 3 4 2 3 3" xfId="19211"/>
    <cellStyle name="Cálculo 3 3 4 2 4" xfId="9655"/>
    <cellStyle name="Cálculo 3 3 4 2 5" xfId="14904"/>
    <cellStyle name="Cálculo 3 3 4 2 6" xfId="15971"/>
    <cellStyle name="Cálculo 3 3 4 3" xfId="3946"/>
    <cellStyle name="Cálculo 3 3 4 3 2" xfId="7083"/>
    <cellStyle name="Cálculo 3 3 4 3 2 2" xfId="11217"/>
    <cellStyle name="Cálculo 3 3 4 3 2 3" xfId="17515"/>
    <cellStyle name="Cálculo 3 3 4 3 2 4" xfId="20601"/>
    <cellStyle name="Cálculo 3 3 4 3 3" xfId="5374"/>
    <cellStyle name="Cálculo 3 3 4 3 3 2" xfId="16225"/>
    <cellStyle name="Cálculo 3 3 4 3 3 3" xfId="18892"/>
    <cellStyle name="Cálculo 3 3 4 3 4" xfId="9869"/>
    <cellStyle name="Cálculo 3 3 4 3 5" xfId="15180"/>
    <cellStyle name="Cálculo 3 3 4 3 6" xfId="14045"/>
    <cellStyle name="Cálculo 3 3 4 4" xfId="4329"/>
    <cellStyle name="Cálculo 3 3 4 4 2" xfId="8164"/>
    <cellStyle name="Cálculo 3 3 4 4 2 2" xfId="12132"/>
    <cellStyle name="Cálculo 3 3 4 4 2 3" xfId="18362"/>
    <cellStyle name="Cálculo 3 3 4 4 2 4" xfId="21682"/>
    <cellStyle name="Cálculo 3 3 4 4 3" xfId="6456"/>
    <cellStyle name="Cálculo 3 3 4 4 3 2" xfId="17071"/>
    <cellStyle name="Cálculo 3 3 4 4 3 3" xfId="19974"/>
    <cellStyle name="Cálculo 3 3 4 4 4" xfId="10047"/>
    <cellStyle name="Cálculo 3 3 4 4 5" xfId="15455"/>
    <cellStyle name="Cálculo 3 3 4 4 6" xfId="13676"/>
    <cellStyle name="Cálculo 3 3 4 5" xfId="4711"/>
    <cellStyle name="Cálculo 3 3 4 5 2" xfId="8396"/>
    <cellStyle name="Cálculo 3 3 4 5 2 2" xfId="12364"/>
    <cellStyle name="Cálculo 3 3 4 5 2 3" xfId="18533"/>
    <cellStyle name="Cálculo 3 3 4 5 2 4" xfId="21914"/>
    <cellStyle name="Cálculo 3 3 4 5 3" xfId="6688"/>
    <cellStyle name="Cálculo 3 3 4 5 3 2" xfId="17242"/>
    <cellStyle name="Cálculo 3 3 4 5 3 3" xfId="20206"/>
    <cellStyle name="Cálculo 3 3 4 5 4" xfId="10224"/>
    <cellStyle name="Cálculo 3 3 4 5 5" xfId="15729"/>
    <cellStyle name="Cálculo 3 3 4 5 6" xfId="13294"/>
    <cellStyle name="Cálculo 3 3 4 6" xfId="6920"/>
    <cellStyle name="Cálculo 3 3 4 6 2" xfId="8628"/>
    <cellStyle name="Cálculo 3 3 4 6 2 2" xfId="12596"/>
    <cellStyle name="Cálculo 3 3 4 6 2 3" xfId="18704"/>
    <cellStyle name="Cálculo 3 3 4 6 2 4" xfId="22146"/>
    <cellStyle name="Cálculo 3 3 4 6 3" xfId="11054"/>
    <cellStyle name="Cálculo 3 3 4 6 4" xfId="17412"/>
    <cellStyle name="Cálculo 3 3 4 6 5" xfId="20438"/>
    <cellStyle name="Cálculo 3 3 4 7" xfId="5908"/>
    <cellStyle name="Cálculo 3 3 4 7 2" xfId="10649"/>
    <cellStyle name="Cálculo 3 3 4 7 3" xfId="16650"/>
    <cellStyle name="Cálculo 3 3 4 7 4" xfId="19426"/>
    <cellStyle name="Cálculo 3 3 4 8" xfId="7616"/>
    <cellStyle name="Cálculo 3 3 4 8 2" xfId="11637"/>
    <cellStyle name="Cálculo 3 3 4 8 3" xfId="17942"/>
    <cellStyle name="Cálculo 3 3 4 8 4" xfId="21134"/>
    <cellStyle name="Cálculo 3 3 4 9" xfId="5003"/>
    <cellStyle name="Cálculo 3 3 4 9 2" xfId="15965"/>
    <cellStyle name="Cálculo 3 3 4 9 3" xfId="13016"/>
    <cellStyle name="Cálculo 3 3 5" xfId="3047"/>
    <cellStyle name="Cálculo 3 3 5 2" xfId="3434"/>
    <cellStyle name="Cálculo 3 3 5 2 2" xfId="7227"/>
    <cellStyle name="Cálculo 3 3 5 2 2 2" xfId="17630"/>
    <cellStyle name="Cálculo 3 3 5 2 2 3" xfId="20745"/>
    <cellStyle name="Cálculo 3 3 5 2 3" xfId="9546"/>
    <cellStyle name="Cálculo 3 3 5 2 4" xfId="14800"/>
    <cellStyle name="Cálculo 3 3 5 2 5" xfId="18507"/>
    <cellStyle name="Cálculo 3 3 5 3" xfId="3817"/>
    <cellStyle name="Cálculo 3 3 5 3 2" xfId="15076"/>
    <cellStyle name="Cálculo 3 3 5 3 3" xfId="15871"/>
    <cellStyle name="Cálculo 3 3 5 4" xfId="4200"/>
    <cellStyle name="Cálculo 3 3 5 4 2" xfId="15351"/>
    <cellStyle name="Cálculo 3 3 5 4 3" xfId="13805"/>
    <cellStyle name="Cálculo 3 3 5 5" xfId="4582"/>
    <cellStyle name="Cálculo 3 3 5 5 2" xfId="15625"/>
    <cellStyle name="Cálculo 3 3 5 5 3" xfId="13423"/>
    <cellStyle name="Cálculo 3 3 5 6" xfId="5518"/>
    <cellStyle name="Cálculo 3 3 5 6 2" xfId="16339"/>
    <cellStyle name="Cálculo 3 3 5 6 3" xfId="19036"/>
    <cellStyle name="Cálculo 3 3 5 7" xfId="9187"/>
    <cellStyle name="Cálculo 3 3 5 8" xfId="14520"/>
    <cellStyle name="Cálculo 3 3 5 9" xfId="17824"/>
    <cellStyle name="Cálculo 3 3 6" xfId="6072"/>
    <cellStyle name="Cálculo 3 3 6 2" xfId="7780"/>
    <cellStyle name="Cálculo 3 3 6 2 2" xfId="11800"/>
    <cellStyle name="Cálculo 3 3 6 2 3" xfId="18050"/>
    <cellStyle name="Cálculo 3 3 6 2 4" xfId="21298"/>
    <cellStyle name="Cálculo 3 3 6 3" xfId="10799"/>
    <cellStyle name="Cálculo 3 3 6 4" xfId="16758"/>
    <cellStyle name="Cálculo 3 3 6 5" xfId="19590"/>
    <cellStyle name="Cálculo 3 3 7" xfId="5443"/>
    <cellStyle name="Cálculo 3 3 7 2" xfId="7152"/>
    <cellStyle name="Cálculo 3 3 7 2 2" xfId="11283"/>
    <cellStyle name="Cálculo 3 3 7 2 3" xfId="17566"/>
    <cellStyle name="Cálculo 3 3 7 2 4" xfId="20670"/>
    <cellStyle name="Cálculo 3 3 7 3" xfId="10457"/>
    <cellStyle name="Cálculo 3 3 7 4" xfId="16276"/>
    <cellStyle name="Cálculo 3 3 7 5" xfId="18961"/>
    <cellStyle name="Cálculo 3 3 8" xfId="6136"/>
    <cellStyle name="Cálculo 3 3 8 2" xfId="7844"/>
    <cellStyle name="Cálculo 3 3 8 2 2" xfId="11848"/>
    <cellStyle name="Cálculo 3 3 8 2 3" xfId="18103"/>
    <cellStyle name="Cálculo 3 3 8 2 4" xfId="21362"/>
    <cellStyle name="Cálculo 3 3 8 3" xfId="10820"/>
    <cellStyle name="Cálculo 3 3 8 4" xfId="16811"/>
    <cellStyle name="Cálculo 3 3 8 5" xfId="19654"/>
    <cellStyle name="Cálculo 3 3 9" xfId="6340"/>
    <cellStyle name="Cálculo 3 3 9 2" xfId="8048"/>
    <cellStyle name="Cálculo 3 3 9 2 2" xfId="12019"/>
    <cellStyle name="Cálculo 3 3 9 2 3" xfId="18260"/>
    <cellStyle name="Cálculo 3 3 9 2 4" xfId="21566"/>
    <cellStyle name="Cálculo 3 3 9 3" xfId="10875"/>
    <cellStyle name="Cálculo 3 3 9 4" xfId="16969"/>
    <cellStyle name="Cálculo 3 3 9 5" xfId="19858"/>
    <cellStyle name="Cálculo 3 4" xfId="2994"/>
    <cellStyle name="Cálculo 3 4 2" xfId="3381"/>
    <cellStyle name="Cálculo 3 4 2 2" xfId="14759"/>
    <cellStyle name="Cálculo 3 4 2 3" xfId="16037"/>
    <cellStyle name="Cálculo 3 4 3" xfId="3764"/>
    <cellStyle name="Cálculo 3 4 3 2" xfId="15035"/>
    <cellStyle name="Cálculo 3 4 3 3" xfId="16236"/>
    <cellStyle name="Cálculo 3 4 4" xfId="4147"/>
    <cellStyle name="Cálculo 3 4 4 2" xfId="15310"/>
    <cellStyle name="Cálculo 3 4 4 3" xfId="13850"/>
    <cellStyle name="Cálculo 3 4 5" xfId="4529"/>
    <cellStyle name="Cálculo 3 4 5 2" xfId="15584"/>
    <cellStyle name="Cálculo 3 4 5 3" xfId="13476"/>
    <cellStyle name="Cálculo 3 4 6" xfId="14479"/>
    <cellStyle name="Cálculo 3 4 7" xfId="17523"/>
    <cellStyle name="Cálculo 3 5" xfId="3089"/>
    <cellStyle name="Cálculo 3 5 2" xfId="3476"/>
    <cellStyle name="Cálculo 3 5 2 2" xfId="14833"/>
    <cellStyle name="Cálculo 3 5 2 3" xfId="18792"/>
    <cellStyle name="Cálculo 3 5 3" xfId="3859"/>
    <cellStyle name="Cálculo 3 5 3 2" xfId="15109"/>
    <cellStyle name="Cálculo 3 5 3 3" xfId="14203"/>
    <cellStyle name="Cálculo 3 5 4" xfId="4242"/>
    <cellStyle name="Cálculo 3 5 4 2" xfId="15384"/>
    <cellStyle name="Cálculo 3 5 4 3" xfId="13763"/>
    <cellStyle name="Cálculo 3 5 5" xfId="4624"/>
    <cellStyle name="Cálculo 3 5 5 2" xfId="15658"/>
    <cellStyle name="Cálculo 3 5 5 3" xfId="13381"/>
    <cellStyle name="Cálculo 3 5 6" xfId="14553"/>
    <cellStyle name="Cálculo 3 5 7" xfId="14327"/>
    <cellStyle name="Cálculo 3 6" xfId="22389"/>
    <cellStyle name="Cálculo 3 7" xfId="2064"/>
    <cellStyle name="Célula de Verificação" xfId="14" builtinId="23" customBuiltin="1"/>
    <cellStyle name="Célula de Verificação 2" xfId="222"/>
    <cellStyle name="Célula de Verificação 2 2" xfId="223"/>
    <cellStyle name="Célula de Verificação 2 3" xfId="224"/>
    <cellStyle name="Célula de Verificação 2 4" xfId="225"/>
    <cellStyle name="Célula de Verificação 3" xfId="2297"/>
    <cellStyle name="Célula Ligada 2" xfId="226"/>
    <cellStyle name="Célula Vinculada" xfId="13" builtinId="24" customBuiltin="1"/>
    <cellStyle name="Célula Vinculada 2" xfId="227"/>
    <cellStyle name="Célula Vinculada 3" xfId="2300"/>
    <cellStyle name="Check Cell" xfId="228"/>
    <cellStyle name="Comma_Arauco Piping list" xfId="26677"/>
    <cellStyle name="Comma0" xfId="26678"/>
    <cellStyle name="Company Logo" xfId="229"/>
    <cellStyle name="Cor1 2" xfId="230"/>
    <cellStyle name="Cor2 2" xfId="231"/>
    <cellStyle name="Cor3 2" xfId="232"/>
    <cellStyle name="Cor4 2" xfId="233"/>
    <cellStyle name="Cor5 2" xfId="234"/>
    <cellStyle name="Cor6 2" xfId="235"/>
    <cellStyle name="CORES" xfId="26679"/>
    <cellStyle name="Correcto" xfId="236"/>
    <cellStyle name="Currency [0]_Arauco Piping list" xfId="26680"/>
    <cellStyle name="Currency_Arauco Piping list" xfId="26681"/>
    <cellStyle name="Currency0" xfId="26682"/>
    <cellStyle name="Data" xfId="26683"/>
    <cellStyle name="Data Headings" xfId="237"/>
    <cellStyle name="Data Headings 2" xfId="238"/>
    <cellStyle name="Data Input" xfId="239"/>
    <cellStyle name="Date" xfId="26684"/>
    <cellStyle name="Ênfase1" xfId="19" builtinId="29" customBuiltin="1"/>
    <cellStyle name="Ênfase1 2" xfId="240"/>
    <cellStyle name="Ênfase2" xfId="23" builtinId="33" customBuiltin="1"/>
    <cellStyle name="Ênfase2 2" xfId="241"/>
    <cellStyle name="Ênfase3" xfId="27" builtinId="37" customBuiltin="1"/>
    <cellStyle name="Ênfase3 2" xfId="242"/>
    <cellStyle name="Ênfase4" xfId="31" builtinId="41" customBuiltin="1"/>
    <cellStyle name="Ênfase4 2" xfId="243"/>
    <cellStyle name="Ênfase5" xfId="35" builtinId="45" customBuiltin="1"/>
    <cellStyle name="Ênfase5 2" xfId="244"/>
    <cellStyle name="Ênfase6" xfId="39" builtinId="49" customBuiltin="1"/>
    <cellStyle name="Ênfase6 2" xfId="245"/>
    <cellStyle name="Entrada" xfId="10" builtinId="20" customBuiltin="1"/>
    <cellStyle name="Entrada 2" xfId="246"/>
    <cellStyle name="Entrada 2 2" xfId="247"/>
    <cellStyle name="Entrada 2 2 2" xfId="2628"/>
    <cellStyle name="Entrada 2 2 2 10" xfId="5264"/>
    <cellStyle name="Entrada 2 2 2 10 2" xfId="10404"/>
    <cellStyle name="Entrada 2 2 2 10 3" xfId="16146"/>
    <cellStyle name="Entrada 2 2 2 10 4" xfId="12830"/>
    <cellStyle name="Entrada 2 2 2 11" xfId="4851"/>
    <cellStyle name="Entrada 2 2 2 11 2" xfId="15828"/>
    <cellStyle name="Entrada 2 2 2 11 3" xfId="13155"/>
    <cellStyle name="Entrada 2 2 2 12" xfId="8790"/>
    <cellStyle name="Entrada 2 2 2 13" xfId="14165"/>
    <cellStyle name="Entrada 2 2 2 2" xfId="2717"/>
    <cellStyle name="Entrada 2 2 2 2 10" xfId="7493"/>
    <cellStyle name="Entrada 2 2 2 2 10 2" xfId="11547"/>
    <cellStyle name="Entrada 2 2 2 2 10 3" xfId="17848"/>
    <cellStyle name="Entrada 2 2 2 2 10 4" xfId="21011"/>
    <cellStyle name="Entrada 2 2 2 2 11" xfId="4910"/>
    <cellStyle name="Entrada 2 2 2 2 11 2" xfId="15880"/>
    <cellStyle name="Entrada 2 2 2 2 11 3" xfId="13109"/>
    <cellStyle name="Entrada 2 2 2 2 12" xfId="8872"/>
    <cellStyle name="Entrada 2 2 2 2 13" xfId="14283"/>
    <cellStyle name="Entrada 2 2 2 2 14" xfId="18765"/>
    <cellStyle name="Entrada 2 2 2 2 2" xfId="2646"/>
    <cellStyle name="Entrada 2 2 2 2 2 10" xfId="4918"/>
    <cellStyle name="Entrada 2 2 2 2 2 10 2" xfId="15888"/>
    <cellStyle name="Entrada 2 2 2 2 2 10 3" xfId="13101"/>
    <cellStyle name="Entrada 2 2 2 2 2 11" xfId="8803"/>
    <cellStyle name="Entrada 2 2 2 2 2 12" xfId="14224"/>
    <cellStyle name="Entrada 2 2 2 2 2 2" xfId="3138"/>
    <cellStyle name="Entrada 2 2 2 2 2 2 10" xfId="9268"/>
    <cellStyle name="Entrada 2 2 2 2 2 2 11" xfId="14592"/>
    <cellStyle name="Entrada 2 2 2 2 2 2 12" xfId="15808"/>
    <cellStyle name="Entrada 2 2 2 2 2 2 2" xfId="3525"/>
    <cellStyle name="Entrada 2 2 2 2 2 2 2 2" xfId="7264"/>
    <cellStyle name="Entrada 2 2 2 2 2 2 2 2 2" xfId="11369"/>
    <cellStyle name="Entrada 2 2 2 2 2 2 2 2 3" xfId="17664"/>
    <cellStyle name="Entrada 2 2 2 2 2 2 2 2 4" xfId="20782"/>
    <cellStyle name="Entrada 2 2 2 2 2 2 2 3" xfId="5555"/>
    <cellStyle name="Entrada 2 2 2 2 2 2 2 3 2" xfId="16373"/>
    <cellStyle name="Entrada 2 2 2 2 2 2 2 3 3" xfId="19073"/>
    <cellStyle name="Entrada 2 2 2 2 2 2 2 4" xfId="9617"/>
    <cellStyle name="Entrada 2 2 2 2 2 2 2 5" xfId="14872"/>
    <cellStyle name="Entrada 2 2 2 2 2 2 2 6" xfId="15399"/>
    <cellStyle name="Entrada 2 2 2 2 2 2 3" xfId="3908"/>
    <cellStyle name="Entrada 2 2 2 2 2 2 3 2" xfId="7188"/>
    <cellStyle name="Entrada 2 2 2 2 2 2 3 2 2" xfId="11317"/>
    <cellStyle name="Entrada 2 2 2 2 2 2 3 2 3" xfId="17597"/>
    <cellStyle name="Entrada 2 2 2 2 2 2 3 2 4" xfId="20706"/>
    <cellStyle name="Entrada 2 2 2 2 2 2 3 3" xfId="5479"/>
    <cellStyle name="Entrada 2 2 2 2 2 2 3 3 2" xfId="16307"/>
    <cellStyle name="Entrada 2 2 2 2 2 2 3 3 3" xfId="18997"/>
    <cellStyle name="Entrada 2 2 2 2 2 2 3 4" xfId="9831"/>
    <cellStyle name="Entrada 2 2 2 2 2 2 3 5" xfId="15148"/>
    <cellStyle name="Entrada 2 2 2 2 2 2 3 6" xfId="14080"/>
    <cellStyle name="Entrada 2 2 2 2 2 2 4" xfId="4291"/>
    <cellStyle name="Entrada 2 2 2 2 2 2 4 2" xfId="8140"/>
    <cellStyle name="Entrada 2 2 2 2 2 2 4 2 2" xfId="12108"/>
    <cellStyle name="Entrada 2 2 2 2 2 2 4 2 3" xfId="18343"/>
    <cellStyle name="Entrada 2 2 2 2 2 2 4 2 4" xfId="21658"/>
    <cellStyle name="Entrada 2 2 2 2 2 2 4 3" xfId="6432"/>
    <cellStyle name="Entrada 2 2 2 2 2 2 4 3 2" xfId="17052"/>
    <cellStyle name="Entrada 2 2 2 2 2 2 4 3 3" xfId="19950"/>
    <cellStyle name="Entrada 2 2 2 2 2 2 4 4" xfId="10009"/>
    <cellStyle name="Entrada 2 2 2 2 2 2 4 5" xfId="15423"/>
    <cellStyle name="Entrada 2 2 2 2 2 2 4 6" xfId="13714"/>
    <cellStyle name="Entrada 2 2 2 2 2 2 5" xfId="4673"/>
    <cellStyle name="Entrada 2 2 2 2 2 2 5 2" xfId="8372"/>
    <cellStyle name="Entrada 2 2 2 2 2 2 5 2 2" xfId="12340"/>
    <cellStyle name="Entrada 2 2 2 2 2 2 5 2 3" xfId="18514"/>
    <cellStyle name="Entrada 2 2 2 2 2 2 5 2 4" xfId="21890"/>
    <cellStyle name="Entrada 2 2 2 2 2 2 5 3" xfId="6664"/>
    <cellStyle name="Entrada 2 2 2 2 2 2 5 3 2" xfId="17223"/>
    <cellStyle name="Entrada 2 2 2 2 2 2 5 3 3" xfId="20182"/>
    <cellStyle name="Entrada 2 2 2 2 2 2 5 4" xfId="10186"/>
    <cellStyle name="Entrada 2 2 2 2 2 2 5 5" xfId="15697"/>
    <cellStyle name="Entrada 2 2 2 2 2 2 5 6" xfId="13332"/>
    <cellStyle name="Entrada 2 2 2 2 2 2 6" xfId="6896"/>
    <cellStyle name="Entrada 2 2 2 2 2 2 6 2" xfId="8604"/>
    <cellStyle name="Entrada 2 2 2 2 2 2 6 2 2" xfId="12572"/>
    <cellStyle name="Entrada 2 2 2 2 2 2 6 2 3" xfId="18685"/>
    <cellStyle name="Entrada 2 2 2 2 2 2 6 2 4" xfId="22122"/>
    <cellStyle name="Entrada 2 2 2 2 2 2 6 3" xfId="11030"/>
    <cellStyle name="Entrada 2 2 2 2 2 2 6 4" xfId="17393"/>
    <cellStyle name="Entrada 2 2 2 2 2 2 6 5" xfId="20414"/>
    <cellStyle name="Entrada 2 2 2 2 2 2 7" xfId="5884"/>
    <cellStyle name="Entrada 2 2 2 2 2 2 7 2" xfId="10625"/>
    <cellStyle name="Entrada 2 2 2 2 2 2 7 3" xfId="16631"/>
    <cellStyle name="Entrada 2 2 2 2 2 2 7 4" xfId="19402"/>
    <cellStyle name="Entrada 2 2 2 2 2 2 8" xfId="7592"/>
    <cellStyle name="Entrada 2 2 2 2 2 2 8 2" xfId="11613"/>
    <cellStyle name="Entrada 2 2 2 2 2 2 8 3" xfId="17923"/>
    <cellStyle name="Entrada 2 2 2 2 2 2 8 4" xfId="21110"/>
    <cellStyle name="Entrada 2 2 2 2 2 2 9" xfId="4974"/>
    <cellStyle name="Entrada 2 2 2 2 2 2 9 2" xfId="15941"/>
    <cellStyle name="Entrada 2 2 2 2 2 2 9 3" xfId="13045"/>
    <cellStyle name="Entrada 2 2 2 2 2 3" xfId="3260"/>
    <cellStyle name="Entrada 2 2 2 2 2 3 2" xfId="3647"/>
    <cellStyle name="Entrada 2 2 2 2 2 3 2 2" xfId="7872"/>
    <cellStyle name="Entrada 2 2 2 2 2 3 2 2 2" xfId="18129"/>
    <cellStyle name="Entrada 2 2 2 2 2 3 2 2 3" xfId="21390"/>
    <cellStyle name="Entrada 2 2 2 2 2 3 2 3" xfId="9738"/>
    <cellStyle name="Entrada 2 2 2 2 2 3 2 4" xfId="14966"/>
    <cellStyle name="Entrada 2 2 2 2 2 3 2 5" xfId="16559"/>
    <cellStyle name="Entrada 2 2 2 2 2 3 3" xfId="4030"/>
    <cellStyle name="Entrada 2 2 2 2 2 3 3 2" xfId="15241"/>
    <cellStyle name="Entrada 2 2 2 2 2 3 3 3" xfId="13961"/>
    <cellStyle name="Entrada 2 2 2 2 2 3 4" xfId="4413"/>
    <cellStyle name="Entrada 2 2 2 2 2 3 4 2" xfId="15517"/>
    <cellStyle name="Entrada 2 2 2 2 2 3 4 3" xfId="13592"/>
    <cellStyle name="Entrada 2 2 2 2 2 3 5" xfId="4795"/>
    <cellStyle name="Entrada 2 2 2 2 2 3 5 2" xfId="15789"/>
    <cellStyle name="Entrada 2 2 2 2 2 3 5 3" xfId="13211"/>
    <cellStyle name="Entrada 2 2 2 2 2 3 6" xfId="6164"/>
    <cellStyle name="Entrada 2 2 2 2 2 3 6 2" xfId="16837"/>
    <cellStyle name="Entrada 2 2 2 2 2 3 6 3" xfId="19682"/>
    <cellStyle name="Entrada 2 2 2 2 2 3 7" xfId="9390"/>
    <cellStyle name="Entrada 2 2 2 2 2 3 8" xfId="14686"/>
    <cellStyle name="Entrada 2 2 2 2 2 3 9" xfId="17736"/>
    <cellStyle name="Entrada 2 2 2 2 2 4" xfId="2846"/>
    <cellStyle name="Entrada 2 2 2 2 2 4 2" xfId="7171"/>
    <cellStyle name="Entrada 2 2 2 2 2 4 2 2" xfId="11301"/>
    <cellStyle name="Entrada 2 2 2 2 2 4 2 3" xfId="17582"/>
    <cellStyle name="Entrada 2 2 2 2 2 4 2 4" xfId="20689"/>
    <cellStyle name="Entrada 2 2 2 2 2 4 3" xfId="5462"/>
    <cellStyle name="Entrada 2 2 2 2 2 4 3 2" xfId="16292"/>
    <cellStyle name="Entrada 2 2 2 2 2 4 3 3" xfId="18980"/>
    <cellStyle name="Entrada 2 2 2 2 2 4 4" xfId="8999"/>
    <cellStyle name="Entrada 2 2 2 2 2 4 5" xfId="14385"/>
    <cellStyle name="Entrada 2 2 2 2 2 4 6" xfId="17331"/>
    <cellStyle name="Entrada 2 2 2 2 2 5" xfId="6376"/>
    <cellStyle name="Entrada 2 2 2 2 2 5 2" xfId="8084"/>
    <cellStyle name="Entrada 2 2 2 2 2 5 2 2" xfId="12052"/>
    <cellStyle name="Entrada 2 2 2 2 2 5 2 3" xfId="18290"/>
    <cellStyle name="Entrada 2 2 2 2 2 5 2 4" xfId="21602"/>
    <cellStyle name="Entrada 2 2 2 2 2 5 3" xfId="10894"/>
    <cellStyle name="Entrada 2 2 2 2 2 5 4" xfId="16999"/>
    <cellStyle name="Entrada 2 2 2 2 2 5 5" xfId="19894"/>
    <cellStyle name="Entrada 2 2 2 2 2 6" xfId="6608"/>
    <cellStyle name="Entrada 2 2 2 2 2 6 2" xfId="8316"/>
    <cellStyle name="Entrada 2 2 2 2 2 6 2 2" xfId="12284"/>
    <cellStyle name="Entrada 2 2 2 2 2 6 2 3" xfId="18461"/>
    <cellStyle name="Entrada 2 2 2 2 2 6 2 4" xfId="21834"/>
    <cellStyle name="Entrada 2 2 2 2 2 6 3" xfId="10934"/>
    <cellStyle name="Entrada 2 2 2 2 2 6 4" xfId="17170"/>
    <cellStyle name="Entrada 2 2 2 2 2 6 5" xfId="20126"/>
    <cellStyle name="Entrada 2 2 2 2 2 7" xfId="6840"/>
    <cellStyle name="Entrada 2 2 2 2 2 7 2" xfId="8548"/>
    <cellStyle name="Entrada 2 2 2 2 2 7 2 2" xfId="12516"/>
    <cellStyle name="Entrada 2 2 2 2 2 7 2 3" xfId="18632"/>
    <cellStyle name="Entrada 2 2 2 2 2 7 2 4" xfId="22066"/>
    <cellStyle name="Entrada 2 2 2 2 2 7 3" xfId="10974"/>
    <cellStyle name="Entrada 2 2 2 2 2 7 4" xfId="17340"/>
    <cellStyle name="Entrada 2 2 2 2 2 7 5" xfId="20358"/>
    <cellStyle name="Entrada 2 2 2 2 2 8" xfId="5804"/>
    <cellStyle name="Entrada 2 2 2 2 2 8 2" xfId="10569"/>
    <cellStyle name="Entrada 2 2 2 2 2 8 3" xfId="16569"/>
    <cellStyle name="Entrada 2 2 2 2 2 8 4" xfId="19322"/>
    <cellStyle name="Entrada 2 2 2 2 2 9" xfId="7512"/>
    <cellStyle name="Entrada 2 2 2 2 2 9 2" xfId="11555"/>
    <cellStyle name="Entrada 2 2 2 2 2 9 3" xfId="17861"/>
    <cellStyle name="Entrada 2 2 2 2 2 9 4" xfId="21030"/>
    <cellStyle name="Entrada 2 2 2 2 3" xfId="3207"/>
    <cellStyle name="Entrada 2 2 2 2 3 10" xfId="9337"/>
    <cellStyle name="Entrada 2 2 2 2 3 11" xfId="14648"/>
    <cellStyle name="Entrada 2 2 2 2 3 12" xfId="16086"/>
    <cellStyle name="Entrada 2 2 2 2 3 2" xfId="3594"/>
    <cellStyle name="Entrada 2 2 2 2 3 2 2" xfId="7955"/>
    <cellStyle name="Entrada 2 2 2 2 3 2 2 2" xfId="11931"/>
    <cellStyle name="Entrada 2 2 2 2 3 2 2 3" xfId="18188"/>
    <cellStyle name="Entrada 2 2 2 2 3 2 2 4" xfId="21473"/>
    <cellStyle name="Entrada 2 2 2 2 3 2 3" xfId="6247"/>
    <cellStyle name="Entrada 2 2 2 2 3 2 3 2" xfId="16896"/>
    <cellStyle name="Entrada 2 2 2 2 3 2 3 3" xfId="19765"/>
    <cellStyle name="Entrada 2 2 2 2 3 2 4" xfId="9686"/>
    <cellStyle name="Entrada 2 2 2 2 3 2 5" xfId="14928"/>
    <cellStyle name="Entrada 2 2 2 2 3 2 6" xfId="15012"/>
    <cellStyle name="Entrada 2 2 2 2 3 3" xfId="3977"/>
    <cellStyle name="Entrada 2 2 2 2 3 3 2" xfId="7783"/>
    <cellStyle name="Entrada 2 2 2 2 3 3 2 2" xfId="11803"/>
    <cellStyle name="Entrada 2 2 2 2 3 3 2 3" xfId="18052"/>
    <cellStyle name="Entrada 2 2 2 2 3 3 2 4" xfId="21301"/>
    <cellStyle name="Entrada 2 2 2 2 3 3 3" xfId="6075"/>
    <cellStyle name="Entrada 2 2 2 2 3 3 3 2" xfId="16760"/>
    <cellStyle name="Entrada 2 2 2 2 3 3 3 3" xfId="19593"/>
    <cellStyle name="Entrada 2 2 2 2 3 3 4" xfId="9896"/>
    <cellStyle name="Entrada 2 2 2 2 3 3 5" xfId="15204"/>
    <cellStyle name="Entrada 2 2 2 2 3 3 6" xfId="14014"/>
    <cellStyle name="Entrada 2 2 2 2 3 4" xfId="4360"/>
    <cellStyle name="Entrada 2 2 2 2 3 4 2" xfId="8262"/>
    <cellStyle name="Entrada 2 2 2 2 3 4 2 2" xfId="12230"/>
    <cellStyle name="Entrada 2 2 2 2 3 4 2 3" xfId="18421"/>
    <cellStyle name="Entrada 2 2 2 2 3 4 2 4" xfId="21780"/>
    <cellStyle name="Entrada 2 2 2 2 3 4 3" xfId="6554"/>
    <cellStyle name="Entrada 2 2 2 2 3 4 3 2" xfId="17130"/>
    <cellStyle name="Entrada 2 2 2 2 3 4 3 3" xfId="20072"/>
    <cellStyle name="Entrada 2 2 2 2 3 4 4" xfId="10074"/>
    <cellStyle name="Entrada 2 2 2 2 3 4 5" xfId="15479"/>
    <cellStyle name="Entrada 2 2 2 2 3 4 6" xfId="13645"/>
    <cellStyle name="Entrada 2 2 2 2 3 5" xfId="4742"/>
    <cellStyle name="Entrada 2 2 2 2 3 5 2" xfId="8494"/>
    <cellStyle name="Entrada 2 2 2 2 3 5 2 2" xfId="12462"/>
    <cellStyle name="Entrada 2 2 2 2 3 5 2 3" xfId="18592"/>
    <cellStyle name="Entrada 2 2 2 2 3 5 2 4" xfId="22012"/>
    <cellStyle name="Entrada 2 2 2 2 3 5 3" xfId="6786"/>
    <cellStyle name="Entrada 2 2 2 2 3 5 3 2" xfId="17300"/>
    <cellStyle name="Entrada 2 2 2 2 3 5 3 3" xfId="20304"/>
    <cellStyle name="Entrada 2 2 2 2 3 5 4" xfId="10251"/>
    <cellStyle name="Entrada 2 2 2 2 3 5 5" xfId="15752"/>
    <cellStyle name="Entrada 2 2 2 2 3 5 6" xfId="13263"/>
    <cellStyle name="Entrada 2 2 2 2 3 6" xfId="7018"/>
    <cellStyle name="Entrada 2 2 2 2 3 6 2" xfId="8726"/>
    <cellStyle name="Entrada 2 2 2 2 3 6 2 2" xfId="12694"/>
    <cellStyle name="Entrada 2 2 2 2 3 6 2 3" xfId="18763"/>
    <cellStyle name="Entrada 2 2 2 2 3 6 2 4" xfId="22244"/>
    <cellStyle name="Entrada 2 2 2 2 3 6 3" xfId="11152"/>
    <cellStyle name="Entrada 2 2 2 2 3 6 4" xfId="17470"/>
    <cellStyle name="Entrada 2 2 2 2 3 6 5" xfId="20536"/>
    <cellStyle name="Entrada 2 2 2 2 3 7" xfId="6006"/>
    <cellStyle name="Entrada 2 2 2 2 3 7 2" xfId="10747"/>
    <cellStyle name="Entrada 2 2 2 2 3 7 3" xfId="16709"/>
    <cellStyle name="Entrada 2 2 2 2 3 7 4" xfId="19524"/>
    <cellStyle name="Entrada 2 2 2 2 3 8" xfId="7714"/>
    <cellStyle name="Entrada 2 2 2 2 3 8 2" xfId="11735"/>
    <cellStyle name="Entrada 2 2 2 2 3 8 3" xfId="18001"/>
    <cellStyle name="Entrada 2 2 2 2 3 8 4" xfId="21232"/>
    <cellStyle name="Entrada 2 2 2 2 3 9" xfId="5200"/>
    <cellStyle name="Entrada 2 2 2 2 3 9 2" xfId="16097"/>
    <cellStyle name="Entrada 2 2 2 2 3 9 3" xfId="12882"/>
    <cellStyle name="Entrada 2 2 2 2 4" xfId="3264"/>
    <cellStyle name="Entrada 2 2 2 2 4 2" xfId="3651"/>
    <cellStyle name="Entrada 2 2 2 2 4 2 2" xfId="7336"/>
    <cellStyle name="Entrada 2 2 2 2 4 2 2 2" xfId="17725"/>
    <cellStyle name="Entrada 2 2 2 2 4 2 2 3" xfId="20854"/>
    <cellStyle name="Entrada 2 2 2 2 4 2 3" xfId="9742"/>
    <cellStyle name="Entrada 2 2 2 2 4 2 4" xfId="14969"/>
    <cellStyle name="Entrada 2 2 2 2 4 2 5" xfId="14972"/>
    <cellStyle name="Entrada 2 2 2 2 4 3" xfId="4034"/>
    <cellStyle name="Entrada 2 2 2 2 4 3 2" xfId="15244"/>
    <cellStyle name="Entrada 2 2 2 2 4 3 3" xfId="13957"/>
    <cellStyle name="Entrada 2 2 2 2 4 4" xfId="4417"/>
    <cellStyle name="Entrada 2 2 2 2 4 4 2" xfId="15520"/>
    <cellStyle name="Entrada 2 2 2 2 4 4 3" xfId="13588"/>
    <cellStyle name="Entrada 2 2 2 2 4 5" xfId="4799"/>
    <cellStyle name="Entrada 2 2 2 2 4 5 2" xfId="15792"/>
    <cellStyle name="Entrada 2 2 2 2 4 5 3" xfId="13207"/>
    <cellStyle name="Entrada 2 2 2 2 4 6" xfId="5627"/>
    <cellStyle name="Entrada 2 2 2 2 4 6 2" xfId="16434"/>
    <cellStyle name="Entrada 2 2 2 2 4 6 3" xfId="19145"/>
    <cellStyle name="Entrada 2 2 2 2 4 7" xfId="9394"/>
    <cellStyle name="Entrada 2 2 2 2 4 8" xfId="14689"/>
    <cellStyle name="Entrada 2 2 2 2 4 9" xfId="14379"/>
    <cellStyle name="Entrada 2 2 2 2 5" xfId="5340"/>
    <cellStyle name="Entrada 2 2 2 2 5 2" xfId="4978"/>
    <cellStyle name="Entrada 2 2 2 2 5 2 2" xfId="10301"/>
    <cellStyle name="Entrada 2 2 2 2 5 2 3" xfId="15945"/>
    <cellStyle name="Entrada 2 2 2 2 5 2 4" xfId="13041"/>
    <cellStyle name="Entrada 2 2 2 2 5 3" xfId="10427"/>
    <cellStyle name="Entrada 2 2 2 2 5 4" xfId="16207"/>
    <cellStyle name="Entrada 2 2 2 2 5 5" xfId="18858"/>
    <cellStyle name="Entrada 2 2 2 2 6" xfId="5498"/>
    <cellStyle name="Entrada 2 2 2 2 6 2" xfId="7207"/>
    <cellStyle name="Entrada 2 2 2 2 6 2 2" xfId="11333"/>
    <cellStyle name="Entrada 2 2 2 2 6 2 3" xfId="17613"/>
    <cellStyle name="Entrada 2 2 2 2 6 2 4" xfId="20725"/>
    <cellStyle name="Entrada 2 2 2 2 6 3" xfId="10480"/>
    <cellStyle name="Entrada 2 2 2 2 6 4" xfId="16322"/>
    <cellStyle name="Entrada 2 2 2 2 6 5" xfId="19016"/>
    <cellStyle name="Entrada 2 2 2 2 7" xfId="6316"/>
    <cellStyle name="Entrada 2 2 2 2 7 2" xfId="8024"/>
    <cellStyle name="Entrada 2 2 2 2 7 2 2" xfId="11999"/>
    <cellStyle name="Entrada 2 2 2 2 7 2 3" xfId="18240"/>
    <cellStyle name="Entrada 2 2 2 2 7 2 4" xfId="21542"/>
    <cellStyle name="Entrada 2 2 2 2 7 3" xfId="10860"/>
    <cellStyle name="Entrada 2 2 2 2 7 4" xfId="16949"/>
    <cellStyle name="Entrada 2 2 2 2 7 5" xfId="19834"/>
    <cellStyle name="Entrada 2 2 2 2 8" xfId="5493"/>
    <cellStyle name="Entrada 2 2 2 2 8 2" xfId="7202"/>
    <cellStyle name="Entrada 2 2 2 2 8 2 2" xfId="11328"/>
    <cellStyle name="Entrada 2 2 2 2 8 2 3" xfId="17608"/>
    <cellStyle name="Entrada 2 2 2 2 8 2 4" xfId="20720"/>
    <cellStyle name="Entrada 2 2 2 2 8 3" xfId="10476"/>
    <cellStyle name="Entrada 2 2 2 2 8 4" xfId="16317"/>
    <cellStyle name="Entrada 2 2 2 2 8 5" xfId="19011"/>
    <cellStyle name="Entrada 2 2 2 2 9" xfId="5785"/>
    <cellStyle name="Entrada 2 2 2 2 9 2" xfId="10561"/>
    <cellStyle name="Entrada 2 2 2 2 9 3" xfId="16556"/>
    <cellStyle name="Entrada 2 2 2 2 9 4" xfId="19303"/>
    <cellStyle name="Entrada 2 2 2 3" xfId="2671"/>
    <cellStyle name="Entrada 2 2 2 3 10" xfId="7517"/>
    <cellStyle name="Entrada 2 2 2 3 10 2" xfId="11558"/>
    <cellStyle name="Entrada 2 2 2 3 10 3" xfId="17864"/>
    <cellStyle name="Entrada 2 2 2 3 10 4" xfId="21035"/>
    <cellStyle name="Entrada 2 2 2 3 11" xfId="4921"/>
    <cellStyle name="Entrada 2 2 2 3 11 2" xfId="15891"/>
    <cellStyle name="Entrada 2 2 2 3 11 3" xfId="13098"/>
    <cellStyle name="Entrada 2 2 2 3 12" xfId="8828"/>
    <cellStyle name="Entrada 2 2 2 3 13" xfId="14244"/>
    <cellStyle name="Entrada 2 2 2 3 14" xfId="18018"/>
    <cellStyle name="Entrada 2 2 2 3 2" xfId="2730"/>
    <cellStyle name="Entrada 2 2 2 3 2 10" xfId="4943"/>
    <cellStyle name="Entrada 2 2 2 3 2 10 2" xfId="15913"/>
    <cellStyle name="Entrada 2 2 2 3 2 10 3" xfId="13076"/>
    <cellStyle name="Entrada 2 2 2 3 2 11" xfId="8885"/>
    <cellStyle name="Entrada 2 2 2 3 2 12" xfId="14289"/>
    <cellStyle name="Entrada 2 2 2 3 2 2" xfId="3220"/>
    <cellStyle name="Entrada 2 2 2 3 2 2 10" xfId="9350"/>
    <cellStyle name="Entrada 2 2 2 3 2 2 11" xfId="14654"/>
    <cellStyle name="Entrada 2 2 2 3 2 2 12" xfId="15020"/>
    <cellStyle name="Entrada 2 2 2 3 2 2 2" xfId="3607"/>
    <cellStyle name="Entrada 2 2 2 3 2 2 2 2" xfId="7968"/>
    <cellStyle name="Entrada 2 2 2 3 2 2 2 2 2" xfId="11944"/>
    <cellStyle name="Entrada 2 2 2 3 2 2 2 2 3" xfId="18194"/>
    <cellStyle name="Entrada 2 2 2 3 2 2 2 2 4" xfId="21486"/>
    <cellStyle name="Entrada 2 2 2 3 2 2 2 3" xfId="6260"/>
    <cellStyle name="Entrada 2 2 2 3 2 2 2 3 2" xfId="16902"/>
    <cellStyle name="Entrada 2 2 2 3 2 2 2 3 3" xfId="19778"/>
    <cellStyle name="Entrada 2 2 2 3 2 2 2 4" xfId="9699"/>
    <cellStyle name="Entrada 2 2 2 3 2 2 2 5" xfId="14934"/>
    <cellStyle name="Entrada 2 2 2 3 2 2 2 6" xfId="16110"/>
    <cellStyle name="Entrada 2 2 2 3 2 2 3" xfId="3990"/>
    <cellStyle name="Entrada 2 2 2 3 2 2 3 2" xfId="7778"/>
    <cellStyle name="Entrada 2 2 2 3 2 2 3 2 2" xfId="11799"/>
    <cellStyle name="Entrada 2 2 2 3 2 2 3 2 3" xfId="18048"/>
    <cellStyle name="Entrada 2 2 2 3 2 2 3 2 4" xfId="21296"/>
    <cellStyle name="Entrada 2 2 2 3 2 2 3 3" xfId="6070"/>
    <cellStyle name="Entrada 2 2 2 3 2 2 3 3 2" xfId="16756"/>
    <cellStyle name="Entrada 2 2 2 3 2 2 3 3 3" xfId="19588"/>
    <cellStyle name="Entrada 2 2 2 3 2 2 3 4" xfId="9909"/>
    <cellStyle name="Entrada 2 2 2 3 2 2 3 5" xfId="15210"/>
    <cellStyle name="Entrada 2 2 2 3 2 2 3 6" xfId="14001"/>
    <cellStyle name="Entrada 2 2 2 3 2 2 4" xfId="4373"/>
    <cellStyle name="Entrada 2 2 2 3 2 2 4 2" xfId="8275"/>
    <cellStyle name="Entrada 2 2 2 3 2 2 4 2 2" xfId="12243"/>
    <cellStyle name="Entrada 2 2 2 3 2 2 4 2 3" xfId="18427"/>
    <cellStyle name="Entrada 2 2 2 3 2 2 4 2 4" xfId="21793"/>
    <cellStyle name="Entrada 2 2 2 3 2 2 4 3" xfId="6567"/>
    <cellStyle name="Entrada 2 2 2 3 2 2 4 3 2" xfId="17136"/>
    <cellStyle name="Entrada 2 2 2 3 2 2 4 3 3" xfId="20085"/>
    <cellStyle name="Entrada 2 2 2 3 2 2 4 4" xfId="10087"/>
    <cellStyle name="Entrada 2 2 2 3 2 2 4 5" xfId="15485"/>
    <cellStyle name="Entrada 2 2 2 3 2 2 4 6" xfId="13632"/>
    <cellStyle name="Entrada 2 2 2 3 2 2 5" xfId="4755"/>
    <cellStyle name="Entrada 2 2 2 3 2 2 5 2" xfId="8507"/>
    <cellStyle name="Entrada 2 2 2 3 2 2 5 2 2" xfId="12475"/>
    <cellStyle name="Entrada 2 2 2 3 2 2 5 2 3" xfId="18598"/>
    <cellStyle name="Entrada 2 2 2 3 2 2 5 2 4" xfId="22025"/>
    <cellStyle name="Entrada 2 2 2 3 2 2 5 3" xfId="6799"/>
    <cellStyle name="Entrada 2 2 2 3 2 2 5 3 2" xfId="17306"/>
    <cellStyle name="Entrada 2 2 2 3 2 2 5 3 3" xfId="20317"/>
    <cellStyle name="Entrada 2 2 2 3 2 2 5 4" xfId="10264"/>
    <cellStyle name="Entrada 2 2 2 3 2 2 5 5" xfId="15758"/>
    <cellStyle name="Entrada 2 2 2 3 2 2 5 6" xfId="13250"/>
    <cellStyle name="Entrada 2 2 2 3 2 2 6" xfId="7031"/>
    <cellStyle name="Entrada 2 2 2 3 2 2 6 2" xfId="8739"/>
    <cellStyle name="Entrada 2 2 2 3 2 2 6 2 2" xfId="12707"/>
    <cellStyle name="Entrada 2 2 2 3 2 2 6 2 3" xfId="18770"/>
    <cellStyle name="Entrada 2 2 2 3 2 2 6 2 4" xfId="22257"/>
    <cellStyle name="Entrada 2 2 2 3 2 2 6 3" xfId="11165"/>
    <cellStyle name="Entrada 2 2 2 3 2 2 6 4" xfId="17477"/>
    <cellStyle name="Entrada 2 2 2 3 2 2 6 5" xfId="20549"/>
    <cellStyle name="Entrada 2 2 2 3 2 2 7" xfId="6019"/>
    <cellStyle name="Entrada 2 2 2 3 2 2 7 2" xfId="10760"/>
    <cellStyle name="Entrada 2 2 2 3 2 2 7 3" xfId="16716"/>
    <cellStyle name="Entrada 2 2 2 3 2 2 7 4" xfId="19537"/>
    <cellStyle name="Entrada 2 2 2 3 2 2 8" xfId="7727"/>
    <cellStyle name="Entrada 2 2 2 3 2 2 8 2" xfId="11748"/>
    <cellStyle name="Entrada 2 2 2 3 2 2 8 3" xfId="18008"/>
    <cellStyle name="Entrada 2 2 2 3 2 2 8 4" xfId="21245"/>
    <cellStyle name="Entrada 2 2 2 3 2 2 9" xfId="5213"/>
    <cellStyle name="Entrada 2 2 2 3 2 2 9 2" xfId="16104"/>
    <cellStyle name="Entrada 2 2 2 3 2 2 9 3" xfId="12762"/>
    <cellStyle name="Entrada 2 2 2 3 2 3" xfId="3277"/>
    <cellStyle name="Entrada 2 2 2 3 2 3 2" xfId="3664"/>
    <cellStyle name="Entrada 2 2 2 3 2 3 2 2" xfId="7393"/>
    <cellStyle name="Entrada 2 2 2 3 2 3 2 2 2" xfId="17772"/>
    <cellStyle name="Entrada 2 2 2 3 2 3 2 2 3" xfId="20911"/>
    <cellStyle name="Entrada 2 2 2 3 2 3 2 3" xfId="9746"/>
    <cellStyle name="Entrada 2 2 2 3 2 3 2 4" xfId="14976"/>
    <cellStyle name="Entrada 2 2 2 3 2 3 2 5" xfId="16827"/>
    <cellStyle name="Entrada 2 2 2 3 2 3 3" xfId="4047"/>
    <cellStyle name="Entrada 2 2 2 3 2 3 3 2" xfId="15251"/>
    <cellStyle name="Entrada 2 2 2 3 2 3 3 3" xfId="13944"/>
    <cellStyle name="Entrada 2 2 2 3 2 3 4" xfId="4430"/>
    <cellStyle name="Entrada 2 2 2 3 2 3 4 2" xfId="15527"/>
    <cellStyle name="Entrada 2 2 2 3 2 3 4 3" xfId="13575"/>
    <cellStyle name="Entrada 2 2 2 3 2 3 5" xfId="4812"/>
    <cellStyle name="Entrada 2 2 2 3 2 3 5 2" xfId="15799"/>
    <cellStyle name="Entrada 2 2 2 3 2 3 5 3" xfId="13194"/>
    <cellStyle name="Entrada 2 2 2 3 2 3 6" xfId="5684"/>
    <cellStyle name="Entrada 2 2 2 3 2 3 6 2" xfId="16481"/>
    <cellStyle name="Entrada 2 2 2 3 2 3 6 3" xfId="19202"/>
    <cellStyle name="Entrada 2 2 2 3 2 3 7" xfId="9407"/>
    <cellStyle name="Entrada 2 2 2 3 2 3 8" xfId="14696"/>
    <cellStyle name="Entrada 2 2 2 3 2 3 9" xfId="18560"/>
    <cellStyle name="Entrada 2 2 2 3 2 4" xfId="2895"/>
    <cellStyle name="Entrada 2 2 2 3 2 4 2" xfId="5079"/>
    <cellStyle name="Entrada 2 2 2 3 2 4 2 2" xfId="10330"/>
    <cellStyle name="Entrada 2 2 2 3 2 4 2 3" xfId="16017"/>
    <cellStyle name="Entrada 2 2 2 3 2 4 2 4" xfId="12956"/>
    <cellStyle name="Entrada 2 2 2 3 2 4 3" xfId="5288"/>
    <cellStyle name="Entrada 2 2 2 3 2 4 3 2" xfId="16166"/>
    <cellStyle name="Entrada 2 2 2 3 2 4 3 3" xfId="18806"/>
    <cellStyle name="Entrada 2 2 2 3 2 4 4" xfId="9047"/>
    <cellStyle name="Entrada 2 2 2 3 2 4 5" xfId="14422"/>
    <cellStyle name="Entrada 2 2 2 3 2 4 6" xfId="14153"/>
    <cellStyle name="Entrada 2 2 2 3 2 5" xfId="6401"/>
    <cellStyle name="Entrada 2 2 2 3 2 5 2" xfId="8109"/>
    <cellStyle name="Entrada 2 2 2 3 2 5 2 2" xfId="12077"/>
    <cellStyle name="Entrada 2 2 2 3 2 5 2 3" xfId="18315"/>
    <cellStyle name="Entrada 2 2 2 3 2 5 2 4" xfId="21627"/>
    <cellStyle name="Entrada 2 2 2 3 2 5 3" xfId="10919"/>
    <cellStyle name="Entrada 2 2 2 3 2 5 4" xfId="17024"/>
    <cellStyle name="Entrada 2 2 2 3 2 5 5" xfId="19919"/>
    <cellStyle name="Entrada 2 2 2 3 2 6" xfId="6633"/>
    <cellStyle name="Entrada 2 2 2 3 2 6 2" xfId="8341"/>
    <cellStyle name="Entrada 2 2 2 3 2 6 2 2" xfId="12309"/>
    <cellStyle name="Entrada 2 2 2 3 2 6 2 3" xfId="18486"/>
    <cellStyle name="Entrada 2 2 2 3 2 6 2 4" xfId="21859"/>
    <cellStyle name="Entrada 2 2 2 3 2 6 3" xfId="10959"/>
    <cellStyle name="Entrada 2 2 2 3 2 6 4" xfId="17195"/>
    <cellStyle name="Entrada 2 2 2 3 2 6 5" xfId="20151"/>
    <cellStyle name="Entrada 2 2 2 3 2 7" xfId="6865"/>
    <cellStyle name="Entrada 2 2 2 3 2 7 2" xfId="8573"/>
    <cellStyle name="Entrada 2 2 2 3 2 7 2 2" xfId="12541"/>
    <cellStyle name="Entrada 2 2 2 3 2 7 2 3" xfId="18657"/>
    <cellStyle name="Entrada 2 2 2 3 2 7 2 4" xfId="22091"/>
    <cellStyle name="Entrada 2 2 2 3 2 7 3" xfId="10999"/>
    <cellStyle name="Entrada 2 2 2 3 2 7 4" xfId="17365"/>
    <cellStyle name="Entrada 2 2 2 3 2 7 5" xfId="20383"/>
    <cellStyle name="Entrada 2 2 2 3 2 8" xfId="5848"/>
    <cellStyle name="Entrada 2 2 2 3 2 8 2" xfId="10594"/>
    <cellStyle name="Entrada 2 2 2 3 2 8 3" xfId="16601"/>
    <cellStyle name="Entrada 2 2 2 3 2 8 4" xfId="19366"/>
    <cellStyle name="Entrada 2 2 2 3 2 9" xfId="7556"/>
    <cellStyle name="Entrada 2 2 2 3 2 9 2" xfId="11582"/>
    <cellStyle name="Entrada 2 2 2 3 2 9 3" xfId="17893"/>
    <cellStyle name="Entrada 2 2 2 3 2 9 4" xfId="21074"/>
    <cellStyle name="Entrada 2 2 2 3 3" xfId="3163"/>
    <cellStyle name="Entrada 2 2 2 3 3 10" xfId="9293"/>
    <cellStyle name="Entrada 2 2 2 3 3 11" xfId="14612"/>
    <cellStyle name="Entrada 2 2 2 3 3 12" xfId="16700"/>
    <cellStyle name="Entrada 2 2 2 3 3 2" xfId="3550"/>
    <cellStyle name="Entrada 2 2 2 3 3 2 2" xfId="7277"/>
    <cellStyle name="Entrada 2 2 2 3 3 2 2 2" xfId="11382"/>
    <cellStyle name="Entrada 2 2 2 3 3 2 2 3" xfId="17676"/>
    <cellStyle name="Entrada 2 2 2 3 3 2 2 4" xfId="20795"/>
    <cellStyle name="Entrada 2 2 2 3 3 2 3" xfId="5568"/>
    <cellStyle name="Entrada 2 2 2 3 3 2 3 2" xfId="16385"/>
    <cellStyle name="Entrada 2 2 2 3 3 2 3 3" xfId="19086"/>
    <cellStyle name="Entrada 2 2 2 3 3 2 4" xfId="9642"/>
    <cellStyle name="Entrada 2 2 2 3 3 2 5" xfId="14892"/>
    <cellStyle name="Entrada 2 2 2 3 3 2 6" xfId="14351"/>
    <cellStyle name="Entrada 2 2 2 3 3 3" xfId="3933"/>
    <cellStyle name="Entrada 2 2 2 3 3 3 2" xfId="7114"/>
    <cellStyle name="Entrada 2 2 2 3 3 3 2 2" xfId="11248"/>
    <cellStyle name="Entrada 2 2 2 3 3 3 2 3" xfId="17534"/>
    <cellStyle name="Entrada 2 2 2 3 3 3 2 4" xfId="20632"/>
    <cellStyle name="Entrada 2 2 2 3 3 3 3" xfId="5405"/>
    <cellStyle name="Entrada 2 2 2 3 3 3 3 2" xfId="16244"/>
    <cellStyle name="Entrada 2 2 2 3 3 3 3 3" xfId="18923"/>
    <cellStyle name="Entrada 2 2 2 3 3 3 4" xfId="9856"/>
    <cellStyle name="Entrada 2 2 2 3 3 3 5" xfId="15168"/>
    <cellStyle name="Entrada 2 2 2 3 3 3 6" xfId="14058"/>
    <cellStyle name="Entrada 2 2 2 3 3 4" xfId="4316"/>
    <cellStyle name="Entrada 2 2 2 3 3 4 2" xfId="8177"/>
    <cellStyle name="Entrada 2 2 2 3 3 4 2 2" xfId="12145"/>
    <cellStyle name="Entrada 2 2 2 3 3 4 2 3" xfId="18374"/>
    <cellStyle name="Entrada 2 2 2 3 3 4 2 4" xfId="21695"/>
    <cellStyle name="Entrada 2 2 2 3 3 4 3" xfId="6469"/>
    <cellStyle name="Entrada 2 2 2 3 3 4 3 2" xfId="17083"/>
    <cellStyle name="Entrada 2 2 2 3 3 4 3 3" xfId="19987"/>
    <cellStyle name="Entrada 2 2 2 3 3 4 4" xfId="10034"/>
    <cellStyle name="Entrada 2 2 2 3 3 4 5" xfId="15443"/>
    <cellStyle name="Entrada 2 2 2 3 3 4 6" xfId="13689"/>
    <cellStyle name="Entrada 2 2 2 3 3 5" xfId="4698"/>
    <cellStyle name="Entrada 2 2 2 3 3 5 2" xfId="8409"/>
    <cellStyle name="Entrada 2 2 2 3 3 5 2 2" xfId="12377"/>
    <cellStyle name="Entrada 2 2 2 3 3 5 2 3" xfId="18545"/>
    <cellStyle name="Entrada 2 2 2 3 3 5 2 4" xfId="21927"/>
    <cellStyle name="Entrada 2 2 2 3 3 5 3" xfId="6701"/>
    <cellStyle name="Entrada 2 2 2 3 3 5 3 2" xfId="17254"/>
    <cellStyle name="Entrada 2 2 2 3 3 5 3 3" xfId="20219"/>
    <cellStyle name="Entrada 2 2 2 3 3 5 4" xfId="10211"/>
    <cellStyle name="Entrada 2 2 2 3 3 5 5" xfId="15717"/>
    <cellStyle name="Entrada 2 2 2 3 3 5 6" xfId="13307"/>
    <cellStyle name="Entrada 2 2 2 3 3 6" xfId="6933"/>
    <cellStyle name="Entrada 2 2 2 3 3 6 2" xfId="8641"/>
    <cellStyle name="Entrada 2 2 2 3 3 6 2 2" xfId="12609"/>
    <cellStyle name="Entrada 2 2 2 3 3 6 2 3" xfId="18716"/>
    <cellStyle name="Entrada 2 2 2 3 3 6 2 4" xfId="22159"/>
    <cellStyle name="Entrada 2 2 2 3 3 6 3" xfId="11067"/>
    <cellStyle name="Entrada 2 2 2 3 3 6 4" xfId="17424"/>
    <cellStyle name="Entrada 2 2 2 3 3 6 5" xfId="20451"/>
    <cellStyle name="Entrada 2 2 2 3 3 7" xfId="5921"/>
    <cellStyle name="Entrada 2 2 2 3 3 7 2" xfId="10662"/>
    <cellStyle name="Entrada 2 2 2 3 3 7 3" xfId="16662"/>
    <cellStyle name="Entrada 2 2 2 3 3 7 4" xfId="19439"/>
    <cellStyle name="Entrada 2 2 2 3 3 8" xfId="7629"/>
    <cellStyle name="Entrada 2 2 2 3 3 8 2" xfId="11650"/>
    <cellStyle name="Entrada 2 2 2 3 3 8 3" xfId="17954"/>
    <cellStyle name="Entrada 2 2 2 3 3 8 4" xfId="21147"/>
    <cellStyle name="Entrada 2 2 2 3 3 9" xfId="5017"/>
    <cellStyle name="Entrada 2 2 2 3 3 9 2" xfId="15977"/>
    <cellStyle name="Entrada 2 2 2 3 3 9 3" xfId="13002"/>
    <cellStyle name="Entrada 2 2 2 3 4" xfId="3059"/>
    <cellStyle name="Entrada 2 2 2 3 4 2" xfId="3446"/>
    <cellStyle name="Entrada 2 2 2 3 4 2 2" xfId="7853"/>
    <cellStyle name="Entrada 2 2 2 3 4 2 2 2" xfId="18112"/>
    <cellStyle name="Entrada 2 2 2 3 4 2 2 3" xfId="21371"/>
    <cellStyle name="Entrada 2 2 2 3 4 2 3" xfId="9555"/>
    <cellStyle name="Entrada 2 2 2 3 4 2 4" xfId="14811"/>
    <cellStyle name="Entrada 2 2 2 3 4 2 5" xfId="16076"/>
    <cellStyle name="Entrada 2 2 2 3 4 3" xfId="3829"/>
    <cellStyle name="Entrada 2 2 2 3 4 3 2" xfId="15087"/>
    <cellStyle name="Entrada 2 2 2 3 4 3 3" xfId="14103"/>
    <cellStyle name="Entrada 2 2 2 3 4 4" xfId="4212"/>
    <cellStyle name="Entrada 2 2 2 3 4 4 2" xfId="15362"/>
    <cellStyle name="Entrada 2 2 2 3 4 4 3" xfId="13793"/>
    <cellStyle name="Entrada 2 2 2 3 4 5" xfId="4594"/>
    <cellStyle name="Entrada 2 2 2 3 4 5 2" xfId="15636"/>
    <cellStyle name="Entrada 2 2 2 3 4 5 3" xfId="13411"/>
    <cellStyle name="Entrada 2 2 2 3 4 6" xfId="6145"/>
    <cellStyle name="Entrada 2 2 2 3 4 6 2" xfId="16820"/>
    <cellStyle name="Entrada 2 2 2 3 4 6 3" xfId="19663"/>
    <cellStyle name="Entrada 2 2 2 3 4 7" xfId="9199"/>
    <cellStyle name="Entrada 2 2 2 3 4 8" xfId="14531"/>
    <cellStyle name="Entrada 2 2 2 3 4 9" xfId="16864"/>
    <cellStyle name="Entrada 2 2 2 3 5" xfId="2871"/>
    <cellStyle name="Entrada 2 2 2 3 5 2" xfId="8053"/>
    <cellStyle name="Entrada 2 2 2 3 5 2 2" xfId="12024"/>
    <cellStyle name="Entrada 2 2 2 3 5 2 3" xfId="18264"/>
    <cellStyle name="Entrada 2 2 2 3 5 2 4" xfId="21571"/>
    <cellStyle name="Entrada 2 2 2 3 5 3" xfId="6345"/>
    <cellStyle name="Entrada 2 2 2 3 5 3 2" xfId="16973"/>
    <cellStyle name="Entrada 2 2 2 3 5 3 3" xfId="19863"/>
    <cellStyle name="Entrada 2 2 2 3 5 4" xfId="9024"/>
    <cellStyle name="Entrada 2 2 2 3 5 5" xfId="14405"/>
    <cellStyle name="Entrada 2 2 2 3 5 6" xfId="18139"/>
    <cellStyle name="Entrada 2 2 2 3 6" xfId="6379"/>
    <cellStyle name="Entrada 2 2 2 3 6 2" xfId="8087"/>
    <cellStyle name="Entrada 2 2 2 3 6 2 2" xfId="12055"/>
    <cellStyle name="Entrada 2 2 2 3 6 2 3" xfId="18293"/>
    <cellStyle name="Entrada 2 2 2 3 6 2 4" xfId="21605"/>
    <cellStyle name="Entrada 2 2 2 3 6 3" xfId="10897"/>
    <cellStyle name="Entrada 2 2 2 3 6 4" xfId="17002"/>
    <cellStyle name="Entrada 2 2 2 3 6 5" xfId="19897"/>
    <cellStyle name="Entrada 2 2 2 3 7" xfId="6611"/>
    <cellStyle name="Entrada 2 2 2 3 7 2" xfId="8319"/>
    <cellStyle name="Entrada 2 2 2 3 7 2 2" xfId="12287"/>
    <cellStyle name="Entrada 2 2 2 3 7 2 3" xfId="18464"/>
    <cellStyle name="Entrada 2 2 2 3 7 2 4" xfId="21837"/>
    <cellStyle name="Entrada 2 2 2 3 7 3" xfId="10937"/>
    <cellStyle name="Entrada 2 2 2 3 7 4" xfId="17173"/>
    <cellStyle name="Entrada 2 2 2 3 7 5" xfId="20129"/>
    <cellStyle name="Entrada 2 2 2 3 8" xfId="6843"/>
    <cellStyle name="Entrada 2 2 2 3 8 2" xfId="8551"/>
    <cellStyle name="Entrada 2 2 2 3 8 2 2" xfId="12519"/>
    <cellStyle name="Entrada 2 2 2 3 8 2 3" xfId="18635"/>
    <cellStyle name="Entrada 2 2 2 3 8 2 4" xfId="22069"/>
    <cellStyle name="Entrada 2 2 2 3 8 3" xfId="10977"/>
    <cellStyle name="Entrada 2 2 2 3 8 4" xfId="17343"/>
    <cellStyle name="Entrada 2 2 2 3 8 5" xfId="20361"/>
    <cellStyle name="Entrada 2 2 2 3 9" xfId="5809"/>
    <cellStyle name="Entrada 2 2 2 3 9 2" xfId="10572"/>
    <cellStyle name="Entrada 2 2 2 3 9 3" xfId="16572"/>
    <cellStyle name="Entrada 2 2 2 3 9 4" xfId="19327"/>
    <cellStyle name="Entrada 2 2 2 4" xfId="2833"/>
    <cellStyle name="Entrada 2 2 2 4 10" xfId="8986"/>
    <cellStyle name="Entrada 2 2 2 4 11" xfId="14374"/>
    <cellStyle name="Entrada 2 2 2 4 12" xfId="17888"/>
    <cellStyle name="Entrada 2 2 2 4 2" xfId="2775"/>
    <cellStyle name="Entrada 2 2 2 4 2 2" xfId="7942"/>
    <cellStyle name="Entrada 2 2 2 4 2 2 2" xfId="11918"/>
    <cellStyle name="Entrada 2 2 2 4 2 2 3" xfId="18181"/>
    <cellStyle name="Entrada 2 2 2 4 2 2 4" xfId="21460"/>
    <cellStyle name="Entrada 2 2 2 4 2 3" xfId="6234"/>
    <cellStyle name="Entrada 2 2 2 4 2 3 2" xfId="16889"/>
    <cellStyle name="Entrada 2 2 2 4 2 3 3" xfId="19752"/>
    <cellStyle name="Entrada 2 2 2 4 2 4" xfId="8930"/>
    <cellStyle name="Entrada 2 2 2 4 2 5" xfId="14324"/>
    <cellStyle name="Entrada 2 2 2 4 2 6" xfId="17213"/>
    <cellStyle name="Entrada 2 2 2 4 3" xfId="2811"/>
    <cellStyle name="Entrada 2 2 2 4 3 2" xfId="7077"/>
    <cellStyle name="Entrada 2 2 2 4 3 2 2" xfId="11211"/>
    <cellStyle name="Entrada 2 2 2 4 3 2 3" xfId="17512"/>
    <cellStyle name="Entrada 2 2 2 4 3 2 4" xfId="20595"/>
    <cellStyle name="Entrada 2 2 2 4 3 3" xfId="5368"/>
    <cellStyle name="Entrada 2 2 2 4 3 3 2" xfId="16222"/>
    <cellStyle name="Entrada 2 2 2 4 3 3 3" xfId="18886"/>
    <cellStyle name="Entrada 2 2 2 4 3 4" xfId="8966"/>
    <cellStyle name="Entrada 2 2 2 4 3 5" xfId="14355"/>
    <cellStyle name="Entrada 2 2 2 4 3 6" xfId="17684"/>
    <cellStyle name="Entrada 2 2 2 4 4" xfId="2784"/>
    <cellStyle name="Entrada 2 2 2 4 4 2" xfId="8249"/>
    <cellStyle name="Entrada 2 2 2 4 4 2 2" xfId="12217"/>
    <cellStyle name="Entrada 2 2 2 4 4 2 3" xfId="18414"/>
    <cellStyle name="Entrada 2 2 2 4 4 2 4" xfId="21767"/>
    <cellStyle name="Entrada 2 2 2 4 4 3" xfId="6541"/>
    <cellStyle name="Entrada 2 2 2 4 4 3 2" xfId="17123"/>
    <cellStyle name="Entrada 2 2 2 4 4 3 3" xfId="20059"/>
    <cellStyle name="Entrada 2 2 2 4 4 4" xfId="8939"/>
    <cellStyle name="Entrada 2 2 2 4 4 5" xfId="14332"/>
    <cellStyle name="Entrada 2 2 2 4 4 6" xfId="16368"/>
    <cellStyle name="Entrada 2 2 2 4 5" xfId="2794"/>
    <cellStyle name="Entrada 2 2 2 4 5 2" xfId="8481"/>
    <cellStyle name="Entrada 2 2 2 4 5 2 2" xfId="12449"/>
    <cellStyle name="Entrada 2 2 2 4 5 2 3" xfId="18585"/>
    <cellStyle name="Entrada 2 2 2 4 5 2 4" xfId="21999"/>
    <cellStyle name="Entrada 2 2 2 4 5 3" xfId="6773"/>
    <cellStyle name="Entrada 2 2 2 4 5 3 2" xfId="17293"/>
    <cellStyle name="Entrada 2 2 2 4 5 3 3" xfId="20291"/>
    <cellStyle name="Entrada 2 2 2 4 5 4" xfId="8949"/>
    <cellStyle name="Entrada 2 2 2 4 5 5" xfId="14341"/>
    <cellStyle name="Entrada 2 2 2 4 5 6" xfId="14820"/>
    <cellStyle name="Entrada 2 2 2 4 6" xfId="7005"/>
    <cellStyle name="Entrada 2 2 2 4 6 2" xfId="8713"/>
    <cellStyle name="Entrada 2 2 2 4 6 2 2" xfId="12681"/>
    <cellStyle name="Entrada 2 2 2 4 6 2 3" xfId="18756"/>
    <cellStyle name="Entrada 2 2 2 4 6 2 4" xfId="22231"/>
    <cellStyle name="Entrada 2 2 2 4 6 3" xfId="11139"/>
    <cellStyle name="Entrada 2 2 2 4 6 4" xfId="17463"/>
    <cellStyle name="Entrada 2 2 2 4 6 5" xfId="20523"/>
    <cellStyle name="Entrada 2 2 2 4 7" xfId="5993"/>
    <cellStyle name="Entrada 2 2 2 4 7 2" xfId="10734"/>
    <cellStyle name="Entrada 2 2 2 4 7 3" xfId="16702"/>
    <cellStyle name="Entrada 2 2 2 4 7 4" xfId="19511"/>
    <cellStyle name="Entrada 2 2 2 4 8" xfId="7701"/>
    <cellStyle name="Entrada 2 2 2 4 8 2" xfId="11722"/>
    <cellStyle name="Entrada 2 2 2 4 8 3" xfId="17994"/>
    <cellStyle name="Entrada 2 2 2 4 8 4" xfId="21219"/>
    <cellStyle name="Entrada 2 2 2 4 9" xfId="5187"/>
    <cellStyle name="Entrada 2 2 2 4 9 2" xfId="16090"/>
    <cellStyle name="Entrada 2 2 2 4 9 3" xfId="12895"/>
    <cellStyle name="Entrada 2 2 2 5" xfId="3123"/>
    <cellStyle name="Entrada 2 2 2 5 2" xfId="3510"/>
    <cellStyle name="Entrada 2 2 2 5 2 2" xfId="7411"/>
    <cellStyle name="Entrada 2 2 2 5 2 2 2" xfId="17782"/>
    <cellStyle name="Entrada 2 2 2 5 2 2 3" xfId="20929"/>
    <cellStyle name="Entrada 2 2 2 5 2 3" xfId="9603"/>
    <cellStyle name="Entrada 2 2 2 5 2 4" xfId="14860"/>
    <cellStyle name="Entrada 2 2 2 5 2 5" xfId="15859"/>
    <cellStyle name="Entrada 2 2 2 5 3" xfId="3893"/>
    <cellStyle name="Entrada 2 2 2 5 3 2" xfId="15136"/>
    <cellStyle name="Entrada 2 2 2 5 3 3" xfId="14129"/>
    <cellStyle name="Entrada 2 2 2 5 4" xfId="4276"/>
    <cellStyle name="Entrada 2 2 2 5 4 2" xfId="15411"/>
    <cellStyle name="Entrada 2 2 2 5 4 3" xfId="13729"/>
    <cellStyle name="Entrada 2 2 2 5 5" xfId="4658"/>
    <cellStyle name="Entrada 2 2 2 5 5 2" xfId="15685"/>
    <cellStyle name="Entrada 2 2 2 5 5 3" xfId="13347"/>
    <cellStyle name="Entrada 2 2 2 5 6" xfId="5702"/>
    <cellStyle name="Entrada 2 2 2 5 6 2" xfId="16491"/>
    <cellStyle name="Entrada 2 2 2 5 6 3" xfId="19220"/>
    <cellStyle name="Entrada 2 2 2 5 7" xfId="9254"/>
    <cellStyle name="Entrada 2 2 2 5 8" xfId="14580"/>
    <cellStyle name="Entrada 2 2 2 5 9" xfId="18576"/>
    <cellStyle name="Entrada 2 2 2 6" xfId="3097"/>
    <cellStyle name="Entrada 2 2 2 6 2" xfId="3484"/>
    <cellStyle name="Entrada 2 2 2 6 2 2" xfId="7855"/>
    <cellStyle name="Entrada 2 2 2 6 2 2 2" xfId="18114"/>
    <cellStyle name="Entrada 2 2 2 6 2 2 3" xfId="21373"/>
    <cellStyle name="Entrada 2 2 2 6 2 3" xfId="9578"/>
    <cellStyle name="Entrada 2 2 2 6 2 4" xfId="14840"/>
    <cellStyle name="Entrada 2 2 2 6 2 5" xfId="16180"/>
    <cellStyle name="Entrada 2 2 2 6 3" xfId="3867"/>
    <cellStyle name="Entrada 2 2 2 6 3 2" xfId="15116"/>
    <cellStyle name="Entrada 2 2 2 6 3 3" xfId="14207"/>
    <cellStyle name="Entrada 2 2 2 6 4" xfId="4250"/>
    <cellStyle name="Entrada 2 2 2 6 4 2" xfId="15391"/>
    <cellStyle name="Entrada 2 2 2 6 4 3" xfId="13755"/>
    <cellStyle name="Entrada 2 2 2 6 5" xfId="4632"/>
    <cellStyle name="Entrada 2 2 2 6 5 2" xfId="15665"/>
    <cellStyle name="Entrada 2 2 2 6 5 3" xfId="13373"/>
    <cellStyle name="Entrada 2 2 2 6 6" xfId="6147"/>
    <cellStyle name="Entrada 2 2 2 6 6 2" xfId="16822"/>
    <cellStyle name="Entrada 2 2 2 6 6 3" xfId="19665"/>
    <cellStyle name="Entrada 2 2 2 6 7" xfId="9229"/>
    <cellStyle name="Entrada 2 2 2 6 8" xfId="14560"/>
    <cellStyle name="Entrada 2 2 2 6 9" xfId="14802"/>
    <cellStyle name="Entrada 2 2 2 7" xfId="5463"/>
    <cellStyle name="Entrada 2 2 2 7 2" xfId="7172"/>
    <cellStyle name="Entrada 2 2 2 7 2 2" xfId="11302"/>
    <cellStyle name="Entrada 2 2 2 7 2 3" xfId="17583"/>
    <cellStyle name="Entrada 2 2 2 7 2 4" xfId="20690"/>
    <cellStyle name="Entrada 2 2 2 7 3" xfId="10469"/>
    <cellStyle name="Entrada 2 2 2 7 4" xfId="16293"/>
    <cellStyle name="Entrada 2 2 2 7 5" xfId="18981"/>
    <cellStyle name="Entrada 2 2 2 8" xfId="5352"/>
    <cellStyle name="Entrada 2 2 2 8 2" xfId="5063"/>
    <cellStyle name="Entrada 2 2 2 8 2 2" xfId="10316"/>
    <cellStyle name="Entrada 2 2 2 8 2 3" xfId="16009"/>
    <cellStyle name="Entrada 2 2 2 8 2 4" xfId="14177"/>
    <cellStyle name="Entrada 2 2 2 8 3" xfId="10430"/>
    <cellStyle name="Entrada 2 2 2 8 4" xfId="16214"/>
    <cellStyle name="Entrada 2 2 2 8 5" xfId="18870"/>
    <cellStyle name="Entrada 2 2 2 9" xfId="5252"/>
    <cellStyle name="Entrada 2 2 2 9 2" xfId="10392"/>
    <cellStyle name="Entrada 2 2 2 9 3" xfId="16136"/>
    <cellStyle name="Entrada 2 2 2 9 4" xfId="12842"/>
    <cellStyle name="Entrada 2 2 3" xfId="2695"/>
    <cellStyle name="Entrada 2 2 3 10" xfId="5742"/>
    <cellStyle name="Entrada 2 2 3 10 2" xfId="10524"/>
    <cellStyle name="Entrada 2 2 3 10 3" xfId="16523"/>
    <cellStyle name="Entrada 2 2 3 10 4" xfId="19260"/>
    <cellStyle name="Entrada 2 2 3 11" xfId="7451"/>
    <cellStyle name="Entrada 2 2 3 11 2" xfId="11511"/>
    <cellStyle name="Entrada 2 2 3 11 3" xfId="17814"/>
    <cellStyle name="Entrada 2 2 3 11 4" xfId="20969"/>
    <cellStyle name="Entrada 2 2 3 12" xfId="4874"/>
    <cellStyle name="Entrada 2 2 3 12 2" xfId="15849"/>
    <cellStyle name="Entrada 2 2 3 12 3" xfId="13132"/>
    <cellStyle name="Entrada 2 2 3 13" xfId="8850"/>
    <cellStyle name="Entrada 2 2 3 14" xfId="14266"/>
    <cellStyle name="Entrada 2 2 3 15" xfId="18413"/>
    <cellStyle name="Entrada 2 2 3 2" xfId="2752"/>
    <cellStyle name="Entrada 2 2 3 2 10" xfId="4938"/>
    <cellStyle name="Entrada 2 2 3 2 10 2" xfId="15908"/>
    <cellStyle name="Entrada 2 2 3 2 10 3" xfId="13081"/>
    <cellStyle name="Entrada 2 2 3 2 11" xfId="8907"/>
    <cellStyle name="Entrada 2 2 3 2 12" xfId="14309"/>
    <cellStyle name="Entrada 2 2 3 2 2" xfId="3242"/>
    <cellStyle name="Entrada 2 2 3 2 2 10" xfId="9372"/>
    <cellStyle name="Entrada 2 2 3 2 2 11" xfId="14674"/>
    <cellStyle name="Entrada 2 2 3 2 2 12" xfId="16035"/>
    <cellStyle name="Entrada 2 2 3 2 2 2" xfId="3629"/>
    <cellStyle name="Entrada 2 2 3 2 2 2 2" xfId="7990"/>
    <cellStyle name="Entrada 2 2 3 2 2 2 2 2" xfId="11966"/>
    <cellStyle name="Entrada 2 2 3 2 2 2 2 3" xfId="18213"/>
    <cellStyle name="Entrada 2 2 3 2 2 2 2 4" xfId="21508"/>
    <cellStyle name="Entrada 2 2 3 2 2 2 3" xfId="6282"/>
    <cellStyle name="Entrada 2 2 3 2 2 2 3 2" xfId="16922"/>
    <cellStyle name="Entrada 2 2 3 2 2 2 3 3" xfId="19800"/>
    <cellStyle name="Entrada 2 2 3 2 2 2 4" xfId="9721"/>
    <cellStyle name="Entrada 2 2 3 2 2 2 5" xfId="14954"/>
    <cellStyle name="Entrada 2 2 3 2 2 2 6" xfId="17460"/>
    <cellStyle name="Entrada 2 2 3 2 2 3" xfId="4012"/>
    <cellStyle name="Entrada 2 2 3 2 2 3 2" xfId="7767"/>
    <cellStyle name="Entrada 2 2 3 2 2 3 2 2" xfId="11788"/>
    <cellStyle name="Entrada 2 2 3 2 2 3 2 3" xfId="18041"/>
    <cellStyle name="Entrada 2 2 3 2 2 3 2 4" xfId="21285"/>
    <cellStyle name="Entrada 2 2 3 2 2 3 3" xfId="6059"/>
    <cellStyle name="Entrada 2 2 3 2 2 3 3 2" xfId="16749"/>
    <cellStyle name="Entrada 2 2 3 2 2 3 3 3" xfId="19577"/>
    <cellStyle name="Entrada 2 2 3 2 2 3 4" xfId="9931"/>
    <cellStyle name="Entrada 2 2 3 2 2 3 5" xfId="15229"/>
    <cellStyle name="Entrada 2 2 3 2 2 3 6" xfId="13979"/>
    <cellStyle name="Entrada 2 2 3 2 2 4" xfId="4395"/>
    <cellStyle name="Entrada 2 2 3 2 2 4 2" xfId="8297"/>
    <cellStyle name="Entrada 2 2 3 2 2 4 2 2" xfId="12265"/>
    <cellStyle name="Entrada 2 2 3 2 2 4 2 3" xfId="18447"/>
    <cellStyle name="Entrada 2 2 3 2 2 4 2 4" xfId="21815"/>
    <cellStyle name="Entrada 2 2 3 2 2 4 3" xfId="6589"/>
    <cellStyle name="Entrada 2 2 3 2 2 4 3 2" xfId="17156"/>
    <cellStyle name="Entrada 2 2 3 2 2 4 3 3" xfId="20107"/>
    <cellStyle name="Entrada 2 2 3 2 2 4 4" xfId="10109"/>
    <cellStyle name="Entrada 2 2 3 2 2 4 5" xfId="15505"/>
    <cellStyle name="Entrada 2 2 3 2 2 4 6" xfId="13610"/>
    <cellStyle name="Entrada 2 2 3 2 2 5" xfId="4777"/>
    <cellStyle name="Entrada 2 2 3 2 2 5 2" xfId="8529"/>
    <cellStyle name="Entrada 2 2 3 2 2 5 2 2" xfId="12497"/>
    <cellStyle name="Entrada 2 2 3 2 2 5 2 3" xfId="18618"/>
    <cellStyle name="Entrada 2 2 3 2 2 5 2 4" xfId="22047"/>
    <cellStyle name="Entrada 2 2 3 2 2 5 3" xfId="6821"/>
    <cellStyle name="Entrada 2 2 3 2 2 5 3 2" xfId="17326"/>
    <cellStyle name="Entrada 2 2 3 2 2 5 3 3" xfId="20339"/>
    <cellStyle name="Entrada 2 2 3 2 2 5 4" xfId="10286"/>
    <cellStyle name="Entrada 2 2 3 2 2 5 5" xfId="15777"/>
    <cellStyle name="Entrada 2 2 3 2 2 5 6" xfId="13228"/>
    <cellStyle name="Entrada 2 2 3 2 2 6" xfId="7053"/>
    <cellStyle name="Entrada 2 2 3 2 2 6 2" xfId="8761"/>
    <cellStyle name="Entrada 2 2 3 2 2 6 2 2" xfId="12729"/>
    <cellStyle name="Entrada 2 2 3 2 2 6 2 3" xfId="18790"/>
    <cellStyle name="Entrada 2 2 3 2 2 6 2 4" xfId="22279"/>
    <cellStyle name="Entrada 2 2 3 2 2 6 3" xfId="11187"/>
    <cellStyle name="Entrada 2 2 3 2 2 6 4" xfId="17497"/>
    <cellStyle name="Entrada 2 2 3 2 2 6 5" xfId="20571"/>
    <cellStyle name="Entrada 2 2 3 2 2 7" xfId="6041"/>
    <cellStyle name="Entrada 2 2 3 2 2 7 2" xfId="10782"/>
    <cellStyle name="Entrada 2 2 3 2 2 7 3" xfId="16736"/>
    <cellStyle name="Entrada 2 2 3 2 2 7 4" xfId="19559"/>
    <cellStyle name="Entrada 2 2 3 2 2 8" xfId="7749"/>
    <cellStyle name="Entrada 2 2 3 2 2 8 2" xfId="11770"/>
    <cellStyle name="Entrada 2 2 3 2 2 8 3" xfId="18028"/>
    <cellStyle name="Entrada 2 2 3 2 2 8 4" xfId="21267"/>
    <cellStyle name="Entrada 2 2 3 2 2 9" xfId="5235"/>
    <cellStyle name="Entrada 2 2 3 2 2 9 2" xfId="16124"/>
    <cellStyle name="Entrada 2 2 3 2 2 9 3" xfId="12859"/>
    <cellStyle name="Entrada 2 2 3 2 3" xfId="3299"/>
    <cellStyle name="Entrada 2 2 3 2 3 2" xfId="3686"/>
    <cellStyle name="Entrada 2 2 3 2 3 2 2" xfId="7392"/>
    <cellStyle name="Entrada 2 2 3 2 3 2 2 2" xfId="17771"/>
    <cellStyle name="Entrada 2 2 3 2 3 2 2 3" xfId="20910"/>
    <cellStyle name="Entrada 2 2 3 2 3 2 3" xfId="9763"/>
    <cellStyle name="Entrada 2 2 3 2 3 2 4" xfId="14996"/>
    <cellStyle name="Entrada 2 2 3 2 3 2 5" xfId="18176"/>
    <cellStyle name="Entrada 2 2 3 2 3 3" xfId="4069"/>
    <cellStyle name="Entrada 2 2 3 2 3 3 2" xfId="15271"/>
    <cellStyle name="Entrada 2 2 3 2 3 3 3" xfId="13922"/>
    <cellStyle name="Entrada 2 2 3 2 3 4" xfId="4452"/>
    <cellStyle name="Entrada 2 2 3 2 3 4 2" xfId="15546"/>
    <cellStyle name="Entrada 2 2 3 2 3 4 3" xfId="13553"/>
    <cellStyle name="Entrada 2 2 3 2 3 5" xfId="4834"/>
    <cellStyle name="Entrada 2 2 3 2 3 5 2" xfId="15818"/>
    <cellStyle name="Entrada 2 2 3 2 3 5 3" xfId="13172"/>
    <cellStyle name="Entrada 2 2 3 2 3 6" xfId="5683"/>
    <cellStyle name="Entrada 2 2 3 2 3 6 2" xfId="16480"/>
    <cellStyle name="Entrada 2 2 3 2 3 6 3" xfId="19201"/>
    <cellStyle name="Entrada 2 2 3 2 3 7" xfId="9429"/>
    <cellStyle name="Entrada 2 2 3 2 3 8" xfId="14716"/>
    <cellStyle name="Entrada 2 2 3 2 3 9" xfId="15282"/>
    <cellStyle name="Entrada 2 2 3 2 4" xfId="2917"/>
    <cellStyle name="Entrada 2 2 3 2 4 2" xfId="7118"/>
    <cellStyle name="Entrada 2 2 3 2 4 2 2" xfId="11252"/>
    <cellStyle name="Entrada 2 2 3 2 4 2 3" xfId="17538"/>
    <cellStyle name="Entrada 2 2 3 2 4 2 4" xfId="20636"/>
    <cellStyle name="Entrada 2 2 3 2 4 3" xfId="5409"/>
    <cellStyle name="Entrada 2 2 3 2 4 3 2" xfId="16248"/>
    <cellStyle name="Entrada 2 2 3 2 4 3 3" xfId="18927"/>
    <cellStyle name="Entrada 2 2 3 2 4 4" xfId="9069"/>
    <cellStyle name="Entrada 2 2 3 2 4 5" xfId="14441"/>
    <cellStyle name="Entrada 2 2 3 2 4 6" xfId="16024"/>
    <cellStyle name="Entrada 2 2 3 2 5" xfId="6396"/>
    <cellStyle name="Entrada 2 2 3 2 5 2" xfId="8104"/>
    <cellStyle name="Entrada 2 2 3 2 5 2 2" xfId="12072"/>
    <cellStyle name="Entrada 2 2 3 2 5 2 3" xfId="18310"/>
    <cellStyle name="Entrada 2 2 3 2 5 2 4" xfId="21622"/>
    <cellStyle name="Entrada 2 2 3 2 5 3" xfId="10914"/>
    <cellStyle name="Entrada 2 2 3 2 5 4" xfId="17019"/>
    <cellStyle name="Entrada 2 2 3 2 5 5" xfId="19914"/>
    <cellStyle name="Entrada 2 2 3 2 6" xfId="6628"/>
    <cellStyle name="Entrada 2 2 3 2 6 2" xfId="8336"/>
    <cellStyle name="Entrada 2 2 3 2 6 2 2" xfId="12304"/>
    <cellStyle name="Entrada 2 2 3 2 6 2 3" xfId="18481"/>
    <cellStyle name="Entrada 2 2 3 2 6 2 4" xfId="21854"/>
    <cellStyle name="Entrada 2 2 3 2 6 3" xfId="10954"/>
    <cellStyle name="Entrada 2 2 3 2 6 4" xfId="17190"/>
    <cellStyle name="Entrada 2 2 3 2 6 5" xfId="20146"/>
    <cellStyle name="Entrada 2 2 3 2 7" xfId="6860"/>
    <cellStyle name="Entrada 2 2 3 2 7 2" xfId="8568"/>
    <cellStyle name="Entrada 2 2 3 2 7 2 2" xfId="12536"/>
    <cellStyle name="Entrada 2 2 3 2 7 2 3" xfId="18652"/>
    <cellStyle name="Entrada 2 2 3 2 7 2 4" xfId="22086"/>
    <cellStyle name="Entrada 2 2 3 2 7 3" xfId="10994"/>
    <cellStyle name="Entrada 2 2 3 2 7 4" xfId="17360"/>
    <cellStyle name="Entrada 2 2 3 2 7 5" xfId="20378"/>
    <cellStyle name="Entrada 2 2 3 2 8" xfId="5831"/>
    <cellStyle name="Entrada 2 2 3 2 8 2" xfId="10589"/>
    <cellStyle name="Entrada 2 2 3 2 8 3" xfId="16591"/>
    <cellStyle name="Entrada 2 2 3 2 8 4" xfId="19349"/>
    <cellStyle name="Entrada 2 2 3 2 9" xfId="7539"/>
    <cellStyle name="Entrada 2 2 3 2 9 2" xfId="11575"/>
    <cellStyle name="Entrada 2 2 3 2 9 3" xfId="17883"/>
    <cellStyle name="Entrada 2 2 3 2 9 4" xfId="21057"/>
    <cellStyle name="Entrada 2 2 3 3" xfId="2656"/>
    <cellStyle name="Entrada 2 2 3 3 10" xfId="4912"/>
    <cellStyle name="Entrada 2 2 3 3 10 2" xfId="15882"/>
    <cellStyle name="Entrada 2 2 3 3 10 3" xfId="13107"/>
    <cellStyle name="Entrada 2 2 3 3 11" xfId="8813"/>
    <cellStyle name="Entrada 2 2 3 3 12" xfId="14233"/>
    <cellStyle name="Entrada 2 2 3 3 2" xfId="3148"/>
    <cellStyle name="Entrada 2 2 3 3 2 10" xfId="9278"/>
    <cellStyle name="Entrada 2 2 3 3 2 11" xfId="14601"/>
    <cellStyle name="Entrada 2 2 3 3 2 12" xfId="17315"/>
    <cellStyle name="Entrada 2 2 3 3 2 2" xfId="3535"/>
    <cellStyle name="Entrada 2 2 3 3 2 2 2" xfId="7349"/>
    <cellStyle name="Entrada 2 2 3 3 2 2 2 2" xfId="11435"/>
    <cellStyle name="Entrada 2 2 3 3 2 2 2 3" xfId="17737"/>
    <cellStyle name="Entrada 2 2 3 3 2 2 2 4" xfId="20867"/>
    <cellStyle name="Entrada 2 2 3 3 2 2 3" xfId="5640"/>
    <cellStyle name="Entrada 2 2 3 3 2 2 3 2" xfId="16446"/>
    <cellStyle name="Entrada 2 2 3 3 2 2 3 3" xfId="19158"/>
    <cellStyle name="Entrada 2 2 3 3 2 2 4" xfId="9627"/>
    <cellStyle name="Entrada 2 2 3 3 2 2 5" xfId="14881"/>
    <cellStyle name="Entrada 2 2 3 3 2 2 6" xfId="14729"/>
    <cellStyle name="Entrada 2 2 3 3 2 3" xfId="3918"/>
    <cellStyle name="Entrada 2 2 3 3 2 3 2" xfId="8071"/>
    <cellStyle name="Entrada 2 2 3 3 2 3 2 2" xfId="12041"/>
    <cellStyle name="Entrada 2 2 3 3 2 3 2 3" xfId="18277"/>
    <cellStyle name="Entrada 2 2 3 3 2 3 2 4" xfId="21589"/>
    <cellStyle name="Entrada 2 2 3 3 2 3 3" xfId="6363"/>
    <cellStyle name="Entrada 2 2 3 3 2 3 3 2" xfId="16986"/>
    <cellStyle name="Entrada 2 2 3 3 2 3 3 3" xfId="19881"/>
    <cellStyle name="Entrada 2 2 3 3 2 3 4" xfId="9841"/>
    <cellStyle name="Entrada 2 2 3 3 2 3 5" xfId="15157"/>
    <cellStyle name="Entrada 2 2 3 3 2 3 6" xfId="14073"/>
    <cellStyle name="Entrada 2 2 3 3 2 4" xfId="4301"/>
    <cellStyle name="Entrada 2 2 3 3 2 4 2" xfId="8130"/>
    <cellStyle name="Entrada 2 2 3 3 2 4 2 2" xfId="12098"/>
    <cellStyle name="Entrada 2 2 3 3 2 4 2 3" xfId="18334"/>
    <cellStyle name="Entrada 2 2 3 3 2 4 2 4" xfId="21648"/>
    <cellStyle name="Entrada 2 2 3 3 2 4 3" xfId="6422"/>
    <cellStyle name="Entrada 2 2 3 3 2 4 3 2" xfId="17043"/>
    <cellStyle name="Entrada 2 2 3 3 2 4 3 3" xfId="19940"/>
    <cellStyle name="Entrada 2 2 3 3 2 4 4" xfId="10019"/>
    <cellStyle name="Entrada 2 2 3 3 2 4 5" xfId="15432"/>
    <cellStyle name="Entrada 2 2 3 3 2 4 6" xfId="13704"/>
    <cellStyle name="Entrada 2 2 3 3 2 5" xfId="4683"/>
    <cellStyle name="Entrada 2 2 3 3 2 5 2" xfId="8362"/>
    <cellStyle name="Entrada 2 2 3 3 2 5 2 2" xfId="12330"/>
    <cellStyle name="Entrada 2 2 3 3 2 5 2 3" xfId="18505"/>
    <cellStyle name="Entrada 2 2 3 3 2 5 2 4" xfId="21880"/>
    <cellStyle name="Entrada 2 2 3 3 2 5 3" xfId="6654"/>
    <cellStyle name="Entrada 2 2 3 3 2 5 3 2" xfId="17214"/>
    <cellStyle name="Entrada 2 2 3 3 2 5 3 3" xfId="20172"/>
    <cellStyle name="Entrada 2 2 3 3 2 5 4" xfId="10196"/>
    <cellStyle name="Entrada 2 2 3 3 2 5 5" xfId="15706"/>
    <cellStyle name="Entrada 2 2 3 3 2 5 6" xfId="13322"/>
    <cellStyle name="Entrada 2 2 3 3 2 6" xfId="6886"/>
    <cellStyle name="Entrada 2 2 3 3 2 6 2" xfId="8594"/>
    <cellStyle name="Entrada 2 2 3 3 2 6 2 2" xfId="12562"/>
    <cellStyle name="Entrada 2 2 3 3 2 6 2 3" xfId="18676"/>
    <cellStyle name="Entrada 2 2 3 3 2 6 2 4" xfId="22112"/>
    <cellStyle name="Entrada 2 2 3 3 2 6 3" xfId="11020"/>
    <cellStyle name="Entrada 2 2 3 3 2 6 4" xfId="17384"/>
    <cellStyle name="Entrada 2 2 3 3 2 6 5" xfId="20404"/>
    <cellStyle name="Entrada 2 2 3 3 2 7" xfId="5874"/>
    <cellStyle name="Entrada 2 2 3 3 2 7 2" xfId="10615"/>
    <cellStyle name="Entrada 2 2 3 3 2 7 3" xfId="16622"/>
    <cellStyle name="Entrada 2 2 3 3 2 7 4" xfId="19392"/>
    <cellStyle name="Entrada 2 2 3 3 2 8" xfId="7582"/>
    <cellStyle name="Entrada 2 2 3 3 2 8 2" xfId="11603"/>
    <cellStyle name="Entrada 2 2 3 3 2 8 3" xfId="17914"/>
    <cellStyle name="Entrada 2 2 3 3 2 8 4" xfId="21100"/>
    <cellStyle name="Entrada 2 2 3 3 2 9" xfId="4964"/>
    <cellStyle name="Entrada 2 2 3 3 2 9 2" xfId="15932"/>
    <cellStyle name="Entrada 2 2 3 3 2 9 3" xfId="13055"/>
    <cellStyle name="Entrada 2 2 3 3 3" xfId="3099"/>
    <cellStyle name="Entrada 2 2 3 3 3 2" xfId="3486"/>
    <cellStyle name="Entrada 2 2 3 3 3 2 2" xfId="7830"/>
    <cellStyle name="Entrada 2 2 3 3 3 2 2 2" xfId="18093"/>
    <cellStyle name="Entrada 2 2 3 3 3 2 2 3" xfId="21348"/>
    <cellStyle name="Entrada 2 2 3 3 3 2 3" xfId="9580"/>
    <cellStyle name="Entrada 2 2 3 3 3 2 4" xfId="14842"/>
    <cellStyle name="Entrada 2 2 3 3 3 2 5" xfId="15231"/>
    <cellStyle name="Entrada 2 2 3 3 3 3" xfId="3869"/>
    <cellStyle name="Entrada 2 2 3 3 3 3 2" xfId="15118"/>
    <cellStyle name="Entrada 2 2 3 3 3 3 3" xfId="14197"/>
    <cellStyle name="Entrada 2 2 3 3 3 4" xfId="4252"/>
    <cellStyle name="Entrada 2 2 3 3 3 4 2" xfId="15393"/>
    <cellStyle name="Entrada 2 2 3 3 3 4 3" xfId="13753"/>
    <cellStyle name="Entrada 2 2 3 3 3 5" xfId="4634"/>
    <cellStyle name="Entrada 2 2 3 3 3 5 2" xfId="15667"/>
    <cellStyle name="Entrada 2 2 3 3 3 5 3" xfId="13371"/>
    <cellStyle name="Entrada 2 2 3 3 3 6" xfId="6122"/>
    <cellStyle name="Entrada 2 2 3 3 3 6 2" xfId="16801"/>
    <cellStyle name="Entrada 2 2 3 3 3 6 3" xfId="19640"/>
    <cellStyle name="Entrada 2 2 3 3 3 7" xfId="9231"/>
    <cellStyle name="Entrada 2 2 3 3 3 8" xfId="14562"/>
    <cellStyle name="Entrada 2 2 3 3 3 9" xfId="15968"/>
    <cellStyle name="Entrada 2 2 3 3 4" xfId="2856"/>
    <cellStyle name="Entrada 2 2 3 3 4 2" xfId="7198"/>
    <cellStyle name="Entrada 2 2 3 3 4 2 2" xfId="11324"/>
    <cellStyle name="Entrada 2 2 3 3 4 2 3" xfId="17604"/>
    <cellStyle name="Entrada 2 2 3 3 4 2 4" xfId="20716"/>
    <cellStyle name="Entrada 2 2 3 3 4 3" xfId="5489"/>
    <cellStyle name="Entrada 2 2 3 3 4 3 2" xfId="16313"/>
    <cellStyle name="Entrada 2 2 3 3 4 3 3" xfId="19007"/>
    <cellStyle name="Entrada 2 2 3 3 4 4" xfId="9009"/>
    <cellStyle name="Entrada 2 2 3 3 4 5" xfId="14394"/>
    <cellStyle name="Entrada 2 2 3 3 4 6" xfId="18218"/>
    <cellStyle name="Entrada 2 2 3 3 5" xfId="6370"/>
    <cellStyle name="Entrada 2 2 3 3 5 2" xfId="8078"/>
    <cellStyle name="Entrada 2 2 3 3 5 2 2" xfId="12046"/>
    <cellStyle name="Entrada 2 2 3 3 5 2 3" xfId="18284"/>
    <cellStyle name="Entrada 2 2 3 3 5 2 4" xfId="21596"/>
    <cellStyle name="Entrada 2 2 3 3 5 3" xfId="10888"/>
    <cellStyle name="Entrada 2 2 3 3 5 4" xfId="16993"/>
    <cellStyle name="Entrada 2 2 3 3 5 5" xfId="19888"/>
    <cellStyle name="Entrada 2 2 3 3 6" xfId="6602"/>
    <cellStyle name="Entrada 2 2 3 3 6 2" xfId="8310"/>
    <cellStyle name="Entrada 2 2 3 3 6 2 2" xfId="12278"/>
    <cellStyle name="Entrada 2 2 3 3 6 2 3" xfId="18455"/>
    <cellStyle name="Entrada 2 2 3 3 6 2 4" xfId="21828"/>
    <cellStyle name="Entrada 2 2 3 3 6 3" xfId="10928"/>
    <cellStyle name="Entrada 2 2 3 3 6 4" xfId="17164"/>
    <cellStyle name="Entrada 2 2 3 3 6 5" xfId="20120"/>
    <cellStyle name="Entrada 2 2 3 3 7" xfId="6834"/>
    <cellStyle name="Entrada 2 2 3 3 7 2" xfId="8542"/>
    <cellStyle name="Entrada 2 2 3 3 7 2 2" xfId="12510"/>
    <cellStyle name="Entrada 2 2 3 3 7 2 3" xfId="18626"/>
    <cellStyle name="Entrada 2 2 3 3 7 2 4" xfId="22060"/>
    <cellStyle name="Entrada 2 2 3 3 7 3" xfId="10968"/>
    <cellStyle name="Entrada 2 2 3 3 7 4" xfId="17334"/>
    <cellStyle name="Entrada 2 2 3 3 7 5" xfId="20352"/>
    <cellStyle name="Entrada 2 2 3 3 8" xfId="5795"/>
    <cellStyle name="Entrada 2 2 3 3 8 2" xfId="10563"/>
    <cellStyle name="Entrada 2 2 3 3 8 3" xfId="16562"/>
    <cellStyle name="Entrada 2 2 3 3 8 4" xfId="19313"/>
    <cellStyle name="Entrada 2 2 3 3 9" xfId="7503"/>
    <cellStyle name="Entrada 2 2 3 3 9 2" xfId="11549"/>
    <cellStyle name="Entrada 2 2 3 3 9 3" xfId="17854"/>
    <cellStyle name="Entrada 2 2 3 3 9 4" xfId="21021"/>
    <cellStyle name="Entrada 2 2 3 4" xfId="3185"/>
    <cellStyle name="Entrada 2 2 3 4 10" xfId="9315"/>
    <cellStyle name="Entrada 2 2 3 4 11" xfId="14631"/>
    <cellStyle name="Entrada 2 2 3 4 12" xfId="15524"/>
    <cellStyle name="Entrada 2 2 3 4 2" xfId="3572"/>
    <cellStyle name="Entrada 2 2 3 4 2 2" xfId="7360"/>
    <cellStyle name="Entrada 2 2 3 4 2 2 2" xfId="11446"/>
    <cellStyle name="Entrada 2 2 3 4 2 2 3" xfId="17745"/>
    <cellStyle name="Entrada 2 2 3 4 2 2 4" xfId="20878"/>
    <cellStyle name="Entrada 2 2 3 4 2 3" xfId="5651"/>
    <cellStyle name="Entrada 2 2 3 4 2 3 2" xfId="16454"/>
    <cellStyle name="Entrada 2 2 3 4 2 3 3" xfId="19169"/>
    <cellStyle name="Entrada 2 2 3 4 2 4" xfId="9664"/>
    <cellStyle name="Entrada 2 2 3 4 2 5" xfId="14911"/>
    <cellStyle name="Entrada 2 2 3 4 2 6" xfId="18368"/>
    <cellStyle name="Entrada 2 2 3 4 3" xfId="3955"/>
    <cellStyle name="Entrada 2 2 3 4 3 2" xfId="7164"/>
    <cellStyle name="Entrada 2 2 3 4 3 2 2" xfId="11294"/>
    <cellStyle name="Entrada 2 2 3 4 3 2 3" xfId="17576"/>
    <cellStyle name="Entrada 2 2 3 4 3 2 4" xfId="20682"/>
    <cellStyle name="Entrada 2 2 3 4 3 3" xfId="5455"/>
    <cellStyle name="Entrada 2 2 3 4 3 3 2" xfId="16286"/>
    <cellStyle name="Entrada 2 2 3 4 3 3 3" xfId="18973"/>
    <cellStyle name="Entrada 2 2 3 4 3 4" xfId="9878"/>
    <cellStyle name="Entrada 2 2 3 4 3 5" xfId="15187"/>
    <cellStyle name="Entrada 2 2 3 4 3 6" xfId="14036"/>
    <cellStyle name="Entrada 2 2 3 4 4" xfId="4338"/>
    <cellStyle name="Entrada 2 2 3 4 4 2" xfId="8155"/>
    <cellStyle name="Entrada 2 2 3 4 4 2 2" xfId="12123"/>
    <cellStyle name="Entrada 2 2 3 4 4 2 3" xfId="18355"/>
    <cellStyle name="Entrada 2 2 3 4 4 2 4" xfId="21673"/>
    <cellStyle name="Entrada 2 2 3 4 4 3" xfId="6447"/>
    <cellStyle name="Entrada 2 2 3 4 4 3 2" xfId="17064"/>
    <cellStyle name="Entrada 2 2 3 4 4 3 3" xfId="19965"/>
    <cellStyle name="Entrada 2 2 3 4 4 4" xfId="10056"/>
    <cellStyle name="Entrada 2 2 3 4 4 5" xfId="15462"/>
    <cellStyle name="Entrada 2 2 3 4 4 6" xfId="13667"/>
    <cellStyle name="Entrada 2 2 3 4 5" xfId="4720"/>
    <cellStyle name="Entrada 2 2 3 4 5 2" xfId="8387"/>
    <cellStyle name="Entrada 2 2 3 4 5 2 2" xfId="12355"/>
    <cellStyle name="Entrada 2 2 3 4 5 2 3" xfId="18526"/>
    <cellStyle name="Entrada 2 2 3 4 5 2 4" xfId="21905"/>
    <cellStyle name="Entrada 2 2 3 4 5 3" xfId="6679"/>
    <cellStyle name="Entrada 2 2 3 4 5 3 2" xfId="17235"/>
    <cellStyle name="Entrada 2 2 3 4 5 3 3" xfId="20197"/>
    <cellStyle name="Entrada 2 2 3 4 5 4" xfId="10233"/>
    <cellStyle name="Entrada 2 2 3 4 5 5" xfId="15736"/>
    <cellStyle name="Entrada 2 2 3 4 5 6" xfId="13285"/>
    <cellStyle name="Entrada 2 2 3 4 6" xfId="6911"/>
    <cellStyle name="Entrada 2 2 3 4 6 2" xfId="8619"/>
    <cellStyle name="Entrada 2 2 3 4 6 2 2" xfId="12587"/>
    <cellStyle name="Entrada 2 2 3 4 6 2 3" xfId="18697"/>
    <cellStyle name="Entrada 2 2 3 4 6 2 4" xfId="22137"/>
    <cellStyle name="Entrada 2 2 3 4 6 3" xfId="11045"/>
    <cellStyle name="Entrada 2 2 3 4 6 4" xfId="17405"/>
    <cellStyle name="Entrada 2 2 3 4 6 5" xfId="20429"/>
    <cellStyle name="Entrada 2 2 3 4 7" xfId="5899"/>
    <cellStyle name="Entrada 2 2 3 4 7 2" xfId="10640"/>
    <cellStyle name="Entrada 2 2 3 4 7 3" xfId="16643"/>
    <cellStyle name="Entrada 2 2 3 4 7 4" xfId="19417"/>
    <cellStyle name="Entrada 2 2 3 4 8" xfId="7607"/>
    <cellStyle name="Entrada 2 2 3 4 8 2" xfId="11628"/>
    <cellStyle name="Entrada 2 2 3 4 8 3" xfId="17935"/>
    <cellStyle name="Entrada 2 2 3 4 8 4" xfId="21125"/>
    <cellStyle name="Entrada 2 2 3 4 9" xfId="4994"/>
    <cellStyle name="Entrada 2 2 3 4 9 2" xfId="15958"/>
    <cellStyle name="Entrada 2 2 3 4 9 3" xfId="13025"/>
    <cellStyle name="Entrada 2 2 3 5" xfId="3043"/>
    <cellStyle name="Entrada 2 2 3 5 2" xfId="3430"/>
    <cellStyle name="Entrada 2 2 3 5 2 2" xfId="7236"/>
    <cellStyle name="Entrada 2 2 3 5 2 2 2" xfId="17639"/>
    <cellStyle name="Entrada 2 2 3 5 2 2 3" xfId="20754"/>
    <cellStyle name="Entrada 2 2 3 5 2 3" xfId="9542"/>
    <cellStyle name="Entrada 2 2 3 5 2 4" xfId="14797"/>
    <cellStyle name="Entrada 2 2 3 5 2 5" xfId="16624"/>
    <cellStyle name="Entrada 2 2 3 5 3" xfId="3813"/>
    <cellStyle name="Entrada 2 2 3 5 3 2" xfId="15073"/>
    <cellStyle name="Entrada 2 2 3 5 3 3" xfId="18185"/>
    <cellStyle name="Entrada 2 2 3 5 4" xfId="4196"/>
    <cellStyle name="Entrada 2 2 3 5 4 2" xfId="15348"/>
    <cellStyle name="Entrada 2 2 3 5 4 3" xfId="13809"/>
    <cellStyle name="Entrada 2 2 3 5 5" xfId="4578"/>
    <cellStyle name="Entrada 2 2 3 5 5 2" xfId="15622"/>
    <cellStyle name="Entrada 2 2 3 5 5 3" xfId="13427"/>
    <cellStyle name="Entrada 2 2 3 5 6" xfId="5527"/>
    <cellStyle name="Entrada 2 2 3 5 6 2" xfId="16348"/>
    <cellStyle name="Entrada 2 2 3 5 6 3" xfId="19045"/>
    <cellStyle name="Entrada 2 2 3 5 7" xfId="9183"/>
    <cellStyle name="Entrada 2 2 3 5 8" xfId="14517"/>
    <cellStyle name="Entrada 2 2 3 5 9" xfId="14748"/>
    <cellStyle name="Entrada 2 2 3 6" xfId="5270"/>
    <cellStyle name="Entrada 2 2 3 6 2" xfId="5132"/>
    <cellStyle name="Entrada 2 2 3 6 2 2" xfId="10372"/>
    <cellStyle name="Entrada 2 2 3 6 2 3" xfId="16062"/>
    <cellStyle name="Entrada 2 2 3 6 2 4" xfId="14116"/>
    <cellStyle name="Entrada 2 2 3 6 3" xfId="10407"/>
    <cellStyle name="Entrada 2 2 3 6 4" xfId="16150"/>
    <cellStyle name="Entrada 2 2 3 6 5" xfId="12753"/>
    <cellStyle name="Entrada 2 2 3 7" xfId="6162"/>
    <cellStyle name="Entrada 2 2 3 7 2" xfId="7870"/>
    <cellStyle name="Entrada 2 2 3 7 2 2" xfId="11864"/>
    <cellStyle name="Entrada 2 2 3 7 2 3" xfId="18127"/>
    <cellStyle name="Entrada 2 2 3 7 2 4" xfId="21388"/>
    <cellStyle name="Entrada 2 2 3 7 3" xfId="10828"/>
    <cellStyle name="Entrada 2 2 3 7 4" xfId="16835"/>
    <cellStyle name="Entrada 2 2 3 7 5" xfId="19680"/>
    <cellStyle name="Entrada 2 2 3 8" xfId="6212"/>
    <cellStyle name="Entrada 2 2 3 8 2" xfId="7920"/>
    <cellStyle name="Entrada 2 2 3 8 2 2" xfId="11897"/>
    <cellStyle name="Entrada 2 2 3 8 2 3" xfId="18172"/>
    <cellStyle name="Entrada 2 2 3 8 2 4" xfId="21438"/>
    <cellStyle name="Entrada 2 2 3 8 3" xfId="10850"/>
    <cellStyle name="Entrada 2 2 3 8 4" xfId="16880"/>
    <cellStyle name="Entrada 2 2 3 8 5" xfId="19730"/>
    <cellStyle name="Entrada 2 2 3 9" xfId="6105"/>
    <cellStyle name="Entrada 2 2 3 9 2" xfId="7813"/>
    <cellStyle name="Entrada 2 2 3 9 2 2" xfId="11825"/>
    <cellStyle name="Entrada 2 2 3 9 2 3" xfId="18078"/>
    <cellStyle name="Entrada 2 2 3 9 2 4" xfId="21331"/>
    <cellStyle name="Entrada 2 2 3 9 3" xfId="10807"/>
    <cellStyle name="Entrada 2 2 3 9 4" xfId="16786"/>
    <cellStyle name="Entrada 2 2 3 9 5" xfId="19623"/>
    <cellStyle name="Entrada 2 2 4" xfId="3030"/>
    <cellStyle name="Entrada 2 2 4 2" xfId="3417"/>
    <cellStyle name="Entrada 2 2 4 2 2" xfId="14786"/>
    <cellStyle name="Entrada 2 2 4 2 3" xfId="18175"/>
    <cellStyle name="Entrada 2 2 4 3" xfId="3800"/>
    <cellStyle name="Entrada 2 2 4 3 2" xfId="15062"/>
    <cellStyle name="Entrada 2 2 4 3 3" xfId="16706"/>
    <cellStyle name="Entrada 2 2 4 4" xfId="4183"/>
    <cellStyle name="Entrada 2 2 4 4 2" xfId="15337"/>
    <cellStyle name="Entrada 2 2 4 4 3" xfId="13822"/>
    <cellStyle name="Entrada 2 2 4 5" xfId="4565"/>
    <cellStyle name="Entrada 2 2 4 5 2" xfId="15611"/>
    <cellStyle name="Entrada 2 2 4 5 3" xfId="13440"/>
    <cellStyle name="Entrada 2 2 4 6" xfId="14506"/>
    <cellStyle name="Entrada 2 2 4 7" xfId="18757"/>
    <cellStyle name="Entrada 2 2 5" xfId="3087"/>
    <cellStyle name="Entrada 2 2 5 2" xfId="3474"/>
    <cellStyle name="Entrada 2 2 5 2 2" xfId="14831"/>
    <cellStyle name="Entrada 2 2 5 2 3" xfId="18030"/>
    <cellStyle name="Entrada 2 2 5 3" xfId="3857"/>
    <cellStyle name="Entrada 2 2 5 3 2" xfId="15107"/>
    <cellStyle name="Entrada 2 2 5 3 3" xfId="14209"/>
    <cellStyle name="Entrada 2 2 5 4" xfId="4240"/>
    <cellStyle name="Entrada 2 2 5 4 2" xfId="15382"/>
    <cellStyle name="Entrada 2 2 5 4 3" xfId="13765"/>
    <cellStyle name="Entrada 2 2 5 5" xfId="4622"/>
    <cellStyle name="Entrada 2 2 5 5 2" xfId="15656"/>
    <cellStyle name="Entrada 2 2 5 5 3" xfId="13383"/>
    <cellStyle name="Entrada 2 2 5 6" xfId="14551"/>
    <cellStyle name="Entrada 2 2 5 7" xfId="16398"/>
    <cellStyle name="Entrada 2 2 6" xfId="22393"/>
    <cellStyle name="Entrada 2 2 7" xfId="2075"/>
    <cellStyle name="Entrada 2 3" xfId="248"/>
    <cellStyle name="Entrada 2 4" xfId="249"/>
    <cellStyle name="Entrada 3" xfId="250"/>
    <cellStyle name="Entrada 3 2" xfId="2624"/>
    <cellStyle name="Entrada 3 2 10" xfId="5138"/>
    <cellStyle name="Entrada 3 2 10 2" xfId="10377"/>
    <cellStyle name="Entrada 3 2 10 3" xfId="16066"/>
    <cellStyle name="Entrada 3 2 10 4" xfId="12783"/>
    <cellStyle name="Entrada 3 2 11" xfId="4852"/>
    <cellStyle name="Entrada 3 2 11 2" xfId="15829"/>
    <cellStyle name="Entrada 3 2 11 3" xfId="13154"/>
    <cellStyle name="Entrada 3 2 12" xfId="8787"/>
    <cellStyle name="Entrada 3 2 13" xfId="14150"/>
    <cellStyle name="Entrada 3 2 2" xfId="2713"/>
    <cellStyle name="Entrada 3 2 2 10" xfId="7489"/>
    <cellStyle name="Entrada 3 2 2 10 2" xfId="11543"/>
    <cellStyle name="Entrada 3 2 2 10 3" xfId="17845"/>
    <cellStyle name="Entrada 3 2 2 10 4" xfId="21007"/>
    <cellStyle name="Entrada 3 2 2 11" xfId="4906"/>
    <cellStyle name="Entrada 3 2 2 11 2" xfId="15877"/>
    <cellStyle name="Entrada 3 2 2 11 3" xfId="13113"/>
    <cellStyle name="Entrada 3 2 2 12" xfId="8868"/>
    <cellStyle name="Entrada 3 2 2 13" xfId="14280"/>
    <cellStyle name="Entrada 3 2 2 14" xfId="14691"/>
    <cellStyle name="Entrada 3 2 2 2" xfId="2650"/>
    <cellStyle name="Entrada 3 2 2 2 10" xfId="4889"/>
    <cellStyle name="Entrada 3 2 2 2 10 2" xfId="15864"/>
    <cellStyle name="Entrada 3 2 2 2 10 3" xfId="12819"/>
    <cellStyle name="Entrada 3 2 2 2 11" xfId="8807"/>
    <cellStyle name="Entrada 3 2 2 2 12" xfId="14227"/>
    <cellStyle name="Entrada 3 2 2 2 2" xfId="3142"/>
    <cellStyle name="Entrada 3 2 2 2 2 10" xfId="9272"/>
    <cellStyle name="Entrada 3 2 2 2 2 11" xfId="14595"/>
    <cellStyle name="Entrada 3 2 2 2 2 12" xfId="14705"/>
    <cellStyle name="Entrada 3 2 2 2 2 2" xfId="3529"/>
    <cellStyle name="Entrada 3 2 2 2 2 2 2" xfId="7262"/>
    <cellStyle name="Entrada 3 2 2 2 2 2 2 2" xfId="11367"/>
    <cellStyle name="Entrada 3 2 2 2 2 2 2 3" xfId="17662"/>
    <cellStyle name="Entrada 3 2 2 2 2 2 2 4" xfId="20780"/>
    <cellStyle name="Entrada 3 2 2 2 2 2 3" xfId="5553"/>
    <cellStyle name="Entrada 3 2 2 2 2 2 3 2" xfId="16371"/>
    <cellStyle name="Entrada 3 2 2 2 2 2 3 3" xfId="19071"/>
    <cellStyle name="Entrada 3 2 2 2 2 2 4" xfId="9621"/>
    <cellStyle name="Entrada 3 2 2 2 2 2 5" xfId="14875"/>
    <cellStyle name="Entrada 3 2 2 2 2 2 6" xfId="14568"/>
    <cellStyle name="Entrada 3 2 2 2 2 3" xfId="3912"/>
    <cellStyle name="Entrada 3 2 2 2 2 3 2" xfId="7426"/>
    <cellStyle name="Entrada 3 2 2 2 2 3 2 2" xfId="11489"/>
    <cellStyle name="Entrada 3 2 2 2 2 3 2 3" xfId="17794"/>
    <cellStyle name="Entrada 3 2 2 2 2 3 2 4" xfId="20944"/>
    <cellStyle name="Entrada 3 2 2 2 2 3 3" xfId="5717"/>
    <cellStyle name="Entrada 3 2 2 2 2 3 3 2" xfId="16503"/>
    <cellStyle name="Entrada 3 2 2 2 2 3 3 3" xfId="19235"/>
    <cellStyle name="Entrada 3 2 2 2 2 3 4" xfId="9835"/>
    <cellStyle name="Entrada 3 2 2 2 2 3 5" xfId="15151"/>
    <cellStyle name="Entrada 3 2 2 2 2 3 6" xfId="14079"/>
    <cellStyle name="Entrada 3 2 2 2 2 4" xfId="4295"/>
    <cellStyle name="Entrada 3 2 2 2 2 4 2" xfId="8136"/>
    <cellStyle name="Entrada 3 2 2 2 2 4 2 2" xfId="12104"/>
    <cellStyle name="Entrada 3 2 2 2 2 4 2 3" xfId="18340"/>
    <cellStyle name="Entrada 3 2 2 2 2 4 2 4" xfId="21654"/>
    <cellStyle name="Entrada 3 2 2 2 2 4 3" xfId="6428"/>
    <cellStyle name="Entrada 3 2 2 2 2 4 3 2" xfId="17049"/>
    <cellStyle name="Entrada 3 2 2 2 2 4 3 3" xfId="19946"/>
    <cellStyle name="Entrada 3 2 2 2 2 4 4" xfId="10013"/>
    <cellStyle name="Entrada 3 2 2 2 2 4 5" xfId="15426"/>
    <cellStyle name="Entrada 3 2 2 2 2 4 6" xfId="13710"/>
    <cellStyle name="Entrada 3 2 2 2 2 5" xfId="4677"/>
    <cellStyle name="Entrada 3 2 2 2 2 5 2" xfId="8368"/>
    <cellStyle name="Entrada 3 2 2 2 2 5 2 2" xfId="12336"/>
    <cellStyle name="Entrada 3 2 2 2 2 5 2 3" xfId="18511"/>
    <cellStyle name="Entrada 3 2 2 2 2 5 2 4" xfId="21886"/>
    <cellStyle name="Entrada 3 2 2 2 2 5 3" xfId="6660"/>
    <cellStyle name="Entrada 3 2 2 2 2 5 3 2" xfId="17220"/>
    <cellStyle name="Entrada 3 2 2 2 2 5 3 3" xfId="20178"/>
    <cellStyle name="Entrada 3 2 2 2 2 5 4" xfId="10190"/>
    <cellStyle name="Entrada 3 2 2 2 2 5 5" xfId="15700"/>
    <cellStyle name="Entrada 3 2 2 2 2 5 6" xfId="13328"/>
    <cellStyle name="Entrada 3 2 2 2 2 6" xfId="6892"/>
    <cellStyle name="Entrada 3 2 2 2 2 6 2" xfId="8600"/>
    <cellStyle name="Entrada 3 2 2 2 2 6 2 2" xfId="12568"/>
    <cellStyle name="Entrada 3 2 2 2 2 6 2 3" xfId="18682"/>
    <cellStyle name="Entrada 3 2 2 2 2 6 2 4" xfId="22118"/>
    <cellStyle name="Entrada 3 2 2 2 2 6 3" xfId="11026"/>
    <cellStyle name="Entrada 3 2 2 2 2 6 4" xfId="17390"/>
    <cellStyle name="Entrada 3 2 2 2 2 6 5" xfId="20410"/>
    <cellStyle name="Entrada 3 2 2 2 2 7" xfId="5880"/>
    <cellStyle name="Entrada 3 2 2 2 2 7 2" xfId="10621"/>
    <cellStyle name="Entrada 3 2 2 2 2 7 3" xfId="16628"/>
    <cellStyle name="Entrada 3 2 2 2 2 7 4" xfId="19398"/>
    <cellStyle name="Entrada 3 2 2 2 2 8" xfId="7588"/>
    <cellStyle name="Entrada 3 2 2 2 2 8 2" xfId="11609"/>
    <cellStyle name="Entrada 3 2 2 2 2 8 3" xfId="17920"/>
    <cellStyle name="Entrada 3 2 2 2 2 8 4" xfId="21106"/>
    <cellStyle name="Entrada 3 2 2 2 2 9" xfId="4970"/>
    <cellStyle name="Entrada 3 2 2 2 2 9 2" xfId="15938"/>
    <cellStyle name="Entrada 3 2 2 2 2 9 3" xfId="13049"/>
    <cellStyle name="Entrada 3 2 2 2 3" xfId="3259"/>
    <cellStyle name="Entrada 3 2 2 2 3 2" xfId="3646"/>
    <cellStyle name="Entrada 3 2 2 2 3 2 2" xfId="7390"/>
    <cellStyle name="Entrada 3 2 2 2 3 2 2 2" xfId="17769"/>
    <cellStyle name="Entrada 3 2 2 2 3 2 2 3" xfId="20908"/>
    <cellStyle name="Entrada 3 2 2 2 3 2 3" xfId="9737"/>
    <cellStyle name="Entrada 3 2 2 2 3 2 4" xfId="14965"/>
    <cellStyle name="Entrada 3 2 2 2 3 2 5" xfId="14418"/>
    <cellStyle name="Entrada 3 2 2 2 3 3" xfId="4029"/>
    <cellStyle name="Entrada 3 2 2 2 3 3 2" xfId="15240"/>
    <cellStyle name="Entrada 3 2 2 2 3 3 3" xfId="13962"/>
    <cellStyle name="Entrada 3 2 2 2 3 4" xfId="4412"/>
    <cellStyle name="Entrada 3 2 2 2 3 4 2" xfId="15516"/>
    <cellStyle name="Entrada 3 2 2 2 3 4 3" xfId="13593"/>
    <cellStyle name="Entrada 3 2 2 2 3 5" xfId="4794"/>
    <cellStyle name="Entrada 3 2 2 2 3 5 2" xfId="15788"/>
    <cellStyle name="Entrada 3 2 2 2 3 5 3" xfId="13212"/>
    <cellStyle name="Entrada 3 2 2 2 3 6" xfId="5681"/>
    <cellStyle name="Entrada 3 2 2 2 3 6 2" xfId="16478"/>
    <cellStyle name="Entrada 3 2 2 2 3 6 3" xfId="19199"/>
    <cellStyle name="Entrada 3 2 2 2 3 7" xfId="9389"/>
    <cellStyle name="Entrada 3 2 2 2 3 8" xfId="14685"/>
    <cellStyle name="Entrada 3 2 2 2 3 9" xfId="16445"/>
    <cellStyle name="Entrada 3 2 2 2 4" xfId="2850"/>
    <cellStyle name="Entrada 3 2 2 2 4 2" xfId="5143"/>
    <cellStyle name="Entrada 3 2 2 2 4 2 2" xfId="10382"/>
    <cellStyle name="Entrada 3 2 2 2 4 2 3" xfId="16070"/>
    <cellStyle name="Entrada 3 2 2 2 4 2 4" xfId="12927"/>
    <cellStyle name="Entrada 3 2 2 2 4 3" xfId="5333"/>
    <cellStyle name="Entrada 3 2 2 2 4 3 2" xfId="16202"/>
    <cellStyle name="Entrada 3 2 2 2 4 3 3" xfId="18851"/>
    <cellStyle name="Entrada 3 2 2 2 4 4" xfId="9003"/>
    <cellStyle name="Entrada 3 2 2 2 4 5" xfId="14388"/>
    <cellStyle name="Entrada 3 2 2 2 4 6" xfId="18452"/>
    <cellStyle name="Entrada 3 2 2 2 5" xfId="5480"/>
    <cellStyle name="Entrada 3 2 2 2 5 2" xfId="7189"/>
    <cellStyle name="Entrada 3 2 2 2 5 2 2" xfId="11318"/>
    <cellStyle name="Entrada 3 2 2 2 5 2 3" xfId="17598"/>
    <cellStyle name="Entrada 3 2 2 2 5 2 4" xfId="20707"/>
    <cellStyle name="Entrada 3 2 2 2 5 3" xfId="10474"/>
    <cellStyle name="Entrada 3 2 2 2 5 4" xfId="16308"/>
    <cellStyle name="Entrada 3 2 2 2 5 5" xfId="18998"/>
    <cellStyle name="Entrada 3 2 2 2 6" xfId="6338"/>
    <cellStyle name="Entrada 3 2 2 2 6 2" xfId="8046"/>
    <cellStyle name="Entrada 3 2 2 2 6 2 2" xfId="12017"/>
    <cellStyle name="Entrada 3 2 2 2 6 2 3" xfId="18258"/>
    <cellStyle name="Entrada 3 2 2 2 6 2 4" xfId="21564"/>
    <cellStyle name="Entrada 3 2 2 2 6 3" xfId="10873"/>
    <cellStyle name="Entrada 3 2 2 2 6 4" xfId="16967"/>
    <cellStyle name="Entrada 3 2 2 2 6 5" xfId="19856"/>
    <cellStyle name="Entrada 3 2 2 2 7" xfId="5414"/>
    <cellStyle name="Entrada 3 2 2 2 7 2" xfId="7123"/>
    <cellStyle name="Entrada 3 2 2 2 7 2 2" xfId="11257"/>
    <cellStyle name="Entrada 3 2 2 2 7 2 3" xfId="17543"/>
    <cellStyle name="Entrada 3 2 2 2 7 2 4" xfId="20641"/>
    <cellStyle name="Entrada 3 2 2 2 7 3" xfId="10431"/>
    <cellStyle name="Entrada 3 2 2 2 7 4" xfId="16253"/>
    <cellStyle name="Entrada 3 2 2 2 7 5" xfId="18932"/>
    <cellStyle name="Entrada 3 2 2 2 8" xfId="5762"/>
    <cellStyle name="Entrada 3 2 2 2 8 2" xfId="10539"/>
    <cellStyle name="Entrada 3 2 2 2 8 3" xfId="16540"/>
    <cellStyle name="Entrada 3 2 2 2 8 4" xfId="19280"/>
    <cellStyle name="Entrada 3 2 2 2 9" xfId="7471"/>
    <cellStyle name="Entrada 3 2 2 2 9 2" xfId="11526"/>
    <cellStyle name="Entrada 3 2 2 2 9 3" xfId="17831"/>
    <cellStyle name="Entrada 3 2 2 2 9 4" xfId="20989"/>
    <cellStyle name="Entrada 3 2 2 3" xfId="3203"/>
    <cellStyle name="Entrada 3 2 2 3 10" xfId="9333"/>
    <cellStyle name="Entrada 3 2 2 3 11" xfId="14645"/>
    <cellStyle name="Entrada 3 2 2 3 12" xfId="16899"/>
    <cellStyle name="Entrada 3 2 2 3 2" xfId="3590"/>
    <cellStyle name="Entrada 3 2 2 3 2 2" xfId="7253"/>
    <cellStyle name="Entrada 3 2 2 3 2 2 2" xfId="11358"/>
    <cellStyle name="Entrada 3 2 2 3 2 2 3" xfId="17654"/>
    <cellStyle name="Entrada 3 2 2 3 2 2 4" xfId="20771"/>
    <cellStyle name="Entrada 3 2 2 3 2 3" xfId="5544"/>
    <cellStyle name="Entrada 3 2 2 3 2 3 2" xfId="16363"/>
    <cellStyle name="Entrada 3 2 2 3 2 3 3" xfId="19062"/>
    <cellStyle name="Entrada 3 2 2 3 2 4" xfId="9682"/>
    <cellStyle name="Entrada 3 2 2 3 2 5" xfId="14925"/>
    <cellStyle name="Entrada 3 2 2 3 2 6" xfId="18404"/>
    <cellStyle name="Entrada 3 2 2 3 3" xfId="3973"/>
    <cellStyle name="Entrada 3 2 2 3 3 2" xfId="8005"/>
    <cellStyle name="Entrada 3 2 2 3 3 2 2" xfId="11981"/>
    <cellStyle name="Entrada 3 2 2 3 3 2 3" xfId="18222"/>
    <cellStyle name="Entrada 3 2 2 3 3 2 4" xfId="21523"/>
    <cellStyle name="Entrada 3 2 2 3 3 3" xfId="6297"/>
    <cellStyle name="Entrada 3 2 2 3 3 3 2" xfId="16931"/>
    <cellStyle name="Entrada 3 2 2 3 3 3 3" xfId="19815"/>
    <cellStyle name="Entrada 3 2 2 3 3 4" xfId="9892"/>
    <cellStyle name="Entrada 3 2 2 3 3 5" xfId="15201"/>
    <cellStyle name="Entrada 3 2 2 3 3 6" xfId="14018"/>
    <cellStyle name="Entrada 3 2 2 3 4" xfId="4356"/>
    <cellStyle name="Entrada 3 2 2 3 4 2" xfId="8119"/>
    <cellStyle name="Entrada 3 2 2 3 4 2 2" xfId="12087"/>
    <cellStyle name="Entrada 3 2 2 3 4 2 3" xfId="18325"/>
    <cellStyle name="Entrada 3 2 2 3 4 2 4" xfId="21637"/>
    <cellStyle name="Entrada 3 2 2 3 4 3" xfId="6411"/>
    <cellStyle name="Entrada 3 2 2 3 4 3 2" xfId="17034"/>
    <cellStyle name="Entrada 3 2 2 3 4 3 3" xfId="19929"/>
    <cellStyle name="Entrada 3 2 2 3 4 4" xfId="10070"/>
    <cellStyle name="Entrada 3 2 2 3 4 5" xfId="15476"/>
    <cellStyle name="Entrada 3 2 2 3 4 6" xfId="13649"/>
    <cellStyle name="Entrada 3 2 2 3 5" xfId="4738"/>
    <cellStyle name="Entrada 3 2 2 3 5 2" xfId="8351"/>
    <cellStyle name="Entrada 3 2 2 3 5 2 2" xfId="12319"/>
    <cellStyle name="Entrada 3 2 2 3 5 2 3" xfId="18496"/>
    <cellStyle name="Entrada 3 2 2 3 5 2 4" xfId="21869"/>
    <cellStyle name="Entrada 3 2 2 3 5 3" xfId="6643"/>
    <cellStyle name="Entrada 3 2 2 3 5 3 2" xfId="17205"/>
    <cellStyle name="Entrada 3 2 2 3 5 3 3" xfId="20161"/>
    <cellStyle name="Entrada 3 2 2 3 5 4" xfId="10247"/>
    <cellStyle name="Entrada 3 2 2 3 5 5" xfId="15749"/>
    <cellStyle name="Entrada 3 2 2 3 5 6" xfId="13267"/>
    <cellStyle name="Entrada 3 2 2 3 6" xfId="6875"/>
    <cellStyle name="Entrada 3 2 2 3 6 2" xfId="8583"/>
    <cellStyle name="Entrada 3 2 2 3 6 2 2" xfId="12551"/>
    <cellStyle name="Entrada 3 2 2 3 6 2 3" xfId="18667"/>
    <cellStyle name="Entrada 3 2 2 3 6 2 4" xfId="22101"/>
    <cellStyle name="Entrada 3 2 2 3 6 3" xfId="11009"/>
    <cellStyle name="Entrada 3 2 2 3 6 4" xfId="17375"/>
    <cellStyle name="Entrada 3 2 2 3 6 5" xfId="20393"/>
    <cellStyle name="Entrada 3 2 2 3 7" xfId="5863"/>
    <cellStyle name="Entrada 3 2 2 3 7 2" xfId="10604"/>
    <cellStyle name="Entrada 3 2 2 3 7 3" xfId="16613"/>
    <cellStyle name="Entrada 3 2 2 3 7 4" xfId="19381"/>
    <cellStyle name="Entrada 3 2 2 3 8" xfId="7571"/>
    <cellStyle name="Entrada 3 2 2 3 8 2" xfId="11592"/>
    <cellStyle name="Entrada 3 2 2 3 8 3" xfId="17905"/>
    <cellStyle name="Entrada 3 2 2 3 8 4" xfId="21089"/>
    <cellStyle name="Entrada 3 2 2 3 9" xfId="4953"/>
    <cellStyle name="Entrada 3 2 2 3 9 2" xfId="15923"/>
    <cellStyle name="Entrada 3 2 2 3 9 3" xfId="13066"/>
    <cellStyle name="Entrada 3 2 2 4" xfId="3258"/>
    <cellStyle name="Entrada 3 2 2 4 2" xfId="3645"/>
    <cellStyle name="Entrada 3 2 2 4 2 2" xfId="7243"/>
    <cellStyle name="Entrada 3 2 2 4 2 2 2" xfId="17646"/>
    <cellStyle name="Entrada 3 2 2 4 2 2 3" xfId="20761"/>
    <cellStyle name="Entrada 3 2 2 4 2 3" xfId="9736"/>
    <cellStyle name="Entrada 3 2 2 4 2 4" xfId="14964"/>
    <cellStyle name="Entrada 3 2 2 4 2 5" xfId="17851"/>
    <cellStyle name="Entrada 3 2 2 4 3" xfId="4028"/>
    <cellStyle name="Entrada 3 2 2 4 3 2" xfId="15239"/>
    <cellStyle name="Entrada 3 2 2 4 3 3" xfId="13963"/>
    <cellStyle name="Entrada 3 2 2 4 4" xfId="4411"/>
    <cellStyle name="Entrada 3 2 2 4 4 2" xfId="15515"/>
    <cellStyle name="Entrada 3 2 2 4 4 3" xfId="13594"/>
    <cellStyle name="Entrada 3 2 2 4 5" xfId="4793"/>
    <cellStyle name="Entrada 3 2 2 4 5 2" xfId="15787"/>
    <cellStyle name="Entrada 3 2 2 4 5 3" xfId="12820"/>
    <cellStyle name="Entrada 3 2 2 4 6" xfId="5534"/>
    <cellStyle name="Entrada 3 2 2 4 6 2" xfId="16355"/>
    <cellStyle name="Entrada 3 2 2 4 6 3" xfId="19052"/>
    <cellStyle name="Entrada 3 2 2 4 7" xfId="9388"/>
    <cellStyle name="Entrada 3 2 2 4 8" xfId="14684"/>
    <cellStyle name="Entrada 3 2 2 4 9" xfId="15018"/>
    <cellStyle name="Entrada 3 2 2 5" xfId="6333"/>
    <cellStyle name="Entrada 3 2 2 5 2" xfId="8041"/>
    <cellStyle name="Entrada 3 2 2 5 2 2" xfId="12012"/>
    <cellStyle name="Entrada 3 2 2 5 2 3" xfId="18254"/>
    <cellStyle name="Entrada 3 2 2 5 2 4" xfId="21559"/>
    <cellStyle name="Entrada 3 2 2 5 3" xfId="10869"/>
    <cellStyle name="Entrada 3 2 2 5 4" xfId="16963"/>
    <cellStyle name="Entrada 3 2 2 5 5" xfId="19851"/>
    <cellStyle name="Entrada 3 2 2 6" xfId="5450"/>
    <cellStyle name="Entrada 3 2 2 6 2" xfId="7159"/>
    <cellStyle name="Entrada 3 2 2 6 2 2" xfId="11290"/>
    <cellStyle name="Entrada 3 2 2 6 2 3" xfId="17573"/>
    <cellStyle name="Entrada 3 2 2 6 2 4" xfId="20677"/>
    <cellStyle name="Entrada 3 2 2 6 3" xfId="10464"/>
    <cellStyle name="Entrada 3 2 2 6 4" xfId="16283"/>
    <cellStyle name="Entrada 3 2 2 6 5" xfId="18968"/>
    <cellStyle name="Entrada 3 2 2 7" xfId="5311"/>
    <cellStyle name="Entrada 3 2 2 7 2" xfId="5103"/>
    <cellStyle name="Entrada 3 2 2 7 2 2" xfId="10347"/>
    <cellStyle name="Entrada 3 2 2 7 2 3" xfId="16038"/>
    <cellStyle name="Entrada 3 2 2 7 2 4" xfId="12936"/>
    <cellStyle name="Entrada 3 2 2 7 3" xfId="10419"/>
    <cellStyle name="Entrada 3 2 2 7 4" xfId="16184"/>
    <cellStyle name="Entrada 3 2 2 7 5" xfId="18829"/>
    <cellStyle name="Entrada 3 2 2 8" xfId="5473"/>
    <cellStyle name="Entrada 3 2 2 8 2" xfId="7182"/>
    <cellStyle name="Entrada 3 2 2 8 2 2" xfId="11311"/>
    <cellStyle name="Entrada 3 2 2 8 2 3" xfId="17592"/>
    <cellStyle name="Entrada 3 2 2 8 2 4" xfId="20700"/>
    <cellStyle name="Entrada 3 2 2 8 3" xfId="10472"/>
    <cellStyle name="Entrada 3 2 2 8 4" xfId="16302"/>
    <cellStyle name="Entrada 3 2 2 8 5" xfId="18991"/>
    <cellStyle name="Entrada 3 2 2 9" xfId="5780"/>
    <cellStyle name="Entrada 3 2 2 9 2" xfId="10556"/>
    <cellStyle name="Entrada 3 2 2 9 3" xfId="16553"/>
    <cellStyle name="Entrada 3 2 2 9 4" xfId="19298"/>
    <cellStyle name="Entrada 3 2 3" xfId="2672"/>
    <cellStyle name="Entrada 3 2 3 10" xfId="7518"/>
    <cellStyle name="Entrada 3 2 3 10 2" xfId="11559"/>
    <cellStyle name="Entrada 3 2 3 10 3" xfId="17865"/>
    <cellStyle name="Entrada 3 2 3 10 4" xfId="21036"/>
    <cellStyle name="Entrada 3 2 3 11" xfId="4922"/>
    <cellStyle name="Entrada 3 2 3 11 2" xfId="15892"/>
    <cellStyle name="Entrada 3 2 3 11 3" xfId="13097"/>
    <cellStyle name="Entrada 3 2 3 12" xfId="8829"/>
    <cellStyle name="Entrada 3 2 3 13" xfId="14245"/>
    <cellStyle name="Entrada 3 2 3 14" xfId="16726"/>
    <cellStyle name="Entrada 3 2 3 2" xfId="2731"/>
    <cellStyle name="Entrada 3 2 3 2 10" xfId="4944"/>
    <cellStyle name="Entrada 3 2 3 2 10 2" xfId="15914"/>
    <cellStyle name="Entrada 3 2 3 2 10 3" xfId="13075"/>
    <cellStyle name="Entrada 3 2 3 2 11" xfId="8886"/>
    <cellStyle name="Entrada 3 2 3 2 12" xfId="14290"/>
    <cellStyle name="Entrada 3 2 3 2 2" xfId="3221"/>
    <cellStyle name="Entrada 3 2 3 2 2 10" xfId="9351"/>
    <cellStyle name="Entrada 3 2 3 2 2 11" xfId="14655"/>
    <cellStyle name="Entrada 3 2 3 2 2 12" xfId="16885"/>
    <cellStyle name="Entrada 3 2 3 2 2 2" xfId="3608"/>
    <cellStyle name="Entrada 3 2 3 2 2 2 2" xfId="7969"/>
    <cellStyle name="Entrada 3 2 3 2 2 2 2 2" xfId="11945"/>
    <cellStyle name="Entrada 3 2 3 2 2 2 2 3" xfId="18195"/>
    <cellStyle name="Entrada 3 2 3 2 2 2 2 4" xfId="21487"/>
    <cellStyle name="Entrada 3 2 3 2 2 2 3" xfId="6261"/>
    <cellStyle name="Entrada 3 2 3 2 2 2 3 2" xfId="16903"/>
    <cellStyle name="Entrada 3 2 3 2 2 2 3 3" xfId="19779"/>
    <cellStyle name="Entrada 3 2 3 2 2 2 4" xfId="9700"/>
    <cellStyle name="Entrada 3 2 3 2 2 2 5" xfId="14935"/>
    <cellStyle name="Entrada 3 2 3 2 2 2 6" xfId="18014"/>
    <cellStyle name="Entrada 3 2 3 2 2 3" xfId="3991"/>
    <cellStyle name="Entrada 3 2 3 2 2 3 2" xfId="7776"/>
    <cellStyle name="Entrada 3 2 3 2 2 3 2 2" xfId="11797"/>
    <cellStyle name="Entrada 3 2 3 2 2 3 2 3" xfId="18047"/>
    <cellStyle name="Entrada 3 2 3 2 2 3 2 4" xfId="21294"/>
    <cellStyle name="Entrada 3 2 3 2 2 3 3" xfId="6068"/>
    <cellStyle name="Entrada 3 2 3 2 2 3 3 2" xfId="16755"/>
    <cellStyle name="Entrada 3 2 3 2 2 3 3 3" xfId="19586"/>
    <cellStyle name="Entrada 3 2 3 2 2 3 4" xfId="9910"/>
    <cellStyle name="Entrada 3 2 3 2 2 3 5" xfId="15211"/>
    <cellStyle name="Entrada 3 2 3 2 2 3 6" xfId="14000"/>
    <cellStyle name="Entrada 3 2 3 2 2 4" xfId="4374"/>
    <cellStyle name="Entrada 3 2 3 2 2 4 2" xfId="8276"/>
    <cellStyle name="Entrada 3 2 3 2 2 4 2 2" xfId="12244"/>
    <cellStyle name="Entrada 3 2 3 2 2 4 2 3" xfId="18428"/>
    <cellStyle name="Entrada 3 2 3 2 2 4 2 4" xfId="21794"/>
    <cellStyle name="Entrada 3 2 3 2 2 4 3" xfId="6568"/>
    <cellStyle name="Entrada 3 2 3 2 2 4 3 2" xfId="17137"/>
    <cellStyle name="Entrada 3 2 3 2 2 4 3 3" xfId="20086"/>
    <cellStyle name="Entrada 3 2 3 2 2 4 4" xfId="10088"/>
    <cellStyle name="Entrada 3 2 3 2 2 4 5" xfId="15486"/>
    <cellStyle name="Entrada 3 2 3 2 2 4 6" xfId="13631"/>
    <cellStyle name="Entrada 3 2 3 2 2 5" xfId="4756"/>
    <cellStyle name="Entrada 3 2 3 2 2 5 2" xfId="8508"/>
    <cellStyle name="Entrada 3 2 3 2 2 5 2 2" xfId="12476"/>
    <cellStyle name="Entrada 3 2 3 2 2 5 2 3" xfId="18599"/>
    <cellStyle name="Entrada 3 2 3 2 2 5 2 4" xfId="22026"/>
    <cellStyle name="Entrada 3 2 3 2 2 5 3" xfId="6800"/>
    <cellStyle name="Entrada 3 2 3 2 2 5 3 2" xfId="17307"/>
    <cellStyle name="Entrada 3 2 3 2 2 5 3 3" xfId="20318"/>
    <cellStyle name="Entrada 3 2 3 2 2 5 4" xfId="10265"/>
    <cellStyle name="Entrada 3 2 3 2 2 5 5" xfId="15759"/>
    <cellStyle name="Entrada 3 2 3 2 2 5 6" xfId="13249"/>
    <cellStyle name="Entrada 3 2 3 2 2 6" xfId="7032"/>
    <cellStyle name="Entrada 3 2 3 2 2 6 2" xfId="8740"/>
    <cellStyle name="Entrada 3 2 3 2 2 6 2 2" xfId="12708"/>
    <cellStyle name="Entrada 3 2 3 2 2 6 2 3" xfId="18771"/>
    <cellStyle name="Entrada 3 2 3 2 2 6 2 4" xfId="22258"/>
    <cellStyle name="Entrada 3 2 3 2 2 6 3" xfId="11166"/>
    <cellStyle name="Entrada 3 2 3 2 2 6 4" xfId="17478"/>
    <cellStyle name="Entrada 3 2 3 2 2 6 5" xfId="20550"/>
    <cellStyle name="Entrada 3 2 3 2 2 7" xfId="6020"/>
    <cellStyle name="Entrada 3 2 3 2 2 7 2" xfId="10761"/>
    <cellStyle name="Entrada 3 2 3 2 2 7 3" xfId="16717"/>
    <cellStyle name="Entrada 3 2 3 2 2 7 4" xfId="19538"/>
    <cellStyle name="Entrada 3 2 3 2 2 8" xfId="7728"/>
    <cellStyle name="Entrada 3 2 3 2 2 8 2" xfId="11749"/>
    <cellStyle name="Entrada 3 2 3 2 2 8 3" xfId="18009"/>
    <cellStyle name="Entrada 3 2 3 2 2 8 4" xfId="21246"/>
    <cellStyle name="Entrada 3 2 3 2 2 9" xfId="5214"/>
    <cellStyle name="Entrada 3 2 3 2 2 9 2" xfId="16105"/>
    <cellStyle name="Entrada 3 2 3 2 2 9 3" xfId="12761"/>
    <cellStyle name="Entrada 3 2 3 2 3" xfId="3278"/>
    <cellStyle name="Entrada 3 2 3 2 3 2" xfId="3665"/>
    <cellStyle name="Entrada 3 2 3 2 3 2 2" xfId="7314"/>
    <cellStyle name="Entrada 3 2 3 2 3 2 2 2" xfId="17707"/>
    <cellStyle name="Entrada 3 2 3 2 3 2 2 3" xfId="20832"/>
    <cellStyle name="Entrada 3 2 3 2 3 2 3" xfId="9747"/>
    <cellStyle name="Entrada 3 2 3 2 3 2 4" xfId="14977"/>
    <cellStyle name="Entrada 3 2 3 2 3 2 5" xfId="18119"/>
    <cellStyle name="Entrada 3 2 3 2 3 3" xfId="4048"/>
    <cellStyle name="Entrada 3 2 3 2 3 3 2" xfId="15252"/>
    <cellStyle name="Entrada 3 2 3 2 3 3 3" xfId="13943"/>
    <cellStyle name="Entrada 3 2 3 2 3 4" xfId="4431"/>
    <cellStyle name="Entrada 3 2 3 2 3 4 2" xfId="15528"/>
    <cellStyle name="Entrada 3 2 3 2 3 4 3" xfId="13574"/>
    <cellStyle name="Entrada 3 2 3 2 3 5" xfId="4813"/>
    <cellStyle name="Entrada 3 2 3 2 3 5 2" xfId="15800"/>
    <cellStyle name="Entrada 3 2 3 2 3 5 3" xfId="13193"/>
    <cellStyle name="Entrada 3 2 3 2 3 6" xfId="5605"/>
    <cellStyle name="Entrada 3 2 3 2 3 6 2" xfId="16416"/>
    <cellStyle name="Entrada 3 2 3 2 3 6 3" xfId="19123"/>
    <cellStyle name="Entrada 3 2 3 2 3 7" xfId="9408"/>
    <cellStyle name="Entrada 3 2 3 2 3 8" xfId="14697"/>
    <cellStyle name="Entrada 3 2 3 2 3 9" xfId="15691"/>
    <cellStyle name="Entrada 3 2 3 2 4" xfId="2896"/>
    <cellStyle name="Entrada 3 2 3 2 4 2" xfId="7204"/>
    <cellStyle name="Entrada 3 2 3 2 4 2 2" xfId="11330"/>
    <cellStyle name="Entrada 3 2 3 2 4 2 3" xfId="17610"/>
    <cellStyle name="Entrada 3 2 3 2 4 2 4" xfId="20722"/>
    <cellStyle name="Entrada 3 2 3 2 4 3" xfId="5495"/>
    <cellStyle name="Entrada 3 2 3 2 4 3 2" xfId="16319"/>
    <cellStyle name="Entrada 3 2 3 2 4 3 3" xfId="19013"/>
    <cellStyle name="Entrada 3 2 3 2 4 4" xfId="9048"/>
    <cellStyle name="Entrada 3 2 3 2 4 5" xfId="14423"/>
    <cellStyle name="Entrada 3 2 3 2 4 6" xfId="14127"/>
    <cellStyle name="Entrada 3 2 3 2 5" xfId="6402"/>
    <cellStyle name="Entrada 3 2 3 2 5 2" xfId="8110"/>
    <cellStyle name="Entrada 3 2 3 2 5 2 2" xfId="12078"/>
    <cellStyle name="Entrada 3 2 3 2 5 2 3" xfId="18316"/>
    <cellStyle name="Entrada 3 2 3 2 5 2 4" xfId="21628"/>
    <cellStyle name="Entrada 3 2 3 2 5 3" xfId="10920"/>
    <cellStyle name="Entrada 3 2 3 2 5 4" xfId="17025"/>
    <cellStyle name="Entrada 3 2 3 2 5 5" xfId="19920"/>
    <cellStyle name="Entrada 3 2 3 2 6" xfId="6634"/>
    <cellStyle name="Entrada 3 2 3 2 6 2" xfId="8342"/>
    <cellStyle name="Entrada 3 2 3 2 6 2 2" xfId="12310"/>
    <cellStyle name="Entrada 3 2 3 2 6 2 3" xfId="18487"/>
    <cellStyle name="Entrada 3 2 3 2 6 2 4" xfId="21860"/>
    <cellStyle name="Entrada 3 2 3 2 6 3" xfId="10960"/>
    <cellStyle name="Entrada 3 2 3 2 6 4" xfId="17196"/>
    <cellStyle name="Entrada 3 2 3 2 6 5" xfId="20152"/>
    <cellStyle name="Entrada 3 2 3 2 7" xfId="6866"/>
    <cellStyle name="Entrada 3 2 3 2 7 2" xfId="8574"/>
    <cellStyle name="Entrada 3 2 3 2 7 2 2" xfId="12542"/>
    <cellStyle name="Entrada 3 2 3 2 7 2 3" xfId="18658"/>
    <cellStyle name="Entrada 3 2 3 2 7 2 4" xfId="22092"/>
    <cellStyle name="Entrada 3 2 3 2 7 3" xfId="11000"/>
    <cellStyle name="Entrada 3 2 3 2 7 4" xfId="17366"/>
    <cellStyle name="Entrada 3 2 3 2 7 5" xfId="20384"/>
    <cellStyle name="Entrada 3 2 3 2 8" xfId="5849"/>
    <cellStyle name="Entrada 3 2 3 2 8 2" xfId="10595"/>
    <cellStyle name="Entrada 3 2 3 2 8 3" xfId="16602"/>
    <cellStyle name="Entrada 3 2 3 2 8 4" xfId="19367"/>
    <cellStyle name="Entrada 3 2 3 2 9" xfId="7557"/>
    <cellStyle name="Entrada 3 2 3 2 9 2" xfId="11583"/>
    <cellStyle name="Entrada 3 2 3 2 9 3" xfId="17894"/>
    <cellStyle name="Entrada 3 2 3 2 9 4" xfId="21075"/>
    <cellStyle name="Entrada 3 2 3 3" xfId="3164"/>
    <cellStyle name="Entrada 3 2 3 3 10" xfId="9294"/>
    <cellStyle name="Entrada 3 2 3 3 11" xfId="14613"/>
    <cellStyle name="Entrada 3 2 3 3 12" xfId="18754"/>
    <cellStyle name="Entrada 3 2 3 3 2" xfId="3551"/>
    <cellStyle name="Entrada 3 2 3 3 2 2" xfId="7276"/>
    <cellStyle name="Entrada 3 2 3 3 2 2 2" xfId="11381"/>
    <cellStyle name="Entrada 3 2 3 3 2 2 3" xfId="17675"/>
    <cellStyle name="Entrada 3 2 3 3 2 2 4" xfId="20794"/>
    <cellStyle name="Entrada 3 2 3 3 2 3" xfId="5567"/>
    <cellStyle name="Entrada 3 2 3 3 2 3 2" xfId="16384"/>
    <cellStyle name="Entrada 3 2 3 3 2 3 3" xfId="19085"/>
    <cellStyle name="Entrada 3 2 3 3 2 4" xfId="9643"/>
    <cellStyle name="Entrada 3 2 3 3 2 5" xfId="14893"/>
    <cellStyle name="Entrada 3 2 3 3 2 6" xfId="16399"/>
    <cellStyle name="Entrada 3 2 3 3 3" xfId="3934"/>
    <cellStyle name="Entrada 3 2 3 3 3 2" xfId="7877"/>
    <cellStyle name="Entrada 3 2 3 3 3 2 2" xfId="11868"/>
    <cellStyle name="Entrada 3 2 3 3 3 2 3" xfId="18133"/>
    <cellStyle name="Entrada 3 2 3 3 3 2 4" xfId="21395"/>
    <cellStyle name="Entrada 3 2 3 3 3 3" xfId="6169"/>
    <cellStyle name="Entrada 3 2 3 3 3 3 2" xfId="16841"/>
    <cellStyle name="Entrada 3 2 3 3 3 3 3" xfId="19687"/>
    <cellStyle name="Entrada 3 2 3 3 3 4" xfId="9857"/>
    <cellStyle name="Entrada 3 2 3 3 3 5" xfId="15169"/>
    <cellStyle name="Entrada 3 2 3 3 3 6" xfId="14057"/>
    <cellStyle name="Entrada 3 2 3 3 4" xfId="4317"/>
    <cellStyle name="Entrada 3 2 3 3 4 2" xfId="8176"/>
    <cellStyle name="Entrada 3 2 3 3 4 2 2" xfId="12144"/>
    <cellStyle name="Entrada 3 2 3 3 4 2 3" xfId="18373"/>
    <cellStyle name="Entrada 3 2 3 3 4 2 4" xfId="21694"/>
    <cellStyle name="Entrada 3 2 3 3 4 3" xfId="6468"/>
    <cellStyle name="Entrada 3 2 3 3 4 3 2" xfId="17082"/>
    <cellStyle name="Entrada 3 2 3 3 4 3 3" xfId="19986"/>
    <cellStyle name="Entrada 3 2 3 3 4 4" xfId="10035"/>
    <cellStyle name="Entrada 3 2 3 3 4 5" xfId="15444"/>
    <cellStyle name="Entrada 3 2 3 3 4 6" xfId="13688"/>
    <cellStyle name="Entrada 3 2 3 3 5" xfId="4699"/>
    <cellStyle name="Entrada 3 2 3 3 5 2" xfId="8408"/>
    <cellStyle name="Entrada 3 2 3 3 5 2 2" xfId="12376"/>
    <cellStyle name="Entrada 3 2 3 3 5 2 3" xfId="18544"/>
    <cellStyle name="Entrada 3 2 3 3 5 2 4" xfId="21926"/>
    <cellStyle name="Entrada 3 2 3 3 5 3" xfId="6700"/>
    <cellStyle name="Entrada 3 2 3 3 5 3 2" xfId="17253"/>
    <cellStyle name="Entrada 3 2 3 3 5 3 3" xfId="20218"/>
    <cellStyle name="Entrada 3 2 3 3 5 4" xfId="10212"/>
    <cellStyle name="Entrada 3 2 3 3 5 5" xfId="15718"/>
    <cellStyle name="Entrada 3 2 3 3 5 6" xfId="13306"/>
    <cellStyle name="Entrada 3 2 3 3 6" xfId="6932"/>
    <cellStyle name="Entrada 3 2 3 3 6 2" xfId="8640"/>
    <cellStyle name="Entrada 3 2 3 3 6 2 2" xfId="12608"/>
    <cellStyle name="Entrada 3 2 3 3 6 2 3" xfId="18715"/>
    <cellStyle name="Entrada 3 2 3 3 6 2 4" xfId="22158"/>
    <cellStyle name="Entrada 3 2 3 3 6 3" xfId="11066"/>
    <cellStyle name="Entrada 3 2 3 3 6 4" xfId="17423"/>
    <cellStyle name="Entrada 3 2 3 3 6 5" xfId="20450"/>
    <cellStyle name="Entrada 3 2 3 3 7" xfId="5920"/>
    <cellStyle name="Entrada 3 2 3 3 7 2" xfId="10661"/>
    <cellStyle name="Entrada 3 2 3 3 7 3" xfId="16661"/>
    <cellStyle name="Entrada 3 2 3 3 7 4" xfId="19438"/>
    <cellStyle name="Entrada 3 2 3 3 8" xfId="7628"/>
    <cellStyle name="Entrada 3 2 3 3 8 2" xfId="11649"/>
    <cellStyle name="Entrada 3 2 3 3 8 3" xfId="17953"/>
    <cellStyle name="Entrada 3 2 3 3 8 4" xfId="21146"/>
    <cellStyle name="Entrada 3 2 3 3 9" xfId="5016"/>
    <cellStyle name="Entrada 3 2 3 3 9 2" xfId="15976"/>
    <cellStyle name="Entrada 3 2 3 3 9 3" xfId="13003"/>
    <cellStyle name="Entrada 3 2 3 4" xfId="3058"/>
    <cellStyle name="Entrada 3 2 3 4 2" xfId="3445"/>
    <cellStyle name="Entrada 3 2 3 4 2 2" xfId="7871"/>
    <cellStyle name="Entrada 3 2 3 4 2 2 2" xfId="18128"/>
    <cellStyle name="Entrada 3 2 3 4 2 2 3" xfId="21389"/>
    <cellStyle name="Entrada 3 2 3 4 2 3" xfId="9554"/>
    <cellStyle name="Entrada 3 2 3 4 2 4" xfId="14810"/>
    <cellStyle name="Entrada 3 2 3 4 2 5" xfId="14599"/>
    <cellStyle name="Entrada 3 2 3 4 3" xfId="3828"/>
    <cellStyle name="Entrada 3 2 3 4 3 2" xfId="15086"/>
    <cellStyle name="Entrada 3 2 3 4 3 3" xfId="14101"/>
    <cellStyle name="Entrada 3 2 3 4 4" xfId="4211"/>
    <cellStyle name="Entrada 3 2 3 4 4 2" xfId="15361"/>
    <cellStyle name="Entrada 3 2 3 4 4 3" xfId="13794"/>
    <cellStyle name="Entrada 3 2 3 4 5" xfId="4593"/>
    <cellStyle name="Entrada 3 2 3 4 5 2" xfId="15635"/>
    <cellStyle name="Entrada 3 2 3 4 5 3" xfId="13412"/>
    <cellStyle name="Entrada 3 2 3 4 6" xfId="6163"/>
    <cellStyle name="Entrada 3 2 3 4 6 2" xfId="16836"/>
    <cellStyle name="Entrada 3 2 3 4 6 3" xfId="19681"/>
    <cellStyle name="Entrada 3 2 3 4 7" xfId="9198"/>
    <cellStyle name="Entrada 3 2 3 4 8" xfId="14530"/>
    <cellStyle name="Entrada 3 2 3 4 9" xfId="14557"/>
    <cellStyle name="Entrada 3 2 3 5" xfId="2872"/>
    <cellStyle name="Entrada 3 2 3 5 2" xfId="7175"/>
    <cellStyle name="Entrada 3 2 3 5 2 2" xfId="11305"/>
    <cellStyle name="Entrada 3 2 3 5 2 3" xfId="17586"/>
    <cellStyle name="Entrada 3 2 3 5 2 4" xfId="20693"/>
    <cellStyle name="Entrada 3 2 3 5 3" xfId="5466"/>
    <cellStyle name="Entrada 3 2 3 5 3 2" xfId="16296"/>
    <cellStyle name="Entrada 3 2 3 5 3 3" xfId="18984"/>
    <cellStyle name="Entrada 3 2 3 5 4" xfId="9025"/>
    <cellStyle name="Entrada 3 2 3 5 5" xfId="14406"/>
    <cellStyle name="Entrada 3 2 3 5 6" xfId="15026"/>
    <cellStyle name="Entrada 3 2 3 6" xfId="6380"/>
    <cellStyle name="Entrada 3 2 3 6 2" xfId="8088"/>
    <cellStyle name="Entrada 3 2 3 6 2 2" xfId="12056"/>
    <cellStyle name="Entrada 3 2 3 6 2 3" xfId="18294"/>
    <cellStyle name="Entrada 3 2 3 6 2 4" xfId="21606"/>
    <cellStyle name="Entrada 3 2 3 6 3" xfId="10898"/>
    <cellStyle name="Entrada 3 2 3 6 4" xfId="17003"/>
    <cellStyle name="Entrada 3 2 3 6 5" xfId="19898"/>
    <cellStyle name="Entrada 3 2 3 7" xfId="6612"/>
    <cellStyle name="Entrada 3 2 3 7 2" xfId="8320"/>
    <cellStyle name="Entrada 3 2 3 7 2 2" xfId="12288"/>
    <cellStyle name="Entrada 3 2 3 7 2 3" xfId="18465"/>
    <cellStyle name="Entrada 3 2 3 7 2 4" xfId="21838"/>
    <cellStyle name="Entrada 3 2 3 7 3" xfId="10938"/>
    <cellStyle name="Entrada 3 2 3 7 4" xfId="17174"/>
    <cellStyle name="Entrada 3 2 3 7 5" xfId="20130"/>
    <cellStyle name="Entrada 3 2 3 8" xfId="6844"/>
    <cellStyle name="Entrada 3 2 3 8 2" xfId="8552"/>
    <cellStyle name="Entrada 3 2 3 8 2 2" xfId="12520"/>
    <cellStyle name="Entrada 3 2 3 8 2 3" xfId="18636"/>
    <cellStyle name="Entrada 3 2 3 8 2 4" xfId="22070"/>
    <cellStyle name="Entrada 3 2 3 8 3" xfId="10978"/>
    <cellStyle name="Entrada 3 2 3 8 4" xfId="17344"/>
    <cellStyle name="Entrada 3 2 3 8 5" xfId="20362"/>
    <cellStyle name="Entrada 3 2 3 9" xfId="5810"/>
    <cellStyle name="Entrada 3 2 3 9 2" xfId="10573"/>
    <cellStyle name="Entrada 3 2 3 9 3" xfId="16573"/>
    <cellStyle name="Entrada 3 2 3 9 4" xfId="19328"/>
    <cellStyle name="Entrada 3 2 4" xfId="2830"/>
    <cellStyle name="Entrada 3 2 4 10" xfId="8983"/>
    <cellStyle name="Entrada 3 2 4 11" xfId="14371"/>
    <cellStyle name="Entrada 3 2 4 12" xfId="14733"/>
    <cellStyle name="Entrada 3 2 4 2" xfId="2767"/>
    <cellStyle name="Entrada 3 2 4 2 2" xfId="7266"/>
    <cellStyle name="Entrada 3 2 4 2 2 2" xfId="11371"/>
    <cellStyle name="Entrada 3 2 4 2 2 3" xfId="17666"/>
    <cellStyle name="Entrada 3 2 4 2 2 4" xfId="20784"/>
    <cellStyle name="Entrada 3 2 4 2 3" xfId="5557"/>
    <cellStyle name="Entrada 3 2 4 2 3 2" xfId="16375"/>
    <cellStyle name="Entrada 3 2 4 2 3 3" xfId="19075"/>
    <cellStyle name="Entrada 3 2 4 2 4" xfId="8922"/>
    <cellStyle name="Entrada 3 2 4 2 5" xfId="14318"/>
    <cellStyle name="Entrada 3 2 4 2 6" xfId="17601"/>
    <cellStyle name="Entrada 3 2 4 3" xfId="3314"/>
    <cellStyle name="Entrada 3 2 4 3 2" xfId="8037"/>
    <cellStyle name="Entrada 3 2 4 3 2 2" xfId="12009"/>
    <cellStyle name="Entrada 3 2 4 3 2 3" xfId="18250"/>
    <cellStyle name="Entrada 3 2 4 3 2 4" xfId="21555"/>
    <cellStyle name="Entrada 3 2 4 3 3" xfId="6329"/>
    <cellStyle name="Entrada 3 2 4 3 3 2" xfId="16959"/>
    <cellStyle name="Entrada 3 2 4 3 3 3" xfId="19847"/>
    <cellStyle name="Entrada 3 2 4 3 4" xfId="9444"/>
    <cellStyle name="Entrada 3 2 4 3 5" xfId="14726"/>
    <cellStyle name="Entrada 3 2 4 3 6" xfId="15003"/>
    <cellStyle name="Entrada 3 2 4 4" xfId="2805"/>
    <cellStyle name="Entrada 3 2 4 4 2" xfId="8144"/>
    <cellStyle name="Entrada 3 2 4 4 2 2" xfId="12112"/>
    <cellStyle name="Entrada 3 2 4 4 2 3" xfId="18347"/>
    <cellStyle name="Entrada 3 2 4 4 2 4" xfId="21662"/>
    <cellStyle name="Entrada 3 2 4 4 3" xfId="6436"/>
    <cellStyle name="Entrada 3 2 4 4 3 2" xfId="17056"/>
    <cellStyle name="Entrada 3 2 4 4 3 3" xfId="19954"/>
    <cellStyle name="Entrada 3 2 4 4 4" xfId="8960"/>
    <cellStyle name="Entrada 3 2 4 4 5" xfId="14349"/>
    <cellStyle name="Entrada 3 2 4 4 6" xfId="18386"/>
    <cellStyle name="Entrada 3 2 4 5" xfId="2803"/>
    <cellStyle name="Entrada 3 2 4 5 2" xfId="8376"/>
    <cellStyle name="Entrada 3 2 4 5 2 2" xfId="12344"/>
    <cellStyle name="Entrada 3 2 4 5 2 3" xfId="18518"/>
    <cellStyle name="Entrada 3 2 4 5 2 4" xfId="21894"/>
    <cellStyle name="Entrada 3 2 4 5 3" xfId="6668"/>
    <cellStyle name="Entrada 3 2 4 5 3 2" xfId="17227"/>
    <cellStyle name="Entrada 3 2 4 5 3 3" xfId="20186"/>
    <cellStyle name="Entrada 3 2 4 5 4" xfId="8958"/>
    <cellStyle name="Entrada 3 2 4 5 5" xfId="14348"/>
    <cellStyle name="Entrada 3 2 4 5 6" xfId="15694"/>
    <cellStyle name="Entrada 3 2 4 6" xfId="6900"/>
    <cellStyle name="Entrada 3 2 4 6 2" xfId="8608"/>
    <cellStyle name="Entrada 3 2 4 6 2 2" xfId="12576"/>
    <cellStyle name="Entrada 3 2 4 6 2 3" xfId="18689"/>
    <cellStyle name="Entrada 3 2 4 6 2 4" xfId="22126"/>
    <cellStyle name="Entrada 3 2 4 6 3" xfId="11034"/>
    <cellStyle name="Entrada 3 2 4 6 4" xfId="17397"/>
    <cellStyle name="Entrada 3 2 4 6 5" xfId="20418"/>
    <cellStyle name="Entrada 3 2 4 7" xfId="5888"/>
    <cellStyle name="Entrada 3 2 4 7 2" xfId="10629"/>
    <cellStyle name="Entrada 3 2 4 7 3" xfId="16635"/>
    <cellStyle name="Entrada 3 2 4 7 4" xfId="19406"/>
    <cellStyle name="Entrada 3 2 4 8" xfId="7596"/>
    <cellStyle name="Entrada 3 2 4 8 2" xfId="11617"/>
    <cellStyle name="Entrada 3 2 4 8 3" xfId="17927"/>
    <cellStyle name="Entrada 3 2 4 8 4" xfId="21114"/>
    <cellStyle name="Entrada 3 2 4 9" xfId="4981"/>
    <cellStyle name="Entrada 3 2 4 9 2" xfId="15948"/>
    <cellStyle name="Entrada 3 2 4 9 3" xfId="13038"/>
    <cellStyle name="Entrada 3 2 5" xfId="3116"/>
    <cellStyle name="Entrada 3 2 5 2" xfId="3503"/>
    <cellStyle name="Entrada 3 2 5 2 2" xfId="7412"/>
    <cellStyle name="Entrada 3 2 5 2 2 2" xfId="17783"/>
    <cellStyle name="Entrada 3 2 5 2 2 3" xfId="20930"/>
    <cellStyle name="Entrada 3 2 5 2 3" xfId="9596"/>
    <cellStyle name="Entrada 3 2 5 2 4" xfId="14854"/>
    <cellStyle name="Entrada 3 2 5 2 5" xfId="16016"/>
    <cellStyle name="Entrada 3 2 5 3" xfId="3886"/>
    <cellStyle name="Entrada 3 2 5 3 2" xfId="15130"/>
    <cellStyle name="Entrada 3 2 5 3 3" xfId="14138"/>
    <cellStyle name="Entrada 3 2 5 4" xfId="4269"/>
    <cellStyle name="Entrada 3 2 5 4 2" xfId="15405"/>
    <cellStyle name="Entrada 3 2 5 4 3" xfId="13736"/>
    <cellStyle name="Entrada 3 2 5 5" xfId="4651"/>
    <cellStyle name="Entrada 3 2 5 5 2" xfId="15679"/>
    <cellStyle name="Entrada 3 2 5 5 3" xfId="13354"/>
    <cellStyle name="Entrada 3 2 5 6" xfId="5703"/>
    <cellStyle name="Entrada 3 2 5 6 2" xfId="16492"/>
    <cellStyle name="Entrada 3 2 5 6 3" xfId="19221"/>
    <cellStyle name="Entrada 3 2 5 7" xfId="9247"/>
    <cellStyle name="Entrada 3 2 5 8" xfId="14574"/>
    <cellStyle name="Entrada 3 2 5 9" xfId="14621"/>
    <cellStyle name="Entrada 3 2 6" xfId="3037"/>
    <cellStyle name="Entrada 3 2 6 2" xfId="3424"/>
    <cellStyle name="Entrada 3 2 6 2 2" xfId="7885"/>
    <cellStyle name="Entrada 3 2 6 2 2 2" xfId="18141"/>
    <cellStyle name="Entrada 3 2 6 2 2 3" xfId="21403"/>
    <cellStyle name="Entrada 3 2 6 2 3" xfId="9537"/>
    <cellStyle name="Entrada 3 2 6 2 4" xfId="14792"/>
    <cellStyle name="Entrada 3 2 6 2 5" xfId="15341"/>
    <cellStyle name="Entrada 3 2 6 3" xfId="3807"/>
    <cellStyle name="Entrada 3 2 6 3 2" xfId="15068"/>
    <cellStyle name="Entrada 3 2 6 3 3" xfId="18418"/>
    <cellStyle name="Entrada 3 2 6 4" xfId="4190"/>
    <cellStyle name="Entrada 3 2 6 4 2" xfId="15343"/>
    <cellStyle name="Entrada 3 2 6 4 3" xfId="13815"/>
    <cellStyle name="Entrada 3 2 6 5" xfId="4572"/>
    <cellStyle name="Entrada 3 2 6 5 2" xfId="15617"/>
    <cellStyle name="Entrada 3 2 6 5 3" xfId="13433"/>
    <cellStyle name="Entrada 3 2 6 6" xfId="6177"/>
    <cellStyle name="Entrada 3 2 6 6 2" xfId="16849"/>
    <cellStyle name="Entrada 3 2 6 6 3" xfId="19695"/>
    <cellStyle name="Entrada 3 2 6 7" xfId="9177"/>
    <cellStyle name="Entrada 3 2 6 8" xfId="14512"/>
    <cellStyle name="Entrada 3 2 6 9" xfId="15299"/>
    <cellStyle name="Entrada 3 2 7" xfId="6067"/>
    <cellStyle name="Entrada 3 2 7 2" xfId="7775"/>
    <cellStyle name="Entrada 3 2 7 2 2" xfId="11796"/>
    <cellStyle name="Entrada 3 2 7 2 3" xfId="18046"/>
    <cellStyle name="Entrada 3 2 7 2 4" xfId="21293"/>
    <cellStyle name="Entrada 3 2 7 3" xfId="10798"/>
    <cellStyle name="Entrada 3 2 7 4" xfId="16754"/>
    <cellStyle name="Entrada 3 2 7 5" xfId="19585"/>
    <cellStyle name="Entrada 3 2 8" xfId="6197"/>
    <cellStyle name="Entrada 3 2 8 2" xfId="7905"/>
    <cellStyle name="Entrada 3 2 8 2 2" xfId="11887"/>
    <cellStyle name="Entrada 3 2 8 2 3" xfId="18159"/>
    <cellStyle name="Entrada 3 2 8 2 4" xfId="21423"/>
    <cellStyle name="Entrada 3 2 8 3" xfId="10844"/>
    <cellStyle name="Entrada 3 2 8 4" xfId="16867"/>
    <cellStyle name="Entrada 3 2 8 5" xfId="19715"/>
    <cellStyle name="Entrada 3 2 9" xfId="5258"/>
    <cellStyle name="Entrada 3 2 9 2" xfId="10398"/>
    <cellStyle name="Entrada 3 2 9 3" xfId="16140"/>
    <cellStyle name="Entrada 3 2 9 4" xfId="12836"/>
    <cellStyle name="Entrada 3 3" xfId="2687"/>
    <cellStyle name="Entrada 3 3 10" xfId="5733"/>
    <cellStyle name="Entrada 3 3 10 2" xfId="10515"/>
    <cellStyle name="Entrada 3 3 10 3" xfId="16516"/>
    <cellStyle name="Entrada 3 3 10 4" xfId="19251"/>
    <cellStyle name="Entrada 3 3 11" xfId="7442"/>
    <cellStyle name="Entrada 3 3 11 2" xfId="11502"/>
    <cellStyle name="Entrada 3 3 11 3" xfId="17807"/>
    <cellStyle name="Entrada 3 3 11 4" xfId="20960"/>
    <cellStyle name="Entrada 3 3 12" xfId="4865"/>
    <cellStyle name="Entrada 3 3 12 2" xfId="15842"/>
    <cellStyle name="Entrada 3 3 12 3" xfId="13141"/>
    <cellStyle name="Entrada 3 3 13" xfId="8842"/>
    <cellStyle name="Entrada 3 3 14" xfId="14260"/>
    <cellStyle name="Entrada 3 3 15" xfId="17993"/>
    <cellStyle name="Entrada 3 3 2" xfId="2744"/>
    <cellStyle name="Entrada 3 3 2 10" xfId="4932"/>
    <cellStyle name="Entrada 3 3 2 10 2" xfId="15902"/>
    <cellStyle name="Entrada 3 3 2 10 3" xfId="13087"/>
    <cellStyle name="Entrada 3 3 2 11" xfId="8899"/>
    <cellStyle name="Entrada 3 3 2 12" xfId="14303"/>
    <cellStyle name="Entrada 3 3 2 2" xfId="3234"/>
    <cellStyle name="Entrada 3 3 2 2 10" xfId="9364"/>
    <cellStyle name="Entrada 3 3 2 2 11" xfId="14668"/>
    <cellStyle name="Entrada 3 3 2 2 12" xfId="15064"/>
    <cellStyle name="Entrada 3 3 2 2 2" xfId="3621"/>
    <cellStyle name="Entrada 3 3 2 2 2 2" xfId="7982"/>
    <cellStyle name="Entrada 3 3 2 2 2 2 2" xfId="11958"/>
    <cellStyle name="Entrada 3 3 2 2 2 2 3" xfId="18207"/>
    <cellStyle name="Entrada 3 3 2 2 2 2 4" xfId="21500"/>
    <cellStyle name="Entrada 3 3 2 2 2 3" xfId="6274"/>
    <cellStyle name="Entrada 3 3 2 2 2 3 2" xfId="16916"/>
    <cellStyle name="Entrada 3 3 2 2 2 3 3" xfId="19792"/>
    <cellStyle name="Entrada 3 3 2 2 2 4" xfId="9713"/>
    <cellStyle name="Entrada 3 3 2 2 2 5" xfId="14948"/>
    <cellStyle name="Entrada 3 3 2 2 2 6" xfId="16908"/>
    <cellStyle name="Entrada 3 3 2 2 3" xfId="4004"/>
    <cellStyle name="Entrada 3 3 2 2 3 2" xfId="7771"/>
    <cellStyle name="Entrada 3 3 2 2 3 2 2" xfId="11792"/>
    <cellStyle name="Entrada 3 3 2 2 3 2 3" xfId="18044"/>
    <cellStyle name="Entrada 3 3 2 2 3 2 4" xfId="21289"/>
    <cellStyle name="Entrada 3 3 2 2 3 3" xfId="6063"/>
    <cellStyle name="Entrada 3 3 2 2 3 3 2" xfId="16752"/>
    <cellStyle name="Entrada 3 3 2 2 3 3 3" xfId="19581"/>
    <cellStyle name="Entrada 3 3 2 2 3 4" xfId="9923"/>
    <cellStyle name="Entrada 3 3 2 2 3 5" xfId="15223"/>
    <cellStyle name="Entrada 3 3 2 2 3 6" xfId="13987"/>
    <cellStyle name="Entrada 3 3 2 2 4" xfId="4387"/>
    <cellStyle name="Entrada 3 3 2 2 4 2" xfId="8289"/>
    <cellStyle name="Entrada 3 3 2 2 4 2 2" xfId="12257"/>
    <cellStyle name="Entrada 3 3 2 2 4 2 3" xfId="18441"/>
    <cellStyle name="Entrada 3 3 2 2 4 2 4" xfId="21807"/>
    <cellStyle name="Entrada 3 3 2 2 4 3" xfId="6581"/>
    <cellStyle name="Entrada 3 3 2 2 4 3 2" xfId="17150"/>
    <cellStyle name="Entrada 3 3 2 2 4 3 3" xfId="20099"/>
    <cellStyle name="Entrada 3 3 2 2 4 4" xfId="10101"/>
    <cellStyle name="Entrada 3 3 2 2 4 5" xfId="15499"/>
    <cellStyle name="Entrada 3 3 2 2 4 6" xfId="13618"/>
    <cellStyle name="Entrada 3 3 2 2 5" xfId="4769"/>
    <cellStyle name="Entrada 3 3 2 2 5 2" xfId="8521"/>
    <cellStyle name="Entrada 3 3 2 2 5 2 2" xfId="12489"/>
    <cellStyle name="Entrada 3 3 2 2 5 2 3" xfId="18612"/>
    <cellStyle name="Entrada 3 3 2 2 5 2 4" xfId="22039"/>
    <cellStyle name="Entrada 3 3 2 2 5 3" xfId="6813"/>
    <cellStyle name="Entrada 3 3 2 2 5 3 2" xfId="17320"/>
    <cellStyle name="Entrada 3 3 2 2 5 3 3" xfId="20331"/>
    <cellStyle name="Entrada 3 3 2 2 5 4" xfId="10278"/>
    <cellStyle name="Entrada 3 3 2 2 5 5" xfId="15771"/>
    <cellStyle name="Entrada 3 3 2 2 5 6" xfId="13236"/>
    <cellStyle name="Entrada 3 3 2 2 6" xfId="7045"/>
    <cellStyle name="Entrada 3 3 2 2 6 2" xfId="8753"/>
    <cellStyle name="Entrada 3 3 2 2 6 2 2" xfId="12721"/>
    <cellStyle name="Entrada 3 3 2 2 6 2 3" xfId="18784"/>
    <cellStyle name="Entrada 3 3 2 2 6 2 4" xfId="22271"/>
    <cellStyle name="Entrada 3 3 2 2 6 3" xfId="11179"/>
    <cellStyle name="Entrada 3 3 2 2 6 4" xfId="17491"/>
    <cellStyle name="Entrada 3 3 2 2 6 5" xfId="20563"/>
    <cellStyle name="Entrada 3 3 2 2 7" xfId="6033"/>
    <cellStyle name="Entrada 3 3 2 2 7 2" xfId="10774"/>
    <cellStyle name="Entrada 3 3 2 2 7 3" xfId="16730"/>
    <cellStyle name="Entrada 3 3 2 2 7 4" xfId="19551"/>
    <cellStyle name="Entrada 3 3 2 2 8" xfId="7741"/>
    <cellStyle name="Entrada 3 3 2 2 8 2" xfId="11762"/>
    <cellStyle name="Entrada 3 3 2 2 8 3" xfId="18022"/>
    <cellStyle name="Entrada 3 3 2 2 8 4" xfId="21259"/>
    <cellStyle name="Entrada 3 3 2 2 9" xfId="5227"/>
    <cellStyle name="Entrada 3 3 2 2 9 2" xfId="16118"/>
    <cellStyle name="Entrada 3 3 2 2 9 3" xfId="12867"/>
    <cellStyle name="Entrada 3 3 2 3" xfId="3291"/>
    <cellStyle name="Entrada 3 3 2 3 2" xfId="3678"/>
    <cellStyle name="Entrada 3 3 2 3 2 2" xfId="7306"/>
    <cellStyle name="Entrada 3 3 2 3 2 2 2" xfId="17699"/>
    <cellStyle name="Entrada 3 3 2 3 2 2 3" xfId="20824"/>
    <cellStyle name="Entrada 3 3 2 3 2 3" xfId="9757"/>
    <cellStyle name="Entrada 3 3 2 3 2 4" xfId="14990"/>
    <cellStyle name="Entrada 3 3 2 3 2 5" xfId="15568"/>
    <cellStyle name="Entrada 3 3 2 3 3" xfId="4061"/>
    <cellStyle name="Entrada 3 3 2 3 3 2" xfId="15265"/>
    <cellStyle name="Entrada 3 3 2 3 3 3" xfId="13930"/>
    <cellStyle name="Entrada 3 3 2 3 4" xfId="4444"/>
    <cellStyle name="Entrada 3 3 2 3 4 2" xfId="15540"/>
    <cellStyle name="Entrada 3 3 2 3 4 3" xfId="13561"/>
    <cellStyle name="Entrada 3 3 2 3 5" xfId="4826"/>
    <cellStyle name="Entrada 3 3 2 3 5 2" xfId="15812"/>
    <cellStyle name="Entrada 3 3 2 3 5 3" xfId="13180"/>
    <cellStyle name="Entrada 3 3 2 3 6" xfId="5597"/>
    <cellStyle name="Entrada 3 3 2 3 6 2" xfId="16408"/>
    <cellStyle name="Entrada 3 3 2 3 6 3" xfId="19115"/>
    <cellStyle name="Entrada 3 3 2 3 7" xfId="9421"/>
    <cellStyle name="Entrada 3 3 2 3 8" xfId="14710"/>
    <cellStyle name="Entrada 3 3 2 3 9" xfId="16687"/>
    <cellStyle name="Entrada 3 3 2 4" xfId="2909"/>
    <cellStyle name="Entrada 3 3 2 4 2" xfId="7121"/>
    <cellStyle name="Entrada 3 3 2 4 2 2" xfId="11255"/>
    <cellStyle name="Entrada 3 3 2 4 2 3" xfId="17541"/>
    <cellStyle name="Entrada 3 3 2 4 2 4" xfId="20639"/>
    <cellStyle name="Entrada 3 3 2 4 3" xfId="5412"/>
    <cellStyle name="Entrada 3 3 2 4 3 2" xfId="16251"/>
    <cellStyle name="Entrada 3 3 2 4 3 3" xfId="18930"/>
    <cellStyle name="Entrada 3 3 2 4 4" xfId="9061"/>
    <cellStyle name="Entrada 3 3 2 4 5" xfId="14435"/>
    <cellStyle name="Entrada 3 3 2 4 6" xfId="18107"/>
    <cellStyle name="Entrada 3 3 2 5" xfId="6390"/>
    <cellStyle name="Entrada 3 3 2 5 2" xfId="8098"/>
    <cellStyle name="Entrada 3 3 2 5 2 2" xfId="12066"/>
    <cellStyle name="Entrada 3 3 2 5 2 3" xfId="18304"/>
    <cellStyle name="Entrada 3 3 2 5 2 4" xfId="21616"/>
    <cellStyle name="Entrada 3 3 2 5 3" xfId="10908"/>
    <cellStyle name="Entrada 3 3 2 5 4" xfId="17013"/>
    <cellStyle name="Entrada 3 3 2 5 5" xfId="19908"/>
    <cellStyle name="Entrada 3 3 2 6" xfId="6622"/>
    <cellStyle name="Entrada 3 3 2 6 2" xfId="8330"/>
    <cellStyle name="Entrada 3 3 2 6 2 2" xfId="12298"/>
    <cellStyle name="Entrada 3 3 2 6 2 3" xfId="18475"/>
    <cellStyle name="Entrada 3 3 2 6 2 4" xfId="21848"/>
    <cellStyle name="Entrada 3 3 2 6 3" xfId="10948"/>
    <cellStyle name="Entrada 3 3 2 6 4" xfId="17184"/>
    <cellStyle name="Entrada 3 3 2 6 5" xfId="20140"/>
    <cellStyle name="Entrada 3 3 2 7" xfId="6854"/>
    <cellStyle name="Entrada 3 3 2 7 2" xfId="8562"/>
    <cellStyle name="Entrada 3 3 2 7 2 2" xfId="12530"/>
    <cellStyle name="Entrada 3 3 2 7 2 3" xfId="18646"/>
    <cellStyle name="Entrada 3 3 2 7 2 4" xfId="22080"/>
    <cellStyle name="Entrada 3 3 2 7 3" xfId="10988"/>
    <cellStyle name="Entrada 3 3 2 7 4" xfId="17354"/>
    <cellStyle name="Entrada 3 3 2 7 5" xfId="20372"/>
    <cellStyle name="Entrada 3 3 2 8" xfId="5823"/>
    <cellStyle name="Entrada 3 3 2 8 2" xfId="10583"/>
    <cellStyle name="Entrada 3 3 2 8 3" xfId="16585"/>
    <cellStyle name="Entrada 3 3 2 8 4" xfId="19341"/>
    <cellStyle name="Entrada 3 3 2 9" xfId="7531"/>
    <cellStyle name="Entrada 3 3 2 9 2" xfId="11569"/>
    <cellStyle name="Entrada 3 3 2 9 3" xfId="17877"/>
    <cellStyle name="Entrada 3 3 2 9 4" xfId="21049"/>
    <cellStyle name="Entrada 3 3 3" xfId="2664"/>
    <cellStyle name="Entrada 3 3 3 10" xfId="4882"/>
    <cellStyle name="Entrada 3 3 3 10 2" xfId="15857"/>
    <cellStyle name="Entrada 3 3 3 10 3" xfId="13124"/>
    <cellStyle name="Entrada 3 3 3 11" xfId="8821"/>
    <cellStyle name="Entrada 3 3 3 12" xfId="14239"/>
    <cellStyle name="Entrada 3 3 3 2" xfId="3156"/>
    <cellStyle name="Entrada 3 3 3 2 10" xfId="9286"/>
    <cellStyle name="Entrada 3 3 3 2 11" xfId="14607"/>
    <cellStyle name="Entrada 3 3 3 2 12" xfId="15219"/>
    <cellStyle name="Entrada 3 3 3 2 2" xfId="3543"/>
    <cellStyle name="Entrada 3 3 3 2 2 2" xfId="7280"/>
    <cellStyle name="Entrada 3 3 3 2 2 2 2" xfId="11385"/>
    <cellStyle name="Entrada 3 3 3 2 2 2 3" xfId="17678"/>
    <cellStyle name="Entrada 3 3 3 2 2 2 4" xfId="20798"/>
    <cellStyle name="Entrada 3 3 3 2 2 3" xfId="5571"/>
    <cellStyle name="Entrada 3 3 3 2 2 3 2" xfId="16387"/>
    <cellStyle name="Entrada 3 3 3 2 2 3 3" xfId="19089"/>
    <cellStyle name="Entrada 3 3 3 2 2 4" xfId="9635"/>
    <cellStyle name="Entrada 3 3 3 2 2 5" xfId="14887"/>
    <cellStyle name="Entrada 3 3 3 2 2 6" xfId="18568"/>
    <cellStyle name="Entrada 3 3 3 2 3" xfId="3926"/>
    <cellStyle name="Entrada 3 3 3 2 3 2" xfId="5074"/>
    <cellStyle name="Entrada 3 3 3 2 3 2 2" xfId="10325"/>
    <cellStyle name="Entrada 3 3 3 2 3 2 3" xfId="16014"/>
    <cellStyle name="Entrada 3 3 3 2 3 2 4" xfId="12958"/>
    <cellStyle name="Entrada 3 3 3 2 3 3" xfId="5293"/>
    <cellStyle name="Entrada 3 3 3 2 3 3 2" xfId="16169"/>
    <cellStyle name="Entrada 3 3 3 2 3 3 3" xfId="18811"/>
    <cellStyle name="Entrada 3 3 3 2 3 4" xfId="9849"/>
    <cellStyle name="Entrada 3 3 3 2 3 5" xfId="15163"/>
    <cellStyle name="Entrada 3 3 3 2 3 6" xfId="14065"/>
    <cellStyle name="Entrada 3 3 3 2 4" xfId="4309"/>
    <cellStyle name="Entrada 3 3 3 2 4 2" xfId="8184"/>
    <cellStyle name="Entrada 3 3 3 2 4 2 2" xfId="12152"/>
    <cellStyle name="Entrada 3 3 3 2 4 2 3" xfId="18379"/>
    <cellStyle name="Entrada 3 3 3 2 4 2 4" xfId="21702"/>
    <cellStyle name="Entrada 3 3 3 2 4 3" xfId="6476"/>
    <cellStyle name="Entrada 3 3 3 2 4 3 2" xfId="17088"/>
    <cellStyle name="Entrada 3 3 3 2 4 3 3" xfId="19994"/>
    <cellStyle name="Entrada 3 3 3 2 4 4" xfId="10027"/>
    <cellStyle name="Entrada 3 3 3 2 4 5" xfId="15438"/>
    <cellStyle name="Entrada 3 3 3 2 4 6" xfId="13696"/>
    <cellStyle name="Entrada 3 3 3 2 5" xfId="4691"/>
    <cellStyle name="Entrada 3 3 3 2 5 2" xfId="8416"/>
    <cellStyle name="Entrada 3 3 3 2 5 2 2" xfId="12384"/>
    <cellStyle name="Entrada 3 3 3 2 5 2 3" xfId="18550"/>
    <cellStyle name="Entrada 3 3 3 2 5 2 4" xfId="21934"/>
    <cellStyle name="Entrada 3 3 3 2 5 3" xfId="6708"/>
    <cellStyle name="Entrada 3 3 3 2 5 3 2" xfId="17259"/>
    <cellStyle name="Entrada 3 3 3 2 5 3 3" xfId="20226"/>
    <cellStyle name="Entrada 3 3 3 2 5 4" xfId="10204"/>
    <cellStyle name="Entrada 3 3 3 2 5 5" xfId="15712"/>
    <cellStyle name="Entrada 3 3 3 2 5 6" xfId="13314"/>
    <cellStyle name="Entrada 3 3 3 2 6" xfId="6940"/>
    <cellStyle name="Entrada 3 3 3 2 6 2" xfId="8648"/>
    <cellStyle name="Entrada 3 3 3 2 6 2 2" xfId="12616"/>
    <cellStyle name="Entrada 3 3 3 2 6 2 3" xfId="18721"/>
    <cellStyle name="Entrada 3 3 3 2 6 2 4" xfId="22166"/>
    <cellStyle name="Entrada 3 3 3 2 6 3" xfId="11074"/>
    <cellStyle name="Entrada 3 3 3 2 6 4" xfId="17429"/>
    <cellStyle name="Entrada 3 3 3 2 6 5" xfId="20458"/>
    <cellStyle name="Entrada 3 3 3 2 7" xfId="5928"/>
    <cellStyle name="Entrada 3 3 3 2 7 2" xfId="10669"/>
    <cellStyle name="Entrada 3 3 3 2 7 3" xfId="16667"/>
    <cellStyle name="Entrada 3 3 3 2 7 4" xfId="19446"/>
    <cellStyle name="Entrada 3 3 3 2 8" xfId="7636"/>
    <cellStyle name="Entrada 3 3 3 2 8 2" xfId="11657"/>
    <cellStyle name="Entrada 3 3 3 2 8 3" xfId="17959"/>
    <cellStyle name="Entrada 3 3 3 2 8 4" xfId="21154"/>
    <cellStyle name="Entrada 3 3 3 2 9" xfId="5024"/>
    <cellStyle name="Entrada 3 3 3 2 9 2" xfId="15982"/>
    <cellStyle name="Entrada 3 3 3 2 9 3" xfId="12995"/>
    <cellStyle name="Entrada 3 3 3 3" xfId="3026"/>
    <cellStyle name="Entrada 3 3 3 3 2" xfId="3413"/>
    <cellStyle name="Entrada 3 3 3 3 2 2" xfId="7427"/>
    <cellStyle name="Entrada 3 3 3 3 2 2 2" xfId="17795"/>
    <cellStyle name="Entrada 3 3 3 3 2 2 3" xfId="20945"/>
    <cellStyle name="Entrada 3 3 3 3 2 3" xfId="9531"/>
    <cellStyle name="Entrada 3 3 3 3 2 4" xfId="14783"/>
    <cellStyle name="Entrada 3 3 3 3 2 5" xfId="16843"/>
    <cellStyle name="Entrada 3 3 3 3 3" xfId="3796"/>
    <cellStyle name="Entrada 3 3 3 3 3 2" xfId="15059"/>
    <cellStyle name="Entrada 3 3 3 3 3 3" xfId="14960"/>
    <cellStyle name="Entrada 3 3 3 3 4" xfId="4179"/>
    <cellStyle name="Entrada 3 3 3 3 4 2" xfId="15334"/>
    <cellStyle name="Entrada 3 3 3 3 4 3" xfId="13826"/>
    <cellStyle name="Entrada 3 3 3 3 5" xfId="4561"/>
    <cellStyle name="Entrada 3 3 3 3 5 2" xfId="15608"/>
    <cellStyle name="Entrada 3 3 3 3 5 3" xfId="13444"/>
    <cellStyle name="Entrada 3 3 3 3 6" xfId="5718"/>
    <cellStyle name="Entrada 3 3 3 3 6 2" xfId="16504"/>
    <cellStyle name="Entrada 3 3 3 3 6 3" xfId="19236"/>
    <cellStyle name="Entrada 3 3 3 3 7" xfId="9168"/>
    <cellStyle name="Entrada 3 3 3 3 8" xfId="14503"/>
    <cellStyle name="Entrada 3 3 3 3 9" xfId="14675"/>
    <cellStyle name="Entrada 3 3 3 4" xfId="2864"/>
    <cellStyle name="Entrada 3 3 3 4 2" xfId="4985"/>
    <cellStyle name="Entrada 3 3 3 4 2 2" xfId="10302"/>
    <cellStyle name="Entrada 3 3 3 4 2 3" xfId="15951"/>
    <cellStyle name="Entrada 3 3 3 4 2 4" xfId="13034"/>
    <cellStyle name="Entrada 3 3 3 4 3" xfId="5341"/>
    <cellStyle name="Entrada 3 3 3 4 3 2" xfId="16208"/>
    <cellStyle name="Entrada 3 3 3 4 3 3" xfId="18859"/>
    <cellStyle name="Entrada 3 3 3 4 4" xfId="9017"/>
    <cellStyle name="Entrada 3 3 3 4 5" xfId="14400"/>
    <cellStyle name="Entrada 3 3 3 4 6" xfId="17296"/>
    <cellStyle name="Entrada 3 3 3 5" xfId="5533"/>
    <cellStyle name="Entrada 3 3 3 5 2" xfId="7242"/>
    <cellStyle name="Entrada 3 3 3 5 2 2" xfId="11353"/>
    <cellStyle name="Entrada 3 3 3 5 2 3" xfId="17645"/>
    <cellStyle name="Entrada 3 3 3 5 2 4" xfId="20760"/>
    <cellStyle name="Entrada 3 3 3 5 3" xfId="10493"/>
    <cellStyle name="Entrada 3 3 3 5 4" xfId="16354"/>
    <cellStyle name="Entrada 3 3 3 5 5" xfId="19051"/>
    <cellStyle name="Entrada 3 3 3 6" xfId="6182"/>
    <cellStyle name="Entrada 3 3 3 6 2" xfId="7890"/>
    <cellStyle name="Entrada 3 3 3 6 2 2" xfId="11879"/>
    <cellStyle name="Entrada 3 3 3 6 2 3" xfId="18146"/>
    <cellStyle name="Entrada 3 3 3 6 2 4" xfId="21408"/>
    <cellStyle name="Entrada 3 3 3 6 3" xfId="10836"/>
    <cellStyle name="Entrada 3 3 3 6 4" xfId="16854"/>
    <cellStyle name="Entrada 3 3 3 6 5" xfId="19700"/>
    <cellStyle name="Entrada 3 3 3 7" xfId="5425"/>
    <cellStyle name="Entrada 3 3 3 7 2" xfId="7134"/>
    <cellStyle name="Entrada 3 3 3 7 2 2" xfId="11268"/>
    <cellStyle name="Entrada 3 3 3 7 2 3" xfId="17553"/>
    <cellStyle name="Entrada 3 3 3 7 2 4" xfId="20652"/>
    <cellStyle name="Entrada 3 3 3 7 3" xfId="10442"/>
    <cellStyle name="Entrada 3 3 3 7 4" xfId="16263"/>
    <cellStyle name="Entrada 3 3 3 7 5" xfId="18943"/>
    <cellStyle name="Entrada 3 3 3 8" xfId="5752"/>
    <cellStyle name="Entrada 3 3 3 8 2" xfId="10532"/>
    <cellStyle name="Entrada 3 3 3 8 3" xfId="16532"/>
    <cellStyle name="Entrada 3 3 3 8 4" xfId="19270"/>
    <cellStyle name="Entrada 3 3 3 9" xfId="7461"/>
    <cellStyle name="Entrada 3 3 3 9 2" xfId="11519"/>
    <cellStyle name="Entrada 3 3 3 9 3" xfId="17823"/>
    <cellStyle name="Entrada 3 3 3 9 4" xfId="20979"/>
    <cellStyle name="Entrada 3 3 4" xfId="3177"/>
    <cellStyle name="Entrada 3 3 4 10" xfId="9307"/>
    <cellStyle name="Entrada 3 3 4 11" xfId="14625"/>
    <cellStyle name="Entrada 3 3 4 12" xfId="14746"/>
    <cellStyle name="Entrada 3 3 4 2" xfId="3564"/>
    <cellStyle name="Entrada 3 3 4 2 2" xfId="7319"/>
    <cellStyle name="Entrada 3 3 4 2 2 2" xfId="11409"/>
    <cellStyle name="Entrada 3 3 4 2 2 3" xfId="17712"/>
    <cellStyle name="Entrada 3 3 4 2 2 4" xfId="20837"/>
    <cellStyle name="Entrada 3 3 4 2 3" xfId="5610"/>
    <cellStyle name="Entrada 3 3 4 2 3 2" xfId="16421"/>
    <cellStyle name="Entrada 3 3 4 2 3 3" xfId="19128"/>
    <cellStyle name="Entrada 3 3 4 2 4" xfId="9656"/>
    <cellStyle name="Entrada 3 3 4 2 5" xfId="14905"/>
    <cellStyle name="Entrada 3 3 4 2 6" xfId="17948"/>
    <cellStyle name="Entrada 3 3 4 3" xfId="3947"/>
    <cellStyle name="Entrada 3 3 4 3 2" xfId="7794"/>
    <cellStyle name="Entrada 3 3 4 3 2 2" xfId="11810"/>
    <cellStyle name="Entrada 3 3 4 3 2 3" xfId="18062"/>
    <cellStyle name="Entrada 3 3 4 3 2 4" xfId="21312"/>
    <cellStyle name="Entrada 3 3 4 3 3" xfId="6086"/>
    <cellStyle name="Entrada 3 3 4 3 3 2" xfId="16770"/>
    <cellStyle name="Entrada 3 3 4 3 3 3" xfId="19604"/>
    <cellStyle name="Entrada 3 3 4 3 4" xfId="9870"/>
    <cellStyle name="Entrada 3 3 4 3 5" xfId="15181"/>
    <cellStyle name="Entrada 3 3 4 3 6" xfId="14044"/>
    <cellStyle name="Entrada 3 3 4 4" xfId="4330"/>
    <cellStyle name="Entrada 3 3 4 4 2" xfId="8163"/>
    <cellStyle name="Entrada 3 3 4 4 2 2" xfId="12131"/>
    <cellStyle name="Entrada 3 3 4 4 2 3" xfId="18361"/>
    <cellStyle name="Entrada 3 3 4 4 2 4" xfId="21681"/>
    <cellStyle name="Entrada 3 3 4 4 3" xfId="6455"/>
    <cellStyle name="Entrada 3 3 4 4 3 2" xfId="17070"/>
    <cellStyle name="Entrada 3 3 4 4 3 3" xfId="19973"/>
    <cellStyle name="Entrada 3 3 4 4 4" xfId="10048"/>
    <cellStyle name="Entrada 3 3 4 4 5" xfId="15456"/>
    <cellStyle name="Entrada 3 3 4 4 6" xfId="13675"/>
    <cellStyle name="Entrada 3 3 4 5" xfId="4712"/>
    <cellStyle name="Entrada 3 3 4 5 2" xfId="8395"/>
    <cellStyle name="Entrada 3 3 4 5 2 2" xfId="12363"/>
    <cellStyle name="Entrada 3 3 4 5 2 3" xfId="18532"/>
    <cellStyle name="Entrada 3 3 4 5 2 4" xfId="21913"/>
    <cellStyle name="Entrada 3 3 4 5 3" xfId="6687"/>
    <cellStyle name="Entrada 3 3 4 5 3 2" xfId="17241"/>
    <cellStyle name="Entrada 3 3 4 5 3 3" xfId="20205"/>
    <cellStyle name="Entrada 3 3 4 5 4" xfId="10225"/>
    <cellStyle name="Entrada 3 3 4 5 5" xfId="15730"/>
    <cellStyle name="Entrada 3 3 4 5 6" xfId="13293"/>
    <cellStyle name="Entrada 3 3 4 6" xfId="6919"/>
    <cellStyle name="Entrada 3 3 4 6 2" xfId="8627"/>
    <cellStyle name="Entrada 3 3 4 6 2 2" xfId="12595"/>
    <cellStyle name="Entrada 3 3 4 6 2 3" xfId="18703"/>
    <cellStyle name="Entrada 3 3 4 6 2 4" xfId="22145"/>
    <cellStyle name="Entrada 3 3 4 6 3" xfId="11053"/>
    <cellStyle name="Entrada 3 3 4 6 4" xfId="17411"/>
    <cellStyle name="Entrada 3 3 4 6 5" xfId="20437"/>
    <cellStyle name="Entrada 3 3 4 7" xfId="5907"/>
    <cellStyle name="Entrada 3 3 4 7 2" xfId="10648"/>
    <cellStyle name="Entrada 3 3 4 7 3" xfId="16649"/>
    <cellStyle name="Entrada 3 3 4 7 4" xfId="19425"/>
    <cellStyle name="Entrada 3 3 4 8" xfId="7615"/>
    <cellStyle name="Entrada 3 3 4 8 2" xfId="11636"/>
    <cellStyle name="Entrada 3 3 4 8 3" xfId="17941"/>
    <cellStyle name="Entrada 3 3 4 8 4" xfId="21133"/>
    <cellStyle name="Entrada 3 3 4 9" xfId="5002"/>
    <cellStyle name="Entrada 3 3 4 9 2" xfId="15964"/>
    <cellStyle name="Entrada 3 3 4 9 3" xfId="13017"/>
    <cellStyle name="Entrada 3 3 5" xfId="3046"/>
    <cellStyle name="Entrada 3 3 5 2" xfId="3433"/>
    <cellStyle name="Entrada 3 3 5 2 2" xfId="7228"/>
    <cellStyle name="Entrada 3 3 5 2 2 2" xfId="17631"/>
    <cellStyle name="Entrada 3 3 5 2 2 3" xfId="20746"/>
    <cellStyle name="Entrada 3 3 5 2 3" xfId="9545"/>
    <cellStyle name="Entrada 3 3 5 2 4" xfId="14799"/>
    <cellStyle name="Entrada 3 3 5 2 5" xfId="17216"/>
    <cellStyle name="Entrada 3 3 5 3" xfId="3816"/>
    <cellStyle name="Entrada 3 3 5 3 2" xfId="15075"/>
    <cellStyle name="Entrada 3 3 5 3 3" xfId="14314"/>
    <cellStyle name="Entrada 3 3 5 4" xfId="4199"/>
    <cellStyle name="Entrada 3 3 5 4 2" xfId="15350"/>
    <cellStyle name="Entrada 3 3 5 4 3" xfId="13806"/>
    <cellStyle name="Entrada 3 3 5 5" xfId="4581"/>
    <cellStyle name="Entrada 3 3 5 5 2" xfId="15624"/>
    <cellStyle name="Entrada 3 3 5 5 3" xfId="13424"/>
    <cellStyle name="Entrada 3 3 5 6" xfId="5519"/>
    <cellStyle name="Entrada 3 3 5 6 2" xfId="16340"/>
    <cellStyle name="Entrada 3 3 5 6 3" xfId="19037"/>
    <cellStyle name="Entrada 3 3 5 7" xfId="9186"/>
    <cellStyle name="Entrada 3 3 5 8" xfId="14519"/>
    <cellStyle name="Entrada 3 3 5 9" xfId="15858"/>
    <cellStyle name="Entrada 3 3 6" xfId="6126"/>
    <cellStyle name="Entrada 3 3 6 2" xfId="7834"/>
    <cellStyle name="Entrada 3 3 6 2 2" xfId="11840"/>
    <cellStyle name="Entrada 3 3 6 2 3" xfId="18096"/>
    <cellStyle name="Entrada 3 3 6 2 4" xfId="21352"/>
    <cellStyle name="Entrada 3 3 6 3" xfId="10817"/>
    <cellStyle name="Entrada 3 3 6 4" xfId="16804"/>
    <cellStyle name="Entrada 3 3 6 5" xfId="19644"/>
    <cellStyle name="Entrada 3 3 7" xfId="5423"/>
    <cellStyle name="Entrada 3 3 7 2" xfId="7132"/>
    <cellStyle name="Entrada 3 3 7 2 2" xfId="11266"/>
    <cellStyle name="Entrada 3 3 7 2 3" xfId="17551"/>
    <cellStyle name="Entrada 3 3 7 2 4" xfId="20650"/>
    <cellStyle name="Entrada 3 3 7 3" xfId="10440"/>
    <cellStyle name="Entrada 3 3 7 4" xfId="16261"/>
    <cellStyle name="Entrada 3 3 7 5" xfId="18941"/>
    <cellStyle name="Entrada 3 3 8" xfId="5589"/>
    <cellStyle name="Entrada 3 3 8 2" xfId="7298"/>
    <cellStyle name="Entrada 3 3 8 2 2" xfId="11403"/>
    <cellStyle name="Entrada 3 3 8 2 3" xfId="17692"/>
    <cellStyle name="Entrada 3 3 8 2 4" xfId="20816"/>
    <cellStyle name="Entrada 3 3 8 3" xfId="10498"/>
    <cellStyle name="Entrada 3 3 8 4" xfId="16401"/>
    <cellStyle name="Entrada 3 3 8 5" xfId="19107"/>
    <cellStyle name="Entrada 3 3 9" xfId="6074"/>
    <cellStyle name="Entrada 3 3 9 2" xfId="7782"/>
    <cellStyle name="Entrada 3 3 9 2 2" xfId="11802"/>
    <cellStyle name="Entrada 3 3 9 2 3" xfId="18051"/>
    <cellStyle name="Entrada 3 3 9 2 4" xfId="21300"/>
    <cellStyle name="Entrada 3 3 9 3" xfId="10800"/>
    <cellStyle name="Entrada 3 3 9 4" xfId="16759"/>
    <cellStyle name="Entrada 3 3 9 5" xfId="19592"/>
    <cellStyle name="Entrada 3 4" xfId="3000"/>
    <cellStyle name="Entrada 3 4 2" xfId="3387"/>
    <cellStyle name="Entrada 3 4 2 2" xfId="14764"/>
    <cellStyle name="Entrada 3 4 2 3" xfId="18695"/>
    <cellStyle name="Entrada 3 4 3" xfId="3770"/>
    <cellStyle name="Entrada 3 4 3 2" xfId="15040"/>
    <cellStyle name="Entrada 3 4 3 3" xfId="14452"/>
    <cellStyle name="Entrada 3 4 4" xfId="4153"/>
    <cellStyle name="Entrada 3 4 4 2" xfId="15315"/>
    <cellStyle name="Entrada 3 4 4 3" xfId="13847"/>
    <cellStyle name="Entrada 3 4 5" xfId="4535"/>
    <cellStyle name="Entrada 3 4 5 2" xfId="15589"/>
    <cellStyle name="Entrada 3 4 5 3" xfId="13470"/>
    <cellStyle name="Entrada 3 4 6" xfId="14484"/>
    <cellStyle name="Entrada 3 4 7" xfId="14232"/>
    <cellStyle name="Entrada 3 5" xfId="3086"/>
    <cellStyle name="Entrada 3 5 2" xfId="3473"/>
    <cellStyle name="Entrada 3 5 2 2" xfId="14830"/>
    <cellStyle name="Entrada 3 5 2 3" xfId="16126"/>
    <cellStyle name="Entrada 3 5 3" xfId="3856"/>
    <cellStyle name="Entrada 3 5 3 2" xfId="15106"/>
    <cellStyle name="Entrada 3 5 3 3" xfId="14198"/>
    <cellStyle name="Entrada 3 5 4" xfId="4239"/>
    <cellStyle name="Entrada 3 5 4 2" xfId="15381"/>
    <cellStyle name="Entrada 3 5 4 3" xfId="13766"/>
    <cellStyle name="Entrada 3 5 5" xfId="4621"/>
    <cellStyle name="Entrada 3 5 5 2" xfId="15655"/>
    <cellStyle name="Entrada 3 5 5 3" xfId="13384"/>
    <cellStyle name="Entrada 3 5 6" xfId="14550"/>
    <cellStyle name="Entrada 3 5 7" xfId="14342"/>
    <cellStyle name="Entrada 3 6" xfId="22386"/>
    <cellStyle name="Entrada 3 7" xfId="2065"/>
    <cellStyle name="Entrada 4" xfId="2299"/>
    <cellStyle name="Estilo 1" xfId="251"/>
    <cellStyle name="Estilo 1 2" xfId="252"/>
    <cellStyle name="Estilo 1 2 2" xfId="253"/>
    <cellStyle name="Estilo 1 2 2 2" xfId="254"/>
    <cellStyle name="Estilo 1 2 3" xfId="255"/>
    <cellStyle name="Estilo 1 2 3 2" xfId="256"/>
    <cellStyle name="Estilo 1 2 4" xfId="257"/>
    <cellStyle name="Estilo 1 3" xfId="258"/>
    <cellStyle name="Estilo 1 3 2" xfId="259"/>
    <cellStyle name="Estilo 1 3 2 2" xfId="260"/>
    <cellStyle name="Estilo 1 3 3" xfId="261"/>
    <cellStyle name="Estilo 1 3 3 2" xfId="262"/>
    <cellStyle name="Estilo 1 3 4" xfId="263"/>
    <cellStyle name="Estilo 1 4" xfId="264"/>
    <cellStyle name="Estilo 1 5" xfId="265"/>
    <cellStyle name="Estilo 1 6" xfId="266"/>
    <cellStyle name="Estilo 1 7" xfId="267"/>
    <cellStyle name="Euro" xfId="268"/>
    <cellStyle name="Euro 2" xfId="269"/>
    <cellStyle name="Euro 2 2" xfId="270"/>
    <cellStyle name="Euro 3" xfId="271"/>
    <cellStyle name="Euro 4" xfId="272"/>
    <cellStyle name="Excel Built-in Excel Built-in Excel Built-in Excel Built-in Excel Built-in Excel Built-in Excel Built-in Excel Built-in Separador de milhares 4" xfId="26197"/>
    <cellStyle name="Excel Built-in Excel Built-in Excel Built-in Excel Built-in Excel Built-in Excel Built-in Excel Built-in Separador de milhares 4" xfId="26198"/>
    <cellStyle name="Excel Built-in Normal" xfId="26199"/>
    <cellStyle name="Excel Built-in Normal 1" xfId="26200"/>
    <cellStyle name="Excel Built-in Normal 2" xfId="26685"/>
    <cellStyle name="Excel Built-in Normal 3" xfId="26686"/>
    <cellStyle name="Excel_BuiltIn_Comma" xfId="273"/>
    <cellStyle name="Explanatory Text" xfId="274"/>
    <cellStyle name="Explanatory Text 2" xfId="22736"/>
    <cellStyle name="Explanatory Text 3" xfId="2535"/>
    <cellStyle name="Fixed" xfId="26687"/>
    <cellStyle name="Fixo" xfId="26688"/>
    <cellStyle name="Followed Hyperlink" xfId="26689"/>
    <cellStyle name="GLEICY" xfId="33833"/>
    <cellStyle name="GLEICY 2" xfId="33834"/>
    <cellStyle name="Good" xfId="275"/>
    <cellStyle name="Grey" xfId="26690"/>
    <cellStyle name="Heading" xfId="276"/>
    <cellStyle name="Heading 1" xfId="277"/>
    <cellStyle name="Heading 1 2" xfId="22737"/>
    <cellStyle name="Heading 1 3" xfId="2528"/>
    <cellStyle name="Heading 2" xfId="278"/>
    <cellStyle name="Heading 2 2" xfId="22738"/>
    <cellStyle name="Heading 2 3" xfId="2529"/>
    <cellStyle name="Heading 3" xfId="279"/>
    <cellStyle name="Heading 3 2" xfId="22739"/>
    <cellStyle name="Heading 3 2 2" xfId="26671"/>
    <cellStyle name="Heading 3 3" xfId="2530"/>
    <cellStyle name="Heading 3 4" xfId="26311"/>
    <cellStyle name="Heading 4" xfId="280"/>
    <cellStyle name="Heading 4 2" xfId="22740"/>
    <cellStyle name="Heading 4 3" xfId="2531"/>
    <cellStyle name="Heading 5" xfId="26201"/>
    <cellStyle name="Heading1" xfId="281"/>
    <cellStyle name="Heading1 2" xfId="26202"/>
    <cellStyle name="Hiperlink 2" xfId="26691"/>
    <cellStyle name="Hyperlink 2" xfId="282"/>
    <cellStyle name="Incorrecto 2" xfId="283"/>
    <cellStyle name="Incorreto" xfId="9" builtinId="27" customBuiltin="1"/>
    <cellStyle name="Incorreto 2" xfId="284"/>
    <cellStyle name="Indefinido" xfId="26692"/>
    <cellStyle name="Input" xfId="285"/>
    <cellStyle name="Input [yellow]" xfId="26693"/>
    <cellStyle name="Input 2" xfId="2623"/>
    <cellStyle name="Input 2 10" xfId="5263"/>
    <cellStyle name="Input 2 10 2" xfId="10403"/>
    <cellStyle name="Input 2 10 3" xfId="16145"/>
    <cellStyle name="Input 2 10 4" xfId="12831"/>
    <cellStyle name="Input 2 11" xfId="4849"/>
    <cellStyle name="Input 2 11 2" xfId="15827"/>
    <cellStyle name="Input 2 11 3" xfId="13157"/>
    <cellStyle name="Input 2 12" xfId="8786"/>
    <cellStyle name="Input 2 13" xfId="14149"/>
    <cellStyle name="Input 2 2" xfId="2712"/>
    <cellStyle name="Input 2 2 10" xfId="7488"/>
    <cellStyle name="Input 2 2 10 2" xfId="11542"/>
    <cellStyle name="Input 2 2 10 3" xfId="17844"/>
    <cellStyle name="Input 2 2 10 4" xfId="21006"/>
    <cellStyle name="Input 2 2 11" xfId="4905"/>
    <cellStyle name="Input 2 2 11 2" xfId="15876"/>
    <cellStyle name="Input 2 2 11 3" xfId="14108"/>
    <cellStyle name="Input 2 2 12" xfId="8867"/>
    <cellStyle name="Input 2 2 13" xfId="14279"/>
    <cellStyle name="Input 2 2 14" xfId="14971"/>
    <cellStyle name="Input 2 2 2" xfId="2651"/>
    <cellStyle name="Input 2 2 2 10" xfId="4878"/>
    <cellStyle name="Input 2 2 2 10 2" xfId="15853"/>
    <cellStyle name="Input 2 2 2 10 3" xfId="13128"/>
    <cellStyle name="Input 2 2 2 11" xfId="8808"/>
    <cellStyle name="Input 2 2 2 12" xfId="14228"/>
    <cellStyle name="Input 2 2 2 2" xfId="3143"/>
    <cellStyle name="Input 2 2 2 2 10" xfId="9273"/>
    <cellStyle name="Input 2 2 2 2 11" xfId="14596"/>
    <cellStyle name="Input 2 2 2 2 12" xfId="16113"/>
    <cellStyle name="Input 2 2 2 2 2" xfId="3530"/>
    <cellStyle name="Input 2 2 2 2 2 2" xfId="7350"/>
    <cellStyle name="Input 2 2 2 2 2 2 2" xfId="11436"/>
    <cellStyle name="Input 2 2 2 2 2 2 3" xfId="17738"/>
    <cellStyle name="Input 2 2 2 2 2 2 4" xfId="20868"/>
    <cellStyle name="Input 2 2 2 2 2 3" xfId="5641"/>
    <cellStyle name="Input 2 2 2 2 2 3 2" xfId="16447"/>
    <cellStyle name="Input 2 2 2 2 2 3 3" xfId="19159"/>
    <cellStyle name="Input 2 2 2 2 2 4" xfId="9622"/>
    <cellStyle name="Input 2 2 2 2 2 5" xfId="14876"/>
    <cellStyle name="Input 2 2 2 2 2 6" xfId="16497"/>
    <cellStyle name="Input 2 2 2 2 3" xfId="3913"/>
    <cellStyle name="Input 2 2 2 2 3 2" xfId="7176"/>
    <cellStyle name="Input 2 2 2 2 3 2 2" xfId="11306"/>
    <cellStyle name="Input 2 2 2 2 3 2 3" xfId="17587"/>
    <cellStyle name="Input 2 2 2 2 3 2 4" xfId="20694"/>
    <cellStyle name="Input 2 2 2 2 3 3" xfId="5467"/>
    <cellStyle name="Input 2 2 2 2 3 3 2" xfId="16297"/>
    <cellStyle name="Input 2 2 2 2 3 3 3" xfId="18985"/>
    <cellStyle name="Input 2 2 2 2 3 4" xfId="9836"/>
    <cellStyle name="Input 2 2 2 2 3 5" xfId="15152"/>
    <cellStyle name="Input 2 2 2 2 3 6" xfId="14078"/>
    <cellStyle name="Input 2 2 2 2 4" xfId="4296"/>
    <cellStyle name="Input 2 2 2 2 4 2" xfId="8135"/>
    <cellStyle name="Input 2 2 2 2 4 2 2" xfId="12103"/>
    <cellStyle name="Input 2 2 2 2 4 2 3" xfId="18339"/>
    <cellStyle name="Input 2 2 2 2 4 2 4" xfId="21653"/>
    <cellStyle name="Input 2 2 2 2 4 3" xfId="6427"/>
    <cellStyle name="Input 2 2 2 2 4 3 2" xfId="17048"/>
    <cellStyle name="Input 2 2 2 2 4 3 3" xfId="19945"/>
    <cellStyle name="Input 2 2 2 2 4 4" xfId="10014"/>
    <cellStyle name="Input 2 2 2 2 4 5" xfId="15427"/>
    <cellStyle name="Input 2 2 2 2 4 6" xfId="13709"/>
    <cellStyle name="Input 2 2 2 2 5" xfId="4678"/>
    <cellStyle name="Input 2 2 2 2 5 2" xfId="8367"/>
    <cellStyle name="Input 2 2 2 2 5 2 2" xfId="12335"/>
    <cellStyle name="Input 2 2 2 2 5 2 3" xfId="18510"/>
    <cellStyle name="Input 2 2 2 2 5 2 4" xfId="21885"/>
    <cellStyle name="Input 2 2 2 2 5 3" xfId="6659"/>
    <cellStyle name="Input 2 2 2 2 5 3 2" xfId="17219"/>
    <cellStyle name="Input 2 2 2 2 5 3 3" xfId="20177"/>
    <cellStyle name="Input 2 2 2 2 5 4" xfId="10191"/>
    <cellStyle name="Input 2 2 2 2 5 5" xfId="15701"/>
    <cellStyle name="Input 2 2 2 2 5 6" xfId="13327"/>
    <cellStyle name="Input 2 2 2 2 6" xfId="6891"/>
    <cellStyle name="Input 2 2 2 2 6 2" xfId="8599"/>
    <cellStyle name="Input 2 2 2 2 6 2 2" xfId="12567"/>
    <cellStyle name="Input 2 2 2 2 6 2 3" xfId="18681"/>
    <cellStyle name="Input 2 2 2 2 6 2 4" xfId="22117"/>
    <cellStyle name="Input 2 2 2 2 6 3" xfId="11025"/>
    <cellStyle name="Input 2 2 2 2 6 4" xfId="17389"/>
    <cellStyle name="Input 2 2 2 2 6 5" xfId="20409"/>
    <cellStyle name="Input 2 2 2 2 7" xfId="5879"/>
    <cellStyle name="Input 2 2 2 2 7 2" xfId="10620"/>
    <cellStyle name="Input 2 2 2 2 7 3" xfId="16627"/>
    <cellStyle name="Input 2 2 2 2 7 4" xfId="19397"/>
    <cellStyle name="Input 2 2 2 2 8" xfId="7587"/>
    <cellStyle name="Input 2 2 2 2 8 2" xfId="11608"/>
    <cellStyle name="Input 2 2 2 2 8 3" xfId="17919"/>
    <cellStyle name="Input 2 2 2 2 8 4" xfId="21105"/>
    <cellStyle name="Input 2 2 2 2 9" xfId="4969"/>
    <cellStyle name="Input 2 2 2 2 9 2" xfId="15937"/>
    <cellStyle name="Input 2 2 2 2 9 3" xfId="13050"/>
    <cellStyle name="Input 2 2 2 3" xfId="3262"/>
    <cellStyle name="Input 2 2 2 3 2" xfId="3649"/>
    <cellStyle name="Input 2 2 2 3 2 2" xfId="5121"/>
    <cellStyle name="Input 2 2 2 3 2 2 2" xfId="16053"/>
    <cellStyle name="Input 2 2 2 3 2 2 3" xfId="12793"/>
    <cellStyle name="Input 2 2 2 3 2 3" xfId="9740"/>
    <cellStyle name="Input 2 2 2 3 2 4" xfId="14968"/>
    <cellStyle name="Input 2 2 2 3 2 5" xfId="15523"/>
    <cellStyle name="Input 2 2 2 3 3" xfId="4032"/>
    <cellStyle name="Input 2 2 2 3 3 2" xfId="15243"/>
    <cellStyle name="Input 2 2 2 3 3 3" xfId="13959"/>
    <cellStyle name="Input 2 2 2 3 4" xfId="4415"/>
    <cellStyle name="Input 2 2 2 3 4 2" xfId="15519"/>
    <cellStyle name="Input 2 2 2 3 4 3" xfId="13590"/>
    <cellStyle name="Input 2 2 2 3 5" xfId="4797"/>
    <cellStyle name="Input 2 2 2 3 5 2" xfId="15791"/>
    <cellStyle name="Input 2 2 2 3 5 3" xfId="13209"/>
    <cellStyle name="Input 2 2 2 3 6" xfId="5281"/>
    <cellStyle name="Input 2 2 2 3 6 2" xfId="16159"/>
    <cellStyle name="Input 2 2 2 3 6 3" xfId="18799"/>
    <cellStyle name="Input 2 2 2 3 7" xfId="9392"/>
    <cellStyle name="Input 2 2 2 3 8" xfId="14688"/>
    <cellStyle name="Input 2 2 2 3 9" xfId="14462"/>
    <cellStyle name="Input 2 2 2 4" xfId="2851"/>
    <cellStyle name="Input 2 2 2 4 2" xfId="7828"/>
    <cellStyle name="Input 2 2 2 4 2 2" xfId="11836"/>
    <cellStyle name="Input 2 2 2 4 2 3" xfId="18092"/>
    <cellStyle name="Input 2 2 2 4 2 4" xfId="21346"/>
    <cellStyle name="Input 2 2 2 4 3" xfId="6120"/>
    <cellStyle name="Input 2 2 2 4 3 2" xfId="16800"/>
    <cellStyle name="Input 2 2 2 4 3 3" xfId="19638"/>
    <cellStyle name="Input 2 2 2 4 4" xfId="9004"/>
    <cellStyle name="Input 2 2 2 4 5" xfId="14389"/>
    <cellStyle name="Input 2 2 2 4 6" xfId="15510"/>
    <cellStyle name="Input 2 2 2 5" xfId="5448"/>
    <cellStyle name="Input 2 2 2 5 2" xfId="7157"/>
    <cellStyle name="Input 2 2 2 5 2 2" xfId="11288"/>
    <cellStyle name="Input 2 2 2 5 2 3" xfId="17571"/>
    <cellStyle name="Input 2 2 2 5 2 4" xfId="20675"/>
    <cellStyle name="Input 2 2 2 5 3" xfId="10462"/>
    <cellStyle name="Input 2 2 2 5 4" xfId="16281"/>
    <cellStyle name="Input 2 2 2 5 5" xfId="18966"/>
    <cellStyle name="Input 2 2 2 6" xfId="6114"/>
    <cellStyle name="Input 2 2 2 6 2" xfId="7822"/>
    <cellStyle name="Input 2 2 2 6 2 2" xfId="11832"/>
    <cellStyle name="Input 2 2 2 6 2 3" xfId="18086"/>
    <cellStyle name="Input 2 2 2 6 2 4" xfId="21340"/>
    <cellStyle name="Input 2 2 2 6 3" xfId="10812"/>
    <cellStyle name="Input 2 2 2 6 4" xfId="16794"/>
    <cellStyle name="Input 2 2 2 6 5" xfId="19632"/>
    <cellStyle name="Input 2 2 2 7" xfId="5318"/>
    <cellStyle name="Input 2 2 2 7 2" xfId="5096"/>
    <cellStyle name="Input 2 2 2 7 2 2" xfId="10343"/>
    <cellStyle name="Input 2 2 2 7 2 3" xfId="16032"/>
    <cellStyle name="Input 2 2 2 7 2 4" xfId="12806"/>
    <cellStyle name="Input 2 2 2 7 3" xfId="10421"/>
    <cellStyle name="Input 2 2 2 7 4" xfId="16190"/>
    <cellStyle name="Input 2 2 2 7 5" xfId="18836"/>
    <cellStyle name="Input 2 2 2 8" xfId="5747"/>
    <cellStyle name="Input 2 2 2 8 2" xfId="10528"/>
    <cellStyle name="Input 2 2 2 8 3" xfId="16527"/>
    <cellStyle name="Input 2 2 2 8 4" xfId="19265"/>
    <cellStyle name="Input 2 2 2 9" xfId="7456"/>
    <cellStyle name="Input 2 2 2 9 2" xfId="11515"/>
    <cellStyle name="Input 2 2 2 9 3" xfId="17818"/>
    <cellStyle name="Input 2 2 2 9 4" xfId="20974"/>
    <cellStyle name="Input 2 2 3" xfId="3202"/>
    <cellStyle name="Input 2 2 3 10" xfId="9332"/>
    <cellStyle name="Input 2 2 3 11" xfId="14644"/>
    <cellStyle name="Input 2 2 3 12" xfId="15207"/>
    <cellStyle name="Input 2 2 3 2" xfId="3589"/>
    <cellStyle name="Input 2 2 3 2 2" xfId="7254"/>
    <cellStyle name="Input 2 2 3 2 2 2" xfId="11359"/>
    <cellStyle name="Input 2 2 3 2 2 3" xfId="17655"/>
    <cellStyle name="Input 2 2 3 2 2 4" xfId="20772"/>
    <cellStyle name="Input 2 2 3 2 3" xfId="5545"/>
    <cellStyle name="Input 2 2 3 2 3 2" xfId="16364"/>
    <cellStyle name="Input 2 2 3 2 3 3" xfId="19063"/>
    <cellStyle name="Input 2 2 3 2 4" xfId="9681"/>
    <cellStyle name="Input 2 2 3 2 5" xfId="14924"/>
    <cellStyle name="Input 2 2 3 2 6" xfId="17113"/>
    <cellStyle name="Input 2 2 3 3" xfId="3972"/>
    <cellStyle name="Input 2 2 3 3 2" xfId="7764"/>
    <cellStyle name="Input 2 2 3 3 2 2" xfId="11785"/>
    <cellStyle name="Input 2 2 3 3 2 3" xfId="18038"/>
    <cellStyle name="Input 2 2 3 3 2 4" xfId="21282"/>
    <cellStyle name="Input 2 2 3 3 3" xfId="6056"/>
    <cellStyle name="Input 2 2 3 3 3 2" xfId="16746"/>
    <cellStyle name="Input 2 2 3 3 3 3" xfId="19574"/>
    <cellStyle name="Input 2 2 3 3 4" xfId="9891"/>
    <cellStyle name="Input 2 2 3 3 5" xfId="15200"/>
    <cellStyle name="Input 2 2 3 3 6" xfId="14019"/>
    <cellStyle name="Input 2 2 3 4" xfId="4355"/>
    <cellStyle name="Input 2 2 3 4 2" xfId="8120"/>
    <cellStyle name="Input 2 2 3 4 2 2" xfId="12088"/>
    <cellStyle name="Input 2 2 3 4 2 3" xfId="18326"/>
    <cellStyle name="Input 2 2 3 4 2 4" xfId="21638"/>
    <cellStyle name="Input 2 2 3 4 3" xfId="6412"/>
    <cellStyle name="Input 2 2 3 4 3 2" xfId="17035"/>
    <cellStyle name="Input 2 2 3 4 3 3" xfId="19930"/>
    <cellStyle name="Input 2 2 3 4 4" xfId="10069"/>
    <cellStyle name="Input 2 2 3 4 5" xfId="15475"/>
    <cellStyle name="Input 2 2 3 4 6" xfId="13650"/>
    <cellStyle name="Input 2 2 3 5" xfId="4737"/>
    <cellStyle name="Input 2 2 3 5 2" xfId="8352"/>
    <cellStyle name="Input 2 2 3 5 2 2" xfId="12320"/>
    <cellStyle name="Input 2 2 3 5 2 3" xfId="18497"/>
    <cellStyle name="Input 2 2 3 5 2 4" xfId="21870"/>
    <cellStyle name="Input 2 2 3 5 3" xfId="6644"/>
    <cellStyle name="Input 2 2 3 5 3 2" xfId="17206"/>
    <cellStyle name="Input 2 2 3 5 3 3" xfId="20162"/>
    <cellStyle name="Input 2 2 3 5 4" xfId="10246"/>
    <cellStyle name="Input 2 2 3 5 5" xfId="15748"/>
    <cellStyle name="Input 2 2 3 5 6" xfId="13268"/>
    <cellStyle name="Input 2 2 3 6" xfId="6876"/>
    <cellStyle name="Input 2 2 3 6 2" xfId="8584"/>
    <cellStyle name="Input 2 2 3 6 2 2" xfId="12552"/>
    <cellStyle name="Input 2 2 3 6 2 3" xfId="18668"/>
    <cellStyle name="Input 2 2 3 6 2 4" xfId="22102"/>
    <cellStyle name="Input 2 2 3 6 3" xfId="11010"/>
    <cellStyle name="Input 2 2 3 6 4" xfId="17376"/>
    <cellStyle name="Input 2 2 3 6 5" xfId="20394"/>
    <cellStyle name="Input 2 2 3 7" xfId="5864"/>
    <cellStyle name="Input 2 2 3 7 2" xfId="10605"/>
    <cellStyle name="Input 2 2 3 7 3" xfId="16614"/>
    <cellStyle name="Input 2 2 3 7 4" xfId="19382"/>
    <cellStyle name="Input 2 2 3 8" xfId="7572"/>
    <cellStyle name="Input 2 2 3 8 2" xfId="11593"/>
    <cellStyle name="Input 2 2 3 8 3" xfId="17906"/>
    <cellStyle name="Input 2 2 3 8 4" xfId="21090"/>
    <cellStyle name="Input 2 2 3 9" xfId="4954"/>
    <cellStyle name="Input 2 2 3 9 2" xfId="15924"/>
    <cellStyle name="Input 2 2 3 9 3" xfId="13065"/>
    <cellStyle name="Input 2 2 4" xfId="3122"/>
    <cellStyle name="Input 2 2 4 2" xfId="3509"/>
    <cellStyle name="Input 2 2 4 2 2" xfId="7389"/>
    <cellStyle name="Input 2 2 4 2 2 2" xfId="17768"/>
    <cellStyle name="Input 2 2 4 2 2 3" xfId="20907"/>
    <cellStyle name="Input 2 2 4 2 3" xfId="9602"/>
    <cellStyle name="Input 2 2 4 2 4" xfId="14859"/>
    <cellStyle name="Input 2 2 4 2 5" xfId="14311"/>
    <cellStyle name="Input 2 2 4 3" xfId="3892"/>
    <cellStyle name="Input 2 2 4 3 2" xfId="15135"/>
    <cellStyle name="Input 2 2 4 3 3" xfId="14256"/>
    <cellStyle name="Input 2 2 4 4" xfId="4275"/>
    <cellStyle name="Input 2 2 4 4 2" xfId="15410"/>
    <cellStyle name="Input 2 2 4 4 3" xfId="13730"/>
    <cellStyle name="Input 2 2 4 5" xfId="4657"/>
    <cellStyle name="Input 2 2 4 5 2" xfId="15684"/>
    <cellStyle name="Input 2 2 4 5 3" xfId="13348"/>
    <cellStyle name="Input 2 2 4 6" xfId="5680"/>
    <cellStyle name="Input 2 2 4 6 2" xfId="16477"/>
    <cellStyle name="Input 2 2 4 6 3" xfId="19198"/>
    <cellStyle name="Input 2 2 4 7" xfId="9253"/>
    <cellStyle name="Input 2 2 4 8" xfId="14579"/>
    <cellStyle name="Input 2 2 4 9" xfId="17284"/>
    <cellStyle name="Input 2 2 5" xfId="6327"/>
    <cellStyle name="Input 2 2 5 2" xfId="8035"/>
    <cellStyle name="Input 2 2 5 2 2" xfId="12008"/>
    <cellStyle name="Input 2 2 5 2 3" xfId="18248"/>
    <cellStyle name="Input 2 2 5 2 4" xfId="21553"/>
    <cellStyle name="Input 2 2 5 3" xfId="10866"/>
    <cellStyle name="Input 2 2 5 4" xfId="16957"/>
    <cellStyle name="Input 2 2 5 5" xfId="19845"/>
    <cellStyle name="Input 2 2 6" xfId="5634"/>
    <cellStyle name="Input 2 2 6 2" xfId="7343"/>
    <cellStyle name="Input 2 2 6 2 2" xfId="11429"/>
    <cellStyle name="Input 2 2 6 2 3" xfId="17732"/>
    <cellStyle name="Input 2 2 6 2 4" xfId="20861"/>
    <cellStyle name="Input 2 2 6 3" xfId="10506"/>
    <cellStyle name="Input 2 2 6 4" xfId="16441"/>
    <cellStyle name="Input 2 2 6 5" xfId="19152"/>
    <cellStyle name="Input 2 2 7" xfId="6087"/>
    <cellStyle name="Input 2 2 7 2" xfId="7795"/>
    <cellStyle name="Input 2 2 7 2 2" xfId="11811"/>
    <cellStyle name="Input 2 2 7 2 3" xfId="18063"/>
    <cellStyle name="Input 2 2 7 2 4" xfId="21313"/>
    <cellStyle name="Input 2 2 7 3" xfId="10803"/>
    <cellStyle name="Input 2 2 7 4" xfId="16771"/>
    <cellStyle name="Input 2 2 7 5" xfId="19605"/>
    <cellStyle name="Input 2 2 8" xfId="5503"/>
    <cellStyle name="Input 2 2 8 2" xfId="7212"/>
    <cellStyle name="Input 2 2 8 2 2" xfId="11338"/>
    <cellStyle name="Input 2 2 8 2 3" xfId="17617"/>
    <cellStyle name="Input 2 2 8 2 4" xfId="20730"/>
    <cellStyle name="Input 2 2 8 3" xfId="10481"/>
    <cellStyle name="Input 2 2 8 4" xfId="16326"/>
    <cellStyle name="Input 2 2 8 5" xfId="19021"/>
    <cellStyle name="Input 2 2 9" xfId="5779"/>
    <cellStyle name="Input 2 2 9 2" xfId="10555"/>
    <cellStyle name="Input 2 2 9 3" xfId="16552"/>
    <cellStyle name="Input 2 2 9 4" xfId="19297"/>
    <cellStyle name="Input 2 3" xfId="2669"/>
    <cellStyle name="Input 2 3 10" xfId="7515"/>
    <cellStyle name="Input 2 3 10 2" xfId="11557"/>
    <cellStyle name="Input 2 3 10 3" xfId="17863"/>
    <cellStyle name="Input 2 3 10 4" xfId="21033"/>
    <cellStyle name="Input 2 3 11" xfId="4920"/>
    <cellStyle name="Input 2 3 11 2" xfId="15890"/>
    <cellStyle name="Input 2 3 11 3" xfId="13099"/>
    <cellStyle name="Input 2 3 12" xfId="8826"/>
    <cellStyle name="Input 2 3 13" xfId="14243"/>
    <cellStyle name="Input 2 3 14" xfId="14706"/>
    <cellStyle name="Input 2 3 2" xfId="2728"/>
    <cellStyle name="Input 2 3 2 10" xfId="4942"/>
    <cellStyle name="Input 2 3 2 10 2" xfId="15912"/>
    <cellStyle name="Input 2 3 2 10 3" xfId="13077"/>
    <cellStyle name="Input 2 3 2 11" xfId="8883"/>
    <cellStyle name="Input 2 3 2 12" xfId="14288"/>
    <cellStyle name="Input 2 3 2 2" xfId="3218"/>
    <cellStyle name="Input 2 3 2 2 10" xfId="9348"/>
    <cellStyle name="Input 2 3 2 2 11" xfId="14653"/>
    <cellStyle name="Input 2 3 2 2 12" xfId="16310"/>
    <cellStyle name="Input 2 3 2 2 2" xfId="3605"/>
    <cellStyle name="Input 2 3 2 2 2 2" xfId="7966"/>
    <cellStyle name="Input 2 3 2 2 2 2 2" xfId="11942"/>
    <cellStyle name="Input 2 3 2 2 2 2 3" xfId="18193"/>
    <cellStyle name="Input 2 3 2 2 2 2 4" xfId="21484"/>
    <cellStyle name="Input 2 3 2 2 2 3" xfId="6258"/>
    <cellStyle name="Input 2 3 2 2 2 3 2" xfId="16901"/>
    <cellStyle name="Input 2 3 2 2 2 3 3" xfId="19776"/>
    <cellStyle name="Input 2 3 2 2 2 4" xfId="9697"/>
    <cellStyle name="Input 2 3 2 2 2 5" xfId="14933"/>
    <cellStyle name="Input 2 3 2 2 2 6" xfId="14982"/>
    <cellStyle name="Input 2 3 2 2 3" xfId="3988"/>
    <cellStyle name="Input 2 3 2 2 3 2" xfId="5070"/>
    <cellStyle name="Input 2 3 2 2 3 2 2" xfId="10322"/>
    <cellStyle name="Input 2 3 2 2 3 2 3" xfId="16011"/>
    <cellStyle name="Input 2 3 2 2 3 2 4" xfId="12962"/>
    <cellStyle name="Input 2 3 2 2 3 3" xfId="5345"/>
    <cellStyle name="Input 2 3 2 2 3 3 2" xfId="16212"/>
    <cellStyle name="Input 2 3 2 2 3 3 3" xfId="18863"/>
    <cellStyle name="Input 2 3 2 2 3 4" xfId="9907"/>
    <cellStyle name="Input 2 3 2 2 3 5" xfId="15209"/>
    <cellStyle name="Input 2 3 2 2 3 6" xfId="14003"/>
    <cellStyle name="Input 2 3 2 2 4" xfId="4371"/>
    <cellStyle name="Input 2 3 2 2 4 2" xfId="8273"/>
    <cellStyle name="Input 2 3 2 2 4 2 2" xfId="12241"/>
    <cellStyle name="Input 2 3 2 2 4 2 3" xfId="18426"/>
    <cellStyle name="Input 2 3 2 2 4 2 4" xfId="21791"/>
    <cellStyle name="Input 2 3 2 2 4 3" xfId="6565"/>
    <cellStyle name="Input 2 3 2 2 4 3 2" xfId="17135"/>
    <cellStyle name="Input 2 3 2 2 4 3 3" xfId="20083"/>
    <cellStyle name="Input 2 3 2 2 4 4" xfId="10085"/>
    <cellStyle name="Input 2 3 2 2 4 5" xfId="15484"/>
    <cellStyle name="Input 2 3 2 2 4 6" xfId="13634"/>
    <cellStyle name="Input 2 3 2 2 5" xfId="4753"/>
    <cellStyle name="Input 2 3 2 2 5 2" xfId="8505"/>
    <cellStyle name="Input 2 3 2 2 5 2 2" xfId="12473"/>
    <cellStyle name="Input 2 3 2 2 5 2 3" xfId="18597"/>
    <cellStyle name="Input 2 3 2 2 5 2 4" xfId="22023"/>
    <cellStyle name="Input 2 3 2 2 5 3" xfId="6797"/>
    <cellStyle name="Input 2 3 2 2 5 3 2" xfId="17305"/>
    <cellStyle name="Input 2 3 2 2 5 3 3" xfId="20315"/>
    <cellStyle name="Input 2 3 2 2 5 4" xfId="10262"/>
    <cellStyle name="Input 2 3 2 2 5 5" xfId="15757"/>
    <cellStyle name="Input 2 3 2 2 5 6" xfId="13252"/>
    <cellStyle name="Input 2 3 2 2 6" xfId="7029"/>
    <cellStyle name="Input 2 3 2 2 6 2" xfId="8737"/>
    <cellStyle name="Input 2 3 2 2 6 2 2" xfId="12705"/>
    <cellStyle name="Input 2 3 2 2 6 2 3" xfId="18769"/>
    <cellStyle name="Input 2 3 2 2 6 2 4" xfId="22255"/>
    <cellStyle name="Input 2 3 2 2 6 3" xfId="11163"/>
    <cellStyle name="Input 2 3 2 2 6 4" xfId="17476"/>
    <cellStyle name="Input 2 3 2 2 6 5" xfId="20547"/>
    <cellStyle name="Input 2 3 2 2 7" xfId="6017"/>
    <cellStyle name="Input 2 3 2 2 7 2" xfId="10758"/>
    <cellStyle name="Input 2 3 2 2 7 3" xfId="16715"/>
    <cellStyle name="Input 2 3 2 2 7 4" xfId="19535"/>
    <cellStyle name="Input 2 3 2 2 8" xfId="7725"/>
    <cellStyle name="Input 2 3 2 2 8 2" xfId="11746"/>
    <cellStyle name="Input 2 3 2 2 8 3" xfId="18007"/>
    <cellStyle name="Input 2 3 2 2 8 4" xfId="21243"/>
    <cellStyle name="Input 2 3 2 2 9" xfId="5211"/>
    <cellStyle name="Input 2 3 2 2 9 2" xfId="16103"/>
    <cellStyle name="Input 2 3 2 2 9 3" xfId="12764"/>
    <cellStyle name="Input 2 3 2 3" xfId="3275"/>
    <cellStyle name="Input 2 3 2 3 2" xfId="3662"/>
    <cellStyle name="Input 2 3 2 3 2 2" xfId="7313"/>
    <cellStyle name="Input 2 3 2 3 2 2 2" xfId="17706"/>
    <cellStyle name="Input 2 3 2 3 2 2 3" xfId="20831"/>
    <cellStyle name="Input 2 3 2 3 2 3" xfId="9745"/>
    <cellStyle name="Input 2 3 2 3 2 4" xfId="14975"/>
    <cellStyle name="Input 2 3 2 3 2 5" xfId="18423"/>
    <cellStyle name="Input 2 3 2 3 3" xfId="4045"/>
    <cellStyle name="Input 2 3 2 3 3 2" xfId="15250"/>
    <cellStyle name="Input 2 3 2 3 3 3" xfId="13946"/>
    <cellStyle name="Input 2 3 2 3 4" xfId="4428"/>
    <cellStyle name="Input 2 3 2 3 4 2" xfId="15526"/>
    <cellStyle name="Input 2 3 2 3 4 3" xfId="13577"/>
    <cellStyle name="Input 2 3 2 3 5" xfId="4810"/>
    <cellStyle name="Input 2 3 2 3 5 2" xfId="15798"/>
    <cellStyle name="Input 2 3 2 3 5 3" xfId="13196"/>
    <cellStyle name="Input 2 3 2 3 6" xfId="5604"/>
    <cellStyle name="Input 2 3 2 3 6 2" xfId="16415"/>
    <cellStyle name="Input 2 3 2 3 6 3" xfId="19122"/>
    <cellStyle name="Input 2 3 2 3 7" xfId="9405"/>
    <cellStyle name="Input 2 3 2 3 8" xfId="14695"/>
    <cellStyle name="Input 2 3 2 3 9" xfId="17439"/>
    <cellStyle name="Input 2 3 2 4" xfId="2893"/>
    <cellStyle name="Input 2 3 2 4 2" xfId="5130"/>
    <cellStyle name="Input 2 3 2 4 2 2" xfId="10370"/>
    <cellStyle name="Input 2 3 2 4 2 3" xfId="16060"/>
    <cellStyle name="Input 2 3 2 4 2 4" xfId="12788"/>
    <cellStyle name="Input 2 3 2 4 3" xfId="5272"/>
    <cellStyle name="Input 2 3 2 4 3 2" xfId="16152"/>
    <cellStyle name="Input 2 3 2 4 3 3" xfId="12751"/>
    <cellStyle name="Input 2 3 2 4 4" xfId="9045"/>
    <cellStyle name="Input 2 3 2 4 5" xfId="14421"/>
    <cellStyle name="Input 2 3 2 4 6" xfId="14559"/>
    <cellStyle name="Input 2 3 2 5" xfId="6400"/>
    <cellStyle name="Input 2 3 2 5 2" xfId="8108"/>
    <cellStyle name="Input 2 3 2 5 2 2" xfId="12076"/>
    <cellStyle name="Input 2 3 2 5 2 3" xfId="18314"/>
    <cellStyle name="Input 2 3 2 5 2 4" xfId="21626"/>
    <cellStyle name="Input 2 3 2 5 3" xfId="10918"/>
    <cellStyle name="Input 2 3 2 5 4" xfId="17023"/>
    <cellStyle name="Input 2 3 2 5 5" xfId="19918"/>
    <cellStyle name="Input 2 3 2 6" xfId="6632"/>
    <cellStyle name="Input 2 3 2 6 2" xfId="8340"/>
    <cellStyle name="Input 2 3 2 6 2 2" xfId="12308"/>
    <cellStyle name="Input 2 3 2 6 2 3" xfId="18485"/>
    <cellStyle name="Input 2 3 2 6 2 4" xfId="21858"/>
    <cellStyle name="Input 2 3 2 6 3" xfId="10958"/>
    <cellStyle name="Input 2 3 2 6 4" xfId="17194"/>
    <cellStyle name="Input 2 3 2 6 5" xfId="20150"/>
    <cellStyle name="Input 2 3 2 7" xfId="6864"/>
    <cellStyle name="Input 2 3 2 7 2" xfId="8572"/>
    <cellStyle name="Input 2 3 2 7 2 2" xfId="12540"/>
    <cellStyle name="Input 2 3 2 7 2 3" xfId="18656"/>
    <cellStyle name="Input 2 3 2 7 2 4" xfId="22090"/>
    <cellStyle name="Input 2 3 2 7 3" xfId="10998"/>
    <cellStyle name="Input 2 3 2 7 4" xfId="17364"/>
    <cellStyle name="Input 2 3 2 7 5" xfId="20382"/>
    <cellStyle name="Input 2 3 2 8" xfId="5846"/>
    <cellStyle name="Input 2 3 2 8 2" xfId="10593"/>
    <cellStyle name="Input 2 3 2 8 3" xfId="16600"/>
    <cellStyle name="Input 2 3 2 8 4" xfId="19364"/>
    <cellStyle name="Input 2 3 2 9" xfId="7554"/>
    <cellStyle name="Input 2 3 2 9 2" xfId="11581"/>
    <cellStyle name="Input 2 3 2 9 3" xfId="17892"/>
    <cellStyle name="Input 2 3 2 9 4" xfId="21072"/>
    <cellStyle name="Input 2 3 3" xfId="3161"/>
    <cellStyle name="Input 2 3 3 10" xfId="9291"/>
    <cellStyle name="Input 2 3 3 11" xfId="14611"/>
    <cellStyle name="Input 2 3 3 12" xfId="16088"/>
    <cellStyle name="Input 2 3 3 2" xfId="3548"/>
    <cellStyle name="Input 2 3 3 2 2" xfId="7366"/>
    <cellStyle name="Input 2 3 3 2 2 2" xfId="11452"/>
    <cellStyle name="Input 2 3 3 2 2 3" xfId="17751"/>
    <cellStyle name="Input 2 3 3 2 2 4" xfId="20884"/>
    <cellStyle name="Input 2 3 3 2 3" xfId="5657"/>
    <cellStyle name="Input 2 3 3 2 3 2" xfId="16460"/>
    <cellStyle name="Input 2 3 3 2 3 3" xfId="19175"/>
    <cellStyle name="Input 2 3 3 2 4" xfId="9640"/>
    <cellStyle name="Input 2 3 3 2 5" xfId="14891"/>
    <cellStyle name="Input 2 3 3 2 6" xfId="16816"/>
    <cellStyle name="Input 2 3 3 3" xfId="3931"/>
    <cellStyle name="Input 2 3 3 3 2" xfId="5091"/>
    <cellStyle name="Input 2 3 3 3 2 2" xfId="10340"/>
    <cellStyle name="Input 2 3 3 3 2 3" xfId="16027"/>
    <cellStyle name="Input 2 3 3 3 2 4" xfId="12807"/>
    <cellStyle name="Input 2 3 3 3 3" xfId="5326"/>
    <cellStyle name="Input 2 3 3 3 3 2" xfId="16197"/>
    <cellStyle name="Input 2 3 3 3 3 3" xfId="18844"/>
    <cellStyle name="Input 2 3 3 3 4" xfId="9854"/>
    <cellStyle name="Input 2 3 3 3 5" xfId="15167"/>
    <cellStyle name="Input 2 3 3 3 6" xfId="14060"/>
    <cellStyle name="Input 2 3 3 4" xfId="4314"/>
    <cellStyle name="Input 2 3 3 4 2" xfId="8179"/>
    <cellStyle name="Input 2 3 3 4 2 2" xfId="12147"/>
    <cellStyle name="Input 2 3 3 4 2 3" xfId="18375"/>
    <cellStyle name="Input 2 3 3 4 2 4" xfId="21697"/>
    <cellStyle name="Input 2 3 3 4 3" xfId="6471"/>
    <cellStyle name="Input 2 3 3 4 3 2" xfId="17084"/>
    <cellStyle name="Input 2 3 3 4 3 3" xfId="19989"/>
    <cellStyle name="Input 2 3 3 4 4" xfId="10032"/>
    <cellStyle name="Input 2 3 3 4 5" xfId="15442"/>
    <cellStyle name="Input 2 3 3 4 6" xfId="13691"/>
    <cellStyle name="Input 2 3 3 5" xfId="4696"/>
    <cellStyle name="Input 2 3 3 5 2" xfId="8411"/>
    <cellStyle name="Input 2 3 3 5 2 2" xfId="12379"/>
    <cellStyle name="Input 2 3 3 5 2 3" xfId="18546"/>
    <cellStyle name="Input 2 3 3 5 2 4" xfId="21929"/>
    <cellStyle name="Input 2 3 3 5 3" xfId="6703"/>
    <cellStyle name="Input 2 3 3 5 3 2" xfId="17255"/>
    <cellStyle name="Input 2 3 3 5 3 3" xfId="20221"/>
    <cellStyle name="Input 2 3 3 5 4" xfId="10209"/>
    <cellStyle name="Input 2 3 3 5 5" xfId="15716"/>
    <cellStyle name="Input 2 3 3 5 6" xfId="13309"/>
    <cellStyle name="Input 2 3 3 6" xfId="6935"/>
    <cellStyle name="Input 2 3 3 6 2" xfId="8643"/>
    <cellStyle name="Input 2 3 3 6 2 2" xfId="12611"/>
    <cellStyle name="Input 2 3 3 6 2 3" xfId="18717"/>
    <cellStyle name="Input 2 3 3 6 2 4" xfId="22161"/>
    <cellStyle name="Input 2 3 3 6 3" xfId="11069"/>
    <cellStyle name="Input 2 3 3 6 4" xfId="17425"/>
    <cellStyle name="Input 2 3 3 6 5" xfId="20453"/>
    <cellStyle name="Input 2 3 3 7" xfId="5923"/>
    <cellStyle name="Input 2 3 3 7 2" xfId="10664"/>
    <cellStyle name="Input 2 3 3 7 3" xfId="16663"/>
    <cellStyle name="Input 2 3 3 7 4" xfId="19441"/>
    <cellStyle name="Input 2 3 3 8" xfId="7631"/>
    <cellStyle name="Input 2 3 3 8 2" xfId="11652"/>
    <cellStyle name="Input 2 3 3 8 3" xfId="17955"/>
    <cellStyle name="Input 2 3 3 8 4" xfId="21149"/>
    <cellStyle name="Input 2 3 3 9" xfId="5019"/>
    <cellStyle name="Input 2 3 3 9 2" xfId="15978"/>
    <cellStyle name="Input 2 3 3 9 3" xfId="13000"/>
    <cellStyle name="Input 2 3 4" xfId="3061"/>
    <cellStyle name="Input 2 3 4 2" xfId="3448"/>
    <cellStyle name="Input 2 3 4 2 2" xfId="7832"/>
    <cellStyle name="Input 2 3 4 2 2 2" xfId="18094"/>
    <cellStyle name="Input 2 3 4 2 2 3" xfId="21350"/>
    <cellStyle name="Input 2 3 4 2 3" xfId="9556"/>
    <cellStyle name="Input 2 3 4 2 4" xfId="14812"/>
    <cellStyle name="Input 2 3 4 2 5" xfId="16690"/>
    <cellStyle name="Input 2 3 4 3" xfId="3831"/>
    <cellStyle name="Input 2 3 4 3 2" xfId="15088"/>
    <cellStyle name="Input 2 3 4 3 3" xfId="14094"/>
    <cellStyle name="Input 2 3 4 4" xfId="4214"/>
    <cellStyle name="Input 2 3 4 4 2" xfId="15363"/>
    <cellStyle name="Input 2 3 4 4 3" xfId="13791"/>
    <cellStyle name="Input 2 3 4 5" xfId="4596"/>
    <cellStyle name="Input 2 3 4 5 2" xfId="15637"/>
    <cellStyle name="Input 2 3 4 5 3" xfId="13409"/>
    <cellStyle name="Input 2 3 4 6" xfId="6124"/>
    <cellStyle name="Input 2 3 4 6 2" xfId="16802"/>
    <cellStyle name="Input 2 3 4 6 3" xfId="19642"/>
    <cellStyle name="Input 2 3 4 7" xfId="9201"/>
    <cellStyle name="Input 2 3 4 8" xfId="14532"/>
    <cellStyle name="Input 2 3 4 9" xfId="15400"/>
    <cellStyle name="Input 2 3 5" xfId="2869"/>
    <cellStyle name="Input 2 3 5 2" xfId="8026"/>
    <cellStyle name="Input 2 3 5 2 2" xfId="12001"/>
    <cellStyle name="Input 2 3 5 2 3" xfId="18242"/>
    <cellStyle name="Input 2 3 5 2 4" xfId="21544"/>
    <cellStyle name="Input 2 3 5 3" xfId="6318"/>
    <cellStyle name="Input 2 3 5 3 2" xfId="16951"/>
    <cellStyle name="Input 2 3 5 3 3" xfId="19836"/>
    <cellStyle name="Input 2 3 5 4" xfId="9022"/>
    <cellStyle name="Input 2 3 5 5" xfId="14404"/>
    <cellStyle name="Input 2 3 5 6" xfId="15301"/>
    <cellStyle name="Input 2 3 6" xfId="6378"/>
    <cellStyle name="Input 2 3 6 2" xfId="8086"/>
    <cellStyle name="Input 2 3 6 2 2" xfId="12054"/>
    <cellStyle name="Input 2 3 6 2 3" xfId="18292"/>
    <cellStyle name="Input 2 3 6 2 4" xfId="21604"/>
    <cellStyle name="Input 2 3 6 3" xfId="10896"/>
    <cellStyle name="Input 2 3 6 4" xfId="17001"/>
    <cellStyle name="Input 2 3 6 5" xfId="19896"/>
    <cellStyle name="Input 2 3 7" xfId="6610"/>
    <cellStyle name="Input 2 3 7 2" xfId="8318"/>
    <cellStyle name="Input 2 3 7 2 2" xfId="12286"/>
    <cellStyle name="Input 2 3 7 2 3" xfId="18463"/>
    <cellStyle name="Input 2 3 7 2 4" xfId="21836"/>
    <cellStyle name="Input 2 3 7 3" xfId="10936"/>
    <cellStyle name="Input 2 3 7 4" xfId="17172"/>
    <cellStyle name="Input 2 3 7 5" xfId="20128"/>
    <cellStyle name="Input 2 3 8" xfId="6842"/>
    <cellStyle name="Input 2 3 8 2" xfId="8550"/>
    <cellStyle name="Input 2 3 8 2 2" xfId="12518"/>
    <cellStyle name="Input 2 3 8 2 3" xfId="18634"/>
    <cellStyle name="Input 2 3 8 2 4" xfId="22068"/>
    <cellStyle name="Input 2 3 8 3" xfId="10976"/>
    <cellStyle name="Input 2 3 8 4" xfId="17342"/>
    <cellStyle name="Input 2 3 8 5" xfId="20360"/>
    <cellStyle name="Input 2 3 9" xfId="5807"/>
    <cellStyle name="Input 2 3 9 2" xfId="10571"/>
    <cellStyle name="Input 2 3 9 3" xfId="16571"/>
    <cellStyle name="Input 2 3 9 4" xfId="19325"/>
    <cellStyle name="Input 2 4" xfId="2829"/>
    <cellStyle name="Input 2 4 10" xfId="8982"/>
    <cellStyle name="Input 2 4 11" xfId="14370"/>
    <cellStyle name="Input 2 4 12" xfId="17691"/>
    <cellStyle name="Input 2 4 2" xfId="2768"/>
    <cellStyle name="Input 2 4 2 2" xfId="7267"/>
    <cellStyle name="Input 2 4 2 2 2" xfId="11372"/>
    <cellStyle name="Input 2 4 2 2 3" xfId="17667"/>
    <cellStyle name="Input 2 4 2 2 4" xfId="20785"/>
    <cellStyle name="Input 2 4 2 3" xfId="5558"/>
    <cellStyle name="Input 2 4 2 3 2" xfId="16376"/>
    <cellStyle name="Input 2 4 2 3 3" xfId="19076"/>
    <cellStyle name="Input 2 4 2 4" xfId="8923"/>
    <cellStyle name="Input 2 4 2 5" xfId="14319"/>
    <cellStyle name="Input 2 4 2 6" xfId="14917"/>
    <cellStyle name="Input 2 4 3" xfId="3316"/>
    <cellStyle name="Input 2 4 3 2" xfId="7433"/>
    <cellStyle name="Input 2 4 3 2 2" xfId="11494"/>
    <cellStyle name="Input 2 4 3 2 3" xfId="17798"/>
    <cellStyle name="Input 2 4 3 2 4" xfId="20951"/>
    <cellStyle name="Input 2 4 3 3" xfId="5724"/>
    <cellStyle name="Input 2 4 3 3 2" xfId="16507"/>
    <cellStyle name="Input 2 4 3 3 3" xfId="19242"/>
    <cellStyle name="Input 2 4 3 4" xfId="9446"/>
    <cellStyle name="Input 2 4 3 5" xfId="14728"/>
    <cellStyle name="Input 2 4 3 6" xfId="16131"/>
    <cellStyle name="Input 2 4 4" xfId="2798"/>
    <cellStyle name="Input 2 4 4 2" xfId="8145"/>
    <cellStyle name="Input 2 4 4 2 2" xfId="12113"/>
    <cellStyle name="Input 2 4 4 2 3" xfId="18348"/>
    <cellStyle name="Input 2 4 4 2 4" xfId="21663"/>
    <cellStyle name="Input 2 4 4 3" xfId="6437"/>
    <cellStyle name="Input 2 4 4 3 2" xfId="17057"/>
    <cellStyle name="Input 2 4 4 3 3" xfId="19955"/>
    <cellStyle name="Input 2 4 4 4" xfId="8953"/>
    <cellStyle name="Input 2 4 4 5" xfId="14344"/>
    <cellStyle name="Input 2 4 4 6" xfId="16674"/>
    <cellStyle name="Input 2 4 5" xfId="4082"/>
    <cellStyle name="Input 2 4 5 2" xfId="8377"/>
    <cellStyle name="Input 2 4 5 2 2" xfId="12345"/>
    <cellStyle name="Input 2 4 5 2 3" xfId="18519"/>
    <cellStyle name="Input 2 4 5 2 4" xfId="21895"/>
    <cellStyle name="Input 2 4 5 3" xfId="6669"/>
    <cellStyle name="Input 2 4 5 3 2" xfId="17228"/>
    <cellStyle name="Input 2 4 5 3 3" xfId="20187"/>
    <cellStyle name="Input 2 4 5 4" xfId="9944"/>
    <cellStyle name="Input 2 4 5 5" xfId="15279"/>
    <cellStyle name="Input 2 4 5 6" xfId="13912"/>
    <cellStyle name="Input 2 4 6" xfId="6901"/>
    <cellStyle name="Input 2 4 6 2" xfId="8609"/>
    <cellStyle name="Input 2 4 6 2 2" xfId="12577"/>
    <cellStyle name="Input 2 4 6 2 3" xfId="18690"/>
    <cellStyle name="Input 2 4 6 2 4" xfId="22127"/>
    <cellStyle name="Input 2 4 6 3" xfId="11035"/>
    <cellStyle name="Input 2 4 6 4" xfId="17398"/>
    <cellStyle name="Input 2 4 6 5" xfId="20419"/>
    <cellStyle name="Input 2 4 7" xfId="5889"/>
    <cellStyle name="Input 2 4 7 2" xfId="10630"/>
    <cellStyle name="Input 2 4 7 3" xfId="16636"/>
    <cellStyle name="Input 2 4 7 4" xfId="19407"/>
    <cellStyle name="Input 2 4 8" xfId="7597"/>
    <cellStyle name="Input 2 4 8 2" xfId="11618"/>
    <cellStyle name="Input 2 4 8 3" xfId="17928"/>
    <cellStyle name="Input 2 4 8 4" xfId="21115"/>
    <cellStyle name="Input 2 4 9" xfId="4982"/>
    <cellStyle name="Input 2 4 9 2" xfId="15949"/>
    <cellStyle name="Input 2 4 9 3" xfId="13037"/>
    <cellStyle name="Input 2 5" xfId="3115"/>
    <cellStyle name="Input 2 5 2" xfId="3502"/>
    <cellStyle name="Input 2 5 2 2" xfId="7409"/>
    <cellStyle name="Input 2 5 2 2 2" xfId="17781"/>
    <cellStyle name="Input 2 5 2 2 3" xfId="20927"/>
    <cellStyle name="Input 2 5 2 3" xfId="9595"/>
    <cellStyle name="Input 2 5 2 4" xfId="14853"/>
    <cellStyle name="Input 2 5 2 5" xfId="16167"/>
    <cellStyle name="Input 2 5 3" xfId="3885"/>
    <cellStyle name="Input 2 5 3 2" xfId="15129"/>
    <cellStyle name="Input 2 5 3 3" xfId="14174"/>
    <cellStyle name="Input 2 5 4" xfId="4268"/>
    <cellStyle name="Input 2 5 4 2" xfId="15404"/>
    <cellStyle name="Input 2 5 4 3" xfId="13737"/>
    <cellStyle name="Input 2 5 5" xfId="4650"/>
    <cellStyle name="Input 2 5 5 2" xfId="15678"/>
    <cellStyle name="Input 2 5 5 3" xfId="13355"/>
    <cellStyle name="Input 2 5 6" xfId="5700"/>
    <cellStyle name="Input 2 5 6 2" xfId="16490"/>
    <cellStyle name="Input 2 5 6 3" xfId="19218"/>
    <cellStyle name="Input 2 5 7" xfId="9246"/>
    <cellStyle name="Input 2 5 8" xfId="14573"/>
    <cellStyle name="Input 2 5 9" xfId="14901"/>
    <cellStyle name="Input 2 6" xfId="3038"/>
    <cellStyle name="Input 2 6 2" xfId="3425"/>
    <cellStyle name="Input 2 6 2 2" xfId="7917"/>
    <cellStyle name="Input 2 6 2 2 2" xfId="18169"/>
    <cellStyle name="Input 2 6 2 2 3" xfId="21435"/>
    <cellStyle name="Input 2 6 2 3" xfId="9538"/>
    <cellStyle name="Input 2 6 2 4" xfId="14793"/>
    <cellStyle name="Input 2 6 2 5" xfId="15066"/>
    <cellStyle name="Input 2 6 3" xfId="3808"/>
    <cellStyle name="Input 2 6 3 2" xfId="15069"/>
    <cellStyle name="Input 2 6 3 3" xfId="15302"/>
    <cellStyle name="Input 2 6 4" xfId="4191"/>
    <cellStyle name="Input 2 6 4 2" xfId="15344"/>
    <cellStyle name="Input 2 6 4 3" xfId="13814"/>
    <cellStyle name="Input 2 6 5" xfId="4573"/>
    <cellStyle name="Input 2 6 5 2" xfId="15618"/>
    <cellStyle name="Input 2 6 5 3" xfId="13432"/>
    <cellStyle name="Input 2 6 6" xfId="6209"/>
    <cellStyle name="Input 2 6 6 2" xfId="16877"/>
    <cellStyle name="Input 2 6 6 3" xfId="19727"/>
    <cellStyle name="Input 2 6 7" xfId="9178"/>
    <cellStyle name="Input 2 6 8" xfId="14513"/>
    <cellStyle name="Input 2 6 9" xfId="16870"/>
    <cellStyle name="Input 2 7" xfId="5441"/>
    <cellStyle name="Input 2 7 2" xfId="7150"/>
    <cellStyle name="Input 2 7 2 2" xfId="11282"/>
    <cellStyle name="Input 2 7 2 3" xfId="17565"/>
    <cellStyle name="Input 2 7 2 4" xfId="20668"/>
    <cellStyle name="Input 2 7 3" xfId="10456"/>
    <cellStyle name="Input 2 7 4" xfId="16275"/>
    <cellStyle name="Input 2 7 5" xfId="18959"/>
    <cellStyle name="Input 2 8" xfId="6080"/>
    <cellStyle name="Input 2 8 2" xfId="7788"/>
    <cellStyle name="Input 2 8 2 2" xfId="11805"/>
    <cellStyle name="Input 2 8 2 3" xfId="18056"/>
    <cellStyle name="Input 2 8 2 4" xfId="21306"/>
    <cellStyle name="Input 2 8 3" xfId="10801"/>
    <cellStyle name="Input 2 8 4" xfId="16764"/>
    <cellStyle name="Input 2 8 5" xfId="19598"/>
    <cellStyle name="Input 2 9" xfId="5257"/>
    <cellStyle name="Input 2 9 2" xfId="10397"/>
    <cellStyle name="Input 2 9 3" xfId="16139"/>
    <cellStyle name="Input 2 9 4" xfId="12837"/>
    <cellStyle name="Input 3" xfId="2688"/>
    <cellStyle name="Input 3 10" xfId="5734"/>
    <cellStyle name="Input 3 10 2" xfId="10516"/>
    <cellStyle name="Input 3 10 3" xfId="16517"/>
    <cellStyle name="Input 3 10 4" xfId="19252"/>
    <cellStyle name="Input 3 11" xfId="7443"/>
    <cellStyle name="Input 3 11 2" xfId="11503"/>
    <cellStyle name="Input 3 11 3" xfId="17808"/>
    <cellStyle name="Input 3 11 4" xfId="20961"/>
    <cellStyle name="Input 3 12" xfId="4866"/>
    <cellStyle name="Input 3 12 2" xfId="15843"/>
    <cellStyle name="Input 3 12 3" xfId="13140"/>
    <cellStyle name="Input 3 13" xfId="8843"/>
    <cellStyle name="Input 3 14" xfId="14261"/>
    <cellStyle name="Input 3 15" xfId="16701"/>
    <cellStyle name="Input 3 2" xfId="2745"/>
    <cellStyle name="Input 3 2 10" xfId="4933"/>
    <cellStyle name="Input 3 2 10 2" xfId="15903"/>
    <cellStyle name="Input 3 2 10 3" xfId="13086"/>
    <cellStyle name="Input 3 2 11" xfId="8900"/>
    <cellStyle name="Input 3 2 12" xfId="14304"/>
    <cellStyle name="Input 3 2 2" xfId="3235"/>
    <cellStyle name="Input 3 2 2 10" xfId="9365"/>
    <cellStyle name="Input 3 2 2 11" xfId="14669"/>
    <cellStyle name="Input 3 2 2 12" xfId="18163"/>
    <cellStyle name="Input 3 2 2 2" xfId="3622"/>
    <cellStyle name="Input 3 2 2 2 2" xfId="7983"/>
    <cellStyle name="Input 3 2 2 2 2 2" xfId="11959"/>
    <cellStyle name="Input 3 2 2 2 2 3" xfId="18208"/>
    <cellStyle name="Input 3 2 2 2 2 4" xfId="21501"/>
    <cellStyle name="Input 3 2 2 2 3" xfId="6275"/>
    <cellStyle name="Input 3 2 2 2 3 2" xfId="16917"/>
    <cellStyle name="Input 3 2 2 2 3 3" xfId="19793"/>
    <cellStyle name="Input 3 2 2 2 4" xfId="9714"/>
    <cellStyle name="Input 3 2 2 2 5" xfId="14949"/>
    <cellStyle name="Input 3 2 2 2 6" xfId="18200"/>
    <cellStyle name="Input 3 2 2 3" xfId="4005"/>
    <cellStyle name="Input 3 2 2 3 2" xfId="5112"/>
    <cellStyle name="Input 3 2 2 3 2 2" xfId="10355"/>
    <cellStyle name="Input 3 2 2 3 2 3" xfId="16046"/>
    <cellStyle name="Input 3 2 2 3 2 4" xfId="12798"/>
    <cellStyle name="Input 3 2 2 3 3" xfId="5302"/>
    <cellStyle name="Input 3 2 2 3 3 2" xfId="16176"/>
    <cellStyle name="Input 3 2 2 3 3 3" xfId="18820"/>
    <cellStyle name="Input 3 2 2 3 4" xfId="9924"/>
    <cellStyle name="Input 3 2 2 3 5" xfId="15224"/>
    <cellStyle name="Input 3 2 2 3 6" xfId="13986"/>
    <cellStyle name="Input 3 2 2 4" xfId="4388"/>
    <cellStyle name="Input 3 2 2 4 2" xfId="8290"/>
    <cellStyle name="Input 3 2 2 4 2 2" xfId="12258"/>
    <cellStyle name="Input 3 2 2 4 2 3" xfId="18442"/>
    <cellStyle name="Input 3 2 2 4 2 4" xfId="21808"/>
    <cellStyle name="Input 3 2 2 4 3" xfId="6582"/>
    <cellStyle name="Input 3 2 2 4 3 2" xfId="17151"/>
    <cellStyle name="Input 3 2 2 4 3 3" xfId="20100"/>
    <cellStyle name="Input 3 2 2 4 4" xfId="10102"/>
    <cellStyle name="Input 3 2 2 4 5" xfId="15500"/>
    <cellStyle name="Input 3 2 2 4 6" xfId="13617"/>
    <cellStyle name="Input 3 2 2 5" xfId="4770"/>
    <cellStyle name="Input 3 2 2 5 2" xfId="8522"/>
    <cellStyle name="Input 3 2 2 5 2 2" xfId="12490"/>
    <cellStyle name="Input 3 2 2 5 2 3" xfId="18613"/>
    <cellStyle name="Input 3 2 2 5 2 4" xfId="22040"/>
    <cellStyle name="Input 3 2 2 5 3" xfId="6814"/>
    <cellStyle name="Input 3 2 2 5 3 2" xfId="17321"/>
    <cellStyle name="Input 3 2 2 5 3 3" xfId="20332"/>
    <cellStyle name="Input 3 2 2 5 4" xfId="10279"/>
    <cellStyle name="Input 3 2 2 5 5" xfId="15772"/>
    <cellStyle name="Input 3 2 2 5 6" xfId="13235"/>
    <cellStyle name="Input 3 2 2 6" xfId="7046"/>
    <cellStyle name="Input 3 2 2 6 2" xfId="8754"/>
    <cellStyle name="Input 3 2 2 6 2 2" xfId="12722"/>
    <cellStyle name="Input 3 2 2 6 2 3" xfId="18785"/>
    <cellStyle name="Input 3 2 2 6 2 4" xfId="22272"/>
    <cellStyle name="Input 3 2 2 6 3" xfId="11180"/>
    <cellStyle name="Input 3 2 2 6 4" xfId="17492"/>
    <cellStyle name="Input 3 2 2 6 5" xfId="20564"/>
    <cellStyle name="Input 3 2 2 7" xfId="6034"/>
    <cellStyle name="Input 3 2 2 7 2" xfId="10775"/>
    <cellStyle name="Input 3 2 2 7 3" xfId="16731"/>
    <cellStyle name="Input 3 2 2 7 4" xfId="19552"/>
    <cellStyle name="Input 3 2 2 8" xfId="7742"/>
    <cellStyle name="Input 3 2 2 8 2" xfId="11763"/>
    <cellStyle name="Input 3 2 2 8 3" xfId="18023"/>
    <cellStyle name="Input 3 2 2 8 4" xfId="21260"/>
    <cellStyle name="Input 3 2 2 9" xfId="5228"/>
    <cellStyle name="Input 3 2 2 9 2" xfId="16119"/>
    <cellStyle name="Input 3 2 2 9 3" xfId="12866"/>
    <cellStyle name="Input 3 2 3" xfId="3292"/>
    <cellStyle name="Input 3 2 3 2" xfId="3679"/>
    <cellStyle name="Input 3 2 3 2 2" xfId="7806"/>
    <cellStyle name="Input 3 2 3 2 2 2" xfId="18071"/>
    <cellStyle name="Input 3 2 3 2 2 3" xfId="21324"/>
    <cellStyle name="Input 3 2 3 2 3" xfId="9758"/>
    <cellStyle name="Input 3 2 3 2 4" xfId="14991"/>
    <cellStyle name="Input 3 2 3 2 5" xfId="17118"/>
    <cellStyle name="Input 3 2 3 3" xfId="4062"/>
    <cellStyle name="Input 3 2 3 3 2" xfId="15266"/>
    <cellStyle name="Input 3 2 3 3 3" xfId="13929"/>
    <cellStyle name="Input 3 2 3 4" xfId="4445"/>
    <cellStyle name="Input 3 2 3 4 2" xfId="15541"/>
    <cellStyle name="Input 3 2 3 4 3" xfId="13560"/>
    <cellStyle name="Input 3 2 3 5" xfId="4827"/>
    <cellStyle name="Input 3 2 3 5 2" xfId="15813"/>
    <cellStyle name="Input 3 2 3 5 3" xfId="13179"/>
    <cellStyle name="Input 3 2 3 6" xfId="6098"/>
    <cellStyle name="Input 3 2 3 6 2" xfId="16779"/>
    <cellStyle name="Input 3 2 3 6 3" xfId="19616"/>
    <cellStyle name="Input 3 2 3 7" xfId="9422"/>
    <cellStyle name="Input 3 2 3 8" xfId="14711"/>
    <cellStyle name="Input 3 2 3 9" xfId="18741"/>
    <cellStyle name="Input 3 2 4" xfId="2910"/>
    <cellStyle name="Input 3 2 4 2" xfId="5115"/>
    <cellStyle name="Input 3 2 4 2 2" xfId="10358"/>
    <cellStyle name="Input 3 2 4 2 3" xfId="16048"/>
    <cellStyle name="Input 3 2 4 2 4" xfId="12932"/>
    <cellStyle name="Input 3 2 4 3" xfId="5299"/>
    <cellStyle name="Input 3 2 4 3 2" xfId="16174"/>
    <cellStyle name="Input 3 2 4 3 3" xfId="18817"/>
    <cellStyle name="Input 3 2 4 4" xfId="9062"/>
    <cellStyle name="Input 3 2 4 5" xfId="14436"/>
    <cellStyle name="Input 3 2 4 6" xfId="16815"/>
    <cellStyle name="Input 3 2 5" xfId="6391"/>
    <cellStyle name="Input 3 2 5 2" xfId="8099"/>
    <cellStyle name="Input 3 2 5 2 2" xfId="12067"/>
    <cellStyle name="Input 3 2 5 2 3" xfId="18305"/>
    <cellStyle name="Input 3 2 5 2 4" xfId="21617"/>
    <cellStyle name="Input 3 2 5 3" xfId="10909"/>
    <cellStyle name="Input 3 2 5 4" xfId="17014"/>
    <cellStyle name="Input 3 2 5 5" xfId="19909"/>
    <cellStyle name="Input 3 2 6" xfId="6623"/>
    <cellStyle name="Input 3 2 6 2" xfId="8331"/>
    <cellStyle name="Input 3 2 6 2 2" xfId="12299"/>
    <cellStyle name="Input 3 2 6 2 3" xfId="18476"/>
    <cellStyle name="Input 3 2 6 2 4" xfId="21849"/>
    <cellStyle name="Input 3 2 6 3" xfId="10949"/>
    <cellStyle name="Input 3 2 6 4" xfId="17185"/>
    <cellStyle name="Input 3 2 6 5" xfId="20141"/>
    <cellStyle name="Input 3 2 7" xfId="6855"/>
    <cellStyle name="Input 3 2 7 2" xfId="8563"/>
    <cellStyle name="Input 3 2 7 2 2" xfId="12531"/>
    <cellStyle name="Input 3 2 7 2 3" xfId="18647"/>
    <cellStyle name="Input 3 2 7 2 4" xfId="22081"/>
    <cellStyle name="Input 3 2 7 3" xfId="10989"/>
    <cellStyle name="Input 3 2 7 4" xfId="17355"/>
    <cellStyle name="Input 3 2 7 5" xfId="20373"/>
    <cellStyle name="Input 3 2 8" xfId="5824"/>
    <cellStyle name="Input 3 2 8 2" xfId="10584"/>
    <cellStyle name="Input 3 2 8 3" xfId="16586"/>
    <cellStyle name="Input 3 2 8 4" xfId="19342"/>
    <cellStyle name="Input 3 2 9" xfId="7532"/>
    <cellStyle name="Input 3 2 9 2" xfId="11570"/>
    <cellStyle name="Input 3 2 9 3" xfId="17878"/>
    <cellStyle name="Input 3 2 9 4" xfId="21050"/>
    <cellStyle name="Input 3 3" xfId="2663"/>
    <cellStyle name="Input 3 3 10" xfId="4915"/>
    <cellStyle name="Input 3 3 10 2" xfId="15885"/>
    <cellStyle name="Input 3 3 10 3" xfId="13104"/>
    <cellStyle name="Input 3 3 11" xfId="8820"/>
    <cellStyle name="Input 3 3 12" xfId="14238"/>
    <cellStyle name="Input 3 3 2" xfId="3155"/>
    <cellStyle name="Input 3 3 2 10" xfId="9285"/>
    <cellStyle name="Input 3 3 2 11" xfId="14606"/>
    <cellStyle name="Input 3 3 2 12" xfId="17518"/>
    <cellStyle name="Input 3 3 2 2" xfId="3542"/>
    <cellStyle name="Input 3 3 2 2 2" xfId="7281"/>
    <cellStyle name="Input 3 3 2 2 2 2" xfId="11386"/>
    <cellStyle name="Input 3 3 2 2 2 3" xfId="17679"/>
    <cellStyle name="Input 3 3 2 2 2 4" xfId="20799"/>
    <cellStyle name="Input 3 3 2 2 3" xfId="5572"/>
    <cellStyle name="Input 3 3 2 2 3 2" xfId="16388"/>
    <cellStyle name="Input 3 3 2 2 3 3" xfId="19090"/>
    <cellStyle name="Input 3 3 2 2 4" xfId="9634"/>
    <cellStyle name="Input 3 3 2 2 5" xfId="14886"/>
    <cellStyle name="Input 3 3 2 2 6" xfId="17277"/>
    <cellStyle name="Input 3 3 2 3" xfId="3925"/>
    <cellStyle name="Input 3 3 2 3 2" xfId="7080"/>
    <cellStyle name="Input 3 3 2 3 2 2" xfId="11214"/>
    <cellStyle name="Input 3 3 2 3 2 3" xfId="17513"/>
    <cellStyle name="Input 3 3 2 3 2 4" xfId="20598"/>
    <cellStyle name="Input 3 3 2 3 3" xfId="5371"/>
    <cellStyle name="Input 3 3 2 3 3 2" xfId="16223"/>
    <cellStyle name="Input 3 3 2 3 3 3" xfId="18889"/>
    <cellStyle name="Input 3 3 2 3 4" xfId="9848"/>
    <cellStyle name="Input 3 3 2 3 5" xfId="15162"/>
    <cellStyle name="Input 3 3 2 3 6" xfId="14066"/>
    <cellStyle name="Input 3 3 2 4" xfId="4308"/>
    <cellStyle name="Input 3 3 2 4 2" xfId="8185"/>
    <cellStyle name="Input 3 3 2 4 2 2" xfId="12153"/>
    <cellStyle name="Input 3 3 2 4 2 3" xfId="18380"/>
    <cellStyle name="Input 3 3 2 4 2 4" xfId="21703"/>
    <cellStyle name="Input 3 3 2 4 3" xfId="6477"/>
    <cellStyle name="Input 3 3 2 4 3 2" xfId="17089"/>
    <cellStyle name="Input 3 3 2 4 3 3" xfId="19995"/>
    <cellStyle name="Input 3 3 2 4 4" xfId="10026"/>
    <cellStyle name="Input 3 3 2 4 5" xfId="15437"/>
    <cellStyle name="Input 3 3 2 4 6" xfId="13697"/>
    <cellStyle name="Input 3 3 2 5" xfId="4690"/>
    <cellStyle name="Input 3 3 2 5 2" xfId="8417"/>
    <cellStyle name="Input 3 3 2 5 2 2" xfId="12385"/>
    <cellStyle name="Input 3 3 2 5 2 3" xfId="18551"/>
    <cellStyle name="Input 3 3 2 5 2 4" xfId="21935"/>
    <cellStyle name="Input 3 3 2 5 3" xfId="6709"/>
    <cellStyle name="Input 3 3 2 5 3 2" xfId="17260"/>
    <cellStyle name="Input 3 3 2 5 3 3" xfId="20227"/>
    <cellStyle name="Input 3 3 2 5 4" xfId="10203"/>
    <cellStyle name="Input 3 3 2 5 5" xfId="15711"/>
    <cellStyle name="Input 3 3 2 5 6" xfId="13315"/>
    <cellStyle name="Input 3 3 2 6" xfId="6941"/>
    <cellStyle name="Input 3 3 2 6 2" xfId="8649"/>
    <cellStyle name="Input 3 3 2 6 2 2" xfId="12617"/>
    <cellStyle name="Input 3 3 2 6 2 3" xfId="18722"/>
    <cellStyle name="Input 3 3 2 6 2 4" xfId="22167"/>
    <cellStyle name="Input 3 3 2 6 3" xfId="11075"/>
    <cellStyle name="Input 3 3 2 6 4" xfId="17430"/>
    <cellStyle name="Input 3 3 2 6 5" xfId="20459"/>
    <cellStyle name="Input 3 3 2 7" xfId="5929"/>
    <cellStyle name="Input 3 3 2 7 2" xfId="10670"/>
    <cellStyle name="Input 3 3 2 7 3" xfId="16668"/>
    <cellStyle name="Input 3 3 2 7 4" xfId="19447"/>
    <cellStyle name="Input 3 3 2 8" xfId="7637"/>
    <cellStyle name="Input 3 3 2 8 2" xfId="11658"/>
    <cellStyle name="Input 3 3 2 8 3" xfId="17960"/>
    <cellStyle name="Input 3 3 2 8 4" xfId="21155"/>
    <cellStyle name="Input 3 3 2 9" xfId="5025"/>
    <cellStyle name="Input 3 3 2 9 2" xfId="15983"/>
    <cellStyle name="Input 3 3 2 9 3" xfId="12994"/>
    <cellStyle name="Input 3 3 3" xfId="3065"/>
    <cellStyle name="Input 3 3 3 2" xfId="3452"/>
    <cellStyle name="Input 3 3 3 2 2" xfId="7807"/>
    <cellStyle name="Input 3 3 3 2 2 2" xfId="18072"/>
    <cellStyle name="Input 3 3 3 2 2 3" xfId="21325"/>
    <cellStyle name="Input 3 3 3 2 3" xfId="9559"/>
    <cellStyle name="Input 3 3 3 2 4" xfId="14815"/>
    <cellStyle name="Input 3 3 3 2 5" xfId="18573"/>
    <cellStyle name="Input 3 3 3 3" xfId="3835"/>
    <cellStyle name="Input 3 3 3 3 2" xfId="15091"/>
    <cellStyle name="Input 3 3 3 3 3" xfId="14188"/>
    <cellStyle name="Input 3 3 3 4" xfId="4218"/>
    <cellStyle name="Input 3 3 3 4 2" xfId="15366"/>
    <cellStyle name="Input 3 3 3 4 3" xfId="13787"/>
    <cellStyle name="Input 3 3 3 5" xfId="4600"/>
    <cellStyle name="Input 3 3 3 5 2" xfId="15640"/>
    <cellStyle name="Input 3 3 3 5 3" xfId="13405"/>
    <cellStyle name="Input 3 3 3 6" xfId="6099"/>
    <cellStyle name="Input 3 3 3 6 2" xfId="16780"/>
    <cellStyle name="Input 3 3 3 6 3" xfId="19617"/>
    <cellStyle name="Input 3 3 3 7" xfId="9205"/>
    <cellStyle name="Input 3 3 3 8" xfId="14535"/>
    <cellStyle name="Input 3 3 3 9" xfId="14569"/>
    <cellStyle name="Input 3 3 4" xfId="2863"/>
    <cellStyle name="Input 3 3 4 2" xfId="7178"/>
    <cellStyle name="Input 3 3 4 2 2" xfId="11308"/>
    <cellStyle name="Input 3 3 4 2 3" xfId="17589"/>
    <cellStyle name="Input 3 3 4 2 4" xfId="20696"/>
    <cellStyle name="Input 3 3 4 3" xfId="5469"/>
    <cellStyle name="Input 3 3 4 3 2" xfId="16299"/>
    <cellStyle name="Input 3 3 4 3 3" xfId="18987"/>
    <cellStyle name="Input 3 3 4 4" xfId="9016"/>
    <cellStyle name="Input 3 3 4 5" xfId="14399"/>
    <cellStyle name="Input 3 3 4 6" xfId="17466"/>
    <cellStyle name="Input 3 3 5" xfId="6373"/>
    <cellStyle name="Input 3 3 5 2" xfId="8081"/>
    <cellStyle name="Input 3 3 5 2 2" xfId="12049"/>
    <cellStyle name="Input 3 3 5 2 3" xfId="18287"/>
    <cellStyle name="Input 3 3 5 2 4" xfId="21599"/>
    <cellStyle name="Input 3 3 5 3" xfId="10891"/>
    <cellStyle name="Input 3 3 5 4" xfId="16996"/>
    <cellStyle name="Input 3 3 5 5" xfId="19891"/>
    <cellStyle name="Input 3 3 6" xfId="6605"/>
    <cellStyle name="Input 3 3 6 2" xfId="8313"/>
    <cellStyle name="Input 3 3 6 2 2" xfId="12281"/>
    <cellStyle name="Input 3 3 6 2 3" xfId="18458"/>
    <cellStyle name="Input 3 3 6 2 4" xfId="21831"/>
    <cellStyle name="Input 3 3 6 3" xfId="10931"/>
    <cellStyle name="Input 3 3 6 4" xfId="17167"/>
    <cellStyle name="Input 3 3 6 5" xfId="20123"/>
    <cellStyle name="Input 3 3 7" xfId="6837"/>
    <cellStyle name="Input 3 3 7 2" xfId="8545"/>
    <cellStyle name="Input 3 3 7 2 2" xfId="12513"/>
    <cellStyle name="Input 3 3 7 2 3" xfId="18629"/>
    <cellStyle name="Input 3 3 7 2 4" xfId="22063"/>
    <cellStyle name="Input 3 3 7 3" xfId="10971"/>
    <cellStyle name="Input 3 3 7 4" xfId="17337"/>
    <cellStyle name="Input 3 3 7 5" xfId="20355"/>
    <cellStyle name="Input 3 3 8" xfId="5799"/>
    <cellStyle name="Input 3 3 8 2" xfId="10566"/>
    <cellStyle name="Input 3 3 8 3" xfId="16565"/>
    <cellStyle name="Input 3 3 8 4" xfId="19317"/>
    <cellStyle name="Input 3 3 9" xfId="7507"/>
    <cellStyle name="Input 3 3 9 2" xfId="11552"/>
    <cellStyle name="Input 3 3 9 3" xfId="17857"/>
    <cellStyle name="Input 3 3 9 4" xfId="21025"/>
    <cellStyle name="Input 3 4" xfId="3178"/>
    <cellStyle name="Input 3 4 10" xfId="9308"/>
    <cellStyle name="Input 3 4 11" xfId="14626"/>
    <cellStyle name="Input 3 4 12" xfId="14466"/>
    <cellStyle name="Input 3 4 2" xfId="3565"/>
    <cellStyle name="Input 3 4 2 2" xfId="7318"/>
    <cellStyle name="Input 3 4 2 2 2" xfId="11408"/>
    <cellStyle name="Input 3 4 2 2 3" xfId="17711"/>
    <cellStyle name="Input 3 4 2 2 4" xfId="20836"/>
    <cellStyle name="Input 3 4 2 3" xfId="5609"/>
    <cellStyle name="Input 3 4 2 3 2" xfId="16420"/>
    <cellStyle name="Input 3 4 2 3 3" xfId="19127"/>
    <cellStyle name="Input 3 4 2 4" xfId="9657"/>
    <cellStyle name="Input 3 4 2 5" xfId="14906"/>
    <cellStyle name="Input 3 4 2 6" xfId="16656"/>
    <cellStyle name="Input 3 4 3" xfId="3948"/>
    <cellStyle name="Input 3 4 3 2" xfId="7168"/>
    <cellStyle name="Input 3 4 3 2 2" xfId="11298"/>
    <cellStyle name="Input 3 4 3 2 3" xfId="17580"/>
    <cellStyle name="Input 3 4 3 2 4" xfId="20686"/>
    <cellStyle name="Input 3 4 3 3" xfId="5459"/>
    <cellStyle name="Input 3 4 3 3 2" xfId="16290"/>
    <cellStyle name="Input 3 4 3 3 3" xfId="18977"/>
    <cellStyle name="Input 3 4 3 4" xfId="9871"/>
    <cellStyle name="Input 3 4 3 5" xfId="15182"/>
    <cellStyle name="Input 3 4 3 6" xfId="14043"/>
    <cellStyle name="Input 3 4 4" xfId="4331"/>
    <cellStyle name="Input 3 4 4 2" xfId="8162"/>
    <cellStyle name="Input 3 4 4 2 2" xfId="12130"/>
    <cellStyle name="Input 3 4 4 2 3" xfId="18360"/>
    <cellStyle name="Input 3 4 4 2 4" xfId="21680"/>
    <cellStyle name="Input 3 4 4 3" xfId="6454"/>
    <cellStyle name="Input 3 4 4 3 2" xfId="17069"/>
    <cellStyle name="Input 3 4 4 3 3" xfId="19972"/>
    <cellStyle name="Input 3 4 4 4" xfId="10049"/>
    <cellStyle name="Input 3 4 4 5" xfId="15457"/>
    <cellStyle name="Input 3 4 4 6" xfId="13674"/>
    <cellStyle name="Input 3 4 5" xfId="4713"/>
    <cellStyle name="Input 3 4 5 2" xfId="8394"/>
    <cellStyle name="Input 3 4 5 2 2" xfId="12362"/>
    <cellStyle name="Input 3 4 5 2 3" xfId="18531"/>
    <cellStyle name="Input 3 4 5 2 4" xfId="21912"/>
    <cellStyle name="Input 3 4 5 3" xfId="6686"/>
    <cellStyle name="Input 3 4 5 3 2" xfId="17240"/>
    <cellStyle name="Input 3 4 5 3 3" xfId="20204"/>
    <cellStyle name="Input 3 4 5 4" xfId="10226"/>
    <cellStyle name="Input 3 4 5 5" xfId="15731"/>
    <cellStyle name="Input 3 4 5 6" xfId="13292"/>
    <cellStyle name="Input 3 4 6" xfId="6918"/>
    <cellStyle name="Input 3 4 6 2" xfId="8626"/>
    <cellStyle name="Input 3 4 6 2 2" xfId="12594"/>
    <cellStyle name="Input 3 4 6 2 3" xfId="18702"/>
    <cellStyle name="Input 3 4 6 2 4" xfId="22144"/>
    <cellStyle name="Input 3 4 6 3" xfId="11052"/>
    <cellStyle name="Input 3 4 6 4" xfId="17410"/>
    <cellStyle name="Input 3 4 6 5" xfId="20436"/>
    <cellStyle name="Input 3 4 7" xfId="5906"/>
    <cellStyle name="Input 3 4 7 2" xfId="10647"/>
    <cellStyle name="Input 3 4 7 3" xfId="16648"/>
    <cellStyle name="Input 3 4 7 4" xfId="19424"/>
    <cellStyle name="Input 3 4 8" xfId="7614"/>
    <cellStyle name="Input 3 4 8 2" xfId="11635"/>
    <cellStyle name="Input 3 4 8 3" xfId="17940"/>
    <cellStyle name="Input 3 4 8 4" xfId="21132"/>
    <cellStyle name="Input 3 4 9" xfId="5001"/>
    <cellStyle name="Input 3 4 9 2" xfId="15963"/>
    <cellStyle name="Input 3 4 9 3" xfId="13018"/>
    <cellStyle name="Input 3 5" xfId="3022"/>
    <cellStyle name="Input 3 5 2" xfId="3409"/>
    <cellStyle name="Input 3 5 2 2" xfId="7229"/>
    <cellStyle name="Input 3 5 2 2 2" xfId="17632"/>
    <cellStyle name="Input 3 5 2 2 3" xfId="20747"/>
    <cellStyle name="Input 3 5 2 3" xfId="9527"/>
    <cellStyle name="Input 3 5 2 4" xfId="14780"/>
    <cellStyle name="Input 3 5 2 5" xfId="15564"/>
    <cellStyle name="Input 3 5 3" xfId="3792"/>
    <cellStyle name="Input 3 5 3 2" xfId="15056"/>
    <cellStyle name="Input 3 5 3 3" xfId="17506"/>
    <cellStyle name="Input 3 5 4" xfId="4175"/>
    <cellStyle name="Input 3 5 4 2" xfId="15331"/>
    <cellStyle name="Input 3 5 4 3" xfId="13830"/>
    <cellStyle name="Input 3 5 5" xfId="4557"/>
    <cellStyle name="Input 3 5 5 2" xfId="15605"/>
    <cellStyle name="Input 3 5 5 3" xfId="13448"/>
    <cellStyle name="Input 3 5 6" xfId="5520"/>
    <cellStyle name="Input 3 5 6 2" xfId="16341"/>
    <cellStyle name="Input 3 5 6 3" xfId="19038"/>
    <cellStyle name="Input 3 5 7" xfId="9164"/>
    <cellStyle name="Input 3 5 8" xfId="14500"/>
    <cellStyle name="Input 3 5 9" xfId="15230"/>
    <cellStyle name="Input 3 6" xfId="6187"/>
    <cellStyle name="Input 3 6 2" xfId="7895"/>
    <cellStyle name="Input 3 6 2 2" xfId="11882"/>
    <cellStyle name="Input 3 6 2 3" xfId="18150"/>
    <cellStyle name="Input 3 6 2 4" xfId="21413"/>
    <cellStyle name="Input 3 6 3" xfId="10839"/>
    <cellStyle name="Input 3 6 4" xfId="16858"/>
    <cellStyle name="Input 3 6 5" xfId="19705"/>
    <cellStyle name="Input 3 7" xfId="5424"/>
    <cellStyle name="Input 3 7 2" xfId="7133"/>
    <cellStyle name="Input 3 7 2 2" xfId="11267"/>
    <cellStyle name="Input 3 7 2 3" xfId="17552"/>
    <cellStyle name="Input 3 7 2 4" xfId="20651"/>
    <cellStyle name="Input 3 7 3" xfId="10441"/>
    <cellStyle name="Input 3 7 4" xfId="16262"/>
    <cellStyle name="Input 3 7 5" xfId="18942"/>
    <cellStyle name="Input 3 8" xfId="6356"/>
    <cellStyle name="Input 3 8 2" xfId="8064"/>
    <cellStyle name="Input 3 8 2 2" xfId="12034"/>
    <cellStyle name="Input 3 8 2 3" xfId="18271"/>
    <cellStyle name="Input 3 8 2 4" xfId="21582"/>
    <cellStyle name="Input 3 8 3" xfId="10887"/>
    <cellStyle name="Input 3 8 4" xfId="16980"/>
    <cellStyle name="Input 3 8 5" xfId="19874"/>
    <cellStyle name="Input 3 9" xfId="5497"/>
    <cellStyle name="Input 3 9 2" xfId="7206"/>
    <cellStyle name="Input 3 9 2 2" xfId="11332"/>
    <cellStyle name="Input 3 9 2 3" xfId="17612"/>
    <cellStyle name="Input 3 9 2 4" xfId="20724"/>
    <cellStyle name="Input 3 9 3" xfId="10479"/>
    <cellStyle name="Input 3 9 4" xfId="16321"/>
    <cellStyle name="Input 3 9 5" xfId="19015"/>
    <cellStyle name="Input 4" xfId="3006"/>
    <cellStyle name="Input 4 2" xfId="3393"/>
    <cellStyle name="Input 4 2 2" xfId="14769"/>
    <cellStyle name="Input 4 2 3" xfId="18353"/>
    <cellStyle name="Input 4 3" xfId="3776"/>
    <cellStyle name="Input 4 3 2" xfId="15045"/>
    <cellStyle name="Input 4 3 3" xfId="15552"/>
    <cellStyle name="Input 4 4" xfId="4159"/>
    <cellStyle name="Input 4 4 2" xfId="15320"/>
    <cellStyle name="Input 4 4 3" xfId="13846"/>
    <cellStyle name="Input 4 5" xfId="4541"/>
    <cellStyle name="Input 4 5 2" xfId="15594"/>
    <cellStyle name="Input 4 5 3" xfId="13464"/>
    <cellStyle name="Input 4 6" xfId="14489"/>
    <cellStyle name="Input 4 7" xfId="15272"/>
    <cellStyle name="Input 5" xfId="3085"/>
    <cellStyle name="Input 5 2" xfId="3472"/>
    <cellStyle name="Input 5 2 2" xfId="14829"/>
    <cellStyle name="Input 5 2 3" xfId="14718"/>
    <cellStyle name="Input 5 3" xfId="3855"/>
    <cellStyle name="Input 5 3 2" xfId="15105"/>
    <cellStyle name="Input 5 3 3" xfId="14175"/>
    <cellStyle name="Input 5 4" xfId="4238"/>
    <cellStyle name="Input 5 4 2" xfId="15380"/>
    <cellStyle name="Input 5 4 3" xfId="13767"/>
    <cellStyle name="Input 5 5" xfId="4620"/>
    <cellStyle name="Input 5 5 2" xfId="15654"/>
    <cellStyle name="Input 5 5 3" xfId="13385"/>
    <cellStyle name="Input 5 6" xfId="14549"/>
    <cellStyle name="Input 5 7" xfId="17527"/>
    <cellStyle name="Input 6" xfId="22385"/>
    <cellStyle name="Input 7" xfId="2066"/>
    <cellStyle name="Linked Cell" xfId="286"/>
    <cellStyle name="material" xfId="287"/>
    <cellStyle name="material 2" xfId="288"/>
    <cellStyle name="material 2 2" xfId="26694"/>
    <cellStyle name="material 3" xfId="26695"/>
    <cellStyle name="material 4" xfId="26696"/>
    <cellStyle name="MINIPG" xfId="26697"/>
    <cellStyle name="Moeda" xfId="26673" builtinId="4"/>
    <cellStyle name="Moeda 10" xfId="289"/>
    <cellStyle name="Moeda 10 2" xfId="290"/>
    <cellStyle name="Moeda 10 2 2" xfId="291"/>
    <cellStyle name="Moeda 10 2 2 2" xfId="22616"/>
    <cellStyle name="Moeda 10 2 2 2 2" xfId="23172"/>
    <cellStyle name="Moeda 10 2 2 2 2 2" xfId="24059"/>
    <cellStyle name="Moeda 10 2 2 2 2 2 2" xfId="25835"/>
    <cellStyle name="Moeda 10 2 2 2 2 3" xfId="24947"/>
    <cellStyle name="Moeda 10 2 2 2 3" xfId="23556"/>
    <cellStyle name="Moeda 10 2 2 2 3 2" xfId="25332"/>
    <cellStyle name="Moeda 10 2 2 2 4" xfId="24444"/>
    <cellStyle name="Moeda 10 2 2 3" xfId="2567"/>
    <cellStyle name="Moeda 10 2 3" xfId="2569"/>
    <cellStyle name="Moeda 10 2 3 2" xfId="22309"/>
    <cellStyle name="Moeda 10 2 3 2 2" xfId="22647"/>
    <cellStyle name="Moeda 10 2 3 2 2 2" xfId="23203"/>
    <cellStyle name="Moeda 10 2 3 2 2 2 2" xfId="24090"/>
    <cellStyle name="Moeda 10 2 3 2 2 2 2 2" xfId="25866"/>
    <cellStyle name="Moeda 10 2 3 2 2 2 3" xfId="24978"/>
    <cellStyle name="Moeda 10 2 3 2 2 3" xfId="23587"/>
    <cellStyle name="Moeda 10 2 3 2 2 3 2" xfId="25363"/>
    <cellStyle name="Moeda 10 2 3 2 2 4" xfId="24475"/>
    <cellStyle name="Moeda 10 2 3 3" xfId="22331"/>
    <cellStyle name="Moeda 10 2 3 3 2" xfId="22370"/>
    <cellStyle name="Moeda 10 2 3 3 2 2" xfId="22670"/>
    <cellStyle name="Moeda 10 2 3 3 2 2 2" xfId="23226"/>
    <cellStyle name="Moeda 10 2 3 3 2 2 2 2" xfId="24113"/>
    <cellStyle name="Moeda 10 2 3 3 2 2 2 2 2" xfId="25889"/>
    <cellStyle name="Moeda 10 2 3 3 2 2 2 3" xfId="25001"/>
    <cellStyle name="Moeda 10 2 3 3 2 2 3" xfId="23610"/>
    <cellStyle name="Moeda 10 2 3 3 2 2 3 2" xfId="25386"/>
    <cellStyle name="Moeda 10 2 3 3 2 2 4" xfId="24498"/>
    <cellStyle name="Moeda 10 2 3 3 3" xfId="22408"/>
    <cellStyle name="Moeda 10 2 3 3 3 2" xfId="22682"/>
    <cellStyle name="Moeda 10 2 3 3 3 2 2" xfId="23233"/>
    <cellStyle name="Moeda 10 2 3 3 3 2 2 2" xfId="24120"/>
    <cellStyle name="Moeda 10 2 3 3 3 2 2 2 2" xfId="25896"/>
    <cellStyle name="Moeda 10 2 3 3 3 2 2 3" xfId="25008"/>
    <cellStyle name="Moeda 10 2 3 3 3 2 3" xfId="23617"/>
    <cellStyle name="Moeda 10 2 3 3 3 2 3 2" xfId="25393"/>
    <cellStyle name="Moeda 10 2 3 3 3 2 4" xfId="24505"/>
    <cellStyle name="Moeda 10 2 3 3 4" xfId="22655"/>
    <cellStyle name="Moeda 10 2 3 3 4 2" xfId="23211"/>
    <cellStyle name="Moeda 10 2 3 3 4 2 2" xfId="24098"/>
    <cellStyle name="Moeda 10 2 3 3 4 2 2 2" xfId="25874"/>
    <cellStyle name="Moeda 10 2 3 3 4 2 3" xfId="24986"/>
    <cellStyle name="Moeda 10 2 3 3 4 3" xfId="23595"/>
    <cellStyle name="Moeda 10 2 3 3 4 3 2" xfId="25371"/>
    <cellStyle name="Moeda 10 2 3 3 4 4" xfId="24483"/>
    <cellStyle name="Moeda 10 2 3 4" xfId="22347"/>
    <cellStyle name="Moeda 10 2 3 4 2" xfId="22661"/>
    <cellStyle name="Moeda 10 2 3 4 2 2" xfId="23217"/>
    <cellStyle name="Moeda 10 2 3 4 2 2 2" xfId="24104"/>
    <cellStyle name="Moeda 10 2 3 4 2 2 2 2" xfId="25880"/>
    <cellStyle name="Moeda 10 2 3 4 2 2 3" xfId="24992"/>
    <cellStyle name="Moeda 10 2 3 4 2 3" xfId="23601"/>
    <cellStyle name="Moeda 10 2 3 4 2 3 2" xfId="25377"/>
    <cellStyle name="Moeda 10 2 3 4 2 4" xfId="24489"/>
    <cellStyle name="Moeda 10 2 3 5" xfId="22293"/>
    <cellStyle name="Moeda 10 2 3 5 2" xfId="22641"/>
    <cellStyle name="Moeda 10 2 3 5 2 2" xfId="23197"/>
    <cellStyle name="Moeda 10 2 3 5 2 2 2" xfId="24084"/>
    <cellStyle name="Moeda 10 2 3 5 2 2 2 2" xfId="25860"/>
    <cellStyle name="Moeda 10 2 3 5 2 2 3" xfId="24972"/>
    <cellStyle name="Moeda 10 2 3 5 2 3" xfId="23581"/>
    <cellStyle name="Moeda 10 2 3 5 2 3 2" xfId="25357"/>
    <cellStyle name="Moeda 10 2 3 5 2 4" xfId="24469"/>
    <cellStyle name="Moeda 10 2 3 6" xfId="22617"/>
    <cellStyle name="Moeda 10 2 3 6 2" xfId="23173"/>
    <cellStyle name="Moeda 10 2 3 6 2 2" xfId="24060"/>
    <cellStyle name="Moeda 10 2 3 6 2 2 2" xfId="25836"/>
    <cellStyle name="Moeda 10 2 3 6 2 3" xfId="24948"/>
    <cellStyle name="Moeda 10 2 3 6 3" xfId="23557"/>
    <cellStyle name="Moeda 10 2 3 6 3 2" xfId="25333"/>
    <cellStyle name="Moeda 10 2 3 6 4" xfId="24445"/>
    <cellStyle name="Moeda 10 2 4" xfId="22588"/>
    <cellStyle name="Moeda 10 2 4 2" xfId="23144"/>
    <cellStyle name="Moeda 10 2 4 2 2" xfId="24031"/>
    <cellStyle name="Moeda 10 2 4 2 2 2" xfId="25807"/>
    <cellStyle name="Moeda 10 2 4 2 3" xfId="24919"/>
    <cellStyle name="Moeda 10 2 4 3" xfId="23528"/>
    <cellStyle name="Moeda 10 2 4 3 2" xfId="25304"/>
    <cellStyle name="Moeda 10 2 4 4" xfId="24416"/>
    <cellStyle name="Moeda 10 2 5" xfId="26032"/>
    <cellStyle name="Moeda 10 2 6" xfId="2480"/>
    <cellStyle name="Moeda 10 3" xfId="22567"/>
    <cellStyle name="Moeda 10 3 2" xfId="23123"/>
    <cellStyle name="Moeda 10 3 2 2" xfId="24010"/>
    <cellStyle name="Moeda 10 3 2 2 2" xfId="25786"/>
    <cellStyle name="Moeda 10 3 2 3" xfId="24898"/>
    <cellStyle name="Moeda 10 3 3" xfId="23507"/>
    <cellStyle name="Moeda 10 3 3 2" xfId="25283"/>
    <cellStyle name="Moeda 10 3 4" xfId="24395"/>
    <cellStyle name="Moeda 10 3 5" xfId="26050"/>
    <cellStyle name="Moeda 10 3 6" xfId="26440"/>
    <cellStyle name="Moeda 10 4" xfId="2443"/>
    <cellStyle name="Moeda 11" xfId="292"/>
    <cellStyle name="Moeda 11 2" xfId="22606"/>
    <cellStyle name="Moeda 11 2 2" xfId="23162"/>
    <cellStyle name="Moeda 11 2 2 2" xfId="24049"/>
    <cellStyle name="Moeda 11 2 2 2 2" xfId="25825"/>
    <cellStyle name="Moeda 11 2 2 3" xfId="24937"/>
    <cellStyle name="Moeda 11 2 3" xfId="23546"/>
    <cellStyle name="Moeda 11 2 3 2" xfId="25322"/>
    <cellStyle name="Moeda 11 2 4" xfId="24434"/>
    <cellStyle name="Moeda 11 3" xfId="2522"/>
    <cellStyle name="Moeda 12" xfId="24131"/>
    <cellStyle name="Moeda 12 2" xfId="25907"/>
    <cellStyle name="Moeda 13" xfId="25019"/>
    <cellStyle name="Moeda 14" xfId="26208"/>
    <cellStyle name="Moeda 2" xfId="293"/>
    <cellStyle name="Moeda 2 10" xfId="294"/>
    <cellStyle name="Moeda 2 10 2" xfId="295"/>
    <cellStyle name="Moeda 2 11" xfId="296"/>
    <cellStyle name="Moeda 2 11 2" xfId="297"/>
    <cellStyle name="Moeda 2 12" xfId="298"/>
    <cellStyle name="Moeda 2 12 2" xfId="299"/>
    <cellStyle name="Moeda 2 13" xfId="300"/>
    <cellStyle name="Moeda 2 13 2" xfId="301"/>
    <cellStyle name="Moeda 2 13 2 2" xfId="302"/>
    <cellStyle name="Moeda 2 13 3" xfId="303"/>
    <cellStyle name="Moeda 2 13 3 2" xfId="304"/>
    <cellStyle name="Moeda 2 13 3 2 10" xfId="26322"/>
    <cellStyle name="Moeda 2 13 3 2 2" xfId="22455"/>
    <cellStyle name="Moeda 2 13 3 2 2 2" xfId="23011"/>
    <cellStyle name="Moeda 2 13 3 2 2 2 2" xfId="23898"/>
    <cellStyle name="Moeda 2 13 3 2 2 2 2 2" xfId="25674"/>
    <cellStyle name="Moeda 2 13 3 2 2 2 3" xfId="24786"/>
    <cellStyle name="Moeda 2 13 3 2 2 3" xfId="23395"/>
    <cellStyle name="Moeda 2 13 3 2 2 3 2" xfId="25171"/>
    <cellStyle name="Moeda 2 13 3 2 2 4" xfId="24283"/>
    <cellStyle name="Moeda 2 13 3 2 2 5" xfId="26051"/>
    <cellStyle name="Moeda 2 13 3 2 2 6" xfId="26441"/>
    <cellStyle name="Moeda 2 13 3 2 3" xfId="22752"/>
    <cellStyle name="Moeda 2 13 3 2 3 2" xfId="23639"/>
    <cellStyle name="Moeda 2 13 3 2 3 2 2" xfId="25415"/>
    <cellStyle name="Moeda 2 13 3 2 3 3" xfId="24527"/>
    <cellStyle name="Moeda 2 13 3 2 4" xfId="22871"/>
    <cellStyle name="Moeda 2 13 3 2 4 2" xfId="23758"/>
    <cellStyle name="Moeda 2 13 3 2 4 2 2" xfId="25534"/>
    <cellStyle name="Moeda 2 13 3 2 4 3" xfId="24646"/>
    <cellStyle name="Moeda 2 13 3 2 5" xfId="23255"/>
    <cellStyle name="Moeda 2 13 3 2 5 2" xfId="25031"/>
    <cellStyle name="Moeda 2 13 3 2 6" xfId="24143"/>
    <cellStyle name="Moeda 2 13 3 2 7" xfId="2328"/>
    <cellStyle name="Moeda 2 13 3 2 8" xfId="25917"/>
    <cellStyle name="Moeda 2 13 3 2 9" xfId="2185"/>
    <cellStyle name="Moeda 2 13 4" xfId="305"/>
    <cellStyle name="Moeda 2 13 4 10" xfId="26323"/>
    <cellStyle name="Moeda 2 13 4 2" xfId="22454"/>
    <cellStyle name="Moeda 2 13 4 2 2" xfId="23010"/>
    <cellStyle name="Moeda 2 13 4 2 2 2" xfId="23897"/>
    <cellStyle name="Moeda 2 13 4 2 2 2 2" xfId="25673"/>
    <cellStyle name="Moeda 2 13 4 2 2 3" xfId="24785"/>
    <cellStyle name="Moeda 2 13 4 2 3" xfId="23394"/>
    <cellStyle name="Moeda 2 13 4 2 3 2" xfId="25170"/>
    <cellStyle name="Moeda 2 13 4 2 4" xfId="24282"/>
    <cellStyle name="Moeda 2 13 4 2 5" xfId="26052"/>
    <cellStyle name="Moeda 2 13 4 2 6" xfId="26442"/>
    <cellStyle name="Moeda 2 13 4 3" xfId="22751"/>
    <cellStyle name="Moeda 2 13 4 3 2" xfId="23638"/>
    <cellStyle name="Moeda 2 13 4 3 2 2" xfId="25414"/>
    <cellStyle name="Moeda 2 13 4 3 3" xfId="24526"/>
    <cellStyle name="Moeda 2 13 4 4" xfId="22870"/>
    <cellStyle name="Moeda 2 13 4 4 2" xfId="23757"/>
    <cellStyle name="Moeda 2 13 4 4 2 2" xfId="25533"/>
    <cellStyle name="Moeda 2 13 4 4 3" xfId="24645"/>
    <cellStyle name="Moeda 2 13 4 5" xfId="23254"/>
    <cellStyle name="Moeda 2 13 4 5 2" xfId="25030"/>
    <cellStyle name="Moeda 2 13 4 6" xfId="24142"/>
    <cellStyle name="Moeda 2 13 4 7" xfId="2327"/>
    <cellStyle name="Moeda 2 13 4 8" xfId="25918"/>
    <cellStyle name="Moeda 2 13 4 9" xfId="2184"/>
    <cellStyle name="Moeda 2 14" xfId="306"/>
    <cellStyle name="Moeda 2 14 2" xfId="307"/>
    <cellStyle name="Moeda 2 15" xfId="308"/>
    <cellStyle name="Moeda 2 15 2" xfId="309"/>
    <cellStyle name="Moeda 2 16" xfId="310"/>
    <cellStyle name="Moeda 2 16 2" xfId="311"/>
    <cellStyle name="Moeda 2 17" xfId="312"/>
    <cellStyle name="Moeda 2 17 2" xfId="313"/>
    <cellStyle name="Moeda 2 18" xfId="314"/>
    <cellStyle name="Moeda 2 18 2" xfId="315"/>
    <cellStyle name="Moeda 2 19" xfId="316"/>
    <cellStyle name="Moeda 2 19 2" xfId="317"/>
    <cellStyle name="Moeda 2 2" xfId="318"/>
    <cellStyle name="Moeda 2 2 10" xfId="319"/>
    <cellStyle name="Moeda 2 2 10 2" xfId="320"/>
    <cellStyle name="Moeda 2 2 11" xfId="321"/>
    <cellStyle name="Moeda 2 2 12" xfId="322"/>
    <cellStyle name="Moeda 2 2 2" xfId="323"/>
    <cellStyle name="Moeda 2 2 2 2" xfId="324"/>
    <cellStyle name="Moeda 2 2 3" xfId="325"/>
    <cellStyle name="Moeda 2 2 3 2" xfId="326"/>
    <cellStyle name="Moeda 2 2 4" xfId="327"/>
    <cellStyle name="Moeda 2 2 4 2" xfId="328"/>
    <cellStyle name="Moeda 2 2 5" xfId="329"/>
    <cellStyle name="Moeda 2 2 5 2" xfId="330"/>
    <cellStyle name="Moeda 2 2 6" xfId="331"/>
    <cellStyle name="Moeda 2 2 6 2" xfId="332"/>
    <cellStyle name="Moeda 2 2 7" xfId="333"/>
    <cellStyle name="Moeda 2 2 7 2" xfId="334"/>
    <cellStyle name="Moeda 2 2 8" xfId="335"/>
    <cellStyle name="Moeda 2 2 8 2" xfId="336"/>
    <cellStyle name="Moeda 2 2 9" xfId="337"/>
    <cellStyle name="Moeda 2 2 9 2" xfId="338"/>
    <cellStyle name="Moeda 2 20" xfId="339"/>
    <cellStyle name="Moeda 2 20 2" xfId="340"/>
    <cellStyle name="Moeda 2 21" xfId="341"/>
    <cellStyle name="Moeda 2 22" xfId="342"/>
    <cellStyle name="Moeda 2 3" xfId="343"/>
    <cellStyle name="Moeda 2 3 10" xfId="344"/>
    <cellStyle name="Moeda 2 3 10 2" xfId="345"/>
    <cellStyle name="Moeda 2 3 11" xfId="346"/>
    <cellStyle name="Moeda 2 3 2" xfId="347"/>
    <cellStyle name="Moeda 2 3 2 2" xfId="348"/>
    <cellStyle name="Moeda 2 3 3" xfId="349"/>
    <cellStyle name="Moeda 2 3 3 2" xfId="350"/>
    <cellStyle name="Moeda 2 3 4" xfId="351"/>
    <cellStyle name="Moeda 2 3 4 2" xfId="352"/>
    <cellStyle name="Moeda 2 3 5" xfId="353"/>
    <cellStyle name="Moeda 2 3 5 2" xfId="354"/>
    <cellStyle name="Moeda 2 3 6" xfId="355"/>
    <cellStyle name="Moeda 2 3 6 2" xfId="356"/>
    <cellStyle name="Moeda 2 3 7" xfId="357"/>
    <cellStyle name="Moeda 2 3 7 2" xfId="358"/>
    <cellStyle name="Moeda 2 3 8" xfId="359"/>
    <cellStyle name="Moeda 2 3 8 2" xfId="360"/>
    <cellStyle name="Moeda 2 3 9" xfId="361"/>
    <cellStyle name="Moeda 2 3 9 2" xfId="362"/>
    <cellStyle name="Moeda 2 4" xfId="363"/>
    <cellStyle name="Moeda 2 4 2" xfId="364"/>
    <cellStyle name="Moeda 2 5" xfId="365"/>
    <cellStyle name="Moeda 2 5 2" xfId="366"/>
    <cellStyle name="Moeda 2 6" xfId="367"/>
    <cellStyle name="Moeda 2 6 2" xfId="368"/>
    <cellStyle name="Moeda 2 7" xfId="369"/>
    <cellStyle name="Moeda 2 7 2" xfId="370"/>
    <cellStyle name="Moeda 2 8" xfId="371"/>
    <cellStyle name="Moeda 2 8 2" xfId="372"/>
    <cellStyle name="Moeda 2 9" xfId="373"/>
    <cellStyle name="Moeda 2 9 2" xfId="374"/>
    <cellStyle name="Moeda 3" xfId="375"/>
    <cellStyle name="Moeda 3 10" xfId="376"/>
    <cellStyle name="Moeda 3 10 2" xfId="377"/>
    <cellStyle name="Moeda 3 11" xfId="378"/>
    <cellStyle name="Moeda 3 11 2" xfId="379"/>
    <cellStyle name="Moeda 3 12" xfId="380"/>
    <cellStyle name="Moeda 3 12 2" xfId="381"/>
    <cellStyle name="Moeda 3 13" xfId="382"/>
    <cellStyle name="Moeda 3 14" xfId="383"/>
    <cellStyle name="Moeda 3 2" xfId="384"/>
    <cellStyle name="Moeda 3 2 10" xfId="385"/>
    <cellStyle name="Moeda 3 2 10 2" xfId="386"/>
    <cellStyle name="Moeda 3 2 11" xfId="387"/>
    <cellStyle name="Moeda 3 2 12" xfId="388"/>
    <cellStyle name="Moeda 3 2 2" xfId="389"/>
    <cellStyle name="Moeda 3 2 2 2" xfId="390"/>
    <cellStyle name="Moeda 3 2 3" xfId="391"/>
    <cellStyle name="Moeda 3 2 3 2" xfId="392"/>
    <cellStyle name="Moeda 3 2 4" xfId="393"/>
    <cellStyle name="Moeda 3 2 4 2" xfId="394"/>
    <cellStyle name="Moeda 3 2 5" xfId="395"/>
    <cellStyle name="Moeda 3 2 5 2" xfId="396"/>
    <cellStyle name="Moeda 3 2 6" xfId="397"/>
    <cellStyle name="Moeda 3 2 6 2" xfId="398"/>
    <cellStyle name="Moeda 3 2 7" xfId="399"/>
    <cellStyle name="Moeda 3 2 7 2" xfId="400"/>
    <cellStyle name="Moeda 3 2 8" xfId="401"/>
    <cellStyle name="Moeda 3 2 8 2" xfId="402"/>
    <cellStyle name="Moeda 3 2 9" xfId="403"/>
    <cellStyle name="Moeda 3 2 9 2" xfId="404"/>
    <cellStyle name="Moeda 3 3" xfId="405"/>
    <cellStyle name="Moeda 3 3 10" xfId="406"/>
    <cellStyle name="Moeda 3 3 10 2" xfId="407"/>
    <cellStyle name="Moeda 3 3 11" xfId="408"/>
    <cellStyle name="Moeda 3 3 2" xfId="409"/>
    <cellStyle name="Moeda 3 3 2 2" xfId="410"/>
    <cellStyle name="Moeda 3 3 3" xfId="411"/>
    <cellStyle name="Moeda 3 3 3 2" xfId="412"/>
    <cellStyle name="Moeda 3 3 4" xfId="413"/>
    <cellStyle name="Moeda 3 3 4 2" xfId="414"/>
    <cellStyle name="Moeda 3 3 5" xfId="415"/>
    <cellStyle name="Moeda 3 3 5 2" xfId="416"/>
    <cellStyle name="Moeda 3 3 6" xfId="417"/>
    <cellStyle name="Moeda 3 3 6 2" xfId="418"/>
    <cellStyle name="Moeda 3 3 7" xfId="419"/>
    <cellStyle name="Moeda 3 3 7 2" xfId="420"/>
    <cellStyle name="Moeda 3 3 8" xfId="421"/>
    <cellStyle name="Moeda 3 3 8 2" xfId="422"/>
    <cellStyle name="Moeda 3 3 9" xfId="423"/>
    <cellStyle name="Moeda 3 3 9 2" xfId="424"/>
    <cellStyle name="Moeda 3 4" xfId="425"/>
    <cellStyle name="Moeda 3 4 2" xfId="426"/>
    <cellStyle name="Moeda 3 5" xfId="427"/>
    <cellStyle name="Moeda 3 5 2" xfId="428"/>
    <cellStyle name="Moeda 3 6" xfId="429"/>
    <cellStyle name="Moeda 3 6 2" xfId="430"/>
    <cellStyle name="Moeda 3 7" xfId="431"/>
    <cellStyle name="Moeda 3 7 2" xfId="432"/>
    <cellStyle name="Moeda 3 8" xfId="433"/>
    <cellStyle name="Moeda 3 8 2" xfId="434"/>
    <cellStyle name="Moeda 3 9" xfId="435"/>
    <cellStyle name="Moeda 3 9 2" xfId="436"/>
    <cellStyle name="Moeda 4" xfId="437"/>
    <cellStyle name="Moeda 4 2" xfId="438"/>
    <cellStyle name="Moeda 5" xfId="439"/>
    <cellStyle name="Moeda 5 2" xfId="440"/>
    <cellStyle name="Moeda 6" xfId="441"/>
    <cellStyle name="Moeda 6 10" xfId="25908"/>
    <cellStyle name="Moeda 6 11" xfId="2076"/>
    <cellStyle name="Moeda 6 12" xfId="26229"/>
    <cellStyle name="Moeda 6 2" xfId="442"/>
    <cellStyle name="Moeda 6 2 10" xfId="2077"/>
    <cellStyle name="Moeda 6 2 11" xfId="26230"/>
    <cellStyle name="Moeda 6 2 2" xfId="443"/>
    <cellStyle name="Moeda 6 2 2 10" xfId="26324"/>
    <cellStyle name="Moeda 6 2 2 2" xfId="22457"/>
    <cellStyle name="Moeda 6 2 2 2 2" xfId="23013"/>
    <cellStyle name="Moeda 6 2 2 2 2 2" xfId="23900"/>
    <cellStyle name="Moeda 6 2 2 2 2 2 2" xfId="25676"/>
    <cellStyle name="Moeda 6 2 2 2 2 3" xfId="24788"/>
    <cellStyle name="Moeda 6 2 2 2 3" xfId="23397"/>
    <cellStyle name="Moeda 6 2 2 2 3 2" xfId="25173"/>
    <cellStyle name="Moeda 6 2 2 2 4" xfId="24285"/>
    <cellStyle name="Moeda 6 2 2 2 5" xfId="26055"/>
    <cellStyle name="Moeda 6 2 2 2 6" xfId="26445"/>
    <cellStyle name="Moeda 6 2 2 3" xfId="22754"/>
    <cellStyle name="Moeda 6 2 2 3 2" xfId="23641"/>
    <cellStyle name="Moeda 6 2 2 3 2 2" xfId="25417"/>
    <cellStyle name="Moeda 6 2 2 3 3" xfId="24529"/>
    <cellStyle name="Moeda 6 2 2 4" xfId="22873"/>
    <cellStyle name="Moeda 6 2 2 4 2" xfId="23760"/>
    <cellStyle name="Moeda 6 2 2 4 2 2" xfId="25536"/>
    <cellStyle name="Moeda 6 2 2 4 3" xfId="24648"/>
    <cellStyle name="Moeda 6 2 2 5" xfId="23257"/>
    <cellStyle name="Moeda 6 2 2 5 2" xfId="25033"/>
    <cellStyle name="Moeda 6 2 2 6" xfId="24145"/>
    <cellStyle name="Moeda 6 2 2 7" xfId="2330"/>
    <cellStyle name="Moeda 6 2 2 8" xfId="25919"/>
    <cellStyle name="Moeda 6 2 2 9" xfId="2187"/>
    <cellStyle name="Moeda 6 2 3" xfId="22438"/>
    <cellStyle name="Moeda 6 2 3 2" xfId="22994"/>
    <cellStyle name="Moeda 6 2 3 2 2" xfId="23881"/>
    <cellStyle name="Moeda 6 2 3 2 2 2" xfId="25657"/>
    <cellStyle name="Moeda 6 2 3 2 3" xfId="24769"/>
    <cellStyle name="Moeda 6 2 3 3" xfId="23378"/>
    <cellStyle name="Moeda 6 2 3 3 2" xfId="25154"/>
    <cellStyle name="Moeda 6 2 3 4" xfId="24266"/>
    <cellStyle name="Moeda 6 2 3 5" xfId="26054"/>
    <cellStyle name="Moeda 6 2 3 6" xfId="26444"/>
    <cellStyle name="Moeda 6 2 4" xfId="22742"/>
    <cellStyle name="Moeda 6 2 4 2" xfId="23629"/>
    <cellStyle name="Moeda 6 2 4 2 2" xfId="25405"/>
    <cellStyle name="Moeda 6 2 4 3" xfId="24517"/>
    <cellStyle name="Moeda 6 2 5" xfId="22861"/>
    <cellStyle name="Moeda 6 2 5 2" xfId="23748"/>
    <cellStyle name="Moeda 6 2 5 2 2" xfId="25524"/>
    <cellStyle name="Moeda 6 2 5 3" xfId="24636"/>
    <cellStyle name="Moeda 6 2 6" xfId="23245"/>
    <cellStyle name="Moeda 6 2 6 2" xfId="25021"/>
    <cellStyle name="Moeda 6 2 7" xfId="24133"/>
    <cellStyle name="Moeda 6 2 8" xfId="2305"/>
    <cellStyle name="Moeda 6 2 9" xfId="25909"/>
    <cellStyle name="Moeda 6 3" xfId="444"/>
    <cellStyle name="Moeda 6 3 10" xfId="26325"/>
    <cellStyle name="Moeda 6 3 2" xfId="22456"/>
    <cellStyle name="Moeda 6 3 2 2" xfId="23012"/>
    <cellStyle name="Moeda 6 3 2 2 2" xfId="23899"/>
    <cellStyle name="Moeda 6 3 2 2 2 2" xfId="25675"/>
    <cellStyle name="Moeda 6 3 2 2 3" xfId="24787"/>
    <cellStyle name="Moeda 6 3 2 3" xfId="23396"/>
    <cellStyle name="Moeda 6 3 2 3 2" xfId="25172"/>
    <cellStyle name="Moeda 6 3 2 4" xfId="24284"/>
    <cellStyle name="Moeda 6 3 2 5" xfId="26056"/>
    <cellStyle name="Moeda 6 3 2 6" xfId="26446"/>
    <cellStyle name="Moeda 6 3 3" xfId="22753"/>
    <cellStyle name="Moeda 6 3 3 2" xfId="23640"/>
    <cellStyle name="Moeda 6 3 3 2 2" xfId="25416"/>
    <cellStyle name="Moeda 6 3 3 3" xfId="24528"/>
    <cellStyle name="Moeda 6 3 4" xfId="22872"/>
    <cellStyle name="Moeda 6 3 4 2" xfId="23759"/>
    <cellStyle name="Moeda 6 3 4 2 2" xfId="25535"/>
    <cellStyle name="Moeda 6 3 4 3" xfId="24647"/>
    <cellStyle name="Moeda 6 3 5" xfId="23256"/>
    <cellStyle name="Moeda 6 3 5 2" xfId="25032"/>
    <cellStyle name="Moeda 6 3 6" xfId="24144"/>
    <cellStyle name="Moeda 6 3 7" xfId="2329"/>
    <cellStyle name="Moeda 6 3 8" xfId="25920"/>
    <cellStyle name="Moeda 6 3 9" xfId="2186"/>
    <cellStyle name="Moeda 6 4" xfId="22437"/>
    <cellStyle name="Moeda 6 4 2" xfId="22993"/>
    <cellStyle name="Moeda 6 4 2 2" xfId="23880"/>
    <cellStyle name="Moeda 6 4 2 2 2" xfId="25656"/>
    <cellStyle name="Moeda 6 4 2 3" xfId="24768"/>
    <cellStyle name="Moeda 6 4 3" xfId="23377"/>
    <cellStyle name="Moeda 6 4 3 2" xfId="25153"/>
    <cellStyle name="Moeda 6 4 4" xfId="24265"/>
    <cellStyle name="Moeda 6 4 5" xfId="26053"/>
    <cellStyle name="Moeda 6 4 6" xfId="26443"/>
    <cellStyle name="Moeda 6 5" xfId="22741"/>
    <cellStyle name="Moeda 6 5 2" xfId="23628"/>
    <cellStyle name="Moeda 6 5 2 2" xfId="25404"/>
    <cellStyle name="Moeda 6 5 3" xfId="24516"/>
    <cellStyle name="Moeda 6 6" xfId="22860"/>
    <cellStyle name="Moeda 6 6 2" xfId="23747"/>
    <cellStyle name="Moeda 6 6 2 2" xfId="25523"/>
    <cellStyle name="Moeda 6 6 3" xfId="24635"/>
    <cellStyle name="Moeda 6 7" xfId="23244"/>
    <cellStyle name="Moeda 6 7 2" xfId="25020"/>
    <cellStyle name="Moeda 6 8" xfId="24132"/>
    <cellStyle name="Moeda 6 9" xfId="2304"/>
    <cellStyle name="Moeda 7" xfId="43"/>
    <cellStyle name="Moeda 7 2" xfId="445"/>
    <cellStyle name="Moeda 7 2 2" xfId="446"/>
    <cellStyle name="Moeda 7 2 2 10" xfId="26326"/>
    <cellStyle name="Moeda 7 2 2 2" xfId="22459"/>
    <cellStyle name="Moeda 7 2 2 2 2" xfId="23015"/>
    <cellStyle name="Moeda 7 2 2 2 2 2" xfId="23902"/>
    <cellStyle name="Moeda 7 2 2 2 2 2 2" xfId="25678"/>
    <cellStyle name="Moeda 7 2 2 2 2 3" xfId="24790"/>
    <cellStyle name="Moeda 7 2 2 2 3" xfId="23399"/>
    <cellStyle name="Moeda 7 2 2 2 3 2" xfId="25175"/>
    <cellStyle name="Moeda 7 2 2 2 4" xfId="24287"/>
    <cellStyle name="Moeda 7 2 2 2 5" xfId="26057"/>
    <cellStyle name="Moeda 7 2 2 2 6" xfId="26447"/>
    <cellStyle name="Moeda 7 2 2 3" xfId="22756"/>
    <cellStyle name="Moeda 7 2 2 3 2" xfId="23643"/>
    <cellStyle name="Moeda 7 2 2 3 2 2" xfId="25419"/>
    <cellStyle name="Moeda 7 2 2 3 3" xfId="24531"/>
    <cellStyle name="Moeda 7 2 2 4" xfId="22875"/>
    <cellStyle name="Moeda 7 2 2 4 2" xfId="23762"/>
    <cellStyle name="Moeda 7 2 2 4 2 2" xfId="25538"/>
    <cellStyle name="Moeda 7 2 2 4 3" xfId="24650"/>
    <cellStyle name="Moeda 7 2 2 5" xfId="23259"/>
    <cellStyle name="Moeda 7 2 2 5 2" xfId="25035"/>
    <cellStyle name="Moeda 7 2 2 6" xfId="24147"/>
    <cellStyle name="Moeda 7 2 2 7" xfId="2332"/>
    <cellStyle name="Moeda 7 2 2 8" xfId="25921"/>
    <cellStyle name="Moeda 7 2 2 9" xfId="2189"/>
    <cellStyle name="Moeda 7 3" xfId="447"/>
    <cellStyle name="Moeda 7 3 10" xfId="26327"/>
    <cellStyle name="Moeda 7 3 2" xfId="22458"/>
    <cellStyle name="Moeda 7 3 2 2" xfId="23014"/>
    <cellStyle name="Moeda 7 3 2 2 2" xfId="23901"/>
    <cellStyle name="Moeda 7 3 2 2 2 2" xfId="25677"/>
    <cellStyle name="Moeda 7 3 2 2 3" xfId="24789"/>
    <cellStyle name="Moeda 7 3 2 3" xfId="23398"/>
    <cellStyle name="Moeda 7 3 2 3 2" xfId="25174"/>
    <cellStyle name="Moeda 7 3 2 4" xfId="24286"/>
    <cellStyle name="Moeda 7 3 2 5" xfId="26058"/>
    <cellStyle name="Moeda 7 3 2 6" xfId="26448"/>
    <cellStyle name="Moeda 7 3 3" xfId="22755"/>
    <cellStyle name="Moeda 7 3 3 2" xfId="23642"/>
    <cellStyle name="Moeda 7 3 3 2 2" xfId="25418"/>
    <cellStyle name="Moeda 7 3 3 3" xfId="24530"/>
    <cellStyle name="Moeda 7 3 4" xfId="22874"/>
    <cellStyle name="Moeda 7 3 4 2" xfId="23761"/>
    <cellStyle name="Moeda 7 3 4 2 2" xfId="25537"/>
    <cellStyle name="Moeda 7 3 4 3" xfId="24649"/>
    <cellStyle name="Moeda 7 3 5" xfId="23258"/>
    <cellStyle name="Moeda 7 3 5 2" xfId="25034"/>
    <cellStyle name="Moeda 7 3 6" xfId="24146"/>
    <cellStyle name="Moeda 7 3 7" xfId="2331"/>
    <cellStyle name="Moeda 7 3 8" xfId="25922"/>
    <cellStyle name="Moeda 7 3 9" xfId="2188"/>
    <cellStyle name="Moeda 7 4" xfId="448"/>
    <cellStyle name="Moeda 7 4 2" xfId="449"/>
    <cellStyle name="Moeda 7 4 2 2" xfId="2570"/>
    <cellStyle name="Moeda 7 4 2 2 2" xfId="22424"/>
    <cellStyle name="Moeda 7 4 2 2 2 2" xfId="22698"/>
    <cellStyle name="Moeda 7 4 2 2 2 2 2" xfId="23239"/>
    <cellStyle name="Moeda 7 4 2 2 2 2 2 2" xfId="24126"/>
    <cellStyle name="Moeda 7 4 2 2 2 2 2 2 2" xfId="25902"/>
    <cellStyle name="Moeda 7 4 2 2 2 2 2 3" xfId="25014"/>
    <cellStyle name="Moeda 7 4 2 2 2 2 3" xfId="23623"/>
    <cellStyle name="Moeda 7 4 2 2 2 2 3 2" xfId="25399"/>
    <cellStyle name="Moeda 7 4 2 2 2 2 4" xfId="24511"/>
    <cellStyle name="Moeda 7 4 2 2 3" xfId="22618"/>
    <cellStyle name="Moeda 7 4 2 2 3 2" xfId="23174"/>
    <cellStyle name="Moeda 7 4 2 2 3 2 2" xfId="24061"/>
    <cellStyle name="Moeda 7 4 2 2 3 2 2 2" xfId="25837"/>
    <cellStyle name="Moeda 7 4 2 2 3 2 3" xfId="24949"/>
    <cellStyle name="Moeda 7 4 2 2 3 3" xfId="23558"/>
    <cellStyle name="Moeda 7 4 2 2 3 3 2" xfId="25334"/>
    <cellStyle name="Moeda 7 4 2 2 3 4" xfId="24446"/>
    <cellStyle name="Moeda 7 4 2 3" xfId="22589"/>
    <cellStyle name="Moeda 7 4 2 3 2" xfId="23145"/>
    <cellStyle name="Moeda 7 4 2 3 2 2" xfId="24032"/>
    <cellStyle name="Moeda 7 4 2 3 2 2 2" xfId="25808"/>
    <cellStyle name="Moeda 7 4 2 3 2 3" xfId="24920"/>
    <cellStyle name="Moeda 7 4 2 3 3" xfId="23529"/>
    <cellStyle name="Moeda 7 4 2 3 3 2" xfId="25305"/>
    <cellStyle name="Moeda 7 4 2 3 4" xfId="24417"/>
    <cellStyle name="Moeda 7 4 2 4" xfId="2481"/>
    <cellStyle name="Moeda 7 4 3" xfId="22294"/>
    <cellStyle name="Moeda 7 4 3 2" xfId="22310"/>
    <cellStyle name="Moeda 7 4 3 2 2" xfId="22648"/>
    <cellStyle name="Moeda 7 4 3 2 2 2" xfId="23204"/>
    <cellStyle name="Moeda 7 4 3 2 2 2 2" xfId="24091"/>
    <cellStyle name="Moeda 7 4 3 2 2 2 2 2" xfId="25867"/>
    <cellStyle name="Moeda 7 4 3 2 2 2 3" xfId="24979"/>
    <cellStyle name="Moeda 7 4 3 2 2 3" xfId="23588"/>
    <cellStyle name="Moeda 7 4 3 2 2 3 2" xfId="25364"/>
    <cellStyle name="Moeda 7 4 3 2 2 4" xfId="24476"/>
    <cellStyle name="Moeda 7 4 3 3" xfId="22332"/>
    <cellStyle name="Moeda 7 4 3 3 2" xfId="22373"/>
    <cellStyle name="Moeda 7 4 3 3 2 2" xfId="22672"/>
    <cellStyle name="Moeda 7 4 3 3 2 2 2" xfId="23228"/>
    <cellStyle name="Moeda 7 4 3 3 2 2 2 2" xfId="24115"/>
    <cellStyle name="Moeda 7 4 3 3 2 2 2 2 2" xfId="25891"/>
    <cellStyle name="Moeda 7 4 3 3 2 2 2 3" xfId="25003"/>
    <cellStyle name="Moeda 7 4 3 3 2 2 3" xfId="23612"/>
    <cellStyle name="Moeda 7 4 3 3 2 2 3 2" xfId="25388"/>
    <cellStyle name="Moeda 7 4 3 3 2 2 4" xfId="24500"/>
    <cellStyle name="Moeda 7 4 3 3 3" xfId="22409"/>
    <cellStyle name="Moeda 7 4 3 3 3 2" xfId="22683"/>
    <cellStyle name="Moeda 7 4 3 3 3 2 2" xfId="23234"/>
    <cellStyle name="Moeda 7 4 3 3 3 2 2 2" xfId="24121"/>
    <cellStyle name="Moeda 7 4 3 3 3 2 2 2 2" xfId="25897"/>
    <cellStyle name="Moeda 7 4 3 3 3 2 2 3" xfId="25009"/>
    <cellStyle name="Moeda 7 4 3 3 3 2 3" xfId="23618"/>
    <cellStyle name="Moeda 7 4 3 3 3 2 3 2" xfId="25394"/>
    <cellStyle name="Moeda 7 4 3 3 3 2 4" xfId="24506"/>
    <cellStyle name="Moeda 7 4 3 3 4" xfId="22656"/>
    <cellStyle name="Moeda 7 4 3 3 4 2" xfId="23212"/>
    <cellStyle name="Moeda 7 4 3 3 4 2 2" xfId="24099"/>
    <cellStyle name="Moeda 7 4 3 3 4 2 2 2" xfId="25875"/>
    <cellStyle name="Moeda 7 4 3 3 4 2 3" xfId="24987"/>
    <cellStyle name="Moeda 7 4 3 3 4 3" xfId="23596"/>
    <cellStyle name="Moeda 7 4 3 3 4 3 2" xfId="25372"/>
    <cellStyle name="Moeda 7 4 3 3 4 4" xfId="24484"/>
    <cellStyle name="Moeda 7 4 3 4" xfId="22348"/>
    <cellStyle name="Moeda 7 4 3 4 2" xfId="22662"/>
    <cellStyle name="Moeda 7 4 3 4 2 2" xfId="23218"/>
    <cellStyle name="Moeda 7 4 3 4 2 2 2" xfId="24105"/>
    <cellStyle name="Moeda 7 4 3 4 2 2 2 2" xfId="25881"/>
    <cellStyle name="Moeda 7 4 3 4 2 2 3" xfId="24993"/>
    <cellStyle name="Moeda 7 4 3 4 2 3" xfId="23602"/>
    <cellStyle name="Moeda 7 4 3 4 2 3 2" xfId="25378"/>
    <cellStyle name="Moeda 7 4 3 4 2 4" xfId="24490"/>
    <cellStyle name="Moeda 7 4 3 5" xfId="22642"/>
    <cellStyle name="Moeda 7 4 3 5 2" xfId="23198"/>
    <cellStyle name="Moeda 7 4 3 5 2 2" xfId="24085"/>
    <cellStyle name="Moeda 7 4 3 5 2 2 2" xfId="25861"/>
    <cellStyle name="Moeda 7 4 3 5 2 3" xfId="24973"/>
    <cellStyle name="Moeda 7 4 3 5 3" xfId="23582"/>
    <cellStyle name="Moeda 7 4 3 5 3 2" xfId="25358"/>
    <cellStyle name="Moeda 7 4 3 5 4" xfId="24470"/>
    <cellStyle name="Moeda 7 4 4" xfId="22581"/>
    <cellStyle name="Moeda 7 4 4 2" xfId="23137"/>
    <cellStyle name="Moeda 7 4 4 2 2" xfId="24024"/>
    <cellStyle name="Moeda 7 4 4 2 2 2" xfId="25800"/>
    <cellStyle name="Moeda 7 4 4 2 3" xfId="24912"/>
    <cellStyle name="Moeda 7 4 4 3" xfId="23521"/>
    <cellStyle name="Moeda 7 4 4 3 2" xfId="25297"/>
    <cellStyle name="Moeda 7 4 4 4" xfId="24409"/>
    <cellStyle name="Moeda 7 4 5" xfId="26033"/>
    <cellStyle name="Moeda 7 4 6" xfId="2470"/>
    <cellStyle name="Moeda 8" xfId="450"/>
    <cellStyle name="Moeda 8 2" xfId="451"/>
    <cellStyle name="Moeda 8 2 2" xfId="452"/>
    <cellStyle name="Moeda 8 2 2 10" xfId="26328"/>
    <cellStyle name="Moeda 8 2 2 2" xfId="22461"/>
    <cellStyle name="Moeda 8 2 2 2 2" xfId="23017"/>
    <cellStyle name="Moeda 8 2 2 2 2 2" xfId="23904"/>
    <cellStyle name="Moeda 8 2 2 2 2 2 2" xfId="25680"/>
    <cellStyle name="Moeda 8 2 2 2 2 3" xfId="24792"/>
    <cellStyle name="Moeda 8 2 2 2 3" xfId="23401"/>
    <cellStyle name="Moeda 8 2 2 2 3 2" xfId="25177"/>
    <cellStyle name="Moeda 8 2 2 2 4" xfId="24289"/>
    <cellStyle name="Moeda 8 2 2 2 5" xfId="26059"/>
    <cellStyle name="Moeda 8 2 2 2 6" xfId="26449"/>
    <cellStyle name="Moeda 8 2 2 3" xfId="22758"/>
    <cellStyle name="Moeda 8 2 2 3 2" xfId="23645"/>
    <cellStyle name="Moeda 8 2 2 3 2 2" xfId="25421"/>
    <cellStyle name="Moeda 8 2 2 3 3" xfId="24533"/>
    <cellStyle name="Moeda 8 2 2 4" xfId="22877"/>
    <cellStyle name="Moeda 8 2 2 4 2" xfId="23764"/>
    <cellStyle name="Moeda 8 2 2 4 2 2" xfId="25540"/>
    <cellStyle name="Moeda 8 2 2 4 3" xfId="24652"/>
    <cellStyle name="Moeda 8 2 2 5" xfId="23261"/>
    <cellStyle name="Moeda 8 2 2 5 2" xfId="25037"/>
    <cellStyle name="Moeda 8 2 2 6" xfId="24149"/>
    <cellStyle name="Moeda 8 2 2 7" xfId="2334"/>
    <cellStyle name="Moeda 8 2 2 8" xfId="25923"/>
    <cellStyle name="Moeda 8 2 2 9" xfId="2191"/>
    <cellStyle name="Moeda 8 3" xfId="453"/>
    <cellStyle name="Moeda 8 3 10" xfId="26329"/>
    <cellStyle name="Moeda 8 3 2" xfId="22460"/>
    <cellStyle name="Moeda 8 3 2 2" xfId="23016"/>
    <cellStyle name="Moeda 8 3 2 2 2" xfId="23903"/>
    <cellStyle name="Moeda 8 3 2 2 2 2" xfId="25679"/>
    <cellStyle name="Moeda 8 3 2 2 3" xfId="24791"/>
    <cellStyle name="Moeda 8 3 2 3" xfId="23400"/>
    <cellStyle name="Moeda 8 3 2 3 2" xfId="25176"/>
    <cellStyle name="Moeda 8 3 2 4" xfId="24288"/>
    <cellStyle name="Moeda 8 3 2 5" xfId="26060"/>
    <cellStyle name="Moeda 8 3 2 6" xfId="26450"/>
    <cellStyle name="Moeda 8 3 3" xfId="22757"/>
    <cellStyle name="Moeda 8 3 3 2" xfId="23644"/>
    <cellStyle name="Moeda 8 3 3 2 2" xfId="25420"/>
    <cellStyle name="Moeda 8 3 3 3" xfId="24532"/>
    <cellStyle name="Moeda 8 3 4" xfId="22876"/>
    <cellStyle name="Moeda 8 3 4 2" xfId="23763"/>
    <cellStyle name="Moeda 8 3 4 2 2" xfId="25539"/>
    <cellStyle name="Moeda 8 3 4 3" xfId="24651"/>
    <cellStyle name="Moeda 8 3 5" xfId="23260"/>
    <cellStyle name="Moeda 8 3 5 2" xfId="25036"/>
    <cellStyle name="Moeda 8 3 6" xfId="24148"/>
    <cellStyle name="Moeda 8 3 7" xfId="2333"/>
    <cellStyle name="Moeda 8 3 8" xfId="25924"/>
    <cellStyle name="Moeda 8 3 9" xfId="2190"/>
    <cellStyle name="Moeda 8 4" xfId="454"/>
    <cellStyle name="Moeda 8 4 2" xfId="455"/>
    <cellStyle name="Moeda 8 4 2 2" xfId="2571"/>
    <cellStyle name="Moeda 8 4 2 2 2" xfId="22425"/>
    <cellStyle name="Moeda 8 4 2 2 2 2" xfId="22699"/>
    <cellStyle name="Moeda 8 4 2 2 2 2 2" xfId="23240"/>
    <cellStyle name="Moeda 8 4 2 2 2 2 2 2" xfId="24127"/>
    <cellStyle name="Moeda 8 4 2 2 2 2 2 2 2" xfId="25903"/>
    <cellStyle name="Moeda 8 4 2 2 2 2 2 3" xfId="25015"/>
    <cellStyle name="Moeda 8 4 2 2 2 2 3" xfId="23624"/>
    <cellStyle name="Moeda 8 4 2 2 2 2 3 2" xfId="25400"/>
    <cellStyle name="Moeda 8 4 2 2 2 2 4" xfId="24512"/>
    <cellStyle name="Moeda 8 4 2 2 3" xfId="22619"/>
    <cellStyle name="Moeda 8 4 2 2 3 2" xfId="23175"/>
    <cellStyle name="Moeda 8 4 2 2 3 2 2" xfId="24062"/>
    <cellStyle name="Moeda 8 4 2 2 3 2 2 2" xfId="25838"/>
    <cellStyle name="Moeda 8 4 2 2 3 2 3" xfId="24950"/>
    <cellStyle name="Moeda 8 4 2 2 3 3" xfId="23559"/>
    <cellStyle name="Moeda 8 4 2 2 3 3 2" xfId="25335"/>
    <cellStyle name="Moeda 8 4 2 2 3 4" xfId="24447"/>
    <cellStyle name="Moeda 8 4 2 3" xfId="22590"/>
    <cellStyle name="Moeda 8 4 2 3 2" xfId="23146"/>
    <cellStyle name="Moeda 8 4 2 3 2 2" xfId="24033"/>
    <cellStyle name="Moeda 8 4 2 3 2 2 2" xfId="25809"/>
    <cellStyle name="Moeda 8 4 2 3 2 3" xfId="24921"/>
    <cellStyle name="Moeda 8 4 2 3 3" xfId="23530"/>
    <cellStyle name="Moeda 8 4 2 3 3 2" xfId="25306"/>
    <cellStyle name="Moeda 8 4 2 3 4" xfId="24418"/>
    <cellStyle name="Moeda 8 4 2 4" xfId="2482"/>
    <cellStyle name="Moeda 8 4 3" xfId="22295"/>
    <cellStyle name="Moeda 8 4 3 2" xfId="22311"/>
    <cellStyle name="Moeda 8 4 3 2 2" xfId="22649"/>
    <cellStyle name="Moeda 8 4 3 2 2 2" xfId="23205"/>
    <cellStyle name="Moeda 8 4 3 2 2 2 2" xfId="24092"/>
    <cellStyle name="Moeda 8 4 3 2 2 2 2 2" xfId="25868"/>
    <cellStyle name="Moeda 8 4 3 2 2 2 3" xfId="24980"/>
    <cellStyle name="Moeda 8 4 3 2 2 3" xfId="23589"/>
    <cellStyle name="Moeda 8 4 3 2 2 3 2" xfId="25365"/>
    <cellStyle name="Moeda 8 4 3 2 2 4" xfId="24477"/>
    <cellStyle name="Moeda 8 4 3 3" xfId="22333"/>
    <cellStyle name="Moeda 8 4 3 3 2" xfId="22375"/>
    <cellStyle name="Moeda 8 4 3 3 2 2" xfId="22673"/>
    <cellStyle name="Moeda 8 4 3 3 2 2 2" xfId="23229"/>
    <cellStyle name="Moeda 8 4 3 3 2 2 2 2" xfId="24116"/>
    <cellStyle name="Moeda 8 4 3 3 2 2 2 2 2" xfId="25892"/>
    <cellStyle name="Moeda 8 4 3 3 2 2 2 3" xfId="25004"/>
    <cellStyle name="Moeda 8 4 3 3 2 2 3" xfId="23613"/>
    <cellStyle name="Moeda 8 4 3 3 2 2 3 2" xfId="25389"/>
    <cellStyle name="Moeda 8 4 3 3 2 2 4" xfId="24501"/>
    <cellStyle name="Moeda 8 4 3 3 3" xfId="22410"/>
    <cellStyle name="Moeda 8 4 3 3 3 2" xfId="22684"/>
    <cellStyle name="Moeda 8 4 3 3 3 2 2" xfId="23235"/>
    <cellStyle name="Moeda 8 4 3 3 3 2 2 2" xfId="24122"/>
    <cellStyle name="Moeda 8 4 3 3 3 2 2 2 2" xfId="25898"/>
    <cellStyle name="Moeda 8 4 3 3 3 2 2 3" xfId="25010"/>
    <cellStyle name="Moeda 8 4 3 3 3 2 3" xfId="23619"/>
    <cellStyle name="Moeda 8 4 3 3 3 2 3 2" xfId="25395"/>
    <cellStyle name="Moeda 8 4 3 3 3 2 4" xfId="24507"/>
    <cellStyle name="Moeda 8 4 3 3 4" xfId="22657"/>
    <cellStyle name="Moeda 8 4 3 3 4 2" xfId="23213"/>
    <cellStyle name="Moeda 8 4 3 3 4 2 2" xfId="24100"/>
    <cellStyle name="Moeda 8 4 3 3 4 2 2 2" xfId="25876"/>
    <cellStyle name="Moeda 8 4 3 3 4 2 3" xfId="24988"/>
    <cellStyle name="Moeda 8 4 3 3 4 3" xfId="23597"/>
    <cellStyle name="Moeda 8 4 3 3 4 3 2" xfId="25373"/>
    <cellStyle name="Moeda 8 4 3 3 4 4" xfId="24485"/>
    <cellStyle name="Moeda 8 4 3 4" xfId="22349"/>
    <cellStyle name="Moeda 8 4 3 4 2" xfId="22663"/>
    <cellStyle name="Moeda 8 4 3 4 2 2" xfId="23219"/>
    <cellStyle name="Moeda 8 4 3 4 2 2 2" xfId="24106"/>
    <cellStyle name="Moeda 8 4 3 4 2 2 2 2" xfId="25882"/>
    <cellStyle name="Moeda 8 4 3 4 2 2 3" xfId="24994"/>
    <cellStyle name="Moeda 8 4 3 4 2 3" xfId="23603"/>
    <cellStyle name="Moeda 8 4 3 4 2 3 2" xfId="25379"/>
    <cellStyle name="Moeda 8 4 3 4 2 4" xfId="24491"/>
    <cellStyle name="Moeda 8 4 3 5" xfId="22643"/>
    <cellStyle name="Moeda 8 4 3 5 2" xfId="23199"/>
    <cellStyle name="Moeda 8 4 3 5 2 2" xfId="24086"/>
    <cellStyle name="Moeda 8 4 3 5 2 2 2" xfId="25862"/>
    <cellStyle name="Moeda 8 4 3 5 2 3" xfId="24974"/>
    <cellStyle name="Moeda 8 4 3 5 3" xfId="23583"/>
    <cellStyle name="Moeda 8 4 3 5 3 2" xfId="25359"/>
    <cellStyle name="Moeda 8 4 3 5 4" xfId="24471"/>
    <cellStyle name="Moeda 8 4 4" xfId="22582"/>
    <cellStyle name="Moeda 8 4 4 2" xfId="23138"/>
    <cellStyle name="Moeda 8 4 4 2 2" xfId="24025"/>
    <cellStyle name="Moeda 8 4 4 2 2 2" xfId="25801"/>
    <cellStyle name="Moeda 8 4 4 2 3" xfId="24913"/>
    <cellStyle name="Moeda 8 4 4 3" xfId="23522"/>
    <cellStyle name="Moeda 8 4 4 3 2" xfId="25298"/>
    <cellStyle name="Moeda 8 4 4 4" xfId="24410"/>
    <cellStyle name="Moeda 8 4 5" xfId="26034"/>
    <cellStyle name="Moeda 8 4 6" xfId="2471"/>
    <cellStyle name="Moeda 9" xfId="456"/>
    <cellStyle name="Moeda 9 2" xfId="457"/>
    <cellStyle name="Moeda 9 2 2" xfId="22573"/>
    <cellStyle name="Moeda 9 2 2 2" xfId="23129"/>
    <cellStyle name="Moeda 9 2 2 2 2" xfId="24016"/>
    <cellStyle name="Moeda 9 2 2 2 2 2" xfId="25792"/>
    <cellStyle name="Moeda 9 2 2 2 3" xfId="24904"/>
    <cellStyle name="Moeda 9 2 2 3" xfId="23513"/>
    <cellStyle name="Moeda 9 2 2 3 2" xfId="25289"/>
    <cellStyle name="Moeda 9 2 2 4" xfId="24401"/>
    <cellStyle name="Moeda 9 2 3" xfId="22980"/>
    <cellStyle name="Moeda 9 2 3 2" xfId="23867"/>
    <cellStyle name="Moeda 9 2 3 2 2" xfId="25643"/>
    <cellStyle name="Moeda 9 2 3 3" xfId="24755"/>
    <cellStyle name="Moeda 9 2 4" xfId="23364"/>
    <cellStyle name="Moeda 9 2 4 2" xfId="25140"/>
    <cellStyle name="Moeda 9 2 5" xfId="24252"/>
    <cellStyle name="Moeda 9 2 6" xfId="26026"/>
    <cellStyle name="Moeda 9 2 7" xfId="2462"/>
    <cellStyle name="Moeda 9 2 8" xfId="26431"/>
    <cellStyle name="Moeda 9 3" xfId="2309"/>
    <cellStyle name="Neutra" xfId="463" builtinId="28" customBuiltin="1"/>
    <cellStyle name="Neutra 2" xfId="458"/>
    <cellStyle name="Neutra 2 2" xfId="459"/>
    <cellStyle name="Neutra 2 3" xfId="460"/>
    <cellStyle name="Neutra 2 4" xfId="461"/>
    <cellStyle name="Neutra 3" xfId="2301"/>
    <cellStyle name="Neutral" xfId="462"/>
    <cellStyle name="Neutro 2" xfId="26223"/>
    <cellStyle name="Normal" xfId="0" builtinId="0" customBuiltin="1"/>
    <cellStyle name="Normal - Style1" xfId="26698"/>
    <cellStyle name="Normal 10" xfId="61"/>
    <cellStyle name="Normal 10 2" xfId="464"/>
    <cellStyle name="Normal 10 2 2" xfId="465"/>
    <cellStyle name="Normal 10 3" xfId="466"/>
    <cellStyle name="Normal 100" xfId="26699"/>
    <cellStyle name="Normal 101" xfId="26700"/>
    <cellStyle name="Normal 102" xfId="26701"/>
    <cellStyle name="Normal 103" xfId="26702"/>
    <cellStyle name="Normal 104" xfId="26703"/>
    <cellStyle name="Normal 105" xfId="26704"/>
    <cellStyle name="Normal 106" xfId="26705"/>
    <cellStyle name="Normal 107" xfId="26706"/>
    <cellStyle name="Normal 108" xfId="26707"/>
    <cellStyle name="Normal 109" xfId="26708"/>
    <cellStyle name="Normal 11" xfId="467"/>
    <cellStyle name="Normal 11 2" xfId="468"/>
    <cellStyle name="Normal 11 2 2" xfId="26709"/>
    <cellStyle name="Normal 11 3" xfId="26710"/>
    <cellStyle name="Normal 110" xfId="26711"/>
    <cellStyle name="Normal 111" xfId="26712"/>
    <cellStyle name="Normal 112" xfId="26713"/>
    <cellStyle name="Normal 113" xfId="26714"/>
    <cellStyle name="Normal 114" xfId="26715"/>
    <cellStyle name="Normal 115" xfId="26716"/>
    <cellStyle name="Normal 116" xfId="26717"/>
    <cellStyle name="Normal 117" xfId="26718"/>
    <cellStyle name="Normal 118" xfId="26719"/>
    <cellStyle name="Normal 119" xfId="26720"/>
    <cellStyle name="Normal 12" xfId="469"/>
    <cellStyle name="Normal 12 2" xfId="470"/>
    <cellStyle name="Normal 12 2 2" xfId="26721"/>
    <cellStyle name="Normal 12 3" xfId="26722"/>
    <cellStyle name="Normal 12 4" xfId="26723"/>
    <cellStyle name="Normal 120" xfId="26724"/>
    <cellStyle name="Normal 121" xfId="26725"/>
    <cellStyle name="Normal 122" xfId="26726"/>
    <cellStyle name="Normal 123" xfId="26727"/>
    <cellStyle name="Normal 124" xfId="26728"/>
    <cellStyle name="Normal 125" xfId="26729"/>
    <cellStyle name="Normal 126" xfId="26730"/>
    <cellStyle name="Normal 127" xfId="26731"/>
    <cellStyle name="Normal 128" xfId="26732"/>
    <cellStyle name="Normal 129" xfId="26733"/>
    <cellStyle name="Normal 13" xfId="471"/>
    <cellStyle name="Normal 13 10" xfId="26734"/>
    <cellStyle name="Normal 13 10 2" xfId="26735"/>
    <cellStyle name="Normal 13 10 3" xfId="26736"/>
    <cellStyle name="Normal 13 10 4" xfId="26737"/>
    <cellStyle name="Normal 13 11" xfId="26738"/>
    <cellStyle name="Normal 13 11 2" xfId="26739"/>
    <cellStyle name="Normal 13 11 3" xfId="26740"/>
    <cellStyle name="Normal 13 11 4" xfId="26741"/>
    <cellStyle name="Normal 13 12" xfId="26742"/>
    <cellStyle name="Normal 13 12 2" xfId="26743"/>
    <cellStyle name="Normal 13 12 3" xfId="26744"/>
    <cellStyle name="Normal 13 12 4" xfId="26745"/>
    <cellStyle name="Normal 13 13" xfId="26746"/>
    <cellStyle name="Normal 13 13 2" xfId="26747"/>
    <cellStyle name="Normal 13 13 3" xfId="26748"/>
    <cellStyle name="Normal 13 14" xfId="26749"/>
    <cellStyle name="Normal 13 14 2" xfId="26750"/>
    <cellStyle name="Normal 13 15" xfId="26751"/>
    <cellStyle name="Normal 13 16" xfId="26752"/>
    <cellStyle name="Normal 13 2" xfId="472"/>
    <cellStyle name="Normal 13 2 10" xfId="26753"/>
    <cellStyle name="Normal 13 2 10 2" xfId="26754"/>
    <cellStyle name="Normal 13 2 10 3" xfId="26755"/>
    <cellStyle name="Normal 13 2 10 4" xfId="26756"/>
    <cellStyle name="Normal 13 2 11" xfId="26757"/>
    <cellStyle name="Normal 13 2 11 2" xfId="26758"/>
    <cellStyle name="Normal 13 2 11 3" xfId="26759"/>
    <cellStyle name="Normal 13 2 12" xfId="26760"/>
    <cellStyle name="Normal 13 2 12 2" xfId="26761"/>
    <cellStyle name="Normal 13 2 13" xfId="26762"/>
    <cellStyle name="Normal 13 2 14" xfId="26763"/>
    <cellStyle name="Normal 13 2 2" xfId="26764"/>
    <cellStyle name="Normal 13 2 2 2" xfId="26765"/>
    <cellStyle name="Normal 13 2 2 2 2" xfId="26766"/>
    <cellStyle name="Normal 13 2 2 2 2 2" xfId="26767"/>
    <cellStyle name="Normal 13 2 2 2 2 2 2" xfId="26768"/>
    <cellStyle name="Normal 13 2 2 2 2 2 3" xfId="26769"/>
    <cellStyle name="Normal 13 2 2 2 2 2 4" xfId="26770"/>
    <cellStyle name="Normal 13 2 2 2 2 3" xfId="26771"/>
    <cellStyle name="Normal 13 2 2 2 2 4" xfId="26772"/>
    <cellStyle name="Normal 13 2 2 2 2 5" xfId="26773"/>
    <cellStyle name="Normal 13 2 2 2 3" xfId="26774"/>
    <cellStyle name="Normal 13 2 2 2 3 2" xfId="26775"/>
    <cellStyle name="Normal 13 2 2 2 3 3" xfId="26776"/>
    <cellStyle name="Normal 13 2 2 2 3 4" xfId="26777"/>
    <cellStyle name="Normal 13 2 2 2 4" xfId="26778"/>
    <cellStyle name="Normal 13 2 2 2 5" xfId="26779"/>
    <cellStyle name="Normal 13 2 2 2 6" xfId="26780"/>
    <cellStyle name="Normal 13 2 2 3" xfId="26781"/>
    <cellStyle name="Normal 13 2 2 3 2" xfId="26782"/>
    <cellStyle name="Normal 13 2 2 3 2 2" xfId="26783"/>
    <cellStyle name="Normal 13 2 2 3 2 3" xfId="26784"/>
    <cellStyle name="Normal 13 2 2 3 2 4" xfId="26785"/>
    <cellStyle name="Normal 13 2 2 3 3" xfId="26786"/>
    <cellStyle name="Normal 13 2 2 3 4" xfId="26787"/>
    <cellStyle name="Normal 13 2 2 3 5" xfId="26788"/>
    <cellStyle name="Normal 13 2 2 4" xfId="26789"/>
    <cellStyle name="Normal 13 2 2 4 2" xfId="26790"/>
    <cellStyle name="Normal 13 2 2 4 3" xfId="26791"/>
    <cellStyle name="Normal 13 2 2 4 4" xfId="26792"/>
    <cellStyle name="Normal 13 2 2 5" xfId="26793"/>
    <cellStyle name="Normal 13 2 2 5 2" xfId="26794"/>
    <cellStyle name="Normal 13 2 2 5 3" xfId="26795"/>
    <cellStyle name="Normal 13 2 2 5 4" xfId="26796"/>
    <cellStyle name="Normal 13 2 2 6" xfId="26797"/>
    <cellStyle name="Normal 13 2 2 6 2" xfId="26798"/>
    <cellStyle name="Normal 13 2 2 6 3" xfId="26799"/>
    <cellStyle name="Normal 13 2 2 7" xfId="26800"/>
    <cellStyle name="Normal 13 2 2 8" xfId="26801"/>
    <cellStyle name="Normal 13 2 2 9" xfId="26802"/>
    <cellStyle name="Normal 13 2 3" xfId="26803"/>
    <cellStyle name="Normal 13 2 3 2" xfId="26804"/>
    <cellStyle name="Normal 13 2 3 2 2" xfId="26805"/>
    <cellStyle name="Normal 13 2 3 2 2 2" xfId="26806"/>
    <cellStyle name="Normal 13 2 3 2 2 2 2" xfId="26807"/>
    <cellStyle name="Normal 13 2 3 2 2 2 3" xfId="26808"/>
    <cellStyle name="Normal 13 2 3 2 2 2 4" xfId="26809"/>
    <cellStyle name="Normal 13 2 3 2 2 3" xfId="26810"/>
    <cellStyle name="Normal 13 2 3 2 2 4" xfId="26811"/>
    <cellStyle name="Normal 13 2 3 2 2 5" xfId="26812"/>
    <cellStyle name="Normal 13 2 3 2 3" xfId="26813"/>
    <cellStyle name="Normal 13 2 3 2 3 2" xfId="26814"/>
    <cellStyle name="Normal 13 2 3 2 3 3" xfId="26815"/>
    <cellStyle name="Normal 13 2 3 2 3 4" xfId="26816"/>
    <cellStyle name="Normal 13 2 3 2 4" xfId="26817"/>
    <cellStyle name="Normal 13 2 3 2 5" xfId="26818"/>
    <cellStyle name="Normal 13 2 3 2 6" xfId="26819"/>
    <cellStyle name="Normal 13 2 3 3" xfId="26820"/>
    <cellStyle name="Normal 13 2 3 3 2" xfId="26821"/>
    <cellStyle name="Normal 13 2 3 3 2 2" xfId="26822"/>
    <cellStyle name="Normal 13 2 3 3 2 3" xfId="26823"/>
    <cellStyle name="Normal 13 2 3 3 2 4" xfId="26824"/>
    <cellStyle name="Normal 13 2 3 3 3" xfId="26825"/>
    <cellStyle name="Normal 13 2 3 3 4" xfId="26826"/>
    <cellStyle name="Normal 13 2 3 3 5" xfId="26827"/>
    <cellStyle name="Normal 13 2 3 4" xfId="26828"/>
    <cellStyle name="Normal 13 2 3 4 2" xfId="26829"/>
    <cellStyle name="Normal 13 2 3 4 3" xfId="26830"/>
    <cellStyle name="Normal 13 2 3 4 4" xfId="26831"/>
    <cellStyle name="Normal 13 2 3 5" xfId="26832"/>
    <cellStyle name="Normal 13 2 3 5 2" xfId="26833"/>
    <cellStyle name="Normal 13 2 3 5 3" xfId="26834"/>
    <cellStyle name="Normal 13 2 3 5 4" xfId="26835"/>
    <cellStyle name="Normal 13 2 3 6" xfId="26836"/>
    <cellStyle name="Normal 13 2 3 6 2" xfId="26837"/>
    <cellStyle name="Normal 13 2 3 6 3" xfId="26838"/>
    <cellStyle name="Normal 13 2 3 7" xfId="26839"/>
    <cellStyle name="Normal 13 2 3 8" xfId="26840"/>
    <cellStyle name="Normal 13 2 3 9" xfId="26841"/>
    <cellStyle name="Normal 13 2 4" xfId="26842"/>
    <cellStyle name="Normal 13 2 4 2" xfId="26843"/>
    <cellStyle name="Normal 13 2 4 2 2" xfId="26844"/>
    <cellStyle name="Normal 13 2 4 2 2 2" xfId="26845"/>
    <cellStyle name="Normal 13 2 4 2 2 3" xfId="26846"/>
    <cellStyle name="Normal 13 2 4 2 2 4" xfId="26847"/>
    <cellStyle name="Normal 13 2 4 2 3" xfId="26848"/>
    <cellStyle name="Normal 13 2 4 2 4" xfId="26849"/>
    <cellStyle name="Normal 13 2 4 2 5" xfId="26850"/>
    <cellStyle name="Normal 13 2 4 3" xfId="26851"/>
    <cellStyle name="Normal 13 2 4 3 2" xfId="26852"/>
    <cellStyle name="Normal 13 2 4 3 3" xfId="26853"/>
    <cellStyle name="Normal 13 2 4 3 4" xfId="26854"/>
    <cellStyle name="Normal 13 2 4 4" xfId="26855"/>
    <cellStyle name="Normal 13 2 4 5" xfId="26856"/>
    <cellStyle name="Normal 13 2 4 6" xfId="26857"/>
    <cellStyle name="Normal 13 2 5" xfId="26858"/>
    <cellStyle name="Normal 13 2 5 2" xfId="26859"/>
    <cellStyle name="Normal 13 2 5 2 2" xfId="26860"/>
    <cellStyle name="Normal 13 2 5 2 2 2" xfId="26861"/>
    <cellStyle name="Normal 13 2 5 2 2 3" xfId="26862"/>
    <cellStyle name="Normal 13 2 5 2 2 4" xfId="26863"/>
    <cellStyle name="Normal 13 2 5 2 3" xfId="26864"/>
    <cellStyle name="Normal 13 2 5 2 4" xfId="26865"/>
    <cellStyle name="Normal 13 2 5 2 5" xfId="26866"/>
    <cellStyle name="Normal 13 2 5 3" xfId="26867"/>
    <cellStyle name="Normal 13 2 5 3 2" xfId="26868"/>
    <cellStyle name="Normal 13 2 5 3 3" xfId="26869"/>
    <cellStyle name="Normal 13 2 5 3 4" xfId="26870"/>
    <cellStyle name="Normal 13 2 5 4" xfId="26871"/>
    <cellStyle name="Normal 13 2 5 5" xfId="26872"/>
    <cellStyle name="Normal 13 2 5 6" xfId="26873"/>
    <cellStyle name="Normal 13 2 6" xfId="26874"/>
    <cellStyle name="Normal 13 2 6 2" xfId="26875"/>
    <cellStyle name="Normal 13 2 6 2 2" xfId="26876"/>
    <cellStyle name="Normal 13 2 6 2 2 2" xfId="26877"/>
    <cellStyle name="Normal 13 2 6 2 2 3" xfId="26878"/>
    <cellStyle name="Normal 13 2 6 2 2 4" xfId="26879"/>
    <cellStyle name="Normal 13 2 6 2 3" xfId="26880"/>
    <cellStyle name="Normal 13 2 6 2 4" xfId="26881"/>
    <cellStyle name="Normal 13 2 6 2 5" xfId="26882"/>
    <cellStyle name="Normal 13 2 6 3" xfId="26883"/>
    <cellStyle name="Normal 13 2 6 3 2" xfId="26884"/>
    <cellStyle name="Normal 13 2 6 3 3" xfId="26885"/>
    <cellStyle name="Normal 13 2 6 3 4" xfId="26886"/>
    <cellStyle name="Normal 13 2 6 4" xfId="26887"/>
    <cellStyle name="Normal 13 2 6 5" xfId="26888"/>
    <cellStyle name="Normal 13 2 6 6" xfId="26889"/>
    <cellStyle name="Normal 13 2 7" xfId="26890"/>
    <cellStyle name="Normal 13 2 7 2" xfId="26891"/>
    <cellStyle name="Normal 13 2 7 2 2" xfId="26892"/>
    <cellStyle name="Normal 13 2 7 2 3" xfId="26893"/>
    <cellStyle name="Normal 13 2 7 2 4" xfId="26894"/>
    <cellStyle name="Normal 13 2 7 3" xfId="26895"/>
    <cellStyle name="Normal 13 2 7 4" xfId="26896"/>
    <cellStyle name="Normal 13 2 7 5" xfId="26897"/>
    <cellStyle name="Normal 13 2 8" xfId="26898"/>
    <cellStyle name="Normal 13 2 8 2" xfId="26899"/>
    <cellStyle name="Normal 13 2 8 3" xfId="26900"/>
    <cellStyle name="Normal 13 2 8 4" xfId="26901"/>
    <cellStyle name="Normal 13 2 9" xfId="26902"/>
    <cellStyle name="Normal 13 2 9 2" xfId="26903"/>
    <cellStyle name="Normal 13 2 9 3" xfId="26904"/>
    <cellStyle name="Normal 13 2 9 4" xfId="26905"/>
    <cellStyle name="Normal 13 3" xfId="26906"/>
    <cellStyle name="Normal 13 3 10" xfId="26907"/>
    <cellStyle name="Normal 13 3 10 2" xfId="26908"/>
    <cellStyle name="Normal 13 3 10 3" xfId="26909"/>
    <cellStyle name="Normal 13 3 10 4" xfId="26910"/>
    <cellStyle name="Normal 13 3 11" xfId="26911"/>
    <cellStyle name="Normal 13 3 11 2" xfId="26912"/>
    <cellStyle name="Normal 13 3 11 3" xfId="26913"/>
    <cellStyle name="Normal 13 3 12" xfId="26914"/>
    <cellStyle name="Normal 13 3 12 2" xfId="26915"/>
    <cellStyle name="Normal 13 3 13" xfId="26916"/>
    <cellStyle name="Normal 13 3 14" xfId="26917"/>
    <cellStyle name="Normal 13 3 2" xfId="26918"/>
    <cellStyle name="Normal 13 3 2 2" xfId="26919"/>
    <cellStyle name="Normal 13 3 2 2 2" xfId="26920"/>
    <cellStyle name="Normal 13 3 2 2 2 2" xfId="26921"/>
    <cellStyle name="Normal 13 3 2 2 2 2 2" xfId="26922"/>
    <cellStyle name="Normal 13 3 2 2 2 2 3" xfId="26923"/>
    <cellStyle name="Normal 13 3 2 2 2 2 4" xfId="26924"/>
    <cellStyle name="Normal 13 3 2 2 2 3" xfId="26925"/>
    <cellStyle name="Normal 13 3 2 2 2 4" xfId="26926"/>
    <cellStyle name="Normal 13 3 2 2 2 5" xfId="26927"/>
    <cellStyle name="Normal 13 3 2 2 3" xfId="26928"/>
    <cellStyle name="Normal 13 3 2 2 3 2" xfId="26929"/>
    <cellStyle name="Normal 13 3 2 2 3 3" xfId="26930"/>
    <cellStyle name="Normal 13 3 2 2 3 4" xfId="26931"/>
    <cellStyle name="Normal 13 3 2 2 4" xfId="26932"/>
    <cellStyle name="Normal 13 3 2 2 5" xfId="26933"/>
    <cellStyle name="Normal 13 3 2 2 6" xfId="26934"/>
    <cellStyle name="Normal 13 3 2 3" xfId="26935"/>
    <cellStyle name="Normal 13 3 2 3 2" xfId="26936"/>
    <cellStyle name="Normal 13 3 2 3 2 2" xfId="26937"/>
    <cellStyle name="Normal 13 3 2 3 2 3" xfId="26938"/>
    <cellStyle name="Normal 13 3 2 3 2 4" xfId="26939"/>
    <cellStyle name="Normal 13 3 2 3 3" xfId="26940"/>
    <cellStyle name="Normal 13 3 2 3 4" xfId="26941"/>
    <cellStyle name="Normal 13 3 2 3 5" xfId="26942"/>
    <cellStyle name="Normal 13 3 2 4" xfId="26943"/>
    <cellStyle name="Normal 13 3 2 4 2" xfId="26944"/>
    <cellStyle name="Normal 13 3 2 4 3" xfId="26945"/>
    <cellStyle name="Normal 13 3 2 4 4" xfId="26946"/>
    <cellStyle name="Normal 13 3 2 5" xfId="26947"/>
    <cellStyle name="Normal 13 3 2 5 2" xfId="26948"/>
    <cellStyle name="Normal 13 3 2 5 3" xfId="26949"/>
    <cellStyle name="Normal 13 3 2 5 4" xfId="26950"/>
    <cellStyle name="Normal 13 3 2 6" xfId="26951"/>
    <cellStyle name="Normal 13 3 2 6 2" xfId="26952"/>
    <cellStyle name="Normal 13 3 2 6 3" xfId="26953"/>
    <cellStyle name="Normal 13 3 2 7" xfId="26954"/>
    <cellStyle name="Normal 13 3 2 8" xfId="26955"/>
    <cellStyle name="Normal 13 3 2 9" xfId="26956"/>
    <cellStyle name="Normal 13 3 3" xfId="26957"/>
    <cellStyle name="Normal 13 3 3 2" xfId="26958"/>
    <cellStyle name="Normal 13 3 3 2 2" xfId="26959"/>
    <cellStyle name="Normal 13 3 3 2 2 2" xfId="26960"/>
    <cellStyle name="Normal 13 3 3 2 2 2 2" xfId="26961"/>
    <cellStyle name="Normal 13 3 3 2 2 2 3" xfId="26962"/>
    <cellStyle name="Normal 13 3 3 2 2 2 4" xfId="26963"/>
    <cellStyle name="Normal 13 3 3 2 2 3" xfId="26964"/>
    <cellStyle name="Normal 13 3 3 2 2 4" xfId="26965"/>
    <cellStyle name="Normal 13 3 3 2 2 5" xfId="26966"/>
    <cellStyle name="Normal 13 3 3 2 3" xfId="26967"/>
    <cellStyle name="Normal 13 3 3 2 3 2" xfId="26968"/>
    <cellStyle name="Normal 13 3 3 2 3 3" xfId="26969"/>
    <cellStyle name="Normal 13 3 3 2 3 4" xfId="26970"/>
    <cellStyle name="Normal 13 3 3 2 4" xfId="26971"/>
    <cellStyle name="Normal 13 3 3 2 5" xfId="26972"/>
    <cellStyle name="Normal 13 3 3 2 6" xfId="26973"/>
    <cellStyle name="Normal 13 3 3 3" xfId="26974"/>
    <cellStyle name="Normal 13 3 3 3 2" xfId="26975"/>
    <cellStyle name="Normal 13 3 3 3 2 2" xfId="26976"/>
    <cellStyle name="Normal 13 3 3 3 2 3" xfId="26977"/>
    <cellStyle name="Normal 13 3 3 3 2 4" xfId="26978"/>
    <cellStyle name="Normal 13 3 3 3 3" xfId="26979"/>
    <cellStyle name="Normal 13 3 3 3 4" xfId="26980"/>
    <cellStyle name="Normal 13 3 3 3 5" xfId="26981"/>
    <cellStyle name="Normal 13 3 3 4" xfId="26982"/>
    <cellStyle name="Normal 13 3 3 4 2" xfId="26983"/>
    <cellStyle name="Normal 13 3 3 4 3" xfId="26984"/>
    <cellStyle name="Normal 13 3 3 4 4" xfId="26985"/>
    <cellStyle name="Normal 13 3 3 5" xfId="26986"/>
    <cellStyle name="Normal 13 3 3 5 2" xfId="26987"/>
    <cellStyle name="Normal 13 3 3 5 3" xfId="26988"/>
    <cellStyle name="Normal 13 3 3 5 4" xfId="26989"/>
    <cellStyle name="Normal 13 3 3 6" xfId="26990"/>
    <cellStyle name="Normal 13 3 3 6 2" xfId="26991"/>
    <cellStyle name="Normal 13 3 3 6 3" xfId="26992"/>
    <cellStyle name="Normal 13 3 3 7" xfId="26993"/>
    <cellStyle name="Normal 13 3 3 8" xfId="26994"/>
    <cellStyle name="Normal 13 3 3 9" xfId="26995"/>
    <cellStyle name="Normal 13 3 4" xfId="26996"/>
    <cellStyle name="Normal 13 3 4 2" xfId="26997"/>
    <cellStyle name="Normal 13 3 4 2 2" xfId="26998"/>
    <cellStyle name="Normal 13 3 4 2 2 2" xfId="26999"/>
    <cellStyle name="Normal 13 3 4 2 2 3" xfId="27000"/>
    <cellStyle name="Normal 13 3 4 2 2 4" xfId="27001"/>
    <cellStyle name="Normal 13 3 4 2 3" xfId="27002"/>
    <cellStyle name="Normal 13 3 4 2 4" xfId="27003"/>
    <cellStyle name="Normal 13 3 4 2 5" xfId="27004"/>
    <cellStyle name="Normal 13 3 4 3" xfId="27005"/>
    <cellStyle name="Normal 13 3 4 3 2" xfId="27006"/>
    <cellStyle name="Normal 13 3 4 3 3" xfId="27007"/>
    <cellStyle name="Normal 13 3 4 3 4" xfId="27008"/>
    <cellStyle name="Normal 13 3 4 4" xfId="27009"/>
    <cellStyle name="Normal 13 3 4 5" xfId="27010"/>
    <cellStyle name="Normal 13 3 4 6" xfId="27011"/>
    <cellStyle name="Normal 13 3 5" xfId="27012"/>
    <cellStyle name="Normal 13 3 5 2" xfId="27013"/>
    <cellStyle name="Normal 13 3 5 2 2" xfId="27014"/>
    <cellStyle name="Normal 13 3 5 2 2 2" xfId="27015"/>
    <cellStyle name="Normal 13 3 5 2 2 3" xfId="27016"/>
    <cellStyle name="Normal 13 3 5 2 2 4" xfId="27017"/>
    <cellStyle name="Normal 13 3 5 2 3" xfId="27018"/>
    <cellStyle name="Normal 13 3 5 2 4" xfId="27019"/>
    <cellStyle name="Normal 13 3 5 2 5" xfId="27020"/>
    <cellStyle name="Normal 13 3 5 3" xfId="27021"/>
    <cellStyle name="Normal 13 3 5 3 2" xfId="27022"/>
    <cellStyle name="Normal 13 3 5 3 3" xfId="27023"/>
    <cellStyle name="Normal 13 3 5 3 4" xfId="27024"/>
    <cellStyle name="Normal 13 3 5 4" xfId="27025"/>
    <cellStyle name="Normal 13 3 5 5" xfId="27026"/>
    <cellStyle name="Normal 13 3 5 6" xfId="27027"/>
    <cellStyle name="Normal 13 3 6" xfId="27028"/>
    <cellStyle name="Normal 13 3 6 2" xfId="27029"/>
    <cellStyle name="Normal 13 3 6 2 2" xfId="27030"/>
    <cellStyle name="Normal 13 3 6 2 2 2" xfId="27031"/>
    <cellStyle name="Normal 13 3 6 2 2 3" xfId="27032"/>
    <cellStyle name="Normal 13 3 6 2 2 4" xfId="27033"/>
    <cellStyle name="Normal 13 3 6 2 3" xfId="27034"/>
    <cellStyle name="Normal 13 3 6 2 4" xfId="27035"/>
    <cellStyle name="Normal 13 3 6 2 5" xfId="27036"/>
    <cellStyle name="Normal 13 3 6 3" xfId="27037"/>
    <cellStyle name="Normal 13 3 6 3 2" xfId="27038"/>
    <cellStyle name="Normal 13 3 6 3 3" xfId="27039"/>
    <cellStyle name="Normal 13 3 6 3 4" xfId="27040"/>
    <cellStyle name="Normal 13 3 6 4" xfId="27041"/>
    <cellStyle name="Normal 13 3 6 5" xfId="27042"/>
    <cellStyle name="Normal 13 3 6 6" xfId="27043"/>
    <cellStyle name="Normal 13 3 7" xfId="27044"/>
    <cellStyle name="Normal 13 3 7 2" xfId="27045"/>
    <cellStyle name="Normal 13 3 7 2 2" xfId="27046"/>
    <cellStyle name="Normal 13 3 7 2 3" xfId="27047"/>
    <cellStyle name="Normal 13 3 7 2 4" xfId="27048"/>
    <cellStyle name="Normal 13 3 7 3" xfId="27049"/>
    <cellStyle name="Normal 13 3 7 4" xfId="27050"/>
    <cellStyle name="Normal 13 3 7 5" xfId="27051"/>
    <cellStyle name="Normal 13 3 8" xfId="27052"/>
    <cellStyle name="Normal 13 3 8 2" xfId="27053"/>
    <cellStyle name="Normal 13 3 8 3" xfId="27054"/>
    <cellStyle name="Normal 13 3 8 4" xfId="27055"/>
    <cellStyle name="Normal 13 3 9" xfId="27056"/>
    <cellStyle name="Normal 13 3 9 2" xfId="27057"/>
    <cellStyle name="Normal 13 3 9 3" xfId="27058"/>
    <cellStyle name="Normal 13 3 9 4" xfId="27059"/>
    <cellStyle name="Normal 13 4" xfId="27060"/>
    <cellStyle name="Normal 13 4 10" xfId="27061"/>
    <cellStyle name="Normal 13 4 10 2" xfId="27062"/>
    <cellStyle name="Normal 13 4 10 3" xfId="27063"/>
    <cellStyle name="Normal 13 4 10 4" xfId="27064"/>
    <cellStyle name="Normal 13 4 11" xfId="27065"/>
    <cellStyle name="Normal 13 4 11 2" xfId="27066"/>
    <cellStyle name="Normal 13 4 11 3" xfId="27067"/>
    <cellStyle name="Normal 13 4 12" xfId="27068"/>
    <cellStyle name="Normal 13 4 13" xfId="27069"/>
    <cellStyle name="Normal 13 4 14" xfId="27070"/>
    <cellStyle name="Normal 13 4 2" xfId="27071"/>
    <cellStyle name="Normal 13 4 2 10" xfId="27072"/>
    <cellStyle name="Normal 13 4 2 11" xfId="27073"/>
    <cellStyle name="Normal 13 4 2 2" xfId="27074"/>
    <cellStyle name="Normal 13 4 2 2 2" xfId="27075"/>
    <cellStyle name="Normal 13 4 2 2 2 2" xfId="27076"/>
    <cellStyle name="Normal 13 4 2 2 2 2 2" xfId="27077"/>
    <cellStyle name="Normal 13 4 2 2 2 2 3" xfId="27078"/>
    <cellStyle name="Normal 13 4 2 2 2 2 4" xfId="27079"/>
    <cellStyle name="Normal 13 4 2 2 2 3" xfId="27080"/>
    <cellStyle name="Normal 13 4 2 2 2 4" xfId="27081"/>
    <cellStyle name="Normal 13 4 2 2 2 5" xfId="27082"/>
    <cellStyle name="Normal 13 4 2 2 3" xfId="27083"/>
    <cellStyle name="Normal 13 4 2 2 3 2" xfId="27084"/>
    <cellStyle name="Normal 13 4 2 2 3 3" xfId="27085"/>
    <cellStyle name="Normal 13 4 2 2 3 4" xfId="27086"/>
    <cellStyle name="Normal 13 4 2 2 4" xfId="27087"/>
    <cellStyle name="Normal 13 4 2 2 5" xfId="27088"/>
    <cellStyle name="Normal 13 4 2 2 6" xfId="27089"/>
    <cellStyle name="Normal 13 4 2 3" xfId="27090"/>
    <cellStyle name="Normal 13 4 2 3 2" xfId="27091"/>
    <cellStyle name="Normal 13 4 2 3 2 2" xfId="27092"/>
    <cellStyle name="Normal 13 4 2 3 2 2 2" xfId="27093"/>
    <cellStyle name="Normal 13 4 2 3 2 2 3" xfId="27094"/>
    <cellStyle name="Normal 13 4 2 3 2 2 4" xfId="27095"/>
    <cellStyle name="Normal 13 4 2 3 2 3" xfId="27096"/>
    <cellStyle name="Normal 13 4 2 3 2 4" xfId="27097"/>
    <cellStyle name="Normal 13 4 2 3 2 5" xfId="27098"/>
    <cellStyle name="Normal 13 4 2 3 3" xfId="27099"/>
    <cellStyle name="Normal 13 4 2 3 3 2" xfId="27100"/>
    <cellStyle name="Normal 13 4 2 3 3 3" xfId="27101"/>
    <cellStyle name="Normal 13 4 2 3 3 4" xfId="27102"/>
    <cellStyle name="Normal 13 4 2 3 4" xfId="27103"/>
    <cellStyle name="Normal 13 4 2 3 5" xfId="27104"/>
    <cellStyle name="Normal 13 4 2 3 6" xfId="27105"/>
    <cellStyle name="Normal 13 4 2 4" xfId="27106"/>
    <cellStyle name="Normal 13 4 2 4 2" xfId="27107"/>
    <cellStyle name="Normal 13 4 2 4 2 2" xfId="27108"/>
    <cellStyle name="Normal 13 4 2 4 2 2 2" xfId="27109"/>
    <cellStyle name="Normal 13 4 2 4 2 2 3" xfId="27110"/>
    <cellStyle name="Normal 13 4 2 4 2 2 4" xfId="27111"/>
    <cellStyle name="Normal 13 4 2 4 2 3" xfId="27112"/>
    <cellStyle name="Normal 13 4 2 4 2 4" xfId="27113"/>
    <cellStyle name="Normal 13 4 2 4 2 5" xfId="27114"/>
    <cellStyle name="Normal 13 4 2 4 3" xfId="27115"/>
    <cellStyle name="Normal 13 4 2 4 3 2" xfId="27116"/>
    <cellStyle name="Normal 13 4 2 4 3 3" xfId="27117"/>
    <cellStyle name="Normal 13 4 2 4 3 4" xfId="27118"/>
    <cellStyle name="Normal 13 4 2 4 4" xfId="27119"/>
    <cellStyle name="Normal 13 4 2 4 5" xfId="27120"/>
    <cellStyle name="Normal 13 4 2 4 6" xfId="27121"/>
    <cellStyle name="Normal 13 4 2 5" xfId="27122"/>
    <cellStyle name="Normal 13 4 2 5 2" xfId="27123"/>
    <cellStyle name="Normal 13 4 2 5 2 2" xfId="27124"/>
    <cellStyle name="Normal 13 4 2 5 2 3" xfId="27125"/>
    <cellStyle name="Normal 13 4 2 5 2 4" xfId="27126"/>
    <cellStyle name="Normal 13 4 2 5 3" xfId="27127"/>
    <cellStyle name="Normal 13 4 2 5 4" xfId="27128"/>
    <cellStyle name="Normal 13 4 2 5 5" xfId="27129"/>
    <cellStyle name="Normal 13 4 2 6" xfId="27130"/>
    <cellStyle name="Normal 13 4 2 6 2" xfId="27131"/>
    <cellStyle name="Normal 13 4 2 6 3" xfId="27132"/>
    <cellStyle name="Normal 13 4 2 6 4" xfId="27133"/>
    <cellStyle name="Normal 13 4 2 7" xfId="27134"/>
    <cellStyle name="Normal 13 4 2 7 2" xfId="27135"/>
    <cellStyle name="Normal 13 4 2 7 3" xfId="27136"/>
    <cellStyle name="Normal 13 4 2 7 4" xfId="27137"/>
    <cellStyle name="Normal 13 4 2 8" xfId="27138"/>
    <cellStyle name="Normal 13 4 2 8 2" xfId="27139"/>
    <cellStyle name="Normal 13 4 2 8 3" xfId="27140"/>
    <cellStyle name="Normal 13 4 2 9" xfId="27141"/>
    <cellStyle name="Normal 13 4 3" xfId="27142"/>
    <cellStyle name="Normal 13 4 3 10" xfId="27143"/>
    <cellStyle name="Normal 13 4 3 2" xfId="27144"/>
    <cellStyle name="Normal 13 4 3 2 2" xfId="27145"/>
    <cellStyle name="Normal 13 4 3 2 2 2" xfId="27146"/>
    <cellStyle name="Normal 13 4 3 2 2 2 2" xfId="27147"/>
    <cellStyle name="Normal 13 4 3 2 2 2 3" xfId="27148"/>
    <cellStyle name="Normal 13 4 3 2 2 2 4" xfId="27149"/>
    <cellStyle name="Normal 13 4 3 2 2 3" xfId="27150"/>
    <cellStyle name="Normal 13 4 3 2 2 4" xfId="27151"/>
    <cellStyle name="Normal 13 4 3 2 2 5" xfId="27152"/>
    <cellStyle name="Normal 13 4 3 2 3" xfId="27153"/>
    <cellStyle name="Normal 13 4 3 2 3 2" xfId="27154"/>
    <cellStyle name="Normal 13 4 3 2 3 3" xfId="27155"/>
    <cellStyle name="Normal 13 4 3 2 3 4" xfId="27156"/>
    <cellStyle name="Normal 13 4 3 2 4" xfId="27157"/>
    <cellStyle name="Normal 13 4 3 2 5" xfId="27158"/>
    <cellStyle name="Normal 13 4 3 2 6" xfId="27159"/>
    <cellStyle name="Normal 13 4 3 3" xfId="27160"/>
    <cellStyle name="Normal 13 4 3 3 2" xfId="27161"/>
    <cellStyle name="Normal 13 4 3 3 2 2" xfId="27162"/>
    <cellStyle name="Normal 13 4 3 3 2 2 2" xfId="27163"/>
    <cellStyle name="Normal 13 4 3 3 2 2 3" xfId="27164"/>
    <cellStyle name="Normal 13 4 3 3 2 2 4" xfId="27165"/>
    <cellStyle name="Normal 13 4 3 3 2 3" xfId="27166"/>
    <cellStyle name="Normal 13 4 3 3 2 4" xfId="27167"/>
    <cellStyle name="Normal 13 4 3 3 2 5" xfId="27168"/>
    <cellStyle name="Normal 13 4 3 3 3" xfId="27169"/>
    <cellStyle name="Normal 13 4 3 3 3 2" xfId="27170"/>
    <cellStyle name="Normal 13 4 3 3 3 3" xfId="27171"/>
    <cellStyle name="Normal 13 4 3 3 3 4" xfId="27172"/>
    <cellStyle name="Normal 13 4 3 3 4" xfId="27173"/>
    <cellStyle name="Normal 13 4 3 3 5" xfId="27174"/>
    <cellStyle name="Normal 13 4 3 3 6" xfId="27175"/>
    <cellStyle name="Normal 13 4 3 4" xfId="27176"/>
    <cellStyle name="Normal 13 4 3 4 2" xfId="27177"/>
    <cellStyle name="Normal 13 4 3 4 2 2" xfId="27178"/>
    <cellStyle name="Normal 13 4 3 4 2 3" xfId="27179"/>
    <cellStyle name="Normal 13 4 3 4 2 4" xfId="27180"/>
    <cellStyle name="Normal 13 4 3 4 3" xfId="27181"/>
    <cellStyle name="Normal 13 4 3 4 4" xfId="27182"/>
    <cellStyle name="Normal 13 4 3 4 5" xfId="27183"/>
    <cellStyle name="Normal 13 4 3 5" xfId="27184"/>
    <cellStyle name="Normal 13 4 3 5 2" xfId="27185"/>
    <cellStyle name="Normal 13 4 3 5 3" xfId="27186"/>
    <cellStyle name="Normal 13 4 3 5 4" xfId="27187"/>
    <cellStyle name="Normal 13 4 3 6" xfId="27188"/>
    <cellStyle name="Normal 13 4 3 6 2" xfId="27189"/>
    <cellStyle name="Normal 13 4 3 6 3" xfId="27190"/>
    <cellStyle name="Normal 13 4 3 6 4" xfId="27191"/>
    <cellStyle name="Normal 13 4 3 7" xfId="27192"/>
    <cellStyle name="Normal 13 4 3 7 2" xfId="27193"/>
    <cellStyle name="Normal 13 4 3 7 3" xfId="27194"/>
    <cellStyle name="Normal 13 4 3 8" xfId="27195"/>
    <cellStyle name="Normal 13 4 3 9" xfId="27196"/>
    <cellStyle name="Normal 13 4 4" xfId="27197"/>
    <cellStyle name="Normal 13 4 4 2" xfId="27198"/>
    <cellStyle name="Normal 13 4 4 2 2" xfId="27199"/>
    <cellStyle name="Normal 13 4 4 2 2 2" xfId="27200"/>
    <cellStyle name="Normal 13 4 4 2 2 3" xfId="27201"/>
    <cellStyle name="Normal 13 4 4 2 2 4" xfId="27202"/>
    <cellStyle name="Normal 13 4 4 2 3" xfId="27203"/>
    <cellStyle name="Normal 13 4 4 2 4" xfId="27204"/>
    <cellStyle name="Normal 13 4 4 2 5" xfId="27205"/>
    <cellStyle name="Normal 13 4 4 3" xfId="27206"/>
    <cellStyle name="Normal 13 4 4 3 2" xfId="27207"/>
    <cellStyle name="Normal 13 4 4 3 3" xfId="27208"/>
    <cellStyle name="Normal 13 4 4 3 4" xfId="27209"/>
    <cellStyle name="Normal 13 4 4 4" xfId="27210"/>
    <cellStyle name="Normal 13 4 4 5" xfId="27211"/>
    <cellStyle name="Normal 13 4 4 6" xfId="27212"/>
    <cellStyle name="Normal 13 4 5" xfId="27213"/>
    <cellStyle name="Normal 13 4 5 2" xfId="27214"/>
    <cellStyle name="Normal 13 4 5 2 2" xfId="27215"/>
    <cellStyle name="Normal 13 4 5 2 2 2" xfId="27216"/>
    <cellStyle name="Normal 13 4 5 2 2 3" xfId="27217"/>
    <cellStyle name="Normal 13 4 5 2 2 4" xfId="27218"/>
    <cellStyle name="Normal 13 4 5 2 3" xfId="27219"/>
    <cellStyle name="Normal 13 4 5 2 4" xfId="27220"/>
    <cellStyle name="Normal 13 4 5 2 5" xfId="27221"/>
    <cellStyle name="Normal 13 4 5 3" xfId="27222"/>
    <cellStyle name="Normal 13 4 5 3 2" xfId="27223"/>
    <cellStyle name="Normal 13 4 5 3 3" xfId="27224"/>
    <cellStyle name="Normal 13 4 5 3 4" xfId="27225"/>
    <cellStyle name="Normal 13 4 5 4" xfId="27226"/>
    <cellStyle name="Normal 13 4 5 5" xfId="27227"/>
    <cellStyle name="Normal 13 4 5 6" xfId="27228"/>
    <cellStyle name="Normal 13 4 6" xfId="27229"/>
    <cellStyle name="Normal 13 4 6 2" xfId="27230"/>
    <cellStyle name="Normal 13 4 6 2 2" xfId="27231"/>
    <cellStyle name="Normal 13 4 6 2 2 2" xfId="27232"/>
    <cellStyle name="Normal 13 4 6 2 2 3" xfId="27233"/>
    <cellStyle name="Normal 13 4 6 2 2 4" xfId="27234"/>
    <cellStyle name="Normal 13 4 6 2 3" xfId="27235"/>
    <cellStyle name="Normal 13 4 6 2 4" xfId="27236"/>
    <cellStyle name="Normal 13 4 6 2 5" xfId="27237"/>
    <cellStyle name="Normal 13 4 6 3" xfId="27238"/>
    <cellStyle name="Normal 13 4 6 3 2" xfId="27239"/>
    <cellStyle name="Normal 13 4 6 3 3" xfId="27240"/>
    <cellStyle name="Normal 13 4 6 3 4" xfId="27241"/>
    <cellStyle name="Normal 13 4 6 4" xfId="27242"/>
    <cellStyle name="Normal 13 4 6 5" xfId="27243"/>
    <cellStyle name="Normal 13 4 6 6" xfId="27244"/>
    <cellStyle name="Normal 13 4 7" xfId="27245"/>
    <cellStyle name="Normal 13 4 7 2" xfId="27246"/>
    <cellStyle name="Normal 13 4 7 2 2" xfId="27247"/>
    <cellStyle name="Normal 13 4 7 2 2 2" xfId="27248"/>
    <cellStyle name="Normal 13 4 7 2 2 3" xfId="27249"/>
    <cellStyle name="Normal 13 4 7 2 2 4" xfId="27250"/>
    <cellStyle name="Normal 13 4 7 2 3" xfId="27251"/>
    <cellStyle name="Normal 13 4 7 2 4" xfId="27252"/>
    <cellStyle name="Normal 13 4 7 2 5" xfId="27253"/>
    <cellStyle name="Normal 13 4 7 3" xfId="27254"/>
    <cellStyle name="Normal 13 4 7 3 2" xfId="27255"/>
    <cellStyle name="Normal 13 4 7 3 3" xfId="27256"/>
    <cellStyle name="Normal 13 4 7 3 4" xfId="27257"/>
    <cellStyle name="Normal 13 4 7 4" xfId="27258"/>
    <cellStyle name="Normal 13 4 7 5" xfId="27259"/>
    <cellStyle name="Normal 13 4 7 6" xfId="27260"/>
    <cellStyle name="Normal 13 4 8" xfId="27261"/>
    <cellStyle name="Normal 13 4 8 2" xfId="27262"/>
    <cellStyle name="Normal 13 4 8 2 2" xfId="27263"/>
    <cellStyle name="Normal 13 4 8 2 3" xfId="27264"/>
    <cellStyle name="Normal 13 4 8 2 4" xfId="27265"/>
    <cellStyle name="Normal 13 4 8 3" xfId="27266"/>
    <cellStyle name="Normal 13 4 8 4" xfId="27267"/>
    <cellStyle name="Normal 13 4 8 5" xfId="27268"/>
    <cellStyle name="Normal 13 4 9" xfId="27269"/>
    <cellStyle name="Normal 13 4 9 2" xfId="27270"/>
    <cellStyle name="Normal 13 4 9 3" xfId="27271"/>
    <cellStyle name="Normal 13 4 9 4" xfId="27272"/>
    <cellStyle name="Normal 13 5" xfId="27273"/>
    <cellStyle name="Normal 13 5 10" xfId="27274"/>
    <cellStyle name="Normal 13 5 11" xfId="27275"/>
    <cellStyle name="Normal 13 5 2" xfId="27276"/>
    <cellStyle name="Normal 13 5 2 2" xfId="27277"/>
    <cellStyle name="Normal 13 5 2 2 2" xfId="27278"/>
    <cellStyle name="Normal 13 5 2 2 2 2" xfId="27279"/>
    <cellStyle name="Normal 13 5 2 2 2 2 2" xfId="27280"/>
    <cellStyle name="Normal 13 5 2 2 2 2 3" xfId="27281"/>
    <cellStyle name="Normal 13 5 2 2 2 2 4" xfId="27282"/>
    <cellStyle name="Normal 13 5 2 2 2 3" xfId="27283"/>
    <cellStyle name="Normal 13 5 2 2 2 4" xfId="27284"/>
    <cellStyle name="Normal 13 5 2 2 2 5" xfId="27285"/>
    <cellStyle name="Normal 13 5 2 2 3" xfId="27286"/>
    <cellStyle name="Normal 13 5 2 2 3 2" xfId="27287"/>
    <cellStyle name="Normal 13 5 2 2 3 3" xfId="27288"/>
    <cellStyle name="Normal 13 5 2 2 3 4" xfId="27289"/>
    <cellStyle name="Normal 13 5 2 2 4" xfId="27290"/>
    <cellStyle name="Normal 13 5 2 2 5" xfId="27291"/>
    <cellStyle name="Normal 13 5 2 2 6" xfId="27292"/>
    <cellStyle name="Normal 13 5 2 3" xfId="27293"/>
    <cellStyle name="Normal 13 5 2 3 2" xfId="27294"/>
    <cellStyle name="Normal 13 5 2 3 2 2" xfId="27295"/>
    <cellStyle name="Normal 13 5 2 3 2 3" xfId="27296"/>
    <cellStyle name="Normal 13 5 2 3 2 4" xfId="27297"/>
    <cellStyle name="Normal 13 5 2 3 3" xfId="27298"/>
    <cellStyle name="Normal 13 5 2 3 4" xfId="27299"/>
    <cellStyle name="Normal 13 5 2 3 5" xfId="27300"/>
    <cellStyle name="Normal 13 5 2 4" xfId="27301"/>
    <cellStyle name="Normal 13 5 2 4 2" xfId="27302"/>
    <cellStyle name="Normal 13 5 2 4 3" xfId="27303"/>
    <cellStyle name="Normal 13 5 2 4 4" xfId="27304"/>
    <cellStyle name="Normal 13 5 2 5" xfId="27305"/>
    <cellStyle name="Normal 13 5 2 5 2" xfId="27306"/>
    <cellStyle name="Normal 13 5 2 5 3" xfId="27307"/>
    <cellStyle name="Normal 13 5 2 5 4" xfId="27308"/>
    <cellStyle name="Normal 13 5 2 6" xfId="27309"/>
    <cellStyle name="Normal 13 5 2 6 2" xfId="27310"/>
    <cellStyle name="Normal 13 5 2 6 3" xfId="27311"/>
    <cellStyle name="Normal 13 5 2 7" xfId="27312"/>
    <cellStyle name="Normal 13 5 2 8" xfId="27313"/>
    <cellStyle name="Normal 13 5 2 9" xfId="27314"/>
    <cellStyle name="Normal 13 5 3" xfId="27315"/>
    <cellStyle name="Normal 13 5 3 2" xfId="27316"/>
    <cellStyle name="Normal 13 5 3 2 2" xfId="27317"/>
    <cellStyle name="Normal 13 5 3 2 2 2" xfId="27318"/>
    <cellStyle name="Normal 13 5 3 2 2 3" xfId="27319"/>
    <cellStyle name="Normal 13 5 3 2 2 4" xfId="27320"/>
    <cellStyle name="Normal 13 5 3 2 3" xfId="27321"/>
    <cellStyle name="Normal 13 5 3 2 4" xfId="27322"/>
    <cellStyle name="Normal 13 5 3 2 5" xfId="27323"/>
    <cellStyle name="Normal 13 5 3 3" xfId="27324"/>
    <cellStyle name="Normal 13 5 3 3 2" xfId="27325"/>
    <cellStyle name="Normal 13 5 3 3 3" xfId="27326"/>
    <cellStyle name="Normal 13 5 3 3 4" xfId="27327"/>
    <cellStyle name="Normal 13 5 3 4" xfId="27328"/>
    <cellStyle name="Normal 13 5 3 5" xfId="27329"/>
    <cellStyle name="Normal 13 5 3 6" xfId="27330"/>
    <cellStyle name="Normal 13 5 4" xfId="27331"/>
    <cellStyle name="Normal 13 5 4 2" xfId="27332"/>
    <cellStyle name="Normal 13 5 4 2 2" xfId="27333"/>
    <cellStyle name="Normal 13 5 4 2 2 2" xfId="27334"/>
    <cellStyle name="Normal 13 5 4 2 2 3" xfId="27335"/>
    <cellStyle name="Normal 13 5 4 2 2 4" xfId="27336"/>
    <cellStyle name="Normal 13 5 4 2 3" xfId="27337"/>
    <cellStyle name="Normal 13 5 4 2 4" xfId="27338"/>
    <cellStyle name="Normal 13 5 4 2 5" xfId="27339"/>
    <cellStyle name="Normal 13 5 4 3" xfId="27340"/>
    <cellStyle name="Normal 13 5 4 3 2" xfId="27341"/>
    <cellStyle name="Normal 13 5 4 3 3" xfId="27342"/>
    <cellStyle name="Normal 13 5 4 3 4" xfId="27343"/>
    <cellStyle name="Normal 13 5 4 4" xfId="27344"/>
    <cellStyle name="Normal 13 5 4 5" xfId="27345"/>
    <cellStyle name="Normal 13 5 4 6" xfId="27346"/>
    <cellStyle name="Normal 13 5 5" xfId="27347"/>
    <cellStyle name="Normal 13 5 5 2" xfId="27348"/>
    <cellStyle name="Normal 13 5 5 2 2" xfId="27349"/>
    <cellStyle name="Normal 13 5 5 2 3" xfId="27350"/>
    <cellStyle name="Normal 13 5 5 2 4" xfId="27351"/>
    <cellStyle name="Normal 13 5 5 3" xfId="27352"/>
    <cellStyle name="Normal 13 5 5 4" xfId="27353"/>
    <cellStyle name="Normal 13 5 5 5" xfId="27354"/>
    <cellStyle name="Normal 13 5 6" xfId="27355"/>
    <cellStyle name="Normal 13 5 6 2" xfId="27356"/>
    <cellStyle name="Normal 13 5 6 3" xfId="27357"/>
    <cellStyle name="Normal 13 5 6 4" xfId="27358"/>
    <cellStyle name="Normal 13 5 7" xfId="27359"/>
    <cellStyle name="Normal 13 5 7 2" xfId="27360"/>
    <cellStyle name="Normal 13 5 7 3" xfId="27361"/>
    <cellStyle name="Normal 13 5 7 4" xfId="27362"/>
    <cellStyle name="Normal 13 5 8" xfId="27363"/>
    <cellStyle name="Normal 13 5 8 2" xfId="27364"/>
    <cellStyle name="Normal 13 5 8 3" xfId="27365"/>
    <cellStyle name="Normal 13 5 9" xfId="27366"/>
    <cellStyle name="Normal 13 6" xfId="27367"/>
    <cellStyle name="Normal 13 6 2" xfId="27368"/>
    <cellStyle name="Normal 13 6 2 2" xfId="27369"/>
    <cellStyle name="Normal 13 6 2 2 2" xfId="27370"/>
    <cellStyle name="Normal 13 6 2 2 3" xfId="27371"/>
    <cellStyle name="Normal 13 6 2 2 4" xfId="27372"/>
    <cellStyle name="Normal 13 6 2 3" xfId="27373"/>
    <cellStyle name="Normal 13 6 2 4" xfId="27374"/>
    <cellStyle name="Normal 13 6 2 5" xfId="27375"/>
    <cellStyle name="Normal 13 6 3" xfId="27376"/>
    <cellStyle name="Normal 13 6 3 2" xfId="27377"/>
    <cellStyle name="Normal 13 6 3 3" xfId="27378"/>
    <cellStyle name="Normal 13 6 3 4" xfId="27379"/>
    <cellStyle name="Normal 13 6 4" xfId="27380"/>
    <cellStyle name="Normal 13 6 5" xfId="27381"/>
    <cellStyle name="Normal 13 6 6" xfId="27382"/>
    <cellStyle name="Normal 13 7" xfId="27383"/>
    <cellStyle name="Normal 13 7 2" xfId="27384"/>
    <cellStyle name="Normal 13 7 2 2" xfId="27385"/>
    <cellStyle name="Normal 13 7 2 2 2" xfId="27386"/>
    <cellStyle name="Normal 13 7 2 2 3" xfId="27387"/>
    <cellStyle name="Normal 13 7 2 2 4" xfId="27388"/>
    <cellStyle name="Normal 13 7 2 3" xfId="27389"/>
    <cellStyle name="Normal 13 7 2 4" xfId="27390"/>
    <cellStyle name="Normal 13 7 2 5" xfId="27391"/>
    <cellStyle name="Normal 13 7 3" xfId="27392"/>
    <cellStyle name="Normal 13 7 3 2" xfId="27393"/>
    <cellStyle name="Normal 13 7 3 3" xfId="27394"/>
    <cellStyle name="Normal 13 7 3 4" xfId="27395"/>
    <cellStyle name="Normal 13 7 4" xfId="27396"/>
    <cellStyle name="Normal 13 7 5" xfId="27397"/>
    <cellStyle name="Normal 13 7 6" xfId="27398"/>
    <cellStyle name="Normal 13 8" xfId="27399"/>
    <cellStyle name="Normal 13 8 2" xfId="27400"/>
    <cellStyle name="Normal 13 8 2 2" xfId="27401"/>
    <cellStyle name="Normal 13 8 2 2 2" xfId="27402"/>
    <cellStyle name="Normal 13 8 2 2 3" xfId="27403"/>
    <cellStyle name="Normal 13 8 2 2 4" xfId="27404"/>
    <cellStyle name="Normal 13 8 2 3" xfId="27405"/>
    <cellStyle name="Normal 13 8 2 4" xfId="27406"/>
    <cellStyle name="Normal 13 8 2 5" xfId="27407"/>
    <cellStyle name="Normal 13 8 3" xfId="27408"/>
    <cellStyle name="Normal 13 8 3 2" xfId="27409"/>
    <cellStyle name="Normal 13 8 3 3" xfId="27410"/>
    <cellStyle name="Normal 13 8 3 4" xfId="27411"/>
    <cellStyle name="Normal 13 8 4" xfId="27412"/>
    <cellStyle name="Normal 13 8 5" xfId="27413"/>
    <cellStyle name="Normal 13 8 6" xfId="27414"/>
    <cellStyle name="Normal 13 9" xfId="27415"/>
    <cellStyle name="Normal 13 9 2" xfId="27416"/>
    <cellStyle name="Normal 13 9 2 2" xfId="27417"/>
    <cellStyle name="Normal 13 9 2 3" xfId="27418"/>
    <cellStyle name="Normal 13 9 2 4" xfId="27419"/>
    <cellStyle name="Normal 13 9 3" xfId="27420"/>
    <cellStyle name="Normal 13 9 4" xfId="27421"/>
    <cellStyle name="Normal 13 9 5" xfId="27422"/>
    <cellStyle name="Normal 130" xfId="27423"/>
    <cellStyle name="Normal 131" xfId="27424"/>
    <cellStyle name="Normal 132" xfId="27425"/>
    <cellStyle name="Normal 132 2" xfId="27426"/>
    <cellStyle name="Normal 132 3" xfId="27427"/>
    <cellStyle name="Normal 133" xfId="27428"/>
    <cellStyle name="Normal 133 2" xfId="27429"/>
    <cellStyle name="Normal 133 3" xfId="27430"/>
    <cellStyle name="Normal 134" xfId="27431"/>
    <cellStyle name="Normal 134 2" xfId="27432"/>
    <cellStyle name="Normal 134 3" xfId="27433"/>
    <cellStyle name="Normal 135" xfId="27434"/>
    <cellStyle name="Normal 135 2" xfId="27435"/>
    <cellStyle name="Normal 135 3" xfId="27436"/>
    <cellStyle name="Normal 136" xfId="27437"/>
    <cellStyle name="Normal 136 2" xfId="27438"/>
    <cellStyle name="Normal 136 3" xfId="27439"/>
    <cellStyle name="Normal 137" xfId="27440"/>
    <cellStyle name="Normal 138" xfId="27441"/>
    <cellStyle name="Normal 139" xfId="27442"/>
    <cellStyle name="Normal 14" xfId="473"/>
    <cellStyle name="Normal 14 10" xfId="27443"/>
    <cellStyle name="Normal 14 10 2" xfId="27444"/>
    <cellStyle name="Normal 14 10 3" xfId="27445"/>
    <cellStyle name="Normal 14 10 4" xfId="27446"/>
    <cellStyle name="Normal 14 11" xfId="27447"/>
    <cellStyle name="Normal 14 11 2" xfId="27448"/>
    <cellStyle name="Normal 14 11 3" xfId="27449"/>
    <cellStyle name="Normal 14 11 4" xfId="27450"/>
    <cellStyle name="Normal 14 12" xfId="27451"/>
    <cellStyle name="Normal 14 12 2" xfId="27452"/>
    <cellStyle name="Normal 14 12 3" xfId="27453"/>
    <cellStyle name="Normal 14 12 4" xfId="27454"/>
    <cellStyle name="Normal 14 13" xfId="27455"/>
    <cellStyle name="Normal 14 13 2" xfId="27456"/>
    <cellStyle name="Normal 14 13 3" xfId="27457"/>
    <cellStyle name="Normal 14 14" xfId="27458"/>
    <cellStyle name="Normal 14 14 2" xfId="27459"/>
    <cellStyle name="Normal 14 15" xfId="27460"/>
    <cellStyle name="Normal 14 16" xfId="27461"/>
    <cellStyle name="Normal 14 2" xfId="474"/>
    <cellStyle name="Normal 14 2 10" xfId="27462"/>
    <cellStyle name="Normal 14 2 10 2" xfId="27463"/>
    <cellStyle name="Normal 14 2 10 3" xfId="27464"/>
    <cellStyle name="Normal 14 2 10 4" xfId="27465"/>
    <cellStyle name="Normal 14 2 11" xfId="27466"/>
    <cellStyle name="Normal 14 2 11 2" xfId="27467"/>
    <cellStyle name="Normal 14 2 11 3" xfId="27468"/>
    <cellStyle name="Normal 14 2 12" xfId="27469"/>
    <cellStyle name="Normal 14 2 12 2" xfId="27470"/>
    <cellStyle name="Normal 14 2 13" xfId="27471"/>
    <cellStyle name="Normal 14 2 14" xfId="27472"/>
    <cellStyle name="Normal 14 2 2" xfId="27473"/>
    <cellStyle name="Normal 14 2 2 2" xfId="27474"/>
    <cellStyle name="Normal 14 2 2 2 2" xfId="27475"/>
    <cellStyle name="Normal 14 2 2 2 2 2" xfId="27476"/>
    <cellStyle name="Normal 14 2 2 2 2 2 2" xfId="27477"/>
    <cellStyle name="Normal 14 2 2 2 2 2 3" xfId="27478"/>
    <cellStyle name="Normal 14 2 2 2 2 2 4" xfId="27479"/>
    <cellStyle name="Normal 14 2 2 2 2 3" xfId="27480"/>
    <cellStyle name="Normal 14 2 2 2 2 4" xfId="27481"/>
    <cellStyle name="Normal 14 2 2 2 2 5" xfId="27482"/>
    <cellStyle name="Normal 14 2 2 2 3" xfId="27483"/>
    <cellStyle name="Normal 14 2 2 2 3 2" xfId="27484"/>
    <cellStyle name="Normal 14 2 2 2 3 3" xfId="27485"/>
    <cellStyle name="Normal 14 2 2 2 3 4" xfId="27486"/>
    <cellStyle name="Normal 14 2 2 2 4" xfId="27487"/>
    <cellStyle name="Normal 14 2 2 2 5" xfId="27488"/>
    <cellStyle name="Normal 14 2 2 2 6" xfId="27489"/>
    <cellStyle name="Normal 14 2 2 3" xfId="27490"/>
    <cellStyle name="Normal 14 2 2 3 2" xfId="27491"/>
    <cellStyle name="Normal 14 2 2 3 2 2" xfId="27492"/>
    <cellStyle name="Normal 14 2 2 3 2 3" xfId="27493"/>
    <cellStyle name="Normal 14 2 2 3 2 4" xfId="27494"/>
    <cellStyle name="Normal 14 2 2 3 3" xfId="27495"/>
    <cellStyle name="Normal 14 2 2 3 4" xfId="27496"/>
    <cellStyle name="Normal 14 2 2 3 5" xfId="27497"/>
    <cellStyle name="Normal 14 2 2 4" xfId="27498"/>
    <cellStyle name="Normal 14 2 2 4 2" xfId="27499"/>
    <cellStyle name="Normal 14 2 2 4 3" xfId="27500"/>
    <cellStyle name="Normal 14 2 2 4 4" xfId="27501"/>
    <cellStyle name="Normal 14 2 2 5" xfId="27502"/>
    <cellStyle name="Normal 14 2 2 5 2" xfId="27503"/>
    <cellStyle name="Normal 14 2 2 5 3" xfId="27504"/>
    <cellStyle name="Normal 14 2 2 5 4" xfId="27505"/>
    <cellStyle name="Normal 14 2 2 6" xfId="27506"/>
    <cellStyle name="Normal 14 2 2 6 2" xfId="27507"/>
    <cellStyle name="Normal 14 2 2 6 3" xfId="27508"/>
    <cellStyle name="Normal 14 2 2 7" xfId="27509"/>
    <cellStyle name="Normal 14 2 2 8" xfId="27510"/>
    <cellStyle name="Normal 14 2 2 9" xfId="27511"/>
    <cellStyle name="Normal 14 2 3" xfId="27512"/>
    <cellStyle name="Normal 14 2 3 2" xfId="27513"/>
    <cellStyle name="Normal 14 2 3 2 2" xfId="27514"/>
    <cellStyle name="Normal 14 2 3 2 2 2" xfId="27515"/>
    <cellStyle name="Normal 14 2 3 2 2 2 2" xfId="27516"/>
    <cellStyle name="Normal 14 2 3 2 2 2 3" xfId="27517"/>
    <cellStyle name="Normal 14 2 3 2 2 2 4" xfId="27518"/>
    <cellStyle name="Normal 14 2 3 2 2 3" xfId="27519"/>
    <cellStyle name="Normal 14 2 3 2 2 4" xfId="27520"/>
    <cellStyle name="Normal 14 2 3 2 2 5" xfId="27521"/>
    <cellStyle name="Normal 14 2 3 2 3" xfId="27522"/>
    <cellStyle name="Normal 14 2 3 2 3 2" xfId="27523"/>
    <cellStyle name="Normal 14 2 3 2 3 3" xfId="27524"/>
    <cellStyle name="Normal 14 2 3 2 3 4" xfId="27525"/>
    <cellStyle name="Normal 14 2 3 2 4" xfId="27526"/>
    <cellStyle name="Normal 14 2 3 2 5" xfId="27527"/>
    <cellStyle name="Normal 14 2 3 2 6" xfId="27528"/>
    <cellStyle name="Normal 14 2 3 3" xfId="27529"/>
    <cellStyle name="Normal 14 2 3 3 2" xfId="27530"/>
    <cellStyle name="Normal 14 2 3 3 2 2" xfId="27531"/>
    <cellStyle name="Normal 14 2 3 3 2 3" xfId="27532"/>
    <cellStyle name="Normal 14 2 3 3 2 4" xfId="27533"/>
    <cellStyle name="Normal 14 2 3 3 3" xfId="27534"/>
    <cellStyle name="Normal 14 2 3 3 4" xfId="27535"/>
    <cellStyle name="Normal 14 2 3 3 5" xfId="27536"/>
    <cellStyle name="Normal 14 2 3 4" xfId="27537"/>
    <cellStyle name="Normal 14 2 3 4 2" xfId="27538"/>
    <cellStyle name="Normal 14 2 3 4 3" xfId="27539"/>
    <cellStyle name="Normal 14 2 3 4 4" xfId="27540"/>
    <cellStyle name="Normal 14 2 3 5" xfId="27541"/>
    <cellStyle name="Normal 14 2 3 5 2" xfId="27542"/>
    <cellStyle name="Normal 14 2 3 5 3" xfId="27543"/>
    <cellStyle name="Normal 14 2 3 5 4" xfId="27544"/>
    <cellStyle name="Normal 14 2 3 6" xfId="27545"/>
    <cellStyle name="Normal 14 2 3 6 2" xfId="27546"/>
    <cellStyle name="Normal 14 2 3 6 3" xfId="27547"/>
    <cellStyle name="Normal 14 2 3 7" xfId="27548"/>
    <cellStyle name="Normal 14 2 3 8" xfId="27549"/>
    <cellStyle name="Normal 14 2 3 9" xfId="27550"/>
    <cellStyle name="Normal 14 2 4" xfId="27551"/>
    <cellStyle name="Normal 14 2 4 2" xfId="27552"/>
    <cellStyle name="Normal 14 2 4 2 2" xfId="27553"/>
    <cellStyle name="Normal 14 2 4 2 2 2" xfId="27554"/>
    <cellStyle name="Normal 14 2 4 2 2 3" xfId="27555"/>
    <cellStyle name="Normal 14 2 4 2 2 4" xfId="27556"/>
    <cellStyle name="Normal 14 2 4 2 3" xfId="27557"/>
    <cellStyle name="Normal 14 2 4 2 4" xfId="27558"/>
    <cellStyle name="Normal 14 2 4 2 5" xfId="27559"/>
    <cellStyle name="Normal 14 2 4 3" xfId="27560"/>
    <cellStyle name="Normal 14 2 4 3 2" xfId="27561"/>
    <cellStyle name="Normal 14 2 4 3 3" xfId="27562"/>
    <cellStyle name="Normal 14 2 4 3 4" xfId="27563"/>
    <cellStyle name="Normal 14 2 4 4" xfId="27564"/>
    <cellStyle name="Normal 14 2 4 5" xfId="27565"/>
    <cellStyle name="Normal 14 2 4 6" xfId="27566"/>
    <cellStyle name="Normal 14 2 5" xfId="27567"/>
    <cellStyle name="Normal 14 2 5 2" xfId="27568"/>
    <cellStyle name="Normal 14 2 5 2 2" xfId="27569"/>
    <cellStyle name="Normal 14 2 5 2 2 2" xfId="27570"/>
    <cellStyle name="Normal 14 2 5 2 2 3" xfId="27571"/>
    <cellStyle name="Normal 14 2 5 2 2 4" xfId="27572"/>
    <cellStyle name="Normal 14 2 5 2 3" xfId="27573"/>
    <cellStyle name="Normal 14 2 5 2 4" xfId="27574"/>
    <cellStyle name="Normal 14 2 5 2 5" xfId="27575"/>
    <cellStyle name="Normal 14 2 5 3" xfId="27576"/>
    <cellStyle name="Normal 14 2 5 3 2" xfId="27577"/>
    <cellStyle name="Normal 14 2 5 3 3" xfId="27578"/>
    <cellStyle name="Normal 14 2 5 3 4" xfId="27579"/>
    <cellStyle name="Normal 14 2 5 4" xfId="27580"/>
    <cellStyle name="Normal 14 2 5 5" xfId="27581"/>
    <cellStyle name="Normal 14 2 5 6" xfId="27582"/>
    <cellStyle name="Normal 14 2 6" xfId="27583"/>
    <cellStyle name="Normal 14 2 6 2" xfId="27584"/>
    <cellStyle name="Normal 14 2 6 2 2" xfId="27585"/>
    <cellStyle name="Normal 14 2 6 2 2 2" xfId="27586"/>
    <cellStyle name="Normal 14 2 6 2 2 3" xfId="27587"/>
    <cellStyle name="Normal 14 2 6 2 2 4" xfId="27588"/>
    <cellStyle name="Normal 14 2 6 2 3" xfId="27589"/>
    <cellStyle name="Normal 14 2 6 2 4" xfId="27590"/>
    <cellStyle name="Normal 14 2 6 2 5" xfId="27591"/>
    <cellStyle name="Normal 14 2 6 3" xfId="27592"/>
    <cellStyle name="Normal 14 2 6 3 2" xfId="27593"/>
    <cellStyle name="Normal 14 2 6 3 3" xfId="27594"/>
    <cellStyle name="Normal 14 2 6 3 4" xfId="27595"/>
    <cellStyle name="Normal 14 2 6 4" xfId="27596"/>
    <cellStyle name="Normal 14 2 6 5" xfId="27597"/>
    <cellStyle name="Normal 14 2 6 6" xfId="27598"/>
    <cellStyle name="Normal 14 2 7" xfId="27599"/>
    <cellStyle name="Normal 14 2 7 2" xfId="27600"/>
    <cellStyle name="Normal 14 2 7 2 2" xfId="27601"/>
    <cellStyle name="Normal 14 2 7 2 3" xfId="27602"/>
    <cellStyle name="Normal 14 2 7 2 4" xfId="27603"/>
    <cellStyle name="Normal 14 2 7 3" xfId="27604"/>
    <cellStyle name="Normal 14 2 7 4" xfId="27605"/>
    <cellStyle name="Normal 14 2 7 5" xfId="27606"/>
    <cellStyle name="Normal 14 2 8" xfId="27607"/>
    <cellStyle name="Normal 14 2 8 2" xfId="27608"/>
    <cellStyle name="Normal 14 2 8 3" xfId="27609"/>
    <cellStyle name="Normal 14 2 8 4" xfId="27610"/>
    <cellStyle name="Normal 14 2 9" xfId="27611"/>
    <cellStyle name="Normal 14 2 9 2" xfId="27612"/>
    <cellStyle name="Normal 14 2 9 3" xfId="27613"/>
    <cellStyle name="Normal 14 2 9 4" xfId="27614"/>
    <cellStyle name="Normal 14 3" xfId="27615"/>
    <cellStyle name="Normal 14 3 10" xfId="27616"/>
    <cellStyle name="Normal 14 3 10 2" xfId="27617"/>
    <cellStyle name="Normal 14 3 10 3" xfId="27618"/>
    <cellStyle name="Normal 14 3 10 4" xfId="27619"/>
    <cellStyle name="Normal 14 3 11" xfId="27620"/>
    <cellStyle name="Normal 14 3 11 2" xfId="27621"/>
    <cellStyle name="Normal 14 3 11 3" xfId="27622"/>
    <cellStyle name="Normal 14 3 12" xfId="27623"/>
    <cellStyle name="Normal 14 3 12 2" xfId="27624"/>
    <cellStyle name="Normal 14 3 13" xfId="27625"/>
    <cellStyle name="Normal 14 3 14" xfId="27626"/>
    <cellStyle name="Normal 14 3 2" xfId="27627"/>
    <cellStyle name="Normal 14 3 2 2" xfId="27628"/>
    <cellStyle name="Normal 14 3 2 2 2" xfId="27629"/>
    <cellStyle name="Normal 14 3 2 2 2 2" xfId="27630"/>
    <cellStyle name="Normal 14 3 2 2 2 2 2" xfId="27631"/>
    <cellStyle name="Normal 14 3 2 2 2 2 3" xfId="27632"/>
    <cellStyle name="Normal 14 3 2 2 2 2 4" xfId="27633"/>
    <cellStyle name="Normal 14 3 2 2 2 3" xfId="27634"/>
    <cellStyle name="Normal 14 3 2 2 2 4" xfId="27635"/>
    <cellStyle name="Normal 14 3 2 2 2 5" xfId="27636"/>
    <cellStyle name="Normal 14 3 2 2 3" xfId="27637"/>
    <cellStyle name="Normal 14 3 2 2 3 2" xfId="27638"/>
    <cellStyle name="Normal 14 3 2 2 3 3" xfId="27639"/>
    <cellStyle name="Normal 14 3 2 2 3 4" xfId="27640"/>
    <cellStyle name="Normal 14 3 2 2 4" xfId="27641"/>
    <cellStyle name="Normal 14 3 2 2 5" xfId="27642"/>
    <cellStyle name="Normal 14 3 2 2 6" xfId="27643"/>
    <cellStyle name="Normal 14 3 2 3" xfId="27644"/>
    <cellStyle name="Normal 14 3 2 3 2" xfId="27645"/>
    <cellStyle name="Normal 14 3 2 3 2 2" xfId="27646"/>
    <cellStyle name="Normal 14 3 2 3 2 3" xfId="27647"/>
    <cellStyle name="Normal 14 3 2 3 2 4" xfId="27648"/>
    <cellStyle name="Normal 14 3 2 3 3" xfId="27649"/>
    <cellStyle name="Normal 14 3 2 3 4" xfId="27650"/>
    <cellStyle name="Normal 14 3 2 3 5" xfId="27651"/>
    <cellStyle name="Normal 14 3 2 4" xfId="27652"/>
    <cellStyle name="Normal 14 3 2 4 2" xfId="27653"/>
    <cellStyle name="Normal 14 3 2 4 3" xfId="27654"/>
    <cellStyle name="Normal 14 3 2 4 4" xfId="27655"/>
    <cellStyle name="Normal 14 3 2 5" xfId="27656"/>
    <cellStyle name="Normal 14 3 2 5 2" xfId="27657"/>
    <cellStyle name="Normal 14 3 2 5 3" xfId="27658"/>
    <cellStyle name="Normal 14 3 2 5 4" xfId="27659"/>
    <cellStyle name="Normal 14 3 2 6" xfId="27660"/>
    <cellStyle name="Normal 14 3 2 6 2" xfId="27661"/>
    <cellStyle name="Normal 14 3 2 6 3" xfId="27662"/>
    <cellStyle name="Normal 14 3 2 7" xfId="27663"/>
    <cellStyle name="Normal 14 3 2 8" xfId="27664"/>
    <cellStyle name="Normal 14 3 2 9" xfId="27665"/>
    <cellStyle name="Normal 14 3 3" xfId="27666"/>
    <cellStyle name="Normal 14 3 3 2" xfId="27667"/>
    <cellStyle name="Normal 14 3 3 2 2" xfId="27668"/>
    <cellStyle name="Normal 14 3 3 2 2 2" xfId="27669"/>
    <cellStyle name="Normal 14 3 3 2 2 2 2" xfId="27670"/>
    <cellStyle name="Normal 14 3 3 2 2 2 3" xfId="27671"/>
    <cellStyle name="Normal 14 3 3 2 2 2 4" xfId="27672"/>
    <cellStyle name="Normal 14 3 3 2 2 3" xfId="27673"/>
    <cellStyle name="Normal 14 3 3 2 2 4" xfId="27674"/>
    <cellStyle name="Normal 14 3 3 2 2 5" xfId="27675"/>
    <cellStyle name="Normal 14 3 3 2 3" xfId="27676"/>
    <cellStyle name="Normal 14 3 3 2 3 2" xfId="27677"/>
    <cellStyle name="Normal 14 3 3 2 3 3" xfId="27678"/>
    <cellStyle name="Normal 14 3 3 2 3 4" xfId="27679"/>
    <cellStyle name="Normal 14 3 3 2 4" xfId="27680"/>
    <cellStyle name="Normal 14 3 3 2 5" xfId="27681"/>
    <cellStyle name="Normal 14 3 3 2 6" xfId="27682"/>
    <cellStyle name="Normal 14 3 3 3" xfId="27683"/>
    <cellStyle name="Normal 14 3 3 3 2" xfId="27684"/>
    <cellStyle name="Normal 14 3 3 3 2 2" xfId="27685"/>
    <cellStyle name="Normal 14 3 3 3 2 3" xfId="27686"/>
    <cellStyle name="Normal 14 3 3 3 2 4" xfId="27687"/>
    <cellStyle name="Normal 14 3 3 3 3" xfId="27688"/>
    <cellStyle name="Normal 14 3 3 3 4" xfId="27689"/>
    <cellStyle name="Normal 14 3 3 3 5" xfId="27690"/>
    <cellStyle name="Normal 14 3 3 4" xfId="27691"/>
    <cellStyle name="Normal 14 3 3 4 2" xfId="27692"/>
    <cellStyle name="Normal 14 3 3 4 3" xfId="27693"/>
    <cellStyle name="Normal 14 3 3 4 4" xfId="27694"/>
    <cellStyle name="Normal 14 3 3 5" xfId="27695"/>
    <cellStyle name="Normal 14 3 3 5 2" xfId="27696"/>
    <cellStyle name="Normal 14 3 3 5 3" xfId="27697"/>
    <cellStyle name="Normal 14 3 3 5 4" xfId="27698"/>
    <cellStyle name="Normal 14 3 3 6" xfId="27699"/>
    <cellStyle name="Normal 14 3 3 6 2" xfId="27700"/>
    <cellStyle name="Normal 14 3 3 6 3" xfId="27701"/>
    <cellStyle name="Normal 14 3 3 7" xfId="27702"/>
    <cellStyle name="Normal 14 3 3 8" xfId="27703"/>
    <cellStyle name="Normal 14 3 3 9" xfId="27704"/>
    <cellStyle name="Normal 14 3 4" xfId="27705"/>
    <cellStyle name="Normal 14 3 4 2" xfId="27706"/>
    <cellStyle name="Normal 14 3 4 2 2" xfId="27707"/>
    <cellStyle name="Normal 14 3 4 2 2 2" xfId="27708"/>
    <cellStyle name="Normal 14 3 4 2 2 3" xfId="27709"/>
    <cellStyle name="Normal 14 3 4 2 2 4" xfId="27710"/>
    <cellStyle name="Normal 14 3 4 2 3" xfId="27711"/>
    <cellStyle name="Normal 14 3 4 2 4" xfId="27712"/>
    <cellStyle name="Normal 14 3 4 2 5" xfId="27713"/>
    <cellStyle name="Normal 14 3 4 3" xfId="27714"/>
    <cellStyle name="Normal 14 3 4 3 2" xfId="27715"/>
    <cellStyle name="Normal 14 3 4 3 3" xfId="27716"/>
    <cellStyle name="Normal 14 3 4 3 4" xfId="27717"/>
    <cellStyle name="Normal 14 3 4 4" xfId="27718"/>
    <cellStyle name="Normal 14 3 4 5" xfId="27719"/>
    <cellStyle name="Normal 14 3 4 6" xfId="27720"/>
    <cellStyle name="Normal 14 3 5" xfId="27721"/>
    <cellStyle name="Normal 14 3 5 2" xfId="27722"/>
    <cellStyle name="Normal 14 3 5 2 2" xfId="27723"/>
    <cellStyle name="Normal 14 3 5 2 2 2" xfId="27724"/>
    <cellStyle name="Normal 14 3 5 2 2 3" xfId="27725"/>
    <cellStyle name="Normal 14 3 5 2 2 4" xfId="27726"/>
    <cellStyle name="Normal 14 3 5 2 3" xfId="27727"/>
    <cellStyle name="Normal 14 3 5 2 4" xfId="27728"/>
    <cellStyle name="Normal 14 3 5 2 5" xfId="27729"/>
    <cellStyle name="Normal 14 3 5 3" xfId="27730"/>
    <cellStyle name="Normal 14 3 5 3 2" xfId="27731"/>
    <cellStyle name="Normal 14 3 5 3 3" xfId="27732"/>
    <cellStyle name="Normal 14 3 5 3 4" xfId="27733"/>
    <cellStyle name="Normal 14 3 5 4" xfId="27734"/>
    <cellStyle name="Normal 14 3 5 5" xfId="27735"/>
    <cellStyle name="Normal 14 3 5 6" xfId="27736"/>
    <cellStyle name="Normal 14 3 6" xfId="27737"/>
    <cellStyle name="Normal 14 3 6 2" xfId="27738"/>
    <cellStyle name="Normal 14 3 6 2 2" xfId="27739"/>
    <cellStyle name="Normal 14 3 6 2 2 2" xfId="27740"/>
    <cellStyle name="Normal 14 3 6 2 2 3" xfId="27741"/>
    <cellStyle name="Normal 14 3 6 2 2 4" xfId="27742"/>
    <cellStyle name="Normal 14 3 6 2 3" xfId="27743"/>
    <cellStyle name="Normal 14 3 6 2 4" xfId="27744"/>
    <cellStyle name="Normal 14 3 6 2 5" xfId="27745"/>
    <cellStyle name="Normal 14 3 6 3" xfId="27746"/>
    <cellStyle name="Normal 14 3 6 3 2" xfId="27747"/>
    <cellStyle name="Normal 14 3 6 3 3" xfId="27748"/>
    <cellStyle name="Normal 14 3 6 3 4" xfId="27749"/>
    <cellStyle name="Normal 14 3 6 4" xfId="27750"/>
    <cellStyle name="Normal 14 3 6 5" xfId="27751"/>
    <cellStyle name="Normal 14 3 6 6" xfId="27752"/>
    <cellStyle name="Normal 14 3 7" xfId="27753"/>
    <cellStyle name="Normal 14 3 7 2" xfId="27754"/>
    <cellStyle name="Normal 14 3 7 2 2" xfId="27755"/>
    <cellStyle name="Normal 14 3 7 2 3" xfId="27756"/>
    <cellStyle name="Normal 14 3 7 2 4" xfId="27757"/>
    <cellStyle name="Normal 14 3 7 3" xfId="27758"/>
    <cellStyle name="Normal 14 3 7 4" xfId="27759"/>
    <cellStyle name="Normal 14 3 7 5" xfId="27760"/>
    <cellStyle name="Normal 14 3 8" xfId="27761"/>
    <cellStyle name="Normal 14 3 8 2" xfId="27762"/>
    <cellStyle name="Normal 14 3 8 3" xfId="27763"/>
    <cellStyle name="Normal 14 3 8 4" xfId="27764"/>
    <cellStyle name="Normal 14 3 9" xfId="27765"/>
    <cellStyle name="Normal 14 3 9 2" xfId="27766"/>
    <cellStyle name="Normal 14 3 9 3" xfId="27767"/>
    <cellStyle name="Normal 14 3 9 4" xfId="27768"/>
    <cellStyle name="Normal 14 4" xfId="27769"/>
    <cellStyle name="Normal 14 4 2" xfId="27770"/>
    <cellStyle name="Normal 14 4 2 2" xfId="27771"/>
    <cellStyle name="Normal 14 4 2 2 2" xfId="27772"/>
    <cellStyle name="Normal 14 4 2 2 2 2" xfId="27773"/>
    <cellStyle name="Normal 14 4 2 2 2 3" xfId="27774"/>
    <cellStyle name="Normal 14 4 2 2 2 4" xfId="27775"/>
    <cellStyle name="Normal 14 4 2 2 3" xfId="27776"/>
    <cellStyle name="Normal 14 4 2 2 4" xfId="27777"/>
    <cellStyle name="Normal 14 4 2 2 5" xfId="27778"/>
    <cellStyle name="Normal 14 4 2 3" xfId="27779"/>
    <cellStyle name="Normal 14 4 2 3 2" xfId="27780"/>
    <cellStyle name="Normal 14 4 2 3 3" xfId="27781"/>
    <cellStyle name="Normal 14 4 2 3 4" xfId="27782"/>
    <cellStyle name="Normal 14 4 2 4" xfId="27783"/>
    <cellStyle name="Normal 14 4 2 5" xfId="27784"/>
    <cellStyle name="Normal 14 4 2 6" xfId="27785"/>
    <cellStyle name="Normal 14 4 3" xfId="27786"/>
    <cellStyle name="Normal 14 4 3 2" xfId="27787"/>
    <cellStyle name="Normal 14 4 3 2 2" xfId="27788"/>
    <cellStyle name="Normal 14 4 3 2 3" xfId="27789"/>
    <cellStyle name="Normal 14 4 3 2 4" xfId="27790"/>
    <cellStyle name="Normal 14 4 3 3" xfId="27791"/>
    <cellStyle name="Normal 14 4 3 4" xfId="27792"/>
    <cellStyle name="Normal 14 4 3 5" xfId="27793"/>
    <cellStyle name="Normal 14 4 4" xfId="27794"/>
    <cellStyle name="Normal 14 4 4 2" xfId="27795"/>
    <cellStyle name="Normal 14 4 4 3" xfId="27796"/>
    <cellStyle name="Normal 14 4 4 4" xfId="27797"/>
    <cellStyle name="Normal 14 4 5" xfId="27798"/>
    <cellStyle name="Normal 14 4 5 2" xfId="27799"/>
    <cellStyle name="Normal 14 4 5 3" xfId="27800"/>
    <cellStyle name="Normal 14 4 5 4" xfId="27801"/>
    <cellStyle name="Normal 14 4 6" xfId="27802"/>
    <cellStyle name="Normal 14 4 6 2" xfId="27803"/>
    <cellStyle name="Normal 14 4 6 3" xfId="27804"/>
    <cellStyle name="Normal 14 4 7" xfId="27805"/>
    <cellStyle name="Normal 14 4 8" xfId="27806"/>
    <cellStyle name="Normal 14 4 9" xfId="27807"/>
    <cellStyle name="Normal 14 5" xfId="27808"/>
    <cellStyle name="Normal 14 5 2" xfId="27809"/>
    <cellStyle name="Normal 14 5 2 2" xfId="27810"/>
    <cellStyle name="Normal 14 5 2 2 2" xfId="27811"/>
    <cellStyle name="Normal 14 5 2 2 2 2" xfId="27812"/>
    <cellStyle name="Normal 14 5 2 2 2 3" xfId="27813"/>
    <cellStyle name="Normal 14 5 2 2 2 4" xfId="27814"/>
    <cellStyle name="Normal 14 5 2 2 3" xfId="27815"/>
    <cellStyle name="Normal 14 5 2 2 4" xfId="27816"/>
    <cellStyle name="Normal 14 5 2 2 5" xfId="27817"/>
    <cellStyle name="Normal 14 5 2 3" xfId="27818"/>
    <cellStyle name="Normal 14 5 2 3 2" xfId="27819"/>
    <cellStyle name="Normal 14 5 2 3 3" xfId="27820"/>
    <cellStyle name="Normal 14 5 2 3 4" xfId="27821"/>
    <cellStyle name="Normal 14 5 2 4" xfId="27822"/>
    <cellStyle name="Normal 14 5 2 5" xfId="27823"/>
    <cellStyle name="Normal 14 5 2 6" xfId="27824"/>
    <cellStyle name="Normal 14 5 3" xfId="27825"/>
    <cellStyle name="Normal 14 5 3 2" xfId="27826"/>
    <cellStyle name="Normal 14 5 3 2 2" xfId="27827"/>
    <cellStyle name="Normal 14 5 3 2 3" xfId="27828"/>
    <cellStyle name="Normal 14 5 3 2 4" xfId="27829"/>
    <cellStyle name="Normal 14 5 3 3" xfId="27830"/>
    <cellStyle name="Normal 14 5 3 4" xfId="27831"/>
    <cellStyle name="Normal 14 5 3 5" xfId="27832"/>
    <cellStyle name="Normal 14 5 4" xfId="27833"/>
    <cellStyle name="Normal 14 5 4 2" xfId="27834"/>
    <cellStyle name="Normal 14 5 4 3" xfId="27835"/>
    <cellStyle name="Normal 14 5 4 4" xfId="27836"/>
    <cellStyle name="Normal 14 5 5" xfId="27837"/>
    <cellStyle name="Normal 14 5 5 2" xfId="27838"/>
    <cellStyle name="Normal 14 5 5 3" xfId="27839"/>
    <cellStyle name="Normal 14 5 5 4" xfId="27840"/>
    <cellStyle name="Normal 14 5 6" xfId="27841"/>
    <cellStyle name="Normal 14 5 6 2" xfId="27842"/>
    <cellStyle name="Normal 14 5 6 3" xfId="27843"/>
    <cellStyle name="Normal 14 5 7" xfId="27844"/>
    <cellStyle name="Normal 14 5 8" xfId="27845"/>
    <cellStyle name="Normal 14 5 9" xfId="27846"/>
    <cellStyle name="Normal 14 6" xfId="27847"/>
    <cellStyle name="Normal 14 6 2" xfId="27848"/>
    <cellStyle name="Normal 14 6 2 2" xfId="27849"/>
    <cellStyle name="Normal 14 6 2 2 2" xfId="27850"/>
    <cellStyle name="Normal 14 6 2 2 3" xfId="27851"/>
    <cellStyle name="Normal 14 6 2 2 4" xfId="27852"/>
    <cellStyle name="Normal 14 6 2 3" xfId="27853"/>
    <cellStyle name="Normal 14 6 2 4" xfId="27854"/>
    <cellStyle name="Normal 14 6 2 5" xfId="27855"/>
    <cellStyle name="Normal 14 6 3" xfId="27856"/>
    <cellStyle name="Normal 14 6 3 2" xfId="27857"/>
    <cellStyle name="Normal 14 6 3 3" xfId="27858"/>
    <cellStyle name="Normal 14 6 3 4" xfId="27859"/>
    <cellStyle name="Normal 14 6 4" xfId="27860"/>
    <cellStyle name="Normal 14 6 5" xfId="27861"/>
    <cellStyle name="Normal 14 6 6" xfId="27862"/>
    <cellStyle name="Normal 14 7" xfId="27863"/>
    <cellStyle name="Normal 14 7 2" xfId="27864"/>
    <cellStyle name="Normal 14 7 2 2" xfId="27865"/>
    <cellStyle name="Normal 14 7 2 2 2" xfId="27866"/>
    <cellStyle name="Normal 14 7 2 2 3" xfId="27867"/>
    <cellStyle name="Normal 14 7 2 2 4" xfId="27868"/>
    <cellStyle name="Normal 14 7 2 3" xfId="27869"/>
    <cellStyle name="Normal 14 7 2 4" xfId="27870"/>
    <cellStyle name="Normal 14 7 2 5" xfId="27871"/>
    <cellStyle name="Normal 14 7 3" xfId="27872"/>
    <cellStyle name="Normal 14 7 3 2" xfId="27873"/>
    <cellStyle name="Normal 14 7 3 3" xfId="27874"/>
    <cellStyle name="Normal 14 7 3 4" xfId="27875"/>
    <cellStyle name="Normal 14 7 4" xfId="27876"/>
    <cellStyle name="Normal 14 7 5" xfId="27877"/>
    <cellStyle name="Normal 14 7 6" xfId="27878"/>
    <cellStyle name="Normal 14 8" xfId="27879"/>
    <cellStyle name="Normal 14 8 2" xfId="27880"/>
    <cellStyle name="Normal 14 8 2 2" xfId="27881"/>
    <cellStyle name="Normal 14 8 2 2 2" xfId="27882"/>
    <cellStyle name="Normal 14 8 2 2 3" xfId="27883"/>
    <cellStyle name="Normal 14 8 2 2 4" xfId="27884"/>
    <cellStyle name="Normal 14 8 2 3" xfId="27885"/>
    <cellStyle name="Normal 14 8 2 4" xfId="27886"/>
    <cellStyle name="Normal 14 8 2 5" xfId="27887"/>
    <cellStyle name="Normal 14 8 3" xfId="27888"/>
    <cellStyle name="Normal 14 8 3 2" xfId="27889"/>
    <cellStyle name="Normal 14 8 3 3" xfId="27890"/>
    <cellStyle name="Normal 14 8 3 4" xfId="27891"/>
    <cellStyle name="Normal 14 8 4" xfId="27892"/>
    <cellStyle name="Normal 14 8 5" xfId="27893"/>
    <cellStyle name="Normal 14 8 6" xfId="27894"/>
    <cellStyle name="Normal 14 9" xfId="27895"/>
    <cellStyle name="Normal 14 9 2" xfId="27896"/>
    <cellStyle name="Normal 14 9 2 2" xfId="27897"/>
    <cellStyle name="Normal 14 9 2 3" xfId="27898"/>
    <cellStyle name="Normal 14 9 2 4" xfId="27899"/>
    <cellStyle name="Normal 14 9 3" xfId="27900"/>
    <cellStyle name="Normal 14 9 4" xfId="27901"/>
    <cellStyle name="Normal 14 9 5" xfId="27902"/>
    <cellStyle name="Normal 140" xfId="27903"/>
    <cellStyle name="Normal 141" xfId="27904"/>
    <cellStyle name="Normal 142" xfId="27905"/>
    <cellStyle name="Normal 143" xfId="27906"/>
    <cellStyle name="Normal 144" xfId="27907"/>
    <cellStyle name="Normal 145" xfId="27908"/>
    <cellStyle name="Normal 146" xfId="27909"/>
    <cellStyle name="Normal 147" xfId="27910"/>
    <cellStyle name="Normal 148" xfId="27911"/>
    <cellStyle name="Normal 149" xfId="27912"/>
    <cellStyle name="Normal 15" xfId="475"/>
    <cellStyle name="Normal 15 2" xfId="27913"/>
    <cellStyle name="Normal 150" xfId="27914"/>
    <cellStyle name="Normal 151" xfId="27915"/>
    <cellStyle name="Normal 152" xfId="27916"/>
    <cellStyle name="Normal 153" xfId="27917"/>
    <cellStyle name="Normal 154" xfId="27918"/>
    <cellStyle name="Normal 155" xfId="27919"/>
    <cellStyle name="Normal 156" xfId="27920"/>
    <cellStyle name="Normal 157" xfId="27921"/>
    <cellStyle name="Normal 158" xfId="27922"/>
    <cellStyle name="Normal 159" xfId="27923"/>
    <cellStyle name="Normal 16" xfId="476"/>
    <cellStyle name="Normal 16 10" xfId="477"/>
    <cellStyle name="Normal 16 10 2" xfId="2079"/>
    <cellStyle name="Normal 16 10 2 2" xfId="26582"/>
    <cellStyle name="Normal 16 10 3" xfId="26232"/>
    <cellStyle name="Normal 16 10 4" xfId="27924"/>
    <cellStyle name="Normal 16 11" xfId="478"/>
    <cellStyle name="Normal 16 11 2" xfId="2080"/>
    <cellStyle name="Normal 16 11 2 2" xfId="26583"/>
    <cellStyle name="Normal 16 11 3" xfId="26233"/>
    <cellStyle name="Normal 16 11 4" xfId="27925"/>
    <cellStyle name="Normal 16 12" xfId="479"/>
    <cellStyle name="Normal 16 12 2" xfId="2081"/>
    <cellStyle name="Normal 16 12 2 2" xfId="26584"/>
    <cellStyle name="Normal 16 12 3" xfId="26234"/>
    <cellStyle name="Normal 16 12 4" xfId="27926"/>
    <cellStyle name="Normal 16 13" xfId="480"/>
    <cellStyle name="Normal 16 13 2" xfId="2082"/>
    <cellStyle name="Normal 16 13 2 2" xfId="26585"/>
    <cellStyle name="Normal 16 13 3" xfId="26235"/>
    <cellStyle name="Normal 16 14" xfId="481"/>
    <cellStyle name="Normal 16 14 2" xfId="2083"/>
    <cellStyle name="Normal 16 14 2 2" xfId="26586"/>
    <cellStyle name="Normal 16 14 3" xfId="26236"/>
    <cellStyle name="Normal 16 15" xfId="482"/>
    <cellStyle name="Normal 16 15 2" xfId="2084"/>
    <cellStyle name="Normal 16 15 2 2" xfId="26587"/>
    <cellStyle name="Normal 16 15 3" xfId="26237"/>
    <cellStyle name="Normal 16 16" xfId="483"/>
    <cellStyle name="Normal 16 16 2" xfId="2085"/>
    <cellStyle name="Normal 16 16 2 2" xfId="26588"/>
    <cellStyle name="Normal 16 16 3" xfId="26238"/>
    <cellStyle name="Normal 16 17" xfId="484"/>
    <cellStyle name="Normal 16 17 2" xfId="2086"/>
    <cellStyle name="Normal 16 17 2 2" xfId="26589"/>
    <cellStyle name="Normal 16 17 3" xfId="26239"/>
    <cellStyle name="Normal 16 18" xfId="485"/>
    <cellStyle name="Normal 16 18 2" xfId="2087"/>
    <cellStyle name="Normal 16 18 2 2" xfId="26590"/>
    <cellStyle name="Normal 16 18 3" xfId="26240"/>
    <cellStyle name="Normal 16 19" xfId="486"/>
    <cellStyle name="Normal 16 19 2" xfId="2088"/>
    <cellStyle name="Normal 16 19 2 2" xfId="26591"/>
    <cellStyle name="Normal 16 19 3" xfId="26241"/>
    <cellStyle name="Normal 16 2" xfId="487"/>
    <cellStyle name="Normal 16 2 10" xfId="27927"/>
    <cellStyle name="Normal 16 2 10 2" xfId="27928"/>
    <cellStyle name="Normal 16 2 10 3" xfId="27929"/>
    <cellStyle name="Normal 16 2 10 4" xfId="27930"/>
    <cellStyle name="Normal 16 2 11" xfId="27931"/>
    <cellStyle name="Normal 16 2 11 2" xfId="27932"/>
    <cellStyle name="Normal 16 2 11 3" xfId="27933"/>
    <cellStyle name="Normal 16 2 12" xfId="27934"/>
    <cellStyle name="Normal 16 2 12 2" xfId="27935"/>
    <cellStyle name="Normal 16 2 13" xfId="27936"/>
    <cellStyle name="Normal 16 2 14" xfId="27937"/>
    <cellStyle name="Normal 16 2 2" xfId="2089"/>
    <cellStyle name="Normal 16 2 2 2" xfId="26592"/>
    <cellStyle name="Normal 16 2 2 2 2" xfId="27938"/>
    <cellStyle name="Normal 16 2 2 2 2 2" xfId="27939"/>
    <cellStyle name="Normal 16 2 2 2 2 2 2" xfId="27940"/>
    <cellStyle name="Normal 16 2 2 2 2 2 3" xfId="27941"/>
    <cellStyle name="Normal 16 2 2 2 2 2 4" xfId="27942"/>
    <cellStyle name="Normal 16 2 2 2 2 3" xfId="27943"/>
    <cellStyle name="Normal 16 2 2 2 2 4" xfId="27944"/>
    <cellStyle name="Normal 16 2 2 2 2 5" xfId="27945"/>
    <cellStyle name="Normal 16 2 2 2 3" xfId="27946"/>
    <cellStyle name="Normal 16 2 2 2 3 2" xfId="27947"/>
    <cellStyle name="Normal 16 2 2 2 3 3" xfId="27948"/>
    <cellStyle name="Normal 16 2 2 2 3 4" xfId="27949"/>
    <cellStyle name="Normal 16 2 2 2 4" xfId="27950"/>
    <cellStyle name="Normal 16 2 2 2 5" xfId="27951"/>
    <cellStyle name="Normal 16 2 2 2 6" xfId="27952"/>
    <cellStyle name="Normal 16 2 2 3" xfId="27953"/>
    <cellStyle name="Normal 16 2 2 3 2" xfId="27954"/>
    <cellStyle name="Normal 16 2 2 3 2 2" xfId="27955"/>
    <cellStyle name="Normal 16 2 2 3 2 3" xfId="27956"/>
    <cellStyle name="Normal 16 2 2 3 2 4" xfId="27957"/>
    <cellStyle name="Normal 16 2 2 3 3" xfId="27958"/>
    <cellStyle name="Normal 16 2 2 3 4" xfId="27959"/>
    <cellStyle name="Normal 16 2 2 3 5" xfId="27960"/>
    <cellStyle name="Normal 16 2 2 4" xfId="27961"/>
    <cellStyle name="Normal 16 2 2 4 2" xfId="27962"/>
    <cellStyle name="Normal 16 2 2 4 3" xfId="27963"/>
    <cellStyle name="Normal 16 2 2 4 4" xfId="27964"/>
    <cellStyle name="Normal 16 2 2 5" xfId="27965"/>
    <cellStyle name="Normal 16 2 2 5 2" xfId="27966"/>
    <cellStyle name="Normal 16 2 2 5 3" xfId="27967"/>
    <cellStyle name="Normal 16 2 2 5 4" xfId="27968"/>
    <cellStyle name="Normal 16 2 2 6" xfId="27969"/>
    <cellStyle name="Normal 16 2 2 6 2" xfId="27970"/>
    <cellStyle name="Normal 16 2 2 6 3" xfId="27971"/>
    <cellStyle name="Normal 16 2 2 7" xfId="27972"/>
    <cellStyle name="Normal 16 2 2 8" xfId="27973"/>
    <cellStyle name="Normal 16 2 2 9" xfId="27974"/>
    <cellStyle name="Normal 16 2 3" xfId="26242"/>
    <cellStyle name="Normal 16 2 3 2" xfId="27975"/>
    <cellStyle name="Normal 16 2 3 2 2" xfId="27976"/>
    <cellStyle name="Normal 16 2 3 2 2 2" xfId="27977"/>
    <cellStyle name="Normal 16 2 3 2 2 2 2" xfId="27978"/>
    <cellStyle name="Normal 16 2 3 2 2 2 3" xfId="27979"/>
    <cellStyle name="Normal 16 2 3 2 2 2 4" xfId="27980"/>
    <cellStyle name="Normal 16 2 3 2 2 3" xfId="27981"/>
    <cellStyle name="Normal 16 2 3 2 2 4" xfId="27982"/>
    <cellStyle name="Normal 16 2 3 2 2 5" xfId="27983"/>
    <cellStyle name="Normal 16 2 3 2 3" xfId="27984"/>
    <cellStyle name="Normal 16 2 3 2 3 2" xfId="27985"/>
    <cellStyle name="Normal 16 2 3 2 3 3" xfId="27986"/>
    <cellStyle name="Normal 16 2 3 2 3 4" xfId="27987"/>
    <cellStyle name="Normal 16 2 3 2 4" xfId="27988"/>
    <cellStyle name="Normal 16 2 3 2 5" xfId="27989"/>
    <cellStyle name="Normal 16 2 3 2 6" xfId="27990"/>
    <cellStyle name="Normal 16 2 3 3" xfId="27991"/>
    <cellStyle name="Normal 16 2 3 3 2" xfId="27992"/>
    <cellStyle name="Normal 16 2 3 3 2 2" xfId="27993"/>
    <cellStyle name="Normal 16 2 3 3 2 3" xfId="27994"/>
    <cellStyle name="Normal 16 2 3 3 2 4" xfId="27995"/>
    <cellStyle name="Normal 16 2 3 3 3" xfId="27996"/>
    <cellStyle name="Normal 16 2 3 3 4" xfId="27997"/>
    <cellStyle name="Normal 16 2 3 3 5" xfId="27998"/>
    <cellStyle name="Normal 16 2 3 4" xfId="27999"/>
    <cellStyle name="Normal 16 2 3 4 2" xfId="28000"/>
    <cellStyle name="Normal 16 2 3 4 3" xfId="28001"/>
    <cellStyle name="Normal 16 2 3 4 4" xfId="28002"/>
    <cellStyle name="Normal 16 2 3 5" xfId="28003"/>
    <cellStyle name="Normal 16 2 3 5 2" xfId="28004"/>
    <cellStyle name="Normal 16 2 3 5 3" xfId="28005"/>
    <cellStyle name="Normal 16 2 3 5 4" xfId="28006"/>
    <cellStyle name="Normal 16 2 3 6" xfId="28007"/>
    <cellStyle name="Normal 16 2 3 6 2" xfId="28008"/>
    <cellStyle name="Normal 16 2 3 6 3" xfId="28009"/>
    <cellStyle name="Normal 16 2 3 7" xfId="28010"/>
    <cellStyle name="Normal 16 2 3 8" xfId="28011"/>
    <cellStyle name="Normal 16 2 3 9" xfId="28012"/>
    <cellStyle name="Normal 16 2 4" xfId="28013"/>
    <cellStyle name="Normal 16 2 4 2" xfId="28014"/>
    <cellStyle name="Normal 16 2 4 2 2" xfId="28015"/>
    <cellStyle name="Normal 16 2 4 2 2 2" xfId="28016"/>
    <cellStyle name="Normal 16 2 4 2 2 3" xfId="28017"/>
    <cellStyle name="Normal 16 2 4 2 2 4" xfId="28018"/>
    <cellStyle name="Normal 16 2 4 2 3" xfId="28019"/>
    <cellStyle name="Normal 16 2 4 2 4" xfId="28020"/>
    <cellStyle name="Normal 16 2 4 2 5" xfId="28021"/>
    <cellStyle name="Normal 16 2 4 3" xfId="28022"/>
    <cellStyle name="Normal 16 2 4 3 2" xfId="28023"/>
    <cellStyle name="Normal 16 2 4 3 3" xfId="28024"/>
    <cellStyle name="Normal 16 2 4 3 4" xfId="28025"/>
    <cellStyle name="Normal 16 2 4 4" xfId="28026"/>
    <cellStyle name="Normal 16 2 4 5" xfId="28027"/>
    <cellStyle name="Normal 16 2 4 6" xfId="28028"/>
    <cellStyle name="Normal 16 2 5" xfId="28029"/>
    <cellStyle name="Normal 16 2 5 2" xfId="28030"/>
    <cellStyle name="Normal 16 2 5 2 2" xfId="28031"/>
    <cellStyle name="Normal 16 2 5 2 2 2" xfId="28032"/>
    <cellStyle name="Normal 16 2 5 2 2 3" xfId="28033"/>
    <cellStyle name="Normal 16 2 5 2 2 4" xfId="28034"/>
    <cellStyle name="Normal 16 2 5 2 3" xfId="28035"/>
    <cellStyle name="Normal 16 2 5 2 4" xfId="28036"/>
    <cellStyle name="Normal 16 2 5 2 5" xfId="28037"/>
    <cellStyle name="Normal 16 2 5 3" xfId="28038"/>
    <cellStyle name="Normal 16 2 5 3 2" xfId="28039"/>
    <cellStyle name="Normal 16 2 5 3 3" xfId="28040"/>
    <cellStyle name="Normal 16 2 5 3 4" xfId="28041"/>
    <cellStyle name="Normal 16 2 5 4" xfId="28042"/>
    <cellStyle name="Normal 16 2 5 5" xfId="28043"/>
    <cellStyle name="Normal 16 2 5 6" xfId="28044"/>
    <cellStyle name="Normal 16 2 6" xfId="28045"/>
    <cellStyle name="Normal 16 2 6 2" xfId="28046"/>
    <cellStyle name="Normal 16 2 6 2 2" xfId="28047"/>
    <cellStyle name="Normal 16 2 6 2 2 2" xfId="28048"/>
    <cellStyle name="Normal 16 2 6 2 2 3" xfId="28049"/>
    <cellStyle name="Normal 16 2 6 2 2 4" xfId="28050"/>
    <cellStyle name="Normal 16 2 6 2 3" xfId="28051"/>
    <cellStyle name="Normal 16 2 6 2 4" xfId="28052"/>
    <cellStyle name="Normal 16 2 6 2 5" xfId="28053"/>
    <cellStyle name="Normal 16 2 6 3" xfId="28054"/>
    <cellStyle name="Normal 16 2 6 3 2" xfId="28055"/>
    <cellStyle name="Normal 16 2 6 3 3" xfId="28056"/>
    <cellStyle name="Normal 16 2 6 3 4" xfId="28057"/>
    <cellStyle name="Normal 16 2 6 4" xfId="28058"/>
    <cellStyle name="Normal 16 2 6 5" xfId="28059"/>
    <cellStyle name="Normal 16 2 6 6" xfId="28060"/>
    <cellStyle name="Normal 16 2 7" xfId="28061"/>
    <cellStyle name="Normal 16 2 7 2" xfId="28062"/>
    <cellStyle name="Normal 16 2 7 2 2" xfId="28063"/>
    <cellStyle name="Normal 16 2 7 2 3" xfId="28064"/>
    <cellStyle name="Normal 16 2 7 2 4" xfId="28065"/>
    <cellStyle name="Normal 16 2 7 3" xfId="28066"/>
    <cellStyle name="Normal 16 2 7 4" xfId="28067"/>
    <cellStyle name="Normal 16 2 7 5" xfId="28068"/>
    <cellStyle name="Normal 16 2 8" xfId="28069"/>
    <cellStyle name="Normal 16 2 8 2" xfId="28070"/>
    <cellStyle name="Normal 16 2 8 3" xfId="28071"/>
    <cellStyle name="Normal 16 2 8 4" xfId="28072"/>
    <cellStyle name="Normal 16 2 9" xfId="28073"/>
    <cellStyle name="Normal 16 2 9 2" xfId="28074"/>
    <cellStyle name="Normal 16 2 9 3" xfId="28075"/>
    <cellStyle name="Normal 16 2 9 4" xfId="28076"/>
    <cellStyle name="Normal 16 20" xfId="488"/>
    <cellStyle name="Normal 16 20 2" xfId="2090"/>
    <cellStyle name="Normal 16 20 2 2" xfId="26593"/>
    <cellStyle name="Normal 16 20 3" xfId="26243"/>
    <cellStyle name="Normal 16 21" xfId="489"/>
    <cellStyle name="Normal 16 21 2" xfId="2091"/>
    <cellStyle name="Normal 16 21 2 2" xfId="26594"/>
    <cellStyle name="Normal 16 21 3" xfId="26244"/>
    <cellStyle name="Normal 16 22" xfId="490"/>
    <cellStyle name="Normal 16 22 2" xfId="2092"/>
    <cellStyle name="Normal 16 22 2 2" xfId="26595"/>
    <cellStyle name="Normal 16 22 3" xfId="26245"/>
    <cellStyle name="Normal 16 23" xfId="491"/>
    <cellStyle name="Normal 16 23 2" xfId="2093"/>
    <cellStyle name="Normal 16 23 2 2" xfId="26596"/>
    <cellStyle name="Normal 16 23 3" xfId="26246"/>
    <cellStyle name="Normal 16 24" xfId="492"/>
    <cellStyle name="Normal 16 24 2" xfId="2094"/>
    <cellStyle name="Normal 16 24 2 2" xfId="26597"/>
    <cellStyle name="Normal 16 24 3" xfId="26247"/>
    <cellStyle name="Normal 16 25" xfId="493"/>
    <cellStyle name="Normal 16 25 2" xfId="2095"/>
    <cellStyle name="Normal 16 25 2 2" xfId="26598"/>
    <cellStyle name="Normal 16 25 3" xfId="26248"/>
    <cellStyle name="Normal 16 26" xfId="494"/>
    <cellStyle name="Normal 16 26 2" xfId="2096"/>
    <cellStyle name="Normal 16 26 2 2" xfId="26599"/>
    <cellStyle name="Normal 16 26 3" xfId="26249"/>
    <cellStyle name="Normal 16 27" xfId="495"/>
    <cellStyle name="Normal 16 27 2" xfId="2097"/>
    <cellStyle name="Normal 16 27 2 2" xfId="26600"/>
    <cellStyle name="Normal 16 27 3" xfId="26250"/>
    <cellStyle name="Normal 16 28" xfId="496"/>
    <cellStyle name="Normal 16 28 2" xfId="2098"/>
    <cellStyle name="Normal 16 28 2 2" xfId="26601"/>
    <cellStyle name="Normal 16 28 3" xfId="26251"/>
    <cellStyle name="Normal 16 29" xfId="497"/>
    <cellStyle name="Normal 16 29 2" xfId="2099"/>
    <cellStyle name="Normal 16 29 2 2" xfId="26602"/>
    <cellStyle name="Normal 16 29 3" xfId="26252"/>
    <cellStyle name="Normal 16 3" xfId="498"/>
    <cellStyle name="Normal 16 3 10" xfId="28077"/>
    <cellStyle name="Normal 16 3 10 2" xfId="28078"/>
    <cellStyle name="Normal 16 3 10 3" xfId="28079"/>
    <cellStyle name="Normal 16 3 10 4" xfId="28080"/>
    <cellStyle name="Normal 16 3 11" xfId="28081"/>
    <cellStyle name="Normal 16 3 11 2" xfId="28082"/>
    <cellStyle name="Normal 16 3 11 3" xfId="28083"/>
    <cellStyle name="Normal 16 3 12" xfId="28084"/>
    <cellStyle name="Normal 16 3 12 2" xfId="28085"/>
    <cellStyle name="Normal 16 3 13" xfId="28086"/>
    <cellStyle name="Normal 16 3 14" xfId="28087"/>
    <cellStyle name="Normal 16 3 2" xfId="2100"/>
    <cellStyle name="Normal 16 3 2 2" xfId="26603"/>
    <cellStyle name="Normal 16 3 2 2 2" xfId="28088"/>
    <cellStyle name="Normal 16 3 2 2 2 2" xfId="28089"/>
    <cellStyle name="Normal 16 3 2 2 2 2 2" xfId="28090"/>
    <cellStyle name="Normal 16 3 2 2 2 2 3" xfId="28091"/>
    <cellStyle name="Normal 16 3 2 2 2 2 4" xfId="28092"/>
    <cellStyle name="Normal 16 3 2 2 2 3" xfId="28093"/>
    <cellStyle name="Normal 16 3 2 2 2 4" xfId="28094"/>
    <cellStyle name="Normal 16 3 2 2 2 5" xfId="28095"/>
    <cellStyle name="Normal 16 3 2 2 3" xfId="28096"/>
    <cellStyle name="Normal 16 3 2 2 3 2" xfId="28097"/>
    <cellStyle name="Normal 16 3 2 2 3 3" xfId="28098"/>
    <cellStyle name="Normal 16 3 2 2 3 4" xfId="28099"/>
    <cellStyle name="Normal 16 3 2 2 4" xfId="28100"/>
    <cellStyle name="Normal 16 3 2 2 5" xfId="28101"/>
    <cellStyle name="Normal 16 3 2 2 6" xfId="28102"/>
    <cellStyle name="Normal 16 3 2 3" xfId="28103"/>
    <cellStyle name="Normal 16 3 2 3 2" xfId="28104"/>
    <cellStyle name="Normal 16 3 2 3 2 2" xfId="28105"/>
    <cellStyle name="Normal 16 3 2 3 2 3" xfId="28106"/>
    <cellStyle name="Normal 16 3 2 3 2 4" xfId="28107"/>
    <cellStyle name="Normal 16 3 2 3 3" xfId="28108"/>
    <cellStyle name="Normal 16 3 2 3 4" xfId="28109"/>
    <cellStyle name="Normal 16 3 2 3 5" xfId="28110"/>
    <cellStyle name="Normal 16 3 2 4" xfId="28111"/>
    <cellStyle name="Normal 16 3 2 4 2" xfId="28112"/>
    <cellStyle name="Normal 16 3 2 4 3" xfId="28113"/>
    <cellStyle name="Normal 16 3 2 4 4" xfId="28114"/>
    <cellStyle name="Normal 16 3 2 5" xfId="28115"/>
    <cellStyle name="Normal 16 3 2 5 2" xfId="28116"/>
    <cellStyle name="Normal 16 3 2 5 3" xfId="28117"/>
    <cellStyle name="Normal 16 3 2 5 4" xfId="28118"/>
    <cellStyle name="Normal 16 3 2 6" xfId="28119"/>
    <cellStyle name="Normal 16 3 2 6 2" xfId="28120"/>
    <cellStyle name="Normal 16 3 2 6 3" xfId="28121"/>
    <cellStyle name="Normal 16 3 2 7" xfId="28122"/>
    <cellStyle name="Normal 16 3 2 8" xfId="28123"/>
    <cellStyle name="Normal 16 3 2 9" xfId="28124"/>
    <cellStyle name="Normal 16 3 3" xfId="26253"/>
    <cellStyle name="Normal 16 3 3 2" xfId="28125"/>
    <cellStyle name="Normal 16 3 3 2 2" xfId="28126"/>
    <cellStyle name="Normal 16 3 3 2 2 2" xfId="28127"/>
    <cellStyle name="Normal 16 3 3 2 2 2 2" xfId="28128"/>
    <cellStyle name="Normal 16 3 3 2 2 2 3" xfId="28129"/>
    <cellStyle name="Normal 16 3 3 2 2 2 4" xfId="28130"/>
    <cellStyle name="Normal 16 3 3 2 2 3" xfId="28131"/>
    <cellStyle name="Normal 16 3 3 2 2 4" xfId="28132"/>
    <cellStyle name="Normal 16 3 3 2 2 5" xfId="28133"/>
    <cellStyle name="Normal 16 3 3 2 3" xfId="28134"/>
    <cellStyle name="Normal 16 3 3 2 3 2" xfId="28135"/>
    <cellStyle name="Normal 16 3 3 2 3 3" xfId="28136"/>
    <cellStyle name="Normal 16 3 3 2 3 4" xfId="28137"/>
    <cellStyle name="Normal 16 3 3 2 4" xfId="28138"/>
    <cellStyle name="Normal 16 3 3 2 5" xfId="28139"/>
    <cellStyle name="Normal 16 3 3 2 6" xfId="28140"/>
    <cellStyle name="Normal 16 3 3 3" xfId="28141"/>
    <cellStyle name="Normal 16 3 3 3 2" xfId="28142"/>
    <cellStyle name="Normal 16 3 3 3 2 2" xfId="28143"/>
    <cellStyle name="Normal 16 3 3 3 2 3" xfId="28144"/>
    <cellStyle name="Normal 16 3 3 3 2 4" xfId="28145"/>
    <cellStyle name="Normal 16 3 3 3 3" xfId="28146"/>
    <cellStyle name="Normal 16 3 3 3 4" xfId="28147"/>
    <cellStyle name="Normal 16 3 3 3 5" xfId="28148"/>
    <cellStyle name="Normal 16 3 3 4" xfId="28149"/>
    <cellStyle name="Normal 16 3 3 4 2" xfId="28150"/>
    <cellStyle name="Normal 16 3 3 4 3" xfId="28151"/>
    <cellStyle name="Normal 16 3 3 4 4" xfId="28152"/>
    <cellStyle name="Normal 16 3 3 5" xfId="28153"/>
    <cellStyle name="Normal 16 3 3 5 2" xfId="28154"/>
    <cellStyle name="Normal 16 3 3 5 3" xfId="28155"/>
    <cellStyle name="Normal 16 3 3 5 4" xfId="28156"/>
    <cellStyle name="Normal 16 3 3 6" xfId="28157"/>
    <cellStyle name="Normal 16 3 3 6 2" xfId="28158"/>
    <cellStyle name="Normal 16 3 3 6 3" xfId="28159"/>
    <cellStyle name="Normal 16 3 3 7" xfId="28160"/>
    <cellStyle name="Normal 16 3 3 8" xfId="28161"/>
    <cellStyle name="Normal 16 3 3 9" xfId="28162"/>
    <cellStyle name="Normal 16 3 4" xfId="28163"/>
    <cellStyle name="Normal 16 3 4 2" xfId="28164"/>
    <cellStyle name="Normal 16 3 4 2 2" xfId="28165"/>
    <cellStyle name="Normal 16 3 4 2 2 2" xfId="28166"/>
    <cellStyle name="Normal 16 3 4 2 2 3" xfId="28167"/>
    <cellStyle name="Normal 16 3 4 2 2 4" xfId="28168"/>
    <cellStyle name="Normal 16 3 4 2 3" xfId="28169"/>
    <cellStyle name="Normal 16 3 4 2 4" xfId="28170"/>
    <cellStyle name="Normal 16 3 4 2 5" xfId="28171"/>
    <cellStyle name="Normal 16 3 4 3" xfId="28172"/>
    <cellStyle name="Normal 16 3 4 3 2" xfId="28173"/>
    <cellStyle name="Normal 16 3 4 3 3" xfId="28174"/>
    <cellStyle name="Normal 16 3 4 3 4" xfId="28175"/>
    <cellStyle name="Normal 16 3 4 4" xfId="28176"/>
    <cellStyle name="Normal 16 3 4 5" xfId="28177"/>
    <cellStyle name="Normal 16 3 4 6" xfId="28178"/>
    <cellStyle name="Normal 16 3 5" xfId="28179"/>
    <cellStyle name="Normal 16 3 5 2" xfId="28180"/>
    <cellStyle name="Normal 16 3 5 2 2" xfId="28181"/>
    <cellStyle name="Normal 16 3 5 2 2 2" xfId="28182"/>
    <cellStyle name="Normal 16 3 5 2 2 3" xfId="28183"/>
    <cellStyle name="Normal 16 3 5 2 2 4" xfId="28184"/>
    <cellStyle name="Normal 16 3 5 2 3" xfId="28185"/>
    <cellStyle name="Normal 16 3 5 2 4" xfId="28186"/>
    <cellStyle name="Normal 16 3 5 2 5" xfId="28187"/>
    <cellStyle name="Normal 16 3 5 3" xfId="28188"/>
    <cellStyle name="Normal 16 3 5 3 2" xfId="28189"/>
    <cellStyle name="Normal 16 3 5 3 3" xfId="28190"/>
    <cellStyle name="Normal 16 3 5 3 4" xfId="28191"/>
    <cellStyle name="Normal 16 3 5 4" xfId="28192"/>
    <cellStyle name="Normal 16 3 5 5" xfId="28193"/>
    <cellStyle name="Normal 16 3 5 6" xfId="28194"/>
    <cellStyle name="Normal 16 3 6" xfId="28195"/>
    <cellStyle name="Normal 16 3 6 2" xfId="28196"/>
    <cellStyle name="Normal 16 3 6 2 2" xfId="28197"/>
    <cellStyle name="Normal 16 3 6 2 2 2" xfId="28198"/>
    <cellStyle name="Normal 16 3 6 2 2 3" xfId="28199"/>
    <cellStyle name="Normal 16 3 6 2 2 4" xfId="28200"/>
    <cellStyle name="Normal 16 3 6 2 3" xfId="28201"/>
    <cellStyle name="Normal 16 3 6 2 4" xfId="28202"/>
    <cellStyle name="Normal 16 3 6 2 5" xfId="28203"/>
    <cellStyle name="Normal 16 3 6 3" xfId="28204"/>
    <cellStyle name="Normal 16 3 6 3 2" xfId="28205"/>
    <cellStyle name="Normal 16 3 6 3 3" xfId="28206"/>
    <cellStyle name="Normal 16 3 6 3 4" xfId="28207"/>
    <cellStyle name="Normal 16 3 6 4" xfId="28208"/>
    <cellStyle name="Normal 16 3 6 5" xfId="28209"/>
    <cellStyle name="Normal 16 3 6 6" xfId="28210"/>
    <cellStyle name="Normal 16 3 7" xfId="28211"/>
    <cellStyle name="Normal 16 3 7 2" xfId="28212"/>
    <cellStyle name="Normal 16 3 7 2 2" xfId="28213"/>
    <cellStyle name="Normal 16 3 7 2 3" xfId="28214"/>
    <cellStyle name="Normal 16 3 7 2 4" xfId="28215"/>
    <cellStyle name="Normal 16 3 7 3" xfId="28216"/>
    <cellStyle name="Normal 16 3 7 4" xfId="28217"/>
    <cellStyle name="Normal 16 3 7 5" xfId="28218"/>
    <cellStyle name="Normal 16 3 8" xfId="28219"/>
    <cellStyle name="Normal 16 3 8 2" xfId="28220"/>
    <cellStyle name="Normal 16 3 8 3" xfId="28221"/>
    <cellStyle name="Normal 16 3 8 4" xfId="28222"/>
    <cellStyle name="Normal 16 3 9" xfId="28223"/>
    <cellStyle name="Normal 16 3 9 2" xfId="28224"/>
    <cellStyle name="Normal 16 3 9 3" xfId="28225"/>
    <cellStyle name="Normal 16 3 9 4" xfId="28226"/>
    <cellStyle name="Normal 16 30" xfId="499"/>
    <cellStyle name="Normal 16 30 2" xfId="2101"/>
    <cellStyle name="Normal 16 30 2 2" xfId="26604"/>
    <cellStyle name="Normal 16 30 3" xfId="26254"/>
    <cellStyle name="Normal 16 31" xfId="500"/>
    <cellStyle name="Normal 16 31 2" xfId="2102"/>
    <cellStyle name="Normal 16 31 2 2" xfId="26605"/>
    <cellStyle name="Normal 16 31 3" xfId="26255"/>
    <cellStyle name="Normal 16 32" xfId="501"/>
    <cellStyle name="Normal 16 32 2" xfId="2103"/>
    <cellStyle name="Normal 16 32 2 2" xfId="26606"/>
    <cellStyle name="Normal 16 32 3" xfId="26256"/>
    <cellStyle name="Normal 16 33" xfId="502"/>
    <cellStyle name="Normal 16 33 2" xfId="2104"/>
    <cellStyle name="Normal 16 33 2 2" xfId="26607"/>
    <cellStyle name="Normal 16 33 3" xfId="26257"/>
    <cellStyle name="Normal 16 34" xfId="503"/>
    <cellStyle name="Normal 16 34 2" xfId="2105"/>
    <cellStyle name="Normal 16 34 2 2" xfId="26608"/>
    <cellStyle name="Normal 16 34 3" xfId="26258"/>
    <cellStyle name="Normal 16 35" xfId="504"/>
    <cellStyle name="Normal 16 35 2" xfId="2106"/>
    <cellStyle name="Normal 16 35 2 2" xfId="26609"/>
    <cellStyle name="Normal 16 35 3" xfId="26259"/>
    <cellStyle name="Normal 16 36" xfId="505"/>
    <cellStyle name="Normal 16 36 2" xfId="2107"/>
    <cellStyle name="Normal 16 36 2 2" xfId="26610"/>
    <cellStyle name="Normal 16 36 3" xfId="26260"/>
    <cellStyle name="Normal 16 37" xfId="506"/>
    <cellStyle name="Normal 16 37 2" xfId="2108"/>
    <cellStyle name="Normal 16 37 2 2" xfId="26611"/>
    <cellStyle name="Normal 16 37 3" xfId="26261"/>
    <cellStyle name="Normal 16 38" xfId="507"/>
    <cellStyle name="Normal 16 38 2" xfId="2109"/>
    <cellStyle name="Normal 16 38 2 2" xfId="26612"/>
    <cellStyle name="Normal 16 38 3" xfId="26262"/>
    <cellStyle name="Normal 16 39" xfId="508"/>
    <cellStyle name="Normal 16 39 2" xfId="2110"/>
    <cellStyle name="Normal 16 39 2 2" xfId="26613"/>
    <cellStyle name="Normal 16 39 3" xfId="26263"/>
    <cellStyle name="Normal 16 4" xfId="509"/>
    <cellStyle name="Normal 16 4 2" xfId="2111"/>
    <cellStyle name="Normal 16 4 2 2" xfId="26614"/>
    <cellStyle name="Normal 16 4 2 2 2" xfId="28227"/>
    <cellStyle name="Normal 16 4 2 2 2 2" xfId="28228"/>
    <cellStyle name="Normal 16 4 2 2 2 3" xfId="28229"/>
    <cellStyle name="Normal 16 4 2 2 2 4" xfId="28230"/>
    <cellStyle name="Normal 16 4 2 2 3" xfId="28231"/>
    <cellStyle name="Normal 16 4 2 2 4" xfId="28232"/>
    <cellStyle name="Normal 16 4 2 2 5" xfId="28233"/>
    <cellStyle name="Normal 16 4 2 3" xfId="28234"/>
    <cellStyle name="Normal 16 4 2 3 2" xfId="28235"/>
    <cellStyle name="Normal 16 4 2 3 3" xfId="28236"/>
    <cellStyle name="Normal 16 4 2 3 4" xfId="28237"/>
    <cellStyle name="Normal 16 4 2 4" xfId="28238"/>
    <cellStyle name="Normal 16 4 2 5" xfId="28239"/>
    <cellStyle name="Normal 16 4 2 6" xfId="28240"/>
    <cellStyle name="Normal 16 4 3" xfId="26264"/>
    <cellStyle name="Normal 16 4 3 2" xfId="28241"/>
    <cellStyle name="Normal 16 4 3 2 2" xfId="28242"/>
    <cellStyle name="Normal 16 4 3 2 3" xfId="28243"/>
    <cellStyle name="Normal 16 4 3 2 4" xfId="28244"/>
    <cellStyle name="Normal 16 4 3 3" xfId="28245"/>
    <cellStyle name="Normal 16 4 3 4" xfId="28246"/>
    <cellStyle name="Normal 16 4 3 5" xfId="28247"/>
    <cellStyle name="Normal 16 4 4" xfId="28248"/>
    <cellStyle name="Normal 16 4 4 2" xfId="28249"/>
    <cellStyle name="Normal 16 4 4 3" xfId="28250"/>
    <cellStyle name="Normal 16 4 4 4" xfId="28251"/>
    <cellStyle name="Normal 16 4 5" xfId="28252"/>
    <cellStyle name="Normal 16 4 5 2" xfId="28253"/>
    <cellStyle name="Normal 16 4 5 3" xfId="28254"/>
    <cellStyle name="Normal 16 4 5 4" xfId="28255"/>
    <cellStyle name="Normal 16 4 6" xfId="28256"/>
    <cellStyle name="Normal 16 4 6 2" xfId="28257"/>
    <cellStyle name="Normal 16 4 6 3" xfId="28258"/>
    <cellStyle name="Normal 16 4 7" xfId="28259"/>
    <cellStyle name="Normal 16 4 8" xfId="28260"/>
    <cellStyle name="Normal 16 4 9" xfId="28261"/>
    <cellStyle name="Normal 16 40" xfId="2078"/>
    <cellStyle name="Normal 16 40 2" xfId="26581"/>
    <cellStyle name="Normal 16 41" xfId="26231"/>
    <cellStyle name="Normal 16 5" xfId="510"/>
    <cellStyle name="Normal 16 5 2" xfId="2112"/>
    <cellStyle name="Normal 16 5 2 2" xfId="26615"/>
    <cellStyle name="Normal 16 5 2 2 2" xfId="28262"/>
    <cellStyle name="Normal 16 5 2 2 2 2" xfId="28263"/>
    <cellStyle name="Normal 16 5 2 2 2 3" xfId="28264"/>
    <cellStyle name="Normal 16 5 2 2 2 4" xfId="28265"/>
    <cellStyle name="Normal 16 5 2 2 3" xfId="28266"/>
    <cellStyle name="Normal 16 5 2 2 4" xfId="28267"/>
    <cellStyle name="Normal 16 5 2 2 5" xfId="28268"/>
    <cellStyle name="Normal 16 5 2 3" xfId="28269"/>
    <cellStyle name="Normal 16 5 2 3 2" xfId="28270"/>
    <cellStyle name="Normal 16 5 2 3 3" xfId="28271"/>
    <cellStyle name="Normal 16 5 2 3 4" xfId="28272"/>
    <cellStyle name="Normal 16 5 2 4" xfId="28273"/>
    <cellStyle name="Normal 16 5 2 5" xfId="28274"/>
    <cellStyle name="Normal 16 5 2 6" xfId="28275"/>
    <cellStyle name="Normal 16 5 3" xfId="26265"/>
    <cellStyle name="Normal 16 5 3 2" xfId="28276"/>
    <cellStyle name="Normal 16 5 3 2 2" xfId="28277"/>
    <cellStyle name="Normal 16 5 3 2 3" xfId="28278"/>
    <cellStyle name="Normal 16 5 3 2 4" xfId="28279"/>
    <cellStyle name="Normal 16 5 3 3" xfId="28280"/>
    <cellStyle name="Normal 16 5 3 4" xfId="28281"/>
    <cellStyle name="Normal 16 5 3 5" xfId="28282"/>
    <cellStyle name="Normal 16 5 4" xfId="28283"/>
    <cellStyle name="Normal 16 5 4 2" xfId="28284"/>
    <cellStyle name="Normal 16 5 4 3" xfId="28285"/>
    <cellStyle name="Normal 16 5 4 4" xfId="28286"/>
    <cellStyle name="Normal 16 5 5" xfId="28287"/>
    <cellStyle name="Normal 16 5 5 2" xfId="28288"/>
    <cellStyle name="Normal 16 5 5 3" xfId="28289"/>
    <cellStyle name="Normal 16 5 5 4" xfId="28290"/>
    <cellStyle name="Normal 16 5 6" xfId="28291"/>
    <cellStyle name="Normal 16 5 6 2" xfId="28292"/>
    <cellStyle name="Normal 16 5 6 3" xfId="28293"/>
    <cellStyle name="Normal 16 5 7" xfId="28294"/>
    <cellStyle name="Normal 16 5 8" xfId="28295"/>
    <cellStyle name="Normal 16 5 9" xfId="28296"/>
    <cellStyle name="Normal 16 6" xfId="511"/>
    <cellStyle name="Normal 16 6 2" xfId="2113"/>
    <cellStyle name="Normal 16 6 2 2" xfId="26616"/>
    <cellStyle name="Normal 16 6 2 2 2" xfId="28297"/>
    <cellStyle name="Normal 16 6 2 2 3" xfId="28298"/>
    <cellStyle name="Normal 16 6 2 2 4" xfId="28299"/>
    <cellStyle name="Normal 16 6 2 3" xfId="28300"/>
    <cellStyle name="Normal 16 6 2 4" xfId="28301"/>
    <cellStyle name="Normal 16 6 2 5" xfId="28302"/>
    <cellStyle name="Normal 16 6 3" xfId="26266"/>
    <cellStyle name="Normal 16 6 3 2" xfId="28303"/>
    <cellStyle name="Normal 16 6 3 3" xfId="28304"/>
    <cellStyle name="Normal 16 6 3 4" xfId="28305"/>
    <cellStyle name="Normal 16 6 4" xfId="28306"/>
    <cellStyle name="Normal 16 6 5" xfId="28307"/>
    <cellStyle name="Normal 16 6 6" xfId="28308"/>
    <cellStyle name="Normal 16 7" xfId="512"/>
    <cellStyle name="Normal 16 7 2" xfId="2114"/>
    <cellStyle name="Normal 16 7 2 2" xfId="26617"/>
    <cellStyle name="Normal 16 7 2 2 2" xfId="28309"/>
    <cellStyle name="Normal 16 7 2 2 3" xfId="28310"/>
    <cellStyle name="Normal 16 7 2 2 4" xfId="28311"/>
    <cellStyle name="Normal 16 7 2 3" xfId="28312"/>
    <cellStyle name="Normal 16 7 2 4" xfId="28313"/>
    <cellStyle name="Normal 16 7 2 5" xfId="28314"/>
    <cellStyle name="Normal 16 7 3" xfId="26267"/>
    <cellStyle name="Normal 16 7 3 2" xfId="28315"/>
    <cellStyle name="Normal 16 7 3 3" xfId="28316"/>
    <cellStyle name="Normal 16 7 3 4" xfId="28317"/>
    <cellStyle name="Normal 16 7 4" xfId="28318"/>
    <cellStyle name="Normal 16 7 5" xfId="28319"/>
    <cellStyle name="Normal 16 7 6" xfId="28320"/>
    <cellStyle name="Normal 16 8" xfId="513"/>
    <cellStyle name="Normal 16 8 2" xfId="2115"/>
    <cellStyle name="Normal 16 8 2 2" xfId="26618"/>
    <cellStyle name="Normal 16 8 2 2 2" xfId="28321"/>
    <cellStyle name="Normal 16 8 2 2 3" xfId="28322"/>
    <cellStyle name="Normal 16 8 2 2 4" xfId="28323"/>
    <cellStyle name="Normal 16 8 2 3" xfId="28324"/>
    <cellStyle name="Normal 16 8 2 4" xfId="28325"/>
    <cellStyle name="Normal 16 8 2 5" xfId="28326"/>
    <cellStyle name="Normal 16 8 3" xfId="26268"/>
    <cellStyle name="Normal 16 8 3 2" xfId="28327"/>
    <cellStyle name="Normal 16 8 3 3" xfId="28328"/>
    <cellStyle name="Normal 16 8 3 4" xfId="28329"/>
    <cellStyle name="Normal 16 8 4" xfId="28330"/>
    <cellStyle name="Normal 16 8 5" xfId="28331"/>
    <cellStyle name="Normal 16 8 6" xfId="28332"/>
    <cellStyle name="Normal 16 9" xfId="514"/>
    <cellStyle name="Normal 16 9 2" xfId="2116"/>
    <cellStyle name="Normal 16 9 2 2" xfId="26619"/>
    <cellStyle name="Normal 16 9 2 3" xfId="28333"/>
    <cellStyle name="Normal 16 9 2 4" xfId="28334"/>
    <cellStyle name="Normal 16 9 3" xfId="26269"/>
    <cellStyle name="Normal 16 9 4" xfId="28335"/>
    <cellStyle name="Normal 16 9 5" xfId="28336"/>
    <cellStyle name="Normal 160" xfId="28337"/>
    <cellStyle name="Normal 161" xfId="28338"/>
    <cellStyle name="Normal 162" xfId="28339"/>
    <cellStyle name="Normal 163" xfId="28340"/>
    <cellStyle name="Normal 164" xfId="28341"/>
    <cellStyle name="Normal 165" xfId="28342"/>
    <cellStyle name="Normal 166" xfId="28343"/>
    <cellStyle name="Normal 167" xfId="28344"/>
    <cellStyle name="Normal 168" xfId="28345"/>
    <cellStyle name="Normal 169" xfId="28346"/>
    <cellStyle name="Normal 17" xfId="515"/>
    <cellStyle name="Normal 17 2" xfId="516"/>
    <cellStyle name="Normal 17 2 2" xfId="28347"/>
    <cellStyle name="Normal 17 3" xfId="28348"/>
    <cellStyle name="Normal 17 4" xfId="28349"/>
    <cellStyle name="Normal 170" xfId="28350"/>
    <cellStyle name="Normal 171" xfId="28351"/>
    <cellStyle name="Normal 172" xfId="28352"/>
    <cellStyle name="Normal 173" xfId="28353"/>
    <cellStyle name="Normal 174" xfId="33838"/>
    <cellStyle name="Normal 175" xfId="33839"/>
    <cellStyle name="Normal 18" xfId="517"/>
    <cellStyle name="Normal 18 2" xfId="518"/>
    <cellStyle name="Normal 18 2 2" xfId="28354"/>
    <cellStyle name="Normal 18 3" xfId="28355"/>
    <cellStyle name="Normal 18 4" xfId="28356"/>
    <cellStyle name="Normal 19" xfId="519"/>
    <cellStyle name="Normal 19 10" xfId="520"/>
    <cellStyle name="Normal 19 10 2" xfId="2118"/>
    <cellStyle name="Normal 19 10 2 2" xfId="26621"/>
    <cellStyle name="Normal 19 10 3" xfId="26271"/>
    <cellStyle name="Normal 19 11" xfId="521"/>
    <cellStyle name="Normal 19 11 2" xfId="2119"/>
    <cellStyle name="Normal 19 11 2 2" xfId="26622"/>
    <cellStyle name="Normal 19 11 3" xfId="26272"/>
    <cellStyle name="Normal 19 12" xfId="522"/>
    <cellStyle name="Normal 19 12 2" xfId="2120"/>
    <cellStyle name="Normal 19 12 2 2" xfId="26623"/>
    <cellStyle name="Normal 19 12 3" xfId="26273"/>
    <cellStyle name="Normal 19 13" xfId="523"/>
    <cellStyle name="Normal 19 13 2" xfId="2121"/>
    <cellStyle name="Normal 19 13 2 2" xfId="26624"/>
    <cellStyle name="Normal 19 13 3" xfId="26274"/>
    <cellStyle name="Normal 19 14" xfId="524"/>
    <cellStyle name="Normal 19 14 2" xfId="2122"/>
    <cellStyle name="Normal 19 14 2 2" xfId="26625"/>
    <cellStyle name="Normal 19 14 3" xfId="26275"/>
    <cellStyle name="Normal 19 15" xfId="525"/>
    <cellStyle name="Normal 19 15 2" xfId="2123"/>
    <cellStyle name="Normal 19 15 2 2" xfId="26626"/>
    <cellStyle name="Normal 19 15 3" xfId="26276"/>
    <cellStyle name="Normal 19 16" xfId="526"/>
    <cellStyle name="Normal 19 16 2" xfId="2124"/>
    <cellStyle name="Normal 19 16 2 2" xfId="26627"/>
    <cellStyle name="Normal 19 16 3" xfId="26277"/>
    <cellStyle name="Normal 19 17" xfId="527"/>
    <cellStyle name="Normal 19 17 2" xfId="2125"/>
    <cellStyle name="Normal 19 17 2 2" xfId="26628"/>
    <cellStyle name="Normal 19 17 3" xfId="26278"/>
    <cellStyle name="Normal 19 18" xfId="528"/>
    <cellStyle name="Normal 19 18 2" xfId="2126"/>
    <cellStyle name="Normal 19 18 2 2" xfId="26629"/>
    <cellStyle name="Normal 19 18 3" xfId="26279"/>
    <cellStyle name="Normal 19 19" xfId="529"/>
    <cellStyle name="Normal 19 19 2" xfId="2127"/>
    <cellStyle name="Normal 19 19 2 2" xfId="26630"/>
    <cellStyle name="Normal 19 19 3" xfId="26280"/>
    <cellStyle name="Normal 19 2" xfId="530"/>
    <cellStyle name="Normal 19 2 2" xfId="2128"/>
    <cellStyle name="Normal 19 2 2 2" xfId="26631"/>
    <cellStyle name="Normal 19 2 3" xfId="26281"/>
    <cellStyle name="Normal 19 20" xfId="531"/>
    <cellStyle name="Normal 19 20 2" xfId="2129"/>
    <cellStyle name="Normal 19 20 2 2" xfId="26632"/>
    <cellStyle name="Normal 19 20 3" xfId="26282"/>
    <cellStyle name="Normal 19 21" xfId="532"/>
    <cellStyle name="Normal 19 21 2" xfId="2130"/>
    <cellStyle name="Normal 19 21 2 2" xfId="26633"/>
    <cellStyle name="Normal 19 21 3" xfId="26283"/>
    <cellStyle name="Normal 19 22" xfId="533"/>
    <cellStyle name="Normal 19 22 2" xfId="2131"/>
    <cellStyle name="Normal 19 22 2 2" xfId="26634"/>
    <cellStyle name="Normal 19 22 3" xfId="26284"/>
    <cellStyle name="Normal 19 23" xfId="534"/>
    <cellStyle name="Normal 19 23 2" xfId="2132"/>
    <cellStyle name="Normal 19 23 2 2" xfId="26635"/>
    <cellStyle name="Normal 19 23 3" xfId="26285"/>
    <cellStyle name="Normal 19 24" xfId="535"/>
    <cellStyle name="Normal 19 24 2" xfId="2133"/>
    <cellStyle name="Normal 19 24 2 2" xfId="26636"/>
    <cellStyle name="Normal 19 24 3" xfId="26286"/>
    <cellStyle name="Normal 19 25" xfId="536"/>
    <cellStyle name="Normal 19 25 2" xfId="2134"/>
    <cellStyle name="Normal 19 25 2 2" xfId="26637"/>
    <cellStyle name="Normal 19 25 3" xfId="26287"/>
    <cellStyle name="Normal 19 26" xfId="537"/>
    <cellStyle name="Normal 19 26 2" xfId="2135"/>
    <cellStyle name="Normal 19 26 2 2" xfId="26638"/>
    <cellStyle name="Normal 19 26 3" xfId="26288"/>
    <cellStyle name="Normal 19 27" xfId="538"/>
    <cellStyle name="Normal 19 27 2" xfId="2136"/>
    <cellStyle name="Normal 19 27 2 2" xfId="26639"/>
    <cellStyle name="Normal 19 27 3" xfId="26289"/>
    <cellStyle name="Normal 19 28" xfId="539"/>
    <cellStyle name="Normal 19 28 2" xfId="2137"/>
    <cellStyle name="Normal 19 28 2 2" xfId="26640"/>
    <cellStyle name="Normal 19 28 3" xfId="26290"/>
    <cellStyle name="Normal 19 29" xfId="540"/>
    <cellStyle name="Normal 19 29 2" xfId="2138"/>
    <cellStyle name="Normal 19 29 2 2" xfId="26641"/>
    <cellStyle name="Normal 19 29 3" xfId="26291"/>
    <cellStyle name="Normal 19 3" xfId="541"/>
    <cellStyle name="Normal 19 3 2" xfId="2139"/>
    <cellStyle name="Normal 19 3 2 2" xfId="26642"/>
    <cellStyle name="Normal 19 3 3" xfId="26292"/>
    <cellStyle name="Normal 19 30" xfId="542"/>
    <cellStyle name="Normal 19 30 2" xfId="2140"/>
    <cellStyle name="Normal 19 30 2 2" xfId="26643"/>
    <cellStyle name="Normal 19 30 3" xfId="26293"/>
    <cellStyle name="Normal 19 31" xfId="543"/>
    <cellStyle name="Normal 19 31 2" xfId="2141"/>
    <cellStyle name="Normal 19 31 2 2" xfId="26644"/>
    <cellStyle name="Normal 19 31 3" xfId="26294"/>
    <cellStyle name="Normal 19 32" xfId="544"/>
    <cellStyle name="Normal 19 32 2" xfId="2142"/>
    <cellStyle name="Normal 19 32 2 2" xfId="26645"/>
    <cellStyle name="Normal 19 32 3" xfId="26295"/>
    <cellStyle name="Normal 19 33" xfId="545"/>
    <cellStyle name="Normal 19 33 2" xfId="2143"/>
    <cellStyle name="Normal 19 33 2 2" xfId="26646"/>
    <cellStyle name="Normal 19 33 3" xfId="26296"/>
    <cellStyle name="Normal 19 34" xfId="546"/>
    <cellStyle name="Normal 19 34 2" xfId="2144"/>
    <cellStyle name="Normal 19 34 2 2" xfId="26647"/>
    <cellStyle name="Normal 19 34 3" xfId="26297"/>
    <cellStyle name="Normal 19 35" xfId="547"/>
    <cellStyle name="Normal 19 35 2" xfId="2145"/>
    <cellStyle name="Normal 19 35 2 2" xfId="26648"/>
    <cellStyle name="Normal 19 35 3" xfId="26298"/>
    <cellStyle name="Normal 19 36" xfId="548"/>
    <cellStyle name="Normal 19 36 2" xfId="2146"/>
    <cellStyle name="Normal 19 36 2 2" xfId="26649"/>
    <cellStyle name="Normal 19 36 3" xfId="26299"/>
    <cellStyle name="Normal 19 37" xfId="549"/>
    <cellStyle name="Normal 19 37 2" xfId="2147"/>
    <cellStyle name="Normal 19 37 2 2" xfId="26650"/>
    <cellStyle name="Normal 19 37 3" xfId="26300"/>
    <cellStyle name="Normal 19 38" xfId="550"/>
    <cellStyle name="Normal 19 38 2" xfId="2148"/>
    <cellStyle name="Normal 19 38 2 2" xfId="26651"/>
    <cellStyle name="Normal 19 38 3" xfId="26301"/>
    <cellStyle name="Normal 19 39" xfId="2117"/>
    <cellStyle name="Normal 19 39 2" xfId="26620"/>
    <cellStyle name="Normal 19 4" xfId="551"/>
    <cellStyle name="Normal 19 4 2" xfId="2149"/>
    <cellStyle name="Normal 19 4 2 2" xfId="26652"/>
    <cellStyle name="Normal 19 4 3" xfId="26302"/>
    <cellStyle name="Normal 19 40" xfId="26270"/>
    <cellStyle name="Normal 19 5" xfId="552"/>
    <cellStyle name="Normal 19 5 2" xfId="2150"/>
    <cellStyle name="Normal 19 5 2 2" xfId="26653"/>
    <cellStyle name="Normal 19 5 3" xfId="26303"/>
    <cellStyle name="Normal 19 6" xfId="553"/>
    <cellStyle name="Normal 19 6 2" xfId="2151"/>
    <cellStyle name="Normal 19 6 2 2" xfId="26654"/>
    <cellStyle name="Normal 19 6 3" xfId="26304"/>
    <cellStyle name="Normal 19 7" xfId="554"/>
    <cellStyle name="Normal 19 7 2" xfId="2152"/>
    <cellStyle name="Normal 19 7 2 2" xfId="26655"/>
    <cellStyle name="Normal 19 7 3" xfId="26305"/>
    <cellStyle name="Normal 19 8" xfId="555"/>
    <cellStyle name="Normal 19 8 2" xfId="2153"/>
    <cellStyle name="Normal 19 8 2 2" xfId="26656"/>
    <cellStyle name="Normal 19 8 3" xfId="26306"/>
    <cellStyle name="Normal 19 9" xfId="556"/>
    <cellStyle name="Normal 19 9 2" xfId="2154"/>
    <cellStyle name="Normal 19 9 2 2" xfId="26657"/>
    <cellStyle name="Normal 19 9 3" xfId="26307"/>
    <cellStyle name="Normal 2" xfId="44"/>
    <cellStyle name="Normal 2 10" xfId="557"/>
    <cellStyle name="Normal 2 10 2" xfId="558"/>
    <cellStyle name="Normal 2 11" xfId="559"/>
    <cellStyle name="Normal 2 11 2" xfId="560"/>
    <cellStyle name="Normal 2 12" xfId="561"/>
    <cellStyle name="Normal 2 12 2" xfId="562"/>
    <cellStyle name="Normal 2 13" xfId="563"/>
    <cellStyle name="Normal 2 13 2" xfId="564"/>
    <cellStyle name="Normal 2 14" xfId="565"/>
    <cellStyle name="Normal 2 14 2" xfId="566"/>
    <cellStyle name="Normal 2 15" xfId="567"/>
    <cellStyle name="Normal 2 15 2" xfId="568"/>
    <cellStyle name="Normal 2 16" xfId="569"/>
    <cellStyle name="Normal 2 16 2" xfId="570"/>
    <cellStyle name="Normal 2 17" xfId="571"/>
    <cellStyle name="Normal 2 17 2" xfId="572"/>
    <cellStyle name="Normal 2 18" xfId="573"/>
    <cellStyle name="Normal 2 18 2" xfId="574"/>
    <cellStyle name="Normal 2 19" xfId="575"/>
    <cellStyle name="Normal 2 19 2" xfId="576"/>
    <cellStyle name="Normal 2 2" xfId="577"/>
    <cellStyle name="Normal 2 2 2" xfId="578"/>
    <cellStyle name="Normal 2 2 2 2" xfId="579"/>
    <cellStyle name="Normal 2 2 3" xfId="580"/>
    <cellStyle name="Normal 2 2 3 2" xfId="581"/>
    <cellStyle name="Normal 2 2 3 3" xfId="28357"/>
    <cellStyle name="Normal 2 2 3 4" xfId="28358"/>
    <cellStyle name="Normal 2 2 4" xfId="582"/>
    <cellStyle name="Normal 2 2 4 2" xfId="583"/>
    <cellStyle name="Normal 2 2 5" xfId="584"/>
    <cellStyle name="Normal 2 2 6" xfId="585"/>
    <cellStyle name="Normal 2 2 6 2" xfId="2473"/>
    <cellStyle name="Normal 2 2 6 2 2" xfId="26668"/>
    <cellStyle name="Normal 2 2 6 3" xfId="26436"/>
    <cellStyle name="Normal 2 20" xfId="586"/>
    <cellStyle name="Normal 2 20 2" xfId="587"/>
    <cellStyle name="Normal 2 21" xfId="588"/>
    <cellStyle name="Normal 2 21 2" xfId="589"/>
    <cellStyle name="Normal 2 22" xfId="590"/>
    <cellStyle name="Normal 2 3" xfId="591"/>
    <cellStyle name="Normal 2 3 2" xfId="592"/>
    <cellStyle name="Normal 2 3 2 2" xfId="2601"/>
    <cellStyle name="Normal 2 4" xfId="593"/>
    <cellStyle name="Normal 2 4 2" xfId="594"/>
    <cellStyle name="Normal 2 4 3" xfId="2594"/>
    <cellStyle name="Normal 2 4 4" xfId="28359"/>
    <cellStyle name="Normal 2 5" xfId="595"/>
    <cellStyle name="Normal 2 5 10" xfId="596"/>
    <cellStyle name="Normal 2 5 10 2" xfId="597"/>
    <cellStyle name="Normal 2 5 11" xfId="598"/>
    <cellStyle name="Normal 2 5 2" xfId="599"/>
    <cellStyle name="Normal 2 5 2 2" xfId="600"/>
    <cellStyle name="Normal 2 5 3" xfId="601"/>
    <cellStyle name="Normal 2 5 3 2" xfId="602"/>
    <cellStyle name="Normal 2 5 4" xfId="603"/>
    <cellStyle name="Normal 2 5 4 2" xfId="604"/>
    <cellStyle name="Normal 2 5 5" xfId="605"/>
    <cellStyle name="Normal 2 5 5 2" xfId="606"/>
    <cellStyle name="Normal 2 5 6" xfId="607"/>
    <cellStyle name="Normal 2 5 6 2" xfId="608"/>
    <cellStyle name="Normal 2 5 7" xfId="609"/>
    <cellStyle name="Normal 2 5 7 2" xfId="610"/>
    <cellStyle name="Normal 2 5 8" xfId="611"/>
    <cellStyle name="Normal 2 5 8 2" xfId="612"/>
    <cellStyle name="Normal 2 5 9" xfId="613"/>
    <cellStyle name="Normal 2 5 9 2" xfId="614"/>
    <cellStyle name="Normal 2 6" xfId="615"/>
    <cellStyle name="Normal 2 6 2" xfId="616"/>
    <cellStyle name="Normal 2 7" xfId="617"/>
    <cellStyle name="Normal 2 7 2" xfId="618"/>
    <cellStyle name="Normal 2 8" xfId="619"/>
    <cellStyle name="Normal 2 8 2" xfId="620"/>
    <cellStyle name="Normal 2 9" xfId="621"/>
    <cellStyle name="Normal 2 9 2" xfId="622"/>
    <cellStyle name="Normal 2_cálculo" xfId="623"/>
    <cellStyle name="Normal 20" xfId="624"/>
    <cellStyle name="Normal 20 2" xfId="625"/>
    <cellStyle name="Normal 20 2 2" xfId="28360"/>
    <cellStyle name="Normal 20 3" xfId="28361"/>
    <cellStyle name="Normal 20 4" xfId="28362"/>
    <cellStyle name="Normal 21" xfId="626"/>
    <cellStyle name="Normal 21 2" xfId="627"/>
    <cellStyle name="Normal 21 2 2" xfId="28363"/>
    <cellStyle name="Normal 21 3" xfId="28364"/>
    <cellStyle name="Normal 21 4" xfId="28365"/>
    <cellStyle name="Normal 22" xfId="628"/>
    <cellStyle name="Normal 22 2" xfId="629"/>
    <cellStyle name="Normal 22 2 2" xfId="28366"/>
    <cellStyle name="Normal 22 3" xfId="28367"/>
    <cellStyle name="Normal 22 4" xfId="28368"/>
    <cellStyle name="Normal 23" xfId="630"/>
    <cellStyle name="Normal 23 2" xfId="631"/>
    <cellStyle name="Normal 23 2 2" xfId="28369"/>
    <cellStyle name="Normal 23 3" xfId="28370"/>
    <cellStyle name="Normal 23 4" xfId="28371"/>
    <cellStyle name="Normal 24" xfId="632"/>
    <cellStyle name="Normal 24 2" xfId="633"/>
    <cellStyle name="Normal 24 2 2" xfId="28372"/>
    <cellStyle name="Normal 24 3" xfId="28373"/>
    <cellStyle name="Normal 24 4" xfId="28374"/>
    <cellStyle name="Normal 25" xfId="634"/>
    <cellStyle name="Normal 25 2" xfId="28375"/>
    <cellStyle name="Normal 25 2 2" xfId="28376"/>
    <cellStyle name="Normal 25 3" xfId="28377"/>
    <cellStyle name="Normal 25 4" xfId="28378"/>
    <cellStyle name="Normal 26" xfId="635"/>
    <cellStyle name="Normal 26 2" xfId="636"/>
    <cellStyle name="Normal 26 2 2" xfId="28379"/>
    <cellStyle name="Normal 26 3" xfId="28380"/>
    <cellStyle name="Normal 26 4" xfId="28381"/>
    <cellStyle name="Normal 27" xfId="637"/>
    <cellStyle name="Normal 27 2" xfId="638"/>
    <cellStyle name="Normal 27 2 2" xfId="28382"/>
    <cellStyle name="Normal 27 3" xfId="28383"/>
    <cellStyle name="Normal 27 4" xfId="28384"/>
    <cellStyle name="Normal 28" xfId="639"/>
    <cellStyle name="Normal 28 2" xfId="640"/>
    <cellStyle name="Normal 28 2 2" xfId="28385"/>
    <cellStyle name="Normal 28 3" xfId="28386"/>
    <cellStyle name="Normal 28 4" xfId="28387"/>
    <cellStyle name="Normal 29" xfId="641"/>
    <cellStyle name="Normal 29 2" xfId="28388"/>
    <cellStyle name="Normal 29 2 2" xfId="28389"/>
    <cellStyle name="Normal 29 3" xfId="28390"/>
    <cellStyle name="Normal 29 4" xfId="28391"/>
    <cellStyle name="Normal 3" xfId="62"/>
    <cellStyle name="Normal 3 10" xfId="642"/>
    <cellStyle name="Normal 3 10 2" xfId="643"/>
    <cellStyle name="Normal 3 11" xfId="644"/>
    <cellStyle name="Normal 3 11 2" xfId="645"/>
    <cellStyle name="Normal 3 12" xfId="646"/>
    <cellStyle name="Normal 3 12 2" xfId="647"/>
    <cellStyle name="Normal 3 12 2 2" xfId="648"/>
    <cellStyle name="Normal 3 12 2 2 2" xfId="649"/>
    <cellStyle name="Normal 3 12 2 3" xfId="650"/>
    <cellStyle name="Normal 3 12 3" xfId="651"/>
    <cellStyle name="Normal 3 12 3 2" xfId="652"/>
    <cellStyle name="Normal 3 12 4" xfId="653"/>
    <cellStyle name="Normal 3 13" xfId="654"/>
    <cellStyle name="Normal 3 13 10" xfId="655"/>
    <cellStyle name="Normal 3 13 10 2" xfId="656"/>
    <cellStyle name="Normal 3 13 11" xfId="657"/>
    <cellStyle name="Normal 3 13 11 2" xfId="658"/>
    <cellStyle name="Normal 3 13 12" xfId="659"/>
    <cellStyle name="Normal 3 13 12 2" xfId="660"/>
    <cellStyle name="Normal 3 13 13" xfId="661"/>
    <cellStyle name="Normal 3 13 13 2" xfId="662"/>
    <cellStyle name="Normal 3 13 14" xfId="663"/>
    <cellStyle name="Normal 3 13 14 2" xfId="664"/>
    <cellStyle name="Normal 3 13 15" xfId="665"/>
    <cellStyle name="Normal 3 13 15 2" xfId="666"/>
    <cellStyle name="Normal 3 13 16" xfId="667"/>
    <cellStyle name="Normal 3 13 16 2" xfId="668"/>
    <cellStyle name="Normal 3 13 17" xfId="669"/>
    <cellStyle name="Normal 3 13 17 2" xfId="670"/>
    <cellStyle name="Normal 3 13 18" xfId="671"/>
    <cellStyle name="Normal 3 13 18 2" xfId="672"/>
    <cellStyle name="Normal 3 13 19" xfId="673"/>
    <cellStyle name="Normal 3 13 19 2" xfId="674"/>
    <cellStyle name="Normal 3 13 2" xfId="675"/>
    <cellStyle name="Normal 3 13 2 2" xfId="676"/>
    <cellStyle name="Normal 3 13 20" xfId="677"/>
    <cellStyle name="Normal 3 13 20 2" xfId="678"/>
    <cellStyle name="Normal 3 13 21" xfId="679"/>
    <cellStyle name="Normal 3 13 21 2" xfId="680"/>
    <cellStyle name="Normal 3 13 22" xfId="681"/>
    <cellStyle name="Normal 3 13 22 2" xfId="682"/>
    <cellStyle name="Normal 3 13 23" xfId="683"/>
    <cellStyle name="Normal 3 13 23 2" xfId="684"/>
    <cellStyle name="Normal 3 13 24" xfId="685"/>
    <cellStyle name="Normal 3 13 24 2" xfId="686"/>
    <cellStyle name="Normal 3 13 25" xfId="687"/>
    <cellStyle name="Normal 3 13 25 2" xfId="688"/>
    <cellStyle name="Normal 3 13 26" xfId="689"/>
    <cellStyle name="Normal 3 13 26 2" xfId="690"/>
    <cellStyle name="Normal 3 13 27" xfId="691"/>
    <cellStyle name="Normal 3 13 27 2" xfId="692"/>
    <cellStyle name="Normal 3 13 28" xfId="693"/>
    <cellStyle name="Normal 3 13 28 2" xfId="694"/>
    <cellStyle name="Normal 3 13 29" xfId="695"/>
    <cellStyle name="Normal 3 13 29 2" xfId="696"/>
    <cellStyle name="Normal 3 13 3" xfId="697"/>
    <cellStyle name="Normal 3 13 3 2" xfId="698"/>
    <cellStyle name="Normal 3 13 30" xfId="699"/>
    <cellStyle name="Normal 3 13 30 2" xfId="700"/>
    <cellStyle name="Normal 3 13 31" xfId="701"/>
    <cellStyle name="Normal 3 13 31 2" xfId="702"/>
    <cellStyle name="Normal 3 13 32" xfId="703"/>
    <cellStyle name="Normal 3 13 32 2" xfId="704"/>
    <cellStyle name="Normal 3 13 33" xfId="705"/>
    <cellStyle name="Normal 3 13 33 2" xfId="706"/>
    <cellStyle name="Normal 3 13 34" xfId="707"/>
    <cellStyle name="Normal 3 13 34 2" xfId="708"/>
    <cellStyle name="Normal 3 13 35" xfId="709"/>
    <cellStyle name="Normal 3 13 35 2" xfId="710"/>
    <cellStyle name="Normal 3 13 36" xfId="711"/>
    <cellStyle name="Normal 3 13 36 2" xfId="712"/>
    <cellStyle name="Normal 3 13 37" xfId="713"/>
    <cellStyle name="Normal 3 13 37 2" xfId="714"/>
    <cellStyle name="Normal 3 13 38" xfId="715"/>
    <cellStyle name="Normal 3 13 38 2" xfId="716"/>
    <cellStyle name="Normal 3 13 39" xfId="717"/>
    <cellStyle name="Normal 3 13 39 2" xfId="718"/>
    <cellStyle name="Normal 3 13 4" xfId="719"/>
    <cellStyle name="Normal 3 13 4 2" xfId="720"/>
    <cellStyle name="Normal 3 13 40" xfId="721"/>
    <cellStyle name="Normal 3 13 40 2" xfId="722"/>
    <cellStyle name="Normal 3 13 41" xfId="723"/>
    <cellStyle name="Normal 3 13 41 2" xfId="724"/>
    <cellStyle name="Normal 3 13 42" xfId="725"/>
    <cellStyle name="Normal 3 13 42 2" xfId="726"/>
    <cellStyle name="Normal 3 13 43" xfId="727"/>
    <cellStyle name="Normal 3 13 43 2" xfId="728"/>
    <cellStyle name="Normal 3 13 44" xfId="729"/>
    <cellStyle name="Normal 3 13 44 2" xfId="730"/>
    <cellStyle name="Normal 3 13 45" xfId="731"/>
    <cellStyle name="Normal 3 13 45 2" xfId="732"/>
    <cellStyle name="Normal 3 13 46" xfId="733"/>
    <cellStyle name="Normal 3 13 5" xfId="734"/>
    <cellStyle name="Normal 3 13 5 2" xfId="735"/>
    <cellStyle name="Normal 3 13 6" xfId="736"/>
    <cellStyle name="Normal 3 13 6 2" xfId="737"/>
    <cellStyle name="Normal 3 13 7" xfId="738"/>
    <cellStyle name="Normal 3 13 7 2" xfId="739"/>
    <cellStyle name="Normal 3 13 8" xfId="740"/>
    <cellStyle name="Normal 3 13 8 2" xfId="741"/>
    <cellStyle name="Normal 3 13 9" xfId="742"/>
    <cellStyle name="Normal 3 13 9 2" xfId="743"/>
    <cellStyle name="Normal 3 14" xfId="744"/>
    <cellStyle name="Normal 3 14 2" xfId="745"/>
    <cellStyle name="Normal 3 15" xfId="746"/>
    <cellStyle name="Normal 3 15 2" xfId="747"/>
    <cellStyle name="Normal 3 16" xfId="748"/>
    <cellStyle name="Normal 3 16 2" xfId="749"/>
    <cellStyle name="Normal 3 16 2 2" xfId="750"/>
    <cellStyle name="Normal 3 16 2 2 2" xfId="751"/>
    <cellStyle name="Normal 3 16 2 3" xfId="752"/>
    <cellStyle name="Normal 3 16 3" xfId="753"/>
    <cellStyle name="Normal 3 16 3 2" xfId="754"/>
    <cellStyle name="Normal 3 16 4" xfId="755"/>
    <cellStyle name="Normal 3 17" xfId="756"/>
    <cellStyle name="Normal 3 17 2" xfId="757"/>
    <cellStyle name="Normal 3 17 2 2" xfId="758"/>
    <cellStyle name="Normal 3 17 2 2 2" xfId="759"/>
    <cellStyle name="Normal 3 17 2 3" xfId="760"/>
    <cellStyle name="Normal 3 17 3" xfId="761"/>
    <cellStyle name="Normal 3 17 3 2" xfId="762"/>
    <cellStyle name="Normal 3 17 4" xfId="763"/>
    <cellStyle name="Normal 3 18" xfId="764"/>
    <cellStyle name="Normal 3 18 2" xfId="765"/>
    <cellStyle name="Normal 3 18 2 2" xfId="766"/>
    <cellStyle name="Normal 3 18 2 2 2" xfId="767"/>
    <cellStyle name="Normal 3 18 2 3" xfId="768"/>
    <cellStyle name="Normal 3 18 3" xfId="769"/>
    <cellStyle name="Normal 3 18 3 2" xfId="770"/>
    <cellStyle name="Normal 3 18 4" xfId="771"/>
    <cellStyle name="Normal 3 19" xfId="772"/>
    <cellStyle name="Normal 3 19 2" xfId="773"/>
    <cellStyle name="Normal 3 19 2 2" xfId="774"/>
    <cellStyle name="Normal 3 19 2 2 2" xfId="775"/>
    <cellStyle name="Normal 3 19 2 3" xfId="776"/>
    <cellStyle name="Normal 3 19 3" xfId="777"/>
    <cellStyle name="Normal 3 19 3 2" xfId="778"/>
    <cellStyle name="Normal 3 19 4" xfId="779"/>
    <cellStyle name="Normal 3 2" xfId="780"/>
    <cellStyle name="Normal 3 2 10" xfId="781"/>
    <cellStyle name="Normal 3 2 10 2" xfId="782"/>
    <cellStyle name="Normal 3 2 11" xfId="783"/>
    <cellStyle name="Normal 3 2 11 2" xfId="784"/>
    <cellStyle name="Normal 3 2 12" xfId="785"/>
    <cellStyle name="Normal 3 2 12 2" xfId="786"/>
    <cellStyle name="Normal 3 2 13" xfId="787"/>
    <cellStyle name="Normal 3 2 13 2" xfId="788"/>
    <cellStyle name="Normal 3 2 14" xfId="789"/>
    <cellStyle name="Normal 3 2 14 2" xfId="790"/>
    <cellStyle name="Normal 3 2 15" xfId="791"/>
    <cellStyle name="Normal 3 2 15 2" xfId="792"/>
    <cellStyle name="Normal 3 2 16" xfId="793"/>
    <cellStyle name="Normal 3 2 16 2" xfId="794"/>
    <cellStyle name="Normal 3 2 17" xfId="795"/>
    <cellStyle name="Normal 3 2 17 2" xfId="796"/>
    <cellStyle name="Normal 3 2 18" xfId="797"/>
    <cellStyle name="Normal 3 2 18 2" xfId="798"/>
    <cellStyle name="Normal 3 2 19" xfId="799"/>
    <cellStyle name="Normal 3 2 19 2" xfId="800"/>
    <cellStyle name="Normal 3 2 2" xfId="801"/>
    <cellStyle name="Normal 3 2 2 2" xfId="802"/>
    <cellStyle name="Normal 3 2 20" xfId="803"/>
    <cellStyle name="Normal 3 2 20 2" xfId="804"/>
    <cellStyle name="Normal 3 2 21" xfId="805"/>
    <cellStyle name="Normal 3 2 21 2" xfId="806"/>
    <cellStyle name="Normal 3 2 22" xfId="807"/>
    <cellStyle name="Normal 3 2 22 2" xfId="808"/>
    <cellStyle name="Normal 3 2 23" xfId="809"/>
    <cellStyle name="Normal 3 2 23 2" xfId="810"/>
    <cellStyle name="Normal 3 2 24" xfId="811"/>
    <cellStyle name="Normal 3 2 24 2" xfId="812"/>
    <cellStyle name="Normal 3 2 25" xfId="813"/>
    <cellStyle name="Normal 3 2 25 2" xfId="814"/>
    <cellStyle name="Normal 3 2 26" xfId="815"/>
    <cellStyle name="Normal 3 2 26 2" xfId="816"/>
    <cellStyle name="Normal 3 2 27" xfId="817"/>
    <cellStyle name="Normal 3 2 27 2" xfId="818"/>
    <cellStyle name="Normal 3 2 28" xfId="819"/>
    <cellStyle name="Normal 3 2 28 2" xfId="820"/>
    <cellStyle name="Normal 3 2 29" xfId="821"/>
    <cellStyle name="Normal 3 2 29 2" xfId="822"/>
    <cellStyle name="Normal 3 2 3" xfId="823"/>
    <cellStyle name="Normal 3 2 3 2" xfId="824"/>
    <cellStyle name="Normal 3 2 30" xfId="825"/>
    <cellStyle name="Normal 3 2 30 2" xfId="826"/>
    <cellStyle name="Normal 3 2 31" xfId="827"/>
    <cellStyle name="Normal 3 2 31 2" xfId="828"/>
    <cellStyle name="Normal 3 2 32" xfId="829"/>
    <cellStyle name="Normal 3 2 32 2" xfId="830"/>
    <cellStyle name="Normal 3 2 33" xfId="831"/>
    <cellStyle name="Normal 3 2 33 2" xfId="832"/>
    <cellStyle name="Normal 3 2 34" xfId="833"/>
    <cellStyle name="Normal 3 2 34 2" xfId="834"/>
    <cellStyle name="Normal 3 2 35" xfId="835"/>
    <cellStyle name="Normal 3 2 35 2" xfId="836"/>
    <cellStyle name="Normal 3 2 36" xfId="837"/>
    <cellStyle name="Normal 3 2 36 2" xfId="838"/>
    <cellStyle name="Normal 3 2 37" xfId="839"/>
    <cellStyle name="Normal 3 2 37 2" xfId="840"/>
    <cellStyle name="Normal 3 2 38" xfId="841"/>
    <cellStyle name="Normal 3 2 38 2" xfId="842"/>
    <cellStyle name="Normal 3 2 39" xfId="843"/>
    <cellStyle name="Normal 3 2 39 2" xfId="844"/>
    <cellStyle name="Normal 3 2 4" xfId="845"/>
    <cellStyle name="Normal 3 2 4 2" xfId="846"/>
    <cellStyle name="Normal 3 2 40" xfId="847"/>
    <cellStyle name="Normal 3 2 40 2" xfId="848"/>
    <cellStyle name="Normal 3 2 41" xfId="849"/>
    <cellStyle name="Normal 3 2 41 2" xfId="850"/>
    <cellStyle name="Normal 3 2 42" xfId="851"/>
    <cellStyle name="Normal 3 2 42 2" xfId="852"/>
    <cellStyle name="Normal 3 2 43" xfId="853"/>
    <cellStyle name="Normal 3 2 43 2" xfId="854"/>
    <cellStyle name="Normal 3 2 44" xfId="855"/>
    <cellStyle name="Normal 3 2 44 2" xfId="856"/>
    <cellStyle name="Normal 3 2 45" xfId="857"/>
    <cellStyle name="Normal 3 2 45 2" xfId="858"/>
    <cellStyle name="Normal 3 2 46" xfId="859"/>
    <cellStyle name="Normal 3 2 46 2" xfId="860"/>
    <cellStyle name="Normal 3 2 47" xfId="861"/>
    <cellStyle name="Normal 3 2 47 2" xfId="862"/>
    <cellStyle name="Normal 3 2 47 2 2" xfId="863"/>
    <cellStyle name="Normal 3 2 47 3" xfId="864"/>
    <cellStyle name="Normal 3 2 48" xfId="865"/>
    <cellStyle name="Normal 3 2 5" xfId="866"/>
    <cellStyle name="Normal 3 2 5 2" xfId="867"/>
    <cellStyle name="Normal 3 2 6" xfId="868"/>
    <cellStyle name="Normal 3 2 6 2" xfId="869"/>
    <cellStyle name="Normal 3 2 7" xfId="870"/>
    <cellStyle name="Normal 3 2 7 2" xfId="871"/>
    <cellStyle name="Normal 3 2 8" xfId="872"/>
    <cellStyle name="Normal 3 2 8 2" xfId="873"/>
    <cellStyle name="Normal 3 2 9" xfId="874"/>
    <cellStyle name="Normal 3 2 9 2" xfId="875"/>
    <cellStyle name="Normal 3 20" xfId="876"/>
    <cellStyle name="Normal 3 20 2" xfId="877"/>
    <cellStyle name="Normal 3 20 2 2" xfId="878"/>
    <cellStyle name="Normal 3 20 2 2 2" xfId="879"/>
    <cellStyle name="Normal 3 20 2 3" xfId="880"/>
    <cellStyle name="Normal 3 20 3" xfId="881"/>
    <cellStyle name="Normal 3 20 3 2" xfId="882"/>
    <cellStyle name="Normal 3 20 4" xfId="883"/>
    <cellStyle name="Normal 3 21" xfId="884"/>
    <cellStyle name="Normal 3 21 2" xfId="885"/>
    <cellStyle name="Normal 3 21 2 2" xfId="886"/>
    <cellStyle name="Normal 3 21 2 2 2" xfId="887"/>
    <cellStyle name="Normal 3 21 2 3" xfId="888"/>
    <cellStyle name="Normal 3 21 3" xfId="889"/>
    <cellStyle name="Normal 3 21 3 2" xfId="890"/>
    <cellStyle name="Normal 3 21 4" xfId="891"/>
    <cellStyle name="Normal 3 22" xfId="892"/>
    <cellStyle name="Normal 3 22 2" xfId="893"/>
    <cellStyle name="Normal 3 22 2 2" xfId="894"/>
    <cellStyle name="Normal 3 22 2 2 2" xfId="895"/>
    <cellStyle name="Normal 3 22 2 3" xfId="896"/>
    <cellStyle name="Normal 3 22 3" xfId="897"/>
    <cellStyle name="Normal 3 22 3 2" xfId="898"/>
    <cellStyle name="Normal 3 22 4" xfId="899"/>
    <cellStyle name="Normal 3 23" xfId="900"/>
    <cellStyle name="Normal 3 23 2" xfId="901"/>
    <cellStyle name="Normal 3 23 2 2" xfId="902"/>
    <cellStyle name="Normal 3 23 2 2 2" xfId="903"/>
    <cellStyle name="Normal 3 23 2 3" xfId="904"/>
    <cellStyle name="Normal 3 23 3" xfId="905"/>
    <cellStyle name="Normal 3 23 3 2" xfId="906"/>
    <cellStyle name="Normal 3 23 4" xfId="907"/>
    <cellStyle name="Normal 3 24" xfId="908"/>
    <cellStyle name="Normal 3 24 2" xfId="909"/>
    <cellStyle name="Normal 3 24 2 2" xfId="910"/>
    <cellStyle name="Normal 3 24 2 2 2" xfId="911"/>
    <cellStyle name="Normal 3 24 2 3" xfId="912"/>
    <cellStyle name="Normal 3 24 3" xfId="913"/>
    <cellStyle name="Normal 3 24 3 2" xfId="914"/>
    <cellStyle name="Normal 3 24 4" xfId="915"/>
    <cellStyle name="Normal 3 25" xfId="916"/>
    <cellStyle name="Normal 3 25 2" xfId="917"/>
    <cellStyle name="Normal 3 25 2 2" xfId="918"/>
    <cellStyle name="Normal 3 25 2 2 2" xfId="919"/>
    <cellStyle name="Normal 3 25 2 3" xfId="920"/>
    <cellStyle name="Normal 3 25 3" xfId="921"/>
    <cellStyle name="Normal 3 25 3 2" xfId="922"/>
    <cellStyle name="Normal 3 25 4" xfId="923"/>
    <cellStyle name="Normal 3 26" xfId="924"/>
    <cellStyle name="Normal 3 26 2" xfId="925"/>
    <cellStyle name="Normal 3 26 2 2" xfId="926"/>
    <cellStyle name="Normal 3 26 2 2 2" xfId="927"/>
    <cellStyle name="Normal 3 26 2 3" xfId="928"/>
    <cellStyle name="Normal 3 26 3" xfId="929"/>
    <cellStyle name="Normal 3 26 3 2" xfId="930"/>
    <cellStyle name="Normal 3 26 4" xfId="931"/>
    <cellStyle name="Normal 3 27" xfId="932"/>
    <cellStyle name="Normal 3 27 2" xfId="933"/>
    <cellStyle name="Normal 3 27 2 2" xfId="934"/>
    <cellStyle name="Normal 3 27 2 2 2" xfId="935"/>
    <cellStyle name="Normal 3 27 2 3" xfId="936"/>
    <cellStyle name="Normal 3 27 3" xfId="937"/>
    <cellStyle name="Normal 3 27 3 2" xfId="938"/>
    <cellStyle name="Normal 3 27 4" xfId="939"/>
    <cellStyle name="Normal 3 28" xfId="940"/>
    <cellStyle name="Normal 3 28 2" xfId="941"/>
    <cellStyle name="Normal 3 28 2 2" xfId="942"/>
    <cellStyle name="Normal 3 28 2 2 2" xfId="943"/>
    <cellStyle name="Normal 3 28 2 3" xfId="944"/>
    <cellStyle name="Normal 3 28 3" xfId="945"/>
    <cellStyle name="Normal 3 28 3 2" xfId="946"/>
    <cellStyle name="Normal 3 28 4" xfId="947"/>
    <cellStyle name="Normal 3 29" xfId="948"/>
    <cellStyle name="Normal 3 29 2" xfId="949"/>
    <cellStyle name="Normal 3 29 2 2" xfId="950"/>
    <cellStyle name="Normal 3 29 2 2 2" xfId="951"/>
    <cellStyle name="Normal 3 29 2 3" xfId="952"/>
    <cellStyle name="Normal 3 29 3" xfId="953"/>
    <cellStyle name="Normal 3 29 3 2" xfId="954"/>
    <cellStyle name="Normal 3 29 4" xfId="955"/>
    <cellStyle name="Normal 3 3" xfId="956"/>
    <cellStyle name="Normal 3 3 2" xfId="957"/>
    <cellStyle name="Normal 3 30" xfId="958"/>
    <cellStyle name="Normal 3 30 2" xfId="959"/>
    <cellStyle name="Normal 3 30 2 2" xfId="960"/>
    <cellStyle name="Normal 3 30 2 2 2" xfId="961"/>
    <cellStyle name="Normal 3 30 2 3" xfId="962"/>
    <cellStyle name="Normal 3 30 3" xfId="963"/>
    <cellStyle name="Normal 3 30 3 2" xfId="964"/>
    <cellStyle name="Normal 3 30 4" xfId="965"/>
    <cellStyle name="Normal 3 31" xfId="966"/>
    <cellStyle name="Normal 3 31 2" xfId="967"/>
    <cellStyle name="Normal 3 31 2 2" xfId="968"/>
    <cellStyle name="Normal 3 31 2 2 2" xfId="969"/>
    <cellStyle name="Normal 3 31 2 3" xfId="970"/>
    <cellStyle name="Normal 3 31 3" xfId="971"/>
    <cellStyle name="Normal 3 31 3 2" xfId="972"/>
    <cellStyle name="Normal 3 31 4" xfId="973"/>
    <cellStyle name="Normal 3 32" xfId="974"/>
    <cellStyle name="Normal 3 32 2" xfId="975"/>
    <cellStyle name="Normal 3 32 2 2" xfId="976"/>
    <cellStyle name="Normal 3 32 2 2 2" xfId="977"/>
    <cellStyle name="Normal 3 32 2 3" xfId="978"/>
    <cellStyle name="Normal 3 32 3" xfId="979"/>
    <cellStyle name="Normal 3 32 3 2" xfId="980"/>
    <cellStyle name="Normal 3 32 4" xfId="981"/>
    <cellStyle name="Normal 3 33" xfId="982"/>
    <cellStyle name="Normal 3 33 2" xfId="983"/>
    <cellStyle name="Normal 3 33 2 2" xfId="984"/>
    <cellStyle name="Normal 3 33 2 2 2" xfId="985"/>
    <cellStyle name="Normal 3 33 2 3" xfId="986"/>
    <cellStyle name="Normal 3 33 3" xfId="987"/>
    <cellStyle name="Normal 3 33 3 2" xfId="988"/>
    <cellStyle name="Normal 3 33 4" xfId="989"/>
    <cellStyle name="Normal 3 34" xfId="990"/>
    <cellStyle name="Normal 3 34 2" xfId="991"/>
    <cellStyle name="Normal 3 34 2 2" xfId="992"/>
    <cellStyle name="Normal 3 34 2 2 2" xfId="993"/>
    <cellStyle name="Normal 3 34 2 3" xfId="994"/>
    <cellStyle name="Normal 3 34 3" xfId="995"/>
    <cellStyle name="Normal 3 34 3 2" xfId="996"/>
    <cellStyle name="Normal 3 34 4" xfId="997"/>
    <cellStyle name="Normal 3 35" xfId="998"/>
    <cellStyle name="Normal 3 35 2" xfId="999"/>
    <cellStyle name="Normal 3 35 2 2" xfId="1000"/>
    <cellStyle name="Normal 3 35 2 2 2" xfId="1001"/>
    <cellStyle name="Normal 3 35 2 3" xfId="1002"/>
    <cellStyle name="Normal 3 35 3" xfId="1003"/>
    <cellStyle name="Normal 3 35 3 2" xfId="1004"/>
    <cellStyle name="Normal 3 35 4" xfId="1005"/>
    <cellStyle name="Normal 3 36" xfId="1006"/>
    <cellStyle name="Normal 3 36 2" xfId="1007"/>
    <cellStyle name="Normal 3 36 2 2" xfId="1008"/>
    <cellStyle name="Normal 3 36 2 2 2" xfId="1009"/>
    <cellStyle name="Normal 3 36 2 3" xfId="1010"/>
    <cellStyle name="Normal 3 36 3" xfId="1011"/>
    <cellStyle name="Normal 3 36 3 2" xfId="1012"/>
    <cellStyle name="Normal 3 36 4" xfId="1013"/>
    <cellStyle name="Normal 3 37" xfId="1014"/>
    <cellStyle name="Normal 3 37 2" xfId="1015"/>
    <cellStyle name="Normal 3 37 2 2" xfId="1016"/>
    <cellStyle name="Normal 3 37 2 2 2" xfId="1017"/>
    <cellStyle name="Normal 3 37 2 3" xfId="1018"/>
    <cellStyle name="Normal 3 37 3" xfId="1019"/>
    <cellStyle name="Normal 3 37 3 2" xfId="1020"/>
    <cellStyle name="Normal 3 37 4" xfId="1021"/>
    <cellStyle name="Normal 3 38" xfId="1022"/>
    <cellStyle name="Normal 3 38 2" xfId="1023"/>
    <cellStyle name="Normal 3 38 2 2" xfId="1024"/>
    <cellStyle name="Normal 3 38 2 2 2" xfId="1025"/>
    <cellStyle name="Normal 3 38 2 3" xfId="1026"/>
    <cellStyle name="Normal 3 38 3" xfId="1027"/>
    <cellStyle name="Normal 3 38 3 2" xfId="1028"/>
    <cellStyle name="Normal 3 38 4" xfId="1029"/>
    <cellStyle name="Normal 3 39" xfId="1030"/>
    <cellStyle name="Normal 3 39 2" xfId="1031"/>
    <cellStyle name="Normal 3 39 2 2" xfId="1032"/>
    <cellStyle name="Normal 3 39 2 2 2" xfId="1033"/>
    <cellStyle name="Normal 3 39 2 3" xfId="1034"/>
    <cellStyle name="Normal 3 39 3" xfId="1035"/>
    <cellStyle name="Normal 3 39 3 2" xfId="1036"/>
    <cellStyle name="Normal 3 39 4" xfId="1037"/>
    <cellStyle name="Normal 3 4" xfId="1038"/>
    <cellStyle name="Normal 3 4 2" xfId="1039"/>
    <cellStyle name="Normal 3 40" xfId="1040"/>
    <cellStyle name="Normal 3 40 2" xfId="1041"/>
    <cellStyle name="Normal 3 40 2 2" xfId="1042"/>
    <cellStyle name="Normal 3 40 2 2 2" xfId="1043"/>
    <cellStyle name="Normal 3 40 2 3" xfId="1044"/>
    <cellStyle name="Normal 3 40 3" xfId="1045"/>
    <cellStyle name="Normal 3 40 3 2" xfId="1046"/>
    <cellStyle name="Normal 3 40 4" xfId="1047"/>
    <cellStyle name="Normal 3 41" xfId="1048"/>
    <cellStyle name="Normal 3 41 2" xfId="1049"/>
    <cellStyle name="Normal 3 41 2 2" xfId="1050"/>
    <cellStyle name="Normal 3 41 2 2 2" xfId="1051"/>
    <cellStyle name="Normal 3 41 2 3" xfId="1052"/>
    <cellStyle name="Normal 3 41 3" xfId="1053"/>
    <cellStyle name="Normal 3 41 3 2" xfId="1054"/>
    <cellStyle name="Normal 3 41 4" xfId="1055"/>
    <cellStyle name="Normal 3 42" xfId="1056"/>
    <cellStyle name="Normal 3 42 2" xfId="1057"/>
    <cellStyle name="Normal 3 42 2 2" xfId="1058"/>
    <cellStyle name="Normal 3 42 2 2 2" xfId="1059"/>
    <cellStyle name="Normal 3 42 2 3" xfId="1060"/>
    <cellStyle name="Normal 3 42 3" xfId="1061"/>
    <cellStyle name="Normal 3 42 3 2" xfId="1062"/>
    <cellStyle name="Normal 3 42 4" xfId="1063"/>
    <cellStyle name="Normal 3 43" xfId="1064"/>
    <cellStyle name="Normal 3 43 2" xfId="1065"/>
    <cellStyle name="Normal 3 43 2 2" xfId="1066"/>
    <cellStyle name="Normal 3 43 2 2 2" xfId="1067"/>
    <cellStyle name="Normal 3 43 2 3" xfId="1068"/>
    <cellStyle name="Normal 3 43 3" xfId="1069"/>
    <cellStyle name="Normal 3 43 3 2" xfId="1070"/>
    <cellStyle name="Normal 3 43 4" xfId="1071"/>
    <cellStyle name="Normal 3 44" xfId="1072"/>
    <cellStyle name="Normal 3 44 2" xfId="1073"/>
    <cellStyle name="Normal 3 44 2 2" xfId="1074"/>
    <cellStyle name="Normal 3 44 2 2 2" xfId="1075"/>
    <cellStyle name="Normal 3 44 2 3" xfId="1076"/>
    <cellStyle name="Normal 3 44 3" xfId="1077"/>
    <cellStyle name="Normal 3 44 3 2" xfId="1078"/>
    <cellStyle name="Normal 3 44 4" xfId="1079"/>
    <cellStyle name="Normal 3 45" xfId="1080"/>
    <cellStyle name="Normal 3 45 2" xfId="1081"/>
    <cellStyle name="Normal 3 45 2 2" xfId="1082"/>
    <cellStyle name="Normal 3 45 2 2 2" xfId="1083"/>
    <cellStyle name="Normal 3 45 2 3" xfId="1084"/>
    <cellStyle name="Normal 3 45 3" xfId="1085"/>
    <cellStyle name="Normal 3 45 3 2" xfId="1086"/>
    <cellStyle name="Normal 3 45 4" xfId="1087"/>
    <cellStyle name="Normal 3 46" xfId="1088"/>
    <cellStyle name="Normal 3 46 2" xfId="1089"/>
    <cellStyle name="Normal 3 46 2 2" xfId="1090"/>
    <cellStyle name="Normal 3 46 2 2 2" xfId="1091"/>
    <cellStyle name="Normal 3 46 2 3" xfId="1092"/>
    <cellStyle name="Normal 3 46 3" xfId="1093"/>
    <cellStyle name="Normal 3 46 3 2" xfId="1094"/>
    <cellStyle name="Normal 3 46 4" xfId="1095"/>
    <cellStyle name="Normal 3 47" xfId="1096"/>
    <cellStyle name="Normal 3 47 2" xfId="1097"/>
    <cellStyle name="Normal 3 47 2 2" xfId="1098"/>
    <cellStyle name="Normal 3 47 2 2 2" xfId="1099"/>
    <cellStyle name="Normal 3 47 2 3" xfId="1100"/>
    <cellStyle name="Normal 3 47 3" xfId="1101"/>
    <cellStyle name="Normal 3 47 3 2" xfId="1102"/>
    <cellStyle name="Normal 3 47 4" xfId="1103"/>
    <cellStyle name="Normal 3 48" xfId="1104"/>
    <cellStyle name="Normal 3 48 2" xfId="1105"/>
    <cellStyle name="Normal 3 48 2 2" xfId="1106"/>
    <cellStyle name="Normal 3 48 2 2 2" xfId="1107"/>
    <cellStyle name="Normal 3 48 2 3" xfId="1108"/>
    <cellStyle name="Normal 3 48 3" xfId="1109"/>
    <cellStyle name="Normal 3 48 3 2" xfId="1110"/>
    <cellStyle name="Normal 3 48 4" xfId="1111"/>
    <cellStyle name="Normal 3 49" xfId="1112"/>
    <cellStyle name="Normal 3 49 2" xfId="1113"/>
    <cellStyle name="Normal 3 49 2 2" xfId="1114"/>
    <cellStyle name="Normal 3 49 2 2 2" xfId="1115"/>
    <cellStyle name="Normal 3 49 2 3" xfId="1116"/>
    <cellStyle name="Normal 3 49 3" xfId="1117"/>
    <cellStyle name="Normal 3 49 3 2" xfId="1118"/>
    <cellStyle name="Normal 3 49 4" xfId="1119"/>
    <cellStyle name="Normal 3 5" xfId="1120"/>
    <cellStyle name="Normal 3 5 2" xfId="1121"/>
    <cellStyle name="Normal 3 50" xfId="1122"/>
    <cellStyle name="Normal 3 50 2" xfId="1123"/>
    <cellStyle name="Normal 3 50 2 2" xfId="1124"/>
    <cellStyle name="Normal 3 50 2 2 2" xfId="1125"/>
    <cellStyle name="Normal 3 50 2 3" xfId="1126"/>
    <cellStyle name="Normal 3 50 3" xfId="1127"/>
    <cellStyle name="Normal 3 50 3 2" xfId="1128"/>
    <cellStyle name="Normal 3 50 4" xfId="1129"/>
    <cellStyle name="Normal 3 51" xfId="1130"/>
    <cellStyle name="Normal 3 51 2" xfId="1131"/>
    <cellStyle name="Normal 3 51 2 2" xfId="1132"/>
    <cellStyle name="Normal 3 51 2 2 2" xfId="1133"/>
    <cellStyle name="Normal 3 51 2 3" xfId="1134"/>
    <cellStyle name="Normal 3 51 3" xfId="1135"/>
    <cellStyle name="Normal 3 51 3 2" xfId="1136"/>
    <cellStyle name="Normal 3 51 4" xfId="1137"/>
    <cellStyle name="Normal 3 52" xfId="1138"/>
    <cellStyle name="Normal 3 52 2" xfId="1139"/>
    <cellStyle name="Normal 3 52 2 2" xfId="1140"/>
    <cellStyle name="Normal 3 52 2 2 2" xfId="1141"/>
    <cellStyle name="Normal 3 52 2 3" xfId="1142"/>
    <cellStyle name="Normal 3 52 3" xfId="1143"/>
    <cellStyle name="Normal 3 52 3 2" xfId="1144"/>
    <cellStyle name="Normal 3 52 4" xfId="1145"/>
    <cellStyle name="Normal 3 53" xfId="1146"/>
    <cellStyle name="Normal 3 53 2" xfId="1147"/>
    <cellStyle name="Normal 3 53 2 2" xfId="1148"/>
    <cellStyle name="Normal 3 53 2 2 2" xfId="1149"/>
    <cellStyle name="Normal 3 53 2 3" xfId="1150"/>
    <cellStyle name="Normal 3 53 3" xfId="1151"/>
    <cellStyle name="Normal 3 53 3 2" xfId="1152"/>
    <cellStyle name="Normal 3 53 4" xfId="1153"/>
    <cellStyle name="Normal 3 54" xfId="1154"/>
    <cellStyle name="Normal 3 54 2" xfId="1155"/>
    <cellStyle name="Normal 3 54 2 2" xfId="1156"/>
    <cellStyle name="Normal 3 54 2 2 2" xfId="1157"/>
    <cellStyle name="Normal 3 54 2 3" xfId="1158"/>
    <cellStyle name="Normal 3 54 3" xfId="1159"/>
    <cellStyle name="Normal 3 54 3 2" xfId="1160"/>
    <cellStyle name="Normal 3 54 4" xfId="1161"/>
    <cellStyle name="Normal 3 55" xfId="1162"/>
    <cellStyle name="Normal 3 55 2" xfId="1163"/>
    <cellStyle name="Normal 3 55 2 2" xfId="1164"/>
    <cellStyle name="Normal 3 55 2 2 2" xfId="1165"/>
    <cellStyle name="Normal 3 55 2 3" xfId="1166"/>
    <cellStyle name="Normal 3 55 3" xfId="1167"/>
    <cellStyle name="Normal 3 55 3 2" xfId="1168"/>
    <cellStyle name="Normal 3 55 4" xfId="1169"/>
    <cellStyle name="Normal 3 56" xfId="1170"/>
    <cellStyle name="Normal 3 56 2" xfId="1171"/>
    <cellStyle name="Normal 3 56 2 2" xfId="1172"/>
    <cellStyle name="Normal 3 56 2 2 2" xfId="1173"/>
    <cellStyle name="Normal 3 56 2 3" xfId="1174"/>
    <cellStyle name="Normal 3 56 3" xfId="1175"/>
    <cellStyle name="Normal 3 56 3 2" xfId="1176"/>
    <cellStyle name="Normal 3 56 4" xfId="1177"/>
    <cellStyle name="Normal 3 57" xfId="1178"/>
    <cellStyle name="Normal 3 57 2" xfId="1179"/>
    <cellStyle name="Normal 3 57 2 2" xfId="1180"/>
    <cellStyle name="Normal 3 57 2 2 2" xfId="1181"/>
    <cellStyle name="Normal 3 57 2 3" xfId="1182"/>
    <cellStyle name="Normal 3 57 3" xfId="1183"/>
    <cellStyle name="Normal 3 57 3 2" xfId="1184"/>
    <cellStyle name="Normal 3 57 4" xfId="1185"/>
    <cellStyle name="Normal 3 58" xfId="1186"/>
    <cellStyle name="Normal 3 58 2" xfId="1187"/>
    <cellStyle name="Normal 3 58 2 2" xfId="1188"/>
    <cellStyle name="Normal 3 58 3" xfId="1189"/>
    <cellStyle name="Normal 3 59" xfId="1190"/>
    <cellStyle name="Normal 3 59 2" xfId="2606"/>
    <cellStyle name="Normal 3 59 2 2" xfId="2819"/>
    <cellStyle name="Normal 3 59 3" xfId="2677"/>
    <cellStyle name="Normal 3 59 3 2" xfId="2877"/>
    <cellStyle name="Normal 3 59 4" xfId="2818"/>
    <cellStyle name="Normal 3 6" xfId="1191"/>
    <cellStyle name="Normal 3 6 2" xfId="1192"/>
    <cellStyle name="Normal 3 60" xfId="1193"/>
    <cellStyle name="Normal 3 61" xfId="1194"/>
    <cellStyle name="Normal 3 62" xfId="1195"/>
    <cellStyle name="Normal 3 62 2" xfId="2163"/>
    <cellStyle name="Normal 3 62 2 2" xfId="26660"/>
    <cellStyle name="Normal 3 62 3" xfId="26314"/>
    <cellStyle name="Normal 3 63" xfId="1196"/>
    <cellStyle name="Normal 3 63 2" xfId="2181"/>
    <cellStyle name="Normal 3 63 3" xfId="26224"/>
    <cellStyle name="Normal 3 64" xfId="2067"/>
    <cellStyle name="Normal 3 64 2" xfId="26579"/>
    <cellStyle name="Normal 3 65" xfId="33840"/>
    <cellStyle name="Normal 3 7" xfId="1197"/>
    <cellStyle name="Normal 3 7 2" xfId="1198"/>
    <cellStyle name="Normal 3 8" xfId="1199"/>
    <cellStyle name="Normal 3 8 2" xfId="1200"/>
    <cellStyle name="Normal 3 9" xfId="1201"/>
    <cellStyle name="Normal 3 9 2" xfId="1202"/>
    <cellStyle name="Normal 30" xfId="1203"/>
    <cellStyle name="Normal 30 2" xfId="28392"/>
    <cellStyle name="Normal 30 2 2" xfId="28393"/>
    <cellStyle name="Normal 30 3" xfId="28394"/>
    <cellStyle name="Normal 30 4" xfId="28395"/>
    <cellStyle name="Normal 31" xfId="1204"/>
    <cellStyle name="Normal 31 2" xfId="28396"/>
    <cellStyle name="Normal 31 2 2" xfId="28397"/>
    <cellStyle name="Normal 31 3" xfId="28398"/>
    <cellStyle name="Normal 31 4" xfId="28399"/>
    <cellStyle name="Normal 32" xfId="1205"/>
    <cellStyle name="Normal 32 2" xfId="1206"/>
    <cellStyle name="Normal 32 2 2" xfId="28400"/>
    <cellStyle name="Normal 32 3" xfId="28401"/>
    <cellStyle name="Normal 32 4" xfId="28402"/>
    <cellStyle name="Normal 33" xfId="1207"/>
    <cellStyle name="Normal 33 2" xfId="1208"/>
    <cellStyle name="Normal 33 2 2" xfId="28403"/>
    <cellStyle name="Normal 33 3" xfId="28404"/>
    <cellStyle name="Normal 33 4" xfId="28405"/>
    <cellStyle name="Normal 34" xfId="1209"/>
    <cellStyle name="Normal 34 2" xfId="28406"/>
    <cellStyle name="Normal 34 2 2" xfId="28407"/>
    <cellStyle name="Normal 34 3" xfId="28408"/>
    <cellStyle name="Normal 34 4" xfId="28409"/>
    <cellStyle name="Normal 35" xfId="1210"/>
    <cellStyle name="Normal 35 2" xfId="28410"/>
    <cellStyle name="Normal 35 2 2" xfId="28411"/>
    <cellStyle name="Normal 35 3" xfId="28412"/>
    <cellStyle name="Normal 35 4" xfId="28413"/>
    <cellStyle name="Normal 36" xfId="1211"/>
    <cellStyle name="Normal 36 2" xfId="28414"/>
    <cellStyle name="Normal 36 2 2" xfId="28415"/>
    <cellStyle name="Normal 36 3" xfId="28416"/>
    <cellStyle name="Normal 36 4" xfId="28417"/>
    <cellStyle name="Normal 37" xfId="1212"/>
    <cellStyle name="Normal 37 10" xfId="28418"/>
    <cellStyle name="Normal 37 10 2" xfId="28419"/>
    <cellStyle name="Normal 37 10 3" xfId="28420"/>
    <cellStyle name="Normal 37 10 4" xfId="28421"/>
    <cellStyle name="Normal 37 11" xfId="28422"/>
    <cellStyle name="Normal 37 11 2" xfId="28423"/>
    <cellStyle name="Normal 37 11 3" xfId="28424"/>
    <cellStyle name="Normal 37 11 4" xfId="28425"/>
    <cellStyle name="Normal 37 12" xfId="28426"/>
    <cellStyle name="Normal 37 12 2" xfId="28427"/>
    <cellStyle name="Normal 37 12 3" xfId="28428"/>
    <cellStyle name="Normal 37 13" xfId="28429"/>
    <cellStyle name="Normal 37 13 2" xfId="28430"/>
    <cellStyle name="Normal 37 14" xfId="28431"/>
    <cellStyle name="Normal 37 15" xfId="28432"/>
    <cellStyle name="Normal 37 2" xfId="1213"/>
    <cellStyle name="Normal 37 2 10" xfId="28433"/>
    <cellStyle name="Normal 37 2 10 2" xfId="28434"/>
    <cellStyle name="Normal 37 2 10 3" xfId="28435"/>
    <cellStyle name="Normal 37 2 10 4" xfId="28436"/>
    <cellStyle name="Normal 37 2 11" xfId="28437"/>
    <cellStyle name="Normal 37 2 11 2" xfId="28438"/>
    <cellStyle name="Normal 37 2 11 3" xfId="28439"/>
    <cellStyle name="Normal 37 2 12" xfId="28440"/>
    <cellStyle name="Normal 37 2 12 2" xfId="28441"/>
    <cellStyle name="Normal 37 2 13" xfId="28442"/>
    <cellStyle name="Normal 37 2 14" xfId="28443"/>
    <cellStyle name="Normal 37 2 2" xfId="28444"/>
    <cellStyle name="Normal 37 2 2 2" xfId="28445"/>
    <cellStyle name="Normal 37 2 2 2 2" xfId="28446"/>
    <cellStyle name="Normal 37 2 2 2 2 2" xfId="28447"/>
    <cellStyle name="Normal 37 2 2 2 2 2 2" xfId="28448"/>
    <cellStyle name="Normal 37 2 2 2 2 2 3" xfId="28449"/>
    <cellStyle name="Normal 37 2 2 2 2 2 4" xfId="28450"/>
    <cellStyle name="Normal 37 2 2 2 2 3" xfId="28451"/>
    <cellStyle name="Normal 37 2 2 2 2 4" xfId="28452"/>
    <cellStyle name="Normal 37 2 2 2 2 5" xfId="28453"/>
    <cellStyle name="Normal 37 2 2 2 3" xfId="28454"/>
    <cellStyle name="Normal 37 2 2 2 3 2" xfId="28455"/>
    <cellStyle name="Normal 37 2 2 2 3 3" xfId="28456"/>
    <cellStyle name="Normal 37 2 2 2 3 4" xfId="28457"/>
    <cellStyle name="Normal 37 2 2 2 4" xfId="28458"/>
    <cellStyle name="Normal 37 2 2 2 5" xfId="28459"/>
    <cellStyle name="Normal 37 2 2 2 6" xfId="28460"/>
    <cellStyle name="Normal 37 2 2 3" xfId="28461"/>
    <cellStyle name="Normal 37 2 2 3 2" xfId="28462"/>
    <cellStyle name="Normal 37 2 2 3 2 2" xfId="28463"/>
    <cellStyle name="Normal 37 2 2 3 2 3" xfId="28464"/>
    <cellStyle name="Normal 37 2 2 3 2 4" xfId="28465"/>
    <cellStyle name="Normal 37 2 2 3 3" xfId="28466"/>
    <cellStyle name="Normal 37 2 2 3 4" xfId="28467"/>
    <cellStyle name="Normal 37 2 2 3 5" xfId="28468"/>
    <cellStyle name="Normal 37 2 2 4" xfId="28469"/>
    <cellStyle name="Normal 37 2 2 4 2" xfId="28470"/>
    <cellStyle name="Normal 37 2 2 4 3" xfId="28471"/>
    <cellStyle name="Normal 37 2 2 4 4" xfId="28472"/>
    <cellStyle name="Normal 37 2 2 5" xfId="28473"/>
    <cellStyle name="Normal 37 2 2 5 2" xfId="28474"/>
    <cellStyle name="Normal 37 2 2 5 3" xfId="28475"/>
    <cellStyle name="Normal 37 2 2 5 4" xfId="28476"/>
    <cellStyle name="Normal 37 2 2 6" xfId="28477"/>
    <cellStyle name="Normal 37 2 2 6 2" xfId="28478"/>
    <cellStyle name="Normal 37 2 2 6 3" xfId="28479"/>
    <cellStyle name="Normal 37 2 2 7" xfId="28480"/>
    <cellStyle name="Normal 37 2 2 8" xfId="28481"/>
    <cellStyle name="Normal 37 2 2 9" xfId="28482"/>
    <cellStyle name="Normal 37 2 3" xfId="28483"/>
    <cellStyle name="Normal 37 2 3 2" xfId="28484"/>
    <cellStyle name="Normal 37 2 3 2 2" xfId="28485"/>
    <cellStyle name="Normal 37 2 3 2 2 2" xfId="28486"/>
    <cellStyle name="Normal 37 2 3 2 2 2 2" xfId="28487"/>
    <cellStyle name="Normal 37 2 3 2 2 2 3" xfId="28488"/>
    <cellStyle name="Normal 37 2 3 2 2 2 4" xfId="28489"/>
    <cellStyle name="Normal 37 2 3 2 2 3" xfId="28490"/>
    <cellStyle name="Normal 37 2 3 2 2 4" xfId="28491"/>
    <cellStyle name="Normal 37 2 3 2 2 5" xfId="28492"/>
    <cellStyle name="Normal 37 2 3 2 3" xfId="28493"/>
    <cellStyle name="Normal 37 2 3 2 3 2" xfId="28494"/>
    <cellStyle name="Normal 37 2 3 2 3 3" xfId="28495"/>
    <cellStyle name="Normal 37 2 3 2 3 4" xfId="28496"/>
    <cellStyle name="Normal 37 2 3 2 4" xfId="28497"/>
    <cellStyle name="Normal 37 2 3 2 5" xfId="28498"/>
    <cellStyle name="Normal 37 2 3 2 6" xfId="28499"/>
    <cellStyle name="Normal 37 2 3 3" xfId="28500"/>
    <cellStyle name="Normal 37 2 3 3 2" xfId="28501"/>
    <cellStyle name="Normal 37 2 3 3 2 2" xfId="28502"/>
    <cellStyle name="Normal 37 2 3 3 2 3" xfId="28503"/>
    <cellStyle name="Normal 37 2 3 3 2 4" xfId="28504"/>
    <cellStyle name="Normal 37 2 3 3 3" xfId="28505"/>
    <cellStyle name="Normal 37 2 3 3 4" xfId="28506"/>
    <cellStyle name="Normal 37 2 3 3 5" xfId="28507"/>
    <cellStyle name="Normal 37 2 3 4" xfId="28508"/>
    <cellStyle name="Normal 37 2 3 4 2" xfId="28509"/>
    <cellStyle name="Normal 37 2 3 4 3" xfId="28510"/>
    <cellStyle name="Normal 37 2 3 4 4" xfId="28511"/>
    <cellStyle name="Normal 37 2 3 5" xfId="28512"/>
    <cellStyle name="Normal 37 2 3 5 2" xfId="28513"/>
    <cellStyle name="Normal 37 2 3 5 3" xfId="28514"/>
    <cellStyle name="Normal 37 2 3 5 4" xfId="28515"/>
    <cellStyle name="Normal 37 2 3 6" xfId="28516"/>
    <cellStyle name="Normal 37 2 3 6 2" xfId="28517"/>
    <cellStyle name="Normal 37 2 3 6 3" xfId="28518"/>
    <cellStyle name="Normal 37 2 3 7" xfId="28519"/>
    <cellStyle name="Normal 37 2 3 8" xfId="28520"/>
    <cellStyle name="Normal 37 2 3 9" xfId="28521"/>
    <cellStyle name="Normal 37 2 4" xfId="28522"/>
    <cellStyle name="Normal 37 2 4 2" xfId="28523"/>
    <cellStyle name="Normal 37 2 4 2 2" xfId="28524"/>
    <cellStyle name="Normal 37 2 4 2 2 2" xfId="28525"/>
    <cellStyle name="Normal 37 2 4 2 2 3" xfId="28526"/>
    <cellStyle name="Normal 37 2 4 2 2 4" xfId="28527"/>
    <cellStyle name="Normal 37 2 4 2 3" xfId="28528"/>
    <cellStyle name="Normal 37 2 4 2 4" xfId="28529"/>
    <cellStyle name="Normal 37 2 4 2 5" xfId="28530"/>
    <cellStyle name="Normal 37 2 4 3" xfId="28531"/>
    <cellStyle name="Normal 37 2 4 3 2" xfId="28532"/>
    <cellStyle name="Normal 37 2 4 3 3" xfId="28533"/>
    <cellStyle name="Normal 37 2 4 3 4" xfId="28534"/>
    <cellStyle name="Normal 37 2 4 4" xfId="28535"/>
    <cellStyle name="Normal 37 2 4 5" xfId="28536"/>
    <cellStyle name="Normal 37 2 4 6" xfId="28537"/>
    <cellStyle name="Normal 37 2 5" xfId="28538"/>
    <cellStyle name="Normal 37 2 5 2" xfId="28539"/>
    <cellStyle name="Normal 37 2 5 2 2" xfId="28540"/>
    <cellStyle name="Normal 37 2 5 2 2 2" xfId="28541"/>
    <cellStyle name="Normal 37 2 5 2 2 3" xfId="28542"/>
    <cellStyle name="Normal 37 2 5 2 2 4" xfId="28543"/>
    <cellStyle name="Normal 37 2 5 2 3" xfId="28544"/>
    <cellStyle name="Normal 37 2 5 2 4" xfId="28545"/>
    <cellStyle name="Normal 37 2 5 2 5" xfId="28546"/>
    <cellStyle name="Normal 37 2 5 3" xfId="28547"/>
    <cellStyle name="Normal 37 2 5 3 2" xfId="28548"/>
    <cellStyle name="Normal 37 2 5 3 3" xfId="28549"/>
    <cellStyle name="Normal 37 2 5 3 4" xfId="28550"/>
    <cellStyle name="Normal 37 2 5 4" xfId="28551"/>
    <cellStyle name="Normal 37 2 5 5" xfId="28552"/>
    <cellStyle name="Normal 37 2 5 6" xfId="28553"/>
    <cellStyle name="Normal 37 2 6" xfId="28554"/>
    <cellStyle name="Normal 37 2 6 2" xfId="28555"/>
    <cellStyle name="Normal 37 2 6 2 2" xfId="28556"/>
    <cellStyle name="Normal 37 2 6 2 2 2" xfId="28557"/>
    <cellStyle name="Normal 37 2 6 2 2 3" xfId="28558"/>
    <cellStyle name="Normal 37 2 6 2 2 4" xfId="28559"/>
    <cellStyle name="Normal 37 2 6 2 3" xfId="28560"/>
    <cellStyle name="Normal 37 2 6 2 4" xfId="28561"/>
    <cellStyle name="Normal 37 2 6 2 5" xfId="28562"/>
    <cellStyle name="Normal 37 2 6 3" xfId="28563"/>
    <cellStyle name="Normal 37 2 6 3 2" xfId="28564"/>
    <cellStyle name="Normal 37 2 6 3 3" xfId="28565"/>
    <cellStyle name="Normal 37 2 6 3 4" xfId="28566"/>
    <cellStyle name="Normal 37 2 6 4" xfId="28567"/>
    <cellStyle name="Normal 37 2 6 5" xfId="28568"/>
    <cellStyle name="Normal 37 2 6 6" xfId="28569"/>
    <cellStyle name="Normal 37 2 7" xfId="28570"/>
    <cellStyle name="Normal 37 2 7 2" xfId="28571"/>
    <cellStyle name="Normal 37 2 7 2 2" xfId="28572"/>
    <cellStyle name="Normal 37 2 7 2 3" xfId="28573"/>
    <cellStyle name="Normal 37 2 7 2 4" xfId="28574"/>
    <cellStyle name="Normal 37 2 7 3" xfId="28575"/>
    <cellStyle name="Normal 37 2 7 4" xfId="28576"/>
    <cellStyle name="Normal 37 2 7 5" xfId="28577"/>
    <cellStyle name="Normal 37 2 8" xfId="28578"/>
    <cellStyle name="Normal 37 2 8 2" xfId="28579"/>
    <cellStyle name="Normal 37 2 8 3" xfId="28580"/>
    <cellStyle name="Normal 37 2 8 4" xfId="28581"/>
    <cellStyle name="Normal 37 2 9" xfId="28582"/>
    <cellStyle name="Normal 37 2 9 2" xfId="28583"/>
    <cellStyle name="Normal 37 2 9 3" xfId="28584"/>
    <cellStyle name="Normal 37 2 9 4" xfId="28585"/>
    <cellStyle name="Normal 37 3" xfId="28586"/>
    <cellStyle name="Normal 37 3 2" xfId="28587"/>
    <cellStyle name="Normal 37 3 2 2" xfId="28588"/>
    <cellStyle name="Normal 37 3 2 2 2" xfId="28589"/>
    <cellStyle name="Normal 37 3 2 2 2 2" xfId="28590"/>
    <cellStyle name="Normal 37 3 2 2 2 3" xfId="28591"/>
    <cellStyle name="Normal 37 3 2 2 2 4" xfId="28592"/>
    <cellStyle name="Normal 37 3 2 2 3" xfId="28593"/>
    <cellStyle name="Normal 37 3 2 2 4" xfId="28594"/>
    <cellStyle name="Normal 37 3 2 2 5" xfId="28595"/>
    <cellStyle name="Normal 37 3 2 3" xfId="28596"/>
    <cellStyle name="Normal 37 3 2 3 2" xfId="28597"/>
    <cellStyle name="Normal 37 3 2 3 3" xfId="28598"/>
    <cellStyle name="Normal 37 3 2 3 4" xfId="28599"/>
    <cellStyle name="Normal 37 3 2 4" xfId="28600"/>
    <cellStyle name="Normal 37 3 2 5" xfId="28601"/>
    <cellStyle name="Normal 37 3 2 6" xfId="28602"/>
    <cellStyle name="Normal 37 3 3" xfId="28603"/>
    <cellStyle name="Normal 37 3 3 2" xfId="28604"/>
    <cellStyle name="Normal 37 3 3 2 2" xfId="28605"/>
    <cellStyle name="Normal 37 3 3 2 3" xfId="28606"/>
    <cellStyle name="Normal 37 3 3 2 4" xfId="28607"/>
    <cellStyle name="Normal 37 3 3 3" xfId="28608"/>
    <cellStyle name="Normal 37 3 3 4" xfId="28609"/>
    <cellStyle name="Normal 37 3 3 5" xfId="28610"/>
    <cellStyle name="Normal 37 3 4" xfId="28611"/>
    <cellStyle name="Normal 37 3 4 2" xfId="28612"/>
    <cellStyle name="Normal 37 3 4 3" xfId="28613"/>
    <cellStyle name="Normal 37 3 4 4" xfId="28614"/>
    <cellStyle name="Normal 37 3 5" xfId="28615"/>
    <cellStyle name="Normal 37 3 5 2" xfId="28616"/>
    <cellStyle name="Normal 37 3 5 3" xfId="28617"/>
    <cellStyle name="Normal 37 3 5 4" xfId="28618"/>
    <cellStyle name="Normal 37 3 6" xfId="28619"/>
    <cellStyle name="Normal 37 3 6 2" xfId="28620"/>
    <cellStyle name="Normal 37 3 6 3" xfId="28621"/>
    <cellStyle name="Normal 37 3 7" xfId="28622"/>
    <cellStyle name="Normal 37 3 8" xfId="28623"/>
    <cellStyle name="Normal 37 3 9" xfId="28624"/>
    <cellStyle name="Normal 37 4" xfId="28625"/>
    <cellStyle name="Normal 37 4 2" xfId="28626"/>
    <cellStyle name="Normal 37 4 2 2" xfId="28627"/>
    <cellStyle name="Normal 37 4 2 2 2" xfId="28628"/>
    <cellStyle name="Normal 37 4 2 2 2 2" xfId="28629"/>
    <cellStyle name="Normal 37 4 2 2 2 3" xfId="28630"/>
    <cellStyle name="Normal 37 4 2 2 2 4" xfId="28631"/>
    <cellStyle name="Normal 37 4 2 2 3" xfId="28632"/>
    <cellStyle name="Normal 37 4 2 2 4" xfId="28633"/>
    <cellStyle name="Normal 37 4 2 2 5" xfId="28634"/>
    <cellStyle name="Normal 37 4 2 3" xfId="28635"/>
    <cellStyle name="Normal 37 4 2 3 2" xfId="28636"/>
    <cellStyle name="Normal 37 4 2 3 3" xfId="28637"/>
    <cellStyle name="Normal 37 4 2 3 4" xfId="28638"/>
    <cellStyle name="Normal 37 4 2 4" xfId="28639"/>
    <cellStyle name="Normal 37 4 2 5" xfId="28640"/>
    <cellStyle name="Normal 37 4 2 6" xfId="28641"/>
    <cellStyle name="Normal 37 4 3" xfId="28642"/>
    <cellStyle name="Normal 37 4 3 2" xfId="28643"/>
    <cellStyle name="Normal 37 4 3 2 2" xfId="28644"/>
    <cellStyle name="Normal 37 4 3 2 3" xfId="28645"/>
    <cellStyle name="Normal 37 4 3 2 4" xfId="28646"/>
    <cellStyle name="Normal 37 4 3 3" xfId="28647"/>
    <cellStyle name="Normal 37 4 3 4" xfId="28648"/>
    <cellStyle name="Normal 37 4 3 5" xfId="28649"/>
    <cellStyle name="Normal 37 4 4" xfId="28650"/>
    <cellStyle name="Normal 37 4 4 2" xfId="28651"/>
    <cellStyle name="Normal 37 4 4 3" xfId="28652"/>
    <cellStyle name="Normal 37 4 4 4" xfId="28653"/>
    <cellStyle name="Normal 37 4 5" xfId="28654"/>
    <cellStyle name="Normal 37 4 5 2" xfId="28655"/>
    <cellStyle name="Normal 37 4 5 3" xfId="28656"/>
    <cellStyle name="Normal 37 4 5 4" xfId="28657"/>
    <cellStyle name="Normal 37 4 6" xfId="28658"/>
    <cellStyle name="Normal 37 4 6 2" xfId="28659"/>
    <cellStyle name="Normal 37 4 6 3" xfId="28660"/>
    <cellStyle name="Normal 37 4 7" xfId="28661"/>
    <cellStyle name="Normal 37 4 8" xfId="28662"/>
    <cellStyle name="Normal 37 4 9" xfId="28663"/>
    <cellStyle name="Normal 37 5" xfId="28664"/>
    <cellStyle name="Normal 37 5 2" xfId="28665"/>
    <cellStyle name="Normal 37 5 2 2" xfId="28666"/>
    <cellStyle name="Normal 37 5 2 2 2" xfId="28667"/>
    <cellStyle name="Normal 37 5 2 2 3" xfId="28668"/>
    <cellStyle name="Normal 37 5 2 2 4" xfId="28669"/>
    <cellStyle name="Normal 37 5 2 3" xfId="28670"/>
    <cellStyle name="Normal 37 5 2 4" xfId="28671"/>
    <cellStyle name="Normal 37 5 2 5" xfId="28672"/>
    <cellStyle name="Normal 37 5 3" xfId="28673"/>
    <cellStyle name="Normal 37 5 3 2" xfId="28674"/>
    <cellStyle name="Normal 37 5 3 3" xfId="28675"/>
    <cellStyle name="Normal 37 5 3 4" xfId="28676"/>
    <cellStyle name="Normal 37 5 4" xfId="28677"/>
    <cellStyle name="Normal 37 5 5" xfId="28678"/>
    <cellStyle name="Normal 37 5 6" xfId="28679"/>
    <cellStyle name="Normal 37 6" xfId="28680"/>
    <cellStyle name="Normal 37 6 2" xfId="28681"/>
    <cellStyle name="Normal 37 6 2 2" xfId="28682"/>
    <cellStyle name="Normal 37 6 2 2 2" xfId="28683"/>
    <cellStyle name="Normal 37 6 2 2 3" xfId="28684"/>
    <cellStyle name="Normal 37 6 2 2 4" xfId="28685"/>
    <cellStyle name="Normal 37 6 2 3" xfId="28686"/>
    <cellStyle name="Normal 37 6 2 4" xfId="28687"/>
    <cellStyle name="Normal 37 6 2 5" xfId="28688"/>
    <cellStyle name="Normal 37 6 3" xfId="28689"/>
    <cellStyle name="Normal 37 6 3 2" xfId="28690"/>
    <cellStyle name="Normal 37 6 3 3" xfId="28691"/>
    <cellStyle name="Normal 37 6 3 4" xfId="28692"/>
    <cellStyle name="Normal 37 6 4" xfId="28693"/>
    <cellStyle name="Normal 37 6 5" xfId="28694"/>
    <cellStyle name="Normal 37 6 6" xfId="28695"/>
    <cellStyle name="Normal 37 7" xfId="28696"/>
    <cellStyle name="Normal 37 7 2" xfId="28697"/>
    <cellStyle name="Normal 37 7 2 2" xfId="28698"/>
    <cellStyle name="Normal 37 7 2 2 2" xfId="28699"/>
    <cellStyle name="Normal 37 7 2 2 3" xfId="28700"/>
    <cellStyle name="Normal 37 7 2 2 4" xfId="28701"/>
    <cellStyle name="Normal 37 7 2 3" xfId="28702"/>
    <cellStyle name="Normal 37 7 2 4" xfId="28703"/>
    <cellStyle name="Normal 37 7 2 5" xfId="28704"/>
    <cellStyle name="Normal 37 7 3" xfId="28705"/>
    <cellStyle name="Normal 37 7 3 2" xfId="28706"/>
    <cellStyle name="Normal 37 7 3 3" xfId="28707"/>
    <cellStyle name="Normal 37 7 3 4" xfId="28708"/>
    <cellStyle name="Normal 37 7 4" xfId="28709"/>
    <cellStyle name="Normal 37 7 5" xfId="28710"/>
    <cellStyle name="Normal 37 7 6" xfId="28711"/>
    <cellStyle name="Normal 37 8" xfId="28712"/>
    <cellStyle name="Normal 37 8 2" xfId="28713"/>
    <cellStyle name="Normal 37 8 2 2" xfId="28714"/>
    <cellStyle name="Normal 37 8 2 3" xfId="28715"/>
    <cellStyle name="Normal 37 8 2 4" xfId="28716"/>
    <cellStyle name="Normal 37 8 3" xfId="28717"/>
    <cellStyle name="Normal 37 8 4" xfId="28718"/>
    <cellStyle name="Normal 37 8 5" xfId="28719"/>
    <cellStyle name="Normal 37 9" xfId="28720"/>
    <cellStyle name="Normal 37 9 2" xfId="28721"/>
    <cellStyle name="Normal 37 9 3" xfId="28722"/>
    <cellStyle name="Normal 37 9 4" xfId="28723"/>
    <cellStyle name="Normal 38" xfId="1214"/>
    <cellStyle name="Normal 38 10" xfId="28724"/>
    <cellStyle name="Normal 38 10 2" xfId="28725"/>
    <cellStyle name="Normal 38 10 3" xfId="28726"/>
    <cellStyle name="Normal 38 10 4" xfId="28727"/>
    <cellStyle name="Normal 38 11" xfId="28728"/>
    <cellStyle name="Normal 38 11 2" xfId="28729"/>
    <cellStyle name="Normal 38 11 3" xfId="28730"/>
    <cellStyle name="Normal 38 12" xfId="28731"/>
    <cellStyle name="Normal 38 12 2" xfId="28732"/>
    <cellStyle name="Normal 38 13" xfId="28733"/>
    <cellStyle name="Normal 38 14" xfId="28734"/>
    <cellStyle name="Normal 38 2" xfId="1215"/>
    <cellStyle name="Normal 38 2 2" xfId="28735"/>
    <cellStyle name="Normal 38 2 2 2" xfId="28736"/>
    <cellStyle name="Normal 38 2 2 2 2" xfId="28737"/>
    <cellStyle name="Normal 38 2 2 2 2 2" xfId="28738"/>
    <cellStyle name="Normal 38 2 2 2 2 3" xfId="28739"/>
    <cellStyle name="Normal 38 2 2 2 2 4" xfId="28740"/>
    <cellStyle name="Normal 38 2 2 2 3" xfId="28741"/>
    <cellStyle name="Normal 38 2 2 2 4" xfId="28742"/>
    <cellStyle name="Normal 38 2 2 2 5" xfId="28743"/>
    <cellStyle name="Normal 38 2 2 3" xfId="28744"/>
    <cellStyle name="Normal 38 2 2 3 2" xfId="28745"/>
    <cellStyle name="Normal 38 2 2 3 3" xfId="28746"/>
    <cellStyle name="Normal 38 2 2 3 4" xfId="28747"/>
    <cellStyle name="Normal 38 2 2 4" xfId="28748"/>
    <cellStyle name="Normal 38 2 2 5" xfId="28749"/>
    <cellStyle name="Normal 38 2 2 6" xfId="28750"/>
    <cellStyle name="Normal 38 2 3" xfId="28751"/>
    <cellStyle name="Normal 38 2 3 2" xfId="28752"/>
    <cellStyle name="Normal 38 2 3 2 2" xfId="28753"/>
    <cellStyle name="Normal 38 2 3 2 3" xfId="28754"/>
    <cellStyle name="Normal 38 2 3 2 4" xfId="28755"/>
    <cellStyle name="Normal 38 2 3 3" xfId="28756"/>
    <cellStyle name="Normal 38 2 3 4" xfId="28757"/>
    <cellStyle name="Normal 38 2 3 5" xfId="28758"/>
    <cellStyle name="Normal 38 2 4" xfId="28759"/>
    <cellStyle name="Normal 38 2 4 2" xfId="28760"/>
    <cellStyle name="Normal 38 2 4 3" xfId="28761"/>
    <cellStyle name="Normal 38 2 4 4" xfId="28762"/>
    <cellStyle name="Normal 38 2 5" xfId="28763"/>
    <cellStyle name="Normal 38 2 5 2" xfId="28764"/>
    <cellStyle name="Normal 38 2 5 3" xfId="28765"/>
    <cellStyle name="Normal 38 2 5 4" xfId="28766"/>
    <cellStyle name="Normal 38 2 6" xfId="28767"/>
    <cellStyle name="Normal 38 2 6 2" xfId="28768"/>
    <cellStyle name="Normal 38 2 6 3" xfId="28769"/>
    <cellStyle name="Normal 38 2 7" xfId="28770"/>
    <cellStyle name="Normal 38 2 8" xfId="28771"/>
    <cellStyle name="Normal 38 2 9" xfId="28772"/>
    <cellStyle name="Normal 38 3" xfId="28773"/>
    <cellStyle name="Normal 38 3 2" xfId="28774"/>
    <cellStyle name="Normal 38 3 2 2" xfId="28775"/>
    <cellStyle name="Normal 38 3 2 2 2" xfId="28776"/>
    <cellStyle name="Normal 38 3 2 2 2 2" xfId="28777"/>
    <cellStyle name="Normal 38 3 2 2 2 3" xfId="28778"/>
    <cellStyle name="Normal 38 3 2 2 2 4" xfId="28779"/>
    <cellStyle name="Normal 38 3 2 2 3" xfId="28780"/>
    <cellStyle name="Normal 38 3 2 2 4" xfId="28781"/>
    <cellStyle name="Normal 38 3 2 2 5" xfId="28782"/>
    <cellStyle name="Normal 38 3 2 3" xfId="28783"/>
    <cellStyle name="Normal 38 3 2 3 2" xfId="28784"/>
    <cellStyle name="Normal 38 3 2 3 3" xfId="28785"/>
    <cellStyle name="Normal 38 3 2 3 4" xfId="28786"/>
    <cellStyle name="Normal 38 3 2 4" xfId="28787"/>
    <cellStyle name="Normal 38 3 2 5" xfId="28788"/>
    <cellStyle name="Normal 38 3 2 6" xfId="28789"/>
    <cellStyle name="Normal 38 3 3" xfId="28790"/>
    <cellStyle name="Normal 38 3 3 2" xfId="28791"/>
    <cellStyle name="Normal 38 3 3 2 2" xfId="28792"/>
    <cellStyle name="Normal 38 3 3 2 3" xfId="28793"/>
    <cellStyle name="Normal 38 3 3 2 4" xfId="28794"/>
    <cellStyle name="Normal 38 3 3 3" xfId="28795"/>
    <cellStyle name="Normal 38 3 3 4" xfId="28796"/>
    <cellStyle name="Normal 38 3 3 5" xfId="28797"/>
    <cellStyle name="Normal 38 3 4" xfId="28798"/>
    <cellStyle name="Normal 38 3 4 2" xfId="28799"/>
    <cellStyle name="Normal 38 3 4 3" xfId="28800"/>
    <cellStyle name="Normal 38 3 4 4" xfId="28801"/>
    <cellStyle name="Normal 38 3 5" xfId="28802"/>
    <cellStyle name="Normal 38 3 5 2" xfId="28803"/>
    <cellStyle name="Normal 38 3 5 3" xfId="28804"/>
    <cellStyle name="Normal 38 3 5 4" xfId="28805"/>
    <cellStyle name="Normal 38 3 6" xfId="28806"/>
    <cellStyle name="Normal 38 3 6 2" xfId="28807"/>
    <cellStyle name="Normal 38 3 6 3" xfId="28808"/>
    <cellStyle name="Normal 38 3 7" xfId="28809"/>
    <cellStyle name="Normal 38 3 8" xfId="28810"/>
    <cellStyle name="Normal 38 3 9" xfId="28811"/>
    <cellStyle name="Normal 38 4" xfId="28812"/>
    <cellStyle name="Normal 38 4 2" xfId="28813"/>
    <cellStyle name="Normal 38 4 2 2" xfId="28814"/>
    <cellStyle name="Normal 38 4 2 2 2" xfId="28815"/>
    <cellStyle name="Normal 38 4 2 2 3" xfId="28816"/>
    <cellStyle name="Normal 38 4 2 2 4" xfId="28817"/>
    <cellStyle name="Normal 38 4 2 3" xfId="28818"/>
    <cellStyle name="Normal 38 4 2 4" xfId="28819"/>
    <cellStyle name="Normal 38 4 2 5" xfId="28820"/>
    <cellStyle name="Normal 38 4 3" xfId="28821"/>
    <cellStyle name="Normal 38 4 3 2" xfId="28822"/>
    <cellStyle name="Normal 38 4 3 3" xfId="28823"/>
    <cellStyle name="Normal 38 4 3 4" xfId="28824"/>
    <cellStyle name="Normal 38 4 4" xfId="28825"/>
    <cellStyle name="Normal 38 4 5" xfId="28826"/>
    <cellStyle name="Normal 38 4 6" xfId="28827"/>
    <cellStyle name="Normal 38 5" xfId="28828"/>
    <cellStyle name="Normal 38 5 2" xfId="28829"/>
    <cellStyle name="Normal 38 5 2 2" xfId="28830"/>
    <cellStyle name="Normal 38 5 2 2 2" xfId="28831"/>
    <cellStyle name="Normal 38 5 2 2 3" xfId="28832"/>
    <cellStyle name="Normal 38 5 2 2 4" xfId="28833"/>
    <cellStyle name="Normal 38 5 2 3" xfId="28834"/>
    <cellStyle name="Normal 38 5 2 4" xfId="28835"/>
    <cellStyle name="Normal 38 5 2 5" xfId="28836"/>
    <cellStyle name="Normal 38 5 3" xfId="28837"/>
    <cellStyle name="Normal 38 5 3 2" xfId="28838"/>
    <cellStyle name="Normal 38 5 3 3" xfId="28839"/>
    <cellStyle name="Normal 38 5 3 4" xfId="28840"/>
    <cellStyle name="Normal 38 5 4" xfId="28841"/>
    <cellStyle name="Normal 38 5 5" xfId="28842"/>
    <cellStyle name="Normal 38 5 6" xfId="28843"/>
    <cellStyle name="Normal 38 6" xfId="28844"/>
    <cellStyle name="Normal 38 6 2" xfId="28845"/>
    <cellStyle name="Normal 38 6 2 2" xfId="28846"/>
    <cellStyle name="Normal 38 6 2 2 2" xfId="28847"/>
    <cellStyle name="Normal 38 6 2 2 3" xfId="28848"/>
    <cellStyle name="Normal 38 6 2 2 4" xfId="28849"/>
    <cellStyle name="Normal 38 6 2 3" xfId="28850"/>
    <cellStyle name="Normal 38 6 2 4" xfId="28851"/>
    <cellStyle name="Normal 38 6 2 5" xfId="28852"/>
    <cellStyle name="Normal 38 6 3" xfId="28853"/>
    <cellStyle name="Normal 38 6 3 2" xfId="28854"/>
    <cellStyle name="Normal 38 6 3 3" xfId="28855"/>
    <cellStyle name="Normal 38 6 3 4" xfId="28856"/>
    <cellStyle name="Normal 38 6 4" xfId="28857"/>
    <cellStyle name="Normal 38 6 5" xfId="28858"/>
    <cellStyle name="Normal 38 6 6" xfId="28859"/>
    <cellStyle name="Normal 38 7" xfId="28860"/>
    <cellStyle name="Normal 38 7 2" xfId="28861"/>
    <cellStyle name="Normal 38 7 2 2" xfId="28862"/>
    <cellStyle name="Normal 38 7 2 3" xfId="28863"/>
    <cellStyle name="Normal 38 7 2 4" xfId="28864"/>
    <cellStyle name="Normal 38 7 3" xfId="28865"/>
    <cellStyle name="Normal 38 7 4" xfId="28866"/>
    <cellStyle name="Normal 38 7 5" xfId="28867"/>
    <cellStyle name="Normal 38 8" xfId="28868"/>
    <cellStyle name="Normal 38 8 2" xfId="28869"/>
    <cellStyle name="Normal 38 8 3" xfId="28870"/>
    <cellStyle name="Normal 38 8 4" xfId="28871"/>
    <cellStyle name="Normal 38 9" xfId="28872"/>
    <cellStyle name="Normal 38 9 2" xfId="28873"/>
    <cellStyle name="Normal 38 9 3" xfId="28874"/>
    <cellStyle name="Normal 38 9 4" xfId="28875"/>
    <cellStyle name="Normal 39" xfId="1216"/>
    <cellStyle name="Normal 39 2" xfId="28876"/>
    <cellStyle name="Normal 39 2 2" xfId="28877"/>
    <cellStyle name="Normal 39 3" xfId="28878"/>
    <cellStyle name="Normal 39 4" xfId="28879"/>
    <cellStyle name="Normal 39 5" xfId="28880"/>
    <cellStyle name="Normal 4" xfId="1217"/>
    <cellStyle name="Normal 4 10" xfId="1218"/>
    <cellStyle name="Normal 4 10 2" xfId="1219"/>
    <cellStyle name="Normal 4 11" xfId="1220"/>
    <cellStyle name="Normal 4 11 2" xfId="1221"/>
    <cellStyle name="Normal 4 12" xfId="1222"/>
    <cellStyle name="Normal 4 12 2" xfId="1223"/>
    <cellStyle name="Normal 4 13" xfId="1224"/>
    <cellStyle name="Normal 4 14" xfId="1225"/>
    <cellStyle name="Normal 4 15" xfId="1226"/>
    <cellStyle name="Normal 4 16" xfId="1227"/>
    <cellStyle name="Normal 4 17" xfId="1228"/>
    <cellStyle name="Normal 4 18" xfId="2600"/>
    <cellStyle name="Normal 4 2" xfId="1229"/>
    <cellStyle name="Normal 4 2 2" xfId="1230"/>
    <cellStyle name="Normal 4 2 2 2" xfId="1231"/>
    <cellStyle name="Normal 4 2 3" xfId="1232"/>
    <cellStyle name="Normal 4 2 3 2" xfId="1233"/>
    <cellStyle name="Normal 4 2 4" xfId="1234"/>
    <cellStyle name="Normal 4 3" xfId="1235"/>
    <cellStyle name="Normal 4 3 2" xfId="1236"/>
    <cellStyle name="Normal 4 4" xfId="1237"/>
    <cellStyle name="Normal 4 4 2" xfId="1238"/>
    <cellStyle name="Normal 4 5" xfId="1239"/>
    <cellStyle name="Normal 4 5 2" xfId="1240"/>
    <cellStyle name="Normal 4 6" xfId="1241"/>
    <cellStyle name="Normal 4 6 2" xfId="1242"/>
    <cellStyle name="Normal 4 7" xfId="1243"/>
    <cellStyle name="Normal 4 7 2" xfId="1244"/>
    <cellStyle name="Normal 4 8" xfId="1245"/>
    <cellStyle name="Normal 4 8 2" xfId="1246"/>
    <cellStyle name="Normal 4 9" xfId="1247"/>
    <cellStyle name="Normal 4 9 2" xfId="1248"/>
    <cellStyle name="Normal 40" xfId="1249"/>
    <cellStyle name="Normal 40 2" xfId="28881"/>
    <cellStyle name="Normal 40 2 2" xfId="28882"/>
    <cellStyle name="Normal 40 3" xfId="28883"/>
    <cellStyle name="Normal 40 4" xfId="28884"/>
    <cellStyle name="Normal 40 5" xfId="28885"/>
    <cellStyle name="Normal 41" xfId="1250"/>
    <cellStyle name="Normal 41 2" xfId="28886"/>
    <cellStyle name="Normal 41 2 2" xfId="28887"/>
    <cellStyle name="Normal 41 3" xfId="28888"/>
    <cellStyle name="Normal 41 4" xfId="28889"/>
    <cellStyle name="Normal 41 5" xfId="28890"/>
    <cellStyle name="Normal 42" xfId="1251"/>
    <cellStyle name="Normal 42 2" xfId="1252"/>
    <cellStyle name="Normal 42 2 2" xfId="28891"/>
    <cellStyle name="Normal 42 3" xfId="28892"/>
    <cellStyle name="Normal 42 4" xfId="28893"/>
    <cellStyle name="Normal 42 5" xfId="28894"/>
    <cellStyle name="Normal 43" xfId="1253"/>
    <cellStyle name="Normal 43 2" xfId="1254"/>
    <cellStyle name="Normal 43 2 2" xfId="28895"/>
    <cellStyle name="Normal 43 3" xfId="28896"/>
    <cellStyle name="Normal 43 4" xfId="28897"/>
    <cellStyle name="Normal 43 5" xfId="28898"/>
    <cellStyle name="Normal 44" xfId="1255"/>
    <cellStyle name="Normal 44 2" xfId="28899"/>
    <cellStyle name="Normal 44 2 2" xfId="28900"/>
    <cellStyle name="Normal 44 3" xfId="28901"/>
    <cellStyle name="Normal 44 4" xfId="28902"/>
    <cellStyle name="Normal 44 5" xfId="28903"/>
    <cellStyle name="Normal 45" xfId="1256"/>
    <cellStyle name="Normal 45 2" xfId="28904"/>
    <cellStyle name="Normal 45 2 2" xfId="28905"/>
    <cellStyle name="Normal 45 3" xfId="28906"/>
    <cellStyle name="Normal 45 4" xfId="28907"/>
    <cellStyle name="Normal 45 5" xfId="28908"/>
    <cellStyle name="Normal 46" xfId="1257"/>
    <cellStyle name="Normal 46 2" xfId="28909"/>
    <cellStyle name="Normal 46 2 2" xfId="28910"/>
    <cellStyle name="Normal 46 3" xfId="28911"/>
    <cellStyle name="Normal 46 4" xfId="28912"/>
    <cellStyle name="Normal 46 5" xfId="28913"/>
    <cellStyle name="Normal 47" xfId="1258"/>
    <cellStyle name="Normal 47 2" xfId="1259"/>
    <cellStyle name="Normal 47 2 2" xfId="28914"/>
    <cellStyle name="Normal 47 3" xfId="28915"/>
    <cellStyle name="Normal 47 4" xfId="28916"/>
    <cellStyle name="Normal 47 5" xfId="28917"/>
    <cellStyle name="Normal 48" xfId="1260"/>
    <cellStyle name="Normal 48 2" xfId="1261"/>
    <cellStyle name="Normal 48 2 2" xfId="28918"/>
    <cellStyle name="Normal 48 3" xfId="28919"/>
    <cellStyle name="Normal 48 4" xfId="28920"/>
    <cellStyle name="Normal 48 5" xfId="28921"/>
    <cellStyle name="Normal 49" xfId="1262"/>
    <cellStyle name="Normal 49 2" xfId="28922"/>
    <cellStyle name="Normal 49 2 2" xfId="28923"/>
    <cellStyle name="Normal 49 3" xfId="28924"/>
    <cellStyle name="Normal 49 4" xfId="28925"/>
    <cellStyle name="Normal 49 5" xfId="28926"/>
    <cellStyle name="Normal 5" xfId="45"/>
    <cellStyle name="Normal 5 10" xfId="28927"/>
    <cellStyle name="Normal 5 10 2" xfId="28928"/>
    <cellStyle name="Normal 5 10 2 2" xfId="28929"/>
    <cellStyle name="Normal 5 10 2 3" xfId="28930"/>
    <cellStyle name="Normal 5 10 2 4" xfId="28931"/>
    <cellStyle name="Normal 5 10 3" xfId="28932"/>
    <cellStyle name="Normal 5 10 4" xfId="28933"/>
    <cellStyle name="Normal 5 10 5" xfId="28934"/>
    <cellStyle name="Normal 5 11" xfId="28935"/>
    <cellStyle name="Normal 5 11 2" xfId="28936"/>
    <cellStyle name="Normal 5 11 3" xfId="28937"/>
    <cellStyle name="Normal 5 11 4" xfId="28938"/>
    <cellStyle name="Normal 5 12" xfId="28939"/>
    <cellStyle name="Normal 5 12 2" xfId="28940"/>
    <cellStyle name="Normal 5 12 3" xfId="28941"/>
    <cellStyle name="Normal 5 12 4" xfId="28942"/>
    <cellStyle name="Normal 5 13" xfId="28943"/>
    <cellStyle name="Normal 5 14" xfId="28944"/>
    <cellStyle name="Normal 5 14 2" xfId="28945"/>
    <cellStyle name="Normal 5 14 3" xfId="28946"/>
    <cellStyle name="Normal 5 14 4" xfId="28947"/>
    <cellStyle name="Normal 5 15" xfId="28948"/>
    <cellStyle name="Normal 5 15 2" xfId="28949"/>
    <cellStyle name="Normal 5 15 3" xfId="28950"/>
    <cellStyle name="Normal 5 16" xfId="28951"/>
    <cellStyle name="Normal 5 16 2" xfId="28952"/>
    <cellStyle name="Normal 5 17" xfId="28953"/>
    <cellStyle name="Normal 5 18" xfId="28954"/>
    <cellStyle name="Normal 5 2" xfId="1263"/>
    <cellStyle name="Normal 5 2 10" xfId="28955"/>
    <cellStyle name="Normal 5 2 10 2" xfId="28956"/>
    <cellStyle name="Normal 5 2 10 3" xfId="28957"/>
    <cellStyle name="Normal 5 2 10 4" xfId="28958"/>
    <cellStyle name="Normal 5 2 11" xfId="28959"/>
    <cellStyle name="Normal 5 2 11 2" xfId="28960"/>
    <cellStyle name="Normal 5 2 11 3" xfId="28961"/>
    <cellStyle name="Normal 5 2 11 4" xfId="28962"/>
    <cellStyle name="Normal 5 2 12" xfId="28963"/>
    <cellStyle name="Normal 5 2 12 2" xfId="28964"/>
    <cellStyle name="Normal 5 2 12 3" xfId="28965"/>
    <cellStyle name="Normal 5 2 12 4" xfId="28966"/>
    <cellStyle name="Normal 5 2 13" xfId="28967"/>
    <cellStyle name="Normal 5 2 13 2" xfId="28968"/>
    <cellStyle name="Normal 5 2 13 3" xfId="28969"/>
    <cellStyle name="Normal 5 2 14" xfId="28970"/>
    <cellStyle name="Normal 5 2 14 2" xfId="28971"/>
    <cellStyle name="Normal 5 2 15" xfId="28972"/>
    <cellStyle name="Normal 5 2 16" xfId="28973"/>
    <cellStyle name="Normal 5 2 2" xfId="1264"/>
    <cellStyle name="Normal 5 2 2 10" xfId="28974"/>
    <cellStyle name="Normal 5 2 2 10 2" xfId="28975"/>
    <cellStyle name="Normal 5 2 2 10 3" xfId="28976"/>
    <cellStyle name="Normal 5 2 2 10 4" xfId="28977"/>
    <cellStyle name="Normal 5 2 2 11" xfId="28978"/>
    <cellStyle name="Normal 5 2 2 11 2" xfId="28979"/>
    <cellStyle name="Normal 5 2 2 11 3" xfId="28980"/>
    <cellStyle name="Normal 5 2 2 12" xfId="28981"/>
    <cellStyle name="Normal 5 2 2 12 2" xfId="28982"/>
    <cellStyle name="Normal 5 2 2 13" xfId="28983"/>
    <cellStyle name="Normal 5 2 2 14" xfId="28984"/>
    <cellStyle name="Normal 5 2 2 2" xfId="28985"/>
    <cellStyle name="Normal 5 2 2 2 2" xfId="28986"/>
    <cellStyle name="Normal 5 2 2 2 2 2" xfId="28987"/>
    <cellStyle name="Normal 5 2 2 2 2 2 2" xfId="28988"/>
    <cellStyle name="Normal 5 2 2 2 2 2 2 2" xfId="28989"/>
    <cellStyle name="Normal 5 2 2 2 2 2 2 3" xfId="28990"/>
    <cellStyle name="Normal 5 2 2 2 2 2 2 4" xfId="28991"/>
    <cellStyle name="Normal 5 2 2 2 2 2 3" xfId="28992"/>
    <cellStyle name="Normal 5 2 2 2 2 2 4" xfId="28993"/>
    <cellStyle name="Normal 5 2 2 2 2 2 5" xfId="28994"/>
    <cellStyle name="Normal 5 2 2 2 2 3" xfId="28995"/>
    <cellStyle name="Normal 5 2 2 2 2 3 2" xfId="28996"/>
    <cellStyle name="Normal 5 2 2 2 2 3 3" xfId="28997"/>
    <cellStyle name="Normal 5 2 2 2 2 3 4" xfId="28998"/>
    <cellStyle name="Normal 5 2 2 2 2 4" xfId="28999"/>
    <cellStyle name="Normal 5 2 2 2 2 5" xfId="29000"/>
    <cellStyle name="Normal 5 2 2 2 2 6" xfId="29001"/>
    <cellStyle name="Normal 5 2 2 2 3" xfId="29002"/>
    <cellStyle name="Normal 5 2 2 2 3 2" xfId="29003"/>
    <cellStyle name="Normal 5 2 2 2 3 2 2" xfId="29004"/>
    <cellStyle name="Normal 5 2 2 2 3 2 3" xfId="29005"/>
    <cellStyle name="Normal 5 2 2 2 3 2 4" xfId="29006"/>
    <cellStyle name="Normal 5 2 2 2 3 3" xfId="29007"/>
    <cellStyle name="Normal 5 2 2 2 3 4" xfId="29008"/>
    <cellStyle name="Normal 5 2 2 2 3 5" xfId="29009"/>
    <cellStyle name="Normal 5 2 2 2 4" xfId="29010"/>
    <cellStyle name="Normal 5 2 2 2 4 2" xfId="29011"/>
    <cellStyle name="Normal 5 2 2 2 4 3" xfId="29012"/>
    <cellStyle name="Normal 5 2 2 2 4 4" xfId="29013"/>
    <cellStyle name="Normal 5 2 2 2 5" xfId="29014"/>
    <cellStyle name="Normal 5 2 2 2 5 2" xfId="29015"/>
    <cellStyle name="Normal 5 2 2 2 5 3" xfId="29016"/>
    <cellStyle name="Normal 5 2 2 2 5 4" xfId="29017"/>
    <cellStyle name="Normal 5 2 2 2 6" xfId="29018"/>
    <cellStyle name="Normal 5 2 2 2 6 2" xfId="29019"/>
    <cellStyle name="Normal 5 2 2 2 6 3" xfId="29020"/>
    <cellStyle name="Normal 5 2 2 2 7" xfId="29021"/>
    <cellStyle name="Normal 5 2 2 2 8" xfId="29022"/>
    <cellStyle name="Normal 5 2 2 2 9" xfId="29023"/>
    <cellStyle name="Normal 5 2 2 3" xfId="29024"/>
    <cellStyle name="Normal 5 2 2 3 2" xfId="29025"/>
    <cellStyle name="Normal 5 2 2 3 2 2" xfId="29026"/>
    <cellStyle name="Normal 5 2 2 3 2 2 2" xfId="29027"/>
    <cellStyle name="Normal 5 2 2 3 2 2 2 2" xfId="29028"/>
    <cellStyle name="Normal 5 2 2 3 2 2 2 3" xfId="29029"/>
    <cellStyle name="Normal 5 2 2 3 2 2 2 4" xfId="29030"/>
    <cellStyle name="Normal 5 2 2 3 2 2 3" xfId="29031"/>
    <cellStyle name="Normal 5 2 2 3 2 2 4" xfId="29032"/>
    <cellStyle name="Normal 5 2 2 3 2 2 5" xfId="29033"/>
    <cellStyle name="Normal 5 2 2 3 2 3" xfId="29034"/>
    <cellStyle name="Normal 5 2 2 3 2 3 2" xfId="29035"/>
    <cellStyle name="Normal 5 2 2 3 2 3 3" xfId="29036"/>
    <cellStyle name="Normal 5 2 2 3 2 3 4" xfId="29037"/>
    <cellStyle name="Normal 5 2 2 3 2 4" xfId="29038"/>
    <cellStyle name="Normal 5 2 2 3 2 5" xfId="29039"/>
    <cellStyle name="Normal 5 2 2 3 2 6" xfId="29040"/>
    <cellStyle name="Normal 5 2 2 3 3" xfId="29041"/>
    <cellStyle name="Normal 5 2 2 3 3 2" xfId="29042"/>
    <cellStyle name="Normal 5 2 2 3 3 2 2" xfId="29043"/>
    <cellStyle name="Normal 5 2 2 3 3 2 3" xfId="29044"/>
    <cellStyle name="Normal 5 2 2 3 3 2 4" xfId="29045"/>
    <cellStyle name="Normal 5 2 2 3 3 3" xfId="29046"/>
    <cellStyle name="Normal 5 2 2 3 3 4" xfId="29047"/>
    <cellStyle name="Normal 5 2 2 3 3 5" xfId="29048"/>
    <cellStyle name="Normal 5 2 2 3 4" xfId="29049"/>
    <cellStyle name="Normal 5 2 2 3 4 2" xfId="29050"/>
    <cellStyle name="Normal 5 2 2 3 4 3" xfId="29051"/>
    <cellStyle name="Normal 5 2 2 3 4 4" xfId="29052"/>
    <cellStyle name="Normal 5 2 2 3 5" xfId="29053"/>
    <cellStyle name="Normal 5 2 2 3 5 2" xfId="29054"/>
    <cellStyle name="Normal 5 2 2 3 5 3" xfId="29055"/>
    <cellStyle name="Normal 5 2 2 3 5 4" xfId="29056"/>
    <cellStyle name="Normal 5 2 2 3 6" xfId="29057"/>
    <cellStyle name="Normal 5 2 2 3 6 2" xfId="29058"/>
    <cellStyle name="Normal 5 2 2 3 6 3" xfId="29059"/>
    <cellStyle name="Normal 5 2 2 3 7" xfId="29060"/>
    <cellStyle name="Normal 5 2 2 3 8" xfId="29061"/>
    <cellStyle name="Normal 5 2 2 3 9" xfId="29062"/>
    <cellStyle name="Normal 5 2 2 4" xfId="29063"/>
    <cellStyle name="Normal 5 2 2 4 2" xfId="29064"/>
    <cellStyle name="Normal 5 2 2 4 2 2" xfId="29065"/>
    <cellStyle name="Normal 5 2 2 4 2 2 2" xfId="29066"/>
    <cellStyle name="Normal 5 2 2 4 2 2 3" xfId="29067"/>
    <cellStyle name="Normal 5 2 2 4 2 2 4" xfId="29068"/>
    <cellStyle name="Normal 5 2 2 4 2 3" xfId="29069"/>
    <cellStyle name="Normal 5 2 2 4 2 4" xfId="29070"/>
    <cellStyle name="Normal 5 2 2 4 2 5" xfId="29071"/>
    <cellStyle name="Normal 5 2 2 4 3" xfId="29072"/>
    <cellStyle name="Normal 5 2 2 4 3 2" xfId="29073"/>
    <cellStyle name="Normal 5 2 2 4 3 3" xfId="29074"/>
    <cellStyle name="Normal 5 2 2 4 3 4" xfId="29075"/>
    <cellStyle name="Normal 5 2 2 4 4" xfId="29076"/>
    <cellStyle name="Normal 5 2 2 4 5" xfId="29077"/>
    <cellStyle name="Normal 5 2 2 4 6" xfId="29078"/>
    <cellStyle name="Normal 5 2 2 5" xfId="29079"/>
    <cellStyle name="Normal 5 2 2 5 2" xfId="29080"/>
    <cellStyle name="Normal 5 2 2 5 2 2" xfId="29081"/>
    <cellStyle name="Normal 5 2 2 5 2 2 2" xfId="29082"/>
    <cellStyle name="Normal 5 2 2 5 2 2 3" xfId="29083"/>
    <cellStyle name="Normal 5 2 2 5 2 2 4" xfId="29084"/>
    <cellStyle name="Normal 5 2 2 5 2 3" xfId="29085"/>
    <cellStyle name="Normal 5 2 2 5 2 4" xfId="29086"/>
    <cellStyle name="Normal 5 2 2 5 2 5" xfId="29087"/>
    <cellStyle name="Normal 5 2 2 5 3" xfId="29088"/>
    <cellStyle name="Normal 5 2 2 5 3 2" xfId="29089"/>
    <cellStyle name="Normal 5 2 2 5 3 3" xfId="29090"/>
    <cellStyle name="Normal 5 2 2 5 3 4" xfId="29091"/>
    <cellStyle name="Normal 5 2 2 5 4" xfId="29092"/>
    <cellStyle name="Normal 5 2 2 5 5" xfId="29093"/>
    <cellStyle name="Normal 5 2 2 5 6" xfId="29094"/>
    <cellStyle name="Normal 5 2 2 6" xfId="29095"/>
    <cellStyle name="Normal 5 2 2 6 2" xfId="29096"/>
    <cellStyle name="Normal 5 2 2 6 2 2" xfId="29097"/>
    <cellStyle name="Normal 5 2 2 6 2 2 2" xfId="29098"/>
    <cellStyle name="Normal 5 2 2 6 2 2 3" xfId="29099"/>
    <cellStyle name="Normal 5 2 2 6 2 2 4" xfId="29100"/>
    <cellStyle name="Normal 5 2 2 6 2 3" xfId="29101"/>
    <cellStyle name="Normal 5 2 2 6 2 4" xfId="29102"/>
    <cellStyle name="Normal 5 2 2 6 2 5" xfId="29103"/>
    <cellStyle name="Normal 5 2 2 6 3" xfId="29104"/>
    <cellStyle name="Normal 5 2 2 6 3 2" xfId="29105"/>
    <cellStyle name="Normal 5 2 2 6 3 3" xfId="29106"/>
    <cellStyle name="Normal 5 2 2 6 3 4" xfId="29107"/>
    <cellStyle name="Normal 5 2 2 6 4" xfId="29108"/>
    <cellStyle name="Normal 5 2 2 6 5" xfId="29109"/>
    <cellStyle name="Normal 5 2 2 6 6" xfId="29110"/>
    <cellStyle name="Normal 5 2 2 7" xfId="29111"/>
    <cellStyle name="Normal 5 2 2 7 2" xfId="29112"/>
    <cellStyle name="Normal 5 2 2 7 2 2" xfId="29113"/>
    <cellStyle name="Normal 5 2 2 7 2 3" xfId="29114"/>
    <cellStyle name="Normal 5 2 2 7 2 4" xfId="29115"/>
    <cellStyle name="Normal 5 2 2 7 3" xfId="29116"/>
    <cellStyle name="Normal 5 2 2 7 4" xfId="29117"/>
    <cellStyle name="Normal 5 2 2 7 5" xfId="29118"/>
    <cellStyle name="Normal 5 2 2 8" xfId="29119"/>
    <cellStyle name="Normal 5 2 2 8 2" xfId="29120"/>
    <cellStyle name="Normal 5 2 2 8 3" xfId="29121"/>
    <cellStyle name="Normal 5 2 2 8 4" xfId="29122"/>
    <cellStyle name="Normal 5 2 2 9" xfId="29123"/>
    <cellStyle name="Normal 5 2 2 9 2" xfId="29124"/>
    <cellStyle name="Normal 5 2 2 9 3" xfId="29125"/>
    <cellStyle name="Normal 5 2 2 9 4" xfId="29126"/>
    <cellStyle name="Normal 5 2 3" xfId="1265"/>
    <cellStyle name="Normal 5 2 3 10" xfId="29127"/>
    <cellStyle name="Normal 5 2 3 10 2" xfId="29128"/>
    <cellStyle name="Normal 5 2 3 10 3" xfId="29129"/>
    <cellStyle name="Normal 5 2 3 10 4" xfId="29130"/>
    <cellStyle name="Normal 5 2 3 11" xfId="29131"/>
    <cellStyle name="Normal 5 2 3 11 2" xfId="29132"/>
    <cellStyle name="Normal 5 2 3 11 3" xfId="29133"/>
    <cellStyle name="Normal 5 2 3 12" xfId="29134"/>
    <cellStyle name="Normal 5 2 3 12 2" xfId="29135"/>
    <cellStyle name="Normal 5 2 3 13" xfId="29136"/>
    <cellStyle name="Normal 5 2 3 14" xfId="29137"/>
    <cellStyle name="Normal 5 2 3 2" xfId="2474"/>
    <cellStyle name="Normal 5 2 3 2 2" xfId="26669"/>
    <cellStyle name="Normal 5 2 3 2 2 2" xfId="29138"/>
    <cellStyle name="Normal 5 2 3 2 2 2 2" xfId="29139"/>
    <cellStyle name="Normal 5 2 3 2 2 2 2 2" xfId="29140"/>
    <cellStyle name="Normal 5 2 3 2 2 2 2 3" xfId="29141"/>
    <cellStyle name="Normal 5 2 3 2 2 2 2 4" xfId="29142"/>
    <cellStyle name="Normal 5 2 3 2 2 2 3" xfId="29143"/>
    <cellStyle name="Normal 5 2 3 2 2 2 4" xfId="29144"/>
    <cellStyle name="Normal 5 2 3 2 2 2 5" xfId="29145"/>
    <cellStyle name="Normal 5 2 3 2 2 3" xfId="29146"/>
    <cellStyle name="Normal 5 2 3 2 2 3 2" xfId="29147"/>
    <cellStyle name="Normal 5 2 3 2 2 3 3" xfId="29148"/>
    <cellStyle name="Normal 5 2 3 2 2 3 4" xfId="29149"/>
    <cellStyle name="Normal 5 2 3 2 2 4" xfId="29150"/>
    <cellStyle name="Normal 5 2 3 2 2 5" xfId="29151"/>
    <cellStyle name="Normal 5 2 3 2 2 6" xfId="29152"/>
    <cellStyle name="Normal 5 2 3 2 3" xfId="29153"/>
    <cellStyle name="Normal 5 2 3 2 3 2" xfId="29154"/>
    <cellStyle name="Normal 5 2 3 2 3 2 2" xfId="29155"/>
    <cellStyle name="Normal 5 2 3 2 3 2 3" xfId="29156"/>
    <cellStyle name="Normal 5 2 3 2 3 2 4" xfId="29157"/>
    <cellStyle name="Normal 5 2 3 2 3 3" xfId="29158"/>
    <cellStyle name="Normal 5 2 3 2 3 4" xfId="29159"/>
    <cellStyle name="Normal 5 2 3 2 3 5" xfId="29160"/>
    <cellStyle name="Normal 5 2 3 2 4" xfId="29161"/>
    <cellStyle name="Normal 5 2 3 2 4 2" xfId="29162"/>
    <cellStyle name="Normal 5 2 3 2 4 3" xfId="29163"/>
    <cellStyle name="Normal 5 2 3 2 4 4" xfId="29164"/>
    <cellStyle name="Normal 5 2 3 2 5" xfId="29165"/>
    <cellStyle name="Normal 5 2 3 2 5 2" xfId="29166"/>
    <cellStyle name="Normal 5 2 3 2 5 3" xfId="29167"/>
    <cellStyle name="Normal 5 2 3 2 5 4" xfId="29168"/>
    <cellStyle name="Normal 5 2 3 2 6" xfId="29169"/>
    <cellStyle name="Normal 5 2 3 2 6 2" xfId="29170"/>
    <cellStyle name="Normal 5 2 3 2 6 3" xfId="29171"/>
    <cellStyle name="Normal 5 2 3 2 7" xfId="29172"/>
    <cellStyle name="Normal 5 2 3 2 8" xfId="29173"/>
    <cellStyle name="Normal 5 2 3 2 9" xfId="29174"/>
    <cellStyle name="Normal 5 2 3 3" xfId="26437"/>
    <cellStyle name="Normal 5 2 3 3 2" xfId="29175"/>
    <cellStyle name="Normal 5 2 3 3 2 2" xfId="29176"/>
    <cellStyle name="Normal 5 2 3 3 2 2 2" xfId="29177"/>
    <cellStyle name="Normal 5 2 3 3 2 2 2 2" xfId="29178"/>
    <cellStyle name="Normal 5 2 3 3 2 2 2 3" xfId="29179"/>
    <cellStyle name="Normal 5 2 3 3 2 2 2 4" xfId="29180"/>
    <cellStyle name="Normal 5 2 3 3 2 2 3" xfId="29181"/>
    <cellStyle name="Normal 5 2 3 3 2 2 4" xfId="29182"/>
    <cellStyle name="Normal 5 2 3 3 2 2 5" xfId="29183"/>
    <cellStyle name="Normal 5 2 3 3 2 3" xfId="29184"/>
    <cellStyle name="Normal 5 2 3 3 2 3 2" xfId="29185"/>
    <cellStyle name="Normal 5 2 3 3 2 3 3" xfId="29186"/>
    <cellStyle name="Normal 5 2 3 3 2 3 4" xfId="29187"/>
    <cellStyle name="Normal 5 2 3 3 2 4" xfId="29188"/>
    <cellStyle name="Normal 5 2 3 3 2 5" xfId="29189"/>
    <cellStyle name="Normal 5 2 3 3 2 6" xfId="29190"/>
    <cellStyle name="Normal 5 2 3 3 3" xfId="29191"/>
    <cellStyle name="Normal 5 2 3 3 3 2" xfId="29192"/>
    <cellStyle name="Normal 5 2 3 3 3 2 2" xfId="29193"/>
    <cellStyle name="Normal 5 2 3 3 3 2 3" xfId="29194"/>
    <cellStyle name="Normal 5 2 3 3 3 2 4" xfId="29195"/>
    <cellStyle name="Normal 5 2 3 3 3 3" xfId="29196"/>
    <cellStyle name="Normal 5 2 3 3 3 4" xfId="29197"/>
    <cellStyle name="Normal 5 2 3 3 3 5" xfId="29198"/>
    <cellStyle name="Normal 5 2 3 3 4" xfId="29199"/>
    <cellStyle name="Normal 5 2 3 3 4 2" xfId="29200"/>
    <cellStyle name="Normal 5 2 3 3 4 3" xfId="29201"/>
    <cellStyle name="Normal 5 2 3 3 4 4" xfId="29202"/>
    <cellStyle name="Normal 5 2 3 3 5" xfId="29203"/>
    <cellStyle name="Normal 5 2 3 3 5 2" xfId="29204"/>
    <cellStyle name="Normal 5 2 3 3 5 3" xfId="29205"/>
    <cellStyle name="Normal 5 2 3 3 5 4" xfId="29206"/>
    <cellStyle name="Normal 5 2 3 3 6" xfId="29207"/>
    <cellStyle name="Normal 5 2 3 3 6 2" xfId="29208"/>
    <cellStyle name="Normal 5 2 3 3 6 3" xfId="29209"/>
    <cellStyle name="Normal 5 2 3 3 7" xfId="29210"/>
    <cellStyle name="Normal 5 2 3 3 8" xfId="29211"/>
    <cellStyle name="Normal 5 2 3 3 9" xfId="29212"/>
    <cellStyle name="Normal 5 2 3 4" xfId="29213"/>
    <cellStyle name="Normal 5 2 3 4 2" xfId="29214"/>
    <cellStyle name="Normal 5 2 3 4 2 2" xfId="29215"/>
    <cellStyle name="Normal 5 2 3 4 2 2 2" xfId="29216"/>
    <cellStyle name="Normal 5 2 3 4 2 2 3" xfId="29217"/>
    <cellStyle name="Normal 5 2 3 4 2 2 4" xfId="29218"/>
    <cellStyle name="Normal 5 2 3 4 2 3" xfId="29219"/>
    <cellStyle name="Normal 5 2 3 4 2 4" xfId="29220"/>
    <cellStyle name="Normal 5 2 3 4 2 5" xfId="29221"/>
    <cellStyle name="Normal 5 2 3 4 3" xfId="29222"/>
    <cellStyle name="Normal 5 2 3 4 3 2" xfId="29223"/>
    <cellStyle name="Normal 5 2 3 4 3 3" xfId="29224"/>
    <cellStyle name="Normal 5 2 3 4 3 4" xfId="29225"/>
    <cellStyle name="Normal 5 2 3 4 4" xfId="29226"/>
    <cellStyle name="Normal 5 2 3 4 5" xfId="29227"/>
    <cellStyle name="Normal 5 2 3 4 6" xfId="29228"/>
    <cellStyle name="Normal 5 2 3 5" xfId="29229"/>
    <cellStyle name="Normal 5 2 3 5 2" xfId="29230"/>
    <cellStyle name="Normal 5 2 3 5 2 2" xfId="29231"/>
    <cellStyle name="Normal 5 2 3 5 2 2 2" xfId="29232"/>
    <cellStyle name="Normal 5 2 3 5 2 2 3" xfId="29233"/>
    <cellStyle name="Normal 5 2 3 5 2 2 4" xfId="29234"/>
    <cellStyle name="Normal 5 2 3 5 2 3" xfId="29235"/>
    <cellStyle name="Normal 5 2 3 5 2 4" xfId="29236"/>
    <cellStyle name="Normal 5 2 3 5 2 5" xfId="29237"/>
    <cellStyle name="Normal 5 2 3 5 3" xfId="29238"/>
    <cellStyle name="Normal 5 2 3 5 3 2" xfId="29239"/>
    <cellStyle name="Normal 5 2 3 5 3 3" xfId="29240"/>
    <cellStyle name="Normal 5 2 3 5 3 4" xfId="29241"/>
    <cellStyle name="Normal 5 2 3 5 4" xfId="29242"/>
    <cellStyle name="Normal 5 2 3 5 5" xfId="29243"/>
    <cellStyle name="Normal 5 2 3 5 6" xfId="29244"/>
    <cellStyle name="Normal 5 2 3 6" xfId="29245"/>
    <cellStyle name="Normal 5 2 3 6 2" xfId="29246"/>
    <cellStyle name="Normal 5 2 3 6 2 2" xfId="29247"/>
    <cellStyle name="Normal 5 2 3 6 2 2 2" xfId="29248"/>
    <cellStyle name="Normal 5 2 3 6 2 2 3" xfId="29249"/>
    <cellStyle name="Normal 5 2 3 6 2 2 4" xfId="29250"/>
    <cellStyle name="Normal 5 2 3 6 2 3" xfId="29251"/>
    <cellStyle name="Normal 5 2 3 6 2 4" xfId="29252"/>
    <cellStyle name="Normal 5 2 3 6 2 5" xfId="29253"/>
    <cellStyle name="Normal 5 2 3 6 3" xfId="29254"/>
    <cellStyle name="Normal 5 2 3 6 3 2" xfId="29255"/>
    <cellStyle name="Normal 5 2 3 6 3 3" xfId="29256"/>
    <cellStyle name="Normal 5 2 3 6 3 4" xfId="29257"/>
    <cellStyle name="Normal 5 2 3 6 4" xfId="29258"/>
    <cellStyle name="Normal 5 2 3 6 5" xfId="29259"/>
    <cellStyle name="Normal 5 2 3 6 6" xfId="29260"/>
    <cellStyle name="Normal 5 2 3 7" xfId="29261"/>
    <cellStyle name="Normal 5 2 3 7 2" xfId="29262"/>
    <cellStyle name="Normal 5 2 3 7 2 2" xfId="29263"/>
    <cellStyle name="Normal 5 2 3 7 2 3" xfId="29264"/>
    <cellStyle name="Normal 5 2 3 7 2 4" xfId="29265"/>
    <cellStyle name="Normal 5 2 3 7 3" xfId="29266"/>
    <cellStyle name="Normal 5 2 3 7 4" xfId="29267"/>
    <cellStyle name="Normal 5 2 3 7 5" xfId="29268"/>
    <cellStyle name="Normal 5 2 3 8" xfId="29269"/>
    <cellStyle name="Normal 5 2 3 8 2" xfId="29270"/>
    <cellStyle name="Normal 5 2 3 8 3" xfId="29271"/>
    <cellStyle name="Normal 5 2 3 8 4" xfId="29272"/>
    <cellStyle name="Normal 5 2 3 9" xfId="29273"/>
    <cellStyle name="Normal 5 2 3 9 2" xfId="29274"/>
    <cellStyle name="Normal 5 2 3 9 3" xfId="29275"/>
    <cellStyle name="Normal 5 2 3 9 4" xfId="29276"/>
    <cellStyle name="Normal 5 2 4" xfId="29277"/>
    <cellStyle name="Normal 5 2 4 2" xfId="29278"/>
    <cellStyle name="Normal 5 2 4 2 2" xfId="29279"/>
    <cellStyle name="Normal 5 2 4 2 2 2" xfId="29280"/>
    <cellStyle name="Normal 5 2 4 2 2 2 2" xfId="29281"/>
    <cellStyle name="Normal 5 2 4 2 2 2 3" xfId="29282"/>
    <cellStyle name="Normal 5 2 4 2 2 2 4" xfId="29283"/>
    <cellStyle name="Normal 5 2 4 2 2 3" xfId="29284"/>
    <cellStyle name="Normal 5 2 4 2 2 4" xfId="29285"/>
    <cellStyle name="Normal 5 2 4 2 2 5" xfId="29286"/>
    <cellStyle name="Normal 5 2 4 2 3" xfId="29287"/>
    <cellStyle name="Normal 5 2 4 2 3 2" xfId="29288"/>
    <cellStyle name="Normal 5 2 4 2 3 3" xfId="29289"/>
    <cellStyle name="Normal 5 2 4 2 3 4" xfId="29290"/>
    <cellStyle name="Normal 5 2 4 2 4" xfId="29291"/>
    <cellStyle name="Normal 5 2 4 2 5" xfId="29292"/>
    <cellStyle name="Normal 5 2 4 2 6" xfId="29293"/>
    <cellStyle name="Normal 5 2 4 3" xfId="29294"/>
    <cellStyle name="Normal 5 2 4 3 2" xfId="29295"/>
    <cellStyle name="Normal 5 2 4 3 2 2" xfId="29296"/>
    <cellStyle name="Normal 5 2 4 3 2 3" xfId="29297"/>
    <cellStyle name="Normal 5 2 4 3 2 4" xfId="29298"/>
    <cellStyle name="Normal 5 2 4 3 3" xfId="29299"/>
    <cellStyle name="Normal 5 2 4 3 4" xfId="29300"/>
    <cellStyle name="Normal 5 2 4 3 5" xfId="29301"/>
    <cellStyle name="Normal 5 2 4 4" xfId="29302"/>
    <cellStyle name="Normal 5 2 4 4 2" xfId="29303"/>
    <cellStyle name="Normal 5 2 4 4 3" xfId="29304"/>
    <cellStyle name="Normal 5 2 4 4 4" xfId="29305"/>
    <cellStyle name="Normal 5 2 4 5" xfId="29306"/>
    <cellStyle name="Normal 5 2 4 5 2" xfId="29307"/>
    <cellStyle name="Normal 5 2 4 5 3" xfId="29308"/>
    <cellStyle name="Normal 5 2 4 5 4" xfId="29309"/>
    <cellStyle name="Normal 5 2 4 6" xfId="29310"/>
    <cellStyle name="Normal 5 2 4 6 2" xfId="29311"/>
    <cellStyle name="Normal 5 2 4 6 3" xfId="29312"/>
    <cellStyle name="Normal 5 2 4 7" xfId="29313"/>
    <cellStyle name="Normal 5 2 4 8" xfId="29314"/>
    <cellStyle name="Normal 5 2 4 9" xfId="29315"/>
    <cellStyle name="Normal 5 2 5" xfId="29316"/>
    <cellStyle name="Normal 5 2 5 2" xfId="29317"/>
    <cellStyle name="Normal 5 2 5 2 2" xfId="29318"/>
    <cellStyle name="Normal 5 2 5 2 2 2" xfId="29319"/>
    <cellStyle name="Normal 5 2 5 2 2 2 2" xfId="29320"/>
    <cellStyle name="Normal 5 2 5 2 2 2 3" xfId="29321"/>
    <cellStyle name="Normal 5 2 5 2 2 2 4" xfId="29322"/>
    <cellStyle name="Normal 5 2 5 2 2 3" xfId="29323"/>
    <cellStyle name="Normal 5 2 5 2 2 4" xfId="29324"/>
    <cellStyle name="Normal 5 2 5 2 2 5" xfId="29325"/>
    <cellStyle name="Normal 5 2 5 2 3" xfId="29326"/>
    <cellStyle name="Normal 5 2 5 2 3 2" xfId="29327"/>
    <cellStyle name="Normal 5 2 5 2 3 3" xfId="29328"/>
    <cellStyle name="Normal 5 2 5 2 3 4" xfId="29329"/>
    <cellStyle name="Normal 5 2 5 2 4" xfId="29330"/>
    <cellStyle name="Normal 5 2 5 2 5" xfId="29331"/>
    <cellStyle name="Normal 5 2 5 2 6" xfId="29332"/>
    <cellStyle name="Normal 5 2 5 3" xfId="29333"/>
    <cellStyle name="Normal 5 2 5 3 2" xfId="29334"/>
    <cellStyle name="Normal 5 2 5 3 2 2" xfId="29335"/>
    <cellStyle name="Normal 5 2 5 3 2 3" xfId="29336"/>
    <cellStyle name="Normal 5 2 5 3 2 4" xfId="29337"/>
    <cellStyle name="Normal 5 2 5 3 3" xfId="29338"/>
    <cellStyle name="Normal 5 2 5 3 4" xfId="29339"/>
    <cellStyle name="Normal 5 2 5 3 5" xfId="29340"/>
    <cellStyle name="Normal 5 2 5 4" xfId="29341"/>
    <cellStyle name="Normal 5 2 5 4 2" xfId="29342"/>
    <cellStyle name="Normal 5 2 5 4 3" xfId="29343"/>
    <cellStyle name="Normal 5 2 5 4 4" xfId="29344"/>
    <cellStyle name="Normal 5 2 5 5" xfId="29345"/>
    <cellStyle name="Normal 5 2 5 5 2" xfId="29346"/>
    <cellStyle name="Normal 5 2 5 5 3" xfId="29347"/>
    <cellStyle name="Normal 5 2 5 5 4" xfId="29348"/>
    <cellStyle name="Normal 5 2 5 6" xfId="29349"/>
    <cellStyle name="Normal 5 2 5 6 2" xfId="29350"/>
    <cellStyle name="Normal 5 2 5 6 3" xfId="29351"/>
    <cellStyle name="Normal 5 2 5 7" xfId="29352"/>
    <cellStyle name="Normal 5 2 5 8" xfId="29353"/>
    <cellStyle name="Normal 5 2 5 9" xfId="29354"/>
    <cellStyle name="Normal 5 2 6" xfId="29355"/>
    <cellStyle name="Normal 5 2 6 2" xfId="29356"/>
    <cellStyle name="Normal 5 2 6 2 2" xfId="29357"/>
    <cellStyle name="Normal 5 2 6 2 2 2" xfId="29358"/>
    <cellStyle name="Normal 5 2 6 2 2 3" xfId="29359"/>
    <cellStyle name="Normal 5 2 6 2 2 4" xfId="29360"/>
    <cellStyle name="Normal 5 2 6 2 3" xfId="29361"/>
    <cellStyle name="Normal 5 2 6 2 4" xfId="29362"/>
    <cellStyle name="Normal 5 2 6 2 5" xfId="29363"/>
    <cellStyle name="Normal 5 2 6 3" xfId="29364"/>
    <cellStyle name="Normal 5 2 6 3 2" xfId="29365"/>
    <cellStyle name="Normal 5 2 6 3 3" xfId="29366"/>
    <cellStyle name="Normal 5 2 6 3 4" xfId="29367"/>
    <cellStyle name="Normal 5 2 6 4" xfId="29368"/>
    <cellStyle name="Normal 5 2 6 5" xfId="29369"/>
    <cellStyle name="Normal 5 2 6 6" xfId="29370"/>
    <cellStyle name="Normal 5 2 7" xfId="29371"/>
    <cellStyle name="Normal 5 2 7 2" xfId="29372"/>
    <cellStyle name="Normal 5 2 7 2 2" xfId="29373"/>
    <cellStyle name="Normal 5 2 7 2 2 2" xfId="29374"/>
    <cellStyle name="Normal 5 2 7 2 2 3" xfId="29375"/>
    <cellStyle name="Normal 5 2 7 2 2 4" xfId="29376"/>
    <cellStyle name="Normal 5 2 7 2 3" xfId="29377"/>
    <cellStyle name="Normal 5 2 7 2 4" xfId="29378"/>
    <cellStyle name="Normal 5 2 7 2 5" xfId="29379"/>
    <cellStyle name="Normal 5 2 7 3" xfId="29380"/>
    <cellStyle name="Normal 5 2 7 3 2" xfId="29381"/>
    <cellStyle name="Normal 5 2 7 3 3" xfId="29382"/>
    <cellStyle name="Normal 5 2 7 3 4" xfId="29383"/>
    <cellStyle name="Normal 5 2 7 4" xfId="29384"/>
    <cellStyle name="Normal 5 2 7 5" xfId="29385"/>
    <cellStyle name="Normal 5 2 7 6" xfId="29386"/>
    <cellStyle name="Normal 5 2 8" xfId="29387"/>
    <cellStyle name="Normal 5 2 8 2" xfId="29388"/>
    <cellStyle name="Normal 5 2 8 2 2" xfId="29389"/>
    <cellStyle name="Normal 5 2 8 2 2 2" xfId="29390"/>
    <cellStyle name="Normal 5 2 8 2 2 3" xfId="29391"/>
    <cellStyle name="Normal 5 2 8 2 2 4" xfId="29392"/>
    <cellStyle name="Normal 5 2 8 2 3" xfId="29393"/>
    <cellStyle name="Normal 5 2 8 2 4" xfId="29394"/>
    <cellStyle name="Normal 5 2 8 2 5" xfId="29395"/>
    <cellStyle name="Normal 5 2 8 3" xfId="29396"/>
    <cellStyle name="Normal 5 2 8 3 2" xfId="29397"/>
    <cellStyle name="Normal 5 2 8 3 3" xfId="29398"/>
    <cellStyle name="Normal 5 2 8 3 4" xfId="29399"/>
    <cellStyle name="Normal 5 2 8 4" xfId="29400"/>
    <cellStyle name="Normal 5 2 8 5" xfId="29401"/>
    <cellStyle name="Normal 5 2 8 6" xfId="29402"/>
    <cellStyle name="Normal 5 2 9" xfId="29403"/>
    <cellStyle name="Normal 5 2 9 2" xfId="29404"/>
    <cellStyle name="Normal 5 2 9 2 2" xfId="29405"/>
    <cellStyle name="Normal 5 2 9 2 3" xfId="29406"/>
    <cellStyle name="Normal 5 2 9 2 4" xfId="29407"/>
    <cellStyle name="Normal 5 2 9 3" xfId="29408"/>
    <cellStyle name="Normal 5 2 9 4" xfId="29409"/>
    <cellStyle name="Normal 5 2 9 5" xfId="29410"/>
    <cellStyle name="Normal 5 3" xfId="1266"/>
    <cellStyle name="Normal 5 3 10" xfId="29411"/>
    <cellStyle name="Normal 5 3 10 2" xfId="29412"/>
    <cellStyle name="Normal 5 3 10 3" xfId="29413"/>
    <cellStyle name="Normal 5 3 10 4" xfId="29414"/>
    <cellStyle name="Normal 5 3 11" xfId="29415"/>
    <cellStyle name="Normal 5 3 11 2" xfId="29416"/>
    <cellStyle name="Normal 5 3 11 3" xfId="29417"/>
    <cellStyle name="Normal 5 3 12" xfId="29418"/>
    <cellStyle name="Normal 5 3 12 2" xfId="29419"/>
    <cellStyle name="Normal 5 3 13" xfId="29420"/>
    <cellStyle name="Normal 5 3 14" xfId="29421"/>
    <cellStyle name="Normal 5 3 2" xfId="1267"/>
    <cellStyle name="Normal 5 3 2 2" xfId="29422"/>
    <cellStyle name="Normal 5 3 2 2 2" xfId="29423"/>
    <cellStyle name="Normal 5 3 2 2 2 2" xfId="29424"/>
    <cellStyle name="Normal 5 3 2 2 2 2 2" xfId="29425"/>
    <cellStyle name="Normal 5 3 2 2 2 2 3" xfId="29426"/>
    <cellStyle name="Normal 5 3 2 2 2 2 4" xfId="29427"/>
    <cellStyle name="Normal 5 3 2 2 2 3" xfId="29428"/>
    <cellStyle name="Normal 5 3 2 2 2 4" xfId="29429"/>
    <cellStyle name="Normal 5 3 2 2 2 5" xfId="29430"/>
    <cellStyle name="Normal 5 3 2 2 3" xfId="29431"/>
    <cellStyle name="Normal 5 3 2 2 3 2" xfId="29432"/>
    <cellStyle name="Normal 5 3 2 2 3 3" xfId="29433"/>
    <cellStyle name="Normal 5 3 2 2 3 4" xfId="29434"/>
    <cellStyle name="Normal 5 3 2 2 4" xfId="29435"/>
    <cellStyle name="Normal 5 3 2 2 5" xfId="29436"/>
    <cellStyle name="Normal 5 3 2 2 6" xfId="29437"/>
    <cellStyle name="Normal 5 3 2 3" xfId="29438"/>
    <cellStyle name="Normal 5 3 2 3 2" xfId="29439"/>
    <cellStyle name="Normal 5 3 2 3 2 2" xfId="29440"/>
    <cellStyle name="Normal 5 3 2 3 2 3" xfId="29441"/>
    <cellStyle name="Normal 5 3 2 3 2 4" xfId="29442"/>
    <cellStyle name="Normal 5 3 2 3 3" xfId="29443"/>
    <cellStyle name="Normal 5 3 2 3 4" xfId="29444"/>
    <cellStyle name="Normal 5 3 2 3 5" xfId="29445"/>
    <cellStyle name="Normal 5 3 2 4" xfId="29446"/>
    <cellStyle name="Normal 5 3 2 4 2" xfId="29447"/>
    <cellStyle name="Normal 5 3 2 4 3" xfId="29448"/>
    <cellStyle name="Normal 5 3 2 4 4" xfId="29449"/>
    <cellStyle name="Normal 5 3 2 5" xfId="29450"/>
    <cellStyle name="Normal 5 3 2 5 2" xfId="29451"/>
    <cellStyle name="Normal 5 3 2 5 3" xfId="29452"/>
    <cellStyle name="Normal 5 3 2 5 4" xfId="29453"/>
    <cellStyle name="Normal 5 3 2 6" xfId="29454"/>
    <cellStyle name="Normal 5 3 2 6 2" xfId="29455"/>
    <cellStyle name="Normal 5 3 2 6 3" xfId="29456"/>
    <cellStyle name="Normal 5 3 2 7" xfId="29457"/>
    <cellStyle name="Normal 5 3 2 8" xfId="29458"/>
    <cellStyle name="Normal 5 3 2 9" xfId="29459"/>
    <cellStyle name="Normal 5 3 3" xfId="29460"/>
    <cellStyle name="Normal 5 3 3 2" xfId="29461"/>
    <cellStyle name="Normal 5 3 3 2 2" xfId="29462"/>
    <cellStyle name="Normal 5 3 3 2 2 2" xfId="29463"/>
    <cellStyle name="Normal 5 3 3 2 2 2 2" xfId="29464"/>
    <cellStyle name="Normal 5 3 3 2 2 2 3" xfId="29465"/>
    <cellStyle name="Normal 5 3 3 2 2 2 4" xfId="29466"/>
    <cellStyle name="Normal 5 3 3 2 2 3" xfId="29467"/>
    <cellStyle name="Normal 5 3 3 2 2 4" xfId="29468"/>
    <cellStyle name="Normal 5 3 3 2 2 5" xfId="29469"/>
    <cellStyle name="Normal 5 3 3 2 3" xfId="29470"/>
    <cellStyle name="Normal 5 3 3 2 3 2" xfId="29471"/>
    <cellStyle name="Normal 5 3 3 2 3 3" xfId="29472"/>
    <cellStyle name="Normal 5 3 3 2 3 4" xfId="29473"/>
    <cellStyle name="Normal 5 3 3 2 4" xfId="29474"/>
    <cellStyle name="Normal 5 3 3 2 5" xfId="29475"/>
    <cellStyle name="Normal 5 3 3 2 6" xfId="29476"/>
    <cellStyle name="Normal 5 3 3 3" xfId="29477"/>
    <cellStyle name="Normal 5 3 3 3 2" xfId="29478"/>
    <cellStyle name="Normal 5 3 3 3 2 2" xfId="29479"/>
    <cellStyle name="Normal 5 3 3 3 2 3" xfId="29480"/>
    <cellStyle name="Normal 5 3 3 3 2 4" xfId="29481"/>
    <cellStyle name="Normal 5 3 3 3 3" xfId="29482"/>
    <cellStyle name="Normal 5 3 3 3 4" xfId="29483"/>
    <cellStyle name="Normal 5 3 3 3 5" xfId="29484"/>
    <cellStyle name="Normal 5 3 3 4" xfId="29485"/>
    <cellStyle name="Normal 5 3 3 4 2" xfId="29486"/>
    <cellStyle name="Normal 5 3 3 4 3" xfId="29487"/>
    <cellStyle name="Normal 5 3 3 4 4" xfId="29488"/>
    <cellStyle name="Normal 5 3 3 5" xfId="29489"/>
    <cellStyle name="Normal 5 3 3 5 2" xfId="29490"/>
    <cellStyle name="Normal 5 3 3 5 3" xfId="29491"/>
    <cellStyle name="Normal 5 3 3 5 4" xfId="29492"/>
    <cellStyle name="Normal 5 3 3 6" xfId="29493"/>
    <cellStyle name="Normal 5 3 3 6 2" xfId="29494"/>
    <cellStyle name="Normal 5 3 3 6 3" xfId="29495"/>
    <cellStyle name="Normal 5 3 3 7" xfId="29496"/>
    <cellStyle name="Normal 5 3 3 8" xfId="29497"/>
    <cellStyle name="Normal 5 3 3 9" xfId="29498"/>
    <cellStyle name="Normal 5 3 4" xfId="29499"/>
    <cellStyle name="Normal 5 3 4 2" xfId="29500"/>
    <cellStyle name="Normal 5 3 4 2 2" xfId="29501"/>
    <cellStyle name="Normal 5 3 4 2 2 2" xfId="29502"/>
    <cellStyle name="Normal 5 3 4 2 2 3" xfId="29503"/>
    <cellStyle name="Normal 5 3 4 2 2 4" xfId="29504"/>
    <cellStyle name="Normal 5 3 4 2 3" xfId="29505"/>
    <cellStyle name="Normal 5 3 4 2 4" xfId="29506"/>
    <cellStyle name="Normal 5 3 4 2 5" xfId="29507"/>
    <cellStyle name="Normal 5 3 4 3" xfId="29508"/>
    <cellStyle name="Normal 5 3 4 3 2" xfId="29509"/>
    <cellStyle name="Normal 5 3 4 3 3" xfId="29510"/>
    <cellStyle name="Normal 5 3 4 3 4" xfId="29511"/>
    <cellStyle name="Normal 5 3 4 4" xfId="29512"/>
    <cellStyle name="Normal 5 3 4 5" xfId="29513"/>
    <cellStyle name="Normal 5 3 4 6" xfId="29514"/>
    <cellStyle name="Normal 5 3 5" xfId="29515"/>
    <cellStyle name="Normal 5 3 5 2" xfId="29516"/>
    <cellStyle name="Normal 5 3 5 2 2" xfId="29517"/>
    <cellStyle name="Normal 5 3 5 2 2 2" xfId="29518"/>
    <cellStyle name="Normal 5 3 5 2 2 3" xfId="29519"/>
    <cellStyle name="Normal 5 3 5 2 2 4" xfId="29520"/>
    <cellStyle name="Normal 5 3 5 2 3" xfId="29521"/>
    <cellStyle name="Normal 5 3 5 2 4" xfId="29522"/>
    <cellStyle name="Normal 5 3 5 2 5" xfId="29523"/>
    <cellStyle name="Normal 5 3 5 3" xfId="29524"/>
    <cellStyle name="Normal 5 3 5 3 2" xfId="29525"/>
    <cellStyle name="Normal 5 3 5 3 3" xfId="29526"/>
    <cellStyle name="Normal 5 3 5 3 4" xfId="29527"/>
    <cellStyle name="Normal 5 3 5 4" xfId="29528"/>
    <cellStyle name="Normal 5 3 5 5" xfId="29529"/>
    <cellStyle name="Normal 5 3 5 6" xfId="29530"/>
    <cellStyle name="Normal 5 3 6" xfId="29531"/>
    <cellStyle name="Normal 5 3 6 2" xfId="29532"/>
    <cellStyle name="Normal 5 3 6 2 2" xfId="29533"/>
    <cellStyle name="Normal 5 3 6 2 2 2" xfId="29534"/>
    <cellStyle name="Normal 5 3 6 2 2 3" xfId="29535"/>
    <cellStyle name="Normal 5 3 6 2 2 4" xfId="29536"/>
    <cellStyle name="Normal 5 3 6 2 3" xfId="29537"/>
    <cellStyle name="Normal 5 3 6 2 4" xfId="29538"/>
    <cellStyle name="Normal 5 3 6 2 5" xfId="29539"/>
    <cellStyle name="Normal 5 3 6 3" xfId="29540"/>
    <cellStyle name="Normal 5 3 6 3 2" xfId="29541"/>
    <cellStyle name="Normal 5 3 6 3 3" xfId="29542"/>
    <cellStyle name="Normal 5 3 6 3 4" xfId="29543"/>
    <cellStyle name="Normal 5 3 6 4" xfId="29544"/>
    <cellStyle name="Normal 5 3 6 5" xfId="29545"/>
    <cellStyle name="Normal 5 3 6 6" xfId="29546"/>
    <cellStyle name="Normal 5 3 7" xfId="29547"/>
    <cellStyle name="Normal 5 3 7 2" xfId="29548"/>
    <cellStyle name="Normal 5 3 7 2 2" xfId="29549"/>
    <cellStyle name="Normal 5 3 7 2 3" xfId="29550"/>
    <cellStyle name="Normal 5 3 7 2 4" xfId="29551"/>
    <cellStyle name="Normal 5 3 7 3" xfId="29552"/>
    <cellStyle name="Normal 5 3 7 4" xfId="29553"/>
    <cellStyle name="Normal 5 3 7 5" xfId="29554"/>
    <cellStyle name="Normal 5 3 8" xfId="29555"/>
    <cellStyle name="Normal 5 3 8 2" xfId="29556"/>
    <cellStyle name="Normal 5 3 8 3" xfId="29557"/>
    <cellStyle name="Normal 5 3 8 4" xfId="29558"/>
    <cellStyle name="Normal 5 3 9" xfId="29559"/>
    <cellStyle name="Normal 5 3 9 2" xfId="29560"/>
    <cellStyle name="Normal 5 3 9 3" xfId="29561"/>
    <cellStyle name="Normal 5 3 9 4" xfId="29562"/>
    <cellStyle name="Normal 5 4" xfId="1268"/>
    <cellStyle name="Normal 5 4 10" xfId="29563"/>
    <cellStyle name="Normal 5 4 10 2" xfId="29564"/>
    <cellStyle name="Normal 5 4 10 3" xfId="29565"/>
    <cellStyle name="Normal 5 4 10 4" xfId="29566"/>
    <cellStyle name="Normal 5 4 11" xfId="29567"/>
    <cellStyle name="Normal 5 4 11 2" xfId="29568"/>
    <cellStyle name="Normal 5 4 11 3" xfId="29569"/>
    <cellStyle name="Normal 5 4 12" xfId="29570"/>
    <cellStyle name="Normal 5 4 12 2" xfId="29571"/>
    <cellStyle name="Normal 5 4 13" xfId="29572"/>
    <cellStyle name="Normal 5 4 14" xfId="29573"/>
    <cellStyle name="Normal 5 4 2" xfId="29574"/>
    <cellStyle name="Normal 5 4 2 2" xfId="29575"/>
    <cellStyle name="Normal 5 4 2 2 2" xfId="29576"/>
    <cellStyle name="Normal 5 4 2 2 2 2" xfId="29577"/>
    <cellStyle name="Normal 5 4 2 2 2 2 2" xfId="29578"/>
    <cellStyle name="Normal 5 4 2 2 2 2 3" xfId="29579"/>
    <cellStyle name="Normal 5 4 2 2 2 2 4" xfId="29580"/>
    <cellStyle name="Normal 5 4 2 2 2 3" xfId="29581"/>
    <cellStyle name="Normal 5 4 2 2 2 4" xfId="29582"/>
    <cellStyle name="Normal 5 4 2 2 2 5" xfId="29583"/>
    <cellStyle name="Normal 5 4 2 2 3" xfId="29584"/>
    <cellStyle name="Normal 5 4 2 2 3 2" xfId="29585"/>
    <cellStyle name="Normal 5 4 2 2 3 3" xfId="29586"/>
    <cellStyle name="Normal 5 4 2 2 3 4" xfId="29587"/>
    <cellStyle name="Normal 5 4 2 2 4" xfId="29588"/>
    <cellStyle name="Normal 5 4 2 2 5" xfId="29589"/>
    <cellStyle name="Normal 5 4 2 2 6" xfId="29590"/>
    <cellStyle name="Normal 5 4 2 3" xfId="29591"/>
    <cellStyle name="Normal 5 4 2 3 2" xfId="29592"/>
    <cellStyle name="Normal 5 4 2 3 2 2" xfId="29593"/>
    <cellStyle name="Normal 5 4 2 3 2 3" xfId="29594"/>
    <cellStyle name="Normal 5 4 2 3 2 4" xfId="29595"/>
    <cellStyle name="Normal 5 4 2 3 3" xfId="29596"/>
    <cellStyle name="Normal 5 4 2 3 4" xfId="29597"/>
    <cellStyle name="Normal 5 4 2 3 5" xfId="29598"/>
    <cellStyle name="Normal 5 4 2 4" xfId="29599"/>
    <cellStyle name="Normal 5 4 2 4 2" xfId="29600"/>
    <cellStyle name="Normal 5 4 2 4 3" xfId="29601"/>
    <cellStyle name="Normal 5 4 2 4 4" xfId="29602"/>
    <cellStyle name="Normal 5 4 2 5" xfId="29603"/>
    <cellStyle name="Normal 5 4 2 5 2" xfId="29604"/>
    <cellStyle name="Normal 5 4 2 5 3" xfId="29605"/>
    <cellStyle name="Normal 5 4 2 5 4" xfId="29606"/>
    <cellStyle name="Normal 5 4 2 6" xfId="29607"/>
    <cellStyle name="Normal 5 4 2 6 2" xfId="29608"/>
    <cellStyle name="Normal 5 4 2 6 3" xfId="29609"/>
    <cellStyle name="Normal 5 4 2 7" xfId="29610"/>
    <cellStyle name="Normal 5 4 2 8" xfId="29611"/>
    <cellStyle name="Normal 5 4 2 9" xfId="29612"/>
    <cellStyle name="Normal 5 4 3" xfId="29613"/>
    <cellStyle name="Normal 5 4 3 2" xfId="29614"/>
    <cellStyle name="Normal 5 4 3 2 2" xfId="29615"/>
    <cellStyle name="Normal 5 4 3 2 2 2" xfId="29616"/>
    <cellStyle name="Normal 5 4 3 2 2 2 2" xfId="29617"/>
    <cellStyle name="Normal 5 4 3 2 2 2 3" xfId="29618"/>
    <cellStyle name="Normal 5 4 3 2 2 2 4" xfId="29619"/>
    <cellStyle name="Normal 5 4 3 2 2 3" xfId="29620"/>
    <cellStyle name="Normal 5 4 3 2 2 4" xfId="29621"/>
    <cellStyle name="Normal 5 4 3 2 2 5" xfId="29622"/>
    <cellStyle name="Normal 5 4 3 2 3" xfId="29623"/>
    <cellStyle name="Normal 5 4 3 2 3 2" xfId="29624"/>
    <cellStyle name="Normal 5 4 3 2 3 3" xfId="29625"/>
    <cellStyle name="Normal 5 4 3 2 3 4" xfId="29626"/>
    <cellStyle name="Normal 5 4 3 2 4" xfId="29627"/>
    <cellStyle name="Normal 5 4 3 2 5" xfId="29628"/>
    <cellStyle name="Normal 5 4 3 2 6" xfId="29629"/>
    <cellStyle name="Normal 5 4 3 3" xfId="29630"/>
    <cellStyle name="Normal 5 4 3 3 2" xfId="29631"/>
    <cellStyle name="Normal 5 4 3 3 2 2" xfId="29632"/>
    <cellStyle name="Normal 5 4 3 3 2 3" xfId="29633"/>
    <cellStyle name="Normal 5 4 3 3 2 4" xfId="29634"/>
    <cellStyle name="Normal 5 4 3 3 3" xfId="29635"/>
    <cellStyle name="Normal 5 4 3 3 4" xfId="29636"/>
    <cellStyle name="Normal 5 4 3 3 5" xfId="29637"/>
    <cellStyle name="Normal 5 4 3 4" xfId="29638"/>
    <cellStyle name="Normal 5 4 3 4 2" xfId="29639"/>
    <cellStyle name="Normal 5 4 3 4 3" xfId="29640"/>
    <cellStyle name="Normal 5 4 3 4 4" xfId="29641"/>
    <cellStyle name="Normal 5 4 3 5" xfId="29642"/>
    <cellStyle name="Normal 5 4 3 5 2" xfId="29643"/>
    <cellStyle name="Normal 5 4 3 5 3" xfId="29644"/>
    <cellStyle name="Normal 5 4 3 5 4" xfId="29645"/>
    <cellStyle name="Normal 5 4 3 6" xfId="29646"/>
    <cellStyle name="Normal 5 4 3 6 2" xfId="29647"/>
    <cellStyle name="Normal 5 4 3 6 3" xfId="29648"/>
    <cellStyle name="Normal 5 4 3 7" xfId="29649"/>
    <cellStyle name="Normal 5 4 3 8" xfId="29650"/>
    <cellStyle name="Normal 5 4 3 9" xfId="29651"/>
    <cellStyle name="Normal 5 4 4" xfId="29652"/>
    <cellStyle name="Normal 5 4 4 2" xfId="29653"/>
    <cellStyle name="Normal 5 4 4 2 2" xfId="29654"/>
    <cellStyle name="Normal 5 4 4 2 2 2" xfId="29655"/>
    <cellStyle name="Normal 5 4 4 2 2 3" xfId="29656"/>
    <cellStyle name="Normal 5 4 4 2 2 4" xfId="29657"/>
    <cellStyle name="Normal 5 4 4 2 3" xfId="29658"/>
    <cellStyle name="Normal 5 4 4 2 4" xfId="29659"/>
    <cellStyle name="Normal 5 4 4 2 5" xfId="29660"/>
    <cellStyle name="Normal 5 4 4 3" xfId="29661"/>
    <cellStyle name="Normal 5 4 4 3 2" xfId="29662"/>
    <cellStyle name="Normal 5 4 4 3 3" xfId="29663"/>
    <cellStyle name="Normal 5 4 4 3 4" xfId="29664"/>
    <cellStyle name="Normal 5 4 4 4" xfId="29665"/>
    <cellStyle name="Normal 5 4 4 5" xfId="29666"/>
    <cellStyle name="Normal 5 4 4 6" xfId="29667"/>
    <cellStyle name="Normal 5 4 5" xfId="29668"/>
    <cellStyle name="Normal 5 4 5 2" xfId="29669"/>
    <cellStyle name="Normal 5 4 5 2 2" xfId="29670"/>
    <cellStyle name="Normal 5 4 5 2 2 2" xfId="29671"/>
    <cellStyle name="Normal 5 4 5 2 2 3" xfId="29672"/>
    <cellStyle name="Normal 5 4 5 2 2 4" xfId="29673"/>
    <cellStyle name="Normal 5 4 5 2 3" xfId="29674"/>
    <cellStyle name="Normal 5 4 5 2 4" xfId="29675"/>
    <cellStyle name="Normal 5 4 5 2 5" xfId="29676"/>
    <cellStyle name="Normal 5 4 5 3" xfId="29677"/>
    <cellStyle name="Normal 5 4 5 3 2" xfId="29678"/>
    <cellStyle name="Normal 5 4 5 3 3" xfId="29679"/>
    <cellStyle name="Normal 5 4 5 3 4" xfId="29680"/>
    <cellStyle name="Normal 5 4 5 4" xfId="29681"/>
    <cellStyle name="Normal 5 4 5 5" xfId="29682"/>
    <cellStyle name="Normal 5 4 5 6" xfId="29683"/>
    <cellStyle name="Normal 5 4 6" xfId="29684"/>
    <cellStyle name="Normal 5 4 6 2" xfId="29685"/>
    <cellStyle name="Normal 5 4 6 2 2" xfId="29686"/>
    <cellStyle name="Normal 5 4 6 2 2 2" xfId="29687"/>
    <cellStyle name="Normal 5 4 6 2 2 3" xfId="29688"/>
    <cellStyle name="Normal 5 4 6 2 2 4" xfId="29689"/>
    <cellStyle name="Normal 5 4 6 2 3" xfId="29690"/>
    <cellStyle name="Normal 5 4 6 2 4" xfId="29691"/>
    <cellStyle name="Normal 5 4 6 2 5" xfId="29692"/>
    <cellStyle name="Normal 5 4 6 3" xfId="29693"/>
    <cellStyle name="Normal 5 4 6 3 2" xfId="29694"/>
    <cellStyle name="Normal 5 4 6 3 3" xfId="29695"/>
    <cellStyle name="Normal 5 4 6 3 4" xfId="29696"/>
    <cellStyle name="Normal 5 4 6 4" xfId="29697"/>
    <cellStyle name="Normal 5 4 6 5" xfId="29698"/>
    <cellStyle name="Normal 5 4 6 6" xfId="29699"/>
    <cellStyle name="Normal 5 4 7" xfId="29700"/>
    <cellStyle name="Normal 5 4 7 2" xfId="29701"/>
    <cellStyle name="Normal 5 4 7 2 2" xfId="29702"/>
    <cellStyle name="Normal 5 4 7 2 3" xfId="29703"/>
    <cellStyle name="Normal 5 4 7 2 4" xfId="29704"/>
    <cellStyle name="Normal 5 4 7 3" xfId="29705"/>
    <cellStyle name="Normal 5 4 7 4" xfId="29706"/>
    <cellStyle name="Normal 5 4 7 5" xfId="29707"/>
    <cellStyle name="Normal 5 4 8" xfId="29708"/>
    <cellStyle name="Normal 5 4 8 2" xfId="29709"/>
    <cellStyle name="Normal 5 4 8 3" xfId="29710"/>
    <cellStyle name="Normal 5 4 8 4" xfId="29711"/>
    <cellStyle name="Normal 5 4 9" xfId="29712"/>
    <cellStyle name="Normal 5 4 9 2" xfId="29713"/>
    <cellStyle name="Normal 5 4 9 3" xfId="29714"/>
    <cellStyle name="Normal 5 4 9 4" xfId="29715"/>
    <cellStyle name="Normal 5 5" xfId="1269"/>
    <cellStyle name="Normal 5 5 2" xfId="29716"/>
    <cellStyle name="Normal 5 5 2 2" xfId="29717"/>
    <cellStyle name="Normal 5 5 2 2 2" xfId="29718"/>
    <cellStyle name="Normal 5 5 2 2 2 2" xfId="29719"/>
    <cellStyle name="Normal 5 5 2 2 2 3" xfId="29720"/>
    <cellStyle name="Normal 5 5 2 2 2 4" xfId="29721"/>
    <cellStyle name="Normal 5 5 2 2 3" xfId="29722"/>
    <cellStyle name="Normal 5 5 2 2 4" xfId="29723"/>
    <cellStyle name="Normal 5 5 2 2 5" xfId="29724"/>
    <cellStyle name="Normal 5 5 2 3" xfId="29725"/>
    <cellStyle name="Normal 5 5 2 3 2" xfId="29726"/>
    <cellStyle name="Normal 5 5 2 3 3" xfId="29727"/>
    <cellStyle name="Normal 5 5 2 3 4" xfId="29728"/>
    <cellStyle name="Normal 5 5 2 4" xfId="29729"/>
    <cellStyle name="Normal 5 5 2 5" xfId="29730"/>
    <cellStyle name="Normal 5 5 2 6" xfId="29731"/>
    <cellStyle name="Normal 5 5 3" xfId="29732"/>
    <cellStyle name="Normal 5 5 3 2" xfId="29733"/>
    <cellStyle name="Normal 5 5 3 2 2" xfId="29734"/>
    <cellStyle name="Normal 5 5 3 2 3" xfId="29735"/>
    <cellStyle name="Normal 5 5 3 2 4" xfId="29736"/>
    <cellStyle name="Normal 5 5 3 3" xfId="29737"/>
    <cellStyle name="Normal 5 5 3 4" xfId="29738"/>
    <cellStyle name="Normal 5 5 3 5" xfId="29739"/>
    <cellStyle name="Normal 5 5 4" xfId="29740"/>
    <cellStyle name="Normal 5 5 4 2" xfId="29741"/>
    <cellStyle name="Normal 5 5 4 3" xfId="29742"/>
    <cellStyle name="Normal 5 5 4 4" xfId="29743"/>
    <cellStyle name="Normal 5 5 5" xfId="29744"/>
    <cellStyle name="Normal 5 5 5 2" xfId="29745"/>
    <cellStyle name="Normal 5 5 5 3" xfId="29746"/>
    <cellStyle name="Normal 5 5 5 4" xfId="29747"/>
    <cellStyle name="Normal 5 5 6" xfId="29748"/>
    <cellStyle name="Normal 5 5 6 2" xfId="29749"/>
    <cellStyle name="Normal 5 5 6 3" xfId="29750"/>
    <cellStyle name="Normal 5 5 7" xfId="29751"/>
    <cellStyle name="Normal 5 5 8" xfId="29752"/>
    <cellStyle name="Normal 5 5 9" xfId="29753"/>
    <cellStyle name="Normal 5 6" xfId="1270"/>
    <cellStyle name="Normal 5 6 2" xfId="29754"/>
    <cellStyle name="Normal 5 6 2 2" xfId="29755"/>
    <cellStyle name="Normal 5 6 2 2 2" xfId="29756"/>
    <cellStyle name="Normal 5 6 2 2 2 2" xfId="29757"/>
    <cellStyle name="Normal 5 6 2 2 2 3" xfId="29758"/>
    <cellStyle name="Normal 5 6 2 2 2 4" xfId="29759"/>
    <cellStyle name="Normal 5 6 2 2 3" xfId="29760"/>
    <cellStyle name="Normal 5 6 2 2 4" xfId="29761"/>
    <cellStyle name="Normal 5 6 2 2 5" xfId="29762"/>
    <cellStyle name="Normal 5 6 2 3" xfId="29763"/>
    <cellStyle name="Normal 5 6 2 3 2" xfId="29764"/>
    <cellStyle name="Normal 5 6 2 3 3" xfId="29765"/>
    <cellStyle name="Normal 5 6 2 3 4" xfId="29766"/>
    <cellStyle name="Normal 5 6 2 4" xfId="29767"/>
    <cellStyle name="Normal 5 6 2 5" xfId="29768"/>
    <cellStyle name="Normal 5 6 2 6" xfId="29769"/>
    <cellStyle name="Normal 5 6 3" xfId="29770"/>
    <cellStyle name="Normal 5 6 3 2" xfId="29771"/>
    <cellStyle name="Normal 5 6 3 2 2" xfId="29772"/>
    <cellStyle name="Normal 5 6 3 2 3" xfId="29773"/>
    <cellStyle name="Normal 5 6 3 2 4" xfId="29774"/>
    <cellStyle name="Normal 5 6 3 3" xfId="29775"/>
    <cellStyle name="Normal 5 6 3 4" xfId="29776"/>
    <cellStyle name="Normal 5 6 3 5" xfId="29777"/>
    <cellStyle name="Normal 5 6 4" xfId="29778"/>
    <cellStyle name="Normal 5 6 4 2" xfId="29779"/>
    <cellStyle name="Normal 5 6 4 3" xfId="29780"/>
    <cellStyle name="Normal 5 6 4 4" xfId="29781"/>
    <cellStyle name="Normal 5 6 5" xfId="29782"/>
    <cellStyle name="Normal 5 6 5 2" xfId="29783"/>
    <cellStyle name="Normal 5 6 5 3" xfId="29784"/>
    <cellStyle name="Normal 5 6 5 4" xfId="29785"/>
    <cellStyle name="Normal 5 6 6" xfId="29786"/>
    <cellStyle name="Normal 5 6 6 2" xfId="29787"/>
    <cellStyle name="Normal 5 6 6 3" xfId="29788"/>
    <cellStyle name="Normal 5 6 7" xfId="29789"/>
    <cellStyle name="Normal 5 6 8" xfId="29790"/>
    <cellStyle name="Normal 5 6 9" xfId="29791"/>
    <cellStyle name="Normal 5 7" xfId="29792"/>
    <cellStyle name="Normal 5 7 2" xfId="29793"/>
    <cellStyle name="Normal 5 7 2 2" xfId="29794"/>
    <cellStyle name="Normal 5 7 2 2 2" xfId="29795"/>
    <cellStyle name="Normal 5 7 2 2 3" xfId="29796"/>
    <cellStyle name="Normal 5 7 2 2 4" xfId="29797"/>
    <cellStyle name="Normal 5 7 2 3" xfId="29798"/>
    <cellStyle name="Normal 5 7 2 4" xfId="29799"/>
    <cellStyle name="Normal 5 7 2 5" xfId="29800"/>
    <cellStyle name="Normal 5 7 3" xfId="29801"/>
    <cellStyle name="Normal 5 7 3 2" xfId="29802"/>
    <cellStyle name="Normal 5 7 3 3" xfId="29803"/>
    <cellStyle name="Normal 5 7 3 4" xfId="29804"/>
    <cellStyle name="Normal 5 7 4" xfId="29805"/>
    <cellStyle name="Normal 5 7 5" xfId="29806"/>
    <cellStyle name="Normal 5 7 6" xfId="29807"/>
    <cellStyle name="Normal 5 8" xfId="29808"/>
    <cellStyle name="Normal 5 8 2" xfId="29809"/>
    <cellStyle name="Normal 5 8 2 2" xfId="29810"/>
    <cellStyle name="Normal 5 8 2 2 2" xfId="29811"/>
    <cellStyle name="Normal 5 8 2 2 3" xfId="29812"/>
    <cellStyle name="Normal 5 8 2 2 4" xfId="29813"/>
    <cellStyle name="Normal 5 8 2 3" xfId="29814"/>
    <cellStyle name="Normal 5 8 2 4" xfId="29815"/>
    <cellStyle name="Normal 5 8 2 5" xfId="29816"/>
    <cellStyle name="Normal 5 8 3" xfId="29817"/>
    <cellStyle name="Normal 5 8 3 2" xfId="29818"/>
    <cellStyle name="Normal 5 8 3 3" xfId="29819"/>
    <cellStyle name="Normal 5 8 3 4" xfId="29820"/>
    <cellStyle name="Normal 5 8 4" xfId="29821"/>
    <cellStyle name="Normal 5 8 5" xfId="29822"/>
    <cellStyle name="Normal 5 8 6" xfId="29823"/>
    <cellStyle name="Normal 5 9" xfId="29824"/>
    <cellStyle name="Normal 5 9 2" xfId="29825"/>
    <cellStyle name="Normal 5 9 2 2" xfId="29826"/>
    <cellStyle name="Normal 5 9 2 2 2" xfId="29827"/>
    <cellStyle name="Normal 5 9 2 2 3" xfId="29828"/>
    <cellStyle name="Normal 5 9 2 2 4" xfId="29829"/>
    <cellStyle name="Normal 5 9 2 3" xfId="29830"/>
    <cellStyle name="Normal 5 9 2 4" xfId="29831"/>
    <cellStyle name="Normal 5 9 2 5" xfId="29832"/>
    <cellStyle name="Normal 5 9 3" xfId="29833"/>
    <cellStyle name="Normal 5 9 3 2" xfId="29834"/>
    <cellStyle name="Normal 5 9 3 3" xfId="29835"/>
    <cellStyle name="Normal 5 9 3 4" xfId="29836"/>
    <cellStyle name="Normal 5 9 4" xfId="29837"/>
    <cellStyle name="Normal 5 9 5" xfId="29838"/>
    <cellStyle name="Normal 5 9 6" xfId="29839"/>
    <cellStyle name="Normal 50" xfId="1271"/>
    <cellStyle name="Normal 50 2" xfId="1272"/>
    <cellStyle name="Normal 50 2 2" xfId="29840"/>
    <cellStyle name="Normal 50 3" xfId="1273"/>
    <cellStyle name="Normal 50 3 2" xfId="2155"/>
    <cellStyle name="Normal 50 3 2 2" xfId="26658"/>
    <cellStyle name="Normal 50 3 3" xfId="26308"/>
    <cellStyle name="Normal 50 4" xfId="29841"/>
    <cellStyle name="Normal 50 5" xfId="29842"/>
    <cellStyle name="Normal 51" xfId="1274"/>
    <cellStyle name="Normal 51 2" xfId="29843"/>
    <cellStyle name="Normal 51 2 2" xfId="29844"/>
    <cellStyle name="Normal 51 3" xfId="29845"/>
    <cellStyle name="Normal 51 4" xfId="29846"/>
    <cellStyle name="Normal 51 5" xfId="29847"/>
    <cellStyle name="Normal 52" xfId="1275"/>
    <cellStyle name="Normal 52 2" xfId="29848"/>
    <cellStyle name="Normal 52 2 2" xfId="29849"/>
    <cellStyle name="Normal 52 3" xfId="29850"/>
    <cellStyle name="Normal 52 4" xfId="29851"/>
    <cellStyle name="Normal 52 5" xfId="29852"/>
    <cellStyle name="Normal 53" xfId="1276"/>
    <cellStyle name="Normal 53 2" xfId="29853"/>
    <cellStyle name="Normal 53 2 2" xfId="29854"/>
    <cellStyle name="Normal 53 3" xfId="29855"/>
    <cellStyle name="Normal 53 4" xfId="29856"/>
    <cellStyle name="Normal 53 5" xfId="29857"/>
    <cellStyle name="Normal 54" xfId="1277"/>
    <cellStyle name="Normal 54 2" xfId="29858"/>
    <cellStyle name="Normal 54 2 2" xfId="29859"/>
    <cellStyle name="Normal 54 3" xfId="29860"/>
    <cellStyle name="Normal 54 4" xfId="29861"/>
    <cellStyle name="Normal 54 5" xfId="29862"/>
    <cellStyle name="Normal 55" xfId="1278"/>
    <cellStyle name="Normal 55 2" xfId="1279"/>
    <cellStyle name="Normal 55 2 2" xfId="29863"/>
    <cellStyle name="Normal 55 3" xfId="1280"/>
    <cellStyle name="Normal 55 3 2" xfId="1281"/>
    <cellStyle name="Normal 55 3 2 2" xfId="2572"/>
    <cellStyle name="Normal 55 3 2 2 2" xfId="22426"/>
    <cellStyle name="Normal 55 3 2 2 2 2" xfId="22700"/>
    <cellStyle name="Normal 55 3 3" xfId="22296"/>
    <cellStyle name="Normal 55 3 3 2" xfId="22312"/>
    <cellStyle name="Normal 55 3 3 3" xfId="22334"/>
    <cellStyle name="Normal 55 3 3 3 2" xfId="22377"/>
    <cellStyle name="Normal 55 3 3 3 3" xfId="22411"/>
    <cellStyle name="Normal 55 3 3 3 3 2" xfId="22685"/>
    <cellStyle name="Normal 55 3 3 4" xfId="22350"/>
    <cellStyle name="Normal 55 3 4" xfId="26035"/>
    <cellStyle name="Normal 55 4" xfId="29864"/>
    <cellStyle name="Normal 55 5" xfId="29865"/>
    <cellStyle name="Normal 56" xfId="1282"/>
    <cellStyle name="Normal 56 2" xfId="1283"/>
    <cellStyle name="Normal 56 2 2" xfId="29866"/>
    <cellStyle name="Normal 56 3" xfId="1284"/>
    <cellStyle name="Normal 56 3 2" xfId="1285"/>
    <cellStyle name="Normal 56 3 2 2" xfId="2573"/>
    <cellStyle name="Normal 56 3 2 2 2" xfId="22427"/>
    <cellStyle name="Normal 56 3 2 2 2 2" xfId="22701"/>
    <cellStyle name="Normal 56 3 3" xfId="22297"/>
    <cellStyle name="Normal 56 3 3 2" xfId="22313"/>
    <cellStyle name="Normal 56 3 3 3" xfId="22335"/>
    <cellStyle name="Normal 56 3 3 3 2" xfId="22381"/>
    <cellStyle name="Normal 56 3 3 3 3" xfId="22412"/>
    <cellStyle name="Normal 56 3 3 3 3 2" xfId="22686"/>
    <cellStyle name="Normal 56 3 3 4" xfId="22351"/>
    <cellStyle name="Normal 56 3 4" xfId="26036"/>
    <cellStyle name="Normal 56 4" xfId="29867"/>
    <cellStyle name="Normal 56 5" xfId="29868"/>
    <cellStyle name="Normal 57" xfId="1286"/>
    <cellStyle name="Normal 57 2" xfId="1287"/>
    <cellStyle name="Normal 57 2 2" xfId="29869"/>
    <cellStyle name="Normal 57 3" xfId="1288"/>
    <cellStyle name="Normal 57 3 2" xfId="1289"/>
    <cellStyle name="Normal 57 3 2 2" xfId="2574"/>
    <cellStyle name="Normal 57 3 2 2 2" xfId="22428"/>
    <cellStyle name="Normal 57 3 2 2 2 2" xfId="22702"/>
    <cellStyle name="Normal 57 3 3" xfId="22298"/>
    <cellStyle name="Normal 57 3 3 2" xfId="22314"/>
    <cellStyle name="Normal 57 3 3 3" xfId="22336"/>
    <cellStyle name="Normal 57 3 3 3 2" xfId="22368"/>
    <cellStyle name="Normal 57 3 3 3 3" xfId="22413"/>
    <cellStyle name="Normal 57 3 3 3 3 2" xfId="22687"/>
    <cellStyle name="Normal 57 3 3 4" xfId="22352"/>
    <cellStyle name="Normal 57 3 4" xfId="26037"/>
    <cellStyle name="Normal 57 4" xfId="29870"/>
    <cellStyle name="Normal 57 5" xfId="29871"/>
    <cellStyle name="Normal 58" xfId="1290"/>
    <cellStyle name="Normal 58 2" xfId="1291"/>
    <cellStyle name="Normal 58 2 2" xfId="29872"/>
    <cellStyle name="Normal 58 3" xfId="1292"/>
    <cellStyle name="Normal 58 3 2" xfId="1293"/>
    <cellStyle name="Normal 58 3 2 2" xfId="2575"/>
    <cellStyle name="Normal 58 3 2 2 2" xfId="22429"/>
    <cellStyle name="Normal 58 3 2 2 2 2" xfId="22703"/>
    <cellStyle name="Normal 58 3 3" xfId="22299"/>
    <cellStyle name="Normal 58 3 3 2" xfId="22315"/>
    <cellStyle name="Normal 58 3 3 3" xfId="22337"/>
    <cellStyle name="Normal 58 3 3 3 2" xfId="22374"/>
    <cellStyle name="Normal 58 3 3 3 3" xfId="22414"/>
    <cellStyle name="Normal 58 3 3 3 3 2" xfId="22688"/>
    <cellStyle name="Normal 58 3 3 4" xfId="22353"/>
    <cellStyle name="Normal 58 3 4" xfId="26038"/>
    <cellStyle name="Normal 58 4" xfId="29873"/>
    <cellStyle name="Normal 58 5" xfId="29874"/>
    <cellStyle name="Normal 59" xfId="1294"/>
    <cellStyle name="Normal 59 2" xfId="1295"/>
    <cellStyle name="Normal 59 2 2" xfId="29875"/>
    <cellStyle name="Normal 59 3" xfId="1296"/>
    <cellStyle name="Normal 59 3 2" xfId="1297"/>
    <cellStyle name="Normal 59 3 2 2" xfId="2576"/>
    <cellStyle name="Normal 59 3 2 2 2" xfId="22430"/>
    <cellStyle name="Normal 59 3 2 2 2 2" xfId="22704"/>
    <cellStyle name="Normal 59 3 3" xfId="22300"/>
    <cellStyle name="Normal 59 3 3 2" xfId="22316"/>
    <cellStyle name="Normal 59 3 3 3" xfId="22338"/>
    <cellStyle name="Normal 59 3 3 3 2" xfId="22362"/>
    <cellStyle name="Normal 59 3 3 3 3" xfId="22415"/>
    <cellStyle name="Normal 59 3 3 3 3 2" xfId="22689"/>
    <cellStyle name="Normal 59 3 3 4" xfId="22354"/>
    <cellStyle name="Normal 59 3 4" xfId="26039"/>
    <cellStyle name="Normal 59 4" xfId="29876"/>
    <cellStyle name="Normal 59 5" xfId="29877"/>
    <cellStyle name="Normal 6" xfId="46"/>
    <cellStyle name="Normal 6 10" xfId="1298"/>
    <cellStyle name="Normal 6 10 2" xfId="1299"/>
    <cellStyle name="Normal 6 10 2 2" xfId="29878"/>
    <cellStyle name="Normal 6 10 2 2 2" xfId="29879"/>
    <cellStyle name="Normal 6 10 2 2 3" xfId="29880"/>
    <cellStyle name="Normal 6 10 2 2 4" xfId="29881"/>
    <cellStyle name="Normal 6 10 2 3" xfId="29882"/>
    <cellStyle name="Normal 6 10 2 4" xfId="29883"/>
    <cellStyle name="Normal 6 10 2 5" xfId="29884"/>
    <cellStyle name="Normal 6 10 3" xfId="29885"/>
    <cellStyle name="Normal 6 10 3 2" xfId="29886"/>
    <cellStyle name="Normal 6 10 3 3" xfId="29887"/>
    <cellStyle name="Normal 6 10 3 4" xfId="29888"/>
    <cellStyle name="Normal 6 10 4" xfId="29889"/>
    <cellStyle name="Normal 6 10 5" xfId="29890"/>
    <cellStyle name="Normal 6 10 6" xfId="29891"/>
    <cellStyle name="Normal 6 11" xfId="1300"/>
    <cellStyle name="Normal 6 11 2" xfId="29892"/>
    <cellStyle name="Normal 6 11 2 2" xfId="29893"/>
    <cellStyle name="Normal 6 11 2 3" xfId="29894"/>
    <cellStyle name="Normal 6 11 2 4" xfId="29895"/>
    <cellStyle name="Normal 6 11 3" xfId="29896"/>
    <cellStyle name="Normal 6 11 4" xfId="29897"/>
    <cellStyle name="Normal 6 11 5" xfId="29898"/>
    <cellStyle name="Normal 6 12" xfId="1301"/>
    <cellStyle name="Normal 6 12 2" xfId="29899"/>
    <cellStyle name="Normal 6 12 3" xfId="29900"/>
    <cellStyle name="Normal 6 12 4" xfId="29901"/>
    <cellStyle name="Normal 6 13" xfId="1302"/>
    <cellStyle name="Normal 6 13 2" xfId="29902"/>
    <cellStyle name="Normal 6 13 3" xfId="29903"/>
    <cellStyle name="Normal 6 13 4" xfId="29904"/>
    <cellStyle name="Normal 6 14" xfId="1303"/>
    <cellStyle name="Normal 6 14 2" xfId="29905"/>
    <cellStyle name="Normal 6 14 3" xfId="29906"/>
    <cellStyle name="Normal 6 14 4" xfId="29907"/>
    <cellStyle name="Normal 6 15" xfId="1304"/>
    <cellStyle name="Normal 6 15 2" xfId="29908"/>
    <cellStyle name="Normal 6 15 3" xfId="29909"/>
    <cellStyle name="Normal 6 16" xfId="1305"/>
    <cellStyle name="Normal 6 16 2" xfId="29910"/>
    <cellStyle name="Normal 6 17" xfId="1306"/>
    <cellStyle name="Normal 6 18" xfId="1307"/>
    <cellStyle name="Normal 6 19" xfId="1308"/>
    <cellStyle name="Normal 6 2" xfId="1309"/>
    <cellStyle name="Normal 6 2 10" xfId="1310"/>
    <cellStyle name="Normal 6 2 10 2" xfId="1311"/>
    <cellStyle name="Normal 6 2 10 2 2" xfId="29911"/>
    <cellStyle name="Normal 6 2 10 2 3" xfId="29912"/>
    <cellStyle name="Normal 6 2 10 2 4" xfId="29913"/>
    <cellStyle name="Normal 6 2 10 3" xfId="29914"/>
    <cellStyle name="Normal 6 2 10 4" xfId="29915"/>
    <cellStyle name="Normal 6 2 10 5" xfId="29916"/>
    <cellStyle name="Normal 6 2 11" xfId="1312"/>
    <cellStyle name="Normal 6 2 11 2" xfId="1313"/>
    <cellStyle name="Normal 6 2 11 3" xfId="29917"/>
    <cellStyle name="Normal 6 2 11 4" xfId="29918"/>
    <cellStyle name="Normal 6 2 12" xfId="1314"/>
    <cellStyle name="Normal 6 2 12 2" xfId="1315"/>
    <cellStyle name="Normal 6 2 12 3" xfId="29919"/>
    <cellStyle name="Normal 6 2 12 4" xfId="29920"/>
    <cellStyle name="Normal 6 2 13" xfId="1316"/>
    <cellStyle name="Normal 6 2 13 2" xfId="1317"/>
    <cellStyle name="Normal 6 2 13 3" xfId="29921"/>
    <cellStyle name="Normal 6 2 13 4" xfId="29922"/>
    <cellStyle name="Normal 6 2 14" xfId="1318"/>
    <cellStyle name="Normal 6 2 14 2" xfId="1319"/>
    <cellStyle name="Normal 6 2 14 3" xfId="29923"/>
    <cellStyle name="Normal 6 2 15" xfId="1320"/>
    <cellStyle name="Normal 6 2 15 2" xfId="1321"/>
    <cellStyle name="Normal 6 2 16" xfId="1322"/>
    <cellStyle name="Normal 6 2 16 2" xfId="1323"/>
    <cellStyle name="Normal 6 2 17" xfId="1324"/>
    <cellStyle name="Normal 6 2 17 2" xfId="1325"/>
    <cellStyle name="Normal 6 2 18" xfId="1326"/>
    <cellStyle name="Normal 6 2 18 2" xfId="1327"/>
    <cellStyle name="Normal 6 2 19" xfId="1328"/>
    <cellStyle name="Normal 6 2 19 2" xfId="1329"/>
    <cellStyle name="Normal 6 2 2" xfId="1330"/>
    <cellStyle name="Normal 6 2 2 10" xfId="29924"/>
    <cellStyle name="Normal 6 2 2 10 2" xfId="29925"/>
    <cellStyle name="Normal 6 2 2 10 3" xfId="29926"/>
    <cellStyle name="Normal 6 2 2 10 4" xfId="29927"/>
    <cellStyle name="Normal 6 2 2 11" xfId="29928"/>
    <cellStyle name="Normal 6 2 2 11 2" xfId="29929"/>
    <cellStyle name="Normal 6 2 2 11 3" xfId="29930"/>
    <cellStyle name="Normal 6 2 2 11 4" xfId="29931"/>
    <cellStyle name="Normal 6 2 2 12" xfId="29932"/>
    <cellStyle name="Normal 6 2 2 12 2" xfId="29933"/>
    <cellStyle name="Normal 6 2 2 12 3" xfId="29934"/>
    <cellStyle name="Normal 6 2 2 12 4" xfId="29935"/>
    <cellStyle name="Normal 6 2 2 13" xfId="29936"/>
    <cellStyle name="Normal 6 2 2 13 2" xfId="29937"/>
    <cellStyle name="Normal 6 2 2 13 3" xfId="29938"/>
    <cellStyle name="Normal 6 2 2 14" xfId="29939"/>
    <cellStyle name="Normal 6 2 2 14 2" xfId="29940"/>
    <cellStyle name="Normal 6 2 2 15" xfId="29941"/>
    <cellStyle name="Normal 6 2 2 16" xfId="29942"/>
    <cellStyle name="Normal 6 2 2 2" xfId="1331"/>
    <cellStyle name="Normal 6 2 2 2 10" xfId="29943"/>
    <cellStyle name="Normal 6 2 2 2 10 2" xfId="29944"/>
    <cellStyle name="Normal 6 2 2 2 10 3" xfId="29945"/>
    <cellStyle name="Normal 6 2 2 2 10 4" xfId="29946"/>
    <cellStyle name="Normal 6 2 2 2 11" xfId="29947"/>
    <cellStyle name="Normal 6 2 2 2 11 2" xfId="29948"/>
    <cellStyle name="Normal 6 2 2 2 11 3" xfId="29949"/>
    <cellStyle name="Normal 6 2 2 2 12" xfId="29950"/>
    <cellStyle name="Normal 6 2 2 2 12 2" xfId="29951"/>
    <cellStyle name="Normal 6 2 2 2 13" xfId="29952"/>
    <cellStyle name="Normal 6 2 2 2 14" xfId="29953"/>
    <cellStyle name="Normal 6 2 2 2 2" xfId="29954"/>
    <cellStyle name="Normal 6 2 2 2 2 2" xfId="29955"/>
    <cellStyle name="Normal 6 2 2 2 2 2 2" xfId="29956"/>
    <cellStyle name="Normal 6 2 2 2 2 2 2 2" xfId="29957"/>
    <cellStyle name="Normal 6 2 2 2 2 2 2 2 2" xfId="29958"/>
    <cellStyle name="Normal 6 2 2 2 2 2 2 2 3" xfId="29959"/>
    <cellStyle name="Normal 6 2 2 2 2 2 2 2 4" xfId="29960"/>
    <cellStyle name="Normal 6 2 2 2 2 2 2 3" xfId="29961"/>
    <cellStyle name="Normal 6 2 2 2 2 2 2 4" xfId="29962"/>
    <cellStyle name="Normal 6 2 2 2 2 2 2 5" xfId="29963"/>
    <cellStyle name="Normal 6 2 2 2 2 2 3" xfId="29964"/>
    <cellStyle name="Normal 6 2 2 2 2 2 3 2" xfId="29965"/>
    <cellStyle name="Normal 6 2 2 2 2 2 3 3" xfId="29966"/>
    <cellStyle name="Normal 6 2 2 2 2 2 3 4" xfId="29967"/>
    <cellStyle name="Normal 6 2 2 2 2 2 4" xfId="29968"/>
    <cellStyle name="Normal 6 2 2 2 2 2 5" xfId="29969"/>
    <cellStyle name="Normal 6 2 2 2 2 2 6" xfId="29970"/>
    <cellStyle name="Normal 6 2 2 2 2 3" xfId="29971"/>
    <cellStyle name="Normal 6 2 2 2 2 3 2" xfId="29972"/>
    <cellStyle name="Normal 6 2 2 2 2 3 2 2" xfId="29973"/>
    <cellStyle name="Normal 6 2 2 2 2 3 2 3" xfId="29974"/>
    <cellStyle name="Normal 6 2 2 2 2 3 2 4" xfId="29975"/>
    <cellStyle name="Normal 6 2 2 2 2 3 3" xfId="29976"/>
    <cellStyle name="Normal 6 2 2 2 2 3 4" xfId="29977"/>
    <cellStyle name="Normal 6 2 2 2 2 3 5" xfId="29978"/>
    <cellStyle name="Normal 6 2 2 2 2 4" xfId="29979"/>
    <cellStyle name="Normal 6 2 2 2 2 4 2" xfId="29980"/>
    <cellStyle name="Normal 6 2 2 2 2 4 3" xfId="29981"/>
    <cellStyle name="Normal 6 2 2 2 2 4 4" xfId="29982"/>
    <cellStyle name="Normal 6 2 2 2 2 5" xfId="29983"/>
    <cellStyle name="Normal 6 2 2 2 2 5 2" xfId="29984"/>
    <cellStyle name="Normal 6 2 2 2 2 5 3" xfId="29985"/>
    <cellStyle name="Normal 6 2 2 2 2 5 4" xfId="29986"/>
    <cellStyle name="Normal 6 2 2 2 2 6" xfId="29987"/>
    <cellStyle name="Normal 6 2 2 2 2 6 2" xfId="29988"/>
    <cellStyle name="Normal 6 2 2 2 2 6 3" xfId="29989"/>
    <cellStyle name="Normal 6 2 2 2 2 7" xfId="29990"/>
    <cellStyle name="Normal 6 2 2 2 2 8" xfId="29991"/>
    <cellStyle name="Normal 6 2 2 2 2 9" xfId="29992"/>
    <cellStyle name="Normal 6 2 2 2 3" xfId="29993"/>
    <cellStyle name="Normal 6 2 2 2 3 2" xfId="29994"/>
    <cellStyle name="Normal 6 2 2 2 3 2 2" xfId="29995"/>
    <cellStyle name="Normal 6 2 2 2 3 2 2 2" xfId="29996"/>
    <cellStyle name="Normal 6 2 2 2 3 2 2 2 2" xfId="29997"/>
    <cellStyle name="Normal 6 2 2 2 3 2 2 2 3" xfId="29998"/>
    <cellStyle name="Normal 6 2 2 2 3 2 2 2 4" xfId="29999"/>
    <cellStyle name="Normal 6 2 2 2 3 2 2 3" xfId="30000"/>
    <cellStyle name="Normal 6 2 2 2 3 2 2 4" xfId="30001"/>
    <cellStyle name="Normal 6 2 2 2 3 2 2 5" xfId="30002"/>
    <cellStyle name="Normal 6 2 2 2 3 2 3" xfId="30003"/>
    <cellStyle name="Normal 6 2 2 2 3 2 3 2" xfId="30004"/>
    <cellStyle name="Normal 6 2 2 2 3 2 3 3" xfId="30005"/>
    <cellStyle name="Normal 6 2 2 2 3 2 3 4" xfId="30006"/>
    <cellStyle name="Normal 6 2 2 2 3 2 4" xfId="30007"/>
    <cellStyle name="Normal 6 2 2 2 3 2 5" xfId="30008"/>
    <cellStyle name="Normal 6 2 2 2 3 2 6" xfId="30009"/>
    <cellStyle name="Normal 6 2 2 2 3 3" xfId="30010"/>
    <cellStyle name="Normal 6 2 2 2 3 3 2" xfId="30011"/>
    <cellStyle name="Normal 6 2 2 2 3 3 2 2" xfId="30012"/>
    <cellStyle name="Normal 6 2 2 2 3 3 2 3" xfId="30013"/>
    <cellStyle name="Normal 6 2 2 2 3 3 2 4" xfId="30014"/>
    <cellStyle name="Normal 6 2 2 2 3 3 3" xfId="30015"/>
    <cellStyle name="Normal 6 2 2 2 3 3 4" xfId="30016"/>
    <cellStyle name="Normal 6 2 2 2 3 3 5" xfId="30017"/>
    <cellStyle name="Normal 6 2 2 2 3 4" xfId="30018"/>
    <cellStyle name="Normal 6 2 2 2 3 4 2" xfId="30019"/>
    <cellStyle name="Normal 6 2 2 2 3 4 3" xfId="30020"/>
    <cellStyle name="Normal 6 2 2 2 3 4 4" xfId="30021"/>
    <cellStyle name="Normal 6 2 2 2 3 5" xfId="30022"/>
    <cellStyle name="Normal 6 2 2 2 3 5 2" xfId="30023"/>
    <cellStyle name="Normal 6 2 2 2 3 5 3" xfId="30024"/>
    <cellStyle name="Normal 6 2 2 2 3 5 4" xfId="30025"/>
    <cellStyle name="Normal 6 2 2 2 3 6" xfId="30026"/>
    <cellStyle name="Normal 6 2 2 2 3 6 2" xfId="30027"/>
    <cellStyle name="Normal 6 2 2 2 3 6 3" xfId="30028"/>
    <cellStyle name="Normal 6 2 2 2 3 7" xfId="30029"/>
    <cellStyle name="Normal 6 2 2 2 3 8" xfId="30030"/>
    <cellStyle name="Normal 6 2 2 2 3 9" xfId="30031"/>
    <cellStyle name="Normal 6 2 2 2 4" xfId="30032"/>
    <cellStyle name="Normal 6 2 2 2 4 2" xfId="30033"/>
    <cellStyle name="Normal 6 2 2 2 4 2 2" xfId="30034"/>
    <cellStyle name="Normal 6 2 2 2 4 2 2 2" xfId="30035"/>
    <cellStyle name="Normal 6 2 2 2 4 2 2 3" xfId="30036"/>
    <cellStyle name="Normal 6 2 2 2 4 2 2 4" xfId="30037"/>
    <cellStyle name="Normal 6 2 2 2 4 2 3" xfId="30038"/>
    <cellStyle name="Normal 6 2 2 2 4 2 4" xfId="30039"/>
    <cellStyle name="Normal 6 2 2 2 4 2 5" xfId="30040"/>
    <cellStyle name="Normal 6 2 2 2 4 3" xfId="30041"/>
    <cellStyle name="Normal 6 2 2 2 4 3 2" xfId="30042"/>
    <cellStyle name="Normal 6 2 2 2 4 3 3" xfId="30043"/>
    <cellStyle name="Normal 6 2 2 2 4 3 4" xfId="30044"/>
    <cellStyle name="Normal 6 2 2 2 4 4" xfId="30045"/>
    <cellStyle name="Normal 6 2 2 2 4 5" xfId="30046"/>
    <cellStyle name="Normal 6 2 2 2 4 6" xfId="30047"/>
    <cellStyle name="Normal 6 2 2 2 5" xfId="30048"/>
    <cellStyle name="Normal 6 2 2 2 5 2" xfId="30049"/>
    <cellStyle name="Normal 6 2 2 2 5 2 2" xfId="30050"/>
    <cellStyle name="Normal 6 2 2 2 5 2 2 2" xfId="30051"/>
    <cellStyle name="Normal 6 2 2 2 5 2 2 3" xfId="30052"/>
    <cellStyle name="Normal 6 2 2 2 5 2 2 4" xfId="30053"/>
    <cellStyle name="Normal 6 2 2 2 5 2 3" xfId="30054"/>
    <cellStyle name="Normal 6 2 2 2 5 2 4" xfId="30055"/>
    <cellStyle name="Normal 6 2 2 2 5 2 5" xfId="30056"/>
    <cellStyle name="Normal 6 2 2 2 5 3" xfId="30057"/>
    <cellStyle name="Normal 6 2 2 2 5 3 2" xfId="30058"/>
    <cellStyle name="Normal 6 2 2 2 5 3 3" xfId="30059"/>
    <cellStyle name="Normal 6 2 2 2 5 3 4" xfId="30060"/>
    <cellStyle name="Normal 6 2 2 2 5 4" xfId="30061"/>
    <cellStyle name="Normal 6 2 2 2 5 5" xfId="30062"/>
    <cellStyle name="Normal 6 2 2 2 5 6" xfId="30063"/>
    <cellStyle name="Normal 6 2 2 2 6" xfId="30064"/>
    <cellStyle name="Normal 6 2 2 2 6 2" xfId="30065"/>
    <cellStyle name="Normal 6 2 2 2 6 2 2" xfId="30066"/>
    <cellStyle name="Normal 6 2 2 2 6 2 2 2" xfId="30067"/>
    <cellStyle name="Normal 6 2 2 2 6 2 2 3" xfId="30068"/>
    <cellStyle name="Normal 6 2 2 2 6 2 2 4" xfId="30069"/>
    <cellStyle name="Normal 6 2 2 2 6 2 3" xfId="30070"/>
    <cellStyle name="Normal 6 2 2 2 6 2 4" xfId="30071"/>
    <cellStyle name="Normal 6 2 2 2 6 2 5" xfId="30072"/>
    <cellStyle name="Normal 6 2 2 2 6 3" xfId="30073"/>
    <cellStyle name="Normal 6 2 2 2 6 3 2" xfId="30074"/>
    <cellStyle name="Normal 6 2 2 2 6 3 3" xfId="30075"/>
    <cellStyle name="Normal 6 2 2 2 6 3 4" xfId="30076"/>
    <cellStyle name="Normal 6 2 2 2 6 4" xfId="30077"/>
    <cellStyle name="Normal 6 2 2 2 6 5" xfId="30078"/>
    <cellStyle name="Normal 6 2 2 2 6 6" xfId="30079"/>
    <cellStyle name="Normal 6 2 2 2 7" xfId="30080"/>
    <cellStyle name="Normal 6 2 2 2 7 2" xfId="30081"/>
    <cellStyle name="Normal 6 2 2 2 7 2 2" xfId="30082"/>
    <cellStyle name="Normal 6 2 2 2 7 2 3" xfId="30083"/>
    <cellStyle name="Normal 6 2 2 2 7 2 4" xfId="30084"/>
    <cellStyle name="Normal 6 2 2 2 7 3" xfId="30085"/>
    <cellStyle name="Normal 6 2 2 2 7 4" xfId="30086"/>
    <cellStyle name="Normal 6 2 2 2 7 5" xfId="30087"/>
    <cellStyle name="Normal 6 2 2 2 8" xfId="30088"/>
    <cellStyle name="Normal 6 2 2 2 8 2" xfId="30089"/>
    <cellStyle name="Normal 6 2 2 2 8 3" xfId="30090"/>
    <cellStyle name="Normal 6 2 2 2 8 4" xfId="30091"/>
    <cellStyle name="Normal 6 2 2 2 9" xfId="30092"/>
    <cellStyle name="Normal 6 2 2 2 9 2" xfId="30093"/>
    <cellStyle name="Normal 6 2 2 2 9 3" xfId="30094"/>
    <cellStyle name="Normal 6 2 2 2 9 4" xfId="30095"/>
    <cellStyle name="Normal 6 2 2 3" xfId="30096"/>
    <cellStyle name="Normal 6 2 2 3 10" xfId="30097"/>
    <cellStyle name="Normal 6 2 2 3 10 2" xfId="30098"/>
    <cellStyle name="Normal 6 2 2 3 10 3" xfId="30099"/>
    <cellStyle name="Normal 6 2 2 3 10 4" xfId="30100"/>
    <cellStyle name="Normal 6 2 2 3 11" xfId="30101"/>
    <cellStyle name="Normal 6 2 2 3 11 2" xfId="30102"/>
    <cellStyle name="Normal 6 2 2 3 11 3" xfId="30103"/>
    <cellStyle name="Normal 6 2 2 3 12" xfId="30104"/>
    <cellStyle name="Normal 6 2 2 3 12 2" xfId="30105"/>
    <cellStyle name="Normal 6 2 2 3 13" xfId="30106"/>
    <cellStyle name="Normal 6 2 2 3 14" xfId="30107"/>
    <cellStyle name="Normal 6 2 2 3 2" xfId="30108"/>
    <cellStyle name="Normal 6 2 2 3 2 2" xfId="30109"/>
    <cellStyle name="Normal 6 2 2 3 2 2 2" xfId="30110"/>
    <cellStyle name="Normal 6 2 2 3 2 2 2 2" xfId="30111"/>
    <cellStyle name="Normal 6 2 2 3 2 2 2 2 2" xfId="30112"/>
    <cellStyle name="Normal 6 2 2 3 2 2 2 2 3" xfId="30113"/>
    <cellStyle name="Normal 6 2 2 3 2 2 2 2 4" xfId="30114"/>
    <cellStyle name="Normal 6 2 2 3 2 2 2 3" xfId="30115"/>
    <cellStyle name="Normal 6 2 2 3 2 2 2 4" xfId="30116"/>
    <cellStyle name="Normal 6 2 2 3 2 2 2 5" xfId="30117"/>
    <cellStyle name="Normal 6 2 2 3 2 2 3" xfId="30118"/>
    <cellStyle name="Normal 6 2 2 3 2 2 3 2" xfId="30119"/>
    <cellStyle name="Normal 6 2 2 3 2 2 3 3" xfId="30120"/>
    <cellStyle name="Normal 6 2 2 3 2 2 3 4" xfId="30121"/>
    <cellStyle name="Normal 6 2 2 3 2 2 4" xfId="30122"/>
    <cellStyle name="Normal 6 2 2 3 2 2 5" xfId="30123"/>
    <cellStyle name="Normal 6 2 2 3 2 2 6" xfId="30124"/>
    <cellStyle name="Normal 6 2 2 3 2 3" xfId="30125"/>
    <cellStyle name="Normal 6 2 2 3 2 3 2" xfId="30126"/>
    <cellStyle name="Normal 6 2 2 3 2 3 2 2" xfId="30127"/>
    <cellStyle name="Normal 6 2 2 3 2 3 2 3" xfId="30128"/>
    <cellStyle name="Normal 6 2 2 3 2 3 2 4" xfId="30129"/>
    <cellStyle name="Normal 6 2 2 3 2 3 3" xfId="30130"/>
    <cellStyle name="Normal 6 2 2 3 2 3 4" xfId="30131"/>
    <cellStyle name="Normal 6 2 2 3 2 3 5" xfId="30132"/>
    <cellStyle name="Normal 6 2 2 3 2 4" xfId="30133"/>
    <cellStyle name="Normal 6 2 2 3 2 4 2" xfId="30134"/>
    <cellStyle name="Normal 6 2 2 3 2 4 3" xfId="30135"/>
    <cellStyle name="Normal 6 2 2 3 2 4 4" xfId="30136"/>
    <cellStyle name="Normal 6 2 2 3 2 5" xfId="30137"/>
    <cellStyle name="Normal 6 2 2 3 2 5 2" xfId="30138"/>
    <cellStyle name="Normal 6 2 2 3 2 5 3" xfId="30139"/>
    <cellStyle name="Normal 6 2 2 3 2 5 4" xfId="30140"/>
    <cellStyle name="Normal 6 2 2 3 2 6" xfId="30141"/>
    <cellStyle name="Normal 6 2 2 3 2 6 2" xfId="30142"/>
    <cellStyle name="Normal 6 2 2 3 2 6 3" xfId="30143"/>
    <cellStyle name="Normal 6 2 2 3 2 7" xfId="30144"/>
    <cellStyle name="Normal 6 2 2 3 2 8" xfId="30145"/>
    <cellStyle name="Normal 6 2 2 3 2 9" xfId="30146"/>
    <cellStyle name="Normal 6 2 2 3 3" xfId="30147"/>
    <cellStyle name="Normal 6 2 2 3 3 2" xfId="30148"/>
    <cellStyle name="Normal 6 2 2 3 3 2 2" xfId="30149"/>
    <cellStyle name="Normal 6 2 2 3 3 2 2 2" xfId="30150"/>
    <cellStyle name="Normal 6 2 2 3 3 2 2 2 2" xfId="30151"/>
    <cellStyle name="Normal 6 2 2 3 3 2 2 2 3" xfId="30152"/>
    <cellStyle name="Normal 6 2 2 3 3 2 2 2 4" xfId="30153"/>
    <cellStyle name="Normal 6 2 2 3 3 2 2 3" xfId="30154"/>
    <cellStyle name="Normal 6 2 2 3 3 2 2 4" xfId="30155"/>
    <cellStyle name="Normal 6 2 2 3 3 2 2 5" xfId="30156"/>
    <cellStyle name="Normal 6 2 2 3 3 2 3" xfId="30157"/>
    <cellStyle name="Normal 6 2 2 3 3 2 3 2" xfId="30158"/>
    <cellStyle name="Normal 6 2 2 3 3 2 3 3" xfId="30159"/>
    <cellStyle name="Normal 6 2 2 3 3 2 3 4" xfId="30160"/>
    <cellStyle name="Normal 6 2 2 3 3 2 4" xfId="30161"/>
    <cellStyle name="Normal 6 2 2 3 3 2 5" xfId="30162"/>
    <cellStyle name="Normal 6 2 2 3 3 2 6" xfId="30163"/>
    <cellStyle name="Normal 6 2 2 3 3 3" xfId="30164"/>
    <cellStyle name="Normal 6 2 2 3 3 3 2" xfId="30165"/>
    <cellStyle name="Normal 6 2 2 3 3 3 2 2" xfId="30166"/>
    <cellStyle name="Normal 6 2 2 3 3 3 2 3" xfId="30167"/>
    <cellStyle name="Normal 6 2 2 3 3 3 2 4" xfId="30168"/>
    <cellStyle name="Normal 6 2 2 3 3 3 3" xfId="30169"/>
    <cellStyle name="Normal 6 2 2 3 3 3 4" xfId="30170"/>
    <cellStyle name="Normal 6 2 2 3 3 3 5" xfId="30171"/>
    <cellStyle name="Normal 6 2 2 3 3 4" xfId="30172"/>
    <cellStyle name="Normal 6 2 2 3 3 4 2" xfId="30173"/>
    <cellStyle name="Normal 6 2 2 3 3 4 3" xfId="30174"/>
    <cellStyle name="Normal 6 2 2 3 3 4 4" xfId="30175"/>
    <cellStyle name="Normal 6 2 2 3 3 5" xfId="30176"/>
    <cellStyle name="Normal 6 2 2 3 3 5 2" xfId="30177"/>
    <cellStyle name="Normal 6 2 2 3 3 5 3" xfId="30178"/>
    <cellStyle name="Normal 6 2 2 3 3 5 4" xfId="30179"/>
    <cellStyle name="Normal 6 2 2 3 3 6" xfId="30180"/>
    <cellStyle name="Normal 6 2 2 3 3 6 2" xfId="30181"/>
    <cellStyle name="Normal 6 2 2 3 3 6 3" xfId="30182"/>
    <cellStyle name="Normal 6 2 2 3 3 7" xfId="30183"/>
    <cellStyle name="Normal 6 2 2 3 3 8" xfId="30184"/>
    <cellStyle name="Normal 6 2 2 3 3 9" xfId="30185"/>
    <cellStyle name="Normal 6 2 2 3 4" xfId="30186"/>
    <cellStyle name="Normal 6 2 2 3 4 2" xfId="30187"/>
    <cellStyle name="Normal 6 2 2 3 4 2 2" xfId="30188"/>
    <cellStyle name="Normal 6 2 2 3 4 2 2 2" xfId="30189"/>
    <cellStyle name="Normal 6 2 2 3 4 2 2 3" xfId="30190"/>
    <cellStyle name="Normal 6 2 2 3 4 2 2 4" xfId="30191"/>
    <cellStyle name="Normal 6 2 2 3 4 2 3" xfId="30192"/>
    <cellStyle name="Normal 6 2 2 3 4 2 4" xfId="30193"/>
    <cellStyle name="Normal 6 2 2 3 4 2 5" xfId="30194"/>
    <cellStyle name="Normal 6 2 2 3 4 3" xfId="30195"/>
    <cellStyle name="Normal 6 2 2 3 4 3 2" xfId="30196"/>
    <cellStyle name="Normal 6 2 2 3 4 3 3" xfId="30197"/>
    <cellStyle name="Normal 6 2 2 3 4 3 4" xfId="30198"/>
    <cellStyle name="Normal 6 2 2 3 4 4" xfId="30199"/>
    <cellStyle name="Normal 6 2 2 3 4 5" xfId="30200"/>
    <cellStyle name="Normal 6 2 2 3 4 6" xfId="30201"/>
    <cellStyle name="Normal 6 2 2 3 5" xfId="30202"/>
    <cellStyle name="Normal 6 2 2 3 5 2" xfId="30203"/>
    <cellStyle name="Normal 6 2 2 3 5 2 2" xfId="30204"/>
    <cellStyle name="Normal 6 2 2 3 5 2 2 2" xfId="30205"/>
    <cellStyle name="Normal 6 2 2 3 5 2 2 3" xfId="30206"/>
    <cellStyle name="Normal 6 2 2 3 5 2 2 4" xfId="30207"/>
    <cellStyle name="Normal 6 2 2 3 5 2 3" xfId="30208"/>
    <cellStyle name="Normal 6 2 2 3 5 2 4" xfId="30209"/>
    <cellStyle name="Normal 6 2 2 3 5 2 5" xfId="30210"/>
    <cellStyle name="Normal 6 2 2 3 5 3" xfId="30211"/>
    <cellStyle name="Normal 6 2 2 3 5 3 2" xfId="30212"/>
    <cellStyle name="Normal 6 2 2 3 5 3 3" xfId="30213"/>
    <cellStyle name="Normal 6 2 2 3 5 3 4" xfId="30214"/>
    <cellStyle name="Normal 6 2 2 3 5 4" xfId="30215"/>
    <cellStyle name="Normal 6 2 2 3 5 5" xfId="30216"/>
    <cellStyle name="Normal 6 2 2 3 5 6" xfId="30217"/>
    <cellStyle name="Normal 6 2 2 3 6" xfId="30218"/>
    <cellStyle name="Normal 6 2 2 3 6 2" xfId="30219"/>
    <cellStyle name="Normal 6 2 2 3 6 2 2" xfId="30220"/>
    <cellStyle name="Normal 6 2 2 3 6 2 2 2" xfId="30221"/>
    <cellStyle name="Normal 6 2 2 3 6 2 2 3" xfId="30222"/>
    <cellStyle name="Normal 6 2 2 3 6 2 2 4" xfId="30223"/>
    <cellStyle name="Normal 6 2 2 3 6 2 3" xfId="30224"/>
    <cellStyle name="Normal 6 2 2 3 6 2 4" xfId="30225"/>
    <cellStyle name="Normal 6 2 2 3 6 2 5" xfId="30226"/>
    <cellStyle name="Normal 6 2 2 3 6 3" xfId="30227"/>
    <cellStyle name="Normal 6 2 2 3 6 3 2" xfId="30228"/>
    <cellStyle name="Normal 6 2 2 3 6 3 3" xfId="30229"/>
    <cellStyle name="Normal 6 2 2 3 6 3 4" xfId="30230"/>
    <cellStyle name="Normal 6 2 2 3 6 4" xfId="30231"/>
    <cellStyle name="Normal 6 2 2 3 6 5" xfId="30232"/>
    <cellStyle name="Normal 6 2 2 3 6 6" xfId="30233"/>
    <cellStyle name="Normal 6 2 2 3 7" xfId="30234"/>
    <cellStyle name="Normal 6 2 2 3 7 2" xfId="30235"/>
    <cellStyle name="Normal 6 2 2 3 7 2 2" xfId="30236"/>
    <cellStyle name="Normal 6 2 2 3 7 2 3" xfId="30237"/>
    <cellStyle name="Normal 6 2 2 3 7 2 4" xfId="30238"/>
    <cellStyle name="Normal 6 2 2 3 7 3" xfId="30239"/>
    <cellStyle name="Normal 6 2 2 3 7 4" xfId="30240"/>
    <cellStyle name="Normal 6 2 2 3 7 5" xfId="30241"/>
    <cellStyle name="Normal 6 2 2 3 8" xfId="30242"/>
    <cellStyle name="Normal 6 2 2 3 8 2" xfId="30243"/>
    <cellStyle name="Normal 6 2 2 3 8 3" xfId="30244"/>
    <cellStyle name="Normal 6 2 2 3 8 4" xfId="30245"/>
    <cellStyle name="Normal 6 2 2 3 9" xfId="30246"/>
    <cellStyle name="Normal 6 2 2 3 9 2" xfId="30247"/>
    <cellStyle name="Normal 6 2 2 3 9 3" xfId="30248"/>
    <cellStyle name="Normal 6 2 2 3 9 4" xfId="30249"/>
    <cellStyle name="Normal 6 2 2 4" xfId="30250"/>
    <cellStyle name="Normal 6 2 2 4 2" xfId="30251"/>
    <cellStyle name="Normal 6 2 2 4 2 2" xfId="30252"/>
    <cellStyle name="Normal 6 2 2 4 2 2 2" xfId="30253"/>
    <cellStyle name="Normal 6 2 2 4 2 2 2 2" xfId="30254"/>
    <cellStyle name="Normal 6 2 2 4 2 2 2 3" xfId="30255"/>
    <cellStyle name="Normal 6 2 2 4 2 2 2 4" xfId="30256"/>
    <cellStyle name="Normal 6 2 2 4 2 2 3" xfId="30257"/>
    <cellStyle name="Normal 6 2 2 4 2 2 4" xfId="30258"/>
    <cellStyle name="Normal 6 2 2 4 2 2 5" xfId="30259"/>
    <cellStyle name="Normal 6 2 2 4 2 3" xfId="30260"/>
    <cellStyle name="Normal 6 2 2 4 2 3 2" xfId="30261"/>
    <cellStyle name="Normal 6 2 2 4 2 3 3" xfId="30262"/>
    <cellStyle name="Normal 6 2 2 4 2 3 4" xfId="30263"/>
    <cellStyle name="Normal 6 2 2 4 2 4" xfId="30264"/>
    <cellStyle name="Normal 6 2 2 4 2 5" xfId="30265"/>
    <cellStyle name="Normal 6 2 2 4 2 6" xfId="30266"/>
    <cellStyle name="Normal 6 2 2 4 3" xfId="30267"/>
    <cellStyle name="Normal 6 2 2 4 3 2" xfId="30268"/>
    <cellStyle name="Normal 6 2 2 4 3 2 2" xfId="30269"/>
    <cellStyle name="Normal 6 2 2 4 3 2 3" xfId="30270"/>
    <cellStyle name="Normal 6 2 2 4 3 2 4" xfId="30271"/>
    <cellStyle name="Normal 6 2 2 4 3 3" xfId="30272"/>
    <cellStyle name="Normal 6 2 2 4 3 4" xfId="30273"/>
    <cellStyle name="Normal 6 2 2 4 3 5" xfId="30274"/>
    <cellStyle name="Normal 6 2 2 4 4" xfId="30275"/>
    <cellStyle name="Normal 6 2 2 4 4 2" xfId="30276"/>
    <cellStyle name="Normal 6 2 2 4 4 3" xfId="30277"/>
    <cellStyle name="Normal 6 2 2 4 4 4" xfId="30278"/>
    <cellStyle name="Normal 6 2 2 4 5" xfId="30279"/>
    <cellStyle name="Normal 6 2 2 4 5 2" xfId="30280"/>
    <cellStyle name="Normal 6 2 2 4 5 3" xfId="30281"/>
    <cellStyle name="Normal 6 2 2 4 5 4" xfId="30282"/>
    <cellStyle name="Normal 6 2 2 4 6" xfId="30283"/>
    <cellStyle name="Normal 6 2 2 4 6 2" xfId="30284"/>
    <cellStyle name="Normal 6 2 2 4 6 3" xfId="30285"/>
    <cellStyle name="Normal 6 2 2 4 7" xfId="30286"/>
    <cellStyle name="Normal 6 2 2 4 8" xfId="30287"/>
    <cellStyle name="Normal 6 2 2 4 9" xfId="30288"/>
    <cellStyle name="Normal 6 2 2 5" xfId="30289"/>
    <cellStyle name="Normal 6 2 2 5 2" xfId="30290"/>
    <cellStyle name="Normal 6 2 2 5 2 2" xfId="30291"/>
    <cellStyle name="Normal 6 2 2 5 2 2 2" xfId="30292"/>
    <cellStyle name="Normal 6 2 2 5 2 2 2 2" xfId="30293"/>
    <cellStyle name="Normal 6 2 2 5 2 2 2 3" xfId="30294"/>
    <cellStyle name="Normal 6 2 2 5 2 2 2 4" xfId="30295"/>
    <cellStyle name="Normal 6 2 2 5 2 2 3" xfId="30296"/>
    <cellStyle name="Normal 6 2 2 5 2 2 4" xfId="30297"/>
    <cellStyle name="Normal 6 2 2 5 2 2 5" xfId="30298"/>
    <cellStyle name="Normal 6 2 2 5 2 3" xfId="30299"/>
    <cellStyle name="Normal 6 2 2 5 2 3 2" xfId="30300"/>
    <cellStyle name="Normal 6 2 2 5 2 3 3" xfId="30301"/>
    <cellStyle name="Normal 6 2 2 5 2 3 4" xfId="30302"/>
    <cellStyle name="Normal 6 2 2 5 2 4" xfId="30303"/>
    <cellStyle name="Normal 6 2 2 5 2 5" xfId="30304"/>
    <cellStyle name="Normal 6 2 2 5 2 6" xfId="30305"/>
    <cellStyle name="Normal 6 2 2 5 3" xfId="30306"/>
    <cellStyle name="Normal 6 2 2 5 3 2" xfId="30307"/>
    <cellStyle name="Normal 6 2 2 5 3 2 2" xfId="30308"/>
    <cellStyle name="Normal 6 2 2 5 3 2 3" xfId="30309"/>
    <cellStyle name="Normal 6 2 2 5 3 2 4" xfId="30310"/>
    <cellStyle name="Normal 6 2 2 5 3 3" xfId="30311"/>
    <cellStyle name="Normal 6 2 2 5 3 4" xfId="30312"/>
    <cellStyle name="Normal 6 2 2 5 3 5" xfId="30313"/>
    <cellStyle name="Normal 6 2 2 5 4" xfId="30314"/>
    <cellStyle name="Normal 6 2 2 5 4 2" xfId="30315"/>
    <cellStyle name="Normal 6 2 2 5 4 3" xfId="30316"/>
    <cellStyle name="Normal 6 2 2 5 4 4" xfId="30317"/>
    <cellStyle name="Normal 6 2 2 5 5" xfId="30318"/>
    <cellStyle name="Normal 6 2 2 5 5 2" xfId="30319"/>
    <cellStyle name="Normal 6 2 2 5 5 3" xfId="30320"/>
    <cellStyle name="Normal 6 2 2 5 5 4" xfId="30321"/>
    <cellStyle name="Normal 6 2 2 5 6" xfId="30322"/>
    <cellStyle name="Normal 6 2 2 5 6 2" xfId="30323"/>
    <cellStyle name="Normal 6 2 2 5 6 3" xfId="30324"/>
    <cellStyle name="Normal 6 2 2 5 7" xfId="30325"/>
    <cellStyle name="Normal 6 2 2 5 8" xfId="30326"/>
    <cellStyle name="Normal 6 2 2 5 9" xfId="30327"/>
    <cellStyle name="Normal 6 2 2 6" xfId="30328"/>
    <cellStyle name="Normal 6 2 2 6 2" xfId="30329"/>
    <cellStyle name="Normal 6 2 2 6 2 2" xfId="30330"/>
    <cellStyle name="Normal 6 2 2 6 2 2 2" xfId="30331"/>
    <cellStyle name="Normal 6 2 2 6 2 2 3" xfId="30332"/>
    <cellStyle name="Normal 6 2 2 6 2 2 4" xfId="30333"/>
    <cellStyle name="Normal 6 2 2 6 2 3" xfId="30334"/>
    <cellStyle name="Normal 6 2 2 6 2 4" xfId="30335"/>
    <cellStyle name="Normal 6 2 2 6 2 5" xfId="30336"/>
    <cellStyle name="Normal 6 2 2 6 3" xfId="30337"/>
    <cellStyle name="Normal 6 2 2 6 3 2" xfId="30338"/>
    <cellStyle name="Normal 6 2 2 6 3 3" xfId="30339"/>
    <cellStyle name="Normal 6 2 2 6 3 4" xfId="30340"/>
    <cellStyle name="Normal 6 2 2 6 4" xfId="30341"/>
    <cellStyle name="Normal 6 2 2 6 5" xfId="30342"/>
    <cellStyle name="Normal 6 2 2 6 6" xfId="30343"/>
    <cellStyle name="Normal 6 2 2 7" xfId="30344"/>
    <cellStyle name="Normal 6 2 2 7 2" xfId="30345"/>
    <cellStyle name="Normal 6 2 2 7 2 2" xfId="30346"/>
    <cellStyle name="Normal 6 2 2 7 2 2 2" xfId="30347"/>
    <cellStyle name="Normal 6 2 2 7 2 2 3" xfId="30348"/>
    <cellStyle name="Normal 6 2 2 7 2 2 4" xfId="30349"/>
    <cellStyle name="Normal 6 2 2 7 2 3" xfId="30350"/>
    <cellStyle name="Normal 6 2 2 7 2 4" xfId="30351"/>
    <cellStyle name="Normal 6 2 2 7 2 5" xfId="30352"/>
    <cellStyle name="Normal 6 2 2 7 3" xfId="30353"/>
    <cellStyle name="Normal 6 2 2 7 3 2" xfId="30354"/>
    <cellStyle name="Normal 6 2 2 7 3 3" xfId="30355"/>
    <cellStyle name="Normal 6 2 2 7 3 4" xfId="30356"/>
    <cellStyle name="Normal 6 2 2 7 4" xfId="30357"/>
    <cellStyle name="Normal 6 2 2 7 5" xfId="30358"/>
    <cellStyle name="Normal 6 2 2 7 6" xfId="30359"/>
    <cellStyle name="Normal 6 2 2 8" xfId="30360"/>
    <cellStyle name="Normal 6 2 2 8 2" xfId="30361"/>
    <cellStyle name="Normal 6 2 2 8 2 2" xfId="30362"/>
    <cellStyle name="Normal 6 2 2 8 2 2 2" xfId="30363"/>
    <cellStyle name="Normal 6 2 2 8 2 2 3" xfId="30364"/>
    <cellStyle name="Normal 6 2 2 8 2 2 4" xfId="30365"/>
    <cellStyle name="Normal 6 2 2 8 2 3" xfId="30366"/>
    <cellStyle name="Normal 6 2 2 8 2 4" xfId="30367"/>
    <cellStyle name="Normal 6 2 2 8 2 5" xfId="30368"/>
    <cellStyle name="Normal 6 2 2 8 3" xfId="30369"/>
    <cellStyle name="Normal 6 2 2 8 3 2" xfId="30370"/>
    <cellStyle name="Normal 6 2 2 8 3 3" xfId="30371"/>
    <cellStyle name="Normal 6 2 2 8 3 4" xfId="30372"/>
    <cellStyle name="Normal 6 2 2 8 4" xfId="30373"/>
    <cellStyle name="Normal 6 2 2 8 5" xfId="30374"/>
    <cellStyle name="Normal 6 2 2 8 6" xfId="30375"/>
    <cellStyle name="Normal 6 2 2 9" xfId="30376"/>
    <cellStyle name="Normal 6 2 2 9 2" xfId="30377"/>
    <cellStyle name="Normal 6 2 2 9 2 2" xfId="30378"/>
    <cellStyle name="Normal 6 2 2 9 2 3" xfId="30379"/>
    <cellStyle name="Normal 6 2 2 9 2 4" xfId="30380"/>
    <cellStyle name="Normal 6 2 2 9 3" xfId="30381"/>
    <cellStyle name="Normal 6 2 2 9 4" xfId="30382"/>
    <cellStyle name="Normal 6 2 2 9 5" xfId="30383"/>
    <cellStyle name="Normal 6 2 20" xfId="1332"/>
    <cellStyle name="Normal 6 2 20 2" xfId="1333"/>
    <cellStyle name="Normal 6 2 21" xfId="1334"/>
    <cellStyle name="Normal 6 2 21 2" xfId="1335"/>
    <cellStyle name="Normal 6 2 22" xfId="1336"/>
    <cellStyle name="Normal 6 2 22 2" xfId="1337"/>
    <cellStyle name="Normal 6 2 23" xfId="1338"/>
    <cellStyle name="Normal 6 2 23 2" xfId="1339"/>
    <cellStyle name="Normal 6 2 24" xfId="1340"/>
    <cellStyle name="Normal 6 2 24 2" xfId="1341"/>
    <cellStyle name="Normal 6 2 25" xfId="1342"/>
    <cellStyle name="Normal 6 2 25 2" xfId="1343"/>
    <cellStyle name="Normal 6 2 26" xfId="1344"/>
    <cellStyle name="Normal 6 2 26 2" xfId="1345"/>
    <cellStyle name="Normal 6 2 27" xfId="1346"/>
    <cellStyle name="Normal 6 2 27 2" xfId="1347"/>
    <cellStyle name="Normal 6 2 28" xfId="1348"/>
    <cellStyle name="Normal 6 2 28 2" xfId="1349"/>
    <cellStyle name="Normal 6 2 29" xfId="1350"/>
    <cellStyle name="Normal 6 2 29 2" xfId="1351"/>
    <cellStyle name="Normal 6 2 3" xfId="1352"/>
    <cellStyle name="Normal 6 2 3 10" xfId="30384"/>
    <cellStyle name="Normal 6 2 3 10 2" xfId="30385"/>
    <cellStyle name="Normal 6 2 3 10 3" xfId="30386"/>
    <cellStyle name="Normal 6 2 3 10 4" xfId="30387"/>
    <cellStyle name="Normal 6 2 3 11" xfId="30388"/>
    <cellStyle name="Normal 6 2 3 11 2" xfId="30389"/>
    <cellStyle name="Normal 6 2 3 11 3" xfId="30390"/>
    <cellStyle name="Normal 6 2 3 12" xfId="30391"/>
    <cellStyle name="Normal 6 2 3 12 2" xfId="30392"/>
    <cellStyle name="Normal 6 2 3 13" xfId="30393"/>
    <cellStyle name="Normal 6 2 3 14" xfId="30394"/>
    <cellStyle name="Normal 6 2 3 2" xfId="1353"/>
    <cellStyle name="Normal 6 2 3 2 2" xfId="30395"/>
    <cellStyle name="Normal 6 2 3 2 2 2" xfId="30396"/>
    <cellStyle name="Normal 6 2 3 2 2 2 2" xfId="30397"/>
    <cellStyle name="Normal 6 2 3 2 2 2 2 2" xfId="30398"/>
    <cellStyle name="Normal 6 2 3 2 2 2 2 3" xfId="30399"/>
    <cellStyle name="Normal 6 2 3 2 2 2 2 4" xfId="30400"/>
    <cellStyle name="Normal 6 2 3 2 2 2 3" xfId="30401"/>
    <cellStyle name="Normal 6 2 3 2 2 2 4" xfId="30402"/>
    <cellStyle name="Normal 6 2 3 2 2 2 5" xfId="30403"/>
    <cellStyle name="Normal 6 2 3 2 2 3" xfId="30404"/>
    <cellStyle name="Normal 6 2 3 2 2 3 2" xfId="30405"/>
    <cellStyle name="Normal 6 2 3 2 2 3 3" xfId="30406"/>
    <cellStyle name="Normal 6 2 3 2 2 3 4" xfId="30407"/>
    <cellStyle name="Normal 6 2 3 2 2 4" xfId="30408"/>
    <cellStyle name="Normal 6 2 3 2 2 5" xfId="30409"/>
    <cellStyle name="Normal 6 2 3 2 2 6" xfId="30410"/>
    <cellStyle name="Normal 6 2 3 2 3" xfId="30411"/>
    <cellStyle name="Normal 6 2 3 2 3 2" xfId="30412"/>
    <cellStyle name="Normal 6 2 3 2 3 2 2" xfId="30413"/>
    <cellStyle name="Normal 6 2 3 2 3 2 3" xfId="30414"/>
    <cellStyle name="Normal 6 2 3 2 3 2 4" xfId="30415"/>
    <cellStyle name="Normal 6 2 3 2 3 3" xfId="30416"/>
    <cellStyle name="Normal 6 2 3 2 3 4" xfId="30417"/>
    <cellStyle name="Normal 6 2 3 2 3 5" xfId="30418"/>
    <cellStyle name="Normal 6 2 3 2 4" xfId="30419"/>
    <cellStyle name="Normal 6 2 3 2 4 2" xfId="30420"/>
    <cellStyle name="Normal 6 2 3 2 4 3" xfId="30421"/>
    <cellStyle name="Normal 6 2 3 2 4 4" xfId="30422"/>
    <cellStyle name="Normal 6 2 3 2 5" xfId="30423"/>
    <cellStyle name="Normal 6 2 3 2 5 2" xfId="30424"/>
    <cellStyle name="Normal 6 2 3 2 5 3" xfId="30425"/>
    <cellStyle name="Normal 6 2 3 2 5 4" xfId="30426"/>
    <cellStyle name="Normal 6 2 3 2 6" xfId="30427"/>
    <cellStyle name="Normal 6 2 3 2 6 2" xfId="30428"/>
    <cellStyle name="Normal 6 2 3 2 6 3" xfId="30429"/>
    <cellStyle name="Normal 6 2 3 2 7" xfId="30430"/>
    <cellStyle name="Normal 6 2 3 2 8" xfId="30431"/>
    <cellStyle name="Normal 6 2 3 2 9" xfId="30432"/>
    <cellStyle name="Normal 6 2 3 3" xfId="30433"/>
    <cellStyle name="Normal 6 2 3 3 2" xfId="30434"/>
    <cellStyle name="Normal 6 2 3 3 2 2" xfId="30435"/>
    <cellStyle name="Normal 6 2 3 3 2 2 2" xfId="30436"/>
    <cellStyle name="Normal 6 2 3 3 2 2 2 2" xfId="30437"/>
    <cellStyle name="Normal 6 2 3 3 2 2 2 3" xfId="30438"/>
    <cellStyle name="Normal 6 2 3 3 2 2 2 4" xfId="30439"/>
    <cellStyle name="Normal 6 2 3 3 2 2 3" xfId="30440"/>
    <cellStyle name="Normal 6 2 3 3 2 2 4" xfId="30441"/>
    <cellStyle name="Normal 6 2 3 3 2 2 5" xfId="30442"/>
    <cellStyle name="Normal 6 2 3 3 2 3" xfId="30443"/>
    <cellStyle name="Normal 6 2 3 3 2 3 2" xfId="30444"/>
    <cellStyle name="Normal 6 2 3 3 2 3 3" xfId="30445"/>
    <cellStyle name="Normal 6 2 3 3 2 3 4" xfId="30446"/>
    <cellStyle name="Normal 6 2 3 3 2 4" xfId="30447"/>
    <cellStyle name="Normal 6 2 3 3 2 5" xfId="30448"/>
    <cellStyle name="Normal 6 2 3 3 2 6" xfId="30449"/>
    <cellStyle name="Normal 6 2 3 3 3" xfId="30450"/>
    <cellStyle name="Normal 6 2 3 3 3 2" xfId="30451"/>
    <cellStyle name="Normal 6 2 3 3 3 2 2" xfId="30452"/>
    <cellStyle name="Normal 6 2 3 3 3 2 3" xfId="30453"/>
    <cellStyle name="Normal 6 2 3 3 3 2 4" xfId="30454"/>
    <cellStyle name="Normal 6 2 3 3 3 3" xfId="30455"/>
    <cellStyle name="Normal 6 2 3 3 3 4" xfId="30456"/>
    <cellStyle name="Normal 6 2 3 3 3 5" xfId="30457"/>
    <cellStyle name="Normal 6 2 3 3 4" xfId="30458"/>
    <cellStyle name="Normal 6 2 3 3 4 2" xfId="30459"/>
    <cellStyle name="Normal 6 2 3 3 4 3" xfId="30460"/>
    <cellStyle name="Normal 6 2 3 3 4 4" xfId="30461"/>
    <cellStyle name="Normal 6 2 3 3 5" xfId="30462"/>
    <cellStyle name="Normal 6 2 3 3 5 2" xfId="30463"/>
    <cellStyle name="Normal 6 2 3 3 5 3" xfId="30464"/>
    <cellStyle name="Normal 6 2 3 3 5 4" xfId="30465"/>
    <cellStyle name="Normal 6 2 3 3 6" xfId="30466"/>
    <cellStyle name="Normal 6 2 3 3 6 2" xfId="30467"/>
    <cellStyle name="Normal 6 2 3 3 6 3" xfId="30468"/>
    <cellStyle name="Normal 6 2 3 3 7" xfId="30469"/>
    <cellStyle name="Normal 6 2 3 3 8" xfId="30470"/>
    <cellStyle name="Normal 6 2 3 3 9" xfId="30471"/>
    <cellStyle name="Normal 6 2 3 4" xfId="30472"/>
    <cellStyle name="Normal 6 2 3 4 2" xfId="30473"/>
    <cellStyle name="Normal 6 2 3 4 2 2" xfId="30474"/>
    <cellStyle name="Normal 6 2 3 4 2 2 2" xfId="30475"/>
    <cellStyle name="Normal 6 2 3 4 2 2 3" xfId="30476"/>
    <cellStyle name="Normal 6 2 3 4 2 2 4" xfId="30477"/>
    <cellStyle name="Normal 6 2 3 4 2 3" xfId="30478"/>
    <cellStyle name="Normal 6 2 3 4 2 4" xfId="30479"/>
    <cellStyle name="Normal 6 2 3 4 2 5" xfId="30480"/>
    <cellStyle name="Normal 6 2 3 4 3" xfId="30481"/>
    <cellStyle name="Normal 6 2 3 4 3 2" xfId="30482"/>
    <cellStyle name="Normal 6 2 3 4 3 3" xfId="30483"/>
    <cellStyle name="Normal 6 2 3 4 3 4" xfId="30484"/>
    <cellStyle name="Normal 6 2 3 4 4" xfId="30485"/>
    <cellStyle name="Normal 6 2 3 4 5" xfId="30486"/>
    <cellStyle name="Normal 6 2 3 4 6" xfId="30487"/>
    <cellStyle name="Normal 6 2 3 5" xfId="30488"/>
    <cellStyle name="Normal 6 2 3 5 2" xfId="30489"/>
    <cellStyle name="Normal 6 2 3 5 2 2" xfId="30490"/>
    <cellStyle name="Normal 6 2 3 5 2 2 2" xfId="30491"/>
    <cellStyle name="Normal 6 2 3 5 2 2 3" xfId="30492"/>
    <cellStyle name="Normal 6 2 3 5 2 2 4" xfId="30493"/>
    <cellStyle name="Normal 6 2 3 5 2 3" xfId="30494"/>
    <cellStyle name="Normal 6 2 3 5 2 4" xfId="30495"/>
    <cellStyle name="Normal 6 2 3 5 2 5" xfId="30496"/>
    <cellStyle name="Normal 6 2 3 5 3" xfId="30497"/>
    <cellStyle name="Normal 6 2 3 5 3 2" xfId="30498"/>
    <cellStyle name="Normal 6 2 3 5 3 3" xfId="30499"/>
    <cellStyle name="Normal 6 2 3 5 3 4" xfId="30500"/>
    <cellStyle name="Normal 6 2 3 5 4" xfId="30501"/>
    <cellStyle name="Normal 6 2 3 5 5" xfId="30502"/>
    <cellStyle name="Normal 6 2 3 5 6" xfId="30503"/>
    <cellStyle name="Normal 6 2 3 6" xfId="30504"/>
    <cellStyle name="Normal 6 2 3 6 2" xfId="30505"/>
    <cellStyle name="Normal 6 2 3 6 2 2" xfId="30506"/>
    <cellStyle name="Normal 6 2 3 6 2 2 2" xfId="30507"/>
    <cellStyle name="Normal 6 2 3 6 2 2 3" xfId="30508"/>
    <cellStyle name="Normal 6 2 3 6 2 2 4" xfId="30509"/>
    <cellStyle name="Normal 6 2 3 6 2 3" xfId="30510"/>
    <cellStyle name="Normal 6 2 3 6 2 4" xfId="30511"/>
    <cellStyle name="Normal 6 2 3 6 2 5" xfId="30512"/>
    <cellStyle name="Normal 6 2 3 6 3" xfId="30513"/>
    <cellStyle name="Normal 6 2 3 6 3 2" xfId="30514"/>
    <cellStyle name="Normal 6 2 3 6 3 3" xfId="30515"/>
    <cellStyle name="Normal 6 2 3 6 3 4" xfId="30516"/>
    <cellStyle name="Normal 6 2 3 6 4" xfId="30517"/>
    <cellStyle name="Normal 6 2 3 6 5" xfId="30518"/>
    <cellStyle name="Normal 6 2 3 6 6" xfId="30519"/>
    <cellStyle name="Normal 6 2 3 7" xfId="30520"/>
    <cellStyle name="Normal 6 2 3 7 2" xfId="30521"/>
    <cellStyle name="Normal 6 2 3 7 2 2" xfId="30522"/>
    <cellStyle name="Normal 6 2 3 7 2 3" xfId="30523"/>
    <cellStyle name="Normal 6 2 3 7 2 4" xfId="30524"/>
    <cellStyle name="Normal 6 2 3 7 3" xfId="30525"/>
    <cellStyle name="Normal 6 2 3 7 4" xfId="30526"/>
    <cellStyle name="Normal 6 2 3 7 5" xfId="30527"/>
    <cellStyle name="Normal 6 2 3 8" xfId="30528"/>
    <cellStyle name="Normal 6 2 3 8 2" xfId="30529"/>
    <cellStyle name="Normal 6 2 3 8 3" xfId="30530"/>
    <cellStyle name="Normal 6 2 3 8 4" xfId="30531"/>
    <cellStyle name="Normal 6 2 3 9" xfId="30532"/>
    <cellStyle name="Normal 6 2 3 9 2" xfId="30533"/>
    <cellStyle name="Normal 6 2 3 9 3" xfId="30534"/>
    <cellStyle name="Normal 6 2 3 9 4" xfId="30535"/>
    <cellStyle name="Normal 6 2 30" xfId="1354"/>
    <cellStyle name="Normal 6 2 30 2" xfId="1355"/>
    <cellStyle name="Normal 6 2 31" xfId="1356"/>
    <cellStyle name="Normal 6 2 31 2" xfId="1357"/>
    <cellStyle name="Normal 6 2 32" xfId="1358"/>
    <cellStyle name="Normal 6 2 32 2" xfId="1359"/>
    <cellStyle name="Normal 6 2 33" xfId="1360"/>
    <cellStyle name="Normal 6 2 33 2" xfId="1361"/>
    <cellStyle name="Normal 6 2 34" xfId="1362"/>
    <cellStyle name="Normal 6 2 34 2" xfId="1363"/>
    <cellStyle name="Normal 6 2 35" xfId="1364"/>
    <cellStyle name="Normal 6 2 35 2" xfId="1365"/>
    <cellStyle name="Normal 6 2 36" xfId="1366"/>
    <cellStyle name="Normal 6 2 36 2" xfId="1367"/>
    <cellStyle name="Normal 6 2 37" xfId="1368"/>
    <cellStyle name="Normal 6 2 37 2" xfId="1369"/>
    <cellStyle name="Normal 6 2 38" xfId="1370"/>
    <cellStyle name="Normal 6 2 38 2" xfId="1371"/>
    <cellStyle name="Normal 6 2 39" xfId="1372"/>
    <cellStyle name="Normal 6 2 39 2" xfId="1373"/>
    <cellStyle name="Normal 6 2 4" xfId="1374"/>
    <cellStyle name="Normal 6 2 4 10" xfId="30536"/>
    <cellStyle name="Normal 6 2 4 10 2" xfId="30537"/>
    <cellStyle name="Normal 6 2 4 10 3" xfId="30538"/>
    <cellStyle name="Normal 6 2 4 10 4" xfId="30539"/>
    <cellStyle name="Normal 6 2 4 11" xfId="30540"/>
    <cellStyle name="Normal 6 2 4 11 2" xfId="30541"/>
    <cellStyle name="Normal 6 2 4 11 3" xfId="30542"/>
    <cellStyle name="Normal 6 2 4 12" xfId="30543"/>
    <cellStyle name="Normal 6 2 4 12 2" xfId="30544"/>
    <cellStyle name="Normal 6 2 4 13" xfId="30545"/>
    <cellStyle name="Normal 6 2 4 14" xfId="30546"/>
    <cellStyle name="Normal 6 2 4 2" xfId="1375"/>
    <cellStyle name="Normal 6 2 4 2 2" xfId="30547"/>
    <cellStyle name="Normal 6 2 4 2 2 2" xfId="30548"/>
    <cellStyle name="Normal 6 2 4 2 2 2 2" xfId="30549"/>
    <cellStyle name="Normal 6 2 4 2 2 2 2 2" xfId="30550"/>
    <cellStyle name="Normal 6 2 4 2 2 2 2 3" xfId="30551"/>
    <cellStyle name="Normal 6 2 4 2 2 2 2 4" xfId="30552"/>
    <cellStyle name="Normal 6 2 4 2 2 2 3" xfId="30553"/>
    <cellStyle name="Normal 6 2 4 2 2 2 4" xfId="30554"/>
    <cellStyle name="Normal 6 2 4 2 2 2 5" xfId="30555"/>
    <cellStyle name="Normal 6 2 4 2 2 3" xfId="30556"/>
    <cellStyle name="Normal 6 2 4 2 2 3 2" xfId="30557"/>
    <cellStyle name="Normal 6 2 4 2 2 3 3" xfId="30558"/>
    <cellStyle name="Normal 6 2 4 2 2 3 4" xfId="30559"/>
    <cellStyle name="Normal 6 2 4 2 2 4" xfId="30560"/>
    <cellStyle name="Normal 6 2 4 2 2 5" xfId="30561"/>
    <cellStyle name="Normal 6 2 4 2 2 6" xfId="30562"/>
    <cellStyle name="Normal 6 2 4 2 3" xfId="30563"/>
    <cellStyle name="Normal 6 2 4 2 3 2" xfId="30564"/>
    <cellStyle name="Normal 6 2 4 2 3 2 2" xfId="30565"/>
    <cellStyle name="Normal 6 2 4 2 3 2 3" xfId="30566"/>
    <cellStyle name="Normal 6 2 4 2 3 2 4" xfId="30567"/>
    <cellStyle name="Normal 6 2 4 2 3 3" xfId="30568"/>
    <cellStyle name="Normal 6 2 4 2 3 4" xfId="30569"/>
    <cellStyle name="Normal 6 2 4 2 3 5" xfId="30570"/>
    <cellStyle name="Normal 6 2 4 2 4" xfId="30571"/>
    <cellStyle name="Normal 6 2 4 2 4 2" xfId="30572"/>
    <cellStyle name="Normal 6 2 4 2 4 3" xfId="30573"/>
    <cellStyle name="Normal 6 2 4 2 4 4" xfId="30574"/>
    <cellStyle name="Normal 6 2 4 2 5" xfId="30575"/>
    <cellStyle name="Normal 6 2 4 2 5 2" xfId="30576"/>
    <cellStyle name="Normal 6 2 4 2 5 3" xfId="30577"/>
    <cellStyle name="Normal 6 2 4 2 5 4" xfId="30578"/>
    <cellStyle name="Normal 6 2 4 2 6" xfId="30579"/>
    <cellStyle name="Normal 6 2 4 2 6 2" xfId="30580"/>
    <cellStyle name="Normal 6 2 4 2 6 3" xfId="30581"/>
    <cellStyle name="Normal 6 2 4 2 7" xfId="30582"/>
    <cellStyle name="Normal 6 2 4 2 8" xfId="30583"/>
    <cellStyle name="Normal 6 2 4 2 9" xfId="30584"/>
    <cellStyle name="Normal 6 2 4 3" xfId="30585"/>
    <cellStyle name="Normal 6 2 4 3 2" xfId="30586"/>
    <cellStyle name="Normal 6 2 4 3 2 2" xfId="30587"/>
    <cellStyle name="Normal 6 2 4 3 2 2 2" xfId="30588"/>
    <cellStyle name="Normal 6 2 4 3 2 2 2 2" xfId="30589"/>
    <cellStyle name="Normal 6 2 4 3 2 2 2 3" xfId="30590"/>
    <cellStyle name="Normal 6 2 4 3 2 2 2 4" xfId="30591"/>
    <cellStyle name="Normal 6 2 4 3 2 2 3" xfId="30592"/>
    <cellStyle name="Normal 6 2 4 3 2 2 4" xfId="30593"/>
    <cellStyle name="Normal 6 2 4 3 2 2 5" xfId="30594"/>
    <cellStyle name="Normal 6 2 4 3 2 3" xfId="30595"/>
    <cellStyle name="Normal 6 2 4 3 2 3 2" xfId="30596"/>
    <cellStyle name="Normal 6 2 4 3 2 3 3" xfId="30597"/>
    <cellStyle name="Normal 6 2 4 3 2 3 4" xfId="30598"/>
    <cellStyle name="Normal 6 2 4 3 2 4" xfId="30599"/>
    <cellStyle name="Normal 6 2 4 3 2 5" xfId="30600"/>
    <cellStyle name="Normal 6 2 4 3 2 6" xfId="30601"/>
    <cellStyle name="Normal 6 2 4 3 3" xfId="30602"/>
    <cellStyle name="Normal 6 2 4 3 3 2" xfId="30603"/>
    <cellStyle name="Normal 6 2 4 3 3 2 2" xfId="30604"/>
    <cellStyle name="Normal 6 2 4 3 3 2 3" xfId="30605"/>
    <cellStyle name="Normal 6 2 4 3 3 2 4" xfId="30606"/>
    <cellStyle name="Normal 6 2 4 3 3 3" xfId="30607"/>
    <cellStyle name="Normal 6 2 4 3 3 4" xfId="30608"/>
    <cellStyle name="Normal 6 2 4 3 3 5" xfId="30609"/>
    <cellStyle name="Normal 6 2 4 3 4" xfId="30610"/>
    <cellStyle name="Normal 6 2 4 3 4 2" xfId="30611"/>
    <cellStyle name="Normal 6 2 4 3 4 3" xfId="30612"/>
    <cellStyle name="Normal 6 2 4 3 4 4" xfId="30613"/>
    <cellStyle name="Normal 6 2 4 3 5" xfId="30614"/>
    <cellStyle name="Normal 6 2 4 3 5 2" xfId="30615"/>
    <cellStyle name="Normal 6 2 4 3 5 3" xfId="30616"/>
    <cellStyle name="Normal 6 2 4 3 5 4" xfId="30617"/>
    <cellStyle name="Normal 6 2 4 3 6" xfId="30618"/>
    <cellStyle name="Normal 6 2 4 3 6 2" xfId="30619"/>
    <cellStyle name="Normal 6 2 4 3 6 3" xfId="30620"/>
    <cellStyle name="Normal 6 2 4 3 7" xfId="30621"/>
    <cellStyle name="Normal 6 2 4 3 8" xfId="30622"/>
    <cellStyle name="Normal 6 2 4 3 9" xfId="30623"/>
    <cellStyle name="Normal 6 2 4 4" xfId="30624"/>
    <cellStyle name="Normal 6 2 4 4 2" xfId="30625"/>
    <cellStyle name="Normal 6 2 4 4 2 2" xfId="30626"/>
    <cellStyle name="Normal 6 2 4 4 2 2 2" xfId="30627"/>
    <cellStyle name="Normal 6 2 4 4 2 2 3" xfId="30628"/>
    <cellStyle name="Normal 6 2 4 4 2 2 4" xfId="30629"/>
    <cellStyle name="Normal 6 2 4 4 2 3" xfId="30630"/>
    <cellStyle name="Normal 6 2 4 4 2 4" xfId="30631"/>
    <cellStyle name="Normal 6 2 4 4 2 5" xfId="30632"/>
    <cellStyle name="Normal 6 2 4 4 3" xfId="30633"/>
    <cellStyle name="Normal 6 2 4 4 3 2" xfId="30634"/>
    <cellStyle name="Normal 6 2 4 4 3 3" xfId="30635"/>
    <cellStyle name="Normal 6 2 4 4 3 4" xfId="30636"/>
    <cellStyle name="Normal 6 2 4 4 4" xfId="30637"/>
    <cellStyle name="Normal 6 2 4 4 5" xfId="30638"/>
    <cellStyle name="Normal 6 2 4 4 6" xfId="30639"/>
    <cellStyle name="Normal 6 2 4 5" xfId="30640"/>
    <cellStyle name="Normal 6 2 4 5 2" xfId="30641"/>
    <cellStyle name="Normal 6 2 4 5 2 2" xfId="30642"/>
    <cellStyle name="Normal 6 2 4 5 2 2 2" xfId="30643"/>
    <cellStyle name="Normal 6 2 4 5 2 2 3" xfId="30644"/>
    <cellStyle name="Normal 6 2 4 5 2 2 4" xfId="30645"/>
    <cellStyle name="Normal 6 2 4 5 2 3" xfId="30646"/>
    <cellStyle name="Normal 6 2 4 5 2 4" xfId="30647"/>
    <cellStyle name="Normal 6 2 4 5 2 5" xfId="30648"/>
    <cellStyle name="Normal 6 2 4 5 3" xfId="30649"/>
    <cellStyle name="Normal 6 2 4 5 3 2" xfId="30650"/>
    <cellStyle name="Normal 6 2 4 5 3 3" xfId="30651"/>
    <cellStyle name="Normal 6 2 4 5 3 4" xfId="30652"/>
    <cellStyle name="Normal 6 2 4 5 4" xfId="30653"/>
    <cellStyle name="Normal 6 2 4 5 5" xfId="30654"/>
    <cellStyle name="Normal 6 2 4 5 6" xfId="30655"/>
    <cellStyle name="Normal 6 2 4 6" xfId="30656"/>
    <cellStyle name="Normal 6 2 4 6 2" xfId="30657"/>
    <cellStyle name="Normal 6 2 4 6 2 2" xfId="30658"/>
    <cellStyle name="Normal 6 2 4 6 2 2 2" xfId="30659"/>
    <cellStyle name="Normal 6 2 4 6 2 2 3" xfId="30660"/>
    <cellStyle name="Normal 6 2 4 6 2 2 4" xfId="30661"/>
    <cellStyle name="Normal 6 2 4 6 2 3" xfId="30662"/>
    <cellStyle name="Normal 6 2 4 6 2 4" xfId="30663"/>
    <cellStyle name="Normal 6 2 4 6 2 5" xfId="30664"/>
    <cellStyle name="Normal 6 2 4 6 3" xfId="30665"/>
    <cellStyle name="Normal 6 2 4 6 3 2" xfId="30666"/>
    <cellStyle name="Normal 6 2 4 6 3 3" xfId="30667"/>
    <cellStyle name="Normal 6 2 4 6 3 4" xfId="30668"/>
    <cellStyle name="Normal 6 2 4 6 4" xfId="30669"/>
    <cellStyle name="Normal 6 2 4 6 5" xfId="30670"/>
    <cellStyle name="Normal 6 2 4 6 6" xfId="30671"/>
    <cellStyle name="Normal 6 2 4 7" xfId="30672"/>
    <cellStyle name="Normal 6 2 4 7 2" xfId="30673"/>
    <cellStyle name="Normal 6 2 4 7 2 2" xfId="30674"/>
    <cellStyle name="Normal 6 2 4 7 2 3" xfId="30675"/>
    <cellStyle name="Normal 6 2 4 7 2 4" xfId="30676"/>
    <cellStyle name="Normal 6 2 4 7 3" xfId="30677"/>
    <cellStyle name="Normal 6 2 4 7 4" xfId="30678"/>
    <cellStyle name="Normal 6 2 4 7 5" xfId="30679"/>
    <cellStyle name="Normal 6 2 4 8" xfId="30680"/>
    <cellStyle name="Normal 6 2 4 8 2" xfId="30681"/>
    <cellStyle name="Normal 6 2 4 8 3" xfId="30682"/>
    <cellStyle name="Normal 6 2 4 8 4" xfId="30683"/>
    <cellStyle name="Normal 6 2 4 9" xfId="30684"/>
    <cellStyle name="Normal 6 2 4 9 2" xfId="30685"/>
    <cellStyle name="Normal 6 2 4 9 3" xfId="30686"/>
    <cellStyle name="Normal 6 2 4 9 4" xfId="30687"/>
    <cellStyle name="Normal 6 2 40" xfId="1376"/>
    <cellStyle name="Normal 6 2 40 2" xfId="1377"/>
    <cellStyle name="Normal 6 2 41" xfId="1378"/>
    <cellStyle name="Normal 6 2 41 2" xfId="1379"/>
    <cellStyle name="Normal 6 2 42" xfId="1380"/>
    <cellStyle name="Normal 6 2 42 2" xfId="1381"/>
    <cellStyle name="Normal 6 2 43" xfId="1382"/>
    <cellStyle name="Normal 6 2 43 2" xfId="1383"/>
    <cellStyle name="Normal 6 2 44" xfId="1384"/>
    <cellStyle name="Normal 6 2 44 2" xfId="1385"/>
    <cellStyle name="Normal 6 2 45" xfId="1386"/>
    <cellStyle name="Normal 6 2 45 2" xfId="1387"/>
    <cellStyle name="Normal 6 2 46" xfId="1388"/>
    <cellStyle name="Normal 6 2 46 2" xfId="1389"/>
    <cellStyle name="Normal 6 2 5" xfId="1390"/>
    <cellStyle name="Normal 6 2 5 2" xfId="1391"/>
    <cellStyle name="Normal 6 2 5 2 2" xfId="30688"/>
    <cellStyle name="Normal 6 2 5 2 2 2" xfId="30689"/>
    <cellStyle name="Normal 6 2 5 2 2 2 2" xfId="30690"/>
    <cellStyle name="Normal 6 2 5 2 2 2 3" xfId="30691"/>
    <cellStyle name="Normal 6 2 5 2 2 2 4" xfId="30692"/>
    <cellStyle name="Normal 6 2 5 2 2 3" xfId="30693"/>
    <cellStyle name="Normal 6 2 5 2 2 4" xfId="30694"/>
    <cellStyle name="Normal 6 2 5 2 2 5" xfId="30695"/>
    <cellStyle name="Normal 6 2 5 2 3" xfId="30696"/>
    <cellStyle name="Normal 6 2 5 2 3 2" xfId="30697"/>
    <cellStyle name="Normal 6 2 5 2 3 3" xfId="30698"/>
    <cellStyle name="Normal 6 2 5 2 3 4" xfId="30699"/>
    <cellStyle name="Normal 6 2 5 2 4" xfId="30700"/>
    <cellStyle name="Normal 6 2 5 2 5" xfId="30701"/>
    <cellStyle name="Normal 6 2 5 2 6" xfId="30702"/>
    <cellStyle name="Normal 6 2 5 3" xfId="30703"/>
    <cellStyle name="Normal 6 2 5 3 2" xfId="30704"/>
    <cellStyle name="Normal 6 2 5 3 2 2" xfId="30705"/>
    <cellStyle name="Normal 6 2 5 3 2 3" xfId="30706"/>
    <cellStyle name="Normal 6 2 5 3 2 4" xfId="30707"/>
    <cellStyle name="Normal 6 2 5 3 3" xfId="30708"/>
    <cellStyle name="Normal 6 2 5 3 4" xfId="30709"/>
    <cellStyle name="Normal 6 2 5 3 5" xfId="30710"/>
    <cellStyle name="Normal 6 2 5 4" xfId="30711"/>
    <cellStyle name="Normal 6 2 5 4 2" xfId="30712"/>
    <cellStyle name="Normal 6 2 5 4 3" xfId="30713"/>
    <cellStyle name="Normal 6 2 5 4 4" xfId="30714"/>
    <cellStyle name="Normal 6 2 5 5" xfId="30715"/>
    <cellStyle name="Normal 6 2 5 5 2" xfId="30716"/>
    <cellStyle name="Normal 6 2 5 5 3" xfId="30717"/>
    <cellStyle name="Normal 6 2 5 5 4" xfId="30718"/>
    <cellStyle name="Normal 6 2 5 6" xfId="30719"/>
    <cellStyle name="Normal 6 2 5 6 2" xfId="30720"/>
    <cellStyle name="Normal 6 2 5 6 3" xfId="30721"/>
    <cellStyle name="Normal 6 2 5 7" xfId="30722"/>
    <cellStyle name="Normal 6 2 5 8" xfId="30723"/>
    <cellStyle name="Normal 6 2 5 9" xfId="30724"/>
    <cellStyle name="Normal 6 2 6" xfId="1392"/>
    <cellStyle name="Normal 6 2 6 2" xfId="1393"/>
    <cellStyle name="Normal 6 2 6 2 2" xfId="30725"/>
    <cellStyle name="Normal 6 2 6 2 2 2" xfId="30726"/>
    <cellStyle name="Normal 6 2 6 2 2 2 2" xfId="30727"/>
    <cellStyle name="Normal 6 2 6 2 2 2 3" xfId="30728"/>
    <cellStyle name="Normal 6 2 6 2 2 2 4" xfId="30729"/>
    <cellStyle name="Normal 6 2 6 2 2 3" xfId="30730"/>
    <cellStyle name="Normal 6 2 6 2 2 4" xfId="30731"/>
    <cellStyle name="Normal 6 2 6 2 2 5" xfId="30732"/>
    <cellStyle name="Normal 6 2 6 2 3" xfId="30733"/>
    <cellStyle name="Normal 6 2 6 2 3 2" xfId="30734"/>
    <cellStyle name="Normal 6 2 6 2 3 3" xfId="30735"/>
    <cellStyle name="Normal 6 2 6 2 3 4" xfId="30736"/>
    <cellStyle name="Normal 6 2 6 2 4" xfId="30737"/>
    <cellStyle name="Normal 6 2 6 2 5" xfId="30738"/>
    <cellStyle name="Normal 6 2 6 2 6" xfId="30739"/>
    <cellStyle name="Normal 6 2 6 3" xfId="30740"/>
    <cellStyle name="Normal 6 2 6 3 2" xfId="30741"/>
    <cellStyle name="Normal 6 2 6 3 2 2" xfId="30742"/>
    <cellStyle name="Normal 6 2 6 3 2 3" xfId="30743"/>
    <cellStyle name="Normal 6 2 6 3 2 4" xfId="30744"/>
    <cellStyle name="Normal 6 2 6 3 3" xfId="30745"/>
    <cellStyle name="Normal 6 2 6 3 4" xfId="30746"/>
    <cellStyle name="Normal 6 2 6 3 5" xfId="30747"/>
    <cellStyle name="Normal 6 2 6 4" xfId="30748"/>
    <cellStyle name="Normal 6 2 6 4 2" xfId="30749"/>
    <cellStyle name="Normal 6 2 6 4 3" xfId="30750"/>
    <cellStyle name="Normal 6 2 6 4 4" xfId="30751"/>
    <cellStyle name="Normal 6 2 6 5" xfId="30752"/>
    <cellStyle name="Normal 6 2 6 5 2" xfId="30753"/>
    <cellStyle name="Normal 6 2 6 5 3" xfId="30754"/>
    <cellStyle name="Normal 6 2 6 5 4" xfId="30755"/>
    <cellStyle name="Normal 6 2 6 6" xfId="30756"/>
    <cellStyle name="Normal 6 2 6 6 2" xfId="30757"/>
    <cellStyle name="Normal 6 2 6 6 3" xfId="30758"/>
    <cellStyle name="Normal 6 2 6 7" xfId="30759"/>
    <cellStyle name="Normal 6 2 6 8" xfId="30760"/>
    <cellStyle name="Normal 6 2 6 9" xfId="30761"/>
    <cellStyle name="Normal 6 2 7" xfId="1394"/>
    <cellStyle name="Normal 6 2 7 2" xfId="1395"/>
    <cellStyle name="Normal 6 2 7 2 2" xfId="30762"/>
    <cellStyle name="Normal 6 2 7 2 2 2" xfId="30763"/>
    <cellStyle name="Normal 6 2 7 2 2 3" xfId="30764"/>
    <cellStyle name="Normal 6 2 7 2 2 4" xfId="30765"/>
    <cellStyle name="Normal 6 2 7 2 3" xfId="30766"/>
    <cellStyle name="Normal 6 2 7 2 4" xfId="30767"/>
    <cellStyle name="Normal 6 2 7 2 5" xfId="30768"/>
    <cellStyle name="Normal 6 2 7 3" xfId="30769"/>
    <cellStyle name="Normal 6 2 7 3 2" xfId="30770"/>
    <cellStyle name="Normal 6 2 7 3 3" xfId="30771"/>
    <cellStyle name="Normal 6 2 7 3 4" xfId="30772"/>
    <cellStyle name="Normal 6 2 7 4" xfId="30773"/>
    <cellStyle name="Normal 6 2 7 5" xfId="30774"/>
    <cellStyle name="Normal 6 2 7 6" xfId="30775"/>
    <cellStyle name="Normal 6 2 8" xfId="1396"/>
    <cellStyle name="Normal 6 2 8 2" xfId="1397"/>
    <cellStyle name="Normal 6 2 8 2 2" xfId="30776"/>
    <cellStyle name="Normal 6 2 8 2 2 2" xfId="30777"/>
    <cellStyle name="Normal 6 2 8 2 2 3" xfId="30778"/>
    <cellStyle name="Normal 6 2 8 2 2 4" xfId="30779"/>
    <cellStyle name="Normal 6 2 8 2 3" xfId="30780"/>
    <cellStyle name="Normal 6 2 8 2 4" xfId="30781"/>
    <cellStyle name="Normal 6 2 8 2 5" xfId="30782"/>
    <cellStyle name="Normal 6 2 8 3" xfId="30783"/>
    <cellStyle name="Normal 6 2 8 3 2" xfId="30784"/>
    <cellStyle name="Normal 6 2 8 3 3" xfId="30785"/>
    <cellStyle name="Normal 6 2 8 3 4" xfId="30786"/>
    <cellStyle name="Normal 6 2 8 4" xfId="30787"/>
    <cellStyle name="Normal 6 2 8 5" xfId="30788"/>
    <cellStyle name="Normal 6 2 8 6" xfId="30789"/>
    <cellStyle name="Normal 6 2 9" xfId="1398"/>
    <cellStyle name="Normal 6 2 9 2" xfId="1399"/>
    <cellStyle name="Normal 6 2 9 2 2" xfId="30790"/>
    <cellStyle name="Normal 6 2 9 2 2 2" xfId="30791"/>
    <cellStyle name="Normal 6 2 9 2 2 3" xfId="30792"/>
    <cellStyle name="Normal 6 2 9 2 2 4" xfId="30793"/>
    <cellStyle name="Normal 6 2 9 2 3" xfId="30794"/>
    <cellStyle name="Normal 6 2 9 2 4" xfId="30795"/>
    <cellStyle name="Normal 6 2 9 2 5" xfId="30796"/>
    <cellStyle name="Normal 6 2 9 3" xfId="30797"/>
    <cellStyle name="Normal 6 2 9 3 2" xfId="30798"/>
    <cellStyle name="Normal 6 2 9 3 3" xfId="30799"/>
    <cellStyle name="Normal 6 2 9 3 4" xfId="30800"/>
    <cellStyle name="Normal 6 2 9 4" xfId="30801"/>
    <cellStyle name="Normal 6 2 9 5" xfId="30802"/>
    <cellStyle name="Normal 6 2 9 6" xfId="30803"/>
    <cellStyle name="Normal 6 20" xfId="1400"/>
    <cellStyle name="Normal 6 21" xfId="1401"/>
    <cellStyle name="Normal 6 22" xfId="1402"/>
    <cellStyle name="Normal 6 23" xfId="1403"/>
    <cellStyle name="Normal 6 24" xfId="1404"/>
    <cellStyle name="Normal 6 25" xfId="1405"/>
    <cellStyle name="Normal 6 26" xfId="1406"/>
    <cellStyle name="Normal 6 27" xfId="1407"/>
    <cellStyle name="Normal 6 28" xfId="1408"/>
    <cellStyle name="Normal 6 29" xfId="1409"/>
    <cellStyle name="Normal 6 3" xfId="1410"/>
    <cellStyle name="Normal 6 3 10" xfId="30804"/>
    <cellStyle name="Normal 6 3 10 2" xfId="30805"/>
    <cellStyle name="Normal 6 3 10 3" xfId="30806"/>
    <cellStyle name="Normal 6 3 10 4" xfId="30807"/>
    <cellStyle name="Normal 6 3 11" xfId="30808"/>
    <cellStyle name="Normal 6 3 11 2" xfId="30809"/>
    <cellStyle name="Normal 6 3 11 3" xfId="30810"/>
    <cellStyle name="Normal 6 3 11 4" xfId="30811"/>
    <cellStyle name="Normal 6 3 12" xfId="30812"/>
    <cellStyle name="Normal 6 3 12 2" xfId="30813"/>
    <cellStyle name="Normal 6 3 12 3" xfId="30814"/>
    <cellStyle name="Normal 6 3 12 4" xfId="30815"/>
    <cellStyle name="Normal 6 3 13" xfId="30816"/>
    <cellStyle name="Normal 6 3 13 2" xfId="30817"/>
    <cellStyle name="Normal 6 3 13 3" xfId="30818"/>
    <cellStyle name="Normal 6 3 14" xfId="30819"/>
    <cellStyle name="Normal 6 3 14 2" xfId="30820"/>
    <cellStyle name="Normal 6 3 15" xfId="30821"/>
    <cellStyle name="Normal 6 3 16" xfId="30822"/>
    <cellStyle name="Normal 6 3 2" xfId="1411"/>
    <cellStyle name="Normal 6 3 2 10" xfId="30823"/>
    <cellStyle name="Normal 6 3 2 10 2" xfId="30824"/>
    <cellStyle name="Normal 6 3 2 10 3" xfId="30825"/>
    <cellStyle name="Normal 6 3 2 10 4" xfId="30826"/>
    <cellStyle name="Normal 6 3 2 11" xfId="30827"/>
    <cellStyle name="Normal 6 3 2 11 2" xfId="30828"/>
    <cellStyle name="Normal 6 3 2 11 3" xfId="30829"/>
    <cellStyle name="Normal 6 3 2 12" xfId="30830"/>
    <cellStyle name="Normal 6 3 2 12 2" xfId="30831"/>
    <cellStyle name="Normal 6 3 2 13" xfId="30832"/>
    <cellStyle name="Normal 6 3 2 14" xfId="30833"/>
    <cellStyle name="Normal 6 3 2 2" xfId="30834"/>
    <cellStyle name="Normal 6 3 2 2 2" xfId="30835"/>
    <cellStyle name="Normal 6 3 2 2 2 2" xfId="30836"/>
    <cellStyle name="Normal 6 3 2 2 2 2 2" xfId="30837"/>
    <cellStyle name="Normal 6 3 2 2 2 2 2 2" xfId="30838"/>
    <cellStyle name="Normal 6 3 2 2 2 2 2 3" xfId="30839"/>
    <cellStyle name="Normal 6 3 2 2 2 2 2 4" xfId="30840"/>
    <cellStyle name="Normal 6 3 2 2 2 2 3" xfId="30841"/>
    <cellStyle name="Normal 6 3 2 2 2 2 4" xfId="30842"/>
    <cellStyle name="Normal 6 3 2 2 2 2 5" xfId="30843"/>
    <cellStyle name="Normal 6 3 2 2 2 3" xfId="30844"/>
    <cellStyle name="Normal 6 3 2 2 2 3 2" xfId="30845"/>
    <cellStyle name="Normal 6 3 2 2 2 3 3" xfId="30846"/>
    <cellStyle name="Normal 6 3 2 2 2 3 4" xfId="30847"/>
    <cellStyle name="Normal 6 3 2 2 2 4" xfId="30848"/>
    <cellStyle name="Normal 6 3 2 2 2 5" xfId="30849"/>
    <cellStyle name="Normal 6 3 2 2 2 6" xfId="30850"/>
    <cellStyle name="Normal 6 3 2 2 3" xfId="30851"/>
    <cellStyle name="Normal 6 3 2 2 3 2" xfId="30852"/>
    <cellStyle name="Normal 6 3 2 2 3 2 2" xfId="30853"/>
    <cellStyle name="Normal 6 3 2 2 3 2 3" xfId="30854"/>
    <cellStyle name="Normal 6 3 2 2 3 2 4" xfId="30855"/>
    <cellStyle name="Normal 6 3 2 2 3 3" xfId="30856"/>
    <cellStyle name="Normal 6 3 2 2 3 4" xfId="30857"/>
    <cellStyle name="Normal 6 3 2 2 3 5" xfId="30858"/>
    <cellStyle name="Normal 6 3 2 2 4" xfId="30859"/>
    <cellStyle name="Normal 6 3 2 2 4 2" xfId="30860"/>
    <cellStyle name="Normal 6 3 2 2 4 3" xfId="30861"/>
    <cellStyle name="Normal 6 3 2 2 4 4" xfId="30862"/>
    <cellStyle name="Normal 6 3 2 2 5" xfId="30863"/>
    <cellStyle name="Normal 6 3 2 2 5 2" xfId="30864"/>
    <cellStyle name="Normal 6 3 2 2 5 3" xfId="30865"/>
    <cellStyle name="Normal 6 3 2 2 5 4" xfId="30866"/>
    <cellStyle name="Normal 6 3 2 2 6" xfId="30867"/>
    <cellStyle name="Normal 6 3 2 2 6 2" xfId="30868"/>
    <cellStyle name="Normal 6 3 2 2 6 3" xfId="30869"/>
    <cellStyle name="Normal 6 3 2 2 7" xfId="30870"/>
    <cellStyle name="Normal 6 3 2 2 8" xfId="30871"/>
    <cellStyle name="Normal 6 3 2 2 9" xfId="30872"/>
    <cellStyle name="Normal 6 3 2 3" xfId="30873"/>
    <cellStyle name="Normal 6 3 2 3 2" xfId="30874"/>
    <cellStyle name="Normal 6 3 2 3 2 2" xfId="30875"/>
    <cellStyle name="Normal 6 3 2 3 2 2 2" xfId="30876"/>
    <cellStyle name="Normal 6 3 2 3 2 2 2 2" xfId="30877"/>
    <cellStyle name="Normal 6 3 2 3 2 2 2 3" xfId="30878"/>
    <cellStyle name="Normal 6 3 2 3 2 2 2 4" xfId="30879"/>
    <cellStyle name="Normal 6 3 2 3 2 2 3" xfId="30880"/>
    <cellStyle name="Normal 6 3 2 3 2 2 4" xfId="30881"/>
    <cellStyle name="Normal 6 3 2 3 2 2 5" xfId="30882"/>
    <cellStyle name="Normal 6 3 2 3 2 3" xfId="30883"/>
    <cellStyle name="Normal 6 3 2 3 2 3 2" xfId="30884"/>
    <cellStyle name="Normal 6 3 2 3 2 3 3" xfId="30885"/>
    <cellStyle name="Normal 6 3 2 3 2 3 4" xfId="30886"/>
    <cellStyle name="Normal 6 3 2 3 2 4" xfId="30887"/>
    <cellStyle name="Normal 6 3 2 3 2 5" xfId="30888"/>
    <cellStyle name="Normal 6 3 2 3 2 6" xfId="30889"/>
    <cellStyle name="Normal 6 3 2 3 3" xfId="30890"/>
    <cellStyle name="Normal 6 3 2 3 3 2" xfId="30891"/>
    <cellStyle name="Normal 6 3 2 3 3 2 2" xfId="30892"/>
    <cellStyle name="Normal 6 3 2 3 3 2 3" xfId="30893"/>
    <cellStyle name="Normal 6 3 2 3 3 2 4" xfId="30894"/>
    <cellStyle name="Normal 6 3 2 3 3 3" xfId="30895"/>
    <cellStyle name="Normal 6 3 2 3 3 4" xfId="30896"/>
    <cellStyle name="Normal 6 3 2 3 3 5" xfId="30897"/>
    <cellStyle name="Normal 6 3 2 3 4" xfId="30898"/>
    <cellStyle name="Normal 6 3 2 3 4 2" xfId="30899"/>
    <cellStyle name="Normal 6 3 2 3 4 3" xfId="30900"/>
    <cellStyle name="Normal 6 3 2 3 4 4" xfId="30901"/>
    <cellStyle name="Normal 6 3 2 3 5" xfId="30902"/>
    <cellStyle name="Normal 6 3 2 3 5 2" xfId="30903"/>
    <cellStyle name="Normal 6 3 2 3 5 3" xfId="30904"/>
    <cellStyle name="Normal 6 3 2 3 5 4" xfId="30905"/>
    <cellStyle name="Normal 6 3 2 3 6" xfId="30906"/>
    <cellStyle name="Normal 6 3 2 3 6 2" xfId="30907"/>
    <cellStyle name="Normal 6 3 2 3 6 3" xfId="30908"/>
    <cellStyle name="Normal 6 3 2 3 7" xfId="30909"/>
    <cellStyle name="Normal 6 3 2 3 8" xfId="30910"/>
    <cellStyle name="Normal 6 3 2 3 9" xfId="30911"/>
    <cellStyle name="Normal 6 3 2 4" xfId="30912"/>
    <cellStyle name="Normal 6 3 2 4 2" xfId="30913"/>
    <cellStyle name="Normal 6 3 2 4 2 2" xfId="30914"/>
    <cellStyle name="Normal 6 3 2 4 2 2 2" xfId="30915"/>
    <cellStyle name="Normal 6 3 2 4 2 2 3" xfId="30916"/>
    <cellStyle name="Normal 6 3 2 4 2 2 4" xfId="30917"/>
    <cellStyle name="Normal 6 3 2 4 2 3" xfId="30918"/>
    <cellStyle name="Normal 6 3 2 4 2 4" xfId="30919"/>
    <cellStyle name="Normal 6 3 2 4 2 5" xfId="30920"/>
    <cellStyle name="Normal 6 3 2 4 3" xfId="30921"/>
    <cellStyle name="Normal 6 3 2 4 3 2" xfId="30922"/>
    <cellStyle name="Normal 6 3 2 4 3 3" xfId="30923"/>
    <cellStyle name="Normal 6 3 2 4 3 4" xfId="30924"/>
    <cellStyle name="Normal 6 3 2 4 4" xfId="30925"/>
    <cellStyle name="Normal 6 3 2 4 5" xfId="30926"/>
    <cellStyle name="Normal 6 3 2 4 6" xfId="30927"/>
    <cellStyle name="Normal 6 3 2 5" xfId="30928"/>
    <cellStyle name="Normal 6 3 2 5 2" xfId="30929"/>
    <cellStyle name="Normal 6 3 2 5 2 2" xfId="30930"/>
    <cellStyle name="Normal 6 3 2 5 2 2 2" xfId="30931"/>
    <cellStyle name="Normal 6 3 2 5 2 2 3" xfId="30932"/>
    <cellStyle name="Normal 6 3 2 5 2 2 4" xfId="30933"/>
    <cellStyle name="Normal 6 3 2 5 2 3" xfId="30934"/>
    <cellStyle name="Normal 6 3 2 5 2 4" xfId="30935"/>
    <cellStyle name="Normal 6 3 2 5 2 5" xfId="30936"/>
    <cellStyle name="Normal 6 3 2 5 3" xfId="30937"/>
    <cellStyle name="Normal 6 3 2 5 3 2" xfId="30938"/>
    <cellStyle name="Normal 6 3 2 5 3 3" xfId="30939"/>
    <cellStyle name="Normal 6 3 2 5 3 4" xfId="30940"/>
    <cellStyle name="Normal 6 3 2 5 4" xfId="30941"/>
    <cellStyle name="Normal 6 3 2 5 5" xfId="30942"/>
    <cellStyle name="Normal 6 3 2 5 6" xfId="30943"/>
    <cellStyle name="Normal 6 3 2 6" xfId="30944"/>
    <cellStyle name="Normal 6 3 2 6 2" xfId="30945"/>
    <cellStyle name="Normal 6 3 2 6 2 2" xfId="30946"/>
    <cellStyle name="Normal 6 3 2 6 2 2 2" xfId="30947"/>
    <cellStyle name="Normal 6 3 2 6 2 2 3" xfId="30948"/>
    <cellStyle name="Normal 6 3 2 6 2 2 4" xfId="30949"/>
    <cellStyle name="Normal 6 3 2 6 2 3" xfId="30950"/>
    <cellStyle name="Normal 6 3 2 6 2 4" xfId="30951"/>
    <cellStyle name="Normal 6 3 2 6 2 5" xfId="30952"/>
    <cellStyle name="Normal 6 3 2 6 3" xfId="30953"/>
    <cellStyle name="Normal 6 3 2 6 3 2" xfId="30954"/>
    <cellStyle name="Normal 6 3 2 6 3 3" xfId="30955"/>
    <cellStyle name="Normal 6 3 2 6 3 4" xfId="30956"/>
    <cellStyle name="Normal 6 3 2 6 4" xfId="30957"/>
    <cellStyle name="Normal 6 3 2 6 5" xfId="30958"/>
    <cellStyle name="Normal 6 3 2 6 6" xfId="30959"/>
    <cellStyle name="Normal 6 3 2 7" xfId="30960"/>
    <cellStyle name="Normal 6 3 2 7 2" xfId="30961"/>
    <cellStyle name="Normal 6 3 2 7 2 2" xfId="30962"/>
    <cellStyle name="Normal 6 3 2 7 2 3" xfId="30963"/>
    <cellStyle name="Normal 6 3 2 7 2 4" xfId="30964"/>
    <cellStyle name="Normal 6 3 2 7 3" xfId="30965"/>
    <cellStyle name="Normal 6 3 2 7 4" xfId="30966"/>
    <cellStyle name="Normal 6 3 2 7 5" xfId="30967"/>
    <cellStyle name="Normal 6 3 2 8" xfId="30968"/>
    <cellStyle name="Normal 6 3 2 8 2" xfId="30969"/>
    <cellStyle name="Normal 6 3 2 8 3" xfId="30970"/>
    <cellStyle name="Normal 6 3 2 8 4" xfId="30971"/>
    <cellStyle name="Normal 6 3 2 9" xfId="30972"/>
    <cellStyle name="Normal 6 3 2 9 2" xfId="30973"/>
    <cellStyle name="Normal 6 3 2 9 3" xfId="30974"/>
    <cellStyle name="Normal 6 3 2 9 4" xfId="30975"/>
    <cellStyle name="Normal 6 3 3" xfId="30976"/>
    <cellStyle name="Normal 6 3 3 10" xfId="30977"/>
    <cellStyle name="Normal 6 3 3 10 2" xfId="30978"/>
    <cellStyle name="Normal 6 3 3 10 3" xfId="30979"/>
    <cellStyle name="Normal 6 3 3 10 4" xfId="30980"/>
    <cellStyle name="Normal 6 3 3 11" xfId="30981"/>
    <cellStyle name="Normal 6 3 3 11 2" xfId="30982"/>
    <cellStyle name="Normal 6 3 3 11 3" xfId="30983"/>
    <cellStyle name="Normal 6 3 3 12" xfId="30984"/>
    <cellStyle name="Normal 6 3 3 12 2" xfId="30985"/>
    <cellStyle name="Normal 6 3 3 13" xfId="30986"/>
    <cellStyle name="Normal 6 3 3 14" xfId="30987"/>
    <cellStyle name="Normal 6 3 3 2" xfId="30988"/>
    <cellStyle name="Normal 6 3 3 2 2" xfId="30989"/>
    <cellStyle name="Normal 6 3 3 2 2 2" xfId="30990"/>
    <cellStyle name="Normal 6 3 3 2 2 2 2" xfId="30991"/>
    <cellStyle name="Normal 6 3 3 2 2 2 2 2" xfId="30992"/>
    <cellStyle name="Normal 6 3 3 2 2 2 2 3" xfId="30993"/>
    <cellStyle name="Normal 6 3 3 2 2 2 2 4" xfId="30994"/>
    <cellStyle name="Normal 6 3 3 2 2 2 3" xfId="30995"/>
    <cellStyle name="Normal 6 3 3 2 2 2 4" xfId="30996"/>
    <cellStyle name="Normal 6 3 3 2 2 2 5" xfId="30997"/>
    <cellStyle name="Normal 6 3 3 2 2 3" xfId="30998"/>
    <cellStyle name="Normal 6 3 3 2 2 3 2" xfId="30999"/>
    <cellStyle name="Normal 6 3 3 2 2 3 3" xfId="31000"/>
    <cellStyle name="Normal 6 3 3 2 2 3 4" xfId="31001"/>
    <cellStyle name="Normal 6 3 3 2 2 4" xfId="31002"/>
    <cellStyle name="Normal 6 3 3 2 2 5" xfId="31003"/>
    <cellStyle name="Normal 6 3 3 2 2 6" xfId="31004"/>
    <cellStyle name="Normal 6 3 3 2 3" xfId="31005"/>
    <cellStyle name="Normal 6 3 3 2 3 2" xfId="31006"/>
    <cellStyle name="Normal 6 3 3 2 3 2 2" xfId="31007"/>
    <cellStyle name="Normal 6 3 3 2 3 2 3" xfId="31008"/>
    <cellStyle name="Normal 6 3 3 2 3 2 4" xfId="31009"/>
    <cellStyle name="Normal 6 3 3 2 3 3" xfId="31010"/>
    <cellStyle name="Normal 6 3 3 2 3 4" xfId="31011"/>
    <cellStyle name="Normal 6 3 3 2 3 5" xfId="31012"/>
    <cellStyle name="Normal 6 3 3 2 4" xfId="31013"/>
    <cellStyle name="Normal 6 3 3 2 4 2" xfId="31014"/>
    <cellStyle name="Normal 6 3 3 2 4 3" xfId="31015"/>
    <cellStyle name="Normal 6 3 3 2 4 4" xfId="31016"/>
    <cellStyle name="Normal 6 3 3 2 5" xfId="31017"/>
    <cellStyle name="Normal 6 3 3 2 5 2" xfId="31018"/>
    <cellStyle name="Normal 6 3 3 2 5 3" xfId="31019"/>
    <cellStyle name="Normal 6 3 3 2 5 4" xfId="31020"/>
    <cellStyle name="Normal 6 3 3 2 6" xfId="31021"/>
    <cellStyle name="Normal 6 3 3 2 6 2" xfId="31022"/>
    <cellStyle name="Normal 6 3 3 2 6 3" xfId="31023"/>
    <cellStyle name="Normal 6 3 3 2 7" xfId="31024"/>
    <cellStyle name="Normal 6 3 3 2 8" xfId="31025"/>
    <cellStyle name="Normal 6 3 3 2 9" xfId="31026"/>
    <cellStyle name="Normal 6 3 3 3" xfId="31027"/>
    <cellStyle name="Normal 6 3 3 3 2" xfId="31028"/>
    <cellStyle name="Normal 6 3 3 3 2 2" xfId="31029"/>
    <cellStyle name="Normal 6 3 3 3 2 2 2" xfId="31030"/>
    <cellStyle name="Normal 6 3 3 3 2 2 2 2" xfId="31031"/>
    <cellStyle name="Normal 6 3 3 3 2 2 2 3" xfId="31032"/>
    <cellStyle name="Normal 6 3 3 3 2 2 2 4" xfId="31033"/>
    <cellStyle name="Normal 6 3 3 3 2 2 3" xfId="31034"/>
    <cellStyle name="Normal 6 3 3 3 2 2 4" xfId="31035"/>
    <cellStyle name="Normal 6 3 3 3 2 2 5" xfId="31036"/>
    <cellStyle name="Normal 6 3 3 3 2 3" xfId="31037"/>
    <cellStyle name="Normal 6 3 3 3 2 3 2" xfId="31038"/>
    <cellStyle name="Normal 6 3 3 3 2 3 3" xfId="31039"/>
    <cellStyle name="Normal 6 3 3 3 2 3 4" xfId="31040"/>
    <cellStyle name="Normal 6 3 3 3 2 4" xfId="31041"/>
    <cellStyle name="Normal 6 3 3 3 2 5" xfId="31042"/>
    <cellStyle name="Normal 6 3 3 3 2 6" xfId="31043"/>
    <cellStyle name="Normal 6 3 3 3 3" xfId="31044"/>
    <cellStyle name="Normal 6 3 3 3 3 2" xfId="31045"/>
    <cellStyle name="Normal 6 3 3 3 3 2 2" xfId="31046"/>
    <cellStyle name="Normal 6 3 3 3 3 2 3" xfId="31047"/>
    <cellStyle name="Normal 6 3 3 3 3 2 4" xfId="31048"/>
    <cellStyle name="Normal 6 3 3 3 3 3" xfId="31049"/>
    <cellStyle name="Normal 6 3 3 3 3 4" xfId="31050"/>
    <cellStyle name="Normal 6 3 3 3 3 5" xfId="31051"/>
    <cellStyle name="Normal 6 3 3 3 4" xfId="31052"/>
    <cellStyle name="Normal 6 3 3 3 4 2" xfId="31053"/>
    <cellStyle name="Normal 6 3 3 3 4 3" xfId="31054"/>
    <cellStyle name="Normal 6 3 3 3 4 4" xfId="31055"/>
    <cellStyle name="Normal 6 3 3 3 5" xfId="31056"/>
    <cellStyle name="Normal 6 3 3 3 5 2" xfId="31057"/>
    <cellStyle name="Normal 6 3 3 3 5 3" xfId="31058"/>
    <cellStyle name="Normal 6 3 3 3 5 4" xfId="31059"/>
    <cellStyle name="Normal 6 3 3 3 6" xfId="31060"/>
    <cellStyle name="Normal 6 3 3 3 6 2" xfId="31061"/>
    <cellStyle name="Normal 6 3 3 3 6 3" xfId="31062"/>
    <cellStyle name="Normal 6 3 3 3 7" xfId="31063"/>
    <cellStyle name="Normal 6 3 3 3 8" xfId="31064"/>
    <cellStyle name="Normal 6 3 3 3 9" xfId="31065"/>
    <cellStyle name="Normal 6 3 3 4" xfId="31066"/>
    <cellStyle name="Normal 6 3 3 4 2" xfId="31067"/>
    <cellStyle name="Normal 6 3 3 4 2 2" xfId="31068"/>
    <cellStyle name="Normal 6 3 3 4 2 2 2" xfId="31069"/>
    <cellStyle name="Normal 6 3 3 4 2 2 3" xfId="31070"/>
    <cellStyle name="Normal 6 3 3 4 2 2 4" xfId="31071"/>
    <cellStyle name="Normal 6 3 3 4 2 3" xfId="31072"/>
    <cellStyle name="Normal 6 3 3 4 2 4" xfId="31073"/>
    <cellStyle name="Normal 6 3 3 4 2 5" xfId="31074"/>
    <cellStyle name="Normal 6 3 3 4 3" xfId="31075"/>
    <cellStyle name="Normal 6 3 3 4 3 2" xfId="31076"/>
    <cellStyle name="Normal 6 3 3 4 3 3" xfId="31077"/>
    <cellStyle name="Normal 6 3 3 4 3 4" xfId="31078"/>
    <cellStyle name="Normal 6 3 3 4 4" xfId="31079"/>
    <cellStyle name="Normal 6 3 3 4 5" xfId="31080"/>
    <cellStyle name="Normal 6 3 3 4 6" xfId="31081"/>
    <cellStyle name="Normal 6 3 3 5" xfId="31082"/>
    <cellStyle name="Normal 6 3 3 5 2" xfId="31083"/>
    <cellStyle name="Normal 6 3 3 5 2 2" xfId="31084"/>
    <cellStyle name="Normal 6 3 3 5 2 2 2" xfId="31085"/>
    <cellStyle name="Normal 6 3 3 5 2 2 3" xfId="31086"/>
    <cellStyle name="Normal 6 3 3 5 2 2 4" xfId="31087"/>
    <cellStyle name="Normal 6 3 3 5 2 3" xfId="31088"/>
    <cellStyle name="Normal 6 3 3 5 2 4" xfId="31089"/>
    <cellStyle name="Normal 6 3 3 5 2 5" xfId="31090"/>
    <cellStyle name="Normal 6 3 3 5 3" xfId="31091"/>
    <cellStyle name="Normal 6 3 3 5 3 2" xfId="31092"/>
    <cellStyle name="Normal 6 3 3 5 3 3" xfId="31093"/>
    <cellStyle name="Normal 6 3 3 5 3 4" xfId="31094"/>
    <cellStyle name="Normal 6 3 3 5 4" xfId="31095"/>
    <cellStyle name="Normal 6 3 3 5 5" xfId="31096"/>
    <cellStyle name="Normal 6 3 3 5 6" xfId="31097"/>
    <cellStyle name="Normal 6 3 3 6" xfId="31098"/>
    <cellStyle name="Normal 6 3 3 6 2" xfId="31099"/>
    <cellStyle name="Normal 6 3 3 6 2 2" xfId="31100"/>
    <cellStyle name="Normal 6 3 3 6 2 2 2" xfId="31101"/>
    <cellStyle name="Normal 6 3 3 6 2 2 3" xfId="31102"/>
    <cellStyle name="Normal 6 3 3 6 2 2 4" xfId="31103"/>
    <cellStyle name="Normal 6 3 3 6 2 3" xfId="31104"/>
    <cellStyle name="Normal 6 3 3 6 2 4" xfId="31105"/>
    <cellStyle name="Normal 6 3 3 6 2 5" xfId="31106"/>
    <cellStyle name="Normal 6 3 3 6 3" xfId="31107"/>
    <cellStyle name="Normal 6 3 3 6 3 2" xfId="31108"/>
    <cellStyle name="Normal 6 3 3 6 3 3" xfId="31109"/>
    <cellStyle name="Normal 6 3 3 6 3 4" xfId="31110"/>
    <cellStyle name="Normal 6 3 3 6 4" xfId="31111"/>
    <cellStyle name="Normal 6 3 3 6 5" xfId="31112"/>
    <cellStyle name="Normal 6 3 3 6 6" xfId="31113"/>
    <cellStyle name="Normal 6 3 3 7" xfId="31114"/>
    <cellStyle name="Normal 6 3 3 7 2" xfId="31115"/>
    <cellStyle name="Normal 6 3 3 7 2 2" xfId="31116"/>
    <cellStyle name="Normal 6 3 3 7 2 3" xfId="31117"/>
    <cellStyle name="Normal 6 3 3 7 2 4" xfId="31118"/>
    <cellStyle name="Normal 6 3 3 7 3" xfId="31119"/>
    <cellStyle name="Normal 6 3 3 7 4" xfId="31120"/>
    <cellStyle name="Normal 6 3 3 7 5" xfId="31121"/>
    <cellStyle name="Normal 6 3 3 8" xfId="31122"/>
    <cellStyle name="Normal 6 3 3 8 2" xfId="31123"/>
    <cellStyle name="Normal 6 3 3 8 3" xfId="31124"/>
    <cellStyle name="Normal 6 3 3 8 4" xfId="31125"/>
    <cellStyle name="Normal 6 3 3 9" xfId="31126"/>
    <cellStyle name="Normal 6 3 3 9 2" xfId="31127"/>
    <cellStyle name="Normal 6 3 3 9 3" xfId="31128"/>
    <cellStyle name="Normal 6 3 3 9 4" xfId="31129"/>
    <cellStyle name="Normal 6 3 4" xfId="31130"/>
    <cellStyle name="Normal 6 3 4 2" xfId="31131"/>
    <cellStyle name="Normal 6 3 4 2 2" xfId="31132"/>
    <cellStyle name="Normal 6 3 4 2 2 2" xfId="31133"/>
    <cellStyle name="Normal 6 3 4 2 2 2 2" xfId="31134"/>
    <cellStyle name="Normal 6 3 4 2 2 2 3" xfId="31135"/>
    <cellStyle name="Normal 6 3 4 2 2 2 4" xfId="31136"/>
    <cellStyle name="Normal 6 3 4 2 2 3" xfId="31137"/>
    <cellStyle name="Normal 6 3 4 2 2 4" xfId="31138"/>
    <cellStyle name="Normal 6 3 4 2 2 5" xfId="31139"/>
    <cellStyle name="Normal 6 3 4 2 3" xfId="31140"/>
    <cellStyle name="Normal 6 3 4 2 3 2" xfId="31141"/>
    <cellStyle name="Normal 6 3 4 2 3 3" xfId="31142"/>
    <cellStyle name="Normal 6 3 4 2 3 4" xfId="31143"/>
    <cellStyle name="Normal 6 3 4 2 4" xfId="31144"/>
    <cellStyle name="Normal 6 3 4 2 5" xfId="31145"/>
    <cellStyle name="Normal 6 3 4 2 6" xfId="31146"/>
    <cellStyle name="Normal 6 3 4 3" xfId="31147"/>
    <cellStyle name="Normal 6 3 4 3 2" xfId="31148"/>
    <cellStyle name="Normal 6 3 4 3 2 2" xfId="31149"/>
    <cellStyle name="Normal 6 3 4 3 2 3" xfId="31150"/>
    <cellStyle name="Normal 6 3 4 3 2 4" xfId="31151"/>
    <cellStyle name="Normal 6 3 4 3 3" xfId="31152"/>
    <cellStyle name="Normal 6 3 4 3 4" xfId="31153"/>
    <cellStyle name="Normal 6 3 4 3 5" xfId="31154"/>
    <cellStyle name="Normal 6 3 4 4" xfId="31155"/>
    <cellStyle name="Normal 6 3 4 4 2" xfId="31156"/>
    <cellStyle name="Normal 6 3 4 4 3" xfId="31157"/>
    <cellStyle name="Normal 6 3 4 4 4" xfId="31158"/>
    <cellStyle name="Normal 6 3 4 5" xfId="31159"/>
    <cellStyle name="Normal 6 3 4 5 2" xfId="31160"/>
    <cellStyle name="Normal 6 3 4 5 3" xfId="31161"/>
    <cellStyle name="Normal 6 3 4 5 4" xfId="31162"/>
    <cellStyle name="Normal 6 3 4 6" xfId="31163"/>
    <cellStyle name="Normal 6 3 4 6 2" xfId="31164"/>
    <cellStyle name="Normal 6 3 4 6 3" xfId="31165"/>
    <cellStyle name="Normal 6 3 4 7" xfId="31166"/>
    <cellStyle name="Normal 6 3 4 8" xfId="31167"/>
    <cellStyle name="Normal 6 3 4 9" xfId="31168"/>
    <cellStyle name="Normal 6 3 5" xfId="31169"/>
    <cellStyle name="Normal 6 3 5 2" xfId="31170"/>
    <cellStyle name="Normal 6 3 5 2 2" xfId="31171"/>
    <cellStyle name="Normal 6 3 5 2 2 2" xfId="31172"/>
    <cellStyle name="Normal 6 3 5 2 2 2 2" xfId="31173"/>
    <cellStyle name="Normal 6 3 5 2 2 2 3" xfId="31174"/>
    <cellStyle name="Normal 6 3 5 2 2 2 4" xfId="31175"/>
    <cellStyle name="Normal 6 3 5 2 2 3" xfId="31176"/>
    <cellStyle name="Normal 6 3 5 2 2 4" xfId="31177"/>
    <cellStyle name="Normal 6 3 5 2 2 5" xfId="31178"/>
    <cellStyle name="Normal 6 3 5 2 3" xfId="31179"/>
    <cellStyle name="Normal 6 3 5 2 3 2" xfId="31180"/>
    <cellStyle name="Normal 6 3 5 2 3 3" xfId="31181"/>
    <cellStyle name="Normal 6 3 5 2 3 4" xfId="31182"/>
    <cellStyle name="Normal 6 3 5 2 4" xfId="31183"/>
    <cellStyle name="Normal 6 3 5 2 5" xfId="31184"/>
    <cellStyle name="Normal 6 3 5 2 6" xfId="31185"/>
    <cellStyle name="Normal 6 3 5 3" xfId="31186"/>
    <cellStyle name="Normal 6 3 5 3 2" xfId="31187"/>
    <cellStyle name="Normal 6 3 5 3 2 2" xfId="31188"/>
    <cellStyle name="Normal 6 3 5 3 2 3" xfId="31189"/>
    <cellStyle name="Normal 6 3 5 3 2 4" xfId="31190"/>
    <cellStyle name="Normal 6 3 5 3 3" xfId="31191"/>
    <cellStyle name="Normal 6 3 5 3 4" xfId="31192"/>
    <cellStyle name="Normal 6 3 5 3 5" xfId="31193"/>
    <cellStyle name="Normal 6 3 5 4" xfId="31194"/>
    <cellStyle name="Normal 6 3 5 4 2" xfId="31195"/>
    <cellStyle name="Normal 6 3 5 4 3" xfId="31196"/>
    <cellStyle name="Normal 6 3 5 4 4" xfId="31197"/>
    <cellStyle name="Normal 6 3 5 5" xfId="31198"/>
    <cellStyle name="Normal 6 3 5 5 2" xfId="31199"/>
    <cellStyle name="Normal 6 3 5 5 3" xfId="31200"/>
    <cellStyle name="Normal 6 3 5 5 4" xfId="31201"/>
    <cellStyle name="Normal 6 3 5 6" xfId="31202"/>
    <cellStyle name="Normal 6 3 5 6 2" xfId="31203"/>
    <cellStyle name="Normal 6 3 5 6 3" xfId="31204"/>
    <cellStyle name="Normal 6 3 5 7" xfId="31205"/>
    <cellStyle name="Normal 6 3 5 8" xfId="31206"/>
    <cellStyle name="Normal 6 3 5 9" xfId="31207"/>
    <cellStyle name="Normal 6 3 6" xfId="31208"/>
    <cellStyle name="Normal 6 3 6 2" xfId="31209"/>
    <cellStyle name="Normal 6 3 6 2 2" xfId="31210"/>
    <cellStyle name="Normal 6 3 6 2 2 2" xfId="31211"/>
    <cellStyle name="Normal 6 3 6 2 2 3" xfId="31212"/>
    <cellStyle name="Normal 6 3 6 2 2 4" xfId="31213"/>
    <cellStyle name="Normal 6 3 6 2 3" xfId="31214"/>
    <cellStyle name="Normal 6 3 6 2 4" xfId="31215"/>
    <cellStyle name="Normal 6 3 6 2 5" xfId="31216"/>
    <cellStyle name="Normal 6 3 6 3" xfId="31217"/>
    <cellStyle name="Normal 6 3 6 3 2" xfId="31218"/>
    <cellStyle name="Normal 6 3 6 3 3" xfId="31219"/>
    <cellStyle name="Normal 6 3 6 3 4" xfId="31220"/>
    <cellStyle name="Normal 6 3 6 4" xfId="31221"/>
    <cellStyle name="Normal 6 3 6 5" xfId="31222"/>
    <cellStyle name="Normal 6 3 6 6" xfId="31223"/>
    <cellStyle name="Normal 6 3 7" xfId="31224"/>
    <cellStyle name="Normal 6 3 7 2" xfId="31225"/>
    <cellStyle name="Normal 6 3 7 2 2" xfId="31226"/>
    <cellStyle name="Normal 6 3 7 2 2 2" xfId="31227"/>
    <cellStyle name="Normal 6 3 7 2 2 3" xfId="31228"/>
    <cellStyle name="Normal 6 3 7 2 2 4" xfId="31229"/>
    <cellStyle name="Normal 6 3 7 2 3" xfId="31230"/>
    <cellStyle name="Normal 6 3 7 2 4" xfId="31231"/>
    <cellStyle name="Normal 6 3 7 2 5" xfId="31232"/>
    <cellStyle name="Normal 6 3 7 3" xfId="31233"/>
    <cellStyle name="Normal 6 3 7 3 2" xfId="31234"/>
    <cellStyle name="Normal 6 3 7 3 3" xfId="31235"/>
    <cellStyle name="Normal 6 3 7 3 4" xfId="31236"/>
    <cellStyle name="Normal 6 3 7 4" xfId="31237"/>
    <cellStyle name="Normal 6 3 7 5" xfId="31238"/>
    <cellStyle name="Normal 6 3 7 6" xfId="31239"/>
    <cellStyle name="Normal 6 3 8" xfId="31240"/>
    <cellStyle name="Normal 6 3 8 2" xfId="31241"/>
    <cellStyle name="Normal 6 3 8 2 2" xfId="31242"/>
    <cellStyle name="Normal 6 3 8 2 2 2" xfId="31243"/>
    <cellStyle name="Normal 6 3 8 2 2 3" xfId="31244"/>
    <cellStyle name="Normal 6 3 8 2 2 4" xfId="31245"/>
    <cellStyle name="Normal 6 3 8 2 3" xfId="31246"/>
    <cellStyle name="Normal 6 3 8 2 4" xfId="31247"/>
    <cellStyle name="Normal 6 3 8 2 5" xfId="31248"/>
    <cellStyle name="Normal 6 3 8 3" xfId="31249"/>
    <cellStyle name="Normal 6 3 8 3 2" xfId="31250"/>
    <cellStyle name="Normal 6 3 8 3 3" xfId="31251"/>
    <cellStyle name="Normal 6 3 8 3 4" xfId="31252"/>
    <cellStyle name="Normal 6 3 8 4" xfId="31253"/>
    <cellStyle name="Normal 6 3 8 5" xfId="31254"/>
    <cellStyle name="Normal 6 3 8 6" xfId="31255"/>
    <cellStyle name="Normal 6 3 9" xfId="31256"/>
    <cellStyle name="Normal 6 3 9 2" xfId="31257"/>
    <cellStyle name="Normal 6 3 9 2 2" xfId="31258"/>
    <cellStyle name="Normal 6 3 9 2 3" xfId="31259"/>
    <cellStyle name="Normal 6 3 9 2 4" xfId="31260"/>
    <cellStyle name="Normal 6 3 9 3" xfId="31261"/>
    <cellStyle name="Normal 6 3 9 4" xfId="31262"/>
    <cellStyle name="Normal 6 3 9 5" xfId="31263"/>
    <cellStyle name="Normal 6 30" xfId="1412"/>
    <cellStyle name="Normal 6 31" xfId="1413"/>
    <cellStyle name="Normal 6 32" xfId="1414"/>
    <cellStyle name="Normal 6 33" xfId="1415"/>
    <cellStyle name="Normal 6 34" xfId="1416"/>
    <cellStyle name="Normal 6 35" xfId="1417"/>
    <cellStyle name="Normal 6 36" xfId="1418"/>
    <cellStyle name="Normal 6 37" xfId="1419"/>
    <cellStyle name="Normal 6 38" xfId="1420"/>
    <cellStyle name="Normal 6 39" xfId="1421"/>
    <cellStyle name="Normal 6 4" xfId="1422"/>
    <cellStyle name="Normal 6 4 10" xfId="31264"/>
    <cellStyle name="Normal 6 4 10 2" xfId="31265"/>
    <cellStyle name="Normal 6 4 10 3" xfId="31266"/>
    <cellStyle name="Normal 6 4 10 4" xfId="31267"/>
    <cellStyle name="Normal 6 4 11" xfId="31268"/>
    <cellStyle name="Normal 6 4 11 2" xfId="31269"/>
    <cellStyle name="Normal 6 4 11 3" xfId="31270"/>
    <cellStyle name="Normal 6 4 12" xfId="31271"/>
    <cellStyle name="Normal 6 4 12 2" xfId="31272"/>
    <cellStyle name="Normal 6 4 13" xfId="31273"/>
    <cellStyle name="Normal 6 4 14" xfId="31274"/>
    <cellStyle name="Normal 6 4 2" xfId="1423"/>
    <cellStyle name="Normal 6 4 2 2" xfId="31275"/>
    <cellStyle name="Normal 6 4 2 2 2" xfId="31276"/>
    <cellStyle name="Normal 6 4 2 2 2 2" xfId="31277"/>
    <cellStyle name="Normal 6 4 2 2 2 2 2" xfId="31278"/>
    <cellStyle name="Normal 6 4 2 2 2 2 3" xfId="31279"/>
    <cellStyle name="Normal 6 4 2 2 2 2 4" xfId="31280"/>
    <cellStyle name="Normal 6 4 2 2 2 3" xfId="31281"/>
    <cellStyle name="Normal 6 4 2 2 2 4" xfId="31282"/>
    <cellStyle name="Normal 6 4 2 2 2 5" xfId="31283"/>
    <cellStyle name="Normal 6 4 2 2 3" xfId="31284"/>
    <cellStyle name="Normal 6 4 2 2 3 2" xfId="31285"/>
    <cellStyle name="Normal 6 4 2 2 3 3" xfId="31286"/>
    <cellStyle name="Normal 6 4 2 2 3 4" xfId="31287"/>
    <cellStyle name="Normal 6 4 2 2 4" xfId="31288"/>
    <cellStyle name="Normal 6 4 2 2 5" xfId="31289"/>
    <cellStyle name="Normal 6 4 2 2 6" xfId="31290"/>
    <cellStyle name="Normal 6 4 2 3" xfId="31291"/>
    <cellStyle name="Normal 6 4 2 3 2" xfId="31292"/>
    <cellStyle name="Normal 6 4 2 3 2 2" xfId="31293"/>
    <cellStyle name="Normal 6 4 2 3 2 3" xfId="31294"/>
    <cellStyle name="Normal 6 4 2 3 2 4" xfId="31295"/>
    <cellStyle name="Normal 6 4 2 3 3" xfId="31296"/>
    <cellStyle name="Normal 6 4 2 3 4" xfId="31297"/>
    <cellStyle name="Normal 6 4 2 3 5" xfId="31298"/>
    <cellStyle name="Normal 6 4 2 4" xfId="31299"/>
    <cellStyle name="Normal 6 4 2 4 2" xfId="31300"/>
    <cellStyle name="Normal 6 4 2 4 3" xfId="31301"/>
    <cellStyle name="Normal 6 4 2 4 4" xfId="31302"/>
    <cellStyle name="Normal 6 4 2 5" xfId="31303"/>
    <cellStyle name="Normal 6 4 2 5 2" xfId="31304"/>
    <cellStyle name="Normal 6 4 2 5 3" xfId="31305"/>
    <cellStyle name="Normal 6 4 2 5 4" xfId="31306"/>
    <cellStyle name="Normal 6 4 2 6" xfId="31307"/>
    <cellStyle name="Normal 6 4 2 6 2" xfId="31308"/>
    <cellStyle name="Normal 6 4 2 6 3" xfId="31309"/>
    <cellStyle name="Normal 6 4 2 7" xfId="31310"/>
    <cellStyle name="Normal 6 4 2 8" xfId="31311"/>
    <cellStyle name="Normal 6 4 2 9" xfId="31312"/>
    <cellStyle name="Normal 6 4 3" xfId="31313"/>
    <cellStyle name="Normal 6 4 3 2" xfId="31314"/>
    <cellStyle name="Normal 6 4 3 2 2" xfId="31315"/>
    <cellStyle name="Normal 6 4 3 2 2 2" xfId="31316"/>
    <cellStyle name="Normal 6 4 3 2 2 2 2" xfId="31317"/>
    <cellStyle name="Normal 6 4 3 2 2 2 3" xfId="31318"/>
    <cellStyle name="Normal 6 4 3 2 2 2 4" xfId="31319"/>
    <cellStyle name="Normal 6 4 3 2 2 3" xfId="31320"/>
    <cellStyle name="Normal 6 4 3 2 2 4" xfId="31321"/>
    <cellStyle name="Normal 6 4 3 2 2 5" xfId="31322"/>
    <cellStyle name="Normal 6 4 3 2 3" xfId="31323"/>
    <cellStyle name="Normal 6 4 3 2 3 2" xfId="31324"/>
    <cellStyle name="Normal 6 4 3 2 3 3" xfId="31325"/>
    <cellStyle name="Normal 6 4 3 2 3 4" xfId="31326"/>
    <cellStyle name="Normal 6 4 3 2 4" xfId="31327"/>
    <cellStyle name="Normal 6 4 3 2 5" xfId="31328"/>
    <cellStyle name="Normal 6 4 3 2 6" xfId="31329"/>
    <cellStyle name="Normal 6 4 3 3" xfId="31330"/>
    <cellStyle name="Normal 6 4 3 3 2" xfId="31331"/>
    <cellStyle name="Normal 6 4 3 3 2 2" xfId="31332"/>
    <cellStyle name="Normal 6 4 3 3 2 3" xfId="31333"/>
    <cellStyle name="Normal 6 4 3 3 2 4" xfId="31334"/>
    <cellStyle name="Normal 6 4 3 3 3" xfId="31335"/>
    <cellStyle name="Normal 6 4 3 3 4" xfId="31336"/>
    <cellStyle name="Normal 6 4 3 3 5" xfId="31337"/>
    <cellStyle name="Normal 6 4 3 4" xfId="31338"/>
    <cellStyle name="Normal 6 4 3 4 2" xfId="31339"/>
    <cellStyle name="Normal 6 4 3 4 3" xfId="31340"/>
    <cellStyle name="Normal 6 4 3 4 4" xfId="31341"/>
    <cellStyle name="Normal 6 4 3 5" xfId="31342"/>
    <cellStyle name="Normal 6 4 3 5 2" xfId="31343"/>
    <cellStyle name="Normal 6 4 3 5 3" xfId="31344"/>
    <cellStyle name="Normal 6 4 3 5 4" xfId="31345"/>
    <cellStyle name="Normal 6 4 3 6" xfId="31346"/>
    <cellStyle name="Normal 6 4 3 6 2" xfId="31347"/>
    <cellStyle name="Normal 6 4 3 6 3" xfId="31348"/>
    <cellStyle name="Normal 6 4 3 7" xfId="31349"/>
    <cellStyle name="Normal 6 4 3 8" xfId="31350"/>
    <cellStyle name="Normal 6 4 3 9" xfId="31351"/>
    <cellStyle name="Normal 6 4 4" xfId="31352"/>
    <cellStyle name="Normal 6 4 4 2" xfId="31353"/>
    <cellStyle name="Normal 6 4 4 2 2" xfId="31354"/>
    <cellStyle name="Normal 6 4 4 2 2 2" xfId="31355"/>
    <cellStyle name="Normal 6 4 4 2 2 3" xfId="31356"/>
    <cellStyle name="Normal 6 4 4 2 2 4" xfId="31357"/>
    <cellStyle name="Normal 6 4 4 2 3" xfId="31358"/>
    <cellStyle name="Normal 6 4 4 2 4" xfId="31359"/>
    <cellStyle name="Normal 6 4 4 2 5" xfId="31360"/>
    <cellStyle name="Normal 6 4 4 3" xfId="31361"/>
    <cellStyle name="Normal 6 4 4 3 2" xfId="31362"/>
    <cellStyle name="Normal 6 4 4 3 3" xfId="31363"/>
    <cellStyle name="Normal 6 4 4 3 4" xfId="31364"/>
    <cellStyle name="Normal 6 4 4 4" xfId="31365"/>
    <cellStyle name="Normal 6 4 4 5" xfId="31366"/>
    <cellStyle name="Normal 6 4 4 6" xfId="31367"/>
    <cellStyle name="Normal 6 4 5" xfId="31368"/>
    <cellStyle name="Normal 6 4 5 2" xfId="31369"/>
    <cellStyle name="Normal 6 4 5 2 2" xfId="31370"/>
    <cellStyle name="Normal 6 4 5 2 2 2" xfId="31371"/>
    <cellStyle name="Normal 6 4 5 2 2 3" xfId="31372"/>
    <cellStyle name="Normal 6 4 5 2 2 4" xfId="31373"/>
    <cellStyle name="Normal 6 4 5 2 3" xfId="31374"/>
    <cellStyle name="Normal 6 4 5 2 4" xfId="31375"/>
    <cellStyle name="Normal 6 4 5 2 5" xfId="31376"/>
    <cellStyle name="Normal 6 4 5 3" xfId="31377"/>
    <cellStyle name="Normal 6 4 5 3 2" xfId="31378"/>
    <cellStyle name="Normal 6 4 5 3 3" xfId="31379"/>
    <cellStyle name="Normal 6 4 5 3 4" xfId="31380"/>
    <cellStyle name="Normal 6 4 5 4" xfId="31381"/>
    <cellStyle name="Normal 6 4 5 5" xfId="31382"/>
    <cellStyle name="Normal 6 4 5 6" xfId="31383"/>
    <cellStyle name="Normal 6 4 6" xfId="31384"/>
    <cellStyle name="Normal 6 4 6 2" xfId="31385"/>
    <cellStyle name="Normal 6 4 6 2 2" xfId="31386"/>
    <cellStyle name="Normal 6 4 6 2 2 2" xfId="31387"/>
    <cellStyle name="Normal 6 4 6 2 2 3" xfId="31388"/>
    <cellStyle name="Normal 6 4 6 2 2 4" xfId="31389"/>
    <cellStyle name="Normal 6 4 6 2 3" xfId="31390"/>
    <cellStyle name="Normal 6 4 6 2 4" xfId="31391"/>
    <cellStyle name="Normal 6 4 6 2 5" xfId="31392"/>
    <cellStyle name="Normal 6 4 6 3" xfId="31393"/>
    <cellStyle name="Normal 6 4 6 3 2" xfId="31394"/>
    <cellStyle name="Normal 6 4 6 3 3" xfId="31395"/>
    <cellStyle name="Normal 6 4 6 3 4" xfId="31396"/>
    <cellStyle name="Normal 6 4 6 4" xfId="31397"/>
    <cellStyle name="Normal 6 4 6 5" xfId="31398"/>
    <cellStyle name="Normal 6 4 6 6" xfId="31399"/>
    <cellStyle name="Normal 6 4 7" xfId="31400"/>
    <cellStyle name="Normal 6 4 7 2" xfId="31401"/>
    <cellStyle name="Normal 6 4 7 2 2" xfId="31402"/>
    <cellStyle name="Normal 6 4 7 2 3" xfId="31403"/>
    <cellStyle name="Normal 6 4 7 2 4" xfId="31404"/>
    <cellStyle name="Normal 6 4 7 3" xfId="31405"/>
    <cellStyle name="Normal 6 4 7 4" xfId="31406"/>
    <cellStyle name="Normal 6 4 7 5" xfId="31407"/>
    <cellStyle name="Normal 6 4 8" xfId="31408"/>
    <cellStyle name="Normal 6 4 8 2" xfId="31409"/>
    <cellStyle name="Normal 6 4 8 3" xfId="31410"/>
    <cellStyle name="Normal 6 4 8 4" xfId="31411"/>
    <cellStyle name="Normal 6 4 9" xfId="31412"/>
    <cellStyle name="Normal 6 4 9 2" xfId="31413"/>
    <cellStyle name="Normal 6 4 9 3" xfId="31414"/>
    <cellStyle name="Normal 6 4 9 4" xfId="31415"/>
    <cellStyle name="Normal 6 40" xfId="1424"/>
    <cellStyle name="Normal 6 41" xfId="1425"/>
    <cellStyle name="Normal 6 42" xfId="1426"/>
    <cellStyle name="Normal 6 43" xfId="1427"/>
    <cellStyle name="Normal 6 44" xfId="1428"/>
    <cellStyle name="Normal 6 45" xfId="1429"/>
    <cellStyle name="Normal 6 46" xfId="1430"/>
    <cellStyle name="Normal 6 47" xfId="1431"/>
    <cellStyle name="Normal 6 48" xfId="1432"/>
    <cellStyle name="Normal 6 49" xfId="1433"/>
    <cellStyle name="Normal 6 5" xfId="1434"/>
    <cellStyle name="Normal 6 5 10" xfId="31416"/>
    <cellStyle name="Normal 6 5 10 2" xfId="31417"/>
    <cellStyle name="Normal 6 5 10 3" xfId="31418"/>
    <cellStyle name="Normal 6 5 10 4" xfId="31419"/>
    <cellStyle name="Normal 6 5 11" xfId="31420"/>
    <cellStyle name="Normal 6 5 11 2" xfId="31421"/>
    <cellStyle name="Normal 6 5 11 3" xfId="31422"/>
    <cellStyle name="Normal 6 5 12" xfId="31423"/>
    <cellStyle name="Normal 6 5 12 2" xfId="31424"/>
    <cellStyle name="Normal 6 5 13" xfId="31425"/>
    <cellStyle name="Normal 6 5 14" xfId="31426"/>
    <cellStyle name="Normal 6 5 2" xfId="1435"/>
    <cellStyle name="Normal 6 5 2 2" xfId="31427"/>
    <cellStyle name="Normal 6 5 2 2 2" xfId="31428"/>
    <cellStyle name="Normal 6 5 2 2 2 2" xfId="31429"/>
    <cellStyle name="Normal 6 5 2 2 2 2 2" xfId="31430"/>
    <cellStyle name="Normal 6 5 2 2 2 2 3" xfId="31431"/>
    <cellStyle name="Normal 6 5 2 2 2 2 4" xfId="31432"/>
    <cellStyle name="Normal 6 5 2 2 2 3" xfId="31433"/>
    <cellStyle name="Normal 6 5 2 2 2 4" xfId="31434"/>
    <cellStyle name="Normal 6 5 2 2 2 5" xfId="31435"/>
    <cellStyle name="Normal 6 5 2 2 3" xfId="31436"/>
    <cellStyle name="Normal 6 5 2 2 3 2" xfId="31437"/>
    <cellStyle name="Normal 6 5 2 2 3 3" xfId="31438"/>
    <cellStyle name="Normal 6 5 2 2 3 4" xfId="31439"/>
    <cellStyle name="Normal 6 5 2 2 4" xfId="31440"/>
    <cellStyle name="Normal 6 5 2 2 5" xfId="31441"/>
    <cellStyle name="Normal 6 5 2 2 6" xfId="31442"/>
    <cellStyle name="Normal 6 5 2 3" xfId="31443"/>
    <cellStyle name="Normal 6 5 2 3 2" xfId="31444"/>
    <cellStyle name="Normal 6 5 2 3 2 2" xfId="31445"/>
    <cellStyle name="Normal 6 5 2 3 2 3" xfId="31446"/>
    <cellStyle name="Normal 6 5 2 3 2 4" xfId="31447"/>
    <cellStyle name="Normal 6 5 2 3 3" xfId="31448"/>
    <cellStyle name="Normal 6 5 2 3 4" xfId="31449"/>
    <cellStyle name="Normal 6 5 2 3 5" xfId="31450"/>
    <cellStyle name="Normal 6 5 2 4" xfId="31451"/>
    <cellStyle name="Normal 6 5 2 4 2" xfId="31452"/>
    <cellStyle name="Normal 6 5 2 4 3" xfId="31453"/>
    <cellStyle name="Normal 6 5 2 4 4" xfId="31454"/>
    <cellStyle name="Normal 6 5 2 5" xfId="31455"/>
    <cellStyle name="Normal 6 5 2 5 2" xfId="31456"/>
    <cellStyle name="Normal 6 5 2 5 3" xfId="31457"/>
    <cellStyle name="Normal 6 5 2 5 4" xfId="31458"/>
    <cellStyle name="Normal 6 5 2 6" xfId="31459"/>
    <cellStyle name="Normal 6 5 2 6 2" xfId="31460"/>
    <cellStyle name="Normal 6 5 2 6 3" xfId="31461"/>
    <cellStyle name="Normal 6 5 2 7" xfId="31462"/>
    <cellStyle name="Normal 6 5 2 8" xfId="31463"/>
    <cellStyle name="Normal 6 5 2 9" xfId="31464"/>
    <cellStyle name="Normal 6 5 3" xfId="31465"/>
    <cellStyle name="Normal 6 5 3 2" xfId="31466"/>
    <cellStyle name="Normal 6 5 3 2 2" xfId="31467"/>
    <cellStyle name="Normal 6 5 3 2 2 2" xfId="31468"/>
    <cellStyle name="Normal 6 5 3 2 2 2 2" xfId="31469"/>
    <cellStyle name="Normal 6 5 3 2 2 2 3" xfId="31470"/>
    <cellStyle name="Normal 6 5 3 2 2 2 4" xfId="31471"/>
    <cellStyle name="Normal 6 5 3 2 2 3" xfId="31472"/>
    <cellStyle name="Normal 6 5 3 2 2 4" xfId="31473"/>
    <cellStyle name="Normal 6 5 3 2 2 5" xfId="31474"/>
    <cellStyle name="Normal 6 5 3 2 3" xfId="31475"/>
    <cellStyle name="Normal 6 5 3 2 3 2" xfId="31476"/>
    <cellStyle name="Normal 6 5 3 2 3 3" xfId="31477"/>
    <cellStyle name="Normal 6 5 3 2 3 4" xfId="31478"/>
    <cellStyle name="Normal 6 5 3 2 4" xfId="31479"/>
    <cellStyle name="Normal 6 5 3 2 5" xfId="31480"/>
    <cellStyle name="Normal 6 5 3 2 6" xfId="31481"/>
    <cellStyle name="Normal 6 5 3 3" xfId="31482"/>
    <cellStyle name="Normal 6 5 3 3 2" xfId="31483"/>
    <cellStyle name="Normal 6 5 3 3 2 2" xfId="31484"/>
    <cellStyle name="Normal 6 5 3 3 2 3" xfId="31485"/>
    <cellStyle name="Normal 6 5 3 3 2 4" xfId="31486"/>
    <cellStyle name="Normal 6 5 3 3 3" xfId="31487"/>
    <cellStyle name="Normal 6 5 3 3 4" xfId="31488"/>
    <cellStyle name="Normal 6 5 3 3 5" xfId="31489"/>
    <cellStyle name="Normal 6 5 3 4" xfId="31490"/>
    <cellStyle name="Normal 6 5 3 4 2" xfId="31491"/>
    <cellStyle name="Normal 6 5 3 4 3" xfId="31492"/>
    <cellStyle name="Normal 6 5 3 4 4" xfId="31493"/>
    <cellStyle name="Normal 6 5 3 5" xfId="31494"/>
    <cellStyle name="Normal 6 5 3 5 2" xfId="31495"/>
    <cellStyle name="Normal 6 5 3 5 3" xfId="31496"/>
    <cellStyle name="Normal 6 5 3 5 4" xfId="31497"/>
    <cellStyle name="Normal 6 5 3 6" xfId="31498"/>
    <cellStyle name="Normal 6 5 3 6 2" xfId="31499"/>
    <cellStyle name="Normal 6 5 3 6 3" xfId="31500"/>
    <cellStyle name="Normal 6 5 3 7" xfId="31501"/>
    <cellStyle name="Normal 6 5 3 8" xfId="31502"/>
    <cellStyle name="Normal 6 5 3 9" xfId="31503"/>
    <cellStyle name="Normal 6 5 4" xfId="31504"/>
    <cellStyle name="Normal 6 5 4 2" xfId="31505"/>
    <cellStyle name="Normal 6 5 4 2 2" xfId="31506"/>
    <cellStyle name="Normal 6 5 4 2 2 2" xfId="31507"/>
    <cellStyle name="Normal 6 5 4 2 2 3" xfId="31508"/>
    <cellStyle name="Normal 6 5 4 2 2 4" xfId="31509"/>
    <cellStyle name="Normal 6 5 4 2 3" xfId="31510"/>
    <cellStyle name="Normal 6 5 4 2 4" xfId="31511"/>
    <cellStyle name="Normal 6 5 4 2 5" xfId="31512"/>
    <cellStyle name="Normal 6 5 4 3" xfId="31513"/>
    <cellStyle name="Normal 6 5 4 3 2" xfId="31514"/>
    <cellStyle name="Normal 6 5 4 3 3" xfId="31515"/>
    <cellStyle name="Normal 6 5 4 3 4" xfId="31516"/>
    <cellStyle name="Normal 6 5 4 4" xfId="31517"/>
    <cellStyle name="Normal 6 5 4 5" xfId="31518"/>
    <cellStyle name="Normal 6 5 4 6" xfId="31519"/>
    <cellStyle name="Normal 6 5 5" xfId="31520"/>
    <cellStyle name="Normal 6 5 5 2" xfId="31521"/>
    <cellStyle name="Normal 6 5 5 2 2" xfId="31522"/>
    <cellStyle name="Normal 6 5 5 2 2 2" xfId="31523"/>
    <cellStyle name="Normal 6 5 5 2 2 3" xfId="31524"/>
    <cellStyle name="Normal 6 5 5 2 2 4" xfId="31525"/>
    <cellStyle name="Normal 6 5 5 2 3" xfId="31526"/>
    <cellStyle name="Normal 6 5 5 2 4" xfId="31527"/>
    <cellStyle name="Normal 6 5 5 2 5" xfId="31528"/>
    <cellStyle name="Normal 6 5 5 3" xfId="31529"/>
    <cellStyle name="Normal 6 5 5 3 2" xfId="31530"/>
    <cellStyle name="Normal 6 5 5 3 3" xfId="31531"/>
    <cellStyle name="Normal 6 5 5 3 4" xfId="31532"/>
    <cellStyle name="Normal 6 5 5 4" xfId="31533"/>
    <cellStyle name="Normal 6 5 5 5" xfId="31534"/>
    <cellStyle name="Normal 6 5 5 6" xfId="31535"/>
    <cellStyle name="Normal 6 5 6" xfId="31536"/>
    <cellStyle name="Normal 6 5 6 2" xfId="31537"/>
    <cellStyle name="Normal 6 5 6 2 2" xfId="31538"/>
    <cellStyle name="Normal 6 5 6 2 2 2" xfId="31539"/>
    <cellStyle name="Normal 6 5 6 2 2 3" xfId="31540"/>
    <cellStyle name="Normal 6 5 6 2 2 4" xfId="31541"/>
    <cellStyle name="Normal 6 5 6 2 3" xfId="31542"/>
    <cellStyle name="Normal 6 5 6 2 4" xfId="31543"/>
    <cellStyle name="Normal 6 5 6 2 5" xfId="31544"/>
    <cellStyle name="Normal 6 5 6 3" xfId="31545"/>
    <cellStyle name="Normal 6 5 6 3 2" xfId="31546"/>
    <cellStyle name="Normal 6 5 6 3 3" xfId="31547"/>
    <cellStyle name="Normal 6 5 6 3 4" xfId="31548"/>
    <cellStyle name="Normal 6 5 6 4" xfId="31549"/>
    <cellStyle name="Normal 6 5 6 5" xfId="31550"/>
    <cellStyle name="Normal 6 5 6 6" xfId="31551"/>
    <cellStyle name="Normal 6 5 7" xfId="31552"/>
    <cellStyle name="Normal 6 5 7 2" xfId="31553"/>
    <cellStyle name="Normal 6 5 7 2 2" xfId="31554"/>
    <cellStyle name="Normal 6 5 7 2 3" xfId="31555"/>
    <cellStyle name="Normal 6 5 7 2 4" xfId="31556"/>
    <cellStyle name="Normal 6 5 7 3" xfId="31557"/>
    <cellStyle name="Normal 6 5 7 4" xfId="31558"/>
    <cellStyle name="Normal 6 5 7 5" xfId="31559"/>
    <cellStyle name="Normal 6 5 8" xfId="31560"/>
    <cellStyle name="Normal 6 5 8 2" xfId="31561"/>
    <cellStyle name="Normal 6 5 8 3" xfId="31562"/>
    <cellStyle name="Normal 6 5 8 4" xfId="31563"/>
    <cellStyle name="Normal 6 5 9" xfId="31564"/>
    <cellStyle name="Normal 6 5 9 2" xfId="31565"/>
    <cellStyle name="Normal 6 5 9 3" xfId="31566"/>
    <cellStyle name="Normal 6 5 9 4" xfId="31567"/>
    <cellStyle name="Normal 6 50" xfId="1436"/>
    <cellStyle name="Normal 6 51" xfId="1437"/>
    <cellStyle name="Normal 6 52" xfId="1438"/>
    <cellStyle name="Normal 6 53" xfId="1439"/>
    <cellStyle name="Normal 6 54" xfId="1440"/>
    <cellStyle name="Normal 6 55" xfId="1441"/>
    <cellStyle name="Normal 6 56" xfId="1442"/>
    <cellStyle name="Normal 6 57" xfId="1443"/>
    <cellStyle name="Normal 6 58" xfId="1444"/>
    <cellStyle name="Normal 6 59" xfId="2592"/>
    <cellStyle name="Normal 6 6" xfId="1445"/>
    <cellStyle name="Normal 6 6 2" xfId="1446"/>
    <cellStyle name="Normal 6 6 2 2" xfId="31568"/>
    <cellStyle name="Normal 6 6 2 2 2" xfId="31569"/>
    <cellStyle name="Normal 6 6 2 2 2 2" xfId="31570"/>
    <cellStyle name="Normal 6 6 2 2 2 3" xfId="31571"/>
    <cellStyle name="Normal 6 6 2 2 2 4" xfId="31572"/>
    <cellStyle name="Normal 6 6 2 2 3" xfId="31573"/>
    <cellStyle name="Normal 6 6 2 2 4" xfId="31574"/>
    <cellStyle name="Normal 6 6 2 2 5" xfId="31575"/>
    <cellStyle name="Normal 6 6 2 3" xfId="31576"/>
    <cellStyle name="Normal 6 6 2 3 2" xfId="31577"/>
    <cellStyle name="Normal 6 6 2 3 3" xfId="31578"/>
    <cellStyle name="Normal 6 6 2 3 4" xfId="31579"/>
    <cellStyle name="Normal 6 6 2 4" xfId="31580"/>
    <cellStyle name="Normal 6 6 2 5" xfId="31581"/>
    <cellStyle name="Normal 6 6 2 6" xfId="31582"/>
    <cellStyle name="Normal 6 6 3" xfId="31583"/>
    <cellStyle name="Normal 6 6 3 2" xfId="31584"/>
    <cellStyle name="Normal 6 6 3 2 2" xfId="31585"/>
    <cellStyle name="Normal 6 6 3 2 3" xfId="31586"/>
    <cellStyle name="Normal 6 6 3 2 4" xfId="31587"/>
    <cellStyle name="Normal 6 6 3 3" xfId="31588"/>
    <cellStyle name="Normal 6 6 3 4" xfId="31589"/>
    <cellStyle name="Normal 6 6 3 5" xfId="31590"/>
    <cellStyle name="Normal 6 6 4" xfId="31591"/>
    <cellStyle name="Normal 6 6 4 2" xfId="31592"/>
    <cellStyle name="Normal 6 6 4 3" xfId="31593"/>
    <cellStyle name="Normal 6 6 4 4" xfId="31594"/>
    <cellStyle name="Normal 6 6 5" xfId="31595"/>
    <cellStyle name="Normal 6 6 5 2" xfId="31596"/>
    <cellStyle name="Normal 6 6 5 3" xfId="31597"/>
    <cellStyle name="Normal 6 6 5 4" xfId="31598"/>
    <cellStyle name="Normal 6 6 6" xfId="31599"/>
    <cellStyle name="Normal 6 6 6 2" xfId="31600"/>
    <cellStyle name="Normal 6 6 6 3" xfId="31601"/>
    <cellStyle name="Normal 6 6 7" xfId="31602"/>
    <cellStyle name="Normal 6 6 8" xfId="31603"/>
    <cellStyle name="Normal 6 6 9" xfId="31604"/>
    <cellStyle name="Normal 6 7" xfId="1447"/>
    <cellStyle name="Normal 6 7 2" xfId="1448"/>
    <cellStyle name="Normal 6 7 2 2" xfId="31605"/>
    <cellStyle name="Normal 6 7 2 2 2" xfId="31606"/>
    <cellStyle name="Normal 6 7 2 2 2 2" xfId="31607"/>
    <cellStyle name="Normal 6 7 2 2 2 3" xfId="31608"/>
    <cellStyle name="Normal 6 7 2 2 2 4" xfId="31609"/>
    <cellStyle name="Normal 6 7 2 2 3" xfId="31610"/>
    <cellStyle name="Normal 6 7 2 2 4" xfId="31611"/>
    <cellStyle name="Normal 6 7 2 2 5" xfId="31612"/>
    <cellStyle name="Normal 6 7 2 3" xfId="31613"/>
    <cellStyle name="Normal 6 7 2 3 2" xfId="31614"/>
    <cellStyle name="Normal 6 7 2 3 3" xfId="31615"/>
    <cellStyle name="Normal 6 7 2 3 4" xfId="31616"/>
    <cellStyle name="Normal 6 7 2 4" xfId="31617"/>
    <cellStyle name="Normal 6 7 2 5" xfId="31618"/>
    <cellStyle name="Normal 6 7 2 6" xfId="31619"/>
    <cellStyle name="Normal 6 7 3" xfId="31620"/>
    <cellStyle name="Normal 6 7 3 2" xfId="31621"/>
    <cellStyle name="Normal 6 7 3 2 2" xfId="31622"/>
    <cellStyle name="Normal 6 7 3 2 3" xfId="31623"/>
    <cellStyle name="Normal 6 7 3 2 4" xfId="31624"/>
    <cellStyle name="Normal 6 7 3 3" xfId="31625"/>
    <cellStyle name="Normal 6 7 3 4" xfId="31626"/>
    <cellStyle name="Normal 6 7 3 5" xfId="31627"/>
    <cellStyle name="Normal 6 7 4" xfId="31628"/>
    <cellStyle name="Normal 6 7 4 2" xfId="31629"/>
    <cellStyle name="Normal 6 7 4 3" xfId="31630"/>
    <cellStyle name="Normal 6 7 4 4" xfId="31631"/>
    <cellStyle name="Normal 6 7 5" xfId="31632"/>
    <cellStyle name="Normal 6 7 5 2" xfId="31633"/>
    <cellStyle name="Normal 6 7 5 3" xfId="31634"/>
    <cellStyle name="Normal 6 7 5 4" xfId="31635"/>
    <cellStyle name="Normal 6 7 6" xfId="31636"/>
    <cellStyle name="Normal 6 7 6 2" xfId="31637"/>
    <cellStyle name="Normal 6 7 6 3" xfId="31638"/>
    <cellStyle name="Normal 6 7 7" xfId="31639"/>
    <cellStyle name="Normal 6 7 8" xfId="31640"/>
    <cellStyle name="Normal 6 7 9" xfId="31641"/>
    <cellStyle name="Normal 6 8" xfId="1449"/>
    <cellStyle name="Normal 6 8 2" xfId="1450"/>
    <cellStyle name="Normal 6 8 2 2" xfId="31642"/>
    <cellStyle name="Normal 6 8 2 2 2" xfId="31643"/>
    <cellStyle name="Normal 6 8 2 2 3" xfId="31644"/>
    <cellStyle name="Normal 6 8 2 2 4" xfId="31645"/>
    <cellStyle name="Normal 6 8 2 3" xfId="31646"/>
    <cellStyle name="Normal 6 8 2 4" xfId="31647"/>
    <cellStyle name="Normal 6 8 2 5" xfId="31648"/>
    <cellStyle name="Normal 6 8 3" xfId="31649"/>
    <cellStyle name="Normal 6 8 3 2" xfId="31650"/>
    <cellStyle name="Normal 6 8 3 3" xfId="31651"/>
    <cellStyle name="Normal 6 8 3 4" xfId="31652"/>
    <cellStyle name="Normal 6 8 4" xfId="31653"/>
    <cellStyle name="Normal 6 8 5" xfId="31654"/>
    <cellStyle name="Normal 6 8 6" xfId="31655"/>
    <cellStyle name="Normal 6 9" xfId="1451"/>
    <cellStyle name="Normal 6 9 2" xfId="1452"/>
    <cellStyle name="Normal 6 9 2 2" xfId="31656"/>
    <cellStyle name="Normal 6 9 2 2 2" xfId="31657"/>
    <cellStyle name="Normal 6 9 2 2 3" xfId="31658"/>
    <cellStyle name="Normal 6 9 2 2 4" xfId="31659"/>
    <cellStyle name="Normal 6 9 2 3" xfId="31660"/>
    <cellStyle name="Normal 6 9 2 4" xfId="31661"/>
    <cellStyle name="Normal 6 9 2 5" xfId="31662"/>
    <cellStyle name="Normal 6 9 3" xfId="31663"/>
    <cellStyle name="Normal 6 9 3 2" xfId="31664"/>
    <cellStyle name="Normal 6 9 3 3" xfId="31665"/>
    <cellStyle name="Normal 6 9 3 4" xfId="31666"/>
    <cellStyle name="Normal 6 9 4" xfId="31667"/>
    <cellStyle name="Normal 6 9 5" xfId="31668"/>
    <cellStyle name="Normal 6 9 6" xfId="31669"/>
    <cellStyle name="Normal 60" xfId="1453"/>
    <cellStyle name="Normal 60 2" xfId="1454"/>
    <cellStyle name="Normal 60 2 2" xfId="31670"/>
    <cellStyle name="Normal 60 3" xfId="1455"/>
    <cellStyle name="Normal 60 3 2" xfId="1456"/>
    <cellStyle name="Normal 60 3 2 2" xfId="2577"/>
    <cellStyle name="Normal 60 3 2 2 2" xfId="22431"/>
    <cellStyle name="Normal 60 3 2 2 2 2" xfId="22705"/>
    <cellStyle name="Normal 60 3 3" xfId="22301"/>
    <cellStyle name="Normal 60 3 3 2" xfId="22317"/>
    <cellStyle name="Normal 60 3 3 3" xfId="22339"/>
    <cellStyle name="Normal 60 3 3 3 2" xfId="22378"/>
    <cellStyle name="Normal 60 3 3 3 3" xfId="22416"/>
    <cellStyle name="Normal 60 3 3 3 3 2" xfId="22690"/>
    <cellStyle name="Normal 60 3 3 4" xfId="22355"/>
    <cellStyle name="Normal 60 3 4" xfId="26040"/>
    <cellStyle name="Normal 60 4" xfId="31671"/>
    <cellStyle name="Normal 60 5" xfId="31672"/>
    <cellStyle name="Normal 61" xfId="47"/>
    <cellStyle name="Normal 61 2" xfId="48"/>
    <cellStyle name="Normal 61 2 2" xfId="31673"/>
    <cellStyle name="Normal 61 3" xfId="31674"/>
    <cellStyle name="Normal 61 4" xfId="31675"/>
    <cellStyle name="Normal 61 5" xfId="31676"/>
    <cellStyle name="Normal 61_ARQ-COMP" xfId="1457"/>
    <cellStyle name="Normal 62" xfId="1458"/>
    <cellStyle name="Normal 62 2" xfId="1459"/>
    <cellStyle name="Normal 62 2 2" xfId="31677"/>
    <cellStyle name="Normal 62 3" xfId="1460"/>
    <cellStyle name="Normal 62 3 2" xfId="26061"/>
    <cellStyle name="Normal 62 4" xfId="1461"/>
    <cellStyle name="Normal 62 5" xfId="2560"/>
    <cellStyle name="Normal 62 5 2" xfId="22423"/>
    <cellStyle name="Normal 62 5 2 2" xfId="22697"/>
    <cellStyle name="Normal 62_ARQ-COMP" xfId="1462"/>
    <cellStyle name="Normal 63" xfId="1463"/>
    <cellStyle name="Normal 63 2" xfId="1464"/>
    <cellStyle name="Normal 63 2 2" xfId="31678"/>
    <cellStyle name="Normal 63 3" xfId="1465"/>
    <cellStyle name="Normal 63 3 2" xfId="26062"/>
    <cellStyle name="Normal 63 4" xfId="1466"/>
    <cellStyle name="Normal 63 5" xfId="2561"/>
    <cellStyle name="Normal 63_ARQ-COMP" xfId="1467"/>
    <cellStyle name="Normal 64" xfId="1468"/>
    <cellStyle name="Normal 64 10" xfId="31679"/>
    <cellStyle name="Normal 64 10 2" xfId="31680"/>
    <cellStyle name="Normal 64 10 3" xfId="31681"/>
    <cellStyle name="Normal 64 2" xfId="1469"/>
    <cellStyle name="Normal 64 2 2" xfId="31682"/>
    <cellStyle name="Normal 64 3" xfId="1470"/>
    <cellStyle name="Normal 64 3 2" xfId="26063"/>
    <cellStyle name="Normal 64 3 2 2" xfId="31683"/>
    <cellStyle name="Normal 64 3 2 2 2" xfId="31684"/>
    <cellStyle name="Normal 64 3 2 2 3" xfId="31685"/>
    <cellStyle name="Normal 64 3 2 2 4" xfId="31686"/>
    <cellStyle name="Normal 64 3 2 3" xfId="31687"/>
    <cellStyle name="Normal 64 3 2 4" xfId="31688"/>
    <cellStyle name="Normal 64 3 2 5" xfId="31689"/>
    <cellStyle name="Normal 64 3 3" xfId="31690"/>
    <cellStyle name="Normal 64 3 3 2" xfId="31691"/>
    <cellStyle name="Normal 64 3 3 3" xfId="31692"/>
    <cellStyle name="Normal 64 3 3 4" xfId="31693"/>
    <cellStyle name="Normal 64 3 4" xfId="31694"/>
    <cellStyle name="Normal 64 3 5" xfId="31695"/>
    <cellStyle name="Normal 64 3 6" xfId="31696"/>
    <cellStyle name="Normal 64 4" xfId="31697"/>
    <cellStyle name="Normal 64 4 2" xfId="31698"/>
    <cellStyle name="Normal 64 4 2 2" xfId="31699"/>
    <cellStyle name="Normal 64 4 2 2 2" xfId="31700"/>
    <cellStyle name="Normal 64 4 2 2 3" xfId="31701"/>
    <cellStyle name="Normal 64 4 2 2 4" xfId="31702"/>
    <cellStyle name="Normal 64 4 2 3" xfId="31703"/>
    <cellStyle name="Normal 64 4 2 4" xfId="31704"/>
    <cellStyle name="Normal 64 4 2 5" xfId="31705"/>
    <cellStyle name="Normal 64 4 3" xfId="31706"/>
    <cellStyle name="Normal 64 4 3 2" xfId="31707"/>
    <cellStyle name="Normal 64 4 3 3" xfId="31708"/>
    <cellStyle name="Normal 64 4 3 4" xfId="31709"/>
    <cellStyle name="Normal 64 4 4" xfId="31710"/>
    <cellStyle name="Normal 64 4 5" xfId="31711"/>
    <cellStyle name="Normal 64 4 6" xfId="31712"/>
    <cellStyle name="Normal 64 5" xfId="31713"/>
    <cellStyle name="Normal 64 5 2" xfId="31714"/>
    <cellStyle name="Normal 64 5 2 2" xfId="31715"/>
    <cellStyle name="Normal 64 5 2 2 2" xfId="31716"/>
    <cellStyle name="Normal 64 5 2 2 3" xfId="31717"/>
    <cellStyle name="Normal 64 5 2 2 4" xfId="31718"/>
    <cellStyle name="Normal 64 5 2 3" xfId="31719"/>
    <cellStyle name="Normal 64 5 2 4" xfId="31720"/>
    <cellStyle name="Normal 64 5 2 5" xfId="31721"/>
    <cellStyle name="Normal 64 5 3" xfId="31722"/>
    <cellStyle name="Normal 64 5 3 2" xfId="31723"/>
    <cellStyle name="Normal 64 5 3 3" xfId="31724"/>
    <cellStyle name="Normal 64 5 3 4" xfId="31725"/>
    <cellStyle name="Normal 64 5 4" xfId="31726"/>
    <cellStyle name="Normal 64 5 5" xfId="31727"/>
    <cellStyle name="Normal 64 5 6" xfId="31728"/>
    <cellStyle name="Normal 64 6" xfId="31729"/>
    <cellStyle name="Normal 64 6 2" xfId="31730"/>
    <cellStyle name="Normal 64 6 2 2" xfId="31731"/>
    <cellStyle name="Normal 64 6 2 3" xfId="31732"/>
    <cellStyle name="Normal 64 6 2 4" xfId="31733"/>
    <cellStyle name="Normal 64 6 3" xfId="31734"/>
    <cellStyle name="Normal 64 6 4" xfId="31735"/>
    <cellStyle name="Normal 64 6 5" xfId="31736"/>
    <cellStyle name="Normal 64 7" xfId="31737"/>
    <cellStyle name="Normal 64 7 2" xfId="31738"/>
    <cellStyle name="Normal 64 7 3" xfId="31739"/>
    <cellStyle name="Normal 64 7 4" xfId="31740"/>
    <cellStyle name="Normal 64 8" xfId="31741"/>
    <cellStyle name="Normal 64 8 2" xfId="31742"/>
    <cellStyle name="Normal 64 8 3" xfId="31743"/>
    <cellStyle name="Normal 64 8 4" xfId="31744"/>
    <cellStyle name="Normal 64 9" xfId="31745"/>
    <cellStyle name="Normal 64 9 2" xfId="31746"/>
    <cellStyle name="Normal 64 9 3" xfId="31747"/>
    <cellStyle name="Normal 64 9 4" xfId="31748"/>
    <cellStyle name="Normal 64_ARQ-COMP" xfId="1471"/>
    <cellStyle name="Normal 65" xfId="1472"/>
    <cellStyle name="Normal 65 2" xfId="1473"/>
    <cellStyle name="Normal 65 2 2" xfId="31749"/>
    <cellStyle name="Normal 65 2 2 2" xfId="31750"/>
    <cellStyle name="Normal 65 2 2 2 2" xfId="31751"/>
    <cellStyle name="Normal 65 2 2 2 2 2" xfId="31752"/>
    <cellStyle name="Normal 65 2 2 2 2 3" xfId="31753"/>
    <cellStyle name="Normal 65 2 2 2 2 4" xfId="31754"/>
    <cellStyle name="Normal 65 2 2 2 3" xfId="31755"/>
    <cellStyle name="Normal 65 2 2 2 4" xfId="31756"/>
    <cellStyle name="Normal 65 2 2 2 5" xfId="31757"/>
    <cellStyle name="Normal 65 2 2 3" xfId="31758"/>
    <cellStyle name="Normal 65 2 2 3 2" xfId="31759"/>
    <cellStyle name="Normal 65 2 2 3 3" xfId="31760"/>
    <cellStyle name="Normal 65 2 2 3 4" xfId="31761"/>
    <cellStyle name="Normal 65 2 2 4" xfId="31762"/>
    <cellStyle name="Normal 65 2 2 5" xfId="31763"/>
    <cellStyle name="Normal 65 2 2 6" xfId="31764"/>
    <cellStyle name="Normal 65 2 3" xfId="31765"/>
    <cellStyle name="Normal 65 2 3 2" xfId="31766"/>
    <cellStyle name="Normal 65 2 3 2 2" xfId="31767"/>
    <cellStyle name="Normal 65 2 3 2 3" xfId="31768"/>
    <cellStyle name="Normal 65 2 3 2 4" xfId="31769"/>
    <cellStyle name="Normal 65 2 3 3" xfId="31770"/>
    <cellStyle name="Normal 65 2 3 4" xfId="31771"/>
    <cellStyle name="Normal 65 2 3 5" xfId="31772"/>
    <cellStyle name="Normal 65 2 4" xfId="31773"/>
    <cellStyle name="Normal 65 2 4 2" xfId="31774"/>
    <cellStyle name="Normal 65 2 4 3" xfId="31775"/>
    <cellStyle name="Normal 65 2 4 4" xfId="31776"/>
    <cellStyle name="Normal 65 2 5" xfId="31777"/>
    <cellStyle name="Normal 65 2 5 2" xfId="31778"/>
    <cellStyle name="Normal 65 2 5 3" xfId="31779"/>
    <cellStyle name="Normal 65 2 5 4" xfId="31780"/>
    <cellStyle name="Normal 65 2 6" xfId="31781"/>
    <cellStyle name="Normal 65 2 6 2" xfId="31782"/>
    <cellStyle name="Normal 65 2 6 3" xfId="31783"/>
    <cellStyle name="Normal 65 2 7" xfId="31784"/>
    <cellStyle name="Normal 65 2 8" xfId="31785"/>
    <cellStyle name="Normal 65 2 9" xfId="31786"/>
    <cellStyle name="Normal 65 3" xfId="1474"/>
    <cellStyle name="Normal 65 3 2" xfId="26064"/>
    <cellStyle name="Normal 65 4" xfId="33835"/>
    <cellStyle name="Normal 65 5" xfId="33836"/>
    <cellStyle name="Normal 65_ARQ-COMP" xfId="1475"/>
    <cellStyle name="Normal 66" xfId="1476"/>
    <cellStyle name="Normal 66 2" xfId="1477"/>
    <cellStyle name="Normal 66 2 2" xfId="31787"/>
    <cellStyle name="Normal 66 3" xfId="1478"/>
    <cellStyle name="Normal 66 3 2" xfId="26065"/>
    <cellStyle name="Normal 66 3 2 2" xfId="31788"/>
    <cellStyle name="Normal 66 3 2 2 2" xfId="31789"/>
    <cellStyle name="Normal 66 3 2 2 3" xfId="31790"/>
    <cellStyle name="Normal 66 3 2 2 4" xfId="31791"/>
    <cellStyle name="Normal 66 3 2 3" xfId="31792"/>
    <cellStyle name="Normal 66 3 2 4" xfId="31793"/>
    <cellStyle name="Normal 66 3 2 5" xfId="31794"/>
    <cellStyle name="Normal 66 3 3" xfId="31795"/>
    <cellStyle name="Normal 66 3 3 2" xfId="31796"/>
    <cellStyle name="Normal 66 3 3 3" xfId="31797"/>
    <cellStyle name="Normal 66 3 3 4" xfId="31798"/>
    <cellStyle name="Normal 66 3 4" xfId="31799"/>
    <cellStyle name="Normal 66 3 5" xfId="31800"/>
    <cellStyle name="Normal 66 3 6" xfId="31801"/>
    <cellStyle name="Normal 66 4" xfId="31802"/>
    <cellStyle name="Normal 66 4 2" xfId="31803"/>
    <cellStyle name="Normal 66 4 2 2" xfId="31804"/>
    <cellStyle name="Normal 66 4 2 2 2" xfId="31805"/>
    <cellStyle name="Normal 66 4 2 2 3" xfId="31806"/>
    <cellStyle name="Normal 66 4 2 2 4" xfId="31807"/>
    <cellStyle name="Normal 66 4 2 3" xfId="31808"/>
    <cellStyle name="Normal 66 4 2 4" xfId="31809"/>
    <cellStyle name="Normal 66 4 2 5" xfId="31810"/>
    <cellStyle name="Normal 66 4 3" xfId="31811"/>
    <cellStyle name="Normal 66 4 3 2" xfId="31812"/>
    <cellStyle name="Normal 66 4 3 3" xfId="31813"/>
    <cellStyle name="Normal 66 4 3 4" xfId="31814"/>
    <cellStyle name="Normal 66 4 4" xfId="31815"/>
    <cellStyle name="Normal 66 4 5" xfId="31816"/>
    <cellStyle name="Normal 66 4 6" xfId="31817"/>
    <cellStyle name="Normal 66 5" xfId="31818"/>
    <cellStyle name="Normal 66 5 2" xfId="31819"/>
    <cellStyle name="Normal 66 5 2 2" xfId="31820"/>
    <cellStyle name="Normal 66 5 2 3" xfId="31821"/>
    <cellStyle name="Normal 66 5 2 4" xfId="31822"/>
    <cellStyle name="Normal 66 5 3" xfId="31823"/>
    <cellStyle name="Normal 66 5 4" xfId="31824"/>
    <cellStyle name="Normal 66 5 5" xfId="31825"/>
    <cellStyle name="Normal 66 6" xfId="31826"/>
    <cellStyle name="Normal 66 6 2" xfId="31827"/>
    <cellStyle name="Normal 66 6 3" xfId="31828"/>
    <cellStyle name="Normal 66 6 4" xfId="31829"/>
    <cellStyle name="Normal 66 7" xfId="31830"/>
    <cellStyle name="Normal 66 7 2" xfId="31831"/>
    <cellStyle name="Normal 66 7 3" xfId="31832"/>
    <cellStyle name="Normal 66_ARQ-COMP" xfId="1479"/>
    <cellStyle name="Normal 67" xfId="1480"/>
    <cellStyle name="Normal 67 10" xfId="31833"/>
    <cellStyle name="Normal 67 2" xfId="1481"/>
    <cellStyle name="Normal 67 2 2" xfId="1482"/>
    <cellStyle name="Normal 67 2 2 2" xfId="31834"/>
    <cellStyle name="Normal 67 2 2 2 2" xfId="31835"/>
    <cellStyle name="Normal 67 2 2 2 3" xfId="31836"/>
    <cellStyle name="Normal 67 2 2 2 4" xfId="31837"/>
    <cellStyle name="Normal 67 2 2 3" xfId="31838"/>
    <cellStyle name="Normal 67 2 2 4" xfId="31839"/>
    <cellStyle name="Normal 67 2 2 5" xfId="31840"/>
    <cellStyle name="Normal 67 2 3" xfId="2568"/>
    <cellStyle name="Normal 67 2 3 2" xfId="22308"/>
    <cellStyle name="Normal 67 2 3 3" xfId="22330"/>
    <cellStyle name="Normal 67 2 3 3 2" xfId="22376"/>
    <cellStyle name="Normal 67 2 3 3 3" xfId="22407"/>
    <cellStyle name="Normal 67 2 3 3 3 2" xfId="22681"/>
    <cellStyle name="Normal 67 2 3 4" xfId="22346"/>
    <cellStyle name="Normal 67 2 3 5" xfId="22292"/>
    <cellStyle name="Normal 67 2 4" xfId="26031"/>
    <cellStyle name="Normal 67 2 5" xfId="31841"/>
    <cellStyle name="Normal 67 2 6" xfId="31842"/>
    <cellStyle name="Normal 67 3" xfId="31843"/>
    <cellStyle name="Normal 67 3 2" xfId="31844"/>
    <cellStyle name="Normal 67 3 2 2" xfId="31845"/>
    <cellStyle name="Normal 67 3 2 3" xfId="31846"/>
    <cellStyle name="Normal 67 3 2 4" xfId="31847"/>
    <cellStyle name="Normal 67 3 3" xfId="31848"/>
    <cellStyle name="Normal 67 3 4" xfId="31849"/>
    <cellStyle name="Normal 67 3 5" xfId="31850"/>
    <cellStyle name="Normal 67 4" xfId="31851"/>
    <cellStyle name="Normal 67 4 2" xfId="31852"/>
    <cellStyle name="Normal 67 4 3" xfId="31853"/>
    <cellStyle name="Normal 67 4 4" xfId="31854"/>
    <cellStyle name="Normal 67 5" xfId="31855"/>
    <cellStyle name="Normal 67 5 2" xfId="31856"/>
    <cellStyle name="Normal 67 5 3" xfId="31857"/>
    <cellStyle name="Normal 67 5 4" xfId="31858"/>
    <cellStyle name="Normal 67 6" xfId="31859"/>
    <cellStyle name="Normal 67 7" xfId="31860"/>
    <cellStyle name="Normal 67 7 2" xfId="31861"/>
    <cellStyle name="Normal 67 7 3" xfId="31862"/>
    <cellStyle name="Normal 67 8" xfId="31863"/>
    <cellStyle name="Normal 67 9" xfId="31864"/>
    <cellStyle name="Normal 68" xfId="1483"/>
    <cellStyle name="Normal 68 2" xfId="1484"/>
    <cellStyle name="Normal 69" xfId="1485"/>
    <cellStyle name="Normal 69 10" xfId="2325"/>
    <cellStyle name="Normal 69 2" xfId="1486"/>
    <cellStyle name="Normal 69 2 2" xfId="31865"/>
    <cellStyle name="Normal 69 2 3" xfId="31866"/>
    <cellStyle name="Normal 69 2 4" xfId="31867"/>
    <cellStyle name="Normal 69 3" xfId="2485"/>
    <cellStyle name="Normal 69 4" xfId="2486"/>
    <cellStyle name="Normal 69 5" xfId="2487"/>
    <cellStyle name="Normal 69 6" xfId="2488"/>
    <cellStyle name="Normal 69 7" xfId="2489"/>
    <cellStyle name="Normal 69 8" xfId="2490"/>
    <cellStyle name="Normal 69 9" xfId="22326"/>
    <cellStyle name="Normal 69 9 2" xfId="22367"/>
    <cellStyle name="Normal 69 9 3" xfId="22403"/>
    <cellStyle name="Normal 69 9 3 2" xfId="22677"/>
    <cellStyle name="Normal 7" xfId="1487"/>
    <cellStyle name="Normal 7 2" xfId="1488"/>
    <cellStyle name="Normal 7 2 2" xfId="31868"/>
    <cellStyle name="Normal 7 2 2 2" xfId="31869"/>
    <cellStyle name="Normal 7 2 3" xfId="31870"/>
    <cellStyle name="Normal 7 2 4" xfId="31871"/>
    <cellStyle name="Normal 7 3" xfId="31872"/>
    <cellStyle name="Normal 7 3 2" xfId="31873"/>
    <cellStyle name="Normal 7 4" xfId="31874"/>
    <cellStyle name="Normal 7 5" xfId="31875"/>
    <cellStyle name="Normal 70" xfId="1489"/>
    <cellStyle name="Normal 70 10" xfId="22329"/>
    <cellStyle name="Normal 70 10 2" xfId="22371"/>
    <cellStyle name="Normal 70 10 3" xfId="22406"/>
    <cellStyle name="Normal 70 10 3 2" xfId="22680"/>
    <cellStyle name="Normal 70 11" xfId="2442"/>
    <cellStyle name="Normal 70 2" xfId="1490"/>
    <cellStyle name="Normal 70 3" xfId="2491"/>
    <cellStyle name="Normal 70 4" xfId="2492"/>
    <cellStyle name="Normal 70 5" xfId="2493"/>
    <cellStyle name="Normal 70 6" xfId="2494"/>
    <cellStyle name="Normal 70 7" xfId="2495"/>
    <cellStyle name="Normal 70 8" xfId="2496"/>
    <cellStyle name="Normal 70 9" xfId="2603"/>
    <cellStyle name="Normal 71" xfId="1491"/>
    <cellStyle name="Normal 71 10" xfId="22328"/>
    <cellStyle name="Normal 71 10 2" xfId="22379"/>
    <cellStyle name="Normal 71 10 3" xfId="22405"/>
    <cellStyle name="Normal 71 10 3 2" xfId="22679"/>
    <cellStyle name="Normal 71 11" xfId="2441"/>
    <cellStyle name="Normal 71 2" xfId="1492"/>
    <cellStyle name="Normal 71 3" xfId="2497"/>
    <cellStyle name="Normal 71 4" xfId="2498"/>
    <cellStyle name="Normal 71 5" xfId="2499"/>
    <cellStyle name="Normal 71 6" xfId="2500"/>
    <cellStyle name="Normal 71 7" xfId="2501"/>
    <cellStyle name="Normal 71 8" xfId="2502"/>
    <cellStyle name="Normal 71 9" xfId="2605"/>
    <cellStyle name="Normal 72" xfId="1493"/>
    <cellStyle name="Normal 72 2" xfId="2444"/>
    <cellStyle name="Normal 73" xfId="1494"/>
    <cellStyle name="Normal 73 2" xfId="1495"/>
    <cellStyle name="Normal 73 3" xfId="1496"/>
    <cellStyle name="Normal 73 3 2" xfId="26066"/>
    <cellStyle name="Normal 73 4" xfId="2445"/>
    <cellStyle name="Normal 74" xfId="1497"/>
    <cellStyle name="Normal 74 2" xfId="1498"/>
    <cellStyle name="Normal 74 3" xfId="1499"/>
    <cellStyle name="Normal 74 3 2" xfId="26067"/>
    <cellStyle name="Normal 74 4" xfId="2446"/>
    <cellStyle name="Normal 75" xfId="1500"/>
    <cellStyle name="Normal 75 2" xfId="1501"/>
    <cellStyle name="Normal 75 3" xfId="1502"/>
    <cellStyle name="Normal 75 3 2" xfId="26068"/>
    <cellStyle name="Normal 75 4" xfId="2447"/>
    <cellStyle name="Normal 76" xfId="1503"/>
    <cellStyle name="Normal 76 2" xfId="1504"/>
    <cellStyle name="Normal 76 3" xfId="1505"/>
    <cellStyle name="Normal 76 3 2" xfId="26069"/>
    <cellStyle name="Normal 76 4" xfId="2448"/>
    <cellStyle name="Normal 77" xfId="1506"/>
    <cellStyle name="Normal 77 2" xfId="1507"/>
    <cellStyle name="Normal 77 3" xfId="1508"/>
    <cellStyle name="Normal 77 3 2" xfId="26070"/>
    <cellStyle name="Normal 77 4" xfId="2449"/>
    <cellStyle name="Normal 78" xfId="1509"/>
    <cellStyle name="Normal 78 2" xfId="1510"/>
    <cellStyle name="Normal 78 3" xfId="1511"/>
    <cellStyle name="Normal 78 3 2" xfId="26071"/>
    <cellStyle name="Normal 78 4" xfId="2450"/>
    <cellStyle name="Normal 79" xfId="1512"/>
    <cellStyle name="Normal 79 2" xfId="1513"/>
    <cellStyle name="Normal 79 3" xfId="1514"/>
    <cellStyle name="Normal 79 3 2" xfId="26072"/>
    <cellStyle name="Normal 79 4" xfId="2451"/>
    <cellStyle name="Normal 8" xfId="1515"/>
    <cellStyle name="Normal 8 2" xfId="1516"/>
    <cellStyle name="Normal 8 2 2" xfId="31876"/>
    <cellStyle name="Normal 8 2 2 2" xfId="31877"/>
    <cellStyle name="Normal 8 2 3" xfId="31878"/>
    <cellStyle name="Normal 8 2 4" xfId="31879"/>
    <cellStyle name="Normal 8 3" xfId="31880"/>
    <cellStyle name="Normal 8 3 2" xfId="31881"/>
    <cellStyle name="Normal 8 4" xfId="31882"/>
    <cellStyle name="Normal 8 5" xfId="31883"/>
    <cellStyle name="Normal 80" xfId="1517"/>
    <cellStyle name="Normal 80 2" xfId="1518"/>
    <cellStyle name="Normal 80 3" xfId="1519"/>
    <cellStyle name="Normal 80 3 2" xfId="26073"/>
    <cellStyle name="Normal 80 4" xfId="2452"/>
    <cellStyle name="Normal 81" xfId="1520"/>
    <cellStyle name="Normal 81 2" xfId="1521"/>
    <cellStyle name="Normal 81 3" xfId="1522"/>
    <cellStyle name="Normal 81 3 2" xfId="26074"/>
    <cellStyle name="Normal 81 4" xfId="2453"/>
    <cellStyle name="Normal 82" xfId="1523"/>
    <cellStyle name="Normal 82 2" xfId="1524"/>
    <cellStyle name="Normal 82 3" xfId="1525"/>
    <cellStyle name="Normal 82 3 2" xfId="26075"/>
    <cellStyle name="Normal 82 4" xfId="2454"/>
    <cellStyle name="Normal 83" xfId="1526"/>
    <cellStyle name="Normal 83 2" xfId="1527"/>
    <cellStyle name="Normal 83 3" xfId="1528"/>
    <cellStyle name="Normal 83 3 2" xfId="26076"/>
    <cellStyle name="Normal 83 4" xfId="2455"/>
    <cellStyle name="Normal 84" xfId="1529"/>
    <cellStyle name="Normal 84 2" xfId="1530"/>
    <cellStyle name="Normal 84 3" xfId="1531"/>
    <cellStyle name="Normal 84 3 2" xfId="26077"/>
    <cellStyle name="Normal 84 4" xfId="2456"/>
    <cellStyle name="Normal 85" xfId="1532"/>
    <cellStyle name="Normal 85 2" xfId="2523"/>
    <cellStyle name="Normal 86" xfId="1533"/>
    <cellStyle name="Normal 87" xfId="1534"/>
    <cellStyle name="Normal 88" xfId="1535"/>
    <cellStyle name="Normal 89" xfId="1536"/>
    <cellStyle name="Normal 9" xfId="1537"/>
    <cellStyle name="Normal 9 2" xfId="1538"/>
    <cellStyle name="Normal 9 2 2" xfId="31884"/>
    <cellStyle name="Normal 9 3" xfId="31885"/>
    <cellStyle name="Normal 9 4" xfId="31886"/>
    <cellStyle name="Normal 90" xfId="1539"/>
    <cellStyle name="Normal 91" xfId="1540"/>
    <cellStyle name="Normal 92" xfId="1541"/>
    <cellStyle name="Normal 93" xfId="1542"/>
    <cellStyle name="Normal 94" xfId="2049"/>
    <cellStyle name="Normal 94 2" xfId="26209"/>
    <cellStyle name="Normal 95" xfId="26565"/>
    <cellStyle name="Normal 96" xfId="26194"/>
    <cellStyle name="Normal 97" xfId="26227"/>
    <cellStyle name="Normal 98" xfId="31887"/>
    <cellStyle name="Normal 99" xfId="31888"/>
    <cellStyle name="Normal_Composição BDI" xfId="49"/>
    <cellStyle name="Normal_Composição do BDI - final" xfId="50"/>
    <cellStyle name="Normal_planilha orçamentária PORTO BELO 2 - COMPLETA" xfId="51"/>
    <cellStyle name="Normal1" xfId="31889"/>
    <cellStyle name="Normal2" xfId="31890"/>
    <cellStyle name="Normal3" xfId="31891"/>
    <cellStyle name="Nota" xfId="16" builtinId="10" customBuiltin="1"/>
    <cellStyle name="Nota 2" xfId="1543"/>
    <cellStyle name="Nota 2 2" xfId="1544"/>
    <cellStyle name="Nota 2 2 2" xfId="2616"/>
    <cellStyle name="Nota 2 2 2 10" xfId="5250"/>
    <cellStyle name="Nota 2 2 2 10 2" xfId="10390"/>
    <cellStyle name="Nota 2 2 2 10 3" xfId="12844"/>
    <cellStyle name="Nota 2 2 2 11" xfId="5140"/>
    <cellStyle name="Nota 2 2 2 11 2" xfId="10379"/>
    <cellStyle name="Nota 2 2 2 11 3" xfId="12781"/>
    <cellStyle name="Nota 2 2 2 12" xfId="4857"/>
    <cellStyle name="Nota 2 2 2 12 2" xfId="13149"/>
    <cellStyle name="Nota 2 2 2 13" xfId="8779"/>
    <cellStyle name="Nota 2 2 2 2" xfId="2705"/>
    <cellStyle name="Nota 2 2 2 2 10" xfId="7481"/>
    <cellStyle name="Nota 2 2 2 2 10 2" xfId="11535"/>
    <cellStyle name="Nota 2 2 2 2 10 3" xfId="20999"/>
    <cellStyle name="Nota 2 2 2 2 11" xfId="4898"/>
    <cellStyle name="Nota 2 2 2 2 11 2" xfId="13117"/>
    <cellStyle name="Nota 2 2 2 2 12" xfId="8860"/>
    <cellStyle name="Nota 2 2 2 2 13" xfId="14255"/>
    <cellStyle name="Nota 2 2 2 2 2" xfId="2760"/>
    <cellStyle name="Nota 2 2 2 2 2 2" xfId="2983"/>
    <cellStyle name="Nota 2 2 2 2 2 2 10" xfId="9135"/>
    <cellStyle name="Nota 2 2 2 2 2 2 11" xfId="17983"/>
    <cellStyle name="Nota 2 2 2 2 2 2 2" xfId="3370"/>
    <cellStyle name="Nota 2 2 2 2 2 2 2 2" xfId="7948"/>
    <cellStyle name="Nota 2 2 2 2 2 2 2 2 2" xfId="11924"/>
    <cellStyle name="Nota 2 2 2 2 2 2 2 2 3" xfId="21466"/>
    <cellStyle name="Nota 2 2 2 2 2 2 2 3" xfId="6240"/>
    <cellStyle name="Nota 2 2 2 2 2 2 2 3 2" xfId="19758"/>
    <cellStyle name="Nota 2 2 2 2 2 2 2 4" xfId="9500"/>
    <cellStyle name="Nota 2 2 2 2 2 2 2 5" xfId="14547"/>
    <cellStyle name="Nota 2 2 2 2 2 2 3" xfId="3753"/>
    <cellStyle name="Nota 2 2 2 2 2 2 3 2" xfId="7774"/>
    <cellStyle name="Nota 2 2 2 2 2 2 3 2 2" xfId="11795"/>
    <cellStyle name="Nota 2 2 2 2 2 2 3 2 3" xfId="21292"/>
    <cellStyle name="Nota 2 2 2 2 2 2 3 3" xfId="6066"/>
    <cellStyle name="Nota 2 2 2 2 2 2 3 3 2" xfId="19584"/>
    <cellStyle name="Nota 2 2 2 2 2 2 3 4" xfId="9815"/>
    <cellStyle name="Nota 2 2 2 2 2 2 3 5" xfId="16073"/>
    <cellStyle name="Nota 2 2 2 2 2 2 4" xfId="4136"/>
    <cellStyle name="Nota 2 2 2 2 2 2 4 2" xfId="8255"/>
    <cellStyle name="Nota 2 2 2 2 2 2 4 2 2" xfId="12223"/>
    <cellStyle name="Nota 2 2 2 2 2 2 4 2 3" xfId="21773"/>
    <cellStyle name="Nota 2 2 2 2 2 2 4 3" xfId="6547"/>
    <cellStyle name="Nota 2 2 2 2 2 2 4 3 2" xfId="20065"/>
    <cellStyle name="Nota 2 2 2 2 2 2 4 4" xfId="9993"/>
    <cellStyle name="Nota 2 2 2 2 2 2 4 5" xfId="13861"/>
    <cellStyle name="Nota 2 2 2 2 2 2 5" xfId="4518"/>
    <cellStyle name="Nota 2 2 2 2 2 2 5 2" xfId="8487"/>
    <cellStyle name="Nota 2 2 2 2 2 2 5 2 2" xfId="12455"/>
    <cellStyle name="Nota 2 2 2 2 2 2 5 2 3" xfId="22005"/>
    <cellStyle name="Nota 2 2 2 2 2 2 5 3" xfId="6779"/>
    <cellStyle name="Nota 2 2 2 2 2 2 5 3 2" xfId="20297"/>
    <cellStyle name="Nota 2 2 2 2 2 2 5 4" xfId="10170"/>
    <cellStyle name="Nota 2 2 2 2 2 2 5 5" xfId="13487"/>
    <cellStyle name="Nota 2 2 2 2 2 2 6" xfId="7011"/>
    <cellStyle name="Nota 2 2 2 2 2 2 6 2" xfId="8719"/>
    <cellStyle name="Nota 2 2 2 2 2 2 6 2 2" xfId="12687"/>
    <cellStyle name="Nota 2 2 2 2 2 2 6 2 3" xfId="22237"/>
    <cellStyle name="Nota 2 2 2 2 2 2 6 3" xfId="11145"/>
    <cellStyle name="Nota 2 2 2 2 2 2 6 4" xfId="20529"/>
    <cellStyle name="Nota 2 2 2 2 2 2 7" xfId="5999"/>
    <cellStyle name="Nota 2 2 2 2 2 2 7 2" xfId="10740"/>
    <cellStyle name="Nota 2 2 2 2 2 2 7 3" xfId="19517"/>
    <cellStyle name="Nota 2 2 2 2 2 2 8" xfId="7707"/>
    <cellStyle name="Nota 2 2 2 2 2 2 8 2" xfId="11728"/>
    <cellStyle name="Nota 2 2 2 2 2 2 8 3" xfId="21225"/>
    <cellStyle name="Nota 2 2 2 2 2 2 9" xfId="5193"/>
    <cellStyle name="Nota 2 2 2 2 2 2 9 2" xfId="12889"/>
    <cellStyle name="Nota 2 2 2 2 2 3" xfId="3250"/>
    <cellStyle name="Nota 2 2 2 2 2 3 10" xfId="9380"/>
    <cellStyle name="Nota 2 2 2 2 2 3 11" xfId="17210"/>
    <cellStyle name="Nota 2 2 2 2 2 3 2" xfId="3637"/>
    <cellStyle name="Nota 2 2 2 2 2 3 2 2" xfId="7998"/>
    <cellStyle name="Nota 2 2 2 2 2 3 2 2 2" xfId="11974"/>
    <cellStyle name="Nota 2 2 2 2 2 3 2 2 3" xfId="21516"/>
    <cellStyle name="Nota 2 2 2 2 2 3 2 3" xfId="6290"/>
    <cellStyle name="Nota 2 2 2 2 2 3 2 3 2" xfId="19808"/>
    <cellStyle name="Nota 2 2 2 2 2 3 2 4" xfId="9729"/>
    <cellStyle name="Nota 2 2 2 2 2 3 2 5" xfId="17767"/>
    <cellStyle name="Nota 2 2 2 2 2 3 3" xfId="4020"/>
    <cellStyle name="Nota 2 2 2 2 2 3 3 2" xfId="7067"/>
    <cellStyle name="Nota 2 2 2 2 2 3 3 2 2" xfId="11201"/>
    <cellStyle name="Nota 2 2 2 2 2 3 3 2 3" xfId="20585"/>
    <cellStyle name="Nota 2 2 2 2 2 3 3 3" xfId="5358"/>
    <cellStyle name="Nota 2 2 2 2 2 3 3 3 2" xfId="18876"/>
    <cellStyle name="Nota 2 2 2 2 2 3 3 4" xfId="9939"/>
    <cellStyle name="Nota 2 2 2 2 2 3 3 5" xfId="13971"/>
    <cellStyle name="Nota 2 2 2 2 2 3 4" xfId="4403"/>
    <cellStyle name="Nota 2 2 2 2 2 3 4 2" xfId="8305"/>
    <cellStyle name="Nota 2 2 2 2 2 3 4 2 2" xfId="12273"/>
    <cellStyle name="Nota 2 2 2 2 2 3 4 2 3" xfId="21823"/>
    <cellStyle name="Nota 2 2 2 2 2 3 4 3" xfId="6597"/>
    <cellStyle name="Nota 2 2 2 2 2 3 4 3 2" xfId="20115"/>
    <cellStyle name="Nota 2 2 2 2 2 3 4 4" xfId="10117"/>
    <cellStyle name="Nota 2 2 2 2 2 3 4 5" xfId="13602"/>
    <cellStyle name="Nota 2 2 2 2 2 3 5" xfId="4785"/>
    <cellStyle name="Nota 2 2 2 2 2 3 5 2" xfId="8537"/>
    <cellStyle name="Nota 2 2 2 2 2 3 5 2 2" xfId="12505"/>
    <cellStyle name="Nota 2 2 2 2 2 3 5 2 3" xfId="22055"/>
    <cellStyle name="Nota 2 2 2 2 2 3 5 3" xfId="6829"/>
    <cellStyle name="Nota 2 2 2 2 2 3 5 3 2" xfId="20347"/>
    <cellStyle name="Nota 2 2 2 2 2 3 5 4" xfId="10294"/>
    <cellStyle name="Nota 2 2 2 2 2 3 5 5" xfId="13220"/>
    <cellStyle name="Nota 2 2 2 2 2 3 6" xfId="7061"/>
    <cellStyle name="Nota 2 2 2 2 2 3 6 2" xfId="8769"/>
    <cellStyle name="Nota 2 2 2 2 2 3 6 2 2" xfId="12737"/>
    <cellStyle name="Nota 2 2 2 2 2 3 6 2 3" xfId="22287"/>
    <cellStyle name="Nota 2 2 2 2 2 3 6 3" xfId="11195"/>
    <cellStyle name="Nota 2 2 2 2 2 3 6 4" xfId="20579"/>
    <cellStyle name="Nota 2 2 2 2 2 3 7" xfId="6049"/>
    <cellStyle name="Nota 2 2 2 2 2 3 7 2" xfId="10790"/>
    <cellStyle name="Nota 2 2 2 2 2 3 7 3" xfId="19567"/>
    <cellStyle name="Nota 2 2 2 2 2 3 8" xfId="7757"/>
    <cellStyle name="Nota 2 2 2 2 2 3 8 2" xfId="11778"/>
    <cellStyle name="Nota 2 2 2 2 2 3 8 3" xfId="21275"/>
    <cellStyle name="Nota 2 2 2 2 2 3 9" xfId="5243"/>
    <cellStyle name="Nota 2 2 2 2 2 3 9 2" xfId="12851"/>
    <cellStyle name="Nota 2 2 2 2 2 4" xfId="3307"/>
    <cellStyle name="Nota 2 2 2 2 2 4 2" xfId="3694"/>
    <cellStyle name="Nota 2 2 2 2 2 4 2 2" xfId="16806"/>
    <cellStyle name="Nota 2 2 2 2 2 4 3" xfId="4077"/>
    <cellStyle name="Nota 2 2 2 2 2 4 3 2" xfId="13917"/>
    <cellStyle name="Nota 2 2 2 2 2 4 4" xfId="4460"/>
    <cellStyle name="Nota 2 2 2 2 2 4 4 2" xfId="13545"/>
    <cellStyle name="Nota 2 2 2 2 2 4 5" xfId="4842"/>
    <cellStyle name="Nota 2 2 2 2 2 4 5 2" xfId="13164"/>
    <cellStyle name="Nota 2 2 2 2 2 4 6" xfId="5839"/>
    <cellStyle name="Nota 2 2 2 2 2 4 6 2" xfId="19357"/>
    <cellStyle name="Nota 2 2 2 2 2 4 7" xfId="9437"/>
    <cellStyle name="Nota 2 2 2 2 2 4 8" xfId="14218"/>
    <cellStyle name="Nota 2 2 2 2 2 5" xfId="2925"/>
    <cellStyle name="Nota 2 2 2 2 2 5 2" xfId="7547"/>
    <cellStyle name="Nota 2 2 2 2 2 5 2 2" xfId="21065"/>
    <cellStyle name="Nota 2 2 2 2 2 5 3" xfId="9077"/>
    <cellStyle name="Nota 2 2 2 2 2 5 4" xfId="17234"/>
    <cellStyle name="Nota 2 2 2 2 2 6" xfId="8915"/>
    <cellStyle name="Nota 2 2 2 2 3" xfId="2640"/>
    <cellStyle name="Nota 2 2 2 2 3 2" xfId="2939"/>
    <cellStyle name="Nota 2 2 2 2 3 2 10" xfId="9091"/>
    <cellStyle name="Nota 2 2 2 2 3 2 11" xfId="17987"/>
    <cellStyle name="Nota 2 2 2 2 3 2 2" xfId="3326"/>
    <cellStyle name="Nota 2 2 2 2 3 2 2 2" xfId="7381"/>
    <cellStyle name="Nota 2 2 2 2 3 2 2 2 2" xfId="11467"/>
    <cellStyle name="Nota 2 2 2 2 3 2 2 2 3" xfId="20899"/>
    <cellStyle name="Nota 2 2 2 2 3 2 2 3" xfId="5672"/>
    <cellStyle name="Nota 2 2 2 2 3 2 2 3 2" xfId="19190"/>
    <cellStyle name="Nota 2 2 2 2 3 2 2 4" xfId="9456"/>
    <cellStyle name="Nota 2 2 2 2 3 2 2 5" xfId="15512"/>
    <cellStyle name="Nota 2 2 2 2 3 2 3" xfId="3709"/>
    <cellStyle name="Nota 2 2 2 2 3 2 3 2" xfId="7102"/>
    <cellStyle name="Nota 2 2 2 2 3 2 3 2 2" xfId="11236"/>
    <cellStyle name="Nota 2 2 2 2 3 2 3 2 3" xfId="20620"/>
    <cellStyle name="Nota 2 2 2 2 3 2 3 3" xfId="5393"/>
    <cellStyle name="Nota 2 2 2 2 3 2 3 3 2" xfId="18911"/>
    <cellStyle name="Nota 2 2 2 2 3 2 3 4" xfId="9771"/>
    <cellStyle name="Nota 2 2 2 2 3 2 3 5" xfId="15929"/>
    <cellStyle name="Nota 2 2 2 2 3 2 4" xfId="4092"/>
    <cellStyle name="Nota 2 2 2 2 3 2 4 2" xfId="8213"/>
    <cellStyle name="Nota 2 2 2 2 3 2 4 2 2" xfId="12181"/>
    <cellStyle name="Nota 2 2 2 2 3 2 4 2 3" xfId="21731"/>
    <cellStyle name="Nota 2 2 2 2 3 2 4 3" xfId="6505"/>
    <cellStyle name="Nota 2 2 2 2 3 2 4 3 2" xfId="20023"/>
    <cellStyle name="Nota 2 2 2 2 3 2 4 4" xfId="9949"/>
    <cellStyle name="Nota 2 2 2 2 3 2 4 5" xfId="13902"/>
    <cellStyle name="Nota 2 2 2 2 3 2 5" xfId="4474"/>
    <cellStyle name="Nota 2 2 2 2 3 2 5 2" xfId="8445"/>
    <cellStyle name="Nota 2 2 2 2 3 2 5 2 2" xfId="12413"/>
    <cellStyle name="Nota 2 2 2 2 3 2 5 2 3" xfId="21963"/>
    <cellStyle name="Nota 2 2 2 2 3 2 5 3" xfId="6737"/>
    <cellStyle name="Nota 2 2 2 2 3 2 5 3 2" xfId="20255"/>
    <cellStyle name="Nota 2 2 2 2 3 2 5 4" xfId="10126"/>
    <cellStyle name="Nota 2 2 2 2 3 2 5 5" xfId="13531"/>
    <cellStyle name="Nota 2 2 2 2 3 2 6" xfId="6969"/>
    <cellStyle name="Nota 2 2 2 2 3 2 6 2" xfId="8677"/>
    <cellStyle name="Nota 2 2 2 2 3 2 6 2 2" xfId="12645"/>
    <cellStyle name="Nota 2 2 2 2 3 2 6 2 3" xfId="22195"/>
    <cellStyle name="Nota 2 2 2 2 3 2 6 3" xfId="11103"/>
    <cellStyle name="Nota 2 2 2 2 3 2 6 4" xfId="20487"/>
    <cellStyle name="Nota 2 2 2 2 3 2 7" xfId="5957"/>
    <cellStyle name="Nota 2 2 2 2 3 2 7 2" xfId="10698"/>
    <cellStyle name="Nota 2 2 2 2 3 2 7 3" xfId="19475"/>
    <cellStyle name="Nota 2 2 2 2 3 2 8" xfId="7665"/>
    <cellStyle name="Nota 2 2 2 2 3 2 8 2" xfId="11686"/>
    <cellStyle name="Nota 2 2 2 2 3 2 8 3" xfId="21183"/>
    <cellStyle name="Nota 2 2 2 2 3 2 9" xfId="5148"/>
    <cellStyle name="Nota 2 2 2 2 3 2 9 2" xfId="12779"/>
    <cellStyle name="Nota 2 2 2 2 3 3" xfId="3132"/>
    <cellStyle name="Nota 2 2 2 2 3 3 10" xfId="9262"/>
    <cellStyle name="Nota 2 2 2 2 3 3 11" xfId="16012"/>
    <cellStyle name="Nota 2 2 2 2 3 3 2" xfId="3519"/>
    <cellStyle name="Nota 2 2 2 2 3 3 2 2" xfId="7374"/>
    <cellStyle name="Nota 2 2 2 2 3 3 2 2 2" xfId="11460"/>
    <cellStyle name="Nota 2 2 2 2 3 3 2 2 3" xfId="20892"/>
    <cellStyle name="Nota 2 2 2 2 3 3 2 3" xfId="5665"/>
    <cellStyle name="Nota 2 2 2 2 3 3 2 3 2" xfId="19183"/>
    <cellStyle name="Nota 2 2 2 2 3 3 2 4" xfId="9611"/>
    <cellStyle name="Nota 2 2 2 2 3 3 2 5" xfId="15099"/>
    <cellStyle name="Nota 2 2 2 2 3 3 3" xfId="3902"/>
    <cellStyle name="Nota 2 2 2 2 3 3 3 2" xfId="7910"/>
    <cellStyle name="Nota 2 2 2 2 3 3 3 2 2" xfId="11889"/>
    <cellStyle name="Nota 2 2 2 2 3 3 3 2 3" xfId="21428"/>
    <cellStyle name="Nota 2 2 2 2 3 3 3 3" xfId="6202"/>
    <cellStyle name="Nota 2 2 2 2 3 3 3 3 2" xfId="19720"/>
    <cellStyle name="Nota 2 2 2 2 3 3 3 4" xfId="9825"/>
    <cellStyle name="Nota 2 2 2 2 3 3 3 5" xfId="14086"/>
    <cellStyle name="Nota 2 2 2 2 3 3 4" xfId="4285"/>
    <cellStyle name="Nota 2 2 2 2 3 3 4 2" xfId="8196"/>
    <cellStyle name="Nota 2 2 2 2 3 3 4 2 2" xfId="12164"/>
    <cellStyle name="Nota 2 2 2 2 3 3 4 2 3" xfId="21714"/>
    <cellStyle name="Nota 2 2 2 2 3 3 4 3" xfId="6488"/>
    <cellStyle name="Nota 2 2 2 2 3 3 4 3 2" xfId="20006"/>
    <cellStyle name="Nota 2 2 2 2 3 3 4 4" xfId="10003"/>
    <cellStyle name="Nota 2 2 2 2 3 3 4 5" xfId="13720"/>
    <cellStyle name="Nota 2 2 2 2 3 3 5" xfId="4667"/>
    <cellStyle name="Nota 2 2 2 2 3 3 5 2" xfId="8428"/>
    <cellStyle name="Nota 2 2 2 2 3 3 5 2 2" xfId="12396"/>
    <cellStyle name="Nota 2 2 2 2 3 3 5 2 3" xfId="21946"/>
    <cellStyle name="Nota 2 2 2 2 3 3 5 3" xfId="6720"/>
    <cellStyle name="Nota 2 2 2 2 3 3 5 3 2" xfId="20238"/>
    <cellStyle name="Nota 2 2 2 2 3 3 5 4" xfId="10180"/>
    <cellStyle name="Nota 2 2 2 2 3 3 5 5" xfId="13338"/>
    <cellStyle name="Nota 2 2 2 2 3 3 6" xfId="6952"/>
    <cellStyle name="Nota 2 2 2 2 3 3 6 2" xfId="8660"/>
    <cellStyle name="Nota 2 2 2 2 3 3 6 2 2" xfId="12628"/>
    <cellStyle name="Nota 2 2 2 2 3 3 6 2 3" xfId="22178"/>
    <cellStyle name="Nota 2 2 2 2 3 3 6 3" xfId="11086"/>
    <cellStyle name="Nota 2 2 2 2 3 3 6 4" xfId="20470"/>
    <cellStyle name="Nota 2 2 2 2 3 3 7" xfId="5940"/>
    <cellStyle name="Nota 2 2 2 2 3 3 7 2" xfId="10681"/>
    <cellStyle name="Nota 2 2 2 2 3 3 7 3" xfId="19458"/>
    <cellStyle name="Nota 2 2 2 2 3 3 8" xfId="7648"/>
    <cellStyle name="Nota 2 2 2 2 3 3 8 2" xfId="11669"/>
    <cellStyle name="Nota 2 2 2 2 3 3 8 3" xfId="21166"/>
    <cellStyle name="Nota 2 2 2 2 3 3 9" xfId="5036"/>
    <cellStyle name="Nota 2 2 2 2 3 3 9 2" xfId="12983"/>
    <cellStyle name="Nota 2 2 2 2 3 4" xfId="3001"/>
    <cellStyle name="Nota 2 2 2 2 3 4 2" xfId="3388"/>
    <cellStyle name="Nota 2 2 2 2 3 4 2 2" xfId="17403"/>
    <cellStyle name="Nota 2 2 2 2 3 4 3" xfId="3771"/>
    <cellStyle name="Nota 2 2 2 2 3 4 3 2" xfId="14219"/>
    <cellStyle name="Nota 2 2 2 2 3 4 4" xfId="4154"/>
    <cellStyle name="Nota 2 2 2 2 3 4 4 2" xfId="14361"/>
    <cellStyle name="Nota 2 2 2 2 3 4 5" xfId="4536"/>
    <cellStyle name="Nota 2 2 2 2 3 4 5 2" xfId="13469"/>
    <cellStyle name="Nota 2 2 2 2 3 4 6" xfId="5766"/>
    <cellStyle name="Nota 2 2 2 2 3 4 6 2" xfId="19284"/>
    <cellStyle name="Nota 2 2 2 2 3 4 7" xfId="9148"/>
    <cellStyle name="Nota 2 2 2 2 3 4 8" xfId="17884"/>
    <cellStyle name="Nota 2 2 2 2 3 5" xfId="2840"/>
    <cellStyle name="Nota 2 2 2 2 3 5 2" xfId="7475"/>
    <cellStyle name="Nota 2 2 2 2 3 5 2 2" xfId="20993"/>
    <cellStyle name="Nota 2 2 2 2 3 5 3" xfId="8993"/>
    <cellStyle name="Nota 2 2 2 2 3 5 4" xfId="14721"/>
    <cellStyle name="Nota 2 2 2 2 3 6" xfId="8797"/>
    <cellStyle name="Nota 2 2 2 2 4" xfId="2959"/>
    <cellStyle name="Nota 2 2 2 2 4 10" xfId="9111"/>
    <cellStyle name="Nota 2 2 2 2 4 11" xfId="15614"/>
    <cellStyle name="Nota 2 2 2 2 4 2" xfId="3346"/>
    <cellStyle name="Nota 2 2 2 2 4 2 2" xfId="7347"/>
    <cellStyle name="Nota 2 2 2 2 4 2 2 2" xfId="11433"/>
    <cellStyle name="Nota 2 2 2 2 4 2 2 3" xfId="20865"/>
    <cellStyle name="Nota 2 2 2 2 4 2 3" xfId="5638"/>
    <cellStyle name="Nota 2 2 2 2 4 2 3 2" xfId="19156"/>
    <cellStyle name="Nota 2 2 2 2 4 2 4" xfId="9476"/>
    <cellStyle name="Nota 2 2 2 2 4 2 5" xfId="17520"/>
    <cellStyle name="Nota 2 2 2 2 4 3" xfId="3729"/>
    <cellStyle name="Nota 2 2 2 2 4 3 2" xfId="7174"/>
    <cellStyle name="Nota 2 2 2 2 4 3 2 2" xfId="11304"/>
    <cellStyle name="Nota 2 2 2 2 4 3 2 3" xfId="20692"/>
    <cellStyle name="Nota 2 2 2 2 4 3 3" xfId="5465"/>
    <cellStyle name="Nota 2 2 2 2 4 3 3 2" xfId="18983"/>
    <cellStyle name="Nota 2 2 2 2 4 3 4" xfId="9791"/>
    <cellStyle name="Nota 2 2 2 2 4 3 5" xfId="16544"/>
    <cellStyle name="Nota 2 2 2 2 4 4" xfId="4112"/>
    <cellStyle name="Nota 2 2 2 2 4 4 2" xfId="8127"/>
    <cellStyle name="Nota 2 2 2 2 4 4 2 2" xfId="12095"/>
    <cellStyle name="Nota 2 2 2 2 4 4 2 3" xfId="21645"/>
    <cellStyle name="Nota 2 2 2 2 4 4 3" xfId="6419"/>
    <cellStyle name="Nota 2 2 2 2 4 4 3 2" xfId="19937"/>
    <cellStyle name="Nota 2 2 2 2 4 4 4" xfId="9969"/>
    <cellStyle name="Nota 2 2 2 2 4 4 5" xfId="13882"/>
    <cellStyle name="Nota 2 2 2 2 4 5" xfId="4494"/>
    <cellStyle name="Nota 2 2 2 2 4 5 2" xfId="8359"/>
    <cellStyle name="Nota 2 2 2 2 4 5 2 2" xfId="12327"/>
    <cellStyle name="Nota 2 2 2 2 4 5 2 3" xfId="21877"/>
    <cellStyle name="Nota 2 2 2 2 4 5 3" xfId="6651"/>
    <cellStyle name="Nota 2 2 2 2 4 5 3 2" xfId="20169"/>
    <cellStyle name="Nota 2 2 2 2 4 5 4" xfId="10146"/>
    <cellStyle name="Nota 2 2 2 2 4 5 5" xfId="13511"/>
    <cellStyle name="Nota 2 2 2 2 4 6" xfId="6883"/>
    <cellStyle name="Nota 2 2 2 2 4 6 2" xfId="8591"/>
    <cellStyle name="Nota 2 2 2 2 4 6 2 2" xfId="12559"/>
    <cellStyle name="Nota 2 2 2 2 4 6 2 3" xfId="22109"/>
    <cellStyle name="Nota 2 2 2 2 4 6 3" xfId="11017"/>
    <cellStyle name="Nota 2 2 2 2 4 6 4" xfId="20401"/>
    <cellStyle name="Nota 2 2 2 2 4 7" xfId="5871"/>
    <cellStyle name="Nota 2 2 2 2 4 7 2" xfId="10612"/>
    <cellStyle name="Nota 2 2 2 2 4 7 3" xfId="19389"/>
    <cellStyle name="Nota 2 2 2 2 4 8" xfId="7579"/>
    <cellStyle name="Nota 2 2 2 2 4 8 2" xfId="11600"/>
    <cellStyle name="Nota 2 2 2 2 4 8 3" xfId="21097"/>
    <cellStyle name="Nota 2 2 2 2 4 9" xfId="4961"/>
    <cellStyle name="Nota 2 2 2 2 4 9 2" xfId="13058"/>
    <cellStyle name="Nota 2 2 2 2 5" xfId="3195"/>
    <cellStyle name="Nota 2 2 2 2 5 2" xfId="3582"/>
    <cellStyle name="Nota 2 2 2 2 5 2 2" xfId="5087"/>
    <cellStyle name="Nota 2 2 2 2 5 2 2 2" xfId="12948"/>
    <cellStyle name="Nota 2 2 2 2 5 2 3" xfId="9674"/>
    <cellStyle name="Nota 2 2 2 2 5 2 4" xfId="17984"/>
    <cellStyle name="Nota 2 2 2 2 5 3" xfId="3965"/>
    <cellStyle name="Nota 2 2 2 2 5 3 2" xfId="14026"/>
    <cellStyle name="Nota 2 2 2 2 5 4" xfId="4348"/>
    <cellStyle name="Nota 2 2 2 2 5 4 2" xfId="13657"/>
    <cellStyle name="Nota 2 2 2 2 5 5" xfId="4730"/>
    <cellStyle name="Nota 2 2 2 2 5 5 2" xfId="13275"/>
    <cellStyle name="Nota 2 2 2 2 5 6" xfId="5330"/>
    <cellStyle name="Nota 2 2 2 2 5 6 2" xfId="18848"/>
    <cellStyle name="Nota 2 2 2 2 5 7" xfId="9325"/>
    <cellStyle name="Nota 2 2 2 2 5 8" xfId="18595"/>
    <cellStyle name="Nota 2 2 2 2 6" xfId="3015"/>
    <cellStyle name="Nota 2 2 2 2 6 2" xfId="3402"/>
    <cellStyle name="Nota 2 2 2 2 6 2 2" xfId="7302"/>
    <cellStyle name="Nota 2 2 2 2 6 2 2 2" xfId="20820"/>
    <cellStyle name="Nota 2 2 2 2 6 2 3" xfId="9521"/>
    <cellStyle name="Nota 2 2 2 2 6 2 4" xfId="16084"/>
    <cellStyle name="Nota 2 2 2 2 6 3" xfId="3785"/>
    <cellStyle name="Nota 2 2 2 2 6 3 2" xfId="17332"/>
    <cellStyle name="Nota 2 2 2 2 6 4" xfId="4168"/>
    <cellStyle name="Nota 2 2 2 2 6 4 2" xfId="13837"/>
    <cellStyle name="Nota 2 2 2 2 6 5" xfId="4550"/>
    <cellStyle name="Nota 2 2 2 2 6 5 2" xfId="13455"/>
    <cellStyle name="Nota 2 2 2 2 6 6" xfId="5593"/>
    <cellStyle name="Nota 2 2 2 2 6 6 2" xfId="19111"/>
    <cellStyle name="Nota 2 2 2 2 6 7" xfId="9158"/>
    <cellStyle name="Nota 2 2 2 2 6 8" xfId="18619"/>
    <cellStyle name="Nota 2 2 2 2 7" xfId="6130"/>
    <cellStyle name="Nota 2 2 2 2 7 2" xfId="7838"/>
    <cellStyle name="Nota 2 2 2 2 7 2 2" xfId="11844"/>
    <cellStyle name="Nota 2 2 2 2 7 2 3" xfId="21356"/>
    <cellStyle name="Nota 2 2 2 2 7 3" xfId="10819"/>
    <cellStyle name="Nota 2 2 2 2 7 4" xfId="19648"/>
    <cellStyle name="Nota 2 2 2 2 8" xfId="5284"/>
    <cellStyle name="Nota 2 2 2 2 8 2" xfId="5118"/>
    <cellStyle name="Nota 2 2 2 2 8 2 2" xfId="10361"/>
    <cellStyle name="Nota 2 2 2 2 8 2 3" xfId="14118"/>
    <cellStyle name="Nota 2 2 2 2 8 3" xfId="10409"/>
    <cellStyle name="Nota 2 2 2 2 8 4" xfId="18802"/>
    <cellStyle name="Nota 2 2 2 2 9" xfId="5772"/>
    <cellStyle name="Nota 2 2 2 2 9 2" xfId="10548"/>
    <cellStyle name="Nota 2 2 2 2 9 3" xfId="19290"/>
    <cellStyle name="Nota 2 2 2 3" xfId="2721"/>
    <cellStyle name="Nota 2 2 2 3 2" xfId="2966"/>
    <cellStyle name="Nota 2 2 2 3 2 10" xfId="9118"/>
    <cellStyle name="Nota 2 2 2 3 2 11" xfId="16623"/>
    <cellStyle name="Nota 2 2 2 3 2 2" xfId="3353"/>
    <cellStyle name="Nota 2 2 2 3 2 2 2" xfId="7930"/>
    <cellStyle name="Nota 2 2 2 3 2 2 2 2" xfId="11906"/>
    <cellStyle name="Nota 2 2 2 3 2 2 2 3" xfId="21448"/>
    <cellStyle name="Nota 2 2 2 3 2 2 3" xfId="6222"/>
    <cellStyle name="Nota 2 2 2 3 2 2 3 2" xfId="19740"/>
    <cellStyle name="Nota 2 2 2 3 2 2 4" xfId="9483"/>
    <cellStyle name="Nota 2 2 2 3 2 2 5" xfId="15872"/>
    <cellStyle name="Nota 2 2 2 3 2 3" xfId="3736"/>
    <cellStyle name="Nota 2 2 2 3 2 3 2" xfId="7868"/>
    <cellStyle name="Nota 2 2 2 3 2 3 2 2" xfId="11863"/>
    <cellStyle name="Nota 2 2 2 3 2 3 2 3" xfId="21386"/>
    <cellStyle name="Nota 2 2 2 3 2 3 3" xfId="6160"/>
    <cellStyle name="Nota 2 2 2 3 2 3 3 2" xfId="19678"/>
    <cellStyle name="Nota 2 2 2 3 2 3 4" xfId="9798"/>
    <cellStyle name="Nota 2 2 2 3 2 3 5" xfId="17968"/>
    <cellStyle name="Nota 2 2 2 3 2 4" xfId="4119"/>
    <cellStyle name="Nota 2 2 2 3 2 4 2" xfId="8237"/>
    <cellStyle name="Nota 2 2 2 3 2 4 2 2" xfId="12205"/>
    <cellStyle name="Nota 2 2 2 3 2 4 2 3" xfId="21755"/>
    <cellStyle name="Nota 2 2 2 3 2 4 3" xfId="6529"/>
    <cellStyle name="Nota 2 2 2 3 2 4 3 2" xfId="20047"/>
    <cellStyle name="Nota 2 2 2 3 2 4 4" xfId="9976"/>
    <cellStyle name="Nota 2 2 2 3 2 4 5" xfId="13878"/>
    <cellStyle name="Nota 2 2 2 3 2 5" xfId="4501"/>
    <cellStyle name="Nota 2 2 2 3 2 5 2" xfId="8469"/>
    <cellStyle name="Nota 2 2 2 3 2 5 2 2" xfId="12437"/>
    <cellStyle name="Nota 2 2 2 3 2 5 2 3" xfId="21987"/>
    <cellStyle name="Nota 2 2 2 3 2 5 3" xfId="6761"/>
    <cellStyle name="Nota 2 2 2 3 2 5 3 2" xfId="20279"/>
    <cellStyle name="Nota 2 2 2 3 2 5 4" xfId="10153"/>
    <cellStyle name="Nota 2 2 2 3 2 5 5" xfId="13504"/>
    <cellStyle name="Nota 2 2 2 3 2 6" xfId="6993"/>
    <cellStyle name="Nota 2 2 2 3 2 6 2" xfId="8701"/>
    <cellStyle name="Nota 2 2 2 3 2 6 2 2" xfId="12669"/>
    <cellStyle name="Nota 2 2 2 3 2 6 2 3" xfId="22219"/>
    <cellStyle name="Nota 2 2 2 3 2 6 3" xfId="11127"/>
    <cellStyle name="Nota 2 2 2 3 2 6 4" xfId="20511"/>
    <cellStyle name="Nota 2 2 2 3 2 7" xfId="5981"/>
    <cellStyle name="Nota 2 2 2 3 2 7 2" xfId="10722"/>
    <cellStyle name="Nota 2 2 2 3 2 7 3" xfId="19499"/>
    <cellStyle name="Nota 2 2 2 3 2 8" xfId="7689"/>
    <cellStyle name="Nota 2 2 2 3 2 8 2" xfId="11710"/>
    <cellStyle name="Nota 2 2 2 3 2 8 3" xfId="21207"/>
    <cellStyle name="Nota 2 2 2 3 2 9" xfId="5175"/>
    <cellStyle name="Nota 2 2 2 3 2 9 2" xfId="12907"/>
    <cellStyle name="Nota 2 2 2 3 3" xfId="3211"/>
    <cellStyle name="Nota 2 2 2 3 3 10" xfId="9341"/>
    <cellStyle name="Nota 2 2 2 3 3 11" xfId="17459"/>
    <cellStyle name="Nota 2 2 2 3 3 2" xfId="3598"/>
    <cellStyle name="Nota 2 2 2 3 3 2 2" xfId="7959"/>
    <cellStyle name="Nota 2 2 2 3 3 2 2 2" xfId="11935"/>
    <cellStyle name="Nota 2 2 2 3 3 2 2 3" xfId="21477"/>
    <cellStyle name="Nota 2 2 2 3 3 2 3" xfId="6251"/>
    <cellStyle name="Nota 2 2 2 3 3 2 3 2" xfId="19769"/>
    <cellStyle name="Nota 2 2 2 3 3 2 4" xfId="9690"/>
    <cellStyle name="Nota 2 2 2 3 3 2 5" xfId="14456"/>
    <cellStyle name="Nota 2 2 2 3 3 3" xfId="3981"/>
    <cellStyle name="Nota 2 2 2 3 3 3 2" xfId="7861"/>
    <cellStyle name="Nota 2 2 2 3 3 3 2 2" xfId="11859"/>
    <cellStyle name="Nota 2 2 2 3 3 3 2 3" xfId="21379"/>
    <cellStyle name="Nota 2 2 2 3 3 3 3" xfId="6153"/>
    <cellStyle name="Nota 2 2 2 3 3 3 3 2" xfId="19671"/>
    <cellStyle name="Nota 2 2 2 3 3 3 4" xfId="9900"/>
    <cellStyle name="Nota 2 2 2 3 3 3 5" xfId="14010"/>
    <cellStyle name="Nota 2 2 2 3 3 4" xfId="4364"/>
    <cellStyle name="Nota 2 2 2 3 3 4 2" xfId="8266"/>
    <cellStyle name="Nota 2 2 2 3 3 4 2 2" xfId="12234"/>
    <cellStyle name="Nota 2 2 2 3 3 4 2 3" xfId="21784"/>
    <cellStyle name="Nota 2 2 2 3 3 4 3" xfId="6558"/>
    <cellStyle name="Nota 2 2 2 3 3 4 3 2" xfId="20076"/>
    <cellStyle name="Nota 2 2 2 3 3 4 4" xfId="10078"/>
    <cellStyle name="Nota 2 2 2 3 3 4 5" xfId="13641"/>
    <cellStyle name="Nota 2 2 2 3 3 5" xfId="4746"/>
    <cellStyle name="Nota 2 2 2 3 3 5 2" xfId="8498"/>
    <cellStyle name="Nota 2 2 2 3 3 5 2 2" xfId="12466"/>
    <cellStyle name="Nota 2 2 2 3 3 5 2 3" xfId="22016"/>
    <cellStyle name="Nota 2 2 2 3 3 5 3" xfId="6790"/>
    <cellStyle name="Nota 2 2 2 3 3 5 3 2" xfId="20308"/>
    <cellStyle name="Nota 2 2 2 3 3 5 4" xfId="10255"/>
    <cellStyle name="Nota 2 2 2 3 3 5 5" xfId="13259"/>
    <cellStyle name="Nota 2 2 2 3 3 6" xfId="7022"/>
    <cellStyle name="Nota 2 2 2 3 3 6 2" xfId="8730"/>
    <cellStyle name="Nota 2 2 2 3 3 6 2 2" xfId="12698"/>
    <cellStyle name="Nota 2 2 2 3 3 6 2 3" xfId="22248"/>
    <cellStyle name="Nota 2 2 2 3 3 6 3" xfId="11156"/>
    <cellStyle name="Nota 2 2 2 3 3 6 4" xfId="20540"/>
    <cellStyle name="Nota 2 2 2 3 3 7" xfId="6010"/>
    <cellStyle name="Nota 2 2 2 3 3 7 2" xfId="10751"/>
    <cellStyle name="Nota 2 2 2 3 3 7 3" xfId="19528"/>
    <cellStyle name="Nota 2 2 2 3 3 8" xfId="7718"/>
    <cellStyle name="Nota 2 2 2 3 3 8 2" xfId="11739"/>
    <cellStyle name="Nota 2 2 2 3 3 8 3" xfId="21236"/>
    <cellStyle name="Nota 2 2 2 3 3 9" xfId="5204"/>
    <cellStyle name="Nota 2 2 2 3 3 9 2" xfId="12878"/>
    <cellStyle name="Nota 2 2 2 3 4" xfId="3268"/>
    <cellStyle name="Nota 2 2 2 3 4 2" xfId="3655"/>
    <cellStyle name="Nota 2 2 2 3 4 2 2" xfId="16712"/>
    <cellStyle name="Nota 2 2 2 3 4 3" xfId="4038"/>
    <cellStyle name="Nota 2 2 2 3 4 3 2" xfId="13953"/>
    <cellStyle name="Nota 2 2 2 3 4 4" xfId="4421"/>
    <cellStyle name="Nota 2 2 2 3 4 4 2" xfId="13584"/>
    <cellStyle name="Nota 2 2 2 3 4 5" xfId="4803"/>
    <cellStyle name="Nota 2 2 2 3 4 5 2" xfId="13203"/>
    <cellStyle name="Nota 2 2 2 3 4 6" xfId="5789"/>
    <cellStyle name="Nota 2 2 2 3 4 6 2" xfId="19307"/>
    <cellStyle name="Nota 2 2 2 3 4 7" xfId="9398"/>
    <cellStyle name="Nota 2 2 2 3 4 8" xfId="15097"/>
    <cellStyle name="Nota 2 2 2 3 5" xfId="2886"/>
    <cellStyle name="Nota 2 2 2 3 5 2" xfId="7497"/>
    <cellStyle name="Nota 2 2 2 3 5 2 2" xfId="21015"/>
    <cellStyle name="Nota 2 2 2 3 5 3" xfId="9038"/>
    <cellStyle name="Nota 2 2 2 3 5 4" xfId="14098"/>
    <cellStyle name="Nota 2 2 2 3 6" xfId="8876"/>
    <cellStyle name="Nota 2 2 2 4" xfId="2678"/>
    <cellStyle name="Nota 2 2 2 4 2" xfId="2736"/>
    <cellStyle name="Nota 2 2 2 4 2 2" xfId="2973"/>
    <cellStyle name="Nota 2 2 2 4 2 2 10" xfId="9125"/>
    <cellStyle name="Nota 2 2 2 4 2 2 11" xfId="18335"/>
    <cellStyle name="Nota 2 2 2 4 2 2 2" xfId="3360"/>
    <cellStyle name="Nota 2 2 2 4 2 2 2 2" xfId="7937"/>
    <cellStyle name="Nota 2 2 2 4 2 2 2 2 2" xfId="11913"/>
    <cellStyle name="Nota 2 2 2 4 2 2 2 2 3" xfId="21455"/>
    <cellStyle name="Nota 2 2 2 4 2 2 2 3" xfId="6229"/>
    <cellStyle name="Nota 2 2 2 4 2 2 2 3 2" xfId="19747"/>
    <cellStyle name="Nota 2 2 2 4 2 2 2 4" xfId="9490"/>
    <cellStyle name="Nota 2 2 2 4 2 2 2 5" xfId="14096"/>
    <cellStyle name="Nota 2 2 2 4 2 2 3" xfId="3743"/>
    <cellStyle name="Nota 2 2 2 4 2 2 3 2" xfId="7388"/>
    <cellStyle name="Nota 2 2 2 4 2 2 3 2 2" xfId="11474"/>
    <cellStyle name="Nota 2 2 2 4 2 2 3 2 3" xfId="20906"/>
    <cellStyle name="Nota 2 2 2 4 2 2 3 3" xfId="5679"/>
    <cellStyle name="Nota 2 2 2 4 2 2 3 3 2" xfId="19197"/>
    <cellStyle name="Nota 2 2 2 4 2 2 3 4" xfId="9805"/>
    <cellStyle name="Nota 2 2 2 4 2 2 3 5" xfId="17097"/>
    <cellStyle name="Nota 2 2 2 4 2 2 4" xfId="4126"/>
    <cellStyle name="Nota 2 2 2 4 2 2 4 2" xfId="8244"/>
    <cellStyle name="Nota 2 2 2 4 2 2 4 2 2" xfId="12212"/>
    <cellStyle name="Nota 2 2 2 4 2 2 4 2 3" xfId="21762"/>
    <cellStyle name="Nota 2 2 2 4 2 2 4 3" xfId="6536"/>
    <cellStyle name="Nota 2 2 2 4 2 2 4 3 2" xfId="20054"/>
    <cellStyle name="Nota 2 2 2 4 2 2 4 4" xfId="9983"/>
    <cellStyle name="Nota 2 2 2 4 2 2 4 5" xfId="13871"/>
    <cellStyle name="Nota 2 2 2 4 2 2 5" xfId="4508"/>
    <cellStyle name="Nota 2 2 2 4 2 2 5 2" xfId="8476"/>
    <cellStyle name="Nota 2 2 2 4 2 2 5 2 2" xfId="12444"/>
    <cellStyle name="Nota 2 2 2 4 2 2 5 2 3" xfId="21994"/>
    <cellStyle name="Nota 2 2 2 4 2 2 5 3" xfId="6768"/>
    <cellStyle name="Nota 2 2 2 4 2 2 5 3 2" xfId="20286"/>
    <cellStyle name="Nota 2 2 2 4 2 2 5 4" xfId="10160"/>
    <cellStyle name="Nota 2 2 2 4 2 2 5 5" xfId="13497"/>
    <cellStyle name="Nota 2 2 2 4 2 2 6" xfId="7000"/>
    <cellStyle name="Nota 2 2 2 4 2 2 6 2" xfId="8708"/>
    <cellStyle name="Nota 2 2 2 4 2 2 6 2 2" xfId="12676"/>
    <cellStyle name="Nota 2 2 2 4 2 2 6 2 3" xfId="22226"/>
    <cellStyle name="Nota 2 2 2 4 2 2 6 3" xfId="11134"/>
    <cellStyle name="Nota 2 2 2 4 2 2 6 4" xfId="20518"/>
    <cellStyle name="Nota 2 2 2 4 2 2 7" xfId="5988"/>
    <cellStyle name="Nota 2 2 2 4 2 2 7 2" xfId="10729"/>
    <cellStyle name="Nota 2 2 2 4 2 2 7 3" xfId="19506"/>
    <cellStyle name="Nota 2 2 2 4 2 2 8" xfId="7696"/>
    <cellStyle name="Nota 2 2 2 4 2 2 8 2" xfId="11717"/>
    <cellStyle name="Nota 2 2 2 4 2 2 8 3" xfId="21214"/>
    <cellStyle name="Nota 2 2 2 4 2 2 9" xfId="5182"/>
    <cellStyle name="Nota 2 2 2 4 2 2 9 2" xfId="12900"/>
    <cellStyle name="Nota 2 2 2 4 2 3" xfId="3226"/>
    <cellStyle name="Nota 2 2 2 4 2 3 10" xfId="9356"/>
    <cellStyle name="Nota 2 2 2 4 2 3 11" xfId="16548"/>
    <cellStyle name="Nota 2 2 2 4 2 3 2" xfId="3613"/>
    <cellStyle name="Nota 2 2 2 4 2 3 2 2" xfId="7974"/>
    <cellStyle name="Nota 2 2 2 4 2 3 2 2 2" xfId="11950"/>
    <cellStyle name="Nota 2 2 2 4 2 3 2 2 3" xfId="21492"/>
    <cellStyle name="Nota 2 2 2 4 2 3 2 3" xfId="6266"/>
    <cellStyle name="Nota 2 2 2 4 2 3 2 3 2" xfId="19784"/>
    <cellStyle name="Nota 2 2 2 4 2 3 2 4" xfId="9705"/>
    <cellStyle name="Nota 2 2 2 4 2 3 2 5" xfId="18604"/>
    <cellStyle name="Nota 2 2 2 4 2 3 3" xfId="3996"/>
    <cellStyle name="Nota 2 2 2 4 2 3 3 2" xfId="5129"/>
    <cellStyle name="Nota 2 2 2 4 2 3 3 2 2" xfId="10369"/>
    <cellStyle name="Nota 2 2 2 4 2 3 3 2 3" xfId="12789"/>
    <cellStyle name="Nota 2 2 2 4 2 3 3 3" xfId="5273"/>
    <cellStyle name="Nota 2 2 2 4 2 3 3 3 2" xfId="12750"/>
    <cellStyle name="Nota 2 2 2 4 2 3 3 4" xfId="9915"/>
    <cellStyle name="Nota 2 2 2 4 2 3 3 5" xfId="13995"/>
    <cellStyle name="Nota 2 2 2 4 2 3 4" xfId="4379"/>
    <cellStyle name="Nota 2 2 2 4 2 3 4 2" xfId="8281"/>
    <cellStyle name="Nota 2 2 2 4 2 3 4 2 2" xfId="12249"/>
    <cellStyle name="Nota 2 2 2 4 2 3 4 2 3" xfId="21799"/>
    <cellStyle name="Nota 2 2 2 4 2 3 4 3" xfId="6573"/>
    <cellStyle name="Nota 2 2 2 4 2 3 4 3 2" xfId="20091"/>
    <cellStyle name="Nota 2 2 2 4 2 3 4 4" xfId="10093"/>
    <cellStyle name="Nota 2 2 2 4 2 3 4 5" xfId="13626"/>
    <cellStyle name="Nota 2 2 2 4 2 3 5" xfId="4761"/>
    <cellStyle name="Nota 2 2 2 4 2 3 5 2" xfId="8513"/>
    <cellStyle name="Nota 2 2 2 4 2 3 5 2 2" xfId="12481"/>
    <cellStyle name="Nota 2 2 2 4 2 3 5 2 3" xfId="22031"/>
    <cellStyle name="Nota 2 2 2 4 2 3 5 3" xfId="6805"/>
    <cellStyle name="Nota 2 2 2 4 2 3 5 3 2" xfId="20323"/>
    <cellStyle name="Nota 2 2 2 4 2 3 5 4" xfId="10270"/>
    <cellStyle name="Nota 2 2 2 4 2 3 5 5" xfId="13244"/>
    <cellStyle name="Nota 2 2 2 4 2 3 6" xfId="7037"/>
    <cellStyle name="Nota 2 2 2 4 2 3 6 2" xfId="8745"/>
    <cellStyle name="Nota 2 2 2 4 2 3 6 2 2" xfId="12713"/>
    <cellStyle name="Nota 2 2 2 4 2 3 6 2 3" xfId="22263"/>
    <cellStyle name="Nota 2 2 2 4 2 3 6 3" xfId="11171"/>
    <cellStyle name="Nota 2 2 2 4 2 3 6 4" xfId="20555"/>
    <cellStyle name="Nota 2 2 2 4 2 3 7" xfId="6025"/>
    <cellStyle name="Nota 2 2 2 4 2 3 7 2" xfId="10766"/>
    <cellStyle name="Nota 2 2 2 4 2 3 7 3" xfId="19543"/>
    <cellStyle name="Nota 2 2 2 4 2 3 8" xfId="7733"/>
    <cellStyle name="Nota 2 2 2 4 2 3 8 2" xfId="11754"/>
    <cellStyle name="Nota 2 2 2 4 2 3 8 3" xfId="21251"/>
    <cellStyle name="Nota 2 2 2 4 2 3 9" xfId="5219"/>
    <cellStyle name="Nota 2 2 2 4 2 3 9 2" xfId="12756"/>
    <cellStyle name="Nota 2 2 2 4 2 4" xfId="3283"/>
    <cellStyle name="Nota 2 2 2 4 2 4 2" xfId="3670"/>
    <cellStyle name="Nota 2 2 2 4 2 4 2 2" xfId="14650"/>
    <cellStyle name="Nota 2 2 2 4 2 4 3" xfId="4053"/>
    <cellStyle name="Nota 2 2 2 4 2 4 3 2" xfId="13938"/>
    <cellStyle name="Nota 2 2 2 4 2 4 4" xfId="4436"/>
    <cellStyle name="Nota 2 2 2 4 2 4 4 2" xfId="13569"/>
    <cellStyle name="Nota 2 2 2 4 2 4 5" xfId="4818"/>
    <cellStyle name="Nota 2 2 2 4 2 4 5 2" xfId="13188"/>
    <cellStyle name="Nota 2 2 2 4 2 4 6" xfId="5854"/>
    <cellStyle name="Nota 2 2 2 4 2 4 6 2" xfId="19372"/>
    <cellStyle name="Nota 2 2 2 4 2 4 7" xfId="9413"/>
    <cellStyle name="Nota 2 2 2 4 2 4 8" xfId="17530"/>
    <cellStyle name="Nota 2 2 2 4 2 5" xfId="2901"/>
    <cellStyle name="Nota 2 2 2 4 2 5 2" xfId="7562"/>
    <cellStyle name="Nota 2 2 2 4 2 5 2 2" xfId="21080"/>
    <cellStyle name="Nota 2 2 2 4 2 5 3" xfId="9053"/>
    <cellStyle name="Nota 2 2 2 4 2 5 4" xfId="14474"/>
    <cellStyle name="Nota 2 2 2 4 2 6" xfId="8891"/>
    <cellStyle name="Nota 2 2 2 4 3" xfId="2949"/>
    <cellStyle name="Nota 2 2 2 4 3 10" xfId="9101"/>
    <cellStyle name="Nota 2 2 2 4 3 11" xfId="16813"/>
    <cellStyle name="Nota 2 2 2 4 3 2" xfId="3336"/>
    <cellStyle name="Nota 2 2 2 4 3 2 2" xfId="7322"/>
    <cellStyle name="Nota 2 2 2 4 3 2 2 2" xfId="11412"/>
    <cellStyle name="Nota 2 2 2 4 3 2 2 3" xfId="20840"/>
    <cellStyle name="Nota 2 2 2 4 3 2 3" xfId="5613"/>
    <cellStyle name="Nota 2 2 2 4 3 2 3 2" xfId="19131"/>
    <cellStyle name="Nota 2 2 2 4 3 2 4" xfId="9466"/>
    <cellStyle name="Nota 2 2 2 4 3 2 5" xfId="16707"/>
    <cellStyle name="Nota 2 2 2 4 3 3" xfId="3719"/>
    <cellStyle name="Nota 2 2 2 4 3 3 2" xfId="7096"/>
    <cellStyle name="Nota 2 2 2 4 3 3 2 2" xfId="11230"/>
    <cellStyle name="Nota 2 2 2 4 3 3 2 3" xfId="20614"/>
    <cellStyle name="Nota 2 2 2 4 3 3 3" xfId="5387"/>
    <cellStyle name="Nota 2 2 2 4 3 3 3 2" xfId="18905"/>
    <cellStyle name="Nota 2 2 2 4 3 3 4" xfId="9781"/>
    <cellStyle name="Nota 2 2 2 4 3 3 5" xfId="15292"/>
    <cellStyle name="Nota 2 2 2 4 3 4" xfId="4102"/>
    <cellStyle name="Nota 2 2 2 4 3 4 2" xfId="8223"/>
    <cellStyle name="Nota 2 2 2 4 3 4 2 2" xfId="12191"/>
    <cellStyle name="Nota 2 2 2 4 3 4 2 3" xfId="21741"/>
    <cellStyle name="Nota 2 2 2 4 3 4 3" xfId="6515"/>
    <cellStyle name="Nota 2 2 2 4 3 4 3 2" xfId="20033"/>
    <cellStyle name="Nota 2 2 2 4 3 4 4" xfId="9959"/>
    <cellStyle name="Nota 2 2 2 4 3 4 5" xfId="13892"/>
    <cellStyle name="Nota 2 2 2 4 3 5" xfId="4484"/>
    <cellStyle name="Nota 2 2 2 4 3 5 2" xfId="8455"/>
    <cellStyle name="Nota 2 2 2 4 3 5 2 2" xfId="12423"/>
    <cellStyle name="Nota 2 2 2 4 3 5 2 3" xfId="21973"/>
    <cellStyle name="Nota 2 2 2 4 3 5 3" xfId="6747"/>
    <cellStyle name="Nota 2 2 2 4 3 5 3 2" xfId="20265"/>
    <cellStyle name="Nota 2 2 2 4 3 5 4" xfId="10136"/>
    <cellStyle name="Nota 2 2 2 4 3 5 5" xfId="13521"/>
    <cellStyle name="Nota 2 2 2 4 3 6" xfId="6979"/>
    <cellStyle name="Nota 2 2 2 4 3 6 2" xfId="8687"/>
    <cellStyle name="Nota 2 2 2 4 3 6 2 2" xfId="12655"/>
    <cellStyle name="Nota 2 2 2 4 3 6 2 3" xfId="22205"/>
    <cellStyle name="Nota 2 2 2 4 3 6 3" xfId="11113"/>
    <cellStyle name="Nota 2 2 2 4 3 6 4" xfId="20497"/>
    <cellStyle name="Nota 2 2 2 4 3 7" xfId="5967"/>
    <cellStyle name="Nota 2 2 2 4 3 7 2" xfId="10708"/>
    <cellStyle name="Nota 2 2 2 4 3 7 3" xfId="19485"/>
    <cellStyle name="Nota 2 2 2 4 3 8" xfId="7675"/>
    <cellStyle name="Nota 2 2 2 4 3 8 2" xfId="11696"/>
    <cellStyle name="Nota 2 2 2 4 3 8 3" xfId="21193"/>
    <cellStyle name="Nota 2 2 2 4 3 9" xfId="5160"/>
    <cellStyle name="Nota 2 2 2 4 3 9 2" xfId="12922"/>
    <cellStyle name="Nota 2 2 2 4 4" xfId="3169"/>
    <cellStyle name="Nota 2 2 2 4 4 10" xfId="9299"/>
    <cellStyle name="Nota 2 2 2 4 4 11" xfId="17121"/>
    <cellStyle name="Nota 2 2 2 4 4 2" xfId="3556"/>
    <cellStyle name="Nota 2 2 2 4 4 2 2" xfId="7362"/>
    <cellStyle name="Nota 2 2 2 4 4 2 2 2" xfId="11448"/>
    <cellStyle name="Nota 2 2 2 4 4 2 2 3" xfId="20880"/>
    <cellStyle name="Nota 2 2 2 4 4 2 3" xfId="5653"/>
    <cellStyle name="Nota 2 2 2 4 4 2 3 2" xfId="19171"/>
    <cellStyle name="Nota 2 2 2 4 4 2 4" xfId="9648"/>
    <cellStyle name="Nota 2 2 2 4 4 2 5" xfId="14412"/>
    <cellStyle name="Nota 2 2 2 4 4 3" xfId="3939"/>
    <cellStyle name="Nota 2 2 2 4 4 3 2" xfId="5056"/>
    <cellStyle name="Nota 2 2 2 4 4 3 2 2" xfId="10309"/>
    <cellStyle name="Nota 2 2 2 4 4 3 2 3" xfId="14178"/>
    <cellStyle name="Nota 2 2 2 4 4 3 3" xfId="5338"/>
    <cellStyle name="Nota 2 2 2 4 4 3 3 2" xfId="18856"/>
    <cellStyle name="Nota 2 2 2 4 4 3 4" xfId="9862"/>
    <cellStyle name="Nota 2 2 2 4 4 3 5" xfId="14052"/>
    <cellStyle name="Nota 2 2 2 4 4 4" xfId="4322"/>
    <cellStyle name="Nota 2 2 2 4 4 4 2" xfId="8171"/>
    <cellStyle name="Nota 2 2 2 4 4 4 2 2" xfId="12139"/>
    <cellStyle name="Nota 2 2 2 4 4 4 2 3" xfId="21689"/>
    <cellStyle name="Nota 2 2 2 4 4 4 3" xfId="6463"/>
    <cellStyle name="Nota 2 2 2 4 4 4 3 2" xfId="19981"/>
    <cellStyle name="Nota 2 2 2 4 4 4 4" xfId="10040"/>
    <cellStyle name="Nota 2 2 2 4 4 4 5" xfId="13683"/>
    <cellStyle name="Nota 2 2 2 4 4 5" xfId="4704"/>
    <cellStyle name="Nota 2 2 2 4 4 5 2" xfId="8403"/>
    <cellStyle name="Nota 2 2 2 4 4 5 2 2" xfId="12371"/>
    <cellStyle name="Nota 2 2 2 4 4 5 2 3" xfId="21921"/>
    <cellStyle name="Nota 2 2 2 4 4 5 3" xfId="6695"/>
    <cellStyle name="Nota 2 2 2 4 4 5 3 2" xfId="20213"/>
    <cellStyle name="Nota 2 2 2 4 4 5 4" xfId="10217"/>
    <cellStyle name="Nota 2 2 2 4 4 5 5" xfId="13301"/>
    <cellStyle name="Nota 2 2 2 4 4 6" xfId="6927"/>
    <cellStyle name="Nota 2 2 2 4 4 6 2" xfId="8635"/>
    <cellStyle name="Nota 2 2 2 4 4 6 2 2" xfId="12603"/>
    <cellStyle name="Nota 2 2 2 4 4 6 2 3" xfId="22153"/>
    <cellStyle name="Nota 2 2 2 4 4 6 3" xfId="11061"/>
    <cellStyle name="Nota 2 2 2 4 4 6 4" xfId="20445"/>
    <cellStyle name="Nota 2 2 2 4 4 7" xfId="5915"/>
    <cellStyle name="Nota 2 2 2 4 4 7 2" xfId="10656"/>
    <cellStyle name="Nota 2 2 2 4 4 7 3" xfId="19433"/>
    <cellStyle name="Nota 2 2 2 4 4 8" xfId="7623"/>
    <cellStyle name="Nota 2 2 2 4 4 8 2" xfId="11644"/>
    <cellStyle name="Nota 2 2 2 4 4 8 3" xfId="21141"/>
    <cellStyle name="Nota 2 2 2 4 4 9" xfId="5011"/>
    <cellStyle name="Nota 2 2 2 4 4 9 2" xfId="13008"/>
    <cellStyle name="Nota 2 2 2 4 5" xfId="3053"/>
    <cellStyle name="Nota 2 2 2 4 5 2" xfId="3440"/>
    <cellStyle name="Nota 2 2 2 4 5 2 2" xfId="18243"/>
    <cellStyle name="Nota 2 2 2 4 5 3" xfId="3823"/>
    <cellStyle name="Nota 2 2 2 4 5 3 2" xfId="14144"/>
    <cellStyle name="Nota 2 2 2 4 5 4" xfId="4206"/>
    <cellStyle name="Nota 2 2 2 4 5 4 2" xfId="13799"/>
    <cellStyle name="Nota 2 2 2 4 5 5" xfId="4588"/>
    <cellStyle name="Nota 2 2 2 4 5 5 2" xfId="13417"/>
    <cellStyle name="Nota 2 2 2 4 5 6" xfId="5815"/>
    <cellStyle name="Nota 2 2 2 4 5 6 2" xfId="19333"/>
    <cellStyle name="Nota 2 2 2 4 5 7" xfId="9193"/>
    <cellStyle name="Nota 2 2 2 4 5 8" xfId="15662"/>
    <cellStyle name="Nota 2 2 2 4 6" xfId="2878"/>
    <cellStyle name="Nota 2 2 2 4 6 2" xfId="7523"/>
    <cellStyle name="Nota 2 2 2 4 6 2 2" xfId="21041"/>
    <cellStyle name="Nota 2 2 2 4 6 3" xfId="9030"/>
    <cellStyle name="Nota 2 2 2 4 6 4" xfId="15869"/>
    <cellStyle name="Nota 2 2 2 4 7" xfId="8834"/>
    <cellStyle name="Nota 2 2 2 4 8" xfId="17146"/>
    <cellStyle name="Nota 2 2 2 5" xfId="2823"/>
    <cellStyle name="Nota 2 2 2 5 10" xfId="8976"/>
    <cellStyle name="Nota 2 2 2 5 11" xfId="18401"/>
    <cellStyle name="Nota 2 2 2 5 2" xfId="2779"/>
    <cellStyle name="Nota 2 2 2 5 2 2" xfId="7293"/>
    <cellStyle name="Nota 2 2 2 5 2 2 2" xfId="11398"/>
    <cellStyle name="Nota 2 2 2 5 2 2 3" xfId="20811"/>
    <cellStyle name="Nota 2 2 2 5 2 3" xfId="5584"/>
    <cellStyle name="Nota 2 2 2 5 2 3 2" xfId="19102"/>
    <cellStyle name="Nota 2 2 2 5 2 4" xfId="8934"/>
    <cellStyle name="Nota 2 2 2 5 2 5" xfId="18333"/>
    <cellStyle name="Nota 2 2 2 5 3" xfId="2807"/>
    <cellStyle name="Nota 2 2 2 5 3 2" xfId="7849"/>
    <cellStyle name="Nota 2 2 2 5 3 2 2" xfId="11852"/>
    <cellStyle name="Nota 2 2 2 5 3 2 3" xfId="21367"/>
    <cellStyle name="Nota 2 2 2 5 3 3" xfId="6141"/>
    <cellStyle name="Nota 2 2 2 5 3 3 2" xfId="19659"/>
    <cellStyle name="Nota 2 2 2 5 3 4" xfId="8962"/>
    <cellStyle name="Nota 2 2 2 5 3 5" xfId="16241"/>
    <cellStyle name="Nota 2 2 2 5 4" xfId="2816"/>
    <cellStyle name="Nota 2 2 2 5 4 2" xfId="8207"/>
    <cellStyle name="Nota 2 2 2 5 4 2 2" xfId="12175"/>
    <cellStyle name="Nota 2 2 2 5 4 2 3" xfId="21725"/>
    <cellStyle name="Nota 2 2 2 5 4 3" xfId="6499"/>
    <cellStyle name="Nota 2 2 2 5 4 3 2" xfId="20017"/>
    <cellStyle name="Nota 2 2 2 5 4 4" xfId="8971"/>
    <cellStyle name="Nota 2 2 2 5 4 5" xfId="16689"/>
    <cellStyle name="Nota 2 2 2 5 5" xfId="2791"/>
    <cellStyle name="Nota 2 2 2 5 5 2" xfId="8439"/>
    <cellStyle name="Nota 2 2 2 5 5 2 2" xfId="12407"/>
    <cellStyle name="Nota 2 2 2 5 5 2 3" xfId="21957"/>
    <cellStyle name="Nota 2 2 2 5 5 3" xfId="6731"/>
    <cellStyle name="Nota 2 2 2 5 5 3 2" xfId="20249"/>
    <cellStyle name="Nota 2 2 2 5 5 4" xfId="8946"/>
    <cellStyle name="Nota 2 2 2 5 5 5" xfId="15645"/>
    <cellStyle name="Nota 2 2 2 5 6" xfId="6963"/>
    <cellStyle name="Nota 2 2 2 5 6 2" xfId="8671"/>
    <cellStyle name="Nota 2 2 2 5 6 2 2" xfId="12639"/>
    <cellStyle name="Nota 2 2 2 5 6 2 3" xfId="22189"/>
    <cellStyle name="Nota 2 2 2 5 6 3" xfId="11097"/>
    <cellStyle name="Nota 2 2 2 5 6 4" xfId="20481"/>
    <cellStyle name="Nota 2 2 2 5 7" xfId="5951"/>
    <cellStyle name="Nota 2 2 2 5 7 2" xfId="10692"/>
    <cellStyle name="Nota 2 2 2 5 7 3" xfId="19469"/>
    <cellStyle name="Nota 2 2 2 5 8" xfId="7659"/>
    <cellStyle name="Nota 2 2 2 5 8 2" xfId="11680"/>
    <cellStyle name="Nota 2 2 2 5 8 3" xfId="21177"/>
    <cellStyle name="Nota 2 2 2 5 9" xfId="5052"/>
    <cellStyle name="Nota 2 2 2 5 9 2" xfId="12969"/>
    <cellStyle name="Nota 2 2 2 6" xfId="2932"/>
    <cellStyle name="Nota 2 2 2 6 2" xfId="3319"/>
    <cellStyle name="Nota 2 2 2 6 2 2" xfId="7417"/>
    <cellStyle name="Nota 2 2 2 6 2 2 2" xfId="20935"/>
    <cellStyle name="Nota 2 2 2 6 2 3" xfId="9449"/>
    <cellStyle name="Nota 2 2 2 6 2 4" xfId="18797"/>
    <cellStyle name="Nota 2 2 2 6 3" xfId="3702"/>
    <cellStyle name="Nota 2 2 2 6 3 2" xfId="16199"/>
    <cellStyle name="Nota 2 2 2 6 4" xfId="4085"/>
    <cellStyle name="Nota 2 2 2 6 4 2" xfId="13909"/>
    <cellStyle name="Nota 2 2 2 6 5" xfId="4467"/>
    <cellStyle name="Nota 2 2 2 6 5 2" xfId="13538"/>
    <cellStyle name="Nota 2 2 2 6 6" xfId="5708"/>
    <cellStyle name="Nota 2 2 2 6 6 2" xfId="19226"/>
    <cellStyle name="Nota 2 2 2 6 7" xfId="9084"/>
    <cellStyle name="Nota 2 2 2 6 8" xfId="18227"/>
    <cellStyle name="Nota 2 2 2 7" xfId="3108"/>
    <cellStyle name="Nota 2 2 2 7 2" xfId="3495"/>
    <cellStyle name="Nota 2 2 2 7 2 2" xfId="7886"/>
    <cellStyle name="Nota 2 2 2 7 2 2 2" xfId="21404"/>
    <cellStyle name="Nota 2 2 2 7 2 3" xfId="9588"/>
    <cellStyle name="Nota 2 2 2 7 2 4" xfId="17465"/>
    <cellStyle name="Nota 2 2 2 7 3" xfId="3878"/>
    <cellStyle name="Nota 2 2 2 7 3 2" xfId="14134"/>
    <cellStyle name="Nota 2 2 2 7 4" xfId="4261"/>
    <cellStyle name="Nota 2 2 2 7 4 2" xfId="13744"/>
    <cellStyle name="Nota 2 2 2 7 5" xfId="4643"/>
    <cellStyle name="Nota 2 2 2 7 5 2" xfId="13362"/>
    <cellStyle name="Nota 2 2 2 7 6" xfId="6178"/>
    <cellStyle name="Nota 2 2 2 7 6 2" xfId="19696"/>
    <cellStyle name="Nota 2 2 2 7 7" xfId="9239"/>
    <cellStyle name="Nota 2 2 2 7 8" xfId="18365"/>
    <cellStyle name="Nota 2 2 2 8" xfId="3079"/>
    <cellStyle name="Nota 2 2 2 8 2" xfId="3466"/>
    <cellStyle name="Nota 2 2 2 8 2 2" xfId="7179"/>
    <cellStyle name="Nota 2 2 2 8 2 2 2" xfId="20697"/>
    <cellStyle name="Nota 2 2 2 8 2 3" xfId="9568"/>
    <cellStyle name="Nota 2 2 2 8 2 4" xfId="14443"/>
    <cellStyle name="Nota 2 2 2 8 3" xfId="3849"/>
    <cellStyle name="Nota 2 2 2 8 3 2" xfId="14208"/>
    <cellStyle name="Nota 2 2 2 8 4" xfId="4232"/>
    <cellStyle name="Nota 2 2 2 8 4 2" xfId="13773"/>
    <cellStyle name="Nota 2 2 2 8 5" xfId="4614"/>
    <cellStyle name="Nota 2 2 2 8 5 2" xfId="13391"/>
    <cellStyle name="Nota 2 2 2 8 6" xfId="5470"/>
    <cellStyle name="Nota 2 2 2 8 6 2" xfId="18988"/>
    <cellStyle name="Nota 2 2 2 8 7" xfId="9219"/>
    <cellStyle name="Nota 2 2 2 8 8" xfId="18567"/>
    <cellStyle name="Nota 2 2 2 9" xfId="5309"/>
    <cellStyle name="Nota 2 2 2 9 2" xfId="5105"/>
    <cellStyle name="Nota 2 2 2 9 2 2" xfId="10349"/>
    <cellStyle name="Nota 2 2 2 9 2 3" xfId="12934"/>
    <cellStyle name="Nota 2 2 2 9 3" xfId="10417"/>
    <cellStyle name="Nota 2 2 2 9 4" xfId="18827"/>
    <cellStyle name="Nota 2 2 3" xfId="2697"/>
    <cellStyle name="Nota 2 2 3 10" xfId="5754"/>
    <cellStyle name="Nota 2 2 3 10 2" xfId="10534"/>
    <cellStyle name="Nota 2 2 3 10 3" xfId="19272"/>
    <cellStyle name="Nota 2 2 3 11" xfId="7463"/>
    <cellStyle name="Nota 2 2 3 11 2" xfId="11521"/>
    <cellStyle name="Nota 2 2 3 11 3" xfId="20981"/>
    <cellStyle name="Nota 2 2 3 12" xfId="4884"/>
    <cellStyle name="Nota 2 2 3 12 2" xfId="13122"/>
    <cellStyle name="Nota 2 2 3 13" xfId="8852"/>
    <cellStyle name="Nota 2 2 3 14" xfId="16220"/>
    <cellStyle name="Nota 2 2 3 2" xfId="2754"/>
    <cellStyle name="Nota 2 2 3 2 2" xfId="2979"/>
    <cellStyle name="Nota 2 2 3 2 2 10" xfId="9131"/>
    <cellStyle name="Nota 2 2 3 2 2 11" xfId="17733"/>
    <cellStyle name="Nota 2 2 3 2 2 2" xfId="3366"/>
    <cellStyle name="Nota 2 2 3 2 2 2 2" xfId="7944"/>
    <cellStyle name="Nota 2 2 3 2 2 2 2 2" xfId="11920"/>
    <cellStyle name="Nota 2 2 3 2 2 2 2 3" xfId="21462"/>
    <cellStyle name="Nota 2 2 3 2 2 2 3" xfId="6236"/>
    <cellStyle name="Nota 2 2 3 2 2 2 3 2" xfId="19754"/>
    <cellStyle name="Nota 2 2 3 2 2 2 4" xfId="9496"/>
    <cellStyle name="Nota 2 2 3 2 2 2 5" xfId="15652"/>
    <cellStyle name="Nota 2 2 3 2 2 3" xfId="3749"/>
    <cellStyle name="Nota 2 2 3 2 2 3 2" xfId="5077"/>
    <cellStyle name="Nota 2 2 3 2 2 3 2 2" xfId="10328"/>
    <cellStyle name="Nota 2 2 3 2 2 3 2 3" xfId="12944"/>
    <cellStyle name="Nota 2 2 3 2 2 3 3" xfId="5290"/>
    <cellStyle name="Nota 2 2 3 2 2 3 3 2" xfId="18808"/>
    <cellStyle name="Nota 2 2 3 2 2 3 4" xfId="9811"/>
    <cellStyle name="Nota 2 2 3 2 2 3 5" xfId="16465"/>
    <cellStyle name="Nota 2 2 3 2 2 4" xfId="4132"/>
    <cellStyle name="Nota 2 2 3 2 2 4 2" xfId="8251"/>
    <cellStyle name="Nota 2 2 3 2 2 4 2 2" xfId="12219"/>
    <cellStyle name="Nota 2 2 3 2 2 4 2 3" xfId="21769"/>
    <cellStyle name="Nota 2 2 3 2 2 4 3" xfId="6543"/>
    <cellStyle name="Nota 2 2 3 2 2 4 3 2" xfId="20061"/>
    <cellStyle name="Nota 2 2 3 2 2 4 4" xfId="9989"/>
    <cellStyle name="Nota 2 2 3 2 2 4 5" xfId="13865"/>
    <cellStyle name="Nota 2 2 3 2 2 5" xfId="4514"/>
    <cellStyle name="Nota 2 2 3 2 2 5 2" xfId="8483"/>
    <cellStyle name="Nota 2 2 3 2 2 5 2 2" xfId="12451"/>
    <cellStyle name="Nota 2 2 3 2 2 5 2 3" xfId="22001"/>
    <cellStyle name="Nota 2 2 3 2 2 5 3" xfId="6775"/>
    <cellStyle name="Nota 2 2 3 2 2 5 3 2" xfId="20293"/>
    <cellStyle name="Nota 2 2 3 2 2 5 4" xfId="10166"/>
    <cellStyle name="Nota 2 2 3 2 2 5 5" xfId="13491"/>
    <cellStyle name="Nota 2 2 3 2 2 6" xfId="7007"/>
    <cellStyle name="Nota 2 2 3 2 2 6 2" xfId="8715"/>
    <cellStyle name="Nota 2 2 3 2 2 6 2 2" xfId="12683"/>
    <cellStyle name="Nota 2 2 3 2 2 6 2 3" xfId="22233"/>
    <cellStyle name="Nota 2 2 3 2 2 6 3" xfId="11141"/>
    <cellStyle name="Nota 2 2 3 2 2 6 4" xfId="20525"/>
    <cellStyle name="Nota 2 2 3 2 2 7" xfId="5995"/>
    <cellStyle name="Nota 2 2 3 2 2 7 2" xfId="10736"/>
    <cellStyle name="Nota 2 2 3 2 2 7 3" xfId="19513"/>
    <cellStyle name="Nota 2 2 3 2 2 8" xfId="7703"/>
    <cellStyle name="Nota 2 2 3 2 2 8 2" xfId="11724"/>
    <cellStyle name="Nota 2 2 3 2 2 8 3" xfId="21221"/>
    <cellStyle name="Nota 2 2 3 2 2 9" xfId="5189"/>
    <cellStyle name="Nota 2 2 3 2 2 9 2" xfId="12893"/>
    <cellStyle name="Nota 2 2 3 2 3" xfId="3244"/>
    <cellStyle name="Nota 2 2 3 2 3 10" xfId="9374"/>
    <cellStyle name="Nota 2 2 3 2 3 11" xfId="14640"/>
    <cellStyle name="Nota 2 2 3 2 3 2" xfId="3631"/>
    <cellStyle name="Nota 2 2 3 2 3 2 2" xfId="7992"/>
    <cellStyle name="Nota 2 2 3 2 3 2 2 2" xfId="11968"/>
    <cellStyle name="Nota 2 2 3 2 3 2 2 3" xfId="21510"/>
    <cellStyle name="Nota 2 2 3 2 3 2 3" xfId="6284"/>
    <cellStyle name="Nota 2 2 3 2 3 2 3 2" xfId="19802"/>
    <cellStyle name="Nota 2 2 3 2 3 2 4" xfId="9723"/>
    <cellStyle name="Nota 2 2 3 2 3 2 5" xfId="18582"/>
    <cellStyle name="Nota 2 2 3 2 3 3" xfId="4014"/>
    <cellStyle name="Nota 2 2 3 2 3 3 2" xfId="5107"/>
    <cellStyle name="Nota 2 2 3 2 3 3 2 2" xfId="10351"/>
    <cellStyle name="Nota 2 2 3 2 3 3 2 3" xfId="12803"/>
    <cellStyle name="Nota 2 2 3 2 3 3 3" xfId="5307"/>
    <cellStyle name="Nota 2 2 3 2 3 3 3 2" xfId="18825"/>
    <cellStyle name="Nota 2 2 3 2 3 3 4" xfId="9933"/>
    <cellStyle name="Nota 2 2 3 2 3 3 5" xfId="13977"/>
    <cellStyle name="Nota 2 2 3 2 3 4" xfId="4397"/>
    <cellStyle name="Nota 2 2 3 2 3 4 2" xfId="8299"/>
    <cellStyle name="Nota 2 2 3 2 3 4 2 2" xfId="12267"/>
    <cellStyle name="Nota 2 2 3 2 3 4 2 3" xfId="21817"/>
    <cellStyle name="Nota 2 2 3 2 3 4 3" xfId="6591"/>
    <cellStyle name="Nota 2 2 3 2 3 4 3 2" xfId="20109"/>
    <cellStyle name="Nota 2 2 3 2 3 4 4" xfId="10111"/>
    <cellStyle name="Nota 2 2 3 2 3 4 5" xfId="13608"/>
    <cellStyle name="Nota 2 2 3 2 3 5" xfId="4779"/>
    <cellStyle name="Nota 2 2 3 2 3 5 2" xfId="8531"/>
    <cellStyle name="Nota 2 2 3 2 3 5 2 2" xfId="12499"/>
    <cellStyle name="Nota 2 2 3 2 3 5 2 3" xfId="22049"/>
    <cellStyle name="Nota 2 2 3 2 3 5 3" xfId="6823"/>
    <cellStyle name="Nota 2 2 3 2 3 5 3 2" xfId="20341"/>
    <cellStyle name="Nota 2 2 3 2 3 5 4" xfId="10288"/>
    <cellStyle name="Nota 2 2 3 2 3 5 5" xfId="13226"/>
    <cellStyle name="Nota 2 2 3 2 3 6" xfId="7055"/>
    <cellStyle name="Nota 2 2 3 2 3 6 2" xfId="8763"/>
    <cellStyle name="Nota 2 2 3 2 3 6 2 2" xfId="12731"/>
    <cellStyle name="Nota 2 2 3 2 3 6 2 3" xfId="22281"/>
    <cellStyle name="Nota 2 2 3 2 3 6 3" xfId="11189"/>
    <cellStyle name="Nota 2 2 3 2 3 6 4" xfId="20573"/>
    <cellStyle name="Nota 2 2 3 2 3 7" xfId="6043"/>
    <cellStyle name="Nota 2 2 3 2 3 7 2" xfId="10784"/>
    <cellStyle name="Nota 2 2 3 2 3 7 3" xfId="19561"/>
    <cellStyle name="Nota 2 2 3 2 3 8" xfId="7751"/>
    <cellStyle name="Nota 2 2 3 2 3 8 2" xfId="11772"/>
    <cellStyle name="Nota 2 2 3 2 3 8 3" xfId="21269"/>
    <cellStyle name="Nota 2 2 3 2 3 9" xfId="5237"/>
    <cellStyle name="Nota 2 2 3 2 3 9 2" xfId="12857"/>
    <cellStyle name="Nota 2 2 3 2 4" xfId="3301"/>
    <cellStyle name="Nota 2 2 3 2 4 2" xfId="3688"/>
    <cellStyle name="Nota 2 2 3 2 4 2 2" xfId="14463"/>
    <cellStyle name="Nota 2 2 3 2 4 3" xfId="4071"/>
    <cellStyle name="Nota 2 2 3 2 4 3 2" xfId="13920"/>
    <cellStyle name="Nota 2 2 3 2 4 4" xfId="4454"/>
    <cellStyle name="Nota 2 2 3 2 4 4 2" xfId="13551"/>
    <cellStyle name="Nota 2 2 3 2 4 5" xfId="4836"/>
    <cellStyle name="Nota 2 2 3 2 4 5 2" xfId="13170"/>
    <cellStyle name="Nota 2 2 3 2 4 6" xfId="5833"/>
    <cellStyle name="Nota 2 2 3 2 4 6 2" xfId="19351"/>
    <cellStyle name="Nota 2 2 3 2 4 7" xfId="9431"/>
    <cellStyle name="Nota 2 2 3 2 4 8" xfId="18116"/>
    <cellStyle name="Nota 2 2 3 2 5" xfId="2919"/>
    <cellStyle name="Nota 2 2 3 2 5 2" xfId="7541"/>
    <cellStyle name="Nota 2 2 3 2 5 2 2" xfId="21059"/>
    <cellStyle name="Nota 2 2 3 2 5 3" xfId="9071"/>
    <cellStyle name="Nota 2 2 3 2 5 4" xfId="14516"/>
    <cellStyle name="Nota 2 2 3 2 6" xfId="8909"/>
    <cellStyle name="Nota 2 2 3 3" xfId="2654"/>
    <cellStyle name="Nota 2 2 3 3 2" xfId="2943"/>
    <cellStyle name="Nota 2 2 3 3 2 10" xfId="9095"/>
    <cellStyle name="Nota 2 2 3 3 2 11" xfId="17286"/>
    <cellStyle name="Nota 2 2 3 3 2 2" xfId="3330"/>
    <cellStyle name="Nota 2 2 3 3 2 2 2" xfId="7435"/>
    <cellStyle name="Nota 2 2 3 3 2 2 2 2" xfId="11496"/>
    <cellStyle name="Nota 2 2 3 3 2 2 2 3" xfId="20953"/>
    <cellStyle name="Nota 2 2 3 3 2 2 3" xfId="5726"/>
    <cellStyle name="Nota 2 2 3 3 2 2 3 2" xfId="19244"/>
    <cellStyle name="Nota 2 2 3 3 2 2 4" xfId="9460"/>
    <cellStyle name="Nota 2 2 3 3 2 2 5" xfId="16929"/>
    <cellStyle name="Nota 2 2 3 3 2 3" xfId="3713"/>
    <cellStyle name="Nota 2 2 3 3 2 3 2" xfId="7100"/>
    <cellStyle name="Nota 2 2 3 3 2 3 2 2" xfId="11234"/>
    <cellStyle name="Nota 2 2 3 3 2 3 2 3" xfId="20618"/>
    <cellStyle name="Nota 2 2 3 3 2 3 3" xfId="5391"/>
    <cellStyle name="Nota 2 2 3 3 2 3 3 2" xfId="18909"/>
    <cellStyle name="Nota 2 2 3 3 2 3 4" xfId="9775"/>
    <cellStyle name="Nota 2 2 3 3 2 3 5" xfId="17381"/>
    <cellStyle name="Nota 2 2 3 3 2 4" xfId="4096"/>
    <cellStyle name="Nota 2 2 3 3 2 4 2" xfId="8217"/>
    <cellStyle name="Nota 2 2 3 3 2 4 2 2" xfId="12185"/>
    <cellStyle name="Nota 2 2 3 3 2 4 2 3" xfId="21735"/>
    <cellStyle name="Nota 2 2 3 3 2 4 3" xfId="6509"/>
    <cellStyle name="Nota 2 2 3 3 2 4 3 2" xfId="20027"/>
    <cellStyle name="Nota 2 2 3 3 2 4 4" xfId="9953"/>
    <cellStyle name="Nota 2 2 3 3 2 4 5" xfId="13898"/>
    <cellStyle name="Nota 2 2 3 3 2 5" xfId="4478"/>
    <cellStyle name="Nota 2 2 3 3 2 5 2" xfId="8449"/>
    <cellStyle name="Nota 2 2 3 3 2 5 2 2" xfId="12417"/>
    <cellStyle name="Nota 2 2 3 3 2 5 2 3" xfId="21967"/>
    <cellStyle name="Nota 2 2 3 3 2 5 3" xfId="6741"/>
    <cellStyle name="Nota 2 2 3 3 2 5 3 2" xfId="20259"/>
    <cellStyle name="Nota 2 2 3 3 2 5 4" xfId="10130"/>
    <cellStyle name="Nota 2 2 3 3 2 5 5" xfId="13527"/>
    <cellStyle name="Nota 2 2 3 3 2 6" xfId="6973"/>
    <cellStyle name="Nota 2 2 3 3 2 6 2" xfId="8681"/>
    <cellStyle name="Nota 2 2 3 3 2 6 2 2" xfId="12649"/>
    <cellStyle name="Nota 2 2 3 3 2 6 2 3" xfId="22199"/>
    <cellStyle name="Nota 2 2 3 3 2 6 3" xfId="11107"/>
    <cellStyle name="Nota 2 2 3 3 2 6 4" xfId="20491"/>
    <cellStyle name="Nota 2 2 3 3 2 7" xfId="5961"/>
    <cellStyle name="Nota 2 2 3 3 2 7 2" xfId="10702"/>
    <cellStyle name="Nota 2 2 3 3 2 7 3" xfId="19479"/>
    <cellStyle name="Nota 2 2 3 3 2 8" xfId="7669"/>
    <cellStyle name="Nota 2 2 3 3 2 8 2" xfId="11690"/>
    <cellStyle name="Nota 2 2 3 3 2 8 3" xfId="21187"/>
    <cellStyle name="Nota 2 2 3 3 2 9" xfId="5153"/>
    <cellStyle name="Nota 2 2 3 3 2 9 2" xfId="12774"/>
    <cellStyle name="Nota 2 2 3 3 3" xfId="3146"/>
    <cellStyle name="Nota 2 2 3 3 3 10" xfId="9276"/>
    <cellStyle name="Nota 2 2 3 3 3 11" xfId="18779"/>
    <cellStyle name="Nota 2 2 3 3 3 2" xfId="3533"/>
    <cellStyle name="Nota 2 2 3 3 3 2 2" xfId="7260"/>
    <cellStyle name="Nota 2 2 3 3 3 2 2 2" xfId="11365"/>
    <cellStyle name="Nota 2 2 3 3 3 2 2 3" xfId="20778"/>
    <cellStyle name="Nota 2 2 3 3 3 2 3" xfId="5551"/>
    <cellStyle name="Nota 2 2 3 3 3 2 3 2" xfId="19069"/>
    <cellStyle name="Nota 2 2 3 3 3 2 4" xfId="9625"/>
    <cellStyle name="Nota 2 2 3 3 3 2 5" xfId="15005"/>
    <cellStyle name="Nota 2 2 3 3 3 3" xfId="3916"/>
    <cellStyle name="Nota 2 2 3 3 3 3 2" xfId="8027"/>
    <cellStyle name="Nota 2 2 3 3 3 3 2 2" xfId="12002"/>
    <cellStyle name="Nota 2 2 3 3 3 3 2 3" xfId="21545"/>
    <cellStyle name="Nota 2 2 3 3 3 3 3" xfId="6319"/>
    <cellStyle name="Nota 2 2 3 3 3 3 3 2" xfId="19837"/>
    <cellStyle name="Nota 2 2 3 3 3 3 4" xfId="9839"/>
    <cellStyle name="Nota 2 2 3 3 3 3 5" xfId="14075"/>
    <cellStyle name="Nota 2 2 3 3 3 4" xfId="4299"/>
    <cellStyle name="Nota 2 2 3 3 3 4 2" xfId="8132"/>
    <cellStyle name="Nota 2 2 3 3 3 4 2 2" xfId="12100"/>
    <cellStyle name="Nota 2 2 3 3 3 4 2 3" xfId="21650"/>
    <cellStyle name="Nota 2 2 3 3 3 4 3" xfId="6424"/>
    <cellStyle name="Nota 2 2 3 3 3 4 3 2" xfId="19942"/>
    <cellStyle name="Nota 2 2 3 3 3 4 4" xfId="10017"/>
    <cellStyle name="Nota 2 2 3 3 3 4 5" xfId="13706"/>
    <cellStyle name="Nota 2 2 3 3 3 5" xfId="4681"/>
    <cellStyle name="Nota 2 2 3 3 3 5 2" xfId="8364"/>
    <cellStyle name="Nota 2 2 3 3 3 5 2 2" xfId="12332"/>
    <cellStyle name="Nota 2 2 3 3 3 5 2 3" xfId="21882"/>
    <cellStyle name="Nota 2 2 3 3 3 5 3" xfId="6656"/>
    <cellStyle name="Nota 2 2 3 3 3 5 3 2" xfId="20174"/>
    <cellStyle name="Nota 2 2 3 3 3 5 4" xfId="10194"/>
    <cellStyle name="Nota 2 2 3 3 3 5 5" xfId="13324"/>
    <cellStyle name="Nota 2 2 3 3 3 6" xfId="6888"/>
    <cellStyle name="Nota 2 2 3 3 3 6 2" xfId="8596"/>
    <cellStyle name="Nota 2 2 3 3 3 6 2 2" xfId="12564"/>
    <cellStyle name="Nota 2 2 3 3 3 6 2 3" xfId="22114"/>
    <cellStyle name="Nota 2 2 3 3 3 6 3" xfId="11022"/>
    <cellStyle name="Nota 2 2 3 3 3 6 4" xfId="20406"/>
    <cellStyle name="Nota 2 2 3 3 3 7" xfId="5876"/>
    <cellStyle name="Nota 2 2 3 3 3 7 2" xfId="10617"/>
    <cellStyle name="Nota 2 2 3 3 3 7 3" xfId="19394"/>
    <cellStyle name="Nota 2 2 3 3 3 8" xfId="7584"/>
    <cellStyle name="Nota 2 2 3 3 3 8 2" xfId="11605"/>
    <cellStyle name="Nota 2 2 3 3 3 8 3" xfId="21102"/>
    <cellStyle name="Nota 2 2 3 3 3 9" xfId="4966"/>
    <cellStyle name="Nota 2 2 3 3 3 9 2" xfId="13053"/>
    <cellStyle name="Nota 2 2 3 3 4" xfId="3035"/>
    <cellStyle name="Nota 2 2 3 3 4 2" xfId="3422"/>
    <cellStyle name="Nota 2 2 3 3 4 2 2" xfId="16538"/>
    <cellStyle name="Nota 2 2 3 3 4 3" xfId="3805"/>
    <cellStyle name="Nota 2 2 3 3 4 3 2" xfId="15576"/>
    <cellStyle name="Nota 2 2 3 3 4 4" xfId="4188"/>
    <cellStyle name="Nota 2 2 3 3 4 4 2" xfId="13817"/>
    <cellStyle name="Nota 2 2 3 3 4 5" xfId="4570"/>
    <cellStyle name="Nota 2 2 3 3 4 5 2" xfId="13435"/>
    <cellStyle name="Nota 2 2 3 3 4 6" xfId="5760"/>
    <cellStyle name="Nota 2 2 3 3 4 6 2" xfId="19278"/>
    <cellStyle name="Nota 2 2 3 3 4 7" xfId="9175"/>
    <cellStyle name="Nota 2 2 3 3 4 8" xfId="17124"/>
    <cellStyle name="Nota 2 2 3 3 5" xfId="2854"/>
    <cellStyle name="Nota 2 2 3 3 5 2" xfId="7469"/>
    <cellStyle name="Nota 2 2 3 3 5 2 2" xfId="20987"/>
    <cellStyle name="Nota 2 2 3 3 5 3" xfId="9007"/>
    <cellStyle name="Nota 2 2 3 3 5 4" xfId="15234"/>
    <cellStyle name="Nota 2 2 3 3 6" xfId="8811"/>
    <cellStyle name="Nota 2 2 3 4" xfId="2955"/>
    <cellStyle name="Nota 2 2 3 4 10" xfId="9107"/>
    <cellStyle name="Nota 2 2 3 4 11" xfId="14458"/>
    <cellStyle name="Nota 2 2 3 4 2" xfId="3342"/>
    <cellStyle name="Nota 2 2 3 4 2 2" xfId="7923"/>
    <cellStyle name="Nota 2 2 3 4 2 2 2" xfId="11899"/>
    <cellStyle name="Nota 2 2 3 4 2 2 3" xfId="21441"/>
    <cellStyle name="Nota 2 2 3 4 2 3" xfId="6215"/>
    <cellStyle name="Nota 2 2 3 4 2 3 2" xfId="19733"/>
    <cellStyle name="Nota 2 2 3 4 2 4" xfId="9472"/>
    <cellStyle name="Nota 2 2 3 4 2 5" xfId="17128"/>
    <cellStyle name="Nota 2 2 3 4 3" xfId="3725"/>
    <cellStyle name="Nota 2 2 3 4 3 2" xfId="7879"/>
    <cellStyle name="Nota 2 2 3 4 3 2 2" xfId="11870"/>
    <cellStyle name="Nota 2 2 3 4 3 2 3" xfId="21397"/>
    <cellStyle name="Nota 2 2 3 4 3 3" xfId="6171"/>
    <cellStyle name="Nota 2 2 3 4 3 3 2" xfId="19689"/>
    <cellStyle name="Nota 2 2 3 4 3 4" xfId="9787"/>
    <cellStyle name="Nota 2 2 3 4 3 5" xfId="14741"/>
    <cellStyle name="Nota 2 2 3 4 4" xfId="4108"/>
    <cellStyle name="Nota 2 2 3 4 4 2" xfId="8230"/>
    <cellStyle name="Nota 2 2 3 4 4 2 2" xfId="12198"/>
    <cellStyle name="Nota 2 2 3 4 4 2 3" xfId="21748"/>
    <cellStyle name="Nota 2 2 3 4 4 3" xfId="6522"/>
    <cellStyle name="Nota 2 2 3 4 4 3 2" xfId="20040"/>
    <cellStyle name="Nota 2 2 3 4 4 4" xfId="9965"/>
    <cellStyle name="Nota 2 2 3 4 4 5" xfId="13886"/>
    <cellStyle name="Nota 2 2 3 4 5" xfId="4490"/>
    <cellStyle name="Nota 2 2 3 4 5 2" xfId="8462"/>
    <cellStyle name="Nota 2 2 3 4 5 2 2" xfId="12430"/>
    <cellStyle name="Nota 2 2 3 4 5 2 3" xfId="21980"/>
    <cellStyle name="Nota 2 2 3 4 5 3" xfId="6754"/>
    <cellStyle name="Nota 2 2 3 4 5 3 2" xfId="20272"/>
    <cellStyle name="Nota 2 2 3 4 5 4" xfId="10142"/>
    <cellStyle name="Nota 2 2 3 4 5 5" xfId="13515"/>
    <cellStyle name="Nota 2 2 3 4 6" xfId="6986"/>
    <cellStyle name="Nota 2 2 3 4 6 2" xfId="8694"/>
    <cellStyle name="Nota 2 2 3 4 6 2 2" xfId="12662"/>
    <cellStyle name="Nota 2 2 3 4 6 2 3" xfId="22212"/>
    <cellStyle name="Nota 2 2 3 4 6 3" xfId="11120"/>
    <cellStyle name="Nota 2 2 3 4 6 4" xfId="20504"/>
    <cellStyle name="Nota 2 2 3 4 7" xfId="5974"/>
    <cellStyle name="Nota 2 2 3 4 7 2" xfId="10715"/>
    <cellStyle name="Nota 2 2 3 4 7 3" xfId="19492"/>
    <cellStyle name="Nota 2 2 3 4 8" xfId="7682"/>
    <cellStyle name="Nota 2 2 3 4 8 2" xfId="11703"/>
    <cellStyle name="Nota 2 2 3 4 8 3" xfId="21200"/>
    <cellStyle name="Nota 2 2 3 4 9" xfId="5168"/>
    <cellStyle name="Nota 2 2 3 4 9 2" xfId="12914"/>
    <cellStyle name="Nota 2 2 3 5" xfId="3187"/>
    <cellStyle name="Nota 2 2 3 5 10" xfId="9317"/>
    <cellStyle name="Nota 2 2 3 5 11" xfId="14973"/>
    <cellStyle name="Nota 2 2 3 5 2" xfId="3574"/>
    <cellStyle name="Nota 2 2 3 5 2 2" xfId="7271"/>
    <cellStyle name="Nota 2 2 3 5 2 2 2" xfId="11376"/>
    <cellStyle name="Nota 2 2 3 5 2 2 3" xfId="20789"/>
    <cellStyle name="Nota 2 2 3 5 2 3" xfId="5562"/>
    <cellStyle name="Nota 2 2 3 5 2 3 2" xfId="19080"/>
    <cellStyle name="Nota 2 2 3 5 2 4" xfId="9666"/>
    <cellStyle name="Nota 2 2 3 5 2 5" xfId="16206"/>
    <cellStyle name="Nota 2 2 3 5 3" xfId="3957"/>
    <cellStyle name="Nota 2 2 3 5 3 2" xfId="7324"/>
    <cellStyle name="Nota 2 2 3 5 3 2 2" xfId="11414"/>
    <cellStyle name="Nota 2 2 3 5 3 2 3" xfId="20842"/>
    <cellStyle name="Nota 2 2 3 5 3 3" xfId="5615"/>
    <cellStyle name="Nota 2 2 3 5 3 3 2" xfId="19133"/>
    <cellStyle name="Nota 2 2 3 5 3 4" xfId="9880"/>
    <cellStyle name="Nota 2 2 3 5 3 5" xfId="14034"/>
    <cellStyle name="Nota 2 2 3 5 4" xfId="4340"/>
    <cellStyle name="Nota 2 2 3 5 4 2" xfId="8153"/>
    <cellStyle name="Nota 2 2 3 5 4 2 2" xfId="12121"/>
    <cellStyle name="Nota 2 2 3 5 4 2 3" xfId="21671"/>
    <cellStyle name="Nota 2 2 3 5 4 3" xfId="6445"/>
    <cellStyle name="Nota 2 2 3 5 4 3 2" xfId="19963"/>
    <cellStyle name="Nota 2 2 3 5 4 4" xfId="10058"/>
    <cellStyle name="Nota 2 2 3 5 4 5" xfId="13665"/>
    <cellStyle name="Nota 2 2 3 5 5" xfId="4722"/>
    <cellStyle name="Nota 2 2 3 5 5 2" xfId="8385"/>
    <cellStyle name="Nota 2 2 3 5 5 2 2" xfId="12353"/>
    <cellStyle name="Nota 2 2 3 5 5 2 3" xfId="21903"/>
    <cellStyle name="Nota 2 2 3 5 5 3" xfId="6677"/>
    <cellStyle name="Nota 2 2 3 5 5 3 2" xfId="20195"/>
    <cellStyle name="Nota 2 2 3 5 5 4" xfId="10235"/>
    <cellStyle name="Nota 2 2 3 5 5 5" xfId="13283"/>
    <cellStyle name="Nota 2 2 3 5 6" xfId="6909"/>
    <cellStyle name="Nota 2 2 3 5 6 2" xfId="8617"/>
    <cellStyle name="Nota 2 2 3 5 6 2 2" xfId="12585"/>
    <cellStyle name="Nota 2 2 3 5 6 2 3" xfId="22135"/>
    <cellStyle name="Nota 2 2 3 5 6 3" xfId="11043"/>
    <cellStyle name="Nota 2 2 3 5 6 4" xfId="20427"/>
    <cellStyle name="Nota 2 2 3 5 7" xfId="5897"/>
    <cellStyle name="Nota 2 2 3 5 7 2" xfId="10638"/>
    <cellStyle name="Nota 2 2 3 5 7 3" xfId="19415"/>
    <cellStyle name="Nota 2 2 3 5 8" xfId="7605"/>
    <cellStyle name="Nota 2 2 3 5 8 2" xfId="11626"/>
    <cellStyle name="Nota 2 2 3 5 8 3" xfId="21123"/>
    <cellStyle name="Nota 2 2 3 5 9" xfId="4992"/>
    <cellStyle name="Nota 2 2 3 5 9 2" xfId="13027"/>
    <cellStyle name="Nota 2 2 3 6" xfId="2996"/>
    <cellStyle name="Nota 2 2 3 6 2" xfId="3383"/>
    <cellStyle name="Nota 2 2 3 6 2 2" xfId="5102"/>
    <cellStyle name="Nota 2 2 3 6 2 2 2" xfId="12937"/>
    <cellStyle name="Nota 2 2 3 6 2 3" xfId="9509"/>
    <cellStyle name="Nota 2 2 3 6 2 4" xfId="14480"/>
    <cellStyle name="Nota 2 2 3 6 3" xfId="3766"/>
    <cellStyle name="Nota 2 2 3 6 3 2" xfId="15008"/>
    <cellStyle name="Nota 2 2 3 6 4" xfId="4149"/>
    <cellStyle name="Nota 2 2 3 6 4 2" xfId="14123"/>
    <cellStyle name="Nota 2 2 3 6 5" xfId="4531"/>
    <cellStyle name="Nota 2 2 3 6 5 2" xfId="13474"/>
    <cellStyle name="Nota 2 2 3 6 6" xfId="5312"/>
    <cellStyle name="Nota 2 2 3 6 6 2" xfId="18830"/>
    <cellStyle name="Nota 2 2 3 6 7" xfId="9144"/>
    <cellStyle name="Nota 2 2 3 6 8" xfId="16422"/>
    <cellStyle name="Nota 2 2 3 7" xfId="6146"/>
    <cellStyle name="Nota 2 2 3 7 2" xfId="7854"/>
    <cellStyle name="Nota 2 2 3 7 2 2" xfId="11853"/>
    <cellStyle name="Nota 2 2 3 7 2 3" xfId="21372"/>
    <cellStyle name="Nota 2 2 3 7 3" xfId="10822"/>
    <cellStyle name="Nota 2 2 3 7 4" xfId="19664"/>
    <cellStyle name="Nota 2 2 3 8" xfId="6353"/>
    <cellStyle name="Nota 2 2 3 8 2" xfId="8061"/>
    <cellStyle name="Nota 2 2 3 8 2 2" xfId="12031"/>
    <cellStyle name="Nota 2 2 3 8 2 3" xfId="21579"/>
    <cellStyle name="Nota 2 2 3 8 3" xfId="10884"/>
    <cellStyle name="Nota 2 2 3 8 4" xfId="19871"/>
    <cellStyle name="Nota 2 2 3 9" xfId="5538"/>
    <cellStyle name="Nota 2 2 3 9 2" xfId="7247"/>
    <cellStyle name="Nota 2 2 3 9 2 2" xfId="11356"/>
    <cellStyle name="Nota 2 2 3 9 2 3" xfId="20765"/>
    <cellStyle name="Nota 2 2 3 9 3" xfId="10496"/>
    <cellStyle name="Nota 2 2 3 9 4" xfId="19056"/>
    <cellStyle name="Nota 2 2 4" xfId="3083"/>
    <cellStyle name="Nota 2 2 4 2" xfId="3470"/>
    <cellStyle name="Nota 2 2 4 2 2" xfId="15273"/>
    <cellStyle name="Nota 2 2 4 3" xfId="3853"/>
    <cellStyle name="Nota 2 2 4 3 2" xfId="14212"/>
    <cellStyle name="Nota 2 2 4 4" xfId="4236"/>
    <cellStyle name="Nota 2 2 4 4 2" xfId="13769"/>
    <cellStyle name="Nota 2 2 4 5" xfId="4618"/>
    <cellStyle name="Nota 2 2 4 5 2" xfId="13387"/>
    <cellStyle name="Nota 2 2 4 6" xfId="14358"/>
    <cellStyle name="Nota 2 2 5" xfId="2988"/>
    <cellStyle name="Nota 2 2 5 2" xfId="3375"/>
    <cellStyle name="Nota 2 2 5 2 2" xfId="18113"/>
    <cellStyle name="Nota 2 2 5 3" xfId="3758"/>
    <cellStyle name="Nota 2 2 5 3 2" xfId="17280"/>
    <cellStyle name="Nota 2 2 5 4" xfId="4141"/>
    <cellStyle name="Nota 2 2 5 4 2" xfId="13856"/>
    <cellStyle name="Nota 2 2 5 5" xfId="4523"/>
    <cellStyle name="Nota 2 2 5 5 2" xfId="13482"/>
    <cellStyle name="Nota 2 2 5 6" xfId="18574"/>
    <cellStyle name="Nota 2 2 6" xfId="22395"/>
    <cellStyle name="Nota 2 2 7" xfId="2157"/>
    <cellStyle name="Nota 2 3" xfId="1545"/>
    <cellStyle name="Nota 2 3 2" xfId="2617"/>
    <cellStyle name="Nota 2 3 2 10" xfId="5251"/>
    <cellStyle name="Nota 2 3 2 10 2" xfId="10391"/>
    <cellStyle name="Nota 2 3 2 10 3" xfId="12843"/>
    <cellStyle name="Nota 2 3 2 11" xfId="5045"/>
    <cellStyle name="Nota 2 3 2 11 2" xfId="10307"/>
    <cellStyle name="Nota 2 3 2 11 3" xfId="12976"/>
    <cellStyle name="Nota 2 3 2 12" xfId="4860"/>
    <cellStyle name="Nota 2 3 2 12 2" xfId="13146"/>
    <cellStyle name="Nota 2 3 2 13" xfId="8780"/>
    <cellStyle name="Nota 2 3 2 2" xfId="2706"/>
    <cellStyle name="Nota 2 3 2 2 10" xfId="7482"/>
    <cellStyle name="Nota 2 3 2 2 10 2" xfId="11536"/>
    <cellStyle name="Nota 2 3 2 2 10 3" xfId="21000"/>
    <cellStyle name="Nota 2 3 2 2 11" xfId="4899"/>
    <cellStyle name="Nota 2 3 2 2 11 2" xfId="13116"/>
    <cellStyle name="Nota 2 3 2 2 12" xfId="8861"/>
    <cellStyle name="Nota 2 3 2 2 13" xfId="17850"/>
    <cellStyle name="Nota 2 3 2 2 2" xfId="2761"/>
    <cellStyle name="Nota 2 3 2 2 2 2" xfId="2984"/>
    <cellStyle name="Nota 2 3 2 2 2 2 10" xfId="9136"/>
    <cellStyle name="Nota 2 3 2 2 2 2 11" xfId="16691"/>
    <cellStyle name="Nota 2 3 2 2 2 2 2" xfId="3371"/>
    <cellStyle name="Nota 2 3 2 2 2 2 2 2" xfId="7949"/>
    <cellStyle name="Nota 2 3 2 2 2 2 2 2 2" xfId="11925"/>
    <cellStyle name="Nota 2 3 2 2 2 2 2 2 3" xfId="21467"/>
    <cellStyle name="Nota 2 3 2 2 2 2 2 3" xfId="6241"/>
    <cellStyle name="Nota 2 3 2 2 2 2 2 3 2" xfId="19759"/>
    <cellStyle name="Nota 2 3 2 2 2 2 2 4" xfId="9501"/>
    <cellStyle name="Nota 2 3 2 2 2 2 2 5" xfId="17648"/>
    <cellStyle name="Nota 2 3 2 2 2 2 3" xfId="3754"/>
    <cellStyle name="Nota 2 3 2 2 2 2 3 2" xfId="7091"/>
    <cellStyle name="Nota 2 3 2 2 2 2 3 2 2" xfId="11225"/>
    <cellStyle name="Nota 2 3 2 2 2 2 3 2 3" xfId="20609"/>
    <cellStyle name="Nota 2 3 2 2 2 2 3 3" xfId="5382"/>
    <cellStyle name="Nota 2 3 2 2 2 2 3 3 2" xfId="18900"/>
    <cellStyle name="Nota 2 3 2 2 2 2 3 4" xfId="9816"/>
    <cellStyle name="Nota 2 3 2 2 2 2 3 5" xfId="17980"/>
    <cellStyle name="Nota 2 3 2 2 2 2 4" xfId="4137"/>
    <cellStyle name="Nota 2 3 2 2 2 2 4 2" xfId="8256"/>
    <cellStyle name="Nota 2 3 2 2 2 2 4 2 2" xfId="12224"/>
    <cellStyle name="Nota 2 3 2 2 2 2 4 2 3" xfId="21774"/>
    <cellStyle name="Nota 2 3 2 2 2 2 4 3" xfId="6548"/>
    <cellStyle name="Nota 2 3 2 2 2 2 4 3 2" xfId="20066"/>
    <cellStyle name="Nota 2 3 2 2 2 2 4 4" xfId="9994"/>
    <cellStyle name="Nota 2 3 2 2 2 2 4 5" xfId="13860"/>
    <cellStyle name="Nota 2 3 2 2 2 2 5" xfId="4519"/>
    <cellStyle name="Nota 2 3 2 2 2 2 5 2" xfId="8488"/>
    <cellStyle name="Nota 2 3 2 2 2 2 5 2 2" xfId="12456"/>
    <cellStyle name="Nota 2 3 2 2 2 2 5 2 3" xfId="22006"/>
    <cellStyle name="Nota 2 3 2 2 2 2 5 3" xfId="6780"/>
    <cellStyle name="Nota 2 3 2 2 2 2 5 3 2" xfId="20298"/>
    <cellStyle name="Nota 2 3 2 2 2 2 5 4" xfId="10171"/>
    <cellStyle name="Nota 2 3 2 2 2 2 5 5" xfId="13486"/>
    <cellStyle name="Nota 2 3 2 2 2 2 6" xfId="7012"/>
    <cellStyle name="Nota 2 3 2 2 2 2 6 2" xfId="8720"/>
    <cellStyle name="Nota 2 3 2 2 2 2 6 2 2" xfId="12688"/>
    <cellStyle name="Nota 2 3 2 2 2 2 6 2 3" xfId="22238"/>
    <cellStyle name="Nota 2 3 2 2 2 2 6 3" xfId="11146"/>
    <cellStyle name="Nota 2 3 2 2 2 2 6 4" xfId="20530"/>
    <cellStyle name="Nota 2 3 2 2 2 2 7" xfId="6000"/>
    <cellStyle name="Nota 2 3 2 2 2 2 7 2" xfId="10741"/>
    <cellStyle name="Nota 2 3 2 2 2 2 7 3" xfId="19518"/>
    <cellStyle name="Nota 2 3 2 2 2 2 8" xfId="7708"/>
    <cellStyle name="Nota 2 3 2 2 2 2 8 2" xfId="11729"/>
    <cellStyle name="Nota 2 3 2 2 2 2 8 3" xfId="21226"/>
    <cellStyle name="Nota 2 3 2 2 2 2 9" xfId="5194"/>
    <cellStyle name="Nota 2 3 2 2 2 2 9 2" xfId="12888"/>
    <cellStyle name="Nota 2 3 2 2 2 3" xfId="3251"/>
    <cellStyle name="Nota 2 3 2 2 2 3 10" xfId="9381"/>
    <cellStyle name="Nota 2 3 2 2 2 3 11" xfId="18501"/>
    <cellStyle name="Nota 2 3 2 2 2 3 2" xfId="3638"/>
    <cellStyle name="Nota 2 3 2 2 2 3 2 2" xfId="7999"/>
    <cellStyle name="Nota 2 3 2 2 2 3 2 2 2" xfId="11975"/>
    <cellStyle name="Nota 2 3 2 2 2 3 2 2 3" xfId="21517"/>
    <cellStyle name="Nota 2 3 2 2 2 3 2 3" xfId="6291"/>
    <cellStyle name="Nota 2 3 2 2 2 3 2 3 2" xfId="19809"/>
    <cellStyle name="Nota 2 3 2 2 2 3 2 4" xfId="9730"/>
    <cellStyle name="Nota 2 3 2 2 2 3 2 5" xfId="15021"/>
    <cellStyle name="Nota 2 3 2 2 2 3 3" xfId="4021"/>
    <cellStyle name="Nota 2 3 2 2 2 3 3 2" xfId="7066"/>
    <cellStyle name="Nota 2 3 2 2 2 3 3 2 2" xfId="11200"/>
    <cellStyle name="Nota 2 3 2 2 2 3 3 2 3" xfId="20584"/>
    <cellStyle name="Nota 2 3 2 2 2 3 3 3" xfId="5357"/>
    <cellStyle name="Nota 2 3 2 2 2 3 3 3 2" xfId="18875"/>
    <cellStyle name="Nota 2 3 2 2 2 3 3 4" xfId="9940"/>
    <cellStyle name="Nota 2 3 2 2 2 3 3 5" xfId="13970"/>
    <cellStyle name="Nota 2 3 2 2 2 3 4" xfId="4404"/>
    <cellStyle name="Nota 2 3 2 2 2 3 4 2" xfId="8306"/>
    <cellStyle name="Nota 2 3 2 2 2 3 4 2 2" xfId="12274"/>
    <cellStyle name="Nota 2 3 2 2 2 3 4 2 3" xfId="21824"/>
    <cellStyle name="Nota 2 3 2 2 2 3 4 3" xfId="6598"/>
    <cellStyle name="Nota 2 3 2 2 2 3 4 3 2" xfId="20116"/>
    <cellStyle name="Nota 2 3 2 2 2 3 4 4" xfId="10118"/>
    <cellStyle name="Nota 2 3 2 2 2 3 4 5" xfId="13601"/>
    <cellStyle name="Nota 2 3 2 2 2 3 5" xfId="4786"/>
    <cellStyle name="Nota 2 3 2 2 2 3 5 2" xfId="8538"/>
    <cellStyle name="Nota 2 3 2 2 2 3 5 2 2" xfId="12506"/>
    <cellStyle name="Nota 2 3 2 2 2 3 5 2 3" xfId="22056"/>
    <cellStyle name="Nota 2 3 2 2 2 3 5 3" xfId="6830"/>
    <cellStyle name="Nota 2 3 2 2 2 3 5 3 2" xfId="20348"/>
    <cellStyle name="Nota 2 3 2 2 2 3 5 4" xfId="10295"/>
    <cellStyle name="Nota 2 3 2 2 2 3 5 5" xfId="13219"/>
    <cellStyle name="Nota 2 3 2 2 2 3 6" xfId="7062"/>
    <cellStyle name="Nota 2 3 2 2 2 3 6 2" xfId="8770"/>
    <cellStyle name="Nota 2 3 2 2 2 3 6 2 2" xfId="12738"/>
    <cellStyle name="Nota 2 3 2 2 2 3 6 2 3" xfId="22288"/>
    <cellStyle name="Nota 2 3 2 2 2 3 6 3" xfId="11196"/>
    <cellStyle name="Nota 2 3 2 2 2 3 6 4" xfId="20580"/>
    <cellStyle name="Nota 2 3 2 2 2 3 7" xfId="6050"/>
    <cellStyle name="Nota 2 3 2 2 2 3 7 2" xfId="10791"/>
    <cellStyle name="Nota 2 3 2 2 2 3 7 3" xfId="19568"/>
    <cellStyle name="Nota 2 3 2 2 2 3 8" xfId="7758"/>
    <cellStyle name="Nota 2 3 2 2 2 3 8 2" xfId="11779"/>
    <cellStyle name="Nota 2 3 2 2 2 3 8 3" xfId="21276"/>
    <cellStyle name="Nota 2 3 2 2 2 3 9" xfId="5244"/>
    <cellStyle name="Nota 2 3 2 2 2 3 9 2" xfId="12850"/>
    <cellStyle name="Nota 2 3 2 2 2 4" xfId="3308"/>
    <cellStyle name="Nota 2 3 2 2 2 4 2" xfId="3695"/>
    <cellStyle name="Nota 2 3 2 2 2 4 2 2" xfId="16404"/>
    <cellStyle name="Nota 2 3 2 2 2 4 3" xfId="4078"/>
    <cellStyle name="Nota 2 3 2 2 2 4 3 2" xfId="13916"/>
    <cellStyle name="Nota 2 3 2 2 2 4 4" xfId="4461"/>
    <cellStyle name="Nota 2 3 2 2 2 4 4 2" xfId="13544"/>
    <cellStyle name="Nota 2 3 2 2 2 4 5" xfId="4843"/>
    <cellStyle name="Nota 2 3 2 2 2 4 5 2" xfId="13163"/>
    <cellStyle name="Nota 2 3 2 2 2 4 6" xfId="5840"/>
    <cellStyle name="Nota 2 3 2 2 2 4 6 2" xfId="19358"/>
    <cellStyle name="Nota 2 3 2 2 2 4 7" xfId="9438"/>
    <cellStyle name="Nota 2 3 2 2 2 4 8" xfId="17890"/>
    <cellStyle name="Nota 2 3 2 2 2 5" xfId="2926"/>
    <cellStyle name="Nota 2 3 2 2 2 5 2" xfId="7548"/>
    <cellStyle name="Nota 2 3 2 2 2 5 2 2" xfId="21066"/>
    <cellStyle name="Nota 2 3 2 2 2 5 3" xfId="9078"/>
    <cellStyle name="Nota 2 3 2 2 2 5 4" xfId="18525"/>
    <cellStyle name="Nota 2 3 2 2 2 6" xfId="8916"/>
    <cellStyle name="Nota 2 3 2 2 3" xfId="2639"/>
    <cellStyle name="Nota 2 3 2 2 3 2" xfId="2938"/>
    <cellStyle name="Nota 2 3 2 2 3 2 10" xfId="9090"/>
    <cellStyle name="Nota 2 3 2 2 3 2 11" xfId="16083"/>
    <cellStyle name="Nota 2 3 2 2 3 2 2" xfId="3325"/>
    <cellStyle name="Nota 2 3 2 2 3 2 2 2" xfId="7382"/>
    <cellStyle name="Nota 2 3 2 2 3 2 2 2 2" xfId="11468"/>
    <cellStyle name="Nota 2 3 2 2 3 2 2 2 3" xfId="20900"/>
    <cellStyle name="Nota 2 3 2 2 3 2 2 3" xfId="5673"/>
    <cellStyle name="Nota 2 3 2 2 3 2 2 3 2" xfId="19191"/>
    <cellStyle name="Nota 2 3 2 2 3 2 2 4" xfId="9455"/>
    <cellStyle name="Nota 2 3 2 2 3 2 2 5" xfId="18454"/>
    <cellStyle name="Nota 2 3 2 2 3 2 3" xfId="3708"/>
    <cellStyle name="Nota 2 3 2 2 3 2 3 2" xfId="7857"/>
    <cellStyle name="Nota 2 3 2 2 3 2 3 2 2" xfId="11855"/>
    <cellStyle name="Nota 2 3 2 2 3 2 3 2 3" xfId="21375"/>
    <cellStyle name="Nota 2 3 2 2 3 2 3 3" xfId="6149"/>
    <cellStyle name="Nota 2 3 2 2 3 2 3 3 2" xfId="19667"/>
    <cellStyle name="Nota 2 3 2 2 3 2 3 4" xfId="9770"/>
    <cellStyle name="Nota 2 3 2 2 3 2 3 5" xfId="14639"/>
    <cellStyle name="Nota 2 3 2 2 3 2 4" xfId="4091"/>
    <cellStyle name="Nota 2 3 2 2 3 2 4 2" xfId="8212"/>
    <cellStyle name="Nota 2 3 2 2 3 2 4 2 2" xfId="12180"/>
    <cellStyle name="Nota 2 3 2 2 3 2 4 2 3" xfId="21730"/>
    <cellStyle name="Nota 2 3 2 2 3 2 4 3" xfId="6504"/>
    <cellStyle name="Nota 2 3 2 2 3 2 4 3 2" xfId="20022"/>
    <cellStyle name="Nota 2 3 2 2 3 2 4 4" xfId="9948"/>
    <cellStyle name="Nota 2 3 2 2 3 2 4 5" xfId="13903"/>
    <cellStyle name="Nota 2 3 2 2 3 2 5" xfId="4473"/>
    <cellStyle name="Nota 2 3 2 2 3 2 5 2" xfId="8444"/>
    <cellStyle name="Nota 2 3 2 2 3 2 5 2 2" xfId="12412"/>
    <cellStyle name="Nota 2 3 2 2 3 2 5 2 3" xfId="21962"/>
    <cellStyle name="Nota 2 3 2 2 3 2 5 3" xfId="6736"/>
    <cellStyle name="Nota 2 3 2 2 3 2 5 3 2" xfId="20254"/>
    <cellStyle name="Nota 2 3 2 2 3 2 5 4" xfId="10125"/>
    <cellStyle name="Nota 2 3 2 2 3 2 5 5" xfId="13532"/>
    <cellStyle name="Nota 2 3 2 2 3 2 6" xfId="6968"/>
    <cellStyle name="Nota 2 3 2 2 3 2 6 2" xfId="8676"/>
    <cellStyle name="Nota 2 3 2 2 3 2 6 2 2" xfId="12644"/>
    <cellStyle name="Nota 2 3 2 2 3 2 6 2 3" xfId="22194"/>
    <cellStyle name="Nota 2 3 2 2 3 2 6 3" xfId="11102"/>
    <cellStyle name="Nota 2 3 2 2 3 2 6 4" xfId="20486"/>
    <cellStyle name="Nota 2 3 2 2 3 2 7" xfId="5956"/>
    <cellStyle name="Nota 2 3 2 2 3 2 7 2" xfId="10697"/>
    <cellStyle name="Nota 2 3 2 2 3 2 7 3" xfId="19474"/>
    <cellStyle name="Nota 2 3 2 2 3 2 8" xfId="7664"/>
    <cellStyle name="Nota 2 3 2 2 3 2 8 2" xfId="11685"/>
    <cellStyle name="Nota 2 3 2 2 3 2 8 3" xfId="21182"/>
    <cellStyle name="Nota 2 3 2 2 3 2 9" xfId="5147"/>
    <cellStyle name="Nota 2 3 2 2 3 2 9 2" xfId="12923"/>
    <cellStyle name="Nota 2 3 2 2 3 3" xfId="3131"/>
    <cellStyle name="Nota 2 3 2 2 3 3 10" xfId="9261"/>
    <cellStyle name="Nota 2 3 2 2 3 3 11" xfId="16171"/>
    <cellStyle name="Nota 2 3 2 2 3 3 2" xfId="3518"/>
    <cellStyle name="Nota 2 3 2 2 3 3 2 2" xfId="7373"/>
    <cellStyle name="Nota 2 3 2 2 3 3 2 2 2" xfId="11459"/>
    <cellStyle name="Nota 2 3 2 2 3 3 2 2 3" xfId="20891"/>
    <cellStyle name="Nota 2 3 2 2 3 3 2 3" xfId="5664"/>
    <cellStyle name="Nota 2 3 2 2 3 3 2 3 2" xfId="19182"/>
    <cellStyle name="Nota 2 3 2 2 3 3 2 4" xfId="9610"/>
    <cellStyle name="Nota 2 3 2 2 3 3 2 5" xfId="15374"/>
    <cellStyle name="Nota 2 3 2 2 3 3 3" xfId="3901"/>
    <cellStyle name="Nota 2 3 2 2 3 3 3 2" xfId="7110"/>
    <cellStyle name="Nota 2 3 2 2 3 3 3 2 2" xfId="11244"/>
    <cellStyle name="Nota 2 3 2 2 3 3 3 2 3" xfId="20628"/>
    <cellStyle name="Nota 2 3 2 2 3 3 3 3" xfId="5401"/>
    <cellStyle name="Nota 2 3 2 2 3 3 3 3 2" xfId="18919"/>
    <cellStyle name="Nota 2 3 2 2 3 3 3 4" xfId="9824"/>
    <cellStyle name="Nota 2 3 2 2 3 3 3 5" xfId="14087"/>
    <cellStyle name="Nota 2 3 2 2 3 3 4" xfId="4284"/>
    <cellStyle name="Nota 2 3 2 2 3 3 4 2" xfId="8197"/>
    <cellStyle name="Nota 2 3 2 2 3 3 4 2 2" xfId="12165"/>
    <cellStyle name="Nota 2 3 2 2 3 3 4 2 3" xfId="21715"/>
    <cellStyle name="Nota 2 3 2 2 3 3 4 3" xfId="6489"/>
    <cellStyle name="Nota 2 3 2 2 3 3 4 3 2" xfId="20007"/>
    <cellStyle name="Nota 2 3 2 2 3 3 4 4" xfId="10002"/>
    <cellStyle name="Nota 2 3 2 2 3 3 4 5" xfId="13721"/>
    <cellStyle name="Nota 2 3 2 2 3 3 5" xfId="4666"/>
    <cellStyle name="Nota 2 3 2 2 3 3 5 2" xfId="8429"/>
    <cellStyle name="Nota 2 3 2 2 3 3 5 2 2" xfId="12397"/>
    <cellStyle name="Nota 2 3 2 2 3 3 5 2 3" xfId="21947"/>
    <cellStyle name="Nota 2 3 2 2 3 3 5 3" xfId="6721"/>
    <cellStyle name="Nota 2 3 2 2 3 3 5 3 2" xfId="20239"/>
    <cellStyle name="Nota 2 3 2 2 3 3 5 4" xfId="10179"/>
    <cellStyle name="Nota 2 3 2 2 3 3 5 5" xfId="13339"/>
    <cellStyle name="Nota 2 3 2 2 3 3 6" xfId="6953"/>
    <cellStyle name="Nota 2 3 2 2 3 3 6 2" xfId="8661"/>
    <cellStyle name="Nota 2 3 2 2 3 3 6 2 2" xfId="12629"/>
    <cellStyle name="Nota 2 3 2 2 3 3 6 2 3" xfId="22179"/>
    <cellStyle name="Nota 2 3 2 2 3 3 6 3" xfId="11087"/>
    <cellStyle name="Nota 2 3 2 2 3 3 6 4" xfId="20471"/>
    <cellStyle name="Nota 2 3 2 2 3 3 7" xfId="5941"/>
    <cellStyle name="Nota 2 3 2 2 3 3 7 2" xfId="10682"/>
    <cellStyle name="Nota 2 3 2 2 3 3 7 3" xfId="19459"/>
    <cellStyle name="Nota 2 3 2 2 3 3 8" xfId="7649"/>
    <cellStyle name="Nota 2 3 2 2 3 3 8 2" xfId="11670"/>
    <cellStyle name="Nota 2 3 2 2 3 3 8 3" xfId="21167"/>
    <cellStyle name="Nota 2 3 2 2 3 3 9" xfId="5037"/>
    <cellStyle name="Nota 2 3 2 2 3 3 9 2" xfId="12982"/>
    <cellStyle name="Nota 2 3 2 2 3 4" xfId="3073"/>
    <cellStyle name="Nota 2 3 2 2 3 4 2" xfId="3460"/>
    <cellStyle name="Nota 2 3 2 2 3 4 2 2" xfId="16509"/>
    <cellStyle name="Nota 2 3 2 2 3 4 3" xfId="3843"/>
    <cellStyle name="Nota 2 3 2 2 3 4 3 2" xfId="14182"/>
    <cellStyle name="Nota 2 3 2 2 3 4 4" xfId="4226"/>
    <cellStyle name="Nota 2 3 2 2 3 4 4 2" xfId="13779"/>
    <cellStyle name="Nota 2 3 2 2 3 4 5" xfId="4608"/>
    <cellStyle name="Nota 2 3 2 2 3 4 5 2" xfId="13397"/>
    <cellStyle name="Nota 2 3 2 2 3 4 6" xfId="5751"/>
    <cellStyle name="Nota 2 3 2 2 3 4 6 2" xfId="19269"/>
    <cellStyle name="Nota 2 3 2 2 3 4 7" xfId="9213"/>
    <cellStyle name="Nota 2 3 2 2 3 4 8" xfId="16003"/>
    <cellStyle name="Nota 2 3 2 2 3 5" xfId="2839"/>
    <cellStyle name="Nota 2 3 2 2 3 5 2" xfId="7460"/>
    <cellStyle name="Nota 2 3 2 2 3 5 2 2" xfId="20978"/>
    <cellStyle name="Nota 2 3 2 2 3 5 3" xfId="8992"/>
    <cellStyle name="Nota 2 3 2 2 3 5 4" xfId="15001"/>
    <cellStyle name="Nota 2 3 2 2 3 6" xfId="8796"/>
    <cellStyle name="Nota 2 3 2 2 4" xfId="2960"/>
    <cellStyle name="Nota 2 3 2 2 4 10" xfId="9112"/>
    <cellStyle name="Nota 2 3 2 2 4 11" xfId="15340"/>
    <cellStyle name="Nota 2 3 2 2 4 2" xfId="3347"/>
    <cellStyle name="Nota 2 3 2 2 4 2 2" xfId="7348"/>
    <cellStyle name="Nota 2 3 2 2 4 2 2 2" xfId="11434"/>
    <cellStyle name="Nota 2 3 2 2 4 2 2 3" xfId="20866"/>
    <cellStyle name="Nota 2 3 2 2 4 2 3" xfId="5639"/>
    <cellStyle name="Nota 2 3 2 2 4 2 3 2" xfId="19157"/>
    <cellStyle name="Nota 2 3 2 2 4 2 4" xfId="9477"/>
    <cellStyle name="Nota 2 3 2 2 4 2 5" xfId="15028"/>
    <cellStyle name="Nota 2 3 2 2 4 3" xfId="3730"/>
    <cellStyle name="Nota 2 3 2 2 4 3 2" xfId="8011"/>
    <cellStyle name="Nota 2 3 2 2 4 3 2 2" xfId="11987"/>
    <cellStyle name="Nota 2 3 2 2 4 3 2 3" xfId="21529"/>
    <cellStyle name="Nota 2 3 2 2 4 3 3" xfId="6303"/>
    <cellStyle name="Nota 2 3 2 2 4 3 3 2" xfId="19821"/>
    <cellStyle name="Nota 2 3 2 2 4 3 4" xfId="9792"/>
    <cellStyle name="Nota 2 3 2 2 4 3 5" xfId="15590"/>
    <cellStyle name="Nota 2 3 2 2 4 4" xfId="4113"/>
    <cellStyle name="Nota 2 3 2 2 4 4 2" xfId="8126"/>
    <cellStyle name="Nota 2 3 2 2 4 4 2 2" xfId="12094"/>
    <cellStyle name="Nota 2 3 2 2 4 4 2 3" xfId="21644"/>
    <cellStyle name="Nota 2 3 2 2 4 4 3" xfId="6418"/>
    <cellStyle name="Nota 2 3 2 2 4 4 3 2" xfId="19936"/>
    <cellStyle name="Nota 2 3 2 2 4 4 4" xfId="9970"/>
    <cellStyle name="Nota 2 3 2 2 4 4 5" xfId="13881"/>
    <cellStyle name="Nota 2 3 2 2 4 5" xfId="4495"/>
    <cellStyle name="Nota 2 3 2 2 4 5 2" xfId="8358"/>
    <cellStyle name="Nota 2 3 2 2 4 5 2 2" xfId="12326"/>
    <cellStyle name="Nota 2 3 2 2 4 5 2 3" xfId="21876"/>
    <cellStyle name="Nota 2 3 2 2 4 5 3" xfId="6650"/>
    <cellStyle name="Nota 2 3 2 2 4 5 3 2" xfId="20168"/>
    <cellStyle name="Nota 2 3 2 2 4 5 4" xfId="10147"/>
    <cellStyle name="Nota 2 3 2 2 4 5 5" xfId="13510"/>
    <cellStyle name="Nota 2 3 2 2 4 6" xfId="6882"/>
    <cellStyle name="Nota 2 3 2 2 4 6 2" xfId="8590"/>
    <cellStyle name="Nota 2 3 2 2 4 6 2 2" xfId="12558"/>
    <cellStyle name="Nota 2 3 2 2 4 6 2 3" xfId="22108"/>
    <cellStyle name="Nota 2 3 2 2 4 6 3" xfId="11016"/>
    <cellStyle name="Nota 2 3 2 2 4 6 4" xfId="20400"/>
    <cellStyle name="Nota 2 3 2 2 4 7" xfId="5870"/>
    <cellStyle name="Nota 2 3 2 2 4 7 2" xfId="10611"/>
    <cellStyle name="Nota 2 3 2 2 4 7 3" xfId="19388"/>
    <cellStyle name="Nota 2 3 2 2 4 8" xfId="7578"/>
    <cellStyle name="Nota 2 3 2 2 4 8 2" xfId="11599"/>
    <cellStyle name="Nota 2 3 2 2 4 8 3" xfId="21096"/>
    <cellStyle name="Nota 2 3 2 2 4 9" xfId="4960"/>
    <cellStyle name="Nota 2 3 2 2 4 9 2" xfId="13059"/>
    <cellStyle name="Nota 2 3 2 2 5" xfId="3196"/>
    <cellStyle name="Nota 2 3 2 2 5 2" xfId="3583"/>
    <cellStyle name="Nota 2 3 2 2 5 2 2" xfId="5100"/>
    <cellStyle name="Nota 2 3 2 2 5 2 2 2" xfId="12939"/>
    <cellStyle name="Nota 2 3 2 2 5 2 3" xfId="9675"/>
    <cellStyle name="Nota 2 3 2 2 5 2 4" xfId="16692"/>
    <cellStyle name="Nota 2 3 2 2 5 3" xfId="3966"/>
    <cellStyle name="Nota 2 3 2 2 5 3 2" xfId="14025"/>
    <cellStyle name="Nota 2 3 2 2 5 4" xfId="4349"/>
    <cellStyle name="Nota 2 3 2 2 5 4 2" xfId="13656"/>
    <cellStyle name="Nota 2 3 2 2 5 5" xfId="4731"/>
    <cellStyle name="Nota 2 3 2 2 5 5 2" xfId="13274"/>
    <cellStyle name="Nota 2 3 2 2 5 6" xfId="5314"/>
    <cellStyle name="Nota 2 3 2 2 5 6 2" xfId="18832"/>
    <cellStyle name="Nota 2 3 2 2 5 7" xfId="9326"/>
    <cellStyle name="Nota 2 3 2 2 5 8" xfId="15755"/>
    <cellStyle name="Nota 2 3 2 2 6" xfId="3033"/>
    <cellStyle name="Nota 2 3 2 2 6 2" xfId="3420"/>
    <cellStyle name="Nota 2 3 2 2 6 2 2" xfId="7909"/>
    <cellStyle name="Nota 2 3 2 2 6 2 2 2" xfId="21427"/>
    <cellStyle name="Nota 2 3 2 2 6 2 3" xfId="9535"/>
    <cellStyle name="Nota 2 3 2 2 6 2 4" xfId="17829"/>
    <cellStyle name="Nota 2 3 2 2 6 3" xfId="3803"/>
    <cellStyle name="Nota 2 3 2 2 6 3 2" xfId="17297"/>
    <cellStyle name="Nota 2 3 2 2 6 4" xfId="4186"/>
    <cellStyle name="Nota 2 3 2 2 6 4 2" xfId="13819"/>
    <cellStyle name="Nota 2 3 2 2 6 5" xfId="4568"/>
    <cellStyle name="Nota 2 3 2 2 6 5 2" xfId="13437"/>
    <cellStyle name="Nota 2 3 2 2 6 6" xfId="6201"/>
    <cellStyle name="Nota 2 3 2 2 6 6 2" xfId="19719"/>
    <cellStyle name="Nota 2 3 2 2 6 7" xfId="9173"/>
    <cellStyle name="Nota 2 3 2 2 6 8" xfId="18586"/>
    <cellStyle name="Nota 2 3 2 2 7" xfId="6054"/>
    <cellStyle name="Nota 2 3 2 2 7 2" xfId="7762"/>
    <cellStyle name="Nota 2 3 2 2 7 2 2" xfId="11783"/>
    <cellStyle name="Nota 2 3 2 2 7 2 3" xfId="21280"/>
    <cellStyle name="Nota 2 3 2 2 7 3" xfId="10795"/>
    <cellStyle name="Nota 2 3 2 2 7 4" xfId="19572"/>
    <cellStyle name="Nota 2 3 2 2 8" xfId="5415"/>
    <cellStyle name="Nota 2 3 2 2 8 2" xfId="7124"/>
    <cellStyle name="Nota 2 3 2 2 8 2 2" xfId="11258"/>
    <cellStyle name="Nota 2 3 2 2 8 2 3" xfId="20642"/>
    <cellStyle name="Nota 2 3 2 2 8 3" xfId="10432"/>
    <cellStyle name="Nota 2 3 2 2 8 4" xfId="18933"/>
    <cellStyle name="Nota 2 3 2 2 9" xfId="5773"/>
    <cellStyle name="Nota 2 3 2 2 9 2" xfId="10549"/>
    <cellStyle name="Nota 2 3 2 2 9 3" xfId="19291"/>
    <cellStyle name="Nota 2 3 2 3" xfId="2722"/>
    <cellStyle name="Nota 2 3 2 3 2" xfId="2967"/>
    <cellStyle name="Nota 2 3 2 3 2 10" xfId="9119"/>
    <cellStyle name="Nota 2 3 2 3 2 11" xfId="18677"/>
    <cellStyle name="Nota 2 3 2 3 2 2" xfId="3354"/>
    <cellStyle name="Nota 2 3 2 3 2 2 2" xfId="7931"/>
    <cellStyle name="Nota 2 3 2 3 2 2 2 2" xfId="11907"/>
    <cellStyle name="Nota 2 3 2 3 2 2 2 3" xfId="21449"/>
    <cellStyle name="Nota 2 3 2 3 2 2 3" xfId="6223"/>
    <cellStyle name="Nota 2 3 2 3 2 2 3 2" xfId="19741"/>
    <cellStyle name="Nota 2 3 2 3 2 2 4" xfId="9484"/>
    <cellStyle name="Nota 2 3 2 3 2 2 5" xfId="17840"/>
    <cellStyle name="Nota 2 3 2 3 2 3" xfId="3737"/>
    <cellStyle name="Nota 2 3 2 3 2 3 2" xfId="7194"/>
    <cellStyle name="Nota 2 3 2 3 2 3 2 2" xfId="11321"/>
    <cellStyle name="Nota 2 3 2 3 2 3 2 3" xfId="20712"/>
    <cellStyle name="Nota 2 3 2 3 2 3 3" xfId="5485"/>
    <cellStyle name="Nota 2 3 2 3 2 3 3 2" xfId="19003"/>
    <cellStyle name="Nota 2 3 2 3 2 3 4" xfId="9799"/>
    <cellStyle name="Nota 2 3 2 3 2 3 5" xfId="16676"/>
    <cellStyle name="Nota 2 3 2 3 2 4" xfId="4120"/>
    <cellStyle name="Nota 2 3 2 3 2 4 2" xfId="8238"/>
    <cellStyle name="Nota 2 3 2 3 2 4 2 2" xfId="12206"/>
    <cellStyle name="Nota 2 3 2 3 2 4 2 3" xfId="21756"/>
    <cellStyle name="Nota 2 3 2 3 2 4 3" xfId="6530"/>
    <cellStyle name="Nota 2 3 2 3 2 4 3 2" xfId="20048"/>
    <cellStyle name="Nota 2 3 2 3 2 4 4" xfId="9977"/>
    <cellStyle name="Nota 2 3 2 3 2 4 5" xfId="13877"/>
    <cellStyle name="Nota 2 3 2 3 2 5" xfId="4502"/>
    <cellStyle name="Nota 2 3 2 3 2 5 2" xfId="8470"/>
    <cellStyle name="Nota 2 3 2 3 2 5 2 2" xfId="12438"/>
    <cellStyle name="Nota 2 3 2 3 2 5 2 3" xfId="21988"/>
    <cellStyle name="Nota 2 3 2 3 2 5 3" xfId="6762"/>
    <cellStyle name="Nota 2 3 2 3 2 5 3 2" xfId="20280"/>
    <cellStyle name="Nota 2 3 2 3 2 5 4" xfId="10154"/>
    <cellStyle name="Nota 2 3 2 3 2 5 5" xfId="13503"/>
    <cellStyle name="Nota 2 3 2 3 2 6" xfId="6994"/>
    <cellStyle name="Nota 2 3 2 3 2 6 2" xfId="8702"/>
    <cellStyle name="Nota 2 3 2 3 2 6 2 2" xfId="12670"/>
    <cellStyle name="Nota 2 3 2 3 2 6 2 3" xfId="22220"/>
    <cellStyle name="Nota 2 3 2 3 2 6 3" xfId="11128"/>
    <cellStyle name="Nota 2 3 2 3 2 6 4" xfId="20512"/>
    <cellStyle name="Nota 2 3 2 3 2 7" xfId="5982"/>
    <cellStyle name="Nota 2 3 2 3 2 7 2" xfId="10723"/>
    <cellStyle name="Nota 2 3 2 3 2 7 3" xfId="19500"/>
    <cellStyle name="Nota 2 3 2 3 2 8" xfId="7690"/>
    <cellStyle name="Nota 2 3 2 3 2 8 2" xfId="11711"/>
    <cellStyle name="Nota 2 3 2 3 2 8 3" xfId="21208"/>
    <cellStyle name="Nota 2 3 2 3 2 9" xfId="5176"/>
    <cellStyle name="Nota 2 3 2 3 2 9 2" xfId="12906"/>
    <cellStyle name="Nota 2 3 2 3 3" xfId="3212"/>
    <cellStyle name="Nota 2 3 2 3 3 10" xfId="9342"/>
    <cellStyle name="Nota 2 3 2 3 3 11" xfId="17289"/>
    <cellStyle name="Nota 2 3 2 3 3 2" xfId="3599"/>
    <cellStyle name="Nota 2 3 2 3 3 2 2" xfId="7960"/>
    <cellStyle name="Nota 2 3 2 3 3 2 2 2" xfId="11936"/>
    <cellStyle name="Nota 2 3 2 3 3 2 2 3" xfId="21478"/>
    <cellStyle name="Nota 2 3 2 3 3 2 3" xfId="6252"/>
    <cellStyle name="Nota 2 3 2 3 3 2 3 2" xfId="19770"/>
    <cellStyle name="Nota 2 3 2 3 3 2 4" xfId="9691"/>
    <cellStyle name="Nota 2 3 2 3 3 2 5" xfId="17899"/>
    <cellStyle name="Nota 2 3 2 3 3 3" xfId="3982"/>
    <cellStyle name="Nota 2 3 2 3 3 3 2" xfId="7812"/>
    <cellStyle name="Nota 2 3 2 3 3 3 2 2" xfId="11824"/>
    <cellStyle name="Nota 2 3 2 3 3 3 2 3" xfId="21330"/>
    <cellStyle name="Nota 2 3 2 3 3 3 3" xfId="6104"/>
    <cellStyle name="Nota 2 3 2 3 3 3 3 2" xfId="19622"/>
    <cellStyle name="Nota 2 3 2 3 3 3 4" xfId="9901"/>
    <cellStyle name="Nota 2 3 2 3 3 3 5" xfId="14009"/>
    <cellStyle name="Nota 2 3 2 3 3 4" xfId="4365"/>
    <cellStyle name="Nota 2 3 2 3 3 4 2" xfId="8267"/>
    <cellStyle name="Nota 2 3 2 3 3 4 2 2" xfId="12235"/>
    <cellStyle name="Nota 2 3 2 3 3 4 2 3" xfId="21785"/>
    <cellStyle name="Nota 2 3 2 3 3 4 3" xfId="6559"/>
    <cellStyle name="Nota 2 3 2 3 3 4 3 2" xfId="20077"/>
    <cellStyle name="Nota 2 3 2 3 3 4 4" xfId="10079"/>
    <cellStyle name="Nota 2 3 2 3 3 4 5" xfId="13640"/>
    <cellStyle name="Nota 2 3 2 3 3 5" xfId="4747"/>
    <cellStyle name="Nota 2 3 2 3 3 5 2" xfId="8499"/>
    <cellStyle name="Nota 2 3 2 3 3 5 2 2" xfId="12467"/>
    <cellStyle name="Nota 2 3 2 3 3 5 2 3" xfId="22017"/>
    <cellStyle name="Nota 2 3 2 3 3 5 3" xfId="6791"/>
    <cellStyle name="Nota 2 3 2 3 3 5 3 2" xfId="20309"/>
    <cellStyle name="Nota 2 3 2 3 3 5 4" xfId="10256"/>
    <cellStyle name="Nota 2 3 2 3 3 5 5" xfId="13258"/>
    <cellStyle name="Nota 2 3 2 3 3 6" xfId="7023"/>
    <cellStyle name="Nota 2 3 2 3 3 6 2" xfId="8731"/>
    <cellStyle name="Nota 2 3 2 3 3 6 2 2" xfId="12699"/>
    <cellStyle name="Nota 2 3 2 3 3 6 2 3" xfId="22249"/>
    <cellStyle name="Nota 2 3 2 3 3 6 3" xfId="11157"/>
    <cellStyle name="Nota 2 3 2 3 3 6 4" xfId="20541"/>
    <cellStyle name="Nota 2 3 2 3 3 7" xfId="6011"/>
    <cellStyle name="Nota 2 3 2 3 3 7 2" xfId="10752"/>
    <cellStyle name="Nota 2 3 2 3 3 7 3" xfId="19529"/>
    <cellStyle name="Nota 2 3 2 3 3 8" xfId="7719"/>
    <cellStyle name="Nota 2 3 2 3 3 8 2" xfId="11740"/>
    <cellStyle name="Nota 2 3 2 3 3 8 3" xfId="21237"/>
    <cellStyle name="Nota 2 3 2 3 3 9" xfId="5205"/>
    <cellStyle name="Nota 2 3 2 3 3 9 2" xfId="12877"/>
    <cellStyle name="Nota 2 3 2 3 4" xfId="3269"/>
    <cellStyle name="Nota 2 3 2 3 4 2" xfId="3656"/>
    <cellStyle name="Nota 2 3 2 3 4 2 2" xfId="18766"/>
    <cellStyle name="Nota 2 3 2 3 4 3" xfId="4039"/>
    <cellStyle name="Nota 2 3 2 3 4 3 2" xfId="13952"/>
    <cellStyle name="Nota 2 3 2 3 4 4" xfId="4422"/>
    <cellStyle name="Nota 2 3 2 3 4 4 2" xfId="13583"/>
    <cellStyle name="Nota 2 3 2 3 4 5" xfId="4804"/>
    <cellStyle name="Nota 2 3 2 3 4 5 2" xfId="13202"/>
    <cellStyle name="Nota 2 3 2 3 4 6" xfId="5790"/>
    <cellStyle name="Nota 2 3 2 3 4 6 2" xfId="19308"/>
    <cellStyle name="Nota 2 3 2 3 4 7" xfId="9399"/>
    <cellStyle name="Nota 2 3 2 3 4 8" xfId="14821"/>
    <cellStyle name="Nota 2 3 2 3 5" xfId="2887"/>
    <cellStyle name="Nota 2 3 2 3 5 2" xfId="7498"/>
    <cellStyle name="Nota 2 3 2 3 5 2 2" xfId="21016"/>
    <cellStyle name="Nota 2 3 2 3 5 3" xfId="9039"/>
    <cellStyle name="Nota 2 3 2 3 5 4" xfId="14100"/>
    <cellStyle name="Nota 2 3 2 3 6" xfId="8877"/>
    <cellStyle name="Nota 2 3 2 4" xfId="2681"/>
    <cellStyle name="Nota 2 3 2 4 2" xfId="2739"/>
    <cellStyle name="Nota 2 3 2 4 2 2" xfId="2974"/>
    <cellStyle name="Nota 2 3 2 4 2 2 10" xfId="9126"/>
    <cellStyle name="Nota 2 3 2 4 2 2 11" xfId="15431"/>
    <cellStyle name="Nota 2 3 2 4 2 2 2" xfId="3361"/>
    <cellStyle name="Nota 2 3 2 4 2 2 2 2" xfId="7938"/>
    <cellStyle name="Nota 2 3 2 4 2 2 2 2 2" xfId="11914"/>
    <cellStyle name="Nota 2 3 2 4 2 2 2 2 3" xfId="21456"/>
    <cellStyle name="Nota 2 3 2 4 2 2 2 3" xfId="6230"/>
    <cellStyle name="Nota 2 3 2 4 2 2 2 3 2" xfId="19748"/>
    <cellStyle name="Nota 2 3 2 4 2 2 2 4" xfId="9491"/>
    <cellStyle name="Nota 2 3 2 4 2 2 2 5" xfId="15578"/>
    <cellStyle name="Nota 2 3 2 4 2 2 3" xfId="3744"/>
    <cellStyle name="Nota 2 3 2 4 2 2 3 2" xfId="7076"/>
    <cellStyle name="Nota 2 3 2 4 2 2 3 2 2" xfId="11210"/>
    <cellStyle name="Nota 2 3 2 4 2 2 3 2 3" xfId="20594"/>
    <cellStyle name="Nota 2 3 2 4 2 2 3 3" xfId="5367"/>
    <cellStyle name="Nota 2 3 2 4 2 2 3 3 2" xfId="18885"/>
    <cellStyle name="Nota 2 3 2 4 2 2 3 4" xfId="9806"/>
    <cellStyle name="Nota 2 3 2 4 2 2 3 5" xfId="18388"/>
    <cellStyle name="Nota 2 3 2 4 2 2 4" xfId="4127"/>
    <cellStyle name="Nota 2 3 2 4 2 2 4 2" xfId="8245"/>
    <cellStyle name="Nota 2 3 2 4 2 2 4 2 2" xfId="12213"/>
    <cellStyle name="Nota 2 3 2 4 2 2 4 2 3" xfId="21763"/>
    <cellStyle name="Nota 2 3 2 4 2 2 4 3" xfId="6537"/>
    <cellStyle name="Nota 2 3 2 4 2 2 4 3 2" xfId="20055"/>
    <cellStyle name="Nota 2 3 2 4 2 2 4 4" xfId="9984"/>
    <cellStyle name="Nota 2 3 2 4 2 2 4 5" xfId="12822"/>
    <cellStyle name="Nota 2 3 2 4 2 2 5" xfId="4509"/>
    <cellStyle name="Nota 2 3 2 4 2 2 5 2" xfId="8477"/>
    <cellStyle name="Nota 2 3 2 4 2 2 5 2 2" xfId="12445"/>
    <cellStyle name="Nota 2 3 2 4 2 2 5 2 3" xfId="21995"/>
    <cellStyle name="Nota 2 3 2 4 2 2 5 3" xfId="6769"/>
    <cellStyle name="Nota 2 3 2 4 2 2 5 3 2" xfId="20287"/>
    <cellStyle name="Nota 2 3 2 4 2 2 5 4" xfId="10161"/>
    <cellStyle name="Nota 2 3 2 4 2 2 5 5" xfId="13496"/>
    <cellStyle name="Nota 2 3 2 4 2 2 6" xfId="7001"/>
    <cellStyle name="Nota 2 3 2 4 2 2 6 2" xfId="8709"/>
    <cellStyle name="Nota 2 3 2 4 2 2 6 2 2" xfId="12677"/>
    <cellStyle name="Nota 2 3 2 4 2 2 6 2 3" xfId="22227"/>
    <cellStyle name="Nota 2 3 2 4 2 2 6 3" xfId="11135"/>
    <cellStyle name="Nota 2 3 2 4 2 2 6 4" xfId="20519"/>
    <cellStyle name="Nota 2 3 2 4 2 2 7" xfId="5989"/>
    <cellStyle name="Nota 2 3 2 4 2 2 7 2" xfId="10730"/>
    <cellStyle name="Nota 2 3 2 4 2 2 7 3" xfId="19507"/>
    <cellStyle name="Nota 2 3 2 4 2 2 8" xfId="7697"/>
    <cellStyle name="Nota 2 3 2 4 2 2 8 2" xfId="11718"/>
    <cellStyle name="Nota 2 3 2 4 2 2 8 3" xfId="21215"/>
    <cellStyle name="Nota 2 3 2 4 2 2 9" xfId="5183"/>
    <cellStyle name="Nota 2 3 2 4 2 2 9 2" xfId="12899"/>
    <cellStyle name="Nota 2 3 2 4 2 3" xfId="3229"/>
    <cellStyle name="Nota 2 3 2 4 2 3 10" xfId="9359"/>
    <cellStyle name="Nota 2 3 2 4 2 3 11" xfId="18036"/>
    <cellStyle name="Nota 2 3 2 4 2 3 2" xfId="3616"/>
    <cellStyle name="Nota 2 3 2 4 2 3 2 2" xfId="7977"/>
    <cellStyle name="Nota 2 3 2 4 2 3 2 2 2" xfId="11953"/>
    <cellStyle name="Nota 2 3 2 4 2 3 2 2 3" xfId="21495"/>
    <cellStyle name="Nota 2 3 2 4 2 3 2 3" xfId="6269"/>
    <cellStyle name="Nota 2 3 2 4 2 3 2 3 2" xfId="19787"/>
    <cellStyle name="Nota 2 3 2 4 2 3 2 4" xfId="9708"/>
    <cellStyle name="Nota 2 3 2 4 2 3 2 5" xfId="18433"/>
    <cellStyle name="Nota 2 3 2 4 2 3 3" xfId="3999"/>
    <cellStyle name="Nota 2 3 2 4 2 3 3 2" xfId="7089"/>
    <cellStyle name="Nota 2 3 2 4 2 3 3 2 2" xfId="11223"/>
    <cellStyle name="Nota 2 3 2 4 2 3 3 2 3" xfId="20607"/>
    <cellStyle name="Nota 2 3 2 4 2 3 3 3" xfId="5380"/>
    <cellStyle name="Nota 2 3 2 4 2 3 3 3 2" xfId="18898"/>
    <cellStyle name="Nota 2 3 2 4 2 3 3 4" xfId="9918"/>
    <cellStyle name="Nota 2 3 2 4 2 3 3 5" xfId="13992"/>
    <cellStyle name="Nota 2 3 2 4 2 3 4" xfId="4382"/>
    <cellStyle name="Nota 2 3 2 4 2 3 4 2" xfId="8284"/>
    <cellStyle name="Nota 2 3 2 4 2 3 4 2 2" xfId="12252"/>
    <cellStyle name="Nota 2 3 2 4 2 3 4 2 3" xfId="21802"/>
    <cellStyle name="Nota 2 3 2 4 2 3 4 3" xfId="6576"/>
    <cellStyle name="Nota 2 3 2 4 2 3 4 3 2" xfId="20094"/>
    <cellStyle name="Nota 2 3 2 4 2 3 4 4" xfId="10096"/>
    <cellStyle name="Nota 2 3 2 4 2 3 4 5" xfId="13623"/>
    <cellStyle name="Nota 2 3 2 4 2 3 5" xfId="4764"/>
    <cellStyle name="Nota 2 3 2 4 2 3 5 2" xfId="8516"/>
    <cellStyle name="Nota 2 3 2 4 2 3 5 2 2" xfId="12484"/>
    <cellStyle name="Nota 2 3 2 4 2 3 5 2 3" xfId="22034"/>
    <cellStyle name="Nota 2 3 2 4 2 3 5 3" xfId="6808"/>
    <cellStyle name="Nota 2 3 2 4 2 3 5 3 2" xfId="20326"/>
    <cellStyle name="Nota 2 3 2 4 2 3 5 4" xfId="10273"/>
    <cellStyle name="Nota 2 3 2 4 2 3 5 5" xfId="13241"/>
    <cellStyle name="Nota 2 3 2 4 2 3 6" xfId="7040"/>
    <cellStyle name="Nota 2 3 2 4 2 3 6 2" xfId="8748"/>
    <cellStyle name="Nota 2 3 2 4 2 3 6 2 2" xfId="12716"/>
    <cellStyle name="Nota 2 3 2 4 2 3 6 2 3" xfId="22266"/>
    <cellStyle name="Nota 2 3 2 4 2 3 6 3" xfId="11174"/>
    <cellStyle name="Nota 2 3 2 4 2 3 6 4" xfId="20558"/>
    <cellStyle name="Nota 2 3 2 4 2 3 7" xfId="6028"/>
    <cellStyle name="Nota 2 3 2 4 2 3 7 2" xfId="10769"/>
    <cellStyle name="Nota 2 3 2 4 2 3 7 3" xfId="19546"/>
    <cellStyle name="Nota 2 3 2 4 2 3 8" xfId="7736"/>
    <cellStyle name="Nota 2 3 2 4 2 3 8 2" xfId="11757"/>
    <cellStyle name="Nota 2 3 2 4 2 3 8 3" xfId="21254"/>
    <cellStyle name="Nota 2 3 2 4 2 3 9" xfId="5222"/>
    <cellStyle name="Nota 2 3 2 4 2 3 9 2" xfId="12872"/>
    <cellStyle name="Nota 2 3 2 4 2 4" xfId="3286"/>
    <cellStyle name="Nota 2 3 2 4 2 4 2" xfId="3673"/>
    <cellStyle name="Nota 2 3 2 4 2 4 2 2" xfId="16697"/>
    <cellStyle name="Nota 2 3 2 4 2 4 3" xfId="4056"/>
    <cellStyle name="Nota 2 3 2 4 2 4 3 2" xfId="12743"/>
    <cellStyle name="Nota 2 3 2 4 2 4 4" xfId="4439"/>
    <cellStyle name="Nota 2 3 2 4 2 4 4 2" xfId="13566"/>
    <cellStyle name="Nota 2 3 2 4 2 4 5" xfId="4821"/>
    <cellStyle name="Nota 2 3 2 4 2 4 5 2" xfId="13185"/>
    <cellStyle name="Nota 2 3 2 4 2 4 6" xfId="5857"/>
    <cellStyle name="Nota 2 3 2 4 2 4 6 2" xfId="19375"/>
    <cellStyle name="Nota 2 3 2 4 2 4 7" xfId="9416"/>
    <cellStyle name="Nota 2 3 2 4 2 4 8" xfId="17755"/>
    <cellStyle name="Nota 2 3 2 4 2 5" xfId="2904"/>
    <cellStyle name="Nota 2 3 2 4 2 5 2" xfId="7565"/>
    <cellStyle name="Nota 2 3 2 4 2 5 2 2" xfId="21083"/>
    <cellStyle name="Nota 2 3 2 4 2 5 3" xfId="9056"/>
    <cellStyle name="Nota 2 3 2 4 2 5 4" xfId="15102"/>
    <cellStyle name="Nota 2 3 2 4 2 6" xfId="8894"/>
    <cellStyle name="Nota 2 3 2 4 3" xfId="2950"/>
    <cellStyle name="Nota 2 3 2 4 3 10" xfId="9102"/>
    <cellStyle name="Nota 2 3 2 4 3 11" xfId="18105"/>
    <cellStyle name="Nota 2 3 2 4 3 2" xfId="3337"/>
    <cellStyle name="Nota 2 3 2 4 3 2 2" xfId="5071"/>
    <cellStyle name="Nota 2 3 2 4 3 2 2 2" xfId="10323"/>
    <cellStyle name="Nota 2 3 2 4 3 2 2 3" xfId="12961"/>
    <cellStyle name="Nota 2 3 2 4 3 2 3" xfId="5296"/>
    <cellStyle name="Nota 2 3 2 4 3 2 3 2" xfId="18814"/>
    <cellStyle name="Nota 2 3 2 4 3 2 4" xfId="9467"/>
    <cellStyle name="Nota 2 3 2 4 3 2 5" xfId="18761"/>
    <cellStyle name="Nota 2 3 2 4 3 3" xfId="3720"/>
    <cellStyle name="Nota 2 3 2 4 3 3 2" xfId="7792"/>
    <cellStyle name="Nota 2 3 2 4 3 3 2 2" xfId="11808"/>
    <cellStyle name="Nota 2 3 2 4 3 3 2 3" xfId="21310"/>
    <cellStyle name="Nota 2 3 2 4 3 3 3" xfId="6084"/>
    <cellStyle name="Nota 2 3 2 4 3 3 3 2" xfId="19602"/>
    <cellStyle name="Nota 2 3 2 4 3 3 4" xfId="9782"/>
    <cellStyle name="Nota 2 3 2 4 3 3 5" xfId="16295"/>
    <cellStyle name="Nota 2 3 2 4 3 4" xfId="4103"/>
    <cellStyle name="Nota 2 3 2 4 3 4 2" xfId="8224"/>
    <cellStyle name="Nota 2 3 2 4 3 4 2 2" xfId="12192"/>
    <cellStyle name="Nota 2 3 2 4 3 4 2 3" xfId="21742"/>
    <cellStyle name="Nota 2 3 2 4 3 4 3" xfId="6516"/>
    <cellStyle name="Nota 2 3 2 4 3 4 3 2" xfId="20034"/>
    <cellStyle name="Nota 2 3 2 4 3 4 4" xfId="9960"/>
    <cellStyle name="Nota 2 3 2 4 3 4 5" xfId="13891"/>
    <cellStyle name="Nota 2 3 2 4 3 5" xfId="4485"/>
    <cellStyle name="Nota 2 3 2 4 3 5 2" xfId="8456"/>
    <cellStyle name="Nota 2 3 2 4 3 5 2 2" xfId="12424"/>
    <cellStyle name="Nota 2 3 2 4 3 5 2 3" xfId="21974"/>
    <cellStyle name="Nota 2 3 2 4 3 5 3" xfId="6748"/>
    <cellStyle name="Nota 2 3 2 4 3 5 3 2" xfId="20266"/>
    <cellStyle name="Nota 2 3 2 4 3 5 4" xfId="10137"/>
    <cellStyle name="Nota 2 3 2 4 3 5 5" xfId="13520"/>
    <cellStyle name="Nota 2 3 2 4 3 6" xfId="6980"/>
    <cellStyle name="Nota 2 3 2 4 3 6 2" xfId="8688"/>
    <cellStyle name="Nota 2 3 2 4 3 6 2 2" xfId="12656"/>
    <cellStyle name="Nota 2 3 2 4 3 6 2 3" xfId="22206"/>
    <cellStyle name="Nota 2 3 2 4 3 6 3" xfId="11114"/>
    <cellStyle name="Nota 2 3 2 4 3 6 4" xfId="20498"/>
    <cellStyle name="Nota 2 3 2 4 3 7" xfId="5968"/>
    <cellStyle name="Nota 2 3 2 4 3 7 2" xfId="10709"/>
    <cellStyle name="Nota 2 3 2 4 3 7 3" xfId="19486"/>
    <cellStyle name="Nota 2 3 2 4 3 8" xfId="7676"/>
    <cellStyle name="Nota 2 3 2 4 3 8 2" xfId="11697"/>
    <cellStyle name="Nota 2 3 2 4 3 8 3" xfId="21194"/>
    <cellStyle name="Nota 2 3 2 4 3 9" xfId="5161"/>
    <cellStyle name="Nota 2 3 2 4 3 9 2" xfId="12921"/>
    <cellStyle name="Nota 2 3 2 4 4" xfId="3172"/>
    <cellStyle name="Nota 2 3 2 4 4 10" xfId="9302"/>
    <cellStyle name="Nota 2 3 2 4 4 11" xfId="16221"/>
    <cellStyle name="Nota 2 3 2 4 4 2" xfId="3559"/>
    <cellStyle name="Nota 2 3 2 4 4 2 2" xfId="7429"/>
    <cellStyle name="Nota 2 3 2 4 4 2 2 2" xfId="11490"/>
    <cellStyle name="Nota 2 3 2 4 4 2 2 3" xfId="20947"/>
    <cellStyle name="Nota 2 3 2 4 4 2 3" xfId="5720"/>
    <cellStyle name="Nota 2 3 2 4 4 2 3 2" xfId="19238"/>
    <cellStyle name="Nota 2 3 2 4 4 2 4" xfId="9651"/>
    <cellStyle name="Nota 2 3 2 4 4 2 5" xfId="15356"/>
    <cellStyle name="Nota 2 3 2 4 4 3" xfId="3942"/>
    <cellStyle name="Nota 2 3 2 4 4 3 2" xfId="7810"/>
    <cellStyle name="Nota 2 3 2 4 4 3 2 2" xfId="11822"/>
    <cellStyle name="Nota 2 3 2 4 4 3 2 3" xfId="21328"/>
    <cellStyle name="Nota 2 3 2 4 4 3 3" xfId="6102"/>
    <cellStyle name="Nota 2 3 2 4 4 3 3 2" xfId="19620"/>
    <cellStyle name="Nota 2 3 2 4 4 3 4" xfId="9865"/>
    <cellStyle name="Nota 2 3 2 4 4 3 5" xfId="14049"/>
    <cellStyle name="Nota 2 3 2 4 4 4" xfId="4325"/>
    <cellStyle name="Nota 2 3 2 4 4 4 2" xfId="8168"/>
    <cellStyle name="Nota 2 3 2 4 4 4 2 2" xfId="12136"/>
    <cellStyle name="Nota 2 3 2 4 4 4 2 3" xfId="21686"/>
    <cellStyle name="Nota 2 3 2 4 4 4 3" xfId="6460"/>
    <cellStyle name="Nota 2 3 2 4 4 4 3 2" xfId="19978"/>
    <cellStyle name="Nota 2 3 2 4 4 4 4" xfId="10043"/>
    <cellStyle name="Nota 2 3 2 4 4 4 5" xfId="13680"/>
    <cellStyle name="Nota 2 3 2 4 4 5" xfId="4707"/>
    <cellStyle name="Nota 2 3 2 4 4 5 2" xfId="8400"/>
    <cellStyle name="Nota 2 3 2 4 4 5 2 2" xfId="12368"/>
    <cellStyle name="Nota 2 3 2 4 4 5 2 3" xfId="21918"/>
    <cellStyle name="Nota 2 3 2 4 4 5 3" xfId="6692"/>
    <cellStyle name="Nota 2 3 2 4 4 5 3 2" xfId="20210"/>
    <cellStyle name="Nota 2 3 2 4 4 5 4" xfId="10220"/>
    <cellStyle name="Nota 2 3 2 4 4 5 5" xfId="13298"/>
    <cellStyle name="Nota 2 3 2 4 4 6" xfId="6924"/>
    <cellStyle name="Nota 2 3 2 4 4 6 2" xfId="8632"/>
    <cellStyle name="Nota 2 3 2 4 4 6 2 2" xfId="12600"/>
    <cellStyle name="Nota 2 3 2 4 4 6 2 3" xfId="22150"/>
    <cellStyle name="Nota 2 3 2 4 4 6 3" xfId="11058"/>
    <cellStyle name="Nota 2 3 2 4 4 6 4" xfId="20442"/>
    <cellStyle name="Nota 2 3 2 4 4 7" xfId="5912"/>
    <cellStyle name="Nota 2 3 2 4 4 7 2" xfId="10653"/>
    <cellStyle name="Nota 2 3 2 4 4 7 3" xfId="19430"/>
    <cellStyle name="Nota 2 3 2 4 4 8" xfId="7620"/>
    <cellStyle name="Nota 2 3 2 4 4 8 2" xfId="11641"/>
    <cellStyle name="Nota 2 3 2 4 4 8 3" xfId="21138"/>
    <cellStyle name="Nota 2 3 2 4 4 9" xfId="5008"/>
    <cellStyle name="Nota 2 3 2 4 4 9 2" xfId="13011"/>
    <cellStyle name="Nota 2 3 2 4 5" xfId="3050"/>
    <cellStyle name="Nota 2 3 2 4 5 2" xfId="3437"/>
    <cellStyle name="Nota 2 3 2 4 5 2 2" xfId="18336"/>
    <cellStyle name="Nota 2 3 2 4 5 3" xfId="3820"/>
    <cellStyle name="Nota 2 3 2 4 5 3 2" xfId="15834"/>
    <cellStyle name="Nota 2 3 2 4 5 4" xfId="4203"/>
    <cellStyle name="Nota 2 3 2 4 5 4 2" xfId="13802"/>
    <cellStyle name="Nota 2 3 2 4 5 5" xfId="4585"/>
    <cellStyle name="Nota 2 3 2 4 5 5 2" xfId="13420"/>
    <cellStyle name="Nota 2 3 2 4 5 6" xfId="5818"/>
    <cellStyle name="Nota 2 3 2 4 5 6 2" xfId="19336"/>
    <cellStyle name="Nota 2 3 2 4 5 7" xfId="9190"/>
    <cellStyle name="Nota 2 3 2 4 5 8" xfId="18149"/>
    <cellStyle name="Nota 2 3 2 4 6" xfId="2881"/>
    <cellStyle name="Nota 2 3 2 4 6 2" xfId="7526"/>
    <cellStyle name="Nota 2 3 2 4 6 2 2" xfId="21044"/>
    <cellStyle name="Nota 2 3 2 4 6 3" xfId="9033"/>
    <cellStyle name="Nota 2 3 2 4 6 4" xfId="15838"/>
    <cellStyle name="Nota 2 3 2 4 7" xfId="8837"/>
    <cellStyle name="Nota 2 3 2 4 8" xfId="16160"/>
    <cellStyle name="Nota 2 3 2 5" xfId="2824"/>
    <cellStyle name="Nota 2 3 2 5 10" xfId="8977"/>
    <cellStyle name="Nota 2 3 2 5 11" xfId="15284"/>
    <cellStyle name="Nota 2 3 2 5 2" xfId="2778"/>
    <cellStyle name="Nota 2 3 2 5 2 2" xfId="7292"/>
    <cellStyle name="Nota 2 3 2 5 2 2 2" xfId="11397"/>
    <cellStyle name="Nota 2 3 2 5 2 2 3" xfId="20810"/>
    <cellStyle name="Nota 2 3 2 5 2 3" xfId="5583"/>
    <cellStyle name="Nota 2 3 2 5 2 3 2" xfId="19101"/>
    <cellStyle name="Nota 2 3 2 5 2 4" xfId="8933"/>
    <cellStyle name="Nota 2 3 2 5 2 5" xfId="17042"/>
    <cellStyle name="Nota 2 3 2 5 3" xfId="2796"/>
    <cellStyle name="Nota 2 3 2 5 3 2" xfId="7105"/>
    <cellStyle name="Nota 2 3 2 5 3 2 2" xfId="11239"/>
    <cellStyle name="Nota 2 3 2 5 3 2 3" xfId="20623"/>
    <cellStyle name="Nota 2 3 2 5 3 3" xfId="5396"/>
    <cellStyle name="Nota 2 3 2 5 3 3 2" xfId="18914"/>
    <cellStyle name="Nota 2 3 2 5 3 4" xfId="8951"/>
    <cellStyle name="Nota 2 3 2 5 3 5" xfId="15989"/>
    <cellStyle name="Nota 2 3 2 5 4" xfId="2815"/>
    <cellStyle name="Nota 2 3 2 5 4 2" xfId="8206"/>
    <cellStyle name="Nota 2 3 2 5 4 2 2" xfId="12174"/>
    <cellStyle name="Nota 2 3 2 5 4 2 3" xfId="21724"/>
    <cellStyle name="Nota 2 3 2 5 4 3" xfId="6498"/>
    <cellStyle name="Nota 2 3 2 5 4 3 2" xfId="20016"/>
    <cellStyle name="Nota 2 3 2 5 4 4" xfId="8970"/>
    <cellStyle name="Nota 2 3 2 5 4 5" xfId="17981"/>
    <cellStyle name="Nota 2 3 2 5 5" xfId="2790"/>
    <cellStyle name="Nota 2 3 2 5 5 2" xfId="8438"/>
    <cellStyle name="Nota 2 3 2 5 5 2 2" xfId="12406"/>
    <cellStyle name="Nota 2 3 2 5 5 2 3" xfId="21956"/>
    <cellStyle name="Nota 2 3 2 5 5 3" xfId="6730"/>
    <cellStyle name="Nota 2 3 2 5 5 3 2" xfId="20248"/>
    <cellStyle name="Nota 2 3 2 5 5 4" xfId="8945"/>
    <cellStyle name="Nota 2 3 2 5 5 5" xfId="16567"/>
    <cellStyle name="Nota 2 3 2 5 6" xfId="6962"/>
    <cellStyle name="Nota 2 3 2 5 6 2" xfId="8670"/>
    <cellStyle name="Nota 2 3 2 5 6 2 2" xfId="12638"/>
    <cellStyle name="Nota 2 3 2 5 6 2 3" xfId="22188"/>
    <cellStyle name="Nota 2 3 2 5 6 3" xfId="11096"/>
    <cellStyle name="Nota 2 3 2 5 6 4" xfId="20480"/>
    <cellStyle name="Nota 2 3 2 5 7" xfId="5950"/>
    <cellStyle name="Nota 2 3 2 5 7 2" xfId="10691"/>
    <cellStyle name="Nota 2 3 2 5 7 3" xfId="19468"/>
    <cellStyle name="Nota 2 3 2 5 8" xfId="7658"/>
    <cellStyle name="Nota 2 3 2 5 8 2" xfId="11679"/>
    <cellStyle name="Nota 2 3 2 5 8 3" xfId="21176"/>
    <cellStyle name="Nota 2 3 2 5 9" xfId="5051"/>
    <cellStyle name="Nota 2 3 2 5 9 2" xfId="12970"/>
    <cellStyle name="Nota 2 3 2 6" xfId="2933"/>
    <cellStyle name="Nota 2 3 2 6 2" xfId="3320"/>
    <cellStyle name="Nota 2 3 2 6 2 2" xfId="7420"/>
    <cellStyle name="Nota 2 3 2 6 2 2 2" xfId="20938"/>
    <cellStyle name="Nota 2 3 2 6 2 3" xfId="9450"/>
    <cellStyle name="Nota 2 3 2 6 2 4" xfId="17504"/>
    <cellStyle name="Nota 2 3 2 6 3" xfId="3703"/>
    <cellStyle name="Nota 2 3 2 6 3 2" xfId="15743"/>
    <cellStyle name="Nota 2 3 2 6 4" xfId="4086"/>
    <cellStyle name="Nota 2 3 2 6 4 2" xfId="13908"/>
    <cellStyle name="Nota 2 3 2 6 5" xfId="4468"/>
    <cellStyle name="Nota 2 3 2 6 5 2" xfId="13537"/>
    <cellStyle name="Nota 2 3 2 6 6" xfId="5711"/>
    <cellStyle name="Nota 2 3 2 6 6 2" xfId="19229"/>
    <cellStyle name="Nota 2 3 2 6 7" xfId="9085"/>
    <cellStyle name="Nota 2 3 2 6 8" xfId="15188"/>
    <cellStyle name="Nota 2 3 2 7" xfId="3109"/>
    <cellStyle name="Nota 2 3 2 7 2" xfId="3496"/>
    <cellStyle name="Nota 2 3 2 7 2 2" xfId="7902"/>
    <cellStyle name="Nota 2 3 2 7 2 2 2" xfId="21420"/>
    <cellStyle name="Nota 2 3 2 7 2 3" xfId="9589"/>
    <cellStyle name="Nota 2 3 2 7 2 4" xfId="17295"/>
    <cellStyle name="Nota 2 3 2 7 3" xfId="3879"/>
    <cellStyle name="Nota 2 3 2 7 3 2" xfId="14171"/>
    <cellStyle name="Nota 2 3 2 7 4" xfId="4262"/>
    <cellStyle name="Nota 2 3 2 7 4 2" xfId="13743"/>
    <cellStyle name="Nota 2 3 2 7 5" xfId="4644"/>
    <cellStyle name="Nota 2 3 2 7 5 2" xfId="13361"/>
    <cellStyle name="Nota 2 3 2 7 6" xfId="6194"/>
    <cellStyle name="Nota 2 3 2 7 6 2" xfId="19712"/>
    <cellStyle name="Nota 2 3 2 7 7" xfId="9240"/>
    <cellStyle name="Nota 2 3 2 7 8" xfId="15452"/>
    <cellStyle name="Nota 2 3 2 8" xfId="3094"/>
    <cellStyle name="Nota 2 3 2 8 2" xfId="3481"/>
    <cellStyle name="Nota 2 3 2 8 2 2" xfId="5095"/>
    <cellStyle name="Nota 2 3 2 8 2 2 2" xfId="12943"/>
    <cellStyle name="Nota 2 3 2 8 2 3" xfId="9576"/>
    <cellStyle name="Nota 2 3 2 8 2 4" xfId="17158"/>
    <cellStyle name="Nota 2 3 2 8 3" xfId="3864"/>
    <cellStyle name="Nota 2 3 2 8 3 2" xfId="14176"/>
    <cellStyle name="Nota 2 3 2 8 4" xfId="4247"/>
    <cellStyle name="Nota 2 3 2 8 4 2" xfId="13758"/>
    <cellStyle name="Nota 2 3 2 8 5" xfId="4629"/>
    <cellStyle name="Nota 2 3 2 8 5 2" xfId="13376"/>
    <cellStyle name="Nota 2 3 2 8 6" xfId="5319"/>
    <cellStyle name="Nota 2 3 2 8 6 2" xfId="18837"/>
    <cellStyle name="Nota 2 3 2 8 7" xfId="9227"/>
    <cellStyle name="Nota 2 3 2 8 8" xfId="15627"/>
    <cellStyle name="Nota 2 3 2 9" xfId="6186"/>
    <cellStyle name="Nota 2 3 2 9 2" xfId="7894"/>
    <cellStyle name="Nota 2 3 2 9 2 2" xfId="11881"/>
    <cellStyle name="Nota 2 3 2 9 2 3" xfId="21412"/>
    <cellStyle name="Nota 2 3 2 9 3" xfId="10838"/>
    <cellStyle name="Nota 2 3 2 9 4" xfId="19704"/>
    <cellStyle name="Nota 2 3 3" xfId="2696"/>
    <cellStyle name="Nota 2 3 3 10" xfId="5753"/>
    <cellStyle name="Nota 2 3 3 10 2" xfId="10533"/>
    <cellStyle name="Nota 2 3 3 10 3" xfId="19271"/>
    <cellStyle name="Nota 2 3 3 11" xfId="7462"/>
    <cellStyle name="Nota 2 3 3 11 2" xfId="11520"/>
    <cellStyle name="Nota 2 3 3 11 3" xfId="20980"/>
    <cellStyle name="Nota 2 3 3 12" xfId="4883"/>
    <cellStyle name="Nota 2 3 3 12 2" xfId="13123"/>
    <cellStyle name="Nota 2 3 3 13" xfId="8851"/>
    <cellStyle name="Nota 2 3 3 14" xfId="15298"/>
    <cellStyle name="Nota 2 3 3 2" xfId="2753"/>
    <cellStyle name="Nota 2 3 3 2 2" xfId="2978"/>
    <cellStyle name="Nota 2 3 3 2 2 10" xfId="9130"/>
    <cellStyle name="Nota 2 3 3 2 2 11" xfId="16442"/>
    <cellStyle name="Nota 2 3 3 2 2 2" xfId="3365"/>
    <cellStyle name="Nota 2 3 3 2 2 2 2" xfId="7943"/>
    <cellStyle name="Nota 2 3 3 2 2 2 2 2" xfId="11919"/>
    <cellStyle name="Nota 2 3 3 2 2 2 2 3" xfId="21461"/>
    <cellStyle name="Nota 2 3 3 2 2 2 3" xfId="6235"/>
    <cellStyle name="Nota 2 3 3 2 2 2 3 2" xfId="19753"/>
    <cellStyle name="Nota 2 3 3 2 2 2 4" xfId="9495"/>
    <cellStyle name="Nota 2 3 3 2 2 2 5" xfId="14473"/>
    <cellStyle name="Nota 2 3 3 2 2 3" xfId="3748"/>
    <cellStyle name="Nota 2 3 3 2 2 3 2" xfId="7908"/>
    <cellStyle name="Nota 2 3 3 2 2 3 2 2" xfId="11888"/>
    <cellStyle name="Nota 2 3 3 2 2 3 2 3" xfId="21426"/>
    <cellStyle name="Nota 2 3 3 2 2 3 3" xfId="6200"/>
    <cellStyle name="Nota 2 3 3 2 2 3 3 2" xfId="19718"/>
    <cellStyle name="Nota 2 3 3 2 2 3 4" xfId="9810"/>
    <cellStyle name="Nota 2 3 3 2 2 3 5" xfId="15143"/>
    <cellStyle name="Nota 2 3 3 2 2 4" xfId="4131"/>
    <cellStyle name="Nota 2 3 3 2 2 4 2" xfId="8250"/>
    <cellStyle name="Nota 2 3 3 2 2 4 2 2" xfId="12218"/>
    <cellStyle name="Nota 2 3 3 2 2 4 2 3" xfId="21768"/>
    <cellStyle name="Nota 2 3 3 2 2 4 3" xfId="6542"/>
    <cellStyle name="Nota 2 3 3 2 2 4 3 2" xfId="20060"/>
    <cellStyle name="Nota 2 3 3 2 2 4 4" xfId="9988"/>
    <cellStyle name="Nota 2 3 3 2 2 4 5" xfId="13866"/>
    <cellStyle name="Nota 2 3 3 2 2 5" xfId="4513"/>
    <cellStyle name="Nota 2 3 3 2 2 5 2" xfId="8482"/>
    <cellStyle name="Nota 2 3 3 2 2 5 2 2" xfId="12450"/>
    <cellStyle name="Nota 2 3 3 2 2 5 2 3" xfId="22000"/>
    <cellStyle name="Nota 2 3 3 2 2 5 3" xfId="6774"/>
    <cellStyle name="Nota 2 3 3 2 2 5 3 2" xfId="20292"/>
    <cellStyle name="Nota 2 3 3 2 2 5 4" xfId="10165"/>
    <cellStyle name="Nota 2 3 3 2 2 5 5" xfId="13492"/>
    <cellStyle name="Nota 2 3 3 2 2 6" xfId="7006"/>
    <cellStyle name="Nota 2 3 3 2 2 6 2" xfId="8714"/>
    <cellStyle name="Nota 2 3 3 2 2 6 2 2" xfId="12682"/>
    <cellStyle name="Nota 2 3 3 2 2 6 2 3" xfId="22232"/>
    <cellStyle name="Nota 2 3 3 2 2 6 3" xfId="11140"/>
    <cellStyle name="Nota 2 3 3 2 2 6 4" xfId="20524"/>
    <cellStyle name="Nota 2 3 3 2 2 7" xfId="5994"/>
    <cellStyle name="Nota 2 3 3 2 2 7 2" xfId="10735"/>
    <cellStyle name="Nota 2 3 3 2 2 7 3" xfId="19512"/>
    <cellStyle name="Nota 2 3 3 2 2 8" xfId="7702"/>
    <cellStyle name="Nota 2 3 3 2 2 8 2" xfId="11723"/>
    <cellStyle name="Nota 2 3 3 2 2 8 3" xfId="21220"/>
    <cellStyle name="Nota 2 3 3 2 2 9" xfId="5188"/>
    <cellStyle name="Nota 2 3 3 2 2 9 2" xfId="12894"/>
    <cellStyle name="Nota 2 3 3 2 3" xfId="3243"/>
    <cellStyle name="Nota 2 3 3 2 3 10" xfId="9373"/>
    <cellStyle name="Nota 2 3 3 2 3 11" xfId="14920"/>
    <cellStyle name="Nota 2 3 3 2 3 2" xfId="3630"/>
    <cellStyle name="Nota 2 3 3 2 3 2 2" xfId="7991"/>
    <cellStyle name="Nota 2 3 3 2 3 2 2 2" xfId="11967"/>
    <cellStyle name="Nota 2 3 3 2 3 2 2 3" xfId="21509"/>
    <cellStyle name="Nota 2 3 3 2 3 2 3" xfId="6283"/>
    <cellStyle name="Nota 2 3 3 2 3 2 3 2" xfId="19801"/>
    <cellStyle name="Nota 2 3 3 2 3 2 4" xfId="9722"/>
    <cellStyle name="Nota 2 3 3 2 3 2 5" xfId="17290"/>
    <cellStyle name="Nota 2 3 3 2 3 3" xfId="4013"/>
    <cellStyle name="Nota 2 3 3 2 3 3 2" xfId="4986"/>
    <cellStyle name="Nota 2 3 3 2 3 3 2 2" xfId="10303"/>
    <cellStyle name="Nota 2 3 3 2 3 3 2 3" xfId="13033"/>
    <cellStyle name="Nota 2 3 3 2 3 3 3" xfId="5336"/>
    <cellStyle name="Nota 2 3 3 2 3 3 3 2" xfId="18854"/>
    <cellStyle name="Nota 2 3 3 2 3 3 4" xfId="9932"/>
    <cellStyle name="Nota 2 3 3 2 3 3 5" xfId="13978"/>
    <cellStyle name="Nota 2 3 3 2 3 4" xfId="4396"/>
    <cellStyle name="Nota 2 3 3 2 3 4 2" xfId="8298"/>
    <cellStyle name="Nota 2 3 3 2 3 4 2 2" xfId="12266"/>
    <cellStyle name="Nota 2 3 3 2 3 4 2 3" xfId="21816"/>
    <cellStyle name="Nota 2 3 3 2 3 4 3" xfId="6590"/>
    <cellStyle name="Nota 2 3 3 2 3 4 3 2" xfId="20108"/>
    <cellStyle name="Nota 2 3 3 2 3 4 4" xfId="10110"/>
    <cellStyle name="Nota 2 3 3 2 3 4 5" xfId="13609"/>
    <cellStyle name="Nota 2 3 3 2 3 5" xfId="4778"/>
    <cellStyle name="Nota 2 3 3 2 3 5 2" xfId="8530"/>
    <cellStyle name="Nota 2 3 3 2 3 5 2 2" xfId="12498"/>
    <cellStyle name="Nota 2 3 3 2 3 5 2 3" xfId="22048"/>
    <cellStyle name="Nota 2 3 3 2 3 5 3" xfId="6822"/>
    <cellStyle name="Nota 2 3 3 2 3 5 3 2" xfId="20340"/>
    <cellStyle name="Nota 2 3 3 2 3 5 4" xfId="10287"/>
    <cellStyle name="Nota 2 3 3 2 3 5 5" xfId="13227"/>
    <cellStyle name="Nota 2 3 3 2 3 6" xfId="7054"/>
    <cellStyle name="Nota 2 3 3 2 3 6 2" xfId="8762"/>
    <cellStyle name="Nota 2 3 3 2 3 6 2 2" xfId="12730"/>
    <cellStyle name="Nota 2 3 3 2 3 6 2 3" xfId="22280"/>
    <cellStyle name="Nota 2 3 3 2 3 6 3" xfId="11188"/>
    <cellStyle name="Nota 2 3 3 2 3 6 4" xfId="20572"/>
    <cellStyle name="Nota 2 3 3 2 3 7" xfId="6042"/>
    <cellStyle name="Nota 2 3 3 2 3 7 2" xfId="10783"/>
    <cellStyle name="Nota 2 3 3 2 3 7 3" xfId="19560"/>
    <cellStyle name="Nota 2 3 3 2 3 8" xfId="7750"/>
    <cellStyle name="Nota 2 3 3 2 3 8 2" xfId="11771"/>
    <cellStyle name="Nota 2 3 3 2 3 8 3" xfId="21268"/>
    <cellStyle name="Nota 2 3 3 2 3 9" xfId="5236"/>
    <cellStyle name="Nota 2 3 3 2 3 9 2" xfId="12858"/>
    <cellStyle name="Nota 2 3 3 2 4" xfId="3300"/>
    <cellStyle name="Nota 2 3 3 2 4 2" xfId="3687"/>
    <cellStyle name="Nota 2 3 3 2 4 2 2" xfId="14743"/>
    <cellStyle name="Nota 2 3 3 2 4 3" xfId="4070"/>
    <cellStyle name="Nota 2 3 3 2 4 3 2" xfId="13921"/>
    <cellStyle name="Nota 2 3 3 2 4 4" xfId="4453"/>
    <cellStyle name="Nota 2 3 3 2 4 4 2" xfId="13552"/>
    <cellStyle name="Nota 2 3 3 2 4 5" xfId="4835"/>
    <cellStyle name="Nota 2 3 3 2 4 5 2" xfId="13171"/>
    <cellStyle name="Nota 2 3 3 2 4 6" xfId="5832"/>
    <cellStyle name="Nota 2 3 3 2 4 6 2" xfId="19350"/>
    <cellStyle name="Nota 2 3 3 2 4 7" xfId="9430"/>
    <cellStyle name="Nota 2 3 3 2 4 8" xfId="16824"/>
    <cellStyle name="Nota 2 3 3 2 5" xfId="2918"/>
    <cellStyle name="Nota 2 3 3 2 5 2" xfId="7540"/>
    <cellStyle name="Nota 2 3 3 2 5 2 2" xfId="21058"/>
    <cellStyle name="Nota 2 3 3 2 5 3" xfId="9070"/>
    <cellStyle name="Nota 2 3 3 2 5 4" xfId="14796"/>
    <cellStyle name="Nota 2 3 3 2 6" xfId="8908"/>
    <cellStyle name="Nota 2 3 3 3" xfId="2655"/>
    <cellStyle name="Nota 2 3 3 3 2" xfId="2944"/>
    <cellStyle name="Nota 2 3 3 3 2 10" xfId="9096"/>
    <cellStyle name="Nota 2 3 3 3 2 11" xfId="18578"/>
    <cellStyle name="Nota 2 3 3 3 2 2" xfId="3331"/>
    <cellStyle name="Nota 2 3 3 3 2 2 2" xfId="7320"/>
    <cellStyle name="Nota 2 3 3 3 2 2 2 2" xfId="11410"/>
    <cellStyle name="Nota 2 3 3 3 2 2 2 3" xfId="20838"/>
    <cellStyle name="Nota 2 3 3 3 2 2 3" xfId="5611"/>
    <cellStyle name="Nota 2 3 3 3 2 2 3 2" xfId="19129"/>
    <cellStyle name="Nota 2 3 3 3 2 2 4" xfId="9461"/>
    <cellStyle name="Nota 2 3 3 3 2 2 5" xfId="18220"/>
    <cellStyle name="Nota 2 3 3 3 2 3" xfId="3714"/>
    <cellStyle name="Nota 2 3 3 3 2 3 2" xfId="7099"/>
    <cellStyle name="Nota 2 3 3 3 2 3 2 2" xfId="11233"/>
    <cellStyle name="Nota 2 3 3 3 2 3 2 3" xfId="20617"/>
    <cellStyle name="Nota 2 3 3 3 2 3 3" xfId="5390"/>
    <cellStyle name="Nota 2 3 3 3 2 3 3 2" xfId="18908"/>
    <cellStyle name="Nota 2 3 3 3 2 3 4" xfId="9776"/>
    <cellStyle name="Nota 2 3 3 3 2 3 5" xfId="17211"/>
    <cellStyle name="Nota 2 3 3 3 2 4" xfId="4097"/>
    <cellStyle name="Nota 2 3 3 3 2 4 2" xfId="8218"/>
    <cellStyle name="Nota 2 3 3 3 2 4 2 2" xfId="12186"/>
    <cellStyle name="Nota 2 3 3 3 2 4 2 3" xfId="21736"/>
    <cellStyle name="Nota 2 3 3 3 2 4 3" xfId="6510"/>
    <cellStyle name="Nota 2 3 3 3 2 4 3 2" xfId="20028"/>
    <cellStyle name="Nota 2 3 3 3 2 4 4" xfId="9954"/>
    <cellStyle name="Nota 2 3 3 3 2 4 5" xfId="13897"/>
    <cellStyle name="Nota 2 3 3 3 2 5" xfId="4479"/>
    <cellStyle name="Nota 2 3 3 3 2 5 2" xfId="8450"/>
    <cellStyle name="Nota 2 3 3 3 2 5 2 2" xfId="12418"/>
    <cellStyle name="Nota 2 3 3 3 2 5 2 3" xfId="21968"/>
    <cellStyle name="Nota 2 3 3 3 2 5 3" xfId="6742"/>
    <cellStyle name="Nota 2 3 3 3 2 5 3 2" xfId="20260"/>
    <cellStyle name="Nota 2 3 3 3 2 5 4" xfId="10131"/>
    <cellStyle name="Nota 2 3 3 3 2 5 5" xfId="13526"/>
    <cellStyle name="Nota 2 3 3 3 2 6" xfId="6974"/>
    <cellStyle name="Nota 2 3 3 3 2 6 2" xfId="8682"/>
    <cellStyle name="Nota 2 3 3 3 2 6 2 2" xfId="12650"/>
    <cellStyle name="Nota 2 3 3 3 2 6 2 3" xfId="22200"/>
    <cellStyle name="Nota 2 3 3 3 2 6 3" xfId="11108"/>
    <cellStyle name="Nota 2 3 3 3 2 6 4" xfId="20492"/>
    <cellStyle name="Nota 2 3 3 3 2 7" xfId="5962"/>
    <cellStyle name="Nota 2 3 3 3 2 7 2" xfId="10703"/>
    <cellStyle name="Nota 2 3 3 3 2 7 3" xfId="19480"/>
    <cellStyle name="Nota 2 3 3 3 2 8" xfId="7670"/>
    <cellStyle name="Nota 2 3 3 3 2 8 2" xfId="11691"/>
    <cellStyle name="Nota 2 3 3 3 2 8 3" xfId="21188"/>
    <cellStyle name="Nota 2 3 3 3 2 9" xfId="5154"/>
    <cellStyle name="Nota 2 3 3 3 2 9 2" xfId="12773"/>
    <cellStyle name="Nota 2 3 3 3 3" xfId="3147"/>
    <cellStyle name="Nota 2 3 3 3 3 10" xfId="9277"/>
    <cellStyle name="Nota 2 3 3 3 3 11" xfId="17486"/>
    <cellStyle name="Nota 2 3 3 3 3 2" xfId="3534"/>
    <cellStyle name="Nota 2 3 3 3 3 2 2" xfId="7344"/>
    <cellStyle name="Nota 2 3 3 3 3 2 2 2" xfId="11430"/>
    <cellStyle name="Nota 2 3 3 3 3 2 2 3" xfId="20862"/>
    <cellStyle name="Nota 2 3 3 3 3 2 3" xfId="5635"/>
    <cellStyle name="Nota 2 3 3 3 3 2 3 2" xfId="19153"/>
    <cellStyle name="Nota 2 3 3 3 3 2 4" xfId="9626"/>
    <cellStyle name="Nota 2 3 3 3 3 2 5" xfId="17788"/>
    <cellStyle name="Nota 2 3 3 3 3 3" xfId="3917"/>
    <cellStyle name="Nota 2 3 3 3 3 3 2" xfId="7387"/>
    <cellStyle name="Nota 2 3 3 3 3 3 2 2" xfId="11473"/>
    <cellStyle name="Nota 2 3 3 3 3 3 2 3" xfId="20905"/>
    <cellStyle name="Nota 2 3 3 3 3 3 3" xfId="5678"/>
    <cellStyle name="Nota 2 3 3 3 3 3 3 2" xfId="19196"/>
    <cellStyle name="Nota 2 3 3 3 3 3 4" xfId="9840"/>
    <cellStyle name="Nota 2 3 3 3 3 3 5" xfId="14074"/>
    <cellStyle name="Nota 2 3 3 3 3 4" xfId="4300"/>
    <cellStyle name="Nota 2 3 3 3 3 4 2" xfId="8131"/>
    <cellStyle name="Nota 2 3 3 3 3 4 2 2" xfId="12099"/>
    <cellStyle name="Nota 2 3 3 3 3 4 2 3" xfId="21649"/>
    <cellStyle name="Nota 2 3 3 3 3 4 3" xfId="6423"/>
    <cellStyle name="Nota 2 3 3 3 3 4 3 2" xfId="19941"/>
    <cellStyle name="Nota 2 3 3 3 3 4 4" xfId="10018"/>
    <cellStyle name="Nota 2 3 3 3 3 4 5" xfId="13705"/>
    <cellStyle name="Nota 2 3 3 3 3 5" xfId="4682"/>
    <cellStyle name="Nota 2 3 3 3 3 5 2" xfId="8363"/>
    <cellStyle name="Nota 2 3 3 3 3 5 2 2" xfId="12331"/>
    <cellStyle name="Nota 2 3 3 3 3 5 2 3" xfId="21881"/>
    <cellStyle name="Nota 2 3 3 3 3 5 3" xfId="6655"/>
    <cellStyle name="Nota 2 3 3 3 3 5 3 2" xfId="20173"/>
    <cellStyle name="Nota 2 3 3 3 3 5 4" xfId="10195"/>
    <cellStyle name="Nota 2 3 3 3 3 5 5" xfId="13323"/>
    <cellStyle name="Nota 2 3 3 3 3 6" xfId="6887"/>
    <cellStyle name="Nota 2 3 3 3 3 6 2" xfId="8595"/>
    <cellStyle name="Nota 2 3 3 3 3 6 2 2" xfId="12563"/>
    <cellStyle name="Nota 2 3 3 3 3 6 2 3" xfId="22113"/>
    <cellStyle name="Nota 2 3 3 3 3 6 3" xfId="11021"/>
    <cellStyle name="Nota 2 3 3 3 3 6 4" xfId="20405"/>
    <cellStyle name="Nota 2 3 3 3 3 7" xfId="5875"/>
    <cellStyle name="Nota 2 3 3 3 3 7 2" xfId="10616"/>
    <cellStyle name="Nota 2 3 3 3 3 7 3" xfId="19393"/>
    <cellStyle name="Nota 2 3 3 3 3 8" xfId="7583"/>
    <cellStyle name="Nota 2 3 3 3 3 8 2" xfId="11604"/>
    <cellStyle name="Nota 2 3 3 3 3 8 3" xfId="21101"/>
    <cellStyle name="Nota 2 3 3 3 3 9" xfId="4965"/>
    <cellStyle name="Nota 2 3 3 3 3 9 2" xfId="13054"/>
    <cellStyle name="Nota 2 3 3 3 4" xfId="3034"/>
    <cellStyle name="Nota 2 3 3 3 4 2" xfId="3421"/>
    <cellStyle name="Nota 2 3 3 3 4 2 2" xfId="14392"/>
    <cellStyle name="Nota 2 3 3 3 4 3" xfId="3804"/>
    <cellStyle name="Nota 2 3 3 3 4 3 2" xfId="18589"/>
    <cellStyle name="Nota 2 3 3 3 4 4" xfId="4187"/>
    <cellStyle name="Nota 2 3 3 3 4 4 2" xfId="13818"/>
    <cellStyle name="Nota 2 3 3 3 4 5" xfId="4569"/>
    <cellStyle name="Nota 2 3 3 3 4 5 2" xfId="13436"/>
    <cellStyle name="Nota 2 3 3 3 4 6" xfId="5794"/>
    <cellStyle name="Nota 2 3 3 3 4 6 2" xfId="19312"/>
    <cellStyle name="Nota 2 3 3 3 4 7" xfId="9174"/>
    <cellStyle name="Nota 2 3 3 3 4 8" xfId="15573"/>
    <cellStyle name="Nota 2 3 3 3 5" xfId="2855"/>
    <cellStyle name="Nota 2 3 3 3 5 2" xfId="7502"/>
    <cellStyle name="Nota 2 3 3 3 5 2 2" xfId="21020"/>
    <cellStyle name="Nota 2 3 3 3 5 3" xfId="9008"/>
    <cellStyle name="Nota 2 3 3 3 5 4" xfId="16927"/>
    <cellStyle name="Nota 2 3 3 3 6" xfId="8812"/>
    <cellStyle name="Nota 2 3 3 4" xfId="2954"/>
    <cellStyle name="Nota 2 3 3 4 10" xfId="9106"/>
    <cellStyle name="Nota 2 3 3 4 11" xfId="14738"/>
    <cellStyle name="Nota 2 3 3 4 2" xfId="3341"/>
    <cellStyle name="Nota 2 3 3 4 2 2" xfId="7922"/>
    <cellStyle name="Nota 2 3 3 4 2 2 2" xfId="11898"/>
    <cellStyle name="Nota 2 3 3 4 2 2 3" xfId="21440"/>
    <cellStyle name="Nota 2 3 3 4 2 3" xfId="6214"/>
    <cellStyle name="Nota 2 3 3 4 2 3 2" xfId="19732"/>
    <cellStyle name="Nota 2 3 3 4 2 4" xfId="9471"/>
    <cellStyle name="Nota 2 3 3 4 2 5" xfId="15577"/>
    <cellStyle name="Nota 2 3 3 4 3" xfId="3724"/>
    <cellStyle name="Nota 2 3 3 4 3 2" xfId="7846"/>
    <cellStyle name="Nota 2 3 3 4 3 2 2" xfId="11849"/>
    <cellStyle name="Nota 2 3 3 4 3 2 3" xfId="21364"/>
    <cellStyle name="Nota 2 3 3 4 3 3" xfId="6138"/>
    <cellStyle name="Nota 2 3 3 4 3 3 2" xfId="19656"/>
    <cellStyle name="Nota 2 3 3 4 3 4" xfId="9786"/>
    <cellStyle name="Nota 2 3 3 4 3 5" xfId="17735"/>
    <cellStyle name="Nota 2 3 3 4 4" xfId="4107"/>
    <cellStyle name="Nota 2 3 3 4 4 2" xfId="8229"/>
    <cellStyle name="Nota 2 3 3 4 4 2 2" xfId="12197"/>
    <cellStyle name="Nota 2 3 3 4 4 2 3" xfId="21747"/>
    <cellStyle name="Nota 2 3 3 4 4 3" xfId="6521"/>
    <cellStyle name="Nota 2 3 3 4 4 3 2" xfId="20039"/>
    <cellStyle name="Nota 2 3 3 4 4 4" xfId="9964"/>
    <cellStyle name="Nota 2 3 3 4 4 5" xfId="13887"/>
    <cellStyle name="Nota 2 3 3 4 5" xfId="4489"/>
    <cellStyle name="Nota 2 3 3 4 5 2" xfId="8461"/>
    <cellStyle name="Nota 2 3 3 4 5 2 2" xfId="12429"/>
    <cellStyle name="Nota 2 3 3 4 5 2 3" xfId="21979"/>
    <cellStyle name="Nota 2 3 3 4 5 3" xfId="6753"/>
    <cellStyle name="Nota 2 3 3 4 5 3 2" xfId="20271"/>
    <cellStyle name="Nota 2 3 3 4 5 4" xfId="10141"/>
    <cellStyle name="Nota 2 3 3 4 5 5" xfId="13516"/>
    <cellStyle name="Nota 2 3 3 4 6" xfId="6985"/>
    <cellStyle name="Nota 2 3 3 4 6 2" xfId="8693"/>
    <cellStyle name="Nota 2 3 3 4 6 2 2" xfId="12661"/>
    <cellStyle name="Nota 2 3 3 4 6 2 3" xfId="22211"/>
    <cellStyle name="Nota 2 3 3 4 6 3" xfId="11119"/>
    <cellStyle name="Nota 2 3 3 4 6 4" xfId="20503"/>
    <cellStyle name="Nota 2 3 3 4 7" xfId="5973"/>
    <cellStyle name="Nota 2 3 3 4 7 2" xfId="10714"/>
    <cellStyle name="Nota 2 3 3 4 7 3" xfId="19491"/>
    <cellStyle name="Nota 2 3 3 4 8" xfId="7681"/>
    <cellStyle name="Nota 2 3 3 4 8 2" xfId="11702"/>
    <cellStyle name="Nota 2 3 3 4 8 3" xfId="21199"/>
    <cellStyle name="Nota 2 3 3 4 9" xfId="5167"/>
    <cellStyle name="Nota 2 3 3 4 9 2" xfId="12915"/>
    <cellStyle name="Nota 2 3 3 5" xfId="3186"/>
    <cellStyle name="Nota 2 3 3 5 10" xfId="9316"/>
    <cellStyle name="Nota 2 3 3 5 11" xfId="15248"/>
    <cellStyle name="Nota 2 3 3 5 2" xfId="3573"/>
    <cellStyle name="Nota 2 3 3 5 2 2" xfId="7361"/>
    <cellStyle name="Nota 2 3 3 5 2 2 2" xfId="11447"/>
    <cellStyle name="Nota 2 3 3 5 2 2 3" xfId="20879"/>
    <cellStyle name="Nota 2 3 3 5 2 3" xfId="5652"/>
    <cellStyle name="Nota 2 3 3 5 2 3 2" xfId="19170"/>
    <cellStyle name="Nota 2 3 3 5 2 4" xfId="9665"/>
    <cellStyle name="Nota 2 3 3 5 2 5" xfId="15449"/>
    <cellStyle name="Nota 2 3 3 5 3" xfId="3956"/>
    <cellStyle name="Nota 2 3 3 5 3 2" xfId="8010"/>
    <cellStyle name="Nota 2 3 3 5 3 2 2" xfId="11986"/>
    <cellStyle name="Nota 2 3 3 5 3 2 3" xfId="21528"/>
    <cellStyle name="Nota 2 3 3 5 3 3" xfId="6302"/>
    <cellStyle name="Nota 2 3 3 5 3 3 2" xfId="19820"/>
    <cellStyle name="Nota 2 3 3 5 3 4" xfId="9879"/>
    <cellStyle name="Nota 2 3 3 5 3 5" xfId="14035"/>
    <cellStyle name="Nota 2 3 3 5 4" xfId="4339"/>
    <cellStyle name="Nota 2 3 3 5 4 2" xfId="8154"/>
    <cellStyle name="Nota 2 3 3 5 4 2 2" xfId="12122"/>
    <cellStyle name="Nota 2 3 3 5 4 2 3" xfId="21672"/>
    <cellStyle name="Nota 2 3 3 5 4 3" xfId="6446"/>
    <cellStyle name="Nota 2 3 3 5 4 3 2" xfId="19964"/>
    <cellStyle name="Nota 2 3 3 5 4 4" xfId="10057"/>
    <cellStyle name="Nota 2 3 3 5 4 5" xfId="13666"/>
    <cellStyle name="Nota 2 3 3 5 5" xfId="4721"/>
    <cellStyle name="Nota 2 3 3 5 5 2" xfId="8386"/>
    <cellStyle name="Nota 2 3 3 5 5 2 2" xfId="12354"/>
    <cellStyle name="Nota 2 3 3 5 5 2 3" xfId="21904"/>
    <cellStyle name="Nota 2 3 3 5 5 3" xfId="6678"/>
    <cellStyle name="Nota 2 3 3 5 5 3 2" xfId="20196"/>
    <cellStyle name="Nota 2 3 3 5 5 4" xfId="10234"/>
    <cellStyle name="Nota 2 3 3 5 5 5" xfId="13284"/>
    <cellStyle name="Nota 2 3 3 5 6" xfId="6910"/>
    <cellStyle name="Nota 2 3 3 5 6 2" xfId="8618"/>
    <cellStyle name="Nota 2 3 3 5 6 2 2" xfId="12586"/>
    <cellStyle name="Nota 2 3 3 5 6 2 3" xfId="22136"/>
    <cellStyle name="Nota 2 3 3 5 6 3" xfId="11044"/>
    <cellStyle name="Nota 2 3 3 5 6 4" xfId="20428"/>
    <cellStyle name="Nota 2 3 3 5 7" xfId="5898"/>
    <cellStyle name="Nota 2 3 3 5 7 2" xfId="10639"/>
    <cellStyle name="Nota 2 3 3 5 7 3" xfId="19416"/>
    <cellStyle name="Nota 2 3 3 5 8" xfId="7606"/>
    <cellStyle name="Nota 2 3 3 5 8 2" xfId="11627"/>
    <cellStyle name="Nota 2 3 3 5 8 3" xfId="21124"/>
    <cellStyle name="Nota 2 3 3 5 9" xfId="4993"/>
    <cellStyle name="Nota 2 3 3 5 9 2" xfId="13026"/>
    <cellStyle name="Nota 2 3 3 6" xfId="3042"/>
    <cellStyle name="Nota 2 3 3 6 2" xfId="3429"/>
    <cellStyle name="Nota 2 3 3 6 2 2" xfId="5086"/>
    <cellStyle name="Nota 2 3 3 6 2 2 2" xfId="12949"/>
    <cellStyle name="Nota 2 3 3 6 2 3" xfId="9541"/>
    <cellStyle name="Nota 2 3 3 6 2 4" xfId="17916"/>
    <cellStyle name="Nota 2 3 3 6 3" xfId="3812"/>
    <cellStyle name="Nota 2 3 3 6 3 2" xfId="16893"/>
    <cellStyle name="Nota 2 3 3 6 4" xfId="4195"/>
    <cellStyle name="Nota 2 3 3 6 4 2" xfId="13810"/>
    <cellStyle name="Nota 2 3 3 6 5" xfId="4577"/>
    <cellStyle name="Nota 2 3 3 6 5 2" xfId="13428"/>
    <cellStyle name="Nota 2 3 3 6 6" xfId="5331"/>
    <cellStyle name="Nota 2 3 3 6 6 2" xfId="18849"/>
    <cellStyle name="Nota 2 3 3 6 7" xfId="9182"/>
    <cellStyle name="Nota 2 3 3 6 8" xfId="18182"/>
    <cellStyle name="Nota 2 3 3 7" xfId="5728"/>
    <cellStyle name="Nota 2 3 3 7 2" xfId="7437"/>
    <cellStyle name="Nota 2 3 3 7 2 2" xfId="11498"/>
    <cellStyle name="Nota 2 3 3 7 2 3" xfId="20955"/>
    <cellStyle name="Nota 2 3 3 7 3" xfId="10512"/>
    <cellStyle name="Nota 2 3 3 7 4" xfId="19246"/>
    <cellStyle name="Nota 2 3 3 8" xfId="6140"/>
    <cellStyle name="Nota 2 3 3 8 2" xfId="7848"/>
    <cellStyle name="Nota 2 3 3 8 2 2" xfId="11851"/>
    <cellStyle name="Nota 2 3 3 8 2 3" xfId="21366"/>
    <cellStyle name="Nota 2 3 3 8 3" xfId="10821"/>
    <cellStyle name="Nota 2 3 3 8 4" xfId="19658"/>
    <cellStyle name="Nota 2 3 3 9" xfId="5271"/>
    <cellStyle name="Nota 2 3 3 9 2" xfId="5131"/>
    <cellStyle name="Nota 2 3 3 9 2 2" xfId="10371"/>
    <cellStyle name="Nota 2 3 3 9 2 3" xfId="14162"/>
    <cellStyle name="Nota 2 3 3 9 3" xfId="10408"/>
    <cellStyle name="Nota 2 3 3 9 4" xfId="12752"/>
    <cellStyle name="Nota 2 3 4" xfId="3082"/>
    <cellStyle name="Nota 2 3 4 2" xfId="3469"/>
    <cellStyle name="Nota 2 3 4 2 2" xfId="15548"/>
    <cellStyle name="Nota 2 3 4 3" xfId="3852"/>
    <cellStyle name="Nota 2 3 4 3 2" xfId="14213"/>
    <cellStyle name="Nota 2 3 4 4" xfId="4235"/>
    <cellStyle name="Nota 2 3 4 4 2" xfId="13770"/>
    <cellStyle name="Nota 2 3 4 5" xfId="4617"/>
    <cellStyle name="Nota 2 3 4 5 2" xfId="13388"/>
    <cellStyle name="Nota 2 3 4 6" xfId="18396"/>
    <cellStyle name="Nota 2 3 5" xfId="2989"/>
    <cellStyle name="Nota 2 3 5 2" xfId="3376"/>
    <cellStyle name="Nota 2 3 5 2 2" xfId="16821"/>
    <cellStyle name="Nota 2 3 5 3" xfId="3759"/>
    <cellStyle name="Nota 2 3 5 3 2" xfId="18571"/>
    <cellStyle name="Nota 2 3 5 4" xfId="4142"/>
    <cellStyle name="Nota 2 3 5 4 2" xfId="13855"/>
    <cellStyle name="Nota 2 3 5 5" xfId="4524"/>
    <cellStyle name="Nota 2 3 5 5 2" xfId="13481"/>
    <cellStyle name="Nota 2 3 5 6" xfId="15560"/>
    <cellStyle name="Nota 2 3 6" xfId="22394"/>
    <cellStyle name="Nota 2 3 7" xfId="2156"/>
    <cellStyle name="Nota 2 4" xfId="1546"/>
    <cellStyle name="Nota 2 4 2" xfId="26079"/>
    <cellStyle name="Nota 2 4 3" xfId="26078"/>
    <cellStyle name="Nota 2 4 4" xfId="2164"/>
    <cellStyle name="Nota 2 4 4 2" xfId="26661"/>
    <cellStyle name="Nota 2 4 5" xfId="26315"/>
    <cellStyle name="Nota 2 5" xfId="1547"/>
    <cellStyle name="Nota 2 5 2" xfId="2179"/>
    <cellStyle name="Nota 2 5 3" xfId="26580"/>
    <cellStyle name="Nota 2 6" xfId="2069"/>
    <cellStyle name="Nota 2 7" xfId="26225"/>
    <cellStyle name="Nota 3" xfId="1548"/>
    <cellStyle name="Nota 3 10" xfId="3096"/>
    <cellStyle name="Nota 3 10 2" xfId="3483"/>
    <cellStyle name="Nota 3 10 2 2" xfId="15507"/>
    <cellStyle name="Nota 3 10 3" xfId="3866"/>
    <cellStyle name="Nota 3 10 3 2" xfId="14090"/>
    <cellStyle name="Nota 3 10 4" xfId="4249"/>
    <cellStyle name="Nota 3 10 4 2" xfId="13756"/>
    <cellStyle name="Nota 3 10 5" xfId="4631"/>
    <cellStyle name="Nota 3 10 5 2" xfId="13374"/>
    <cellStyle name="Nota 3 10 6" xfId="15078"/>
    <cellStyle name="Nota 3 11" xfId="22387"/>
    <cellStyle name="Nota 3 12" xfId="2068"/>
    <cellStyle name="Nota 3 2" xfId="1549"/>
    <cellStyle name="Nota 3 3" xfId="1550"/>
    <cellStyle name="Nota 3 4" xfId="1551"/>
    <cellStyle name="Nota 3 5" xfId="1552"/>
    <cellStyle name="Nota 3 5 2" xfId="2614"/>
    <cellStyle name="Nota 3 5 2 10" xfId="5265"/>
    <cellStyle name="Nota 3 5 2 10 2" xfId="10405"/>
    <cellStyle name="Nota 3 5 2 10 3" xfId="12829"/>
    <cellStyle name="Nota 3 5 2 11" xfId="5137"/>
    <cellStyle name="Nota 3 5 2 11 2" xfId="10376"/>
    <cellStyle name="Nota 3 5 2 11 3" xfId="12784"/>
    <cellStyle name="Nota 3 5 2 12" xfId="4861"/>
    <cellStyle name="Nota 3 5 2 12 2" xfId="13145"/>
    <cellStyle name="Nota 3 5 2 13" xfId="8777"/>
    <cellStyle name="Nota 3 5 2 2" xfId="2703"/>
    <cellStyle name="Nota 3 5 2 2 10" xfId="7479"/>
    <cellStyle name="Nota 3 5 2 2 10 2" xfId="11533"/>
    <cellStyle name="Nota 3 5 2 2 10 3" xfId="20997"/>
    <cellStyle name="Nota 3 5 2 2 11" xfId="4896"/>
    <cellStyle name="Nota 3 5 2 2 11 2" xfId="14111"/>
    <cellStyle name="Nota 3 5 2 2 12" xfId="8858"/>
    <cellStyle name="Nota 3 5 2 2 13" xfId="14467"/>
    <cellStyle name="Nota 3 5 2 2 2" xfId="2759"/>
    <cellStyle name="Nota 3 5 2 2 2 2" xfId="2982"/>
    <cellStyle name="Nota 3 5 2 2 2 2 10" xfId="9134"/>
    <cellStyle name="Nota 3 5 2 2 2 2 11" xfId="16077"/>
    <cellStyle name="Nota 3 5 2 2 2 2 2" xfId="3369"/>
    <cellStyle name="Nota 3 5 2 2 2 2 2 2" xfId="7947"/>
    <cellStyle name="Nota 3 5 2 2 2 2 2 2 2" xfId="11923"/>
    <cellStyle name="Nota 3 5 2 2 2 2 2 2 3" xfId="21465"/>
    <cellStyle name="Nota 3 5 2 2 2 2 2 3" xfId="6239"/>
    <cellStyle name="Nota 3 5 2 2 2 2 2 3 2" xfId="19757"/>
    <cellStyle name="Nota 3 5 2 2 2 2 2 4" xfId="9499"/>
    <cellStyle name="Nota 3 5 2 2 2 2 2 5" xfId="14827"/>
    <cellStyle name="Nota 3 5 2 2 2 2 3" xfId="3752"/>
    <cellStyle name="Nota 3 5 2 2 2 2 3 2" xfId="7883"/>
    <cellStyle name="Nota 3 5 2 2 2 2 3 2 2" xfId="11874"/>
    <cellStyle name="Nota 3 5 2 2 2 2 3 2 3" xfId="21401"/>
    <cellStyle name="Nota 3 5 2 2 2 2 3 3" xfId="6175"/>
    <cellStyle name="Nota 3 5 2 2 2 2 3 3 2" xfId="19693"/>
    <cellStyle name="Nota 3 5 2 2 2 2 3 4" xfId="9814"/>
    <cellStyle name="Nota 3 5 2 2 2 2 3 5" xfId="14587"/>
    <cellStyle name="Nota 3 5 2 2 2 2 4" xfId="4135"/>
    <cellStyle name="Nota 3 5 2 2 2 2 4 2" xfId="8254"/>
    <cellStyle name="Nota 3 5 2 2 2 2 4 2 2" xfId="12222"/>
    <cellStyle name="Nota 3 5 2 2 2 2 4 2 3" xfId="21772"/>
    <cellStyle name="Nota 3 5 2 2 2 2 4 3" xfId="6546"/>
    <cellStyle name="Nota 3 5 2 2 2 2 4 3 2" xfId="20064"/>
    <cellStyle name="Nota 3 5 2 2 2 2 4 4" xfId="9992"/>
    <cellStyle name="Nota 3 5 2 2 2 2 4 5" xfId="13862"/>
    <cellStyle name="Nota 3 5 2 2 2 2 5" xfId="4517"/>
    <cellStyle name="Nota 3 5 2 2 2 2 5 2" xfId="8486"/>
    <cellStyle name="Nota 3 5 2 2 2 2 5 2 2" xfId="12454"/>
    <cellStyle name="Nota 3 5 2 2 2 2 5 2 3" xfId="22004"/>
    <cellStyle name="Nota 3 5 2 2 2 2 5 3" xfId="6778"/>
    <cellStyle name="Nota 3 5 2 2 2 2 5 3 2" xfId="20296"/>
    <cellStyle name="Nota 3 5 2 2 2 2 5 4" xfId="10169"/>
    <cellStyle name="Nota 3 5 2 2 2 2 5 5" xfId="13488"/>
    <cellStyle name="Nota 3 5 2 2 2 2 6" xfId="7010"/>
    <cellStyle name="Nota 3 5 2 2 2 2 6 2" xfId="8718"/>
    <cellStyle name="Nota 3 5 2 2 2 2 6 2 2" xfId="12686"/>
    <cellStyle name="Nota 3 5 2 2 2 2 6 2 3" xfId="22236"/>
    <cellStyle name="Nota 3 5 2 2 2 2 6 3" xfId="11144"/>
    <cellStyle name="Nota 3 5 2 2 2 2 6 4" xfId="20528"/>
    <cellStyle name="Nota 3 5 2 2 2 2 7" xfId="5998"/>
    <cellStyle name="Nota 3 5 2 2 2 2 7 2" xfId="10739"/>
    <cellStyle name="Nota 3 5 2 2 2 2 7 3" xfId="19516"/>
    <cellStyle name="Nota 3 5 2 2 2 2 8" xfId="7706"/>
    <cellStyle name="Nota 3 5 2 2 2 2 8 2" xfId="11727"/>
    <cellStyle name="Nota 3 5 2 2 2 2 8 3" xfId="21224"/>
    <cellStyle name="Nota 3 5 2 2 2 2 9" xfId="5192"/>
    <cellStyle name="Nota 3 5 2 2 2 2 9 2" xfId="12890"/>
    <cellStyle name="Nota 3 5 2 2 2 3" xfId="3249"/>
    <cellStyle name="Nota 3 5 2 2 2 3 10" xfId="9379"/>
    <cellStyle name="Nota 3 5 2 2 2 3 11" xfId="17380"/>
    <cellStyle name="Nota 3 5 2 2 2 3 2" xfId="3636"/>
    <cellStyle name="Nota 3 5 2 2 2 3 2 2" xfId="7997"/>
    <cellStyle name="Nota 3 5 2 2 2 3 2 2 2" xfId="11973"/>
    <cellStyle name="Nota 3 5 2 2 2 3 2 2 3" xfId="21515"/>
    <cellStyle name="Nota 3 5 2 2 2 3 2 3" xfId="6289"/>
    <cellStyle name="Nota 3 5 2 2 2 3 2 3 2" xfId="19807"/>
    <cellStyle name="Nota 3 5 2 2 2 3 2 4" xfId="9728"/>
    <cellStyle name="Nota 3 5 2 2 2 3 2 5" xfId="16476"/>
    <cellStyle name="Nota 3 5 2 2 2 3 3" xfId="4019"/>
    <cellStyle name="Nota 3 5 2 2 2 3 3 2" xfId="7068"/>
    <cellStyle name="Nota 3 5 2 2 2 3 3 2 2" xfId="11202"/>
    <cellStyle name="Nota 3 5 2 2 2 3 3 2 3" xfId="20586"/>
    <cellStyle name="Nota 3 5 2 2 2 3 3 3" xfId="5359"/>
    <cellStyle name="Nota 3 5 2 2 2 3 3 3 2" xfId="18877"/>
    <cellStyle name="Nota 3 5 2 2 2 3 3 4" xfId="9938"/>
    <cellStyle name="Nota 3 5 2 2 2 3 3 5" xfId="13972"/>
    <cellStyle name="Nota 3 5 2 2 2 3 4" xfId="4402"/>
    <cellStyle name="Nota 3 5 2 2 2 3 4 2" xfId="8304"/>
    <cellStyle name="Nota 3 5 2 2 2 3 4 2 2" xfId="12272"/>
    <cellStyle name="Nota 3 5 2 2 2 3 4 2 3" xfId="21822"/>
    <cellStyle name="Nota 3 5 2 2 2 3 4 3" xfId="6596"/>
    <cellStyle name="Nota 3 5 2 2 2 3 4 3 2" xfId="20114"/>
    <cellStyle name="Nota 3 5 2 2 2 3 4 4" xfId="10116"/>
    <cellStyle name="Nota 3 5 2 2 2 3 4 5" xfId="13603"/>
    <cellStyle name="Nota 3 5 2 2 2 3 5" xfId="4784"/>
    <cellStyle name="Nota 3 5 2 2 2 3 5 2" xfId="8536"/>
    <cellStyle name="Nota 3 5 2 2 2 3 5 2 2" xfId="12504"/>
    <cellStyle name="Nota 3 5 2 2 2 3 5 2 3" xfId="22054"/>
    <cellStyle name="Nota 3 5 2 2 2 3 5 3" xfId="6828"/>
    <cellStyle name="Nota 3 5 2 2 2 3 5 3 2" xfId="20346"/>
    <cellStyle name="Nota 3 5 2 2 2 3 5 4" xfId="10293"/>
    <cellStyle name="Nota 3 5 2 2 2 3 5 5" xfId="13221"/>
    <cellStyle name="Nota 3 5 2 2 2 3 6" xfId="7060"/>
    <cellStyle name="Nota 3 5 2 2 2 3 6 2" xfId="8768"/>
    <cellStyle name="Nota 3 5 2 2 2 3 6 2 2" xfId="12736"/>
    <cellStyle name="Nota 3 5 2 2 2 3 6 2 3" xfId="22286"/>
    <cellStyle name="Nota 3 5 2 2 2 3 6 3" xfId="11194"/>
    <cellStyle name="Nota 3 5 2 2 2 3 6 4" xfId="20578"/>
    <cellStyle name="Nota 3 5 2 2 2 3 7" xfId="6048"/>
    <cellStyle name="Nota 3 5 2 2 2 3 7 2" xfId="10789"/>
    <cellStyle name="Nota 3 5 2 2 2 3 7 3" xfId="19566"/>
    <cellStyle name="Nota 3 5 2 2 2 3 8" xfId="7756"/>
    <cellStyle name="Nota 3 5 2 2 2 3 8 2" xfId="11777"/>
    <cellStyle name="Nota 3 5 2 2 2 3 8 3" xfId="21274"/>
    <cellStyle name="Nota 3 5 2 2 2 3 9" xfId="5242"/>
    <cellStyle name="Nota 3 5 2 2 2 3 9 2" xfId="12852"/>
    <cellStyle name="Nota 3 5 2 2 2 4" xfId="3306"/>
    <cellStyle name="Nota 3 5 2 2 2 4 2" xfId="3693"/>
    <cellStyle name="Nota 3 5 2 2 2 4 2 2" xfId="18098"/>
    <cellStyle name="Nota 3 5 2 2 2 4 3" xfId="4076"/>
    <cellStyle name="Nota 3 5 2 2 2 4 3 2" xfId="13913"/>
    <cellStyle name="Nota 3 5 2 2 2 4 4" xfId="4459"/>
    <cellStyle name="Nota 3 5 2 2 2 4 4 2" xfId="13546"/>
    <cellStyle name="Nota 3 5 2 2 2 4 5" xfId="4841"/>
    <cellStyle name="Nota 3 5 2 2 2 4 5 2" xfId="13165"/>
    <cellStyle name="Nota 3 5 2 2 2 4 6" xfId="5838"/>
    <cellStyle name="Nota 3 5 2 2 2 4 6 2" xfId="19356"/>
    <cellStyle name="Nota 3 5 2 2 2 4 7" xfId="9436"/>
    <cellStyle name="Nota 3 5 2 2 2 4 8" xfId="14451"/>
    <cellStyle name="Nota 3 5 2 2 2 5" xfId="2924"/>
    <cellStyle name="Nota 3 5 2 2 2 5 2" xfId="7546"/>
    <cellStyle name="Nota 3 5 2 2 2 5 2 2" xfId="21064"/>
    <cellStyle name="Nota 3 5 2 2 2 5 3" xfId="9076"/>
    <cellStyle name="Nota 3 5 2 2 2 5 4" xfId="17404"/>
    <cellStyle name="Nota 3 5 2 2 2 6" xfId="8914"/>
    <cellStyle name="Nota 3 5 2 2 3" xfId="2642"/>
    <cellStyle name="Nota 3 5 2 2 3 2" xfId="2940"/>
    <cellStyle name="Nota 3 5 2 2 3 2 10" xfId="9092"/>
    <cellStyle name="Nota 3 5 2 2 3 2 11" xfId="16695"/>
    <cellStyle name="Nota 3 5 2 2 3 2 2" xfId="3327"/>
    <cellStyle name="Nota 3 5 2 2 3 2 2 2" xfId="7296"/>
    <cellStyle name="Nota 3 5 2 2 3 2 2 2 2" xfId="11401"/>
    <cellStyle name="Nota 3 5 2 2 3 2 2 2 3" xfId="20814"/>
    <cellStyle name="Nota 3 5 2 2 3 2 2 3" xfId="5587"/>
    <cellStyle name="Nota 3 5 2 2 3 2 2 3 2" xfId="19105"/>
    <cellStyle name="Nota 3 5 2 2 3 2 2 4" xfId="9457"/>
    <cellStyle name="Nota 3 5 2 2 3 2 2 5" xfId="16215"/>
    <cellStyle name="Nota 3 5 2 2 3 2 3" xfId="3710"/>
    <cellStyle name="Nota 3 5 2 2 3 2 3 2" xfId="7101"/>
    <cellStyle name="Nota 3 5 2 2 3 2 3 2 2" xfId="11235"/>
    <cellStyle name="Nota 3 5 2 2 3 2 3 2 3" xfId="20619"/>
    <cellStyle name="Nota 3 5 2 2 3 2 3 3" xfId="5392"/>
    <cellStyle name="Nota 3 5 2 2 3 2 3 3 2" xfId="18910"/>
    <cellStyle name="Nota 3 5 2 2 3 2 3 4" xfId="9772"/>
    <cellStyle name="Nota 3 5 2 2 3 2 3 5" xfId="17911"/>
    <cellStyle name="Nota 3 5 2 2 3 2 4" xfId="4093"/>
    <cellStyle name="Nota 3 5 2 2 3 2 4 2" xfId="8214"/>
    <cellStyle name="Nota 3 5 2 2 3 2 4 2 2" xfId="12182"/>
    <cellStyle name="Nota 3 5 2 2 3 2 4 2 3" xfId="21732"/>
    <cellStyle name="Nota 3 5 2 2 3 2 4 3" xfId="6506"/>
    <cellStyle name="Nota 3 5 2 2 3 2 4 3 2" xfId="20024"/>
    <cellStyle name="Nota 3 5 2 2 3 2 4 4" xfId="9950"/>
    <cellStyle name="Nota 3 5 2 2 3 2 4 5" xfId="13901"/>
    <cellStyle name="Nota 3 5 2 2 3 2 5" xfId="4475"/>
    <cellStyle name="Nota 3 5 2 2 3 2 5 2" xfId="8446"/>
    <cellStyle name="Nota 3 5 2 2 3 2 5 2 2" xfId="12414"/>
    <cellStyle name="Nota 3 5 2 2 3 2 5 2 3" xfId="21964"/>
    <cellStyle name="Nota 3 5 2 2 3 2 5 3" xfId="6738"/>
    <cellStyle name="Nota 3 5 2 2 3 2 5 3 2" xfId="20256"/>
    <cellStyle name="Nota 3 5 2 2 3 2 5 4" xfId="10127"/>
    <cellStyle name="Nota 3 5 2 2 3 2 5 5" xfId="13530"/>
    <cellStyle name="Nota 3 5 2 2 3 2 6" xfId="6970"/>
    <cellStyle name="Nota 3 5 2 2 3 2 6 2" xfId="8678"/>
    <cellStyle name="Nota 3 5 2 2 3 2 6 2 2" xfId="12646"/>
    <cellStyle name="Nota 3 5 2 2 3 2 6 2 3" xfId="22196"/>
    <cellStyle name="Nota 3 5 2 2 3 2 6 3" xfId="11104"/>
    <cellStyle name="Nota 3 5 2 2 3 2 6 4" xfId="20488"/>
    <cellStyle name="Nota 3 5 2 2 3 2 7" xfId="5958"/>
    <cellStyle name="Nota 3 5 2 2 3 2 7 2" xfId="10699"/>
    <cellStyle name="Nota 3 5 2 2 3 2 7 3" xfId="19476"/>
    <cellStyle name="Nota 3 5 2 2 3 2 8" xfId="7666"/>
    <cellStyle name="Nota 3 5 2 2 3 2 8 2" xfId="11687"/>
    <cellStyle name="Nota 3 5 2 2 3 2 8 3" xfId="21184"/>
    <cellStyle name="Nota 3 5 2 2 3 2 9" xfId="5149"/>
    <cellStyle name="Nota 3 5 2 2 3 2 9 2" xfId="12778"/>
    <cellStyle name="Nota 3 5 2 2 3 3" xfId="3134"/>
    <cellStyle name="Nota 3 5 2 2 3 3 10" xfId="9264"/>
    <cellStyle name="Nota 3 5 2 2 3 3 11" xfId="14457"/>
    <cellStyle name="Nota 3 5 2 2 3 3 2" xfId="3521"/>
    <cellStyle name="Nota 3 5 2 2 3 3 2 2" xfId="7286"/>
    <cellStyle name="Nota 3 5 2 2 3 3 2 2 2" xfId="11391"/>
    <cellStyle name="Nota 3 5 2 2 3 3 2 2 3" xfId="20804"/>
    <cellStyle name="Nota 3 5 2 2 3 3 2 3" xfId="5577"/>
    <cellStyle name="Nota 3 5 2 2 3 3 2 3 2" xfId="19095"/>
    <cellStyle name="Nota 3 5 2 2 3 3 2 4" xfId="9613"/>
    <cellStyle name="Nota 3 5 2 2 3 3 2 5" xfId="14823"/>
    <cellStyle name="Nota 3 5 2 2 3 3 3" xfId="3904"/>
    <cellStyle name="Nota 3 5 2 2 3 3 3 2" xfId="7111"/>
    <cellStyle name="Nota 3 5 2 2 3 3 3 2 2" xfId="11245"/>
    <cellStyle name="Nota 3 5 2 2 3 3 3 2 3" xfId="20629"/>
    <cellStyle name="Nota 3 5 2 2 3 3 3 3" xfId="5402"/>
    <cellStyle name="Nota 3 5 2 2 3 3 3 3 2" xfId="18920"/>
    <cellStyle name="Nota 3 5 2 2 3 3 3 4" xfId="9827"/>
    <cellStyle name="Nota 3 5 2 2 3 3 3 5" xfId="14084"/>
    <cellStyle name="Nota 3 5 2 2 3 3 4" xfId="4287"/>
    <cellStyle name="Nota 3 5 2 2 3 3 4 2" xfId="8194"/>
    <cellStyle name="Nota 3 5 2 2 3 3 4 2 2" xfId="12162"/>
    <cellStyle name="Nota 3 5 2 2 3 3 4 2 3" xfId="21712"/>
    <cellStyle name="Nota 3 5 2 2 3 3 4 3" xfId="6486"/>
    <cellStyle name="Nota 3 5 2 2 3 3 4 3 2" xfId="20004"/>
    <cellStyle name="Nota 3 5 2 2 3 3 4 4" xfId="10005"/>
    <cellStyle name="Nota 3 5 2 2 3 3 4 5" xfId="13718"/>
    <cellStyle name="Nota 3 5 2 2 3 3 5" xfId="4669"/>
    <cellStyle name="Nota 3 5 2 2 3 3 5 2" xfId="8426"/>
    <cellStyle name="Nota 3 5 2 2 3 3 5 2 2" xfId="12394"/>
    <cellStyle name="Nota 3 5 2 2 3 3 5 2 3" xfId="21944"/>
    <cellStyle name="Nota 3 5 2 2 3 3 5 3" xfId="6718"/>
    <cellStyle name="Nota 3 5 2 2 3 3 5 3 2" xfId="20236"/>
    <cellStyle name="Nota 3 5 2 2 3 3 5 4" xfId="10182"/>
    <cellStyle name="Nota 3 5 2 2 3 3 5 5" xfId="13336"/>
    <cellStyle name="Nota 3 5 2 2 3 3 6" xfId="6950"/>
    <cellStyle name="Nota 3 5 2 2 3 3 6 2" xfId="8658"/>
    <cellStyle name="Nota 3 5 2 2 3 3 6 2 2" xfId="12626"/>
    <cellStyle name="Nota 3 5 2 2 3 3 6 2 3" xfId="22176"/>
    <cellStyle name="Nota 3 5 2 2 3 3 6 3" xfId="11084"/>
    <cellStyle name="Nota 3 5 2 2 3 3 6 4" xfId="20468"/>
    <cellStyle name="Nota 3 5 2 2 3 3 7" xfId="5938"/>
    <cellStyle name="Nota 3 5 2 2 3 3 7 2" xfId="10679"/>
    <cellStyle name="Nota 3 5 2 2 3 3 7 3" xfId="19456"/>
    <cellStyle name="Nota 3 5 2 2 3 3 8" xfId="7646"/>
    <cellStyle name="Nota 3 5 2 2 3 3 8 2" xfId="11667"/>
    <cellStyle name="Nota 3 5 2 2 3 3 8 3" xfId="21164"/>
    <cellStyle name="Nota 3 5 2 2 3 3 9" xfId="5034"/>
    <cellStyle name="Nota 3 5 2 2 3 3 9 2" xfId="12985"/>
    <cellStyle name="Nota 3 5 2 2 3 4" xfId="3072"/>
    <cellStyle name="Nota 3 5 2 2 3 4 2" xfId="3459"/>
    <cellStyle name="Nota 3 5 2 2 3 4 2 2" xfId="15010"/>
    <cellStyle name="Nota 3 5 2 2 3 4 3" xfId="3842"/>
    <cellStyle name="Nota 3 5 2 2 3 4 3 2" xfId="14183"/>
    <cellStyle name="Nota 3 5 2 2 3 4 4" xfId="4225"/>
    <cellStyle name="Nota 3 5 2 2 3 4 4 2" xfId="13780"/>
    <cellStyle name="Nota 3 5 2 2 3 4 5" xfId="4607"/>
    <cellStyle name="Nota 3 5 2 2 3 4 5 2" xfId="13398"/>
    <cellStyle name="Nota 3 5 2 2 3 4 6" xfId="5801"/>
    <cellStyle name="Nota 3 5 2 2 3 4 6 2" xfId="19319"/>
    <cellStyle name="Nota 3 5 2 2 3 4 7" xfId="9212"/>
    <cellStyle name="Nota 3 5 2 2 3 4 8" xfId="14450"/>
    <cellStyle name="Nota 3 5 2 2 3 5" xfId="2842"/>
    <cellStyle name="Nota 3 5 2 2 3 5 2" xfId="7509"/>
    <cellStyle name="Nota 3 5 2 2 3 5 2 2" xfId="21027"/>
    <cellStyle name="Nota 3 5 2 2 3 5 3" xfId="8995"/>
    <cellStyle name="Nota 3 5 2 2 3 5 4" xfId="18033"/>
    <cellStyle name="Nota 3 5 2 2 3 6" xfId="8799"/>
    <cellStyle name="Nota 3 5 2 2 4" xfId="2958"/>
    <cellStyle name="Nota 3 5 2 2 4 10" xfId="9110"/>
    <cellStyle name="Nota 3 5 2 2 4 11" xfId="16561"/>
    <cellStyle name="Nota 3 5 2 2 4 2" xfId="3345"/>
    <cellStyle name="Nota 3 5 2 2 4 2 2" xfId="7259"/>
    <cellStyle name="Nota 3 5 2 2 4 2 2 2" xfId="11364"/>
    <cellStyle name="Nota 3 5 2 2 4 2 2 3" xfId="20777"/>
    <cellStyle name="Nota 3 5 2 2 4 2 3" xfId="5550"/>
    <cellStyle name="Nota 3 5 2 2 4 2 3 2" xfId="19068"/>
    <cellStyle name="Nota 3 5 2 2 4 2 4" xfId="9475"/>
    <cellStyle name="Nota 3 5 2 2 4 2 5" xfId="16230"/>
    <cellStyle name="Nota 3 5 2 2 4 3" xfId="3728"/>
    <cellStyle name="Nota 3 5 2 2 4 3 2" xfId="7210"/>
    <cellStyle name="Nota 3 5 2 2 4 3 2 2" xfId="11336"/>
    <cellStyle name="Nota 3 5 2 2 4 3 2 3" xfId="20728"/>
    <cellStyle name="Nota 3 5 2 2 4 3 3" xfId="5501"/>
    <cellStyle name="Nota 3 5 2 2 4 3 3 2" xfId="19019"/>
    <cellStyle name="Nota 3 5 2 2 4 3 4" xfId="9790"/>
    <cellStyle name="Nota 3 5 2 2 4 3 5" xfId="14380"/>
    <cellStyle name="Nota 3 5 2 2 4 4" xfId="4111"/>
    <cellStyle name="Nota 3 5 2 2 4 4 2" xfId="8129"/>
    <cellStyle name="Nota 3 5 2 2 4 4 2 2" xfId="12097"/>
    <cellStyle name="Nota 3 5 2 2 4 4 2 3" xfId="21647"/>
    <cellStyle name="Nota 3 5 2 2 4 4 3" xfId="6421"/>
    <cellStyle name="Nota 3 5 2 2 4 4 3 2" xfId="19939"/>
    <cellStyle name="Nota 3 5 2 2 4 4 4" xfId="9968"/>
    <cellStyle name="Nota 3 5 2 2 4 4 5" xfId="13883"/>
    <cellStyle name="Nota 3 5 2 2 4 5" xfId="4493"/>
    <cellStyle name="Nota 3 5 2 2 4 5 2" xfId="8361"/>
    <cellStyle name="Nota 3 5 2 2 4 5 2 2" xfId="12329"/>
    <cellStyle name="Nota 3 5 2 2 4 5 2 3" xfId="21879"/>
    <cellStyle name="Nota 3 5 2 2 4 5 3" xfId="6653"/>
    <cellStyle name="Nota 3 5 2 2 4 5 3 2" xfId="20171"/>
    <cellStyle name="Nota 3 5 2 2 4 5 4" xfId="10145"/>
    <cellStyle name="Nota 3 5 2 2 4 5 5" xfId="13512"/>
    <cellStyle name="Nota 3 5 2 2 4 6" xfId="6885"/>
    <cellStyle name="Nota 3 5 2 2 4 6 2" xfId="8593"/>
    <cellStyle name="Nota 3 5 2 2 4 6 2 2" xfId="12561"/>
    <cellStyle name="Nota 3 5 2 2 4 6 2 3" xfId="22111"/>
    <cellStyle name="Nota 3 5 2 2 4 6 3" xfId="11019"/>
    <cellStyle name="Nota 3 5 2 2 4 6 4" xfId="20403"/>
    <cellStyle name="Nota 3 5 2 2 4 7" xfId="5873"/>
    <cellStyle name="Nota 3 5 2 2 4 7 2" xfId="10614"/>
    <cellStyle name="Nota 3 5 2 2 4 7 3" xfId="19391"/>
    <cellStyle name="Nota 3 5 2 2 4 8" xfId="7581"/>
    <cellStyle name="Nota 3 5 2 2 4 8 2" xfId="11602"/>
    <cellStyle name="Nota 3 5 2 2 4 8 3" xfId="21099"/>
    <cellStyle name="Nota 3 5 2 2 4 9" xfId="4963"/>
    <cellStyle name="Nota 3 5 2 2 4 9 2" xfId="13056"/>
    <cellStyle name="Nota 3 5 2 2 5" xfId="3193"/>
    <cellStyle name="Nota 3 5 2 2 5 2" xfId="3580"/>
    <cellStyle name="Nota 3 5 2 2 5 2 2" xfId="7195"/>
    <cellStyle name="Nota 3 5 2 2 5 2 2 2" xfId="20713"/>
    <cellStyle name="Nota 3 5 2 2 5 2 3" xfId="9672"/>
    <cellStyle name="Nota 3 5 2 2 5 2 4" xfId="14618"/>
    <cellStyle name="Nota 3 5 2 2 5 3" xfId="3963"/>
    <cellStyle name="Nota 3 5 2 2 5 3 2" xfId="14028"/>
    <cellStyle name="Nota 3 5 2 2 5 4" xfId="4346"/>
    <cellStyle name="Nota 3 5 2 2 5 4 2" xfId="13659"/>
    <cellStyle name="Nota 3 5 2 2 5 5" xfId="4728"/>
    <cellStyle name="Nota 3 5 2 2 5 5 2" xfId="13277"/>
    <cellStyle name="Nota 3 5 2 2 5 6" xfId="5486"/>
    <cellStyle name="Nota 3 5 2 2 5 6 2" xfId="19004"/>
    <cellStyle name="Nota 3 5 2 2 5 7" xfId="9323"/>
    <cellStyle name="Nota 3 5 2 2 5 8" xfId="17474"/>
    <cellStyle name="Nota 3 5 2 2 6" xfId="2995"/>
    <cellStyle name="Nota 3 5 2 2 6 2" xfId="3382"/>
    <cellStyle name="Nota 3 5 2 2 6 2 2" xfId="5006"/>
    <cellStyle name="Nota 3 5 2 2 6 2 2 2" xfId="13013"/>
    <cellStyle name="Nota 3 5 2 2 6 2 3" xfId="9508"/>
    <cellStyle name="Nota 3 5 2 2 6 2 4" xfId="14760"/>
    <cellStyle name="Nota 3 5 2 2 6 3" xfId="3765"/>
    <cellStyle name="Nota 3 5 2 2 6 3 2" xfId="17526"/>
    <cellStyle name="Nota 3 5 2 2 6 4" xfId="4148"/>
    <cellStyle name="Nota 3 5 2 2 6 4 2" xfId="14156"/>
    <cellStyle name="Nota 3 5 2 2 6 5" xfId="4530"/>
    <cellStyle name="Nota 3 5 2 2 6 5 2" xfId="13475"/>
    <cellStyle name="Nota 3 5 2 2 6 6" xfId="5339"/>
    <cellStyle name="Nota 3 5 2 2 6 6 2" xfId="18857"/>
    <cellStyle name="Nota 3 5 2 2 6 7" xfId="9143"/>
    <cellStyle name="Nota 3 5 2 2 6 8" xfId="15011"/>
    <cellStyle name="Nota 3 5 2 2 7" xfId="5536"/>
    <cellStyle name="Nota 3 5 2 2 7 2" xfId="7245"/>
    <cellStyle name="Nota 3 5 2 2 7 2 2" xfId="11354"/>
    <cellStyle name="Nota 3 5 2 2 7 2 3" xfId="20763"/>
    <cellStyle name="Nota 3 5 2 2 7 3" xfId="10494"/>
    <cellStyle name="Nota 3 5 2 2 7 4" xfId="19054"/>
    <cellStyle name="Nota 3 5 2 2 8" xfId="5427"/>
    <cellStyle name="Nota 3 5 2 2 8 2" xfId="7136"/>
    <cellStyle name="Nota 3 5 2 2 8 2 2" xfId="11270"/>
    <cellStyle name="Nota 3 5 2 2 8 2 3" xfId="20654"/>
    <cellStyle name="Nota 3 5 2 2 8 3" xfId="10444"/>
    <cellStyle name="Nota 3 5 2 2 8 4" xfId="18945"/>
    <cellStyle name="Nota 3 5 2 2 9" xfId="5770"/>
    <cellStyle name="Nota 3 5 2 2 9 2" xfId="10546"/>
    <cellStyle name="Nota 3 5 2 2 9 3" xfId="19288"/>
    <cellStyle name="Nota 3 5 2 3" xfId="2720"/>
    <cellStyle name="Nota 3 5 2 3 2" xfId="2965"/>
    <cellStyle name="Nota 3 5 2 3 2 10" xfId="9117"/>
    <cellStyle name="Nota 3 5 2 3 2 11" xfId="17915"/>
    <cellStyle name="Nota 3 5 2 3 2 2" xfId="3352"/>
    <cellStyle name="Nota 3 5 2 3 2 2 2" xfId="7929"/>
    <cellStyle name="Nota 3 5 2 3 2 2 2 2" xfId="11905"/>
    <cellStyle name="Nota 3 5 2 3 2 2 2 3" xfId="21447"/>
    <cellStyle name="Nota 3 5 2 3 2 2 3" xfId="6221"/>
    <cellStyle name="Nota 3 5 2 3 2 2 3 2" xfId="19739"/>
    <cellStyle name="Nota 3 5 2 3 2 2 4" xfId="9482"/>
    <cellStyle name="Nota 3 5 2 3 2 2 5" xfId="14315"/>
    <cellStyle name="Nota 3 5 2 3 2 3" xfId="3735"/>
    <cellStyle name="Nota 3 5 2 3 2 3 2" xfId="5114"/>
    <cellStyle name="Nota 3 5 2 3 2 3 2 2" xfId="10357"/>
    <cellStyle name="Nota 3 5 2 3 2 3 2 3" xfId="12797"/>
    <cellStyle name="Nota 3 5 2 3 2 3 3" xfId="5300"/>
    <cellStyle name="Nota 3 5 2 3 2 3 3 2" xfId="18818"/>
    <cellStyle name="Nota 3 5 2 3 2 3 4" xfId="9797"/>
    <cellStyle name="Nota 3 5 2 3 2 3 5" xfId="15991"/>
    <cellStyle name="Nota 3 5 2 3 2 4" xfId="4118"/>
    <cellStyle name="Nota 3 5 2 3 2 4 2" xfId="8236"/>
    <cellStyle name="Nota 3 5 2 3 2 4 2 2" xfId="12204"/>
    <cellStyle name="Nota 3 5 2 3 2 4 2 3" xfId="21754"/>
    <cellStyle name="Nota 3 5 2 3 2 4 3" xfId="6528"/>
    <cellStyle name="Nota 3 5 2 3 2 4 3 2" xfId="20046"/>
    <cellStyle name="Nota 3 5 2 3 2 4 4" xfId="9975"/>
    <cellStyle name="Nota 3 5 2 3 2 4 5" xfId="13870"/>
    <cellStyle name="Nota 3 5 2 3 2 5" xfId="4500"/>
    <cellStyle name="Nota 3 5 2 3 2 5 2" xfId="8468"/>
    <cellStyle name="Nota 3 5 2 3 2 5 2 2" xfId="12436"/>
    <cellStyle name="Nota 3 5 2 3 2 5 2 3" xfId="21986"/>
    <cellStyle name="Nota 3 5 2 3 2 5 3" xfId="6760"/>
    <cellStyle name="Nota 3 5 2 3 2 5 3 2" xfId="20278"/>
    <cellStyle name="Nota 3 5 2 3 2 5 4" xfId="10152"/>
    <cellStyle name="Nota 3 5 2 3 2 5 5" xfId="13505"/>
    <cellStyle name="Nota 3 5 2 3 2 6" xfId="6992"/>
    <cellStyle name="Nota 3 5 2 3 2 6 2" xfId="8700"/>
    <cellStyle name="Nota 3 5 2 3 2 6 2 2" xfId="12668"/>
    <cellStyle name="Nota 3 5 2 3 2 6 2 3" xfId="22218"/>
    <cellStyle name="Nota 3 5 2 3 2 6 3" xfId="11126"/>
    <cellStyle name="Nota 3 5 2 3 2 6 4" xfId="20510"/>
    <cellStyle name="Nota 3 5 2 3 2 7" xfId="5980"/>
    <cellStyle name="Nota 3 5 2 3 2 7 2" xfId="10721"/>
    <cellStyle name="Nota 3 5 2 3 2 7 3" xfId="19498"/>
    <cellStyle name="Nota 3 5 2 3 2 8" xfId="7688"/>
    <cellStyle name="Nota 3 5 2 3 2 8 2" xfId="11709"/>
    <cellStyle name="Nota 3 5 2 3 2 8 3" xfId="21206"/>
    <cellStyle name="Nota 3 5 2 3 2 9" xfId="5174"/>
    <cellStyle name="Nota 3 5 2 3 2 9 2" xfId="12908"/>
    <cellStyle name="Nota 3 5 2 3 3" xfId="3210"/>
    <cellStyle name="Nota 3 5 2 3 3 10" xfId="9340"/>
    <cellStyle name="Nota 3 5 2 3 3 11" xfId="18752"/>
    <cellStyle name="Nota 3 5 2 3 3 2" xfId="3597"/>
    <cellStyle name="Nota 3 5 2 3 3 2 2" xfId="7958"/>
    <cellStyle name="Nota 3 5 2 3 3 2 2 2" xfId="11934"/>
    <cellStyle name="Nota 3 5 2 3 3 2 2 3" xfId="21476"/>
    <cellStyle name="Nota 3 5 2 3 3 2 3" xfId="6250"/>
    <cellStyle name="Nota 3 5 2 3 3 2 3 2" xfId="19768"/>
    <cellStyle name="Nota 3 5 2 3 3 2 4" xfId="9689"/>
    <cellStyle name="Nota 3 5 2 3 3 2 5" xfId="14736"/>
    <cellStyle name="Nota 3 5 2 3 3 3" xfId="3980"/>
    <cellStyle name="Nota 3 5 2 3 3 3 2" xfId="5068"/>
    <cellStyle name="Nota 3 5 2 3 3 3 2 2" xfId="10320"/>
    <cellStyle name="Nota 3 5 2 3 3 3 2 3" xfId="12809"/>
    <cellStyle name="Nota 3 5 2 3 3 3 3" xfId="5347"/>
    <cellStyle name="Nota 3 5 2 3 3 3 3 2" xfId="18865"/>
    <cellStyle name="Nota 3 5 2 3 3 3 4" xfId="9899"/>
    <cellStyle name="Nota 3 5 2 3 3 3 5" xfId="14011"/>
    <cellStyle name="Nota 3 5 2 3 3 4" xfId="4363"/>
    <cellStyle name="Nota 3 5 2 3 3 4 2" xfId="8265"/>
    <cellStyle name="Nota 3 5 2 3 3 4 2 2" xfId="12233"/>
    <cellStyle name="Nota 3 5 2 3 3 4 2 3" xfId="21783"/>
    <cellStyle name="Nota 3 5 2 3 3 4 3" xfId="6557"/>
    <cellStyle name="Nota 3 5 2 3 3 4 3 2" xfId="20075"/>
    <cellStyle name="Nota 3 5 2 3 3 4 4" xfId="10077"/>
    <cellStyle name="Nota 3 5 2 3 3 4 5" xfId="13642"/>
    <cellStyle name="Nota 3 5 2 3 3 5" xfId="4745"/>
    <cellStyle name="Nota 3 5 2 3 3 5 2" xfId="8497"/>
    <cellStyle name="Nota 3 5 2 3 3 5 2 2" xfId="12465"/>
    <cellStyle name="Nota 3 5 2 3 3 5 2 3" xfId="22015"/>
    <cellStyle name="Nota 3 5 2 3 3 5 3" xfId="6789"/>
    <cellStyle name="Nota 3 5 2 3 3 5 3 2" xfId="20307"/>
    <cellStyle name="Nota 3 5 2 3 3 5 4" xfId="10254"/>
    <cellStyle name="Nota 3 5 2 3 3 5 5" xfId="13260"/>
    <cellStyle name="Nota 3 5 2 3 3 6" xfId="7021"/>
    <cellStyle name="Nota 3 5 2 3 3 6 2" xfId="8729"/>
    <cellStyle name="Nota 3 5 2 3 3 6 2 2" xfId="12697"/>
    <cellStyle name="Nota 3 5 2 3 3 6 2 3" xfId="22247"/>
    <cellStyle name="Nota 3 5 2 3 3 6 3" xfId="11155"/>
    <cellStyle name="Nota 3 5 2 3 3 6 4" xfId="20539"/>
    <cellStyle name="Nota 3 5 2 3 3 7" xfId="6009"/>
    <cellStyle name="Nota 3 5 2 3 3 7 2" xfId="10750"/>
    <cellStyle name="Nota 3 5 2 3 3 7 3" xfId="19527"/>
    <cellStyle name="Nota 3 5 2 3 3 8" xfId="7717"/>
    <cellStyle name="Nota 3 5 2 3 3 8 2" xfId="11738"/>
    <cellStyle name="Nota 3 5 2 3 3 8 3" xfId="21235"/>
    <cellStyle name="Nota 3 5 2 3 3 9" xfId="5203"/>
    <cellStyle name="Nota 3 5 2 3 3 9 2" xfId="12879"/>
    <cellStyle name="Nota 3 5 2 3 4" xfId="3267"/>
    <cellStyle name="Nota 3 5 2 3 4 2" xfId="3654"/>
    <cellStyle name="Nota 3 5 2 3 4 2 2" xfId="18004"/>
    <cellStyle name="Nota 3 5 2 3 4 3" xfId="4037"/>
    <cellStyle name="Nota 3 5 2 3 4 3 2" xfId="13954"/>
    <cellStyle name="Nota 3 5 2 3 4 4" xfId="4420"/>
    <cellStyle name="Nota 3 5 2 3 4 4 2" xfId="13585"/>
    <cellStyle name="Nota 3 5 2 3 4 5" xfId="4802"/>
    <cellStyle name="Nota 3 5 2 3 4 5 2" xfId="13204"/>
    <cellStyle name="Nota 3 5 2 3 4 6" xfId="5788"/>
    <cellStyle name="Nota 3 5 2 3 4 6 2" xfId="19306"/>
    <cellStyle name="Nota 3 5 2 3 4 7" xfId="9397"/>
    <cellStyle name="Nota 3 5 2 3 4 8" xfId="15372"/>
    <cellStyle name="Nota 3 5 2 3 5" xfId="2885"/>
    <cellStyle name="Nota 3 5 2 3 5 2" xfId="7496"/>
    <cellStyle name="Nota 3 5 2 3 5 2 2" xfId="21014"/>
    <cellStyle name="Nota 3 5 2 3 5 3" xfId="9037"/>
    <cellStyle name="Nota 3 5 2 3 5 4" xfId="14128"/>
    <cellStyle name="Nota 3 5 2 3 6" xfId="8875"/>
    <cellStyle name="Nota 3 5 2 4" xfId="2683"/>
    <cellStyle name="Nota 3 5 2 4 2" xfId="2740"/>
    <cellStyle name="Nota 3 5 2 4 2 2" xfId="2975"/>
    <cellStyle name="Nota 3 5 2 4 2 2 10" xfId="9127"/>
    <cellStyle name="Nota 3 5 2 4 2 2 11" xfId="16475"/>
    <cellStyle name="Nota 3 5 2 4 2 2 2" xfId="3362"/>
    <cellStyle name="Nota 3 5 2 4 2 2 2 2" xfId="7939"/>
    <cellStyle name="Nota 3 5 2 4 2 2 2 2 2" xfId="11915"/>
    <cellStyle name="Nota 3 5 2 4 2 2 2 2 3" xfId="21457"/>
    <cellStyle name="Nota 3 5 2 4 2 2 2 3" xfId="6231"/>
    <cellStyle name="Nota 3 5 2 4 2 2 2 3 2" xfId="19749"/>
    <cellStyle name="Nota 3 5 2 4 2 2 2 4" xfId="9492"/>
    <cellStyle name="Nota 3 5 2 4 2 2 2 5" xfId="15304"/>
    <cellStyle name="Nota 3 5 2 4 2 2 3" xfId="3745"/>
    <cellStyle name="Nota 3 5 2 4 2 2 3 2" xfId="7075"/>
    <cellStyle name="Nota 3 5 2 4 2 2 3 2 2" xfId="11209"/>
    <cellStyle name="Nota 3 5 2 4 2 2 3 2 3" xfId="20593"/>
    <cellStyle name="Nota 3 5 2 4 2 2 3 3" xfId="5366"/>
    <cellStyle name="Nota 3 5 2 4 2 2 3 3 2" xfId="18884"/>
    <cellStyle name="Nota 3 5 2 4 2 2 3 4" xfId="9807"/>
    <cellStyle name="Nota 3 5 2 4 2 2 3 5" xfId="15418"/>
    <cellStyle name="Nota 3 5 2 4 2 2 4" xfId="4128"/>
    <cellStyle name="Nota 3 5 2 4 2 2 4 2" xfId="8246"/>
    <cellStyle name="Nota 3 5 2 4 2 2 4 2 2" xfId="12214"/>
    <cellStyle name="Nota 3 5 2 4 2 2 4 2 3" xfId="21764"/>
    <cellStyle name="Nota 3 5 2 4 2 2 4 3" xfId="6538"/>
    <cellStyle name="Nota 3 5 2 4 2 2 4 3 2" xfId="20056"/>
    <cellStyle name="Nota 3 5 2 4 2 2 4 4" xfId="9985"/>
    <cellStyle name="Nota 3 5 2 4 2 2 4 5" xfId="13869"/>
    <cellStyle name="Nota 3 5 2 4 2 2 5" xfId="4510"/>
    <cellStyle name="Nota 3 5 2 4 2 2 5 2" xfId="8478"/>
    <cellStyle name="Nota 3 5 2 4 2 2 5 2 2" xfId="12446"/>
    <cellStyle name="Nota 3 5 2 4 2 2 5 2 3" xfId="21996"/>
    <cellStyle name="Nota 3 5 2 4 2 2 5 3" xfId="6770"/>
    <cellStyle name="Nota 3 5 2 4 2 2 5 3 2" xfId="20288"/>
    <cellStyle name="Nota 3 5 2 4 2 2 5 4" xfId="10162"/>
    <cellStyle name="Nota 3 5 2 4 2 2 5 5" xfId="13495"/>
    <cellStyle name="Nota 3 5 2 4 2 2 6" xfId="7002"/>
    <cellStyle name="Nota 3 5 2 4 2 2 6 2" xfId="8710"/>
    <cellStyle name="Nota 3 5 2 4 2 2 6 2 2" xfId="12678"/>
    <cellStyle name="Nota 3 5 2 4 2 2 6 2 3" xfId="22228"/>
    <cellStyle name="Nota 3 5 2 4 2 2 6 3" xfId="11136"/>
    <cellStyle name="Nota 3 5 2 4 2 2 6 4" xfId="20520"/>
    <cellStyle name="Nota 3 5 2 4 2 2 7" xfId="5990"/>
    <cellStyle name="Nota 3 5 2 4 2 2 7 2" xfId="10731"/>
    <cellStyle name="Nota 3 5 2 4 2 2 7 3" xfId="19508"/>
    <cellStyle name="Nota 3 5 2 4 2 2 8" xfId="7698"/>
    <cellStyle name="Nota 3 5 2 4 2 2 8 2" xfId="11719"/>
    <cellStyle name="Nota 3 5 2 4 2 2 8 3" xfId="21216"/>
    <cellStyle name="Nota 3 5 2 4 2 2 9" xfId="5184"/>
    <cellStyle name="Nota 3 5 2 4 2 2 9 2" xfId="12898"/>
    <cellStyle name="Nota 3 5 2 4 2 3" xfId="3230"/>
    <cellStyle name="Nota 3 5 2 4 2 3 10" xfId="9360"/>
    <cellStyle name="Nota 3 5 2 4 2 3 11" xfId="16744"/>
    <cellStyle name="Nota 3 5 2 4 2 3 2" xfId="3617"/>
    <cellStyle name="Nota 3 5 2 4 2 3 2 2" xfId="7978"/>
    <cellStyle name="Nota 3 5 2 4 2 3 2 2 2" xfId="11954"/>
    <cellStyle name="Nota 3 5 2 4 2 3 2 2 3" xfId="21496"/>
    <cellStyle name="Nota 3 5 2 4 2 3 2 3" xfId="6270"/>
    <cellStyle name="Nota 3 5 2 4 2 3 2 3 2" xfId="19788"/>
    <cellStyle name="Nota 3 5 2 4 2 3 2 4" xfId="9709"/>
    <cellStyle name="Nota 3 5 2 4 2 3 2 5" xfId="15491"/>
    <cellStyle name="Nota 3 5 2 4 2 3 3" xfId="4000"/>
    <cellStyle name="Nota 3 5 2 4 2 3 3 2" xfId="5120"/>
    <cellStyle name="Nota 3 5 2 4 2 3 3 2 2" xfId="10362"/>
    <cellStyle name="Nota 3 5 2 4 2 3 3 2 3" xfId="12795"/>
    <cellStyle name="Nota 3 5 2 4 2 3 3 3" xfId="5282"/>
    <cellStyle name="Nota 3 5 2 4 2 3 3 3 2" xfId="18800"/>
    <cellStyle name="Nota 3 5 2 4 2 3 3 4" xfId="9919"/>
    <cellStyle name="Nota 3 5 2 4 2 3 3 5" xfId="13991"/>
    <cellStyle name="Nota 3 5 2 4 2 3 4" xfId="4383"/>
    <cellStyle name="Nota 3 5 2 4 2 3 4 2" xfId="8285"/>
    <cellStyle name="Nota 3 5 2 4 2 3 4 2 2" xfId="12253"/>
    <cellStyle name="Nota 3 5 2 4 2 3 4 2 3" xfId="21803"/>
    <cellStyle name="Nota 3 5 2 4 2 3 4 3" xfId="6577"/>
    <cellStyle name="Nota 3 5 2 4 2 3 4 3 2" xfId="20095"/>
    <cellStyle name="Nota 3 5 2 4 2 3 4 4" xfId="10097"/>
    <cellStyle name="Nota 3 5 2 4 2 3 4 5" xfId="13622"/>
    <cellStyle name="Nota 3 5 2 4 2 3 5" xfId="4765"/>
    <cellStyle name="Nota 3 5 2 4 2 3 5 2" xfId="8517"/>
    <cellStyle name="Nota 3 5 2 4 2 3 5 2 2" xfId="12485"/>
    <cellStyle name="Nota 3 5 2 4 2 3 5 2 3" xfId="22035"/>
    <cellStyle name="Nota 3 5 2 4 2 3 5 3" xfId="6809"/>
    <cellStyle name="Nota 3 5 2 4 2 3 5 3 2" xfId="20327"/>
    <cellStyle name="Nota 3 5 2 4 2 3 5 4" xfId="10274"/>
    <cellStyle name="Nota 3 5 2 4 2 3 5 5" xfId="13240"/>
    <cellStyle name="Nota 3 5 2 4 2 3 6" xfId="7041"/>
    <cellStyle name="Nota 3 5 2 4 2 3 6 2" xfId="8749"/>
    <cellStyle name="Nota 3 5 2 4 2 3 6 2 2" xfId="12717"/>
    <cellStyle name="Nota 3 5 2 4 2 3 6 2 3" xfId="22267"/>
    <cellStyle name="Nota 3 5 2 4 2 3 6 3" xfId="11175"/>
    <cellStyle name="Nota 3 5 2 4 2 3 6 4" xfId="20559"/>
    <cellStyle name="Nota 3 5 2 4 2 3 7" xfId="6029"/>
    <cellStyle name="Nota 3 5 2 4 2 3 7 2" xfId="10770"/>
    <cellStyle name="Nota 3 5 2 4 2 3 7 3" xfId="19547"/>
    <cellStyle name="Nota 3 5 2 4 2 3 8" xfId="7737"/>
    <cellStyle name="Nota 3 5 2 4 2 3 8 2" xfId="11758"/>
    <cellStyle name="Nota 3 5 2 4 2 3 8 3" xfId="21255"/>
    <cellStyle name="Nota 3 5 2 4 2 3 9" xfId="5223"/>
    <cellStyle name="Nota 3 5 2 4 2 3 9 2" xfId="12871"/>
    <cellStyle name="Nota 3 5 2 4 2 4" xfId="3287"/>
    <cellStyle name="Nota 3 5 2 4 2 4 2" xfId="3674"/>
    <cellStyle name="Nota 3 5 2 4 2 4 2 2" xfId="18751"/>
    <cellStyle name="Nota 3 5 2 4 2 4 3" xfId="4057"/>
    <cellStyle name="Nota 3 5 2 4 2 4 3 2" xfId="13934"/>
    <cellStyle name="Nota 3 5 2 4 2 4 4" xfId="4440"/>
    <cellStyle name="Nota 3 5 2 4 2 4 4 2" xfId="13565"/>
    <cellStyle name="Nota 3 5 2 4 2 4 5" xfId="4822"/>
    <cellStyle name="Nota 3 5 2 4 2 4 5 2" xfId="13184"/>
    <cellStyle name="Nota 3 5 2 4 2 4 6" xfId="5858"/>
    <cellStyle name="Nota 3 5 2 4 2 4 6 2" xfId="19376"/>
    <cellStyle name="Nota 3 5 2 4 2 4 7" xfId="9417"/>
    <cellStyle name="Nota 3 5 2 4 2 4 8" xfId="14866"/>
    <cellStyle name="Nota 3 5 2 4 2 5" xfId="2905"/>
    <cellStyle name="Nota 3 5 2 4 2 5 2" xfId="7566"/>
    <cellStyle name="Nota 3 5 2 4 2 5 2 2" xfId="21084"/>
    <cellStyle name="Nota 3 5 2 4 2 5 3" xfId="9057"/>
    <cellStyle name="Nota 3 5 2 4 2 5 4" xfId="14826"/>
    <cellStyle name="Nota 3 5 2 4 2 6" xfId="8895"/>
    <cellStyle name="Nota 3 5 2 4 3" xfId="2951"/>
    <cellStyle name="Nota 3 5 2 4 3 10" xfId="9103"/>
    <cellStyle name="Nota 3 5 2 4 3 11" xfId="15014"/>
    <cellStyle name="Nota 3 5 2 4 3 2" xfId="3338"/>
    <cellStyle name="Nota 3 5 2 4 3 2 2" xfId="7323"/>
    <cellStyle name="Nota 3 5 2 4 3 2 2 2" xfId="11413"/>
    <cellStyle name="Nota 3 5 2 4 3 2 2 3" xfId="20841"/>
    <cellStyle name="Nota 3 5 2 4 3 2 3" xfId="5614"/>
    <cellStyle name="Nota 3 5 2 4 3 2 3 2" xfId="19132"/>
    <cellStyle name="Nota 3 5 2 4 3 2 4" xfId="9468"/>
    <cellStyle name="Nota 3 5 2 4 3 2 5" xfId="17468"/>
    <cellStyle name="Nota 3 5 2 4 3 3" xfId="3721"/>
    <cellStyle name="Nota 3 5 2 4 3 3 2" xfId="7798"/>
    <cellStyle name="Nota 3 5 2 4 3 3 2 2" xfId="11814"/>
    <cellStyle name="Nota 3 5 2 4 3 3 2 3" xfId="21316"/>
    <cellStyle name="Nota 3 5 2 4 3 3 3" xfId="6090"/>
    <cellStyle name="Nota 3 5 2 4 3 3 3 2" xfId="19608"/>
    <cellStyle name="Nota 3 5 2 4 3 3 4" xfId="9783"/>
    <cellStyle name="Nota 3 5 2 4 3 3 5" xfId="17585"/>
    <cellStyle name="Nota 3 5 2 4 3 4" xfId="4104"/>
    <cellStyle name="Nota 3 5 2 4 3 4 2" xfId="8225"/>
    <cellStyle name="Nota 3 5 2 4 3 4 2 2" xfId="12193"/>
    <cellStyle name="Nota 3 5 2 4 3 4 2 3" xfId="21743"/>
    <cellStyle name="Nota 3 5 2 4 3 4 3" xfId="6517"/>
    <cellStyle name="Nota 3 5 2 4 3 4 3 2" xfId="20035"/>
    <cellStyle name="Nota 3 5 2 4 3 4 4" xfId="9961"/>
    <cellStyle name="Nota 3 5 2 4 3 4 5" xfId="13890"/>
    <cellStyle name="Nota 3 5 2 4 3 5" xfId="4486"/>
    <cellStyle name="Nota 3 5 2 4 3 5 2" xfId="8457"/>
    <cellStyle name="Nota 3 5 2 4 3 5 2 2" xfId="12425"/>
    <cellStyle name="Nota 3 5 2 4 3 5 2 3" xfId="21975"/>
    <cellStyle name="Nota 3 5 2 4 3 5 3" xfId="6749"/>
    <cellStyle name="Nota 3 5 2 4 3 5 3 2" xfId="20267"/>
    <cellStyle name="Nota 3 5 2 4 3 5 4" xfId="10138"/>
    <cellStyle name="Nota 3 5 2 4 3 5 5" xfId="13519"/>
    <cellStyle name="Nota 3 5 2 4 3 6" xfId="6981"/>
    <cellStyle name="Nota 3 5 2 4 3 6 2" xfId="8689"/>
    <cellStyle name="Nota 3 5 2 4 3 6 2 2" xfId="12657"/>
    <cellStyle name="Nota 3 5 2 4 3 6 2 3" xfId="22207"/>
    <cellStyle name="Nota 3 5 2 4 3 6 3" xfId="11115"/>
    <cellStyle name="Nota 3 5 2 4 3 6 4" xfId="20499"/>
    <cellStyle name="Nota 3 5 2 4 3 7" xfId="5969"/>
    <cellStyle name="Nota 3 5 2 4 3 7 2" xfId="10710"/>
    <cellStyle name="Nota 3 5 2 4 3 7 3" xfId="19487"/>
    <cellStyle name="Nota 3 5 2 4 3 8" xfId="7677"/>
    <cellStyle name="Nota 3 5 2 4 3 8 2" xfId="11698"/>
    <cellStyle name="Nota 3 5 2 4 3 8 3" xfId="21195"/>
    <cellStyle name="Nota 3 5 2 4 3 9" xfId="5162"/>
    <cellStyle name="Nota 3 5 2 4 3 9 2" xfId="12920"/>
    <cellStyle name="Nota 3 5 2 4 4" xfId="3173"/>
    <cellStyle name="Nota 3 5 2 4 4 10" xfId="9303"/>
    <cellStyle name="Nota 3 5 2 4 4 11" xfId="17511"/>
    <cellStyle name="Nota 3 5 2 4 4 2" xfId="3560"/>
    <cellStyle name="Nota 3 5 2 4 4 2 2" xfId="7430"/>
    <cellStyle name="Nota 3 5 2 4 4 2 2 2" xfId="11491"/>
    <cellStyle name="Nota 3 5 2 4 4 2 2 3" xfId="20948"/>
    <cellStyle name="Nota 3 5 2 4 4 2 3" xfId="5721"/>
    <cellStyle name="Nota 3 5 2 4 4 2 3 2" xfId="19239"/>
    <cellStyle name="Nota 3 5 2 4 4 2 4" xfId="9652"/>
    <cellStyle name="Nota 3 5 2 4 4 2 5" xfId="15081"/>
    <cellStyle name="Nota 3 5 2 4 4 3" xfId="3943"/>
    <cellStyle name="Nota 3 5 2 4 4 3 2" xfId="7772"/>
    <cellStyle name="Nota 3 5 2 4 4 3 2 2" xfId="11793"/>
    <cellStyle name="Nota 3 5 2 4 4 3 2 3" xfId="21290"/>
    <cellStyle name="Nota 3 5 2 4 4 3 3" xfId="6064"/>
    <cellStyle name="Nota 3 5 2 4 4 3 3 2" xfId="19582"/>
    <cellStyle name="Nota 3 5 2 4 4 3 4" xfId="9866"/>
    <cellStyle name="Nota 3 5 2 4 4 3 5" xfId="14048"/>
    <cellStyle name="Nota 3 5 2 4 4 4" xfId="4326"/>
    <cellStyle name="Nota 3 5 2 4 4 4 2" xfId="8167"/>
    <cellStyle name="Nota 3 5 2 4 4 4 2 2" xfId="12135"/>
    <cellStyle name="Nota 3 5 2 4 4 4 2 3" xfId="21685"/>
    <cellStyle name="Nota 3 5 2 4 4 4 3" xfId="6459"/>
    <cellStyle name="Nota 3 5 2 4 4 4 3 2" xfId="19977"/>
    <cellStyle name="Nota 3 5 2 4 4 4 4" xfId="10044"/>
    <cellStyle name="Nota 3 5 2 4 4 4 5" xfId="13679"/>
    <cellStyle name="Nota 3 5 2 4 4 5" xfId="4708"/>
    <cellStyle name="Nota 3 5 2 4 4 5 2" xfId="8399"/>
    <cellStyle name="Nota 3 5 2 4 4 5 2 2" xfId="12367"/>
    <cellStyle name="Nota 3 5 2 4 4 5 2 3" xfId="21917"/>
    <cellStyle name="Nota 3 5 2 4 4 5 3" xfId="6691"/>
    <cellStyle name="Nota 3 5 2 4 4 5 3 2" xfId="20209"/>
    <cellStyle name="Nota 3 5 2 4 4 5 4" xfId="10221"/>
    <cellStyle name="Nota 3 5 2 4 4 5 5" xfId="12821"/>
    <cellStyle name="Nota 3 5 2 4 4 6" xfId="6923"/>
    <cellStyle name="Nota 3 5 2 4 4 6 2" xfId="8631"/>
    <cellStyle name="Nota 3 5 2 4 4 6 2 2" xfId="12599"/>
    <cellStyle name="Nota 3 5 2 4 4 6 2 3" xfId="22149"/>
    <cellStyle name="Nota 3 5 2 4 4 6 3" xfId="11057"/>
    <cellStyle name="Nota 3 5 2 4 4 6 4" xfId="20441"/>
    <cellStyle name="Nota 3 5 2 4 4 7" xfId="5911"/>
    <cellStyle name="Nota 3 5 2 4 4 7 2" xfId="10652"/>
    <cellStyle name="Nota 3 5 2 4 4 7 3" xfId="19429"/>
    <cellStyle name="Nota 3 5 2 4 4 8" xfId="7619"/>
    <cellStyle name="Nota 3 5 2 4 4 8 2" xfId="11640"/>
    <cellStyle name="Nota 3 5 2 4 4 8 3" xfId="21137"/>
    <cellStyle name="Nota 3 5 2 4 4 9" xfId="5007"/>
    <cellStyle name="Nota 3 5 2 4 4 9 2" xfId="13012"/>
    <cellStyle name="Nota 3 5 2 4 5" xfId="3049"/>
    <cellStyle name="Nota 3 5 2 4 5 2" xfId="3436"/>
    <cellStyle name="Nota 3 5 2 4 5 2 2" xfId="17045"/>
    <cellStyle name="Nota 3 5 2 4 5 3" xfId="3819"/>
    <cellStyle name="Nota 3 5 2 4 5 3 2" xfId="14274"/>
    <cellStyle name="Nota 3 5 2 4 5 4" xfId="4202"/>
    <cellStyle name="Nota 3 5 2 4 5 4 2" xfId="13803"/>
    <cellStyle name="Nota 3 5 2 4 5 5" xfId="4584"/>
    <cellStyle name="Nota 3 5 2 4 5 5 2" xfId="13421"/>
    <cellStyle name="Nota 3 5 2 4 5 6" xfId="5819"/>
    <cellStyle name="Nota 3 5 2 4 5 6 2" xfId="19337"/>
    <cellStyle name="Nota 3 5 2 4 5 7" xfId="9189"/>
    <cellStyle name="Nota 3 5 2 4 5 8" xfId="14267"/>
    <cellStyle name="Nota 3 5 2 4 6" xfId="2882"/>
    <cellStyle name="Nota 3 5 2 4 6 2" xfId="7527"/>
    <cellStyle name="Nota 3 5 2 4 6 2 2" xfId="21045"/>
    <cellStyle name="Nota 3 5 2 4 6 3" xfId="9034"/>
    <cellStyle name="Nota 3 5 2 4 6 4" xfId="16065"/>
    <cellStyle name="Nota 3 5 2 4 7" xfId="8838"/>
    <cellStyle name="Nota 3 5 2 4 8" xfId="16912"/>
    <cellStyle name="Nota 3 5 2 5" xfId="2821"/>
    <cellStyle name="Nota 3 5 2 5 10" xfId="8974"/>
    <cellStyle name="Nota 3 5 2 5 11" xfId="15558"/>
    <cellStyle name="Nota 3 5 2 5 2" xfId="2781"/>
    <cellStyle name="Nota 3 5 2 5 2 2" xfId="7379"/>
    <cellStyle name="Nota 3 5 2 5 2 2 2" xfId="11465"/>
    <cellStyle name="Nota 3 5 2 5 2 2 3" xfId="20897"/>
    <cellStyle name="Nota 3 5 2 5 2 3" xfId="5670"/>
    <cellStyle name="Nota 3 5 2 5 2 3 2" xfId="19188"/>
    <cellStyle name="Nota 3 5 2 5 2 4" xfId="8936"/>
    <cellStyle name="Nota 3 5 2 5 2 5" xfId="16324"/>
    <cellStyle name="Nota 3 5 2 5 3" xfId="2795"/>
    <cellStyle name="Nota 3 5 2 5 3 2" xfId="7104"/>
    <cellStyle name="Nota 3 5 2 5 3 2 2" xfId="11238"/>
    <cellStyle name="Nota 3 5 2 5 3 2 3" xfId="20622"/>
    <cellStyle name="Nota 3 5 2 5 3 3" xfId="5395"/>
    <cellStyle name="Nota 3 5 2 5 3 3 2" xfId="18913"/>
    <cellStyle name="Nota 3 5 2 5 3 4" xfId="8950"/>
    <cellStyle name="Nota 3 5 2 5 3 5" xfId="14540"/>
    <cellStyle name="Nota 3 5 2 5 4" xfId="2813"/>
    <cellStyle name="Nota 3 5 2 5 4 2" xfId="8209"/>
    <cellStyle name="Nota 3 5 2 5 4 2 2" xfId="12177"/>
    <cellStyle name="Nota 3 5 2 5 4 2 3" xfId="21727"/>
    <cellStyle name="Nota 3 5 2 5 4 3" xfId="6501"/>
    <cellStyle name="Nota 3 5 2 5 4 3 2" xfId="20019"/>
    <cellStyle name="Nota 3 5 2 5 4 4" xfId="8968"/>
    <cellStyle name="Nota 3 5 2 5 4 5" xfId="14589"/>
    <cellStyle name="Nota 3 5 2 5 5" xfId="2785"/>
    <cellStyle name="Nota 3 5 2 5 5 2" xfId="8441"/>
    <cellStyle name="Nota 3 5 2 5 5 2 2" xfId="12409"/>
    <cellStyle name="Nota 3 5 2 5 5 2 3" xfId="21959"/>
    <cellStyle name="Nota 3 5 2 5 5 3" xfId="6733"/>
    <cellStyle name="Nota 3 5 2 5 5 3 2" xfId="20251"/>
    <cellStyle name="Nota 3 5 2 5 5 4" xfId="8940"/>
    <cellStyle name="Nota 3 5 2 5 5 5" xfId="17659"/>
    <cellStyle name="Nota 3 5 2 5 6" xfId="6965"/>
    <cellStyle name="Nota 3 5 2 5 6 2" xfId="8673"/>
    <cellStyle name="Nota 3 5 2 5 6 2 2" xfId="12641"/>
    <cellStyle name="Nota 3 5 2 5 6 2 3" xfId="22191"/>
    <cellStyle name="Nota 3 5 2 5 6 3" xfId="11099"/>
    <cellStyle name="Nota 3 5 2 5 6 4" xfId="20483"/>
    <cellStyle name="Nota 3 5 2 5 7" xfId="5953"/>
    <cellStyle name="Nota 3 5 2 5 7 2" xfId="10694"/>
    <cellStyle name="Nota 3 5 2 5 7 3" xfId="19471"/>
    <cellStyle name="Nota 3 5 2 5 8" xfId="7661"/>
    <cellStyle name="Nota 3 5 2 5 8 2" xfId="11682"/>
    <cellStyle name="Nota 3 5 2 5 8 3" xfId="21179"/>
    <cellStyle name="Nota 3 5 2 5 9" xfId="5054"/>
    <cellStyle name="Nota 3 5 2 5 9 2" xfId="12967"/>
    <cellStyle name="Nota 3 5 2 6" xfId="2931"/>
    <cellStyle name="Nota 3 5 2 6 2" xfId="3318"/>
    <cellStyle name="Nota 3 5 2 6 2 2" xfId="7421"/>
    <cellStyle name="Nota 3 5 2 6 2 2 2" xfId="20939"/>
    <cellStyle name="Nota 3 5 2 6 2 3" xfId="9448"/>
    <cellStyle name="Nota 3 5 2 6 2 4" xfId="16743"/>
    <cellStyle name="Nota 3 5 2 6 3" xfId="3701"/>
    <cellStyle name="Nota 3 5 2 6 3 2" xfId="14495"/>
    <cellStyle name="Nota 3 5 2 6 4" xfId="4084"/>
    <cellStyle name="Nota 3 5 2 6 4 2" xfId="13910"/>
    <cellStyle name="Nota 3 5 2 6 5" xfId="4466"/>
    <cellStyle name="Nota 3 5 2 6 5 2" xfId="13539"/>
    <cellStyle name="Nota 3 5 2 6 6" xfId="5712"/>
    <cellStyle name="Nota 3 5 2 6 6 2" xfId="19230"/>
    <cellStyle name="Nota 3 5 2 6 7" xfId="9083"/>
    <cellStyle name="Nota 3 5 2 6 8" xfId="16936"/>
    <cellStyle name="Nota 3 5 2 7" xfId="3106"/>
    <cellStyle name="Nota 3 5 2 7 2" xfId="3493"/>
    <cellStyle name="Nota 3 5 2 7 2 2" xfId="7192"/>
    <cellStyle name="Nota 3 5 2 7 2 2 2" xfId="20710"/>
    <cellStyle name="Nota 3 5 2 7 2 3" xfId="9586"/>
    <cellStyle name="Nota 3 5 2 7 2 4" xfId="16704"/>
    <cellStyle name="Nota 3 5 2 7 3" xfId="3876"/>
    <cellStyle name="Nota 3 5 2 7 3 2" xfId="14135"/>
    <cellStyle name="Nota 3 5 2 7 4" xfId="4259"/>
    <cellStyle name="Nota 3 5 2 7 4 2" xfId="13746"/>
    <cellStyle name="Nota 3 5 2 7 5" xfId="4641"/>
    <cellStyle name="Nota 3 5 2 7 5 2" xfId="13364"/>
    <cellStyle name="Nota 3 5 2 7 6" xfId="5483"/>
    <cellStyle name="Nota 3 5 2 7 6 2" xfId="19001"/>
    <cellStyle name="Nota 3 5 2 7 7" xfId="9237"/>
    <cellStyle name="Nota 3 5 2 7 8" xfId="15726"/>
    <cellStyle name="Nota 3 5 2 8" xfId="3004"/>
    <cellStyle name="Nota 3 5 2 8 2" xfId="3391"/>
    <cellStyle name="Nota 3 5 2 8 2 2" xfId="7190"/>
    <cellStyle name="Nota 3 5 2 8 2 2 2" xfId="20708"/>
    <cellStyle name="Nota 3 5 2 8 2 3" xfId="9515"/>
    <cellStyle name="Nota 3 5 2 8 2 4" xfId="15738"/>
    <cellStyle name="Nota 3 5 2 8 3" xfId="3774"/>
    <cellStyle name="Nota 3 5 2 8 3 2" xfId="16597"/>
    <cellStyle name="Nota 3 5 2 8 4" xfId="4157"/>
    <cellStyle name="Nota 3 5 2 8 4 2" xfId="14362"/>
    <cellStyle name="Nota 3 5 2 8 5" xfId="4539"/>
    <cellStyle name="Nota 3 5 2 8 5 2" xfId="13466"/>
    <cellStyle name="Nota 3 5 2 8 6" xfId="5481"/>
    <cellStyle name="Nota 3 5 2 8 6 2" xfId="18999"/>
    <cellStyle name="Nota 3 5 2 8 7" xfId="9151"/>
    <cellStyle name="Nota 3 5 2 8 8" xfId="15819"/>
    <cellStyle name="Nota 3 5 2 9" xfId="6113"/>
    <cellStyle name="Nota 3 5 2 9 2" xfId="7821"/>
    <cellStyle name="Nota 3 5 2 9 2 2" xfId="11831"/>
    <cellStyle name="Nota 3 5 2 9 2 3" xfId="21339"/>
    <cellStyle name="Nota 3 5 2 9 3" xfId="10811"/>
    <cellStyle name="Nota 3 5 2 9 4" xfId="19631"/>
    <cellStyle name="Nota 3 5 3" xfId="2700"/>
    <cellStyle name="Nota 3 5 3 10" xfId="5767"/>
    <cellStyle name="Nota 3 5 3 10 2" xfId="10543"/>
    <cellStyle name="Nota 3 5 3 10 3" xfId="19285"/>
    <cellStyle name="Nota 3 5 3 11" xfId="7476"/>
    <cellStyle name="Nota 3 5 3 11 2" xfId="11530"/>
    <cellStyle name="Nota 3 5 3 11 3" xfId="20994"/>
    <cellStyle name="Nota 3 5 3 12" xfId="4893"/>
    <cellStyle name="Nota 3 5 3 12 2" xfId="13118"/>
    <cellStyle name="Nota 3 5 3 13" xfId="8855"/>
    <cellStyle name="Nota 3 5 3 14" xfId="16888"/>
    <cellStyle name="Nota 3 5 3 2" xfId="2757"/>
    <cellStyle name="Nota 3 5 3 2 2" xfId="2980"/>
    <cellStyle name="Nota 3 5 3 2 2 10" xfId="9132"/>
    <cellStyle name="Nota 3 5 3 2 2 11" xfId="14880"/>
    <cellStyle name="Nota 3 5 3 2 2 2" xfId="3367"/>
    <cellStyle name="Nota 3 5 3 2 2 2 2" xfId="7945"/>
    <cellStyle name="Nota 3 5 3 2 2 2 2 2" xfId="11921"/>
    <cellStyle name="Nota 3 5 3 2 2 2 2 3" xfId="21463"/>
    <cellStyle name="Nota 3 5 3 2 2 2 3" xfId="6237"/>
    <cellStyle name="Nota 3 5 3 2 2 2 3 2" xfId="19755"/>
    <cellStyle name="Nota 3 5 3 2 2 2 4" xfId="9497"/>
    <cellStyle name="Nota 3 5 3 2 2 2 5" xfId="15378"/>
    <cellStyle name="Nota 3 5 3 2 2 3" xfId="3750"/>
    <cellStyle name="Nota 3 5 3 2 2 3 2" xfId="7425"/>
    <cellStyle name="Nota 3 5 3 2 2 3 2 2" xfId="11488"/>
    <cellStyle name="Nota 3 5 3 2 2 3 2 3" xfId="20943"/>
    <cellStyle name="Nota 3 5 3 2 2 3 3" xfId="5716"/>
    <cellStyle name="Nota 3 5 3 2 2 3 3 2" xfId="19234"/>
    <cellStyle name="Nota 3 5 3 2 2 3 4" xfId="9812"/>
    <cellStyle name="Nota 3 5 3 2 2 3 5" xfId="17756"/>
    <cellStyle name="Nota 3 5 3 2 2 4" xfId="4133"/>
    <cellStyle name="Nota 3 5 3 2 2 4 2" xfId="8252"/>
    <cellStyle name="Nota 3 5 3 2 2 4 2 2" xfId="12220"/>
    <cellStyle name="Nota 3 5 3 2 2 4 2 3" xfId="21770"/>
    <cellStyle name="Nota 3 5 3 2 2 4 3" xfId="6544"/>
    <cellStyle name="Nota 3 5 3 2 2 4 3 2" xfId="20062"/>
    <cellStyle name="Nota 3 5 3 2 2 4 4" xfId="9990"/>
    <cellStyle name="Nota 3 5 3 2 2 4 5" xfId="13864"/>
    <cellStyle name="Nota 3 5 3 2 2 5" xfId="4515"/>
    <cellStyle name="Nota 3 5 3 2 2 5 2" xfId="8484"/>
    <cellStyle name="Nota 3 5 3 2 2 5 2 2" xfId="12452"/>
    <cellStyle name="Nota 3 5 3 2 2 5 2 3" xfId="22002"/>
    <cellStyle name="Nota 3 5 3 2 2 5 3" xfId="6776"/>
    <cellStyle name="Nota 3 5 3 2 2 5 3 2" xfId="20294"/>
    <cellStyle name="Nota 3 5 3 2 2 5 4" xfId="10167"/>
    <cellStyle name="Nota 3 5 3 2 2 5 5" xfId="13490"/>
    <cellStyle name="Nota 3 5 3 2 2 6" xfId="7008"/>
    <cellStyle name="Nota 3 5 3 2 2 6 2" xfId="8716"/>
    <cellStyle name="Nota 3 5 3 2 2 6 2 2" xfId="12684"/>
    <cellStyle name="Nota 3 5 3 2 2 6 2 3" xfId="22234"/>
    <cellStyle name="Nota 3 5 3 2 2 6 3" xfId="11142"/>
    <cellStyle name="Nota 3 5 3 2 2 6 4" xfId="20526"/>
    <cellStyle name="Nota 3 5 3 2 2 7" xfId="5996"/>
    <cellStyle name="Nota 3 5 3 2 2 7 2" xfId="10737"/>
    <cellStyle name="Nota 3 5 3 2 2 7 3" xfId="19514"/>
    <cellStyle name="Nota 3 5 3 2 2 8" xfId="7704"/>
    <cellStyle name="Nota 3 5 3 2 2 8 2" xfId="11725"/>
    <cellStyle name="Nota 3 5 3 2 2 8 3" xfId="21222"/>
    <cellStyle name="Nota 3 5 3 2 2 9" xfId="5190"/>
    <cellStyle name="Nota 3 5 3 2 2 9 2" xfId="12892"/>
    <cellStyle name="Nota 3 5 3 2 3" xfId="3247"/>
    <cellStyle name="Nota 3 5 3 2 3 10" xfId="9377"/>
    <cellStyle name="Nota 3 5 3 2 3 11" xfId="16618"/>
    <cellStyle name="Nota 3 5 3 2 3 2" xfId="3634"/>
    <cellStyle name="Nota 3 5 3 2 3 2 2" xfId="7995"/>
    <cellStyle name="Nota 3 5 3 2 3 2 2 2" xfId="11971"/>
    <cellStyle name="Nota 3 5 3 2 3 2 2 3" xfId="21513"/>
    <cellStyle name="Nota 3 5 3 2 3 2 3" xfId="6287"/>
    <cellStyle name="Nota 3 5 3 2 3 2 3 2" xfId="19805"/>
    <cellStyle name="Nota 3 5 3 2 3 2 4" xfId="9726"/>
    <cellStyle name="Nota 3 5 3 2 3 2 5" xfId="18411"/>
    <cellStyle name="Nota 3 5 3 2 3 3" xfId="4017"/>
    <cellStyle name="Nota 3 5 3 2 3 3 2" xfId="7070"/>
    <cellStyle name="Nota 3 5 3 2 3 3 2 2" xfId="11204"/>
    <cellStyle name="Nota 3 5 3 2 3 3 2 3" xfId="20588"/>
    <cellStyle name="Nota 3 5 3 2 3 3 3" xfId="5361"/>
    <cellStyle name="Nota 3 5 3 2 3 3 3 2" xfId="18879"/>
    <cellStyle name="Nota 3 5 3 2 3 3 4" xfId="9936"/>
    <cellStyle name="Nota 3 5 3 2 3 3 5" xfId="13974"/>
    <cellStyle name="Nota 3 5 3 2 3 4" xfId="4400"/>
    <cellStyle name="Nota 3 5 3 2 3 4 2" xfId="8302"/>
    <cellStyle name="Nota 3 5 3 2 3 4 2 2" xfId="12270"/>
    <cellStyle name="Nota 3 5 3 2 3 4 2 3" xfId="21820"/>
    <cellStyle name="Nota 3 5 3 2 3 4 3" xfId="6594"/>
    <cellStyle name="Nota 3 5 3 2 3 4 3 2" xfId="20112"/>
    <cellStyle name="Nota 3 5 3 2 3 4 4" xfId="10114"/>
    <cellStyle name="Nota 3 5 3 2 3 4 5" xfId="13605"/>
    <cellStyle name="Nota 3 5 3 2 3 5" xfId="4782"/>
    <cellStyle name="Nota 3 5 3 2 3 5 2" xfId="8534"/>
    <cellStyle name="Nota 3 5 3 2 3 5 2 2" xfId="12502"/>
    <cellStyle name="Nota 3 5 3 2 3 5 2 3" xfId="22052"/>
    <cellStyle name="Nota 3 5 3 2 3 5 3" xfId="6826"/>
    <cellStyle name="Nota 3 5 3 2 3 5 3 2" xfId="20344"/>
    <cellStyle name="Nota 3 5 3 2 3 5 4" xfId="10291"/>
    <cellStyle name="Nota 3 5 3 2 3 5 5" xfId="13223"/>
    <cellStyle name="Nota 3 5 3 2 3 6" xfId="7058"/>
    <cellStyle name="Nota 3 5 3 2 3 6 2" xfId="8766"/>
    <cellStyle name="Nota 3 5 3 2 3 6 2 2" xfId="12734"/>
    <cellStyle name="Nota 3 5 3 2 3 6 2 3" xfId="22284"/>
    <cellStyle name="Nota 3 5 3 2 3 6 3" xfId="11192"/>
    <cellStyle name="Nota 3 5 3 2 3 6 4" xfId="20576"/>
    <cellStyle name="Nota 3 5 3 2 3 7" xfId="6046"/>
    <cellStyle name="Nota 3 5 3 2 3 7 2" xfId="10787"/>
    <cellStyle name="Nota 3 5 3 2 3 7 3" xfId="19564"/>
    <cellStyle name="Nota 3 5 3 2 3 8" xfId="7754"/>
    <cellStyle name="Nota 3 5 3 2 3 8 2" xfId="11775"/>
    <cellStyle name="Nota 3 5 3 2 3 8 3" xfId="21272"/>
    <cellStyle name="Nota 3 5 3 2 3 9" xfId="5240"/>
    <cellStyle name="Nota 3 5 3 2 3 9 2" xfId="12854"/>
    <cellStyle name="Nota 3 5 3 2 4" xfId="3304"/>
    <cellStyle name="Nota 3 5 3 2 4 2" xfId="3691"/>
    <cellStyle name="Nota 3 5 3 2 4 2 2" xfId="16051"/>
    <cellStyle name="Nota 3 5 3 2 4 3" xfId="4074"/>
    <cellStyle name="Nota 3 5 3 2 4 3 2" xfId="14154"/>
    <cellStyle name="Nota 3 5 3 2 4 4" xfId="4457"/>
    <cellStyle name="Nota 3 5 3 2 4 4 2" xfId="13548"/>
    <cellStyle name="Nota 3 5 3 2 4 5" xfId="4839"/>
    <cellStyle name="Nota 3 5 3 2 4 5 2" xfId="13167"/>
    <cellStyle name="Nota 3 5 3 2 4 6" xfId="5836"/>
    <cellStyle name="Nota 3 5 3 2 4 6 2" xfId="19354"/>
    <cellStyle name="Nota 3 5 3 2 4 7" xfId="9434"/>
    <cellStyle name="Nota 3 5 3 2 4 8" xfId="17762"/>
    <cellStyle name="Nota 3 5 3 2 5" xfId="2922"/>
    <cellStyle name="Nota 3 5 3 2 5 2" xfId="7544"/>
    <cellStyle name="Nota 3 5 3 2 5 2 2" xfId="21062"/>
    <cellStyle name="Nota 3 5 3 2 5 3" xfId="9074"/>
    <cellStyle name="Nota 3 5 3 2 5 4" xfId="16642"/>
    <cellStyle name="Nota 3 5 3 2 6" xfId="8912"/>
    <cellStyle name="Nota 3 5 3 3" xfId="2644"/>
    <cellStyle name="Nota 3 5 3 3 2" xfId="2941"/>
    <cellStyle name="Nota 3 5 3 3 2 10" xfId="9093"/>
    <cellStyle name="Nota 3 5 3 3 2 11" xfId="18749"/>
    <cellStyle name="Nota 3 5 3 3 2 2" xfId="3328"/>
    <cellStyle name="Nota 3 5 3 3 2 2 2" xfId="7297"/>
    <cellStyle name="Nota 3 5 3 3 2 2 2 2" xfId="11402"/>
    <cellStyle name="Nota 3 5 3 3 2 2 2 3" xfId="20815"/>
    <cellStyle name="Nota 3 5 3 3 2 2 3" xfId="5588"/>
    <cellStyle name="Nota 3 5 3 3 2 2 3 2" xfId="19106"/>
    <cellStyle name="Nota 3 5 3 3 2 2 4" xfId="9458"/>
    <cellStyle name="Nota 3 5 3 3 2 2 5" xfId="17505"/>
    <cellStyle name="Nota 3 5 3 3 2 3" xfId="3711"/>
    <cellStyle name="Nota 3 5 3 3 2 3 2" xfId="7300"/>
    <cellStyle name="Nota 3 5 3 3 2 3 2 2" xfId="11405"/>
    <cellStyle name="Nota 3 5 3 3 2 3 2 3" xfId="20818"/>
    <cellStyle name="Nota 3 5 3 3 2 3 3" xfId="5591"/>
    <cellStyle name="Nota 3 5 3 3 2 3 3 2" xfId="19109"/>
    <cellStyle name="Nota 3 5 3 3 2 3 4" xfId="9773"/>
    <cellStyle name="Nota 3 5 3 3 2 3 5" xfId="16619"/>
    <cellStyle name="Nota 3 5 3 3 2 4" xfId="4094"/>
    <cellStyle name="Nota 3 5 3 3 2 4 2" xfId="8215"/>
    <cellStyle name="Nota 3 5 3 3 2 4 2 2" xfId="12183"/>
    <cellStyle name="Nota 3 5 3 3 2 4 2 3" xfId="21733"/>
    <cellStyle name="Nota 3 5 3 3 2 4 3" xfId="6507"/>
    <cellStyle name="Nota 3 5 3 3 2 4 3 2" xfId="20025"/>
    <cellStyle name="Nota 3 5 3 3 2 4 4" xfId="9951"/>
    <cellStyle name="Nota 3 5 3 3 2 4 5" xfId="13900"/>
    <cellStyle name="Nota 3 5 3 3 2 5" xfId="4476"/>
    <cellStyle name="Nota 3 5 3 3 2 5 2" xfId="8447"/>
    <cellStyle name="Nota 3 5 3 3 2 5 2 2" xfId="12415"/>
    <cellStyle name="Nota 3 5 3 3 2 5 2 3" xfId="21965"/>
    <cellStyle name="Nota 3 5 3 3 2 5 3" xfId="6739"/>
    <cellStyle name="Nota 3 5 3 3 2 5 3 2" xfId="20257"/>
    <cellStyle name="Nota 3 5 3 3 2 5 4" xfId="10128"/>
    <cellStyle name="Nota 3 5 3 3 2 5 5" xfId="13529"/>
    <cellStyle name="Nota 3 5 3 3 2 6" xfId="6971"/>
    <cellStyle name="Nota 3 5 3 3 2 6 2" xfId="8679"/>
    <cellStyle name="Nota 3 5 3 3 2 6 2 2" xfId="12647"/>
    <cellStyle name="Nota 3 5 3 3 2 6 2 3" xfId="22197"/>
    <cellStyle name="Nota 3 5 3 3 2 6 3" xfId="11105"/>
    <cellStyle name="Nota 3 5 3 3 2 6 4" xfId="20489"/>
    <cellStyle name="Nota 3 5 3 3 2 7" xfId="5959"/>
    <cellStyle name="Nota 3 5 3 3 2 7 2" xfId="10700"/>
    <cellStyle name="Nota 3 5 3 3 2 7 3" xfId="19477"/>
    <cellStyle name="Nota 3 5 3 3 2 8" xfId="7667"/>
    <cellStyle name="Nota 3 5 3 3 2 8 2" xfId="11688"/>
    <cellStyle name="Nota 3 5 3 3 2 8 3" xfId="21185"/>
    <cellStyle name="Nota 3 5 3 3 2 9" xfId="5150"/>
    <cellStyle name="Nota 3 5 3 3 2 9 2" xfId="12777"/>
    <cellStyle name="Nota 3 5 3 3 3" xfId="3136"/>
    <cellStyle name="Nota 3 5 3 3 3 10" xfId="9266"/>
    <cellStyle name="Nota 3 5 3 3 3 11" xfId="14431"/>
    <cellStyle name="Nota 3 5 3 3 3 2" xfId="3523"/>
    <cellStyle name="Nota 3 5 3 3 3 2 2" xfId="7371"/>
    <cellStyle name="Nota 3 5 3 3 3 2 2 2" xfId="11457"/>
    <cellStyle name="Nota 3 5 3 3 3 2 2 3" xfId="20889"/>
    <cellStyle name="Nota 3 5 3 3 3 2 3" xfId="5662"/>
    <cellStyle name="Nota 3 5 3 3 3 2 3 2" xfId="19180"/>
    <cellStyle name="Nota 3 5 3 3 3 2 4" xfId="9615"/>
    <cellStyle name="Nota 3 5 3 3 3 2 5" xfId="16850"/>
    <cellStyle name="Nota 3 5 3 3 3 3" xfId="3906"/>
    <cellStyle name="Nota 3 5 3 3 3 3 2" xfId="7831"/>
    <cellStyle name="Nota 3 5 3 3 3 3 2 2" xfId="11838"/>
    <cellStyle name="Nota 3 5 3 3 3 3 2 3" xfId="21349"/>
    <cellStyle name="Nota 3 5 3 3 3 3 3" xfId="6123"/>
    <cellStyle name="Nota 3 5 3 3 3 3 3 2" xfId="19641"/>
    <cellStyle name="Nota 3 5 3 3 3 3 4" xfId="9829"/>
    <cellStyle name="Nota 3 5 3 3 3 3 5" xfId="14082"/>
    <cellStyle name="Nota 3 5 3 3 3 4" xfId="4289"/>
    <cellStyle name="Nota 3 5 3 3 3 4 2" xfId="8192"/>
    <cellStyle name="Nota 3 5 3 3 3 4 2 2" xfId="12160"/>
    <cellStyle name="Nota 3 5 3 3 3 4 2 3" xfId="21710"/>
    <cellStyle name="Nota 3 5 3 3 3 4 3" xfId="6484"/>
    <cellStyle name="Nota 3 5 3 3 3 4 3 2" xfId="20002"/>
    <cellStyle name="Nota 3 5 3 3 3 4 4" xfId="10007"/>
    <cellStyle name="Nota 3 5 3 3 3 4 5" xfId="13716"/>
    <cellStyle name="Nota 3 5 3 3 3 5" xfId="4671"/>
    <cellStyle name="Nota 3 5 3 3 3 5 2" xfId="8424"/>
    <cellStyle name="Nota 3 5 3 3 3 5 2 2" xfId="12392"/>
    <cellStyle name="Nota 3 5 3 3 3 5 2 3" xfId="21942"/>
    <cellStyle name="Nota 3 5 3 3 3 5 3" xfId="6716"/>
    <cellStyle name="Nota 3 5 3 3 3 5 3 2" xfId="20234"/>
    <cellStyle name="Nota 3 5 3 3 3 5 4" xfId="10184"/>
    <cellStyle name="Nota 3 5 3 3 3 5 5" xfId="13334"/>
    <cellStyle name="Nota 3 5 3 3 3 6" xfId="6948"/>
    <cellStyle name="Nota 3 5 3 3 3 6 2" xfId="8656"/>
    <cellStyle name="Nota 3 5 3 3 3 6 2 2" xfId="12624"/>
    <cellStyle name="Nota 3 5 3 3 3 6 2 3" xfId="22174"/>
    <cellStyle name="Nota 3 5 3 3 3 6 3" xfId="11082"/>
    <cellStyle name="Nota 3 5 3 3 3 6 4" xfId="20466"/>
    <cellStyle name="Nota 3 5 3 3 3 7" xfId="5936"/>
    <cellStyle name="Nota 3 5 3 3 3 7 2" xfId="10677"/>
    <cellStyle name="Nota 3 5 3 3 3 7 3" xfId="19454"/>
    <cellStyle name="Nota 3 5 3 3 3 8" xfId="7644"/>
    <cellStyle name="Nota 3 5 3 3 3 8 2" xfId="11665"/>
    <cellStyle name="Nota 3 5 3 3 3 8 3" xfId="21162"/>
    <cellStyle name="Nota 3 5 3 3 3 9" xfId="5032"/>
    <cellStyle name="Nota 3 5 3 3 3 9 2" xfId="12987"/>
    <cellStyle name="Nota 3 5 3 3 4" xfId="3028"/>
    <cellStyle name="Nota 3 5 3 3 4 2" xfId="3415"/>
    <cellStyle name="Nota 3 5 3 3 4 2 2" xfId="15015"/>
    <cellStyle name="Nota 3 5 3 3 4 3" xfId="3798"/>
    <cellStyle name="Nota 3 5 3 3 4 3 2" xfId="16094"/>
    <cellStyle name="Nota 3 5 3 3 4 4" xfId="4181"/>
    <cellStyle name="Nota 3 5 3 3 4 4 2" xfId="13824"/>
    <cellStyle name="Nota 3 5 3 3 4 5" xfId="4563"/>
    <cellStyle name="Nota 3 5 3 3 4 5 2" xfId="13442"/>
    <cellStyle name="Nota 3 5 3 3 4 6" xfId="5755"/>
    <cellStyle name="Nota 3 5 3 3 4 6 2" xfId="19273"/>
    <cellStyle name="Nota 3 5 3 3 4 7" xfId="9170"/>
    <cellStyle name="Nota 3 5 3 3 4 8" xfId="17995"/>
    <cellStyle name="Nota 3 5 3 3 5" xfId="2844"/>
    <cellStyle name="Nota 3 5 3 3 5 2" xfId="7464"/>
    <cellStyle name="Nota 3 5 3 3 5 2 2" xfId="20982"/>
    <cellStyle name="Nota 3 5 3 3 5 3" xfId="8997"/>
    <cellStyle name="Nota 3 5 3 3 5 4" xfId="18795"/>
    <cellStyle name="Nota 3 5 3 3 6" xfId="8801"/>
    <cellStyle name="Nota 3 5 3 4" xfId="2956"/>
    <cellStyle name="Nota 3 5 3 4 10" xfId="9108"/>
    <cellStyle name="Nota 3 5 3 4 11" xfId="17853"/>
    <cellStyle name="Nota 3 5 3 4 2" xfId="3343"/>
    <cellStyle name="Nota 3 5 3 4 2 2" xfId="7924"/>
    <cellStyle name="Nota 3 5 3 4 2 2 2" xfId="11900"/>
    <cellStyle name="Nota 3 5 3 4 2 2 3" xfId="21442"/>
    <cellStyle name="Nota 3 5 3 4 2 3" xfId="6216"/>
    <cellStyle name="Nota 3 5 3 4 2 3 2" xfId="19734"/>
    <cellStyle name="Nota 3 5 3 4 2 4" xfId="9473"/>
    <cellStyle name="Nota 3 5 3 4 2 5" xfId="18419"/>
    <cellStyle name="Nota 3 5 3 4 3" xfId="3726"/>
    <cellStyle name="Nota 3 5 3 4 3 2" xfId="7092"/>
    <cellStyle name="Nota 3 5 3 4 3 2 2" xfId="11226"/>
    <cellStyle name="Nota 3 5 3 4 3 2 3" xfId="20610"/>
    <cellStyle name="Nota 3 5 3 4 3 3" xfId="5383"/>
    <cellStyle name="Nota 3 5 3 4 3 3 2" xfId="18901"/>
    <cellStyle name="Nota 3 5 3 4 3 4" xfId="9788"/>
    <cellStyle name="Nota 3 5 3 4 3 5" xfId="14461"/>
    <cellStyle name="Nota 3 5 3 4 4" xfId="4109"/>
    <cellStyle name="Nota 3 5 3 4 4 2" xfId="8231"/>
    <cellStyle name="Nota 3 5 3 4 4 2 2" xfId="12199"/>
    <cellStyle name="Nota 3 5 3 4 4 2 3" xfId="21749"/>
    <cellStyle name="Nota 3 5 3 4 4 3" xfId="6523"/>
    <cellStyle name="Nota 3 5 3 4 4 3 2" xfId="20041"/>
    <cellStyle name="Nota 3 5 3 4 4 4" xfId="9966"/>
    <cellStyle name="Nota 3 5 3 4 4 5" xfId="13885"/>
    <cellStyle name="Nota 3 5 3 4 5" xfId="4491"/>
    <cellStyle name="Nota 3 5 3 4 5 2" xfId="8463"/>
    <cellStyle name="Nota 3 5 3 4 5 2 2" xfId="12431"/>
    <cellStyle name="Nota 3 5 3 4 5 2 3" xfId="21981"/>
    <cellStyle name="Nota 3 5 3 4 5 3" xfId="6755"/>
    <cellStyle name="Nota 3 5 3 4 5 3 2" xfId="20273"/>
    <cellStyle name="Nota 3 5 3 4 5 4" xfId="10143"/>
    <cellStyle name="Nota 3 5 3 4 5 5" xfId="13514"/>
    <cellStyle name="Nota 3 5 3 4 6" xfId="6987"/>
    <cellStyle name="Nota 3 5 3 4 6 2" xfId="8695"/>
    <cellStyle name="Nota 3 5 3 4 6 2 2" xfId="12663"/>
    <cellStyle name="Nota 3 5 3 4 6 2 3" xfId="22213"/>
    <cellStyle name="Nota 3 5 3 4 6 3" xfId="11121"/>
    <cellStyle name="Nota 3 5 3 4 6 4" xfId="20505"/>
    <cellStyle name="Nota 3 5 3 4 7" xfId="5975"/>
    <cellStyle name="Nota 3 5 3 4 7 2" xfId="10716"/>
    <cellStyle name="Nota 3 5 3 4 7 3" xfId="19493"/>
    <cellStyle name="Nota 3 5 3 4 8" xfId="7683"/>
    <cellStyle name="Nota 3 5 3 4 8 2" xfId="11704"/>
    <cellStyle name="Nota 3 5 3 4 8 3" xfId="21201"/>
    <cellStyle name="Nota 3 5 3 4 9" xfId="5169"/>
    <cellStyle name="Nota 3 5 3 4 9 2" xfId="12913"/>
    <cellStyle name="Nota 3 5 3 5" xfId="3190"/>
    <cellStyle name="Nota 3 5 3 5 10" xfId="9320"/>
    <cellStyle name="Nota 3 5 3 5 11" xfId="18005"/>
    <cellStyle name="Nota 3 5 3 5 2" xfId="3577"/>
    <cellStyle name="Nota 3 5 3 5 2 2" xfId="7359"/>
    <cellStyle name="Nota 3 5 3 5 2 2 2" xfId="11445"/>
    <cellStyle name="Nota 3 5 3 5 2 2 3" xfId="20877"/>
    <cellStyle name="Nota 3 5 3 5 2 3" xfId="5650"/>
    <cellStyle name="Nota 3 5 3 5 2 3 2" xfId="19168"/>
    <cellStyle name="Nota 3 5 3 5 2 4" xfId="9669"/>
    <cellStyle name="Nota 3 5 3 5 2 5" xfId="16456"/>
    <cellStyle name="Nota 3 5 3 5 3" xfId="3960"/>
    <cellStyle name="Nota 3 5 3 5 3 2" xfId="8060"/>
    <cellStyle name="Nota 3 5 3 5 3 2 2" xfId="12030"/>
    <cellStyle name="Nota 3 5 3 5 3 2 3" xfId="21578"/>
    <cellStyle name="Nota 3 5 3 5 3 3" xfId="6352"/>
    <cellStyle name="Nota 3 5 3 5 3 3 2" xfId="19870"/>
    <cellStyle name="Nota 3 5 3 5 3 4" xfId="9883"/>
    <cellStyle name="Nota 3 5 3 5 3 5" xfId="14031"/>
    <cellStyle name="Nota 3 5 3 5 4" xfId="4343"/>
    <cellStyle name="Nota 3 5 3 5 4 2" xfId="8150"/>
    <cellStyle name="Nota 3 5 3 5 4 2 2" xfId="12118"/>
    <cellStyle name="Nota 3 5 3 5 4 2 3" xfId="21668"/>
    <cellStyle name="Nota 3 5 3 5 4 3" xfId="6442"/>
    <cellStyle name="Nota 3 5 3 5 4 3 2" xfId="19960"/>
    <cellStyle name="Nota 3 5 3 5 4 4" xfId="10061"/>
    <cellStyle name="Nota 3 5 3 5 4 5" xfId="13662"/>
    <cellStyle name="Nota 3 5 3 5 5" xfId="4725"/>
    <cellStyle name="Nota 3 5 3 5 5 2" xfId="8382"/>
    <cellStyle name="Nota 3 5 3 5 5 2 2" xfId="12350"/>
    <cellStyle name="Nota 3 5 3 5 5 2 3" xfId="21900"/>
    <cellStyle name="Nota 3 5 3 5 5 3" xfId="6674"/>
    <cellStyle name="Nota 3 5 3 5 5 3 2" xfId="20192"/>
    <cellStyle name="Nota 3 5 3 5 5 4" xfId="10238"/>
    <cellStyle name="Nota 3 5 3 5 5 5" xfId="13280"/>
    <cellStyle name="Nota 3 5 3 5 6" xfId="6906"/>
    <cellStyle name="Nota 3 5 3 5 6 2" xfId="8614"/>
    <cellStyle name="Nota 3 5 3 5 6 2 2" xfId="12582"/>
    <cellStyle name="Nota 3 5 3 5 6 2 3" xfId="22132"/>
    <cellStyle name="Nota 3 5 3 5 6 3" xfId="11040"/>
    <cellStyle name="Nota 3 5 3 5 6 4" xfId="20424"/>
    <cellStyle name="Nota 3 5 3 5 7" xfId="5894"/>
    <cellStyle name="Nota 3 5 3 5 7 2" xfId="10635"/>
    <cellStyle name="Nota 3 5 3 5 7 3" xfId="19412"/>
    <cellStyle name="Nota 3 5 3 5 8" xfId="7602"/>
    <cellStyle name="Nota 3 5 3 5 8 2" xfId="11623"/>
    <cellStyle name="Nota 3 5 3 5 8 3" xfId="21120"/>
    <cellStyle name="Nota 3 5 3 5 9" xfId="4989"/>
    <cellStyle name="Nota 3 5 3 5 9 2" xfId="13030"/>
    <cellStyle name="Nota 3 5 3 6" xfId="3017"/>
    <cellStyle name="Nota 3 5 3 6 2" xfId="3404"/>
    <cellStyle name="Nota 3 5 3 6 2 2" xfId="8029"/>
    <cellStyle name="Nota 3 5 3 6 2 2 2" xfId="21547"/>
    <cellStyle name="Nota 3 5 3 6 2 3" xfId="9523"/>
    <cellStyle name="Nota 3 5 3 6 2 4" xfId="16696"/>
    <cellStyle name="Nota 3 5 3 6 3" xfId="3787"/>
    <cellStyle name="Nota 3 5 3 6 3 2" xfId="15783"/>
    <cellStyle name="Nota 3 5 3 6 4" xfId="4170"/>
    <cellStyle name="Nota 3 5 3 6 4 2" xfId="13835"/>
    <cellStyle name="Nota 3 5 3 6 5" xfId="4552"/>
    <cellStyle name="Nota 3 5 3 6 5 2" xfId="13453"/>
    <cellStyle name="Nota 3 5 3 6 6" xfId="6321"/>
    <cellStyle name="Nota 3 5 3 6 6 2" xfId="19839"/>
    <cellStyle name="Nota 3 5 3 6 7" xfId="9160"/>
    <cellStyle name="Nota 3 5 3 6 8" xfId="17157"/>
    <cellStyle name="Nota 3 5 3 7" xfId="5454"/>
    <cellStyle name="Nota 3 5 3 7 2" xfId="7163"/>
    <cellStyle name="Nota 3 5 3 7 2 2" xfId="11293"/>
    <cellStyle name="Nota 3 5 3 7 2 3" xfId="20681"/>
    <cellStyle name="Nota 3 5 3 7 3" xfId="10467"/>
    <cellStyle name="Nota 3 5 3 7 4" xfId="18972"/>
    <cellStyle name="Nota 3 5 3 8" xfId="5327"/>
    <cellStyle name="Nota 3 5 3 8 2" xfId="5090"/>
    <cellStyle name="Nota 3 5 3 8 2 2" xfId="10339"/>
    <cellStyle name="Nota 3 5 3 8 2 3" xfId="12945"/>
    <cellStyle name="Nota 3 5 3 8 3" xfId="10424"/>
    <cellStyle name="Nota 3 5 3 8 4" xfId="18845"/>
    <cellStyle name="Nota 3 5 3 9" xfId="6351"/>
    <cellStyle name="Nota 3 5 3 9 2" xfId="8059"/>
    <cellStyle name="Nota 3 5 3 9 2 2" xfId="12029"/>
    <cellStyle name="Nota 3 5 3 9 2 3" xfId="21577"/>
    <cellStyle name="Nota 3 5 3 9 3" xfId="10883"/>
    <cellStyle name="Nota 3 5 3 9 4" xfId="19869"/>
    <cellStyle name="Nota 3 5 4" xfId="3101"/>
    <cellStyle name="Nota 3 5 4 2" xfId="3488"/>
    <cellStyle name="Nota 3 5 4 2 2" xfId="18215"/>
    <cellStyle name="Nota 3 5 4 3" xfId="3871"/>
    <cellStyle name="Nota 3 5 4 3 2" xfId="14194"/>
    <cellStyle name="Nota 3 5 4 4" xfId="4254"/>
    <cellStyle name="Nota 3 5 4 4 2" xfId="13751"/>
    <cellStyle name="Nota 3 5 4 5" xfId="4636"/>
    <cellStyle name="Nota 3 5 4 5 2" xfId="13369"/>
    <cellStyle name="Nota 3 5 4 6" xfId="16653"/>
    <cellStyle name="Nota 3 5 5" xfId="3031"/>
    <cellStyle name="Nota 3 5 5 2" xfId="3418"/>
    <cellStyle name="Nota 3 5 5 2 2" xfId="14739"/>
    <cellStyle name="Nota 3 5 5 3" xfId="3801"/>
    <cellStyle name="Nota 3 5 5 3 2" xfId="18760"/>
    <cellStyle name="Nota 3 5 5 4" xfId="4184"/>
    <cellStyle name="Nota 3 5 5 4 2" xfId="13821"/>
    <cellStyle name="Nota 3 5 5 5" xfId="4566"/>
    <cellStyle name="Nota 3 5 5 5 2" xfId="13439"/>
    <cellStyle name="Nota 3 5 5 6" xfId="17464"/>
    <cellStyle name="Nota 3 5 6" xfId="22398"/>
    <cellStyle name="Nota 3 5 7" xfId="2165"/>
    <cellStyle name="Nota 3 6" xfId="1553"/>
    <cellStyle name="Nota 3 6 10" xfId="5256"/>
    <cellStyle name="Nota 3 6 10 2" xfId="10396"/>
    <cellStyle name="Nota 3 6 10 3" xfId="12838"/>
    <cellStyle name="Nota 3 6 11" xfId="5784"/>
    <cellStyle name="Nota 3 6 11 2" xfId="10560"/>
    <cellStyle name="Nota 3 6 11 3" xfId="19302"/>
    <cellStyle name="Nota 3 6 12" xfId="4848"/>
    <cellStyle name="Nota 3 6 12 2" xfId="13158"/>
    <cellStyle name="Nota 3 6 13" xfId="22399"/>
    <cellStyle name="Nota 3 6 14" xfId="2180"/>
    <cellStyle name="Nota 3 6 2" xfId="2613"/>
    <cellStyle name="Nota 3 6 2 10" xfId="7478"/>
    <cellStyle name="Nota 3 6 2 10 2" xfId="11532"/>
    <cellStyle name="Nota 3 6 2 10 3" xfId="20996"/>
    <cellStyle name="Nota 3 6 2 11" xfId="4895"/>
    <cellStyle name="Nota 3 6 2 11 2" xfId="14121"/>
    <cellStyle name="Nota 3 6 2 12" xfId="8776"/>
    <cellStyle name="Nota 3 6 2 2" xfId="2719"/>
    <cellStyle name="Nota 3 6 2 2 2" xfId="2964"/>
    <cellStyle name="Nota 3 6 2 2 2 10" xfId="9116"/>
    <cellStyle name="Nota 3 6 2 2 2 11" xfId="15933"/>
    <cellStyle name="Nota 3 6 2 2 2 2" xfId="3351"/>
    <cellStyle name="Nota 3 6 2 2 2 2 2" xfId="7928"/>
    <cellStyle name="Nota 3 6 2 2 2 2 2 2" xfId="11904"/>
    <cellStyle name="Nota 3 6 2 2 2 2 2 3" xfId="21446"/>
    <cellStyle name="Nota 3 6 2 2 2 2 3" xfId="6220"/>
    <cellStyle name="Nota 3 6 2 2 2 2 3 2" xfId="19738"/>
    <cellStyle name="Nota 3 6 2 2 2 2 4" xfId="9481"/>
    <cellStyle name="Nota 3 6 2 2 2 2 5" xfId="14472"/>
    <cellStyle name="Nota 3 6 2 2 2 3" xfId="3734"/>
    <cellStyle name="Nota 3 6 2 2 2 3 2" xfId="5076"/>
    <cellStyle name="Nota 3 6 2 2 2 3 2 2" xfId="10327"/>
    <cellStyle name="Nota 3 6 2 2 2 3 2 3" xfId="14120"/>
    <cellStyle name="Nota 3 6 2 2 2 3 3" xfId="5291"/>
    <cellStyle name="Nota 3 6 2 2 2 3 3 2" xfId="18809"/>
    <cellStyle name="Nota 3 6 2 2 2 3 4" xfId="9796"/>
    <cellStyle name="Nota 3 6 2 2 2 3 5" xfId="14485"/>
    <cellStyle name="Nota 3 6 2 2 2 4" xfId="4117"/>
    <cellStyle name="Nota 3 6 2 2 2 4 2" xfId="8235"/>
    <cellStyle name="Nota 3 6 2 2 2 4 2 2" xfId="12203"/>
    <cellStyle name="Nota 3 6 2 2 2 4 2 3" xfId="21753"/>
    <cellStyle name="Nota 3 6 2 2 2 4 3" xfId="6527"/>
    <cellStyle name="Nota 3 6 2 2 2 4 3 2" xfId="20045"/>
    <cellStyle name="Nota 3 6 2 2 2 4 4" xfId="9974"/>
    <cellStyle name="Nota 3 6 2 2 2 4 5" xfId="14124"/>
    <cellStyle name="Nota 3 6 2 2 2 5" xfId="4499"/>
    <cellStyle name="Nota 3 6 2 2 2 5 2" xfId="8467"/>
    <cellStyle name="Nota 3 6 2 2 2 5 2 2" xfId="12435"/>
    <cellStyle name="Nota 3 6 2 2 2 5 2 3" xfId="21985"/>
    <cellStyle name="Nota 3 6 2 2 2 5 3" xfId="6759"/>
    <cellStyle name="Nota 3 6 2 2 2 5 3 2" xfId="20277"/>
    <cellStyle name="Nota 3 6 2 2 2 5 4" xfId="10151"/>
    <cellStyle name="Nota 3 6 2 2 2 5 5" xfId="13506"/>
    <cellStyle name="Nota 3 6 2 2 2 6" xfId="6991"/>
    <cellStyle name="Nota 3 6 2 2 2 6 2" xfId="8699"/>
    <cellStyle name="Nota 3 6 2 2 2 6 2 2" xfId="12667"/>
    <cellStyle name="Nota 3 6 2 2 2 6 2 3" xfId="22217"/>
    <cellStyle name="Nota 3 6 2 2 2 6 3" xfId="11125"/>
    <cellStyle name="Nota 3 6 2 2 2 6 4" xfId="20509"/>
    <cellStyle name="Nota 3 6 2 2 2 7" xfId="5979"/>
    <cellStyle name="Nota 3 6 2 2 2 7 2" xfId="10720"/>
    <cellStyle name="Nota 3 6 2 2 2 7 3" xfId="19497"/>
    <cellStyle name="Nota 3 6 2 2 2 8" xfId="7687"/>
    <cellStyle name="Nota 3 6 2 2 2 8 2" xfId="11708"/>
    <cellStyle name="Nota 3 6 2 2 2 8 3" xfId="21205"/>
    <cellStyle name="Nota 3 6 2 2 2 9" xfId="5173"/>
    <cellStyle name="Nota 3 6 2 2 2 9 2" xfId="12909"/>
    <cellStyle name="Nota 3 6 2 2 3" xfId="3209"/>
    <cellStyle name="Nota 3 6 2 2 3 10" xfId="9339"/>
    <cellStyle name="Nota 3 6 2 2 3 11" xfId="16698"/>
    <cellStyle name="Nota 3 6 2 2 3 2" xfId="3596"/>
    <cellStyle name="Nota 3 6 2 2 3 2 2" xfId="7957"/>
    <cellStyle name="Nota 3 6 2 2 3 2 2 2" xfId="11933"/>
    <cellStyle name="Nota 3 6 2 2 3 2 2 3" xfId="21475"/>
    <cellStyle name="Nota 3 6 2 2 3 2 3" xfId="6249"/>
    <cellStyle name="Nota 3 6 2 2 3 2 3 2" xfId="19767"/>
    <cellStyle name="Nota 3 6 2 2 3 2 4" xfId="9688"/>
    <cellStyle name="Nota 3 6 2 2 3 2 5" xfId="17714"/>
    <cellStyle name="Nota 3 6 2 2 3 3" xfId="3979"/>
    <cellStyle name="Nota 3 6 2 2 3 3 2" xfId="7777"/>
    <cellStyle name="Nota 3 6 2 2 3 3 2 2" xfId="11798"/>
    <cellStyle name="Nota 3 6 2 2 3 3 2 3" xfId="21295"/>
    <cellStyle name="Nota 3 6 2 2 3 3 3" xfId="6069"/>
    <cellStyle name="Nota 3 6 2 2 3 3 3 2" xfId="19587"/>
    <cellStyle name="Nota 3 6 2 2 3 3 4" xfId="9898"/>
    <cellStyle name="Nota 3 6 2 2 3 3 5" xfId="14012"/>
    <cellStyle name="Nota 3 6 2 2 3 4" xfId="4362"/>
    <cellStyle name="Nota 3 6 2 2 3 4 2" xfId="8264"/>
    <cellStyle name="Nota 3 6 2 2 3 4 2 2" xfId="12232"/>
    <cellStyle name="Nota 3 6 2 2 3 4 2 3" xfId="21782"/>
    <cellStyle name="Nota 3 6 2 2 3 4 3" xfId="6556"/>
    <cellStyle name="Nota 3 6 2 2 3 4 3 2" xfId="20074"/>
    <cellStyle name="Nota 3 6 2 2 3 4 4" xfId="10076"/>
    <cellStyle name="Nota 3 6 2 2 3 4 5" xfId="13643"/>
    <cellStyle name="Nota 3 6 2 2 3 5" xfId="4744"/>
    <cellStyle name="Nota 3 6 2 2 3 5 2" xfId="8496"/>
    <cellStyle name="Nota 3 6 2 2 3 5 2 2" xfId="12464"/>
    <cellStyle name="Nota 3 6 2 2 3 5 2 3" xfId="22014"/>
    <cellStyle name="Nota 3 6 2 2 3 5 3" xfId="6788"/>
    <cellStyle name="Nota 3 6 2 2 3 5 3 2" xfId="20306"/>
    <cellStyle name="Nota 3 6 2 2 3 5 4" xfId="10253"/>
    <cellStyle name="Nota 3 6 2 2 3 5 5" xfId="13261"/>
    <cellStyle name="Nota 3 6 2 2 3 6" xfId="7020"/>
    <cellStyle name="Nota 3 6 2 2 3 6 2" xfId="8728"/>
    <cellStyle name="Nota 3 6 2 2 3 6 2 2" xfId="12696"/>
    <cellStyle name="Nota 3 6 2 2 3 6 2 3" xfId="22246"/>
    <cellStyle name="Nota 3 6 2 2 3 6 3" xfId="11154"/>
    <cellStyle name="Nota 3 6 2 2 3 6 4" xfId="20538"/>
    <cellStyle name="Nota 3 6 2 2 3 7" xfId="6008"/>
    <cellStyle name="Nota 3 6 2 2 3 7 2" xfId="10749"/>
    <cellStyle name="Nota 3 6 2 2 3 7 3" xfId="19526"/>
    <cellStyle name="Nota 3 6 2 2 3 8" xfId="7716"/>
    <cellStyle name="Nota 3 6 2 2 3 8 2" xfId="11737"/>
    <cellStyle name="Nota 3 6 2 2 3 8 3" xfId="21234"/>
    <cellStyle name="Nota 3 6 2 2 3 9" xfId="5202"/>
    <cellStyle name="Nota 3 6 2 2 3 9 2" xfId="12880"/>
    <cellStyle name="Nota 3 6 2 2 4" xfId="3266"/>
    <cellStyle name="Nota 3 6 2 2 4 2" xfId="3653"/>
    <cellStyle name="Nota 3 6 2 2 4 2 2" xfId="16100"/>
    <cellStyle name="Nota 3 6 2 2 4 3" xfId="4036"/>
    <cellStyle name="Nota 3 6 2 2 4 3 2" xfId="13955"/>
    <cellStyle name="Nota 3 6 2 2 4 4" xfId="4419"/>
    <cellStyle name="Nota 3 6 2 2 4 4 2" xfId="13586"/>
    <cellStyle name="Nota 3 6 2 2 4 5" xfId="4801"/>
    <cellStyle name="Nota 3 6 2 2 4 5 2" xfId="13205"/>
    <cellStyle name="Nota 3 6 2 2 4 6" xfId="5787"/>
    <cellStyle name="Nota 3 6 2 2 4 6 2" xfId="19305"/>
    <cellStyle name="Nota 3 6 2 2 4 7" xfId="9396"/>
    <cellStyle name="Nota 3 6 2 2 4 8" xfId="15646"/>
    <cellStyle name="Nota 3 6 2 2 5" xfId="2884"/>
    <cellStyle name="Nota 3 6 2 2 5 2" xfId="7495"/>
    <cellStyle name="Nota 3 6 2 2 5 2 2" xfId="21013"/>
    <cellStyle name="Nota 3 6 2 2 5 3" xfId="9036"/>
    <cellStyle name="Nota 3 6 2 2 5 4" xfId="14142"/>
    <cellStyle name="Nota 3 6 2 2 6" xfId="8874"/>
    <cellStyle name="Nota 3 6 2 3" xfId="2702"/>
    <cellStyle name="Nota 3 6 2 3 2" xfId="2758"/>
    <cellStyle name="Nota 3 6 2 3 2 2" xfId="2981"/>
    <cellStyle name="Nota 3 6 2 3 2 2 10" xfId="9133"/>
    <cellStyle name="Nota 3 6 2 3 2 2 11" xfId="14600"/>
    <cellStyle name="Nota 3 6 2 3 2 2 2" xfId="3368"/>
    <cellStyle name="Nota 3 6 2 3 2 2 2 2" xfId="7946"/>
    <cellStyle name="Nota 3 6 2 3 2 2 2 2 2" xfId="11922"/>
    <cellStyle name="Nota 3 6 2 3 2 2 2 2 3" xfId="21464"/>
    <cellStyle name="Nota 3 6 2 3 2 2 2 3" xfId="6238"/>
    <cellStyle name="Nota 3 6 2 3 2 2 2 3 2" xfId="19756"/>
    <cellStyle name="Nota 3 6 2 3 2 2 2 4" xfId="9498"/>
    <cellStyle name="Nota 3 6 2 3 2 2 2 5" xfId="15103"/>
    <cellStyle name="Nota 3 6 2 3 2 2 3" xfId="3751"/>
    <cellStyle name="Nota 3 6 2 3 2 2 3 2" xfId="7781"/>
    <cellStyle name="Nota 3 6 2 3 2 2 3 2 2" xfId="11801"/>
    <cellStyle name="Nota 3 6 2 3 2 2 3 2 3" xfId="21299"/>
    <cellStyle name="Nota 3 6 2 3 2 2 3 3" xfId="6073"/>
    <cellStyle name="Nota 3 6 2 3 2 2 3 3 2" xfId="19591"/>
    <cellStyle name="Nota 3 6 2 3 2 2 3 4" xfId="9813"/>
    <cellStyle name="Nota 3 6 2 3 2 2 3 5" xfId="14867"/>
    <cellStyle name="Nota 3 6 2 3 2 2 4" xfId="4134"/>
    <cellStyle name="Nota 3 6 2 3 2 2 4 2" xfId="8253"/>
    <cellStyle name="Nota 3 6 2 3 2 2 4 2 2" xfId="12221"/>
    <cellStyle name="Nota 3 6 2 3 2 2 4 2 3" xfId="21771"/>
    <cellStyle name="Nota 3 6 2 3 2 2 4 3" xfId="6545"/>
    <cellStyle name="Nota 3 6 2 3 2 2 4 3 2" xfId="20063"/>
    <cellStyle name="Nota 3 6 2 3 2 2 4 4" xfId="9991"/>
    <cellStyle name="Nota 3 6 2 3 2 2 4 5" xfId="13863"/>
    <cellStyle name="Nota 3 6 2 3 2 2 5" xfId="4516"/>
    <cellStyle name="Nota 3 6 2 3 2 2 5 2" xfId="8485"/>
    <cellStyle name="Nota 3 6 2 3 2 2 5 2 2" xfId="12453"/>
    <cellStyle name="Nota 3 6 2 3 2 2 5 2 3" xfId="22003"/>
    <cellStyle name="Nota 3 6 2 3 2 2 5 3" xfId="6777"/>
    <cellStyle name="Nota 3 6 2 3 2 2 5 3 2" xfId="20295"/>
    <cellStyle name="Nota 3 6 2 3 2 2 5 4" xfId="10168"/>
    <cellStyle name="Nota 3 6 2 3 2 2 5 5" xfId="13489"/>
    <cellStyle name="Nota 3 6 2 3 2 2 6" xfId="7009"/>
    <cellStyle name="Nota 3 6 2 3 2 2 6 2" xfId="8717"/>
    <cellStyle name="Nota 3 6 2 3 2 2 6 2 2" xfId="12685"/>
    <cellStyle name="Nota 3 6 2 3 2 2 6 2 3" xfId="22235"/>
    <cellStyle name="Nota 3 6 2 3 2 2 6 3" xfId="11143"/>
    <cellStyle name="Nota 3 6 2 3 2 2 6 4" xfId="20527"/>
    <cellStyle name="Nota 3 6 2 3 2 2 7" xfId="5997"/>
    <cellStyle name="Nota 3 6 2 3 2 2 7 2" xfId="10738"/>
    <cellStyle name="Nota 3 6 2 3 2 2 7 3" xfId="19515"/>
    <cellStyle name="Nota 3 6 2 3 2 2 8" xfId="7705"/>
    <cellStyle name="Nota 3 6 2 3 2 2 8 2" xfId="11726"/>
    <cellStyle name="Nota 3 6 2 3 2 2 8 3" xfId="21223"/>
    <cellStyle name="Nota 3 6 2 3 2 2 9" xfId="5191"/>
    <cellStyle name="Nota 3 6 2 3 2 2 9 2" xfId="12891"/>
    <cellStyle name="Nota 3 6 2 3 2 3" xfId="3248"/>
    <cellStyle name="Nota 3 6 2 3 2 3 10" xfId="9378"/>
    <cellStyle name="Nota 3 6 2 3 2 3 11" xfId="18672"/>
    <cellStyle name="Nota 3 6 2 3 2 3 2" xfId="3635"/>
    <cellStyle name="Nota 3 6 2 3 2 3 2 2" xfId="7996"/>
    <cellStyle name="Nota 3 6 2 3 2 3 2 2 2" xfId="11972"/>
    <cellStyle name="Nota 3 6 2 3 2 3 2 2 3" xfId="21514"/>
    <cellStyle name="Nota 3 6 2 3 2 3 2 3" xfId="6288"/>
    <cellStyle name="Nota 3 6 2 3 2 3 2 3 2" xfId="19806"/>
    <cellStyle name="Nota 3 6 2 3 2 3 2 4" xfId="9727"/>
    <cellStyle name="Nota 3 6 2 3 2 3 2 5" xfId="15296"/>
    <cellStyle name="Nota 3 6 2 3 2 3 3" xfId="4018"/>
    <cellStyle name="Nota 3 6 2 3 2 3 3 2" xfId="7069"/>
    <cellStyle name="Nota 3 6 2 3 2 3 3 2 2" xfId="11203"/>
    <cellStyle name="Nota 3 6 2 3 2 3 3 2 3" xfId="20587"/>
    <cellStyle name="Nota 3 6 2 3 2 3 3 3" xfId="5360"/>
    <cellStyle name="Nota 3 6 2 3 2 3 3 3 2" xfId="18878"/>
    <cellStyle name="Nota 3 6 2 3 2 3 3 4" xfId="9937"/>
    <cellStyle name="Nota 3 6 2 3 2 3 3 5" xfId="13973"/>
    <cellStyle name="Nota 3 6 2 3 2 3 4" xfId="4401"/>
    <cellStyle name="Nota 3 6 2 3 2 3 4 2" xfId="8303"/>
    <cellStyle name="Nota 3 6 2 3 2 3 4 2 2" xfId="12271"/>
    <cellStyle name="Nota 3 6 2 3 2 3 4 2 3" xfId="21821"/>
    <cellStyle name="Nota 3 6 2 3 2 3 4 3" xfId="6595"/>
    <cellStyle name="Nota 3 6 2 3 2 3 4 3 2" xfId="20113"/>
    <cellStyle name="Nota 3 6 2 3 2 3 4 4" xfId="10115"/>
    <cellStyle name="Nota 3 6 2 3 2 3 4 5" xfId="13604"/>
    <cellStyle name="Nota 3 6 2 3 2 3 5" xfId="4783"/>
    <cellStyle name="Nota 3 6 2 3 2 3 5 2" xfId="8535"/>
    <cellStyle name="Nota 3 6 2 3 2 3 5 2 2" xfId="12503"/>
    <cellStyle name="Nota 3 6 2 3 2 3 5 2 3" xfId="22053"/>
    <cellStyle name="Nota 3 6 2 3 2 3 5 3" xfId="6827"/>
    <cellStyle name="Nota 3 6 2 3 2 3 5 3 2" xfId="20345"/>
    <cellStyle name="Nota 3 6 2 3 2 3 5 4" xfId="10292"/>
    <cellStyle name="Nota 3 6 2 3 2 3 5 5" xfId="13222"/>
    <cellStyle name="Nota 3 6 2 3 2 3 6" xfId="7059"/>
    <cellStyle name="Nota 3 6 2 3 2 3 6 2" xfId="8767"/>
    <cellStyle name="Nota 3 6 2 3 2 3 6 2 2" xfId="12735"/>
    <cellStyle name="Nota 3 6 2 3 2 3 6 2 3" xfId="22285"/>
    <cellStyle name="Nota 3 6 2 3 2 3 6 3" xfId="11193"/>
    <cellStyle name="Nota 3 6 2 3 2 3 6 4" xfId="20577"/>
    <cellStyle name="Nota 3 6 2 3 2 3 7" xfId="6047"/>
    <cellStyle name="Nota 3 6 2 3 2 3 7 2" xfId="10788"/>
    <cellStyle name="Nota 3 6 2 3 2 3 7 3" xfId="19565"/>
    <cellStyle name="Nota 3 6 2 3 2 3 8" xfId="7755"/>
    <cellStyle name="Nota 3 6 2 3 2 3 8 2" xfId="11776"/>
    <cellStyle name="Nota 3 6 2 3 2 3 8 3" xfId="21273"/>
    <cellStyle name="Nota 3 6 2 3 2 3 9" xfId="5241"/>
    <cellStyle name="Nota 3 6 2 3 2 3 9 2" xfId="12853"/>
    <cellStyle name="Nota 3 6 2 3 2 4" xfId="3305"/>
    <cellStyle name="Nota 3 6 2 3 2 4 2" xfId="3692"/>
    <cellStyle name="Nota 3 6 2 3 2 4 2 2" xfId="16162"/>
    <cellStyle name="Nota 3 6 2 3 2 4 3" xfId="4075"/>
    <cellStyle name="Nota 3 6 2 3 2 4 3 2" xfId="14125"/>
    <cellStyle name="Nota 3 6 2 3 2 4 4" xfId="4458"/>
    <cellStyle name="Nota 3 6 2 3 2 4 4 2" xfId="13547"/>
    <cellStyle name="Nota 3 6 2 3 2 4 5" xfId="4840"/>
    <cellStyle name="Nota 3 6 2 3 2 4 5 2" xfId="13166"/>
    <cellStyle name="Nota 3 6 2 3 2 4 6" xfId="5860"/>
    <cellStyle name="Nota 3 6 2 3 2 4 6 2" xfId="19378"/>
    <cellStyle name="Nota 3 6 2 3 2 4 7" xfId="9435"/>
    <cellStyle name="Nota 3 6 2 3 2 4 8" xfId="14731"/>
    <cellStyle name="Nota 3 6 2 3 2 5" xfId="2923"/>
    <cellStyle name="Nota 3 6 2 3 2 5 2" xfId="7568"/>
    <cellStyle name="Nota 3 6 2 3 2 5 2 2" xfId="21086"/>
    <cellStyle name="Nota 3 6 2 3 2 5 3" xfId="9075"/>
    <cellStyle name="Nota 3 6 2 3 2 5 4" xfId="18696"/>
    <cellStyle name="Nota 3 6 2 3 2 6" xfId="8913"/>
    <cellStyle name="Nota 3 6 2 3 3" xfId="2957"/>
    <cellStyle name="Nota 3 6 2 3 3 10" xfId="9109"/>
    <cellStyle name="Nota 3 6 2 3 3 11" xfId="14393"/>
    <cellStyle name="Nota 3 6 2 3 3 2" xfId="3344"/>
    <cellStyle name="Nota 3 6 2 3 3 2 2" xfId="7925"/>
    <cellStyle name="Nota 3 6 2 3 3 2 2 2" xfId="11901"/>
    <cellStyle name="Nota 3 6 2 3 3 2 2 3" xfId="21443"/>
    <cellStyle name="Nota 3 6 2 3 3 2 3" xfId="6217"/>
    <cellStyle name="Nota 3 6 2 3 3 2 3 2" xfId="19735"/>
    <cellStyle name="Nota 3 6 2 3 3 2 4" xfId="9474"/>
    <cellStyle name="Nota 3 6 2 3 3 2 5" xfId="15303"/>
    <cellStyle name="Nota 3 6 2 3 3 3" xfId="3727"/>
    <cellStyle name="Nota 3 6 2 3 3 3 2" xfId="5136"/>
    <cellStyle name="Nota 3 6 2 3 3 3 2 2" xfId="10375"/>
    <cellStyle name="Nota 3 6 2 3 3 3 2 3" xfId="12785"/>
    <cellStyle name="Nota 3 6 2 3 3 3 3" xfId="5266"/>
    <cellStyle name="Nota 3 6 2 3 3 3 3 2" xfId="12828"/>
    <cellStyle name="Nota 3 6 2 3 3 3 4" xfId="9789"/>
    <cellStyle name="Nota 3 6 2 3 3 3 5" xfId="17835"/>
    <cellStyle name="Nota 3 6 2 3 3 4" xfId="4110"/>
    <cellStyle name="Nota 3 6 2 3 3 4 2" xfId="8232"/>
    <cellStyle name="Nota 3 6 2 3 3 4 2 2" xfId="12200"/>
    <cellStyle name="Nota 3 6 2 3 3 4 2 3" xfId="21750"/>
    <cellStyle name="Nota 3 6 2 3 3 4 3" xfId="6524"/>
    <cellStyle name="Nota 3 6 2 3 3 4 3 2" xfId="20042"/>
    <cellStyle name="Nota 3 6 2 3 3 4 4" xfId="9967"/>
    <cellStyle name="Nota 3 6 2 3 3 4 5" xfId="13884"/>
    <cellStyle name="Nota 3 6 2 3 3 5" xfId="4492"/>
    <cellStyle name="Nota 3 6 2 3 3 5 2" xfId="8464"/>
    <cellStyle name="Nota 3 6 2 3 3 5 2 2" xfId="12432"/>
    <cellStyle name="Nota 3 6 2 3 3 5 2 3" xfId="21982"/>
    <cellStyle name="Nota 3 6 2 3 3 5 3" xfId="6756"/>
    <cellStyle name="Nota 3 6 2 3 3 5 3 2" xfId="20274"/>
    <cellStyle name="Nota 3 6 2 3 3 5 4" xfId="10144"/>
    <cellStyle name="Nota 3 6 2 3 3 5 5" xfId="13513"/>
    <cellStyle name="Nota 3 6 2 3 3 6" xfId="6988"/>
    <cellStyle name="Nota 3 6 2 3 3 6 2" xfId="8696"/>
    <cellStyle name="Nota 3 6 2 3 3 6 2 2" xfId="12664"/>
    <cellStyle name="Nota 3 6 2 3 3 6 2 3" xfId="22214"/>
    <cellStyle name="Nota 3 6 2 3 3 6 3" xfId="11122"/>
    <cellStyle name="Nota 3 6 2 3 3 6 4" xfId="20506"/>
    <cellStyle name="Nota 3 6 2 3 3 7" xfId="5976"/>
    <cellStyle name="Nota 3 6 2 3 3 7 2" xfId="10717"/>
    <cellStyle name="Nota 3 6 2 3 3 7 3" xfId="19494"/>
    <cellStyle name="Nota 3 6 2 3 3 8" xfId="7684"/>
    <cellStyle name="Nota 3 6 2 3 3 8 2" xfId="11705"/>
    <cellStyle name="Nota 3 6 2 3 3 8 3" xfId="21202"/>
    <cellStyle name="Nota 3 6 2 3 3 9" xfId="5170"/>
    <cellStyle name="Nota 3 6 2 3 3 9 2" xfId="12912"/>
    <cellStyle name="Nota 3 6 2 3 4" xfId="3192"/>
    <cellStyle name="Nota 3 6 2 3 4 10" xfId="9322"/>
    <cellStyle name="Nota 3 6 2 3 4 11" xfId="18767"/>
    <cellStyle name="Nota 3 6 2 3 4 2" xfId="3579"/>
    <cellStyle name="Nota 3 6 2 3 4 2 2" xfId="7268"/>
    <cellStyle name="Nota 3 6 2 3 4 2 2 2" xfId="11373"/>
    <cellStyle name="Nota 3 6 2 3 4 2 2 3" xfId="20786"/>
    <cellStyle name="Nota 3 6 2 3 4 2 3" xfId="5559"/>
    <cellStyle name="Nota 3 6 2 3 4 2 3 2" xfId="19077"/>
    <cellStyle name="Nota 3 6 2 3 4 2 4" xfId="9671"/>
    <cellStyle name="Nota 3 6 2 3 4 2 5" xfId="14898"/>
    <cellStyle name="Nota 3 6 2 3 4 3" xfId="3962"/>
    <cellStyle name="Nota 3 6 2 3 4 3 2" xfId="8069"/>
    <cellStyle name="Nota 3 6 2 3 4 3 2 2" xfId="12039"/>
    <cellStyle name="Nota 3 6 2 3 4 3 2 3" xfId="21587"/>
    <cellStyle name="Nota 3 6 2 3 4 3 3" xfId="6361"/>
    <cellStyle name="Nota 3 6 2 3 4 3 3 2" xfId="19879"/>
    <cellStyle name="Nota 3 6 2 3 4 3 4" xfId="9885"/>
    <cellStyle name="Nota 3 6 2 3 4 3 5" xfId="14029"/>
    <cellStyle name="Nota 3 6 2 3 4 4" xfId="4345"/>
    <cellStyle name="Nota 3 6 2 3 4 4 2" xfId="8148"/>
    <cellStyle name="Nota 3 6 2 3 4 4 2 2" xfId="12116"/>
    <cellStyle name="Nota 3 6 2 3 4 4 2 3" xfId="21666"/>
    <cellStyle name="Nota 3 6 2 3 4 4 3" xfId="6440"/>
    <cellStyle name="Nota 3 6 2 3 4 4 3 2" xfId="19958"/>
    <cellStyle name="Nota 3 6 2 3 4 4 4" xfId="10063"/>
    <cellStyle name="Nota 3 6 2 3 4 4 5" xfId="13660"/>
    <cellStyle name="Nota 3 6 2 3 4 5" xfId="4727"/>
    <cellStyle name="Nota 3 6 2 3 4 5 2" xfId="8380"/>
    <cellStyle name="Nota 3 6 2 3 4 5 2 2" xfId="12348"/>
    <cellStyle name="Nota 3 6 2 3 4 5 2 3" xfId="21898"/>
    <cellStyle name="Nota 3 6 2 3 4 5 3" xfId="6672"/>
    <cellStyle name="Nota 3 6 2 3 4 5 3 2" xfId="20190"/>
    <cellStyle name="Nota 3 6 2 3 4 5 4" xfId="10240"/>
    <cellStyle name="Nota 3 6 2 3 4 5 5" xfId="13278"/>
    <cellStyle name="Nota 3 6 2 3 4 6" xfId="6904"/>
    <cellStyle name="Nota 3 6 2 3 4 6 2" xfId="8612"/>
    <cellStyle name="Nota 3 6 2 3 4 6 2 2" xfId="12580"/>
    <cellStyle name="Nota 3 6 2 3 4 6 2 3" xfId="22130"/>
    <cellStyle name="Nota 3 6 2 3 4 6 3" xfId="11038"/>
    <cellStyle name="Nota 3 6 2 3 4 6 4" xfId="20422"/>
    <cellStyle name="Nota 3 6 2 3 4 7" xfId="5892"/>
    <cellStyle name="Nota 3 6 2 3 4 7 2" xfId="10633"/>
    <cellStyle name="Nota 3 6 2 3 4 7 3" xfId="19410"/>
    <cellStyle name="Nota 3 6 2 3 4 8" xfId="7600"/>
    <cellStyle name="Nota 3 6 2 3 4 8 2" xfId="11621"/>
    <cellStyle name="Nota 3 6 2 3 4 8 3" xfId="21118"/>
    <cellStyle name="Nota 3 6 2 3 4 9" xfId="4987"/>
    <cellStyle name="Nota 3 6 2 3 4 9 2" xfId="13032"/>
    <cellStyle name="Nota 3 6 2 3 5" xfId="3040"/>
    <cellStyle name="Nota 3 6 2 3 5 2" xfId="3427"/>
    <cellStyle name="Nota 3 6 2 3 5 2 2" xfId="14510"/>
    <cellStyle name="Nota 3 6 2 3 5 3" xfId="3810"/>
    <cellStyle name="Nota 3 6 2 3 5 3 2" xfId="18045"/>
    <cellStyle name="Nota 3 6 2 3 5 4" xfId="4193"/>
    <cellStyle name="Nota 3 6 2 3 5 4 2" xfId="13812"/>
    <cellStyle name="Nota 3 6 2 3 5 5" xfId="4575"/>
    <cellStyle name="Nota 3 6 2 3 5 5 2" xfId="13430"/>
    <cellStyle name="Nota 3 6 2 3 5 6" xfId="5837"/>
    <cellStyle name="Nota 3 6 2 3 5 6 2" xfId="19355"/>
    <cellStyle name="Nota 3 6 2 3 5 7" xfId="9180"/>
    <cellStyle name="Nota 3 6 2 3 5 8" xfId="15024"/>
    <cellStyle name="Nota 3 6 2 3 6" xfId="7545"/>
    <cellStyle name="Nota 3 6 2 3 6 2" xfId="11578"/>
    <cellStyle name="Nota 3 6 2 3 6 3" xfId="21063"/>
    <cellStyle name="Nota 3 6 2 3 7" xfId="8857"/>
    <cellStyle name="Nota 3 6 2 3 8" xfId="14747"/>
    <cellStyle name="Nota 3 6 2 4" xfId="2930"/>
    <cellStyle name="Nota 3 6 2 4 10" xfId="9082"/>
    <cellStyle name="Nota 3 6 2 4 11" xfId="15463"/>
    <cellStyle name="Nota 3 6 2 4 2" xfId="3317"/>
    <cellStyle name="Nota 3 6 2 4 2 2" xfId="7294"/>
    <cellStyle name="Nota 3 6 2 4 2 2 2" xfId="11399"/>
    <cellStyle name="Nota 3 6 2 4 2 2 3" xfId="20812"/>
    <cellStyle name="Nota 3 6 2 4 2 3" xfId="5585"/>
    <cellStyle name="Nota 3 6 2 4 2 3 2" xfId="19103"/>
    <cellStyle name="Nota 3 6 2 4 2 4" xfId="9447"/>
    <cellStyle name="Nota 3 6 2 4 2 5" xfId="18035"/>
    <cellStyle name="Nota 3 6 2 4 3" xfId="3700"/>
    <cellStyle name="Nota 3 6 2 4 3 2" xfId="7103"/>
    <cellStyle name="Nota 3 6 2 4 3 2 2" xfId="11237"/>
    <cellStyle name="Nota 3 6 2 4 3 2 3" xfId="20621"/>
    <cellStyle name="Nota 3 6 2 4 3 3" xfId="5394"/>
    <cellStyle name="Nota 3 6 2 4 3 3 2" xfId="18912"/>
    <cellStyle name="Nota 3 6 2 4 3 4" xfId="9767"/>
    <cellStyle name="Nota 3 6 2 4 3 5" xfId="14775"/>
    <cellStyle name="Nota 3 6 2 4 4" xfId="4083"/>
    <cellStyle name="Nota 3 6 2 4 4 2" xfId="8210"/>
    <cellStyle name="Nota 3 6 2 4 4 2 2" xfId="12178"/>
    <cellStyle name="Nota 3 6 2 4 4 2 3" xfId="21728"/>
    <cellStyle name="Nota 3 6 2 4 4 3" xfId="6502"/>
    <cellStyle name="Nota 3 6 2 4 4 3 2" xfId="20020"/>
    <cellStyle name="Nota 3 6 2 4 4 4" xfId="9945"/>
    <cellStyle name="Nota 3 6 2 4 4 5" xfId="13911"/>
    <cellStyle name="Nota 3 6 2 4 5" xfId="4465"/>
    <cellStyle name="Nota 3 6 2 4 5 2" xfId="8442"/>
    <cellStyle name="Nota 3 6 2 4 5 2 2" xfId="12410"/>
    <cellStyle name="Nota 3 6 2 4 5 2 3" xfId="21960"/>
    <cellStyle name="Nota 3 6 2 4 5 3" xfId="6734"/>
    <cellStyle name="Nota 3 6 2 4 5 3 2" xfId="20252"/>
    <cellStyle name="Nota 3 6 2 4 5 4" xfId="10122"/>
    <cellStyle name="Nota 3 6 2 4 5 5" xfId="13540"/>
    <cellStyle name="Nota 3 6 2 4 6" xfId="6966"/>
    <cellStyle name="Nota 3 6 2 4 6 2" xfId="8674"/>
    <cellStyle name="Nota 3 6 2 4 6 2 2" xfId="12642"/>
    <cellStyle name="Nota 3 6 2 4 6 2 3" xfId="22192"/>
    <cellStyle name="Nota 3 6 2 4 6 3" xfId="11100"/>
    <cellStyle name="Nota 3 6 2 4 6 4" xfId="20484"/>
    <cellStyle name="Nota 3 6 2 4 7" xfId="5954"/>
    <cellStyle name="Nota 3 6 2 4 7 2" xfId="10695"/>
    <cellStyle name="Nota 3 6 2 4 7 3" xfId="19472"/>
    <cellStyle name="Nota 3 6 2 4 8" xfId="7662"/>
    <cellStyle name="Nota 3 6 2 4 8 2" xfId="11683"/>
    <cellStyle name="Nota 3 6 2 4 8 3" xfId="21180"/>
    <cellStyle name="Nota 3 6 2 4 9" xfId="5055"/>
    <cellStyle name="Nota 3 6 2 4 9 2" xfId="12966"/>
    <cellStyle name="Nota 3 6 2 5" xfId="3105"/>
    <cellStyle name="Nota 3 6 2 5 2" xfId="3492"/>
    <cellStyle name="Nota 3 6 2 5 2 2" xfId="5108"/>
    <cellStyle name="Nota 3 6 2 5 2 2 2" xfId="12802"/>
    <cellStyle name="Nota 3 6 2 5 2 3" xfId="9585"/>
    <cellStyle name="Nota 3 6 2 5 2 4" xfId="17996"/>
    <cellStyle name="Nota 3 6 2 5 3" xfId="3875"/>
    <cellStyle name="Nota 3 6 2 5 3 2" xfId="14168"/>
    <cellStyle name="Nota 3 6 2 5 4" xfId="4258"/>
    <cellStyle name="Nota 3 6 2 5 4 2" xfId="13747"/>
    <cellStyle name="Nota 3 6 2 5 5" xfId="4640"/>
    <cellStyle name="Nota 3 6 2 5 5 2" xfId="13365"/>
    <cellStyle name="Nota 3 6 2 5 6" xfId="5306"/>
    <cellStyle name="Nota 3 6 2 5 6 2" xfId="18824"/>
    <cellStyle name="Nota 3 6 2 5 7" xfId="9236"/>
    <cellStyle name="Nota 3 6 2 5 8" xfId="18536"/>
    <cellStyle name="Nota 3 6 2 6" xfId="3091"/>
    <cellStyle name="Nota 3 6 2 6 2" xfId="3478"/>
    <cellStyle name="Nota 3 6 2 6 2 2" xfId="8032"/>
    <cellStyle name="Nota 3 6 2 6 2 2 2" xfId="21550"/>
    <cellStyle name="Nota 3 6 2 6 2 3" xfId="9573"/>
    <cellStyle name="Nota 3 6 2 6 2 4" xfId="17328"/>
    <cellStyle name="Nota 3 6 2 6 3" xfId="3861"/>
    <cellStyle name="Nota 3 6 2 6 3 2" xfId="14201"/>
    <cellStyle name="Nota 3 6 2 6 4" xfId="4244"/>
    <cellStyle name="Nota 3 6 2 6 4 2" xfId="13761"/>
    <cellStyle name="Nota 3 6 2 6 5" xfId="4626"/>
    <cellStyle name="Nota 3 6 2 6 5 2" xfId="13379"/>
    <cellStyle name="Nota 3 6 2 6 6" xfId="6324"/>
    <cellStyle name="Nota 3 6 2 6 6 2" xfId="19842"/>
    <cellStyle name="Nota 3 6 2 6 7" xfId="9224"/>
    <cellStyle name="Nota 3 6 2 6 8" xfId="17873"/>
    <cellStyle name="Nota 3 6 2 7" xfId="6347"/>
    <cellStyle name="Nota 3 6 2 7 2" xfId="8055"/>
    <cellStyle name="Nota 3 6 2 7 2 2" xfId="12026"/>
    <cellStyle name="Nota 3 6 2 7 2 3" xfId="21573"/>
    <cellStyle name="Nota 3 6 2 7 3" xfId="10881"/>
    <cellStyle name="Nota 3 6 2 7 4" xfId="19865"/>
    <cellStyle name="Nota 3 6 2 8" xfId="5421"/>
    <cellStyle name="Nota 3 6 2 8 2" xfId="7130"/>
    <cellStyle name="Nota 3 6 2 8 2 2" xfId="11264"/>
    <cellStyle name="Nota 3 6 2 8 2 3" xfId="20648"/>
    <cellStyle name="Nota 3 6 2 8 3" xfId="10438"/>
    <cellStyle name="Nota 3 6 2 8 4" xfId="18939"/>
    <cellStyle name="Nota 3 6 2 9" xfId="5769"/>
    <cellStyle name="Nota 3 6 2 9 2" xfId="10545"/>
    <cellStyle name="Nota 3 6 2 9 3" xfId="19287"/>
    <cellStyle name="Nota 3 6 3" xfId="2716"/>
    <cellStyle name="Nota 3 6 3 10" xfId="5783"/>
    <cellStyle name="Nota 3 6 3 10 2" xfId="10559"/>
    <cellStyle name="Nota 3 6 3 10 3" xfId="19301"/>
    <cellStyle name="Nota 3 6 3 11" xfId="7492"/>
    <cellStyle name="Nota 3 6 3 11 2" xfId="11546"/>
    <cellStyle name="Nota 3 6 3 11 3" xfId="21010"/>
    <cellStyle name="Nota 3 6 3 12" xfId="4909"/>
    <cellStyle name="Nota 3 6 3 12 2" xfId="13110"/>
    <cellStyle name="Nota 3 6 3 13" xfId="8871"/>
    <cellStyle name="Nota 3 6 3 14" xfId="16711"/>
    <cellStyle name="Nota 3 6 3 2" xfId="2764"/>
    <cellStyle name="Nota 3 6 3 2 2" xfId="2987"/>
    <cellStyle name="Nota 3 6 3 2 2 10" xfId="9139"/>
    <cellStyle name="Nota 3 6 3 2 2 11" xfId="17282"/>
    <cellStyle name="Nota 3 6 3 2 2 2" xfId="3374"/>
    <cellStyle name="Nota 3 6 3 2 2 2 2" xfId="7952"/>
    <cellStyle name="Nota 3 6 3 2 2 2 2 2" xfId="11928"/>
    <cellStyle name="Nota 3 6 3 2 2 2 2 3" xfId="21470"/>
    <cellStyle name="Nota 3 6 3 2 2 2 3" xfId="6244"/>
    <cellStyle name="Nota 3 6 3 2 2 2 3 2" xfId="19762"/>
    <cellStyle name="Nota 3 6 3 2 2 2 4" xfId="9504"/>
    <cellStyle name="Nota 3 6 3 2 2 2 5" xfId="16977"/>
    <cellStyle name="Nota 3 6 3 2 2 3" xfId="3757"/>
    <cellStyle name="Nota 3 6 3 2 2 3 2" xfId="5078"/>
    <cellStyle name="Nota 3 6 3 2 2 3 2 2" xfId="10329"/>
    <cellStyle name="Nota 3 6 3 2 2 3 2 3" xfId="12957"/>
    <cellStyle name="Nota 3 6 3 2 2 3 3" xfId="5289"/>
    <cellStyle name="Nota 3 6 3 2 2 3 3 2" xfId="18807"/>
    <cellStyle name="Nota 3 6 3 2 2 3 4" xfId="9819"/>
    <cellStyle name="Nota 3 6 3 2 2 3 5" xfId="17450"/>
    <cellStyle name="Nota 3 6 3 2 2 4" xfId="4140"/>
    <cellStyle name="Nota 3 6 3 2 2 4 2" xfId="8259"/>
    <cellStyle name="Nota 3 6 3 2 2 4 2 2" xfId="12227"/>
    <cellStyle name="Nota 3 6 3 2 2 4 2 3" xfId="21777"/>
    <cellStyle name="Nota 3 6 3 2 2 4 3" xfId="6551"/>
    <cellStyle name="Nota 3 6 3 2 2 4 3 2" xfId="20069"/>
    <cellStyle name="Nota 3 6 3 2 2 4 4" xfId="9997"/>
    <cellStyle name="Nota 3 6 3 2 2 4 5" xfId="13857"/>
    <cellStyle name="Nota 3 6 3 2 2 5" xfId="4522"/>
    <cellStyle name="Nota 3 6 3 2 2 5 2" xfId="8491"/>
    <cellStyle name="Nota 3 6 3 2 2 5 2 2" xfId="12459"/>
    <cellStyle name="Nota 3 6 3 2 2 5 2 3" xfId="22009"/>
    <cellStyle name="Nota 3 6 3 2 2 5 3" xfId="6783"/>
    <cellStyle name="Nota 3 6 3 2 2 5 3 2" xfId="20301"/>
    <cellStyle name="Nota 3 6 3 2 2 5 4" xfId="10174"/>
    <cellStyle name="Nota 3 6 3 2 2 5 5" xfId="13483"/>
    <cellStyle name="Nota 3 6 3 2 2 6" xfId="7015"/>
    <cellStyle name="Nota 3 6 3 2 2 6 2" xfId="8723"/>
    <cellStyle name="Nota 3 6 3 2 2 6 2 2" xfId="12691"/>
    <cellStyle name="Nota 3 6 3 2 2 6 2 3" xfId="22241"/>
    <cellStyle name="Nota 3 6 3 2 2 6 3" xfId="11149"/>
    <cellStyle name="Nota 3 6 3 2 2 6 4" xfId="20533"/>
    <cellStyle name="Nota 3 6 3 2 2 7" xfId="6003"/>
    <cellStyle name="Nota 3 6 3 2 2 7 2" xfId="10744"/>
    <cellStyle name="Nota 3 6 3 2 2 7 3" xfId="19521"/>
    <cellStyle name="Nota 3 6 3 2 2 8" xfId="7711"/>
    <cellStyle name="Nota 3 6 3 2 2 8 2" xfId="11732"/>
    <cellStyle name="Nota 3 6 3 2 2 8 3" xfId="21229"/>
    <cellStyle name="Nota 3 6 3 2 2 9" xfId="5197"/>
    <cellStyle name="Nota 3 6 3 2 2 9 2" xfId="12885"/>
    <cellStyle name="Nota 3 6 3 2 3" xfId="3254"/>
    <cellStyle name="Nota 3 6 3 2 3 10" xfId="9384"/>
    <cellStyle name="Nota 3 6 3 2 3 11" xfId="18330"/>
    <cellStyle name="Nota 3 6 3 2 3 2" xfId="3641"/>
    <cellStyle name="Nota 3 6 3 2 3 2 2" xfId="8002"/>
    <cellStyle name="Nota 3 6 3 2 3 2 2 2" xfId="11978"/>
    <cellStyle name="Nota 3 6 3 2 3 2 2 3" xfId="21520"/>
    <cellStyle name="Nota 3 6 3 2 3 2 3" xfId="6294"/>
    <cellStyle name="Nota 3 6 3 2 3 2 3 2" xfId="19812"/>
    <cellStyle name="Nota 3 6 3 2 3 2 4" xfId="9733"/>
    <cellStyle name="Nota 3 6 3 2 3 2 5" xfId="14745"/>
    <cellStyle name="Nota 3 6 3 2 3 3" xfId="4024"/>
    <cellStyle name="Nota 3 6 3 2 3 3 2" xfId="5061"/>
    <cellStyle name="Nota 3 6 3 2 3 3 2 2" xfId="10314"/>
    <cellStyle name="Nota 3 6 3 2 3 3 2 3" xfId="12963"/>
    <cellStyle name="Nota 3 6 3 2 3 3 3" xfId="5354"/>
    <cellStyle name="Nota 3 6 3 2 3 3 3 2" xfId="18872"/>
    <cellStyle name="Nota 3 6 3 2 3 3 4" xfId="9943"/>
    <cellStyle name="Nota 3 6 3 2 3 3 5" xfId="13967"/>
    <cellStyle name="Nota 3 6 3 2 3 4" xfId="4407"/>
    <cellStyle name="Nota 3 6 3 2 3 4 2" xfId="8309"/>
    <cellStyle name="Nota 3 6 3 2 3 4 2 2" xfId="12277"/>
    <cellStyle name="Nota 3 6 3 2 3 4 2 3" xfId="21827"/>
    <cellStyle name="Nota 3 6 3 2 3 4 3" xfId="6601"/>
    <cellStyle name="Nota 3 6 3 2 3 4 3 2" xfId="20119"/>
    <cellStyle name="Nota 3 6 3 2 3 4 4" xfId="10121"/>
    <cellStyle name="Nota 3 6 3 2 3 4 5" xfId="13598"/>
    <cellStyle name="Nota 3 6 3 2 3 5" xfId="4789"/>
    <cellStyle name="Nota 3 6 3 2 3 5 2" xfId="8541"/>
    <cellStyle name="Nota 3 6 3 2 3 5 2 2" xfId="12509"/>
    <cellStyle name="Nota 3 6 3 2 3 5 2 3" xfId="22059"/>
    <cellStyle name="Nota 3 6 3 2 3 5 3" xfId="6833"/>
    <cellStyle name="Nota 3 6 3 2 3 5 3 2" xfId="20351"/>
    <cellStyle name="Nota 3 6 3 2 3 5 4" xfId="10298"/>
    <cellStyle name="Nota 3 6 3 2 3 5 5" xfId="13216"/>
    <cellStyle name="Nota 3 6 3 2 3 6" xfId="7065"/>
    <cellStyle name="Nota 3 6 3 2 3 6 2" xfId="8773"/>
    <cellStyle name="Nota 3 6 3 2 3 6 2 2" xfId="12741"/>
    <cellStyle name="Nota 3 6 3 2 3 6 2 3" xfId="22291"/>
    <cellStyle name="Nota 3 6 3 2 3 6 3" xfId="11199"/>
    <cellStyle name="Nota 3 6 3 2 3 6 4" xfId="20583"/>
    <cellStyle name="Nota 3 6 3 2 3 7" xfId="6053"/>
    <cellStyle name="Nota 3 6 3 2 3 7 2" xfId="10794"/>
    <cellStyle name="Nota 3 6 3 2 3 7 3" xfId="19571"/>
    <cellStyle name="Nota 3 6 3 2 3 8" xfId="7761"/>
    <cellStyle name="Nota 3 6 3 2 3 8 2" xfId="11782"/>
    <cellStyle name="Nota 3 6 3 2 3 8 3" xfId="21279"/>
    <cellStyle name="Nota 3 6 3 2 3 9" xfId="5247"/>
    <cellStyle name="Nota 3 6 3 2 3 9 2" xfId="12847"/>
    <cellStyle name="Nota 3 6 3 2 4" xfId="3311"/>
    <cellStyle name="Nota 3 6 3 2 4 2" xfId="3698"/>
    <cellStyle name="Nota 3 6 3 2 4 2 2" xfId="15051"/>
    <cellStyle name="Nota 3 6 3 2 4 3" xfId="4081"/>
    <cellStyle name="Nota 3 6 3 2 4 3 2" xfId="12823"/>
    <cellStyle name="Nota 3 6 3 2 4 4" xfId="4464"/>
    <cellStyle name="Nota 3 6 3 2 4 4 2" xfId="13541"/>
    <cellStyle name="Nota 3 6 3 2 4 5" xfId="4846"/>
    <cellStyle name="Nota 3 6 3 2 4 5 2" xfId="13160"/>
    <cellStyle name="Nota 3 6 3 2 4 6" xfId="5843"/>
    <cellStyle name="Nota 3 6 3 2 4 6 2" xfId="19361"/>
    <cellStyle name="Nota 3 6 3 2 4 7" xfId="9441"/>
    <cellStyle name="Nota 3 6 3 2 4 8" xfId="15825"/>
    <cellStyle name="Nota 3 6 3 2 5" xfId="2929"/>
    <cellStyle name="Nota 3 6 3 2 5 2" xfId="7551"/>
    <cellStyle name="Nota 3 6 3 2 5 2 2" xfId="21069"/>
    <cellStyle name="Nota 3 6 3 2 5 3" xfId="9081"/>
    <cellStyle name="Nota 3 6 3 2 5 4" xfId="18354"/>
    <cellStyle name="Nota 3 6 3 2 6" xfId="8919"/>
    <cellStyle name="Nota 3 6 3 3" xfId="2647"/>
    <cellStyle name="Nota 3 6 3 3 2" xfId="2942"/>
    <cellStyle name="Nota 3 6 3 3 2 10" xfId="9094"/>
    <cellStyle name="Nota 3 6 3 3 2 11" xfId="17456"/>
    <cellStyle name="Nota 3 6 3 3 2 2" xfId="3329"/>
    <cellStyle name="Nota 3 6 3 3 2 2 2" xfId="7383"/>
    <cellStyle name="Nota 3 6 3 3 2 2 2 2" xfId="11469"/>
    <cellStyle name="Nota 3 6 3 3 2 2 2 3" xfId="20901"/>
    <cellStyle name="Nota 3 6 3 3 2 2 3" xfId="5674"/>
    <cellStyle name="Nota 3 6 3 3 2 2 3 2" xfId="19192"/>
    <cellStyle name="Nota 3 6 3 3 2 2 4" xfId="9459"/>
    <cellStyle name="Nota 3 6 3 3 2 2 5" xfId="15236"/>
    <cellStyle name="Nota 3 6 3 3 2 3" xfId="3712"/>
    <cellStyle name="Nota 3 6 3 3 2 3 2" xfId="7802"/>
    <cellStyle name="Nota 3 6 3 3 2 3 2 2" xfId="11817"/>
    <cellStyle name="Nota 3 6 3 3 2 3 2 3" xfId="21320"/>
    <cellStyle name="Nota 3 6 3 3 2 3 3" xfId="6094"/>
    <cellStyle name="Nota 3 6 3 3 2 3 3 2" xfId="19612"/>
    <cellStyle name="Nota 3 6 3 3 2 3 4" xfId="9774"/>
    <cellStyle name="Nota 3 6 3 3 2 3 5" xfId="18673"/>
    <cellStyle name="Nota 3 6 3 3 2 4" xfId="4095"/>
    <cellStyle name="Nota 3 6 3 3 2 4 2" xfId="8216"/>
    <cellStyle name="Nota 3 6 3 3 2 4 2 2" xfId="12184"/>
    <cellStyle name="Nota 3 6 3 3 2 4 2 3" xfId="21734"/>
    <cellStyle name="Nota 3 6 3 3 2 4 3" xfId="6508"/>
    <cellStyle name="Nota 3 6 3 3 2 4 3 2" xfId="20026"/>
    <cellStyle name="Nota 3 6 3 3 2 4 4" xfId="9952"/>
    <cellStyle name="Nota 3 6 3 3 2 4 5" xfId="13899"/>
    <cellStyle name="Nota 3 6 3 3 2 5" xfId="4477"/>
    <cellStyle name="Nota 3 6 3 3 2 5 2" xfId="8448"/>
    <cellStyle name="Nota 3 6 3 3 2 5 2 2" xfId="12416"/>
    <cellStyle name="Nota 3 6 3 3 2 5 2 3" xfId="21966"/>
    <cellStyle name="Nota 3 6 3 3 2 5 3" xfId="6740"/>
    <cellStyle name="Nota 3 6 3 3 2 5 3 2" xfId="20258"/>
    <cellStyle name="Nota 3 6 3 3 2 5 4" xfId="10129"/>
    <cellStyle name="Nota 3 6 3 3 2 5 5" xfId="13528"/>
    <cellStyle name="Nota 3 6 3 3 2 6" xfId="6972"/>
    <cellStyle name="Nota 3 6 3 3 2 6 2" xfId="8680"/>
    <cellStyle name="Nota 3 6 3 3 2 6 2 2" xfId="12648"/>
    <cellStyle name="Nota 3 6 3 3 2 6 2 3" xfId="22198"/>
    <cellStyle name="Nota 3 6 3 3 2 6 3" xfId="11106"/>
    <cellStyle name="Nota 3 6 3 3 2 6 4" xfId="20490"/>
    <cellStyle name="Nota 3 6 3 3 2 7" xfId="5960"/>
    <cellStyle name="Nota 3 6 3 3 2 7 2" xfId="10701"/>
    <cellStyle name="Nota 3 6 3 3 2 7 3" xfId="19478"/>
    <cellStyle name="Nota 3 6 3 3 2 8" xfId="7668"/>
    <cellStyle name="Nota 3 6 3 3 2 8 2" xfId="11689"/>
    <cellStyle name="Nota 3 6 3 3 2 8 3" xfId="21186"/>
    <cellStyle name="Nota 3 6 3 3 2 9" xfId="5152"/>
    <cellStyle name="Nota 3 6 3 3 2 9 2" xfId="12775"/>
    <cellStyle name="Nota 3 6 3 3 3" xfId="3139"/>
    <cellStyle name="Nota 3 6 3 3 3 10" xfId="9269"/>
    <cellStyle name="Nota 3 6 3 3 3 11" xfId="15536"/>
    <cellStyle name="Nota 3 6 3 3 3 2" xfId="3526"/>
    <cellStyle name="Nota 3 6 3 3 3 2 2" xfId="7352"/>
    <cellStyle name="Nota 3 6 3 3 3 2 2 2" xfId="11438"/>
    <cellStyle name="Nota 3 6 3 3 3 2 2 3" xfId="20870"/>
    <cellStyle name="Nota 3 6 3 3 3 2 3" xfId="5643"/>
    <cellStyle name="Nota 3 6 3 3 3 2 3 2" xfId="19161"/>
    <cellStyle name="Nota 3 6 3 3 3 2 4" xfId="9618"/>
    <cellStyle name="Nota 3 6 3 3 3 2 5" xfId="15124"/>
    <cellStyle name="Nota 3 6 3 3 3 3" xfId="3909"/>
    <cellStyle name="Nota 3 6 3 3 3 3 2" xfId="8004"/>
    <cellStyle name="Nota 3 6 3 3 3 3 2 2" xfId="11980"/>
    <cellStyle name="Nota 3 6 3 3 3 3 2 3" xfId="21522"/>
    <cellStyle name="Nota 3 6 3 3 3 3 3" xfId="6296"/>
    <cellStyle name="Nota 3 6 3 3 3 3 3 2" xfId="19814"/>
    <cellStyle name="Nota 3 6 3 3 3 3 4" xfId="9832"/>
    <cellStyle name="Nota 3 6 3 3 3 3 5" xfId="14163"/>
    <cellStyle name="Nota 3 6 3 3 3 4" xfId="4292"/>
    <cellStyle name="Nota 3 6 3 3 3 4 2" xfId="8139"/>
    <cellStyle name="Nota 3 6 3 3 3 4 2 2" xfId="12107"/>
    <cellStyle name="Nota 3 6 3 3 3 4 2 3" xfId="21657"/>
    <cellStyle name="Nota 3 6 3 3 3 4 3" xfId="6431"/>
    <cellStyle name="Nota 3 6 3 3 3 4 3 2" xfId="19949"/>
    <cellStyle name="Nota 3 6 3 3 3 4 4" xfId="10010"/>
    <cellStyle name="Nota 3 6 3 3 3 4 5" xfId="13713"/>
    <cellStyle name="Nota 3 6 3 3 3 5" xfId="4674"/>
    <cellStyle name="Nota 3 6 3 3 3 5 2" xfId="8371"/>
    <cellStyle name="Nota 3 6 3 3 3 5 2 2" xfId="12339"/>
    <cellStyle name="Nota 3 6 3 3 3 5 2 3" xfId="21889"/>
    <cellStyle name="Nota 3 6 3 3 3 5 3" xfId="6663"/>
    <cellStyle name="Nota 3 6 3 3 3 5 3 2" xfId="20181"/>
    <cellStyle name="Nota 3 6 3 3 3 5 4" xfId="10187"/>
    <cellStyle name="Nota 3 6 3 3 3 5 5" xfId="13331"/>
    <cellStyle name="Nota 3 6 3 3 3 6" xfId="6895"/>
    <cellStyle name="Nota 3 6 3 3 3 6 2" xfId="8603"/>
    <cellStyle name="Nota 3 6 3 3 3 6 2 2" xfId="12571"/>
    <cellStyle name="Nota 3 6 3 3 3 6 2 3" xfId="22121"/>
    <cellStyle name="Nota 3 6 3 3 3 6 3" xfId="11029"/>
    <cellStyle name="Nota 3 6 3 3 3 6 4" xfId="20413"/>
    <cellStyle name="Nota 3 6 3 3 3 7" xfId="5883"/>
    <cellStyle name="Nota 3 6 3 3 3 7 2" xfId="10624"/>
    <cellStyle name="Nota 3 6 3 3 3 7 3" xfId="19401"/>
    <cellStyle name="Nota 3 6 3 3 3 8" xfId="7591"/>
    <cellStyle name="Nota 3 6 3 3 3 8 2" xfId="11612"/>
    <cellStyle name="Nota 3 6 3 3 3 8 3" xfId="21109"/>
    <cellStyle name="Nota 3 6 3 3 3 9" xfId="4973"/>
    <cellStyle name="Nota 3 6 3 3 3 9 2" xfId="13046"/>
    <cellStyle name="Nota 3 6 3 3 4" xfId="3255"/>
    <cellStyle name="Nota 3 6 3 3 4 2" xfId="3642"/>
    <cellStyle name="Nota 3 6 3 3 4 2 2" xfId="14465"/>
    <cellStyle name="Nota 3 6 3 3 4 3" xfId="4025"/>
    <cellStyle name="Nota 3 6 3 3 4 3 2" xfId="13966"/>
    <cellStyle name="Nota 3 6 3 3 4 4" xfId="4408"/>
    <cellStyle name="Nota 3 6 3 3 4 4 2" xfId="13597"/>
    <cellStyle name="Nota 3 6 3 3 4 5" xfId="4790"/>
    <cellStyle name="Nota 3 6 3 3 4 5 2" xfId="13215"/>
    <cellStyle name="Nota 3 6 3 3 4 6" xfId="5802"/>
    <cellStyle name="Nota 3 6 3 3 4 6 2" xfId="19320"/>
    <cellStyle name="Nota 3 6 3 3 4 7" xfId="9385"/>
    <cellStyle name="Nota 3 6 3 3 4 8" xfId="15293"/>
    <cellStyle name="Nota 3 6 3 3 5" xfId="2847"/>
    <cellStyle name="Nota 3 6 3 3 5 2" xfId="7510"/>
    <cellStyle name="Nota 3 6 3 3 5 2 2" xfId="21028"/>
    <cellStyle name="Nota 3 6 3 3 5 3" xfId="9000"/>
    <cellStyle name="Nota 3 6 3 3 5 4" xfId="18623"/>
    <cellStyle name="Nota 3 6 3 3 6" xfId="8804"/>
    <cellStyle name="Nota 3 6 3 4" xfId="2963"/>
    <cellStyle name="Nota 3 6 3 4 10" xfId="9115"/>
    <cellStyle name="Nota 3 6 3 4 11" xfId="14509"/>
    <cellStyle name="Nota 3 6 3 4 2" xfId="3350"/>
    <cellStyle name="Nota 3 6 3 4 2 2" xfId="7927"/>
    <cellStyle name="Nota 3 6 3 4 2 2 2" xfId="11903"/>
    <cellStyle name="Nota 3 6 3 4 2 2 3" xfId="21445"/>
    <cellStyle name="Nota 3 6 3 4 2 3" xfId="6219"/>
    <cellStyle name="Nota 3 6 3 4 2 3 2" xfId="19737"/>
    <cellStyle name="Nota 3 6 3 4 2 4" xfId="9480"/>
    <cellStyle name="Nota 3 6 3 4 2 5" xfId="14752"/>
    <cellStyle name="Nota 3 6 3 4 3" xfId="3733"/>
    <cellStyle name="Nota 3 6 3 4 3 2" xfId="7829"/>
    <cellStyle name="Nota 3 6 3 4 3 2 2" xfId="11837"/>
    <cellStyle name="Nota 3 6 3 4 3 2 3" xfId="21347"/>
    <cellStyle name="Nota 3 6 3 4 3 3" xfId="6121"/>
    <cellStyle name="Nota 3 6 3 4 3 3 2" xfId="19639"/>
    <cellStyle name="Nota 3 6 3 4 3 4" xfId="9795"/>
    <cellStyle name="Nota 3 6 3 4 3 5" xfId="14765"/>
    <cellStyle name="Nota 3 6 3 4 4" xfId="4116"/>
    <cellStyle name="Nota 3 6 3 4 4 2" xfId="8234"/>
    <cellStyle name="Nota 3 6 3 4 4 2 2" xfId="12202"/>
    <cellStyle name="Nota 3 6 3 4 4 2 3" xfId="21752"/>
    <cellStyle name="Nota 3 6 3 4 4 3" xfId="6526"/>
    <cellStyle name="Nota 3 6 3 4 4 3 2" xfId="20044"/>
    <cellStyle name="Nota 3 6 3 4 4 4" xfId="9973"/>
    <cellStyle name="Nota 3 6 3 4 4 5" xfId="14155"/>
    <cellStyle name="Nota 3 6 3 4 5" xfId="4498"/>
    <cellStyle name="Nota 3 6 3 4 5 2" xfId="8466"/>
    <cellStyle name="Nota 3 6 3 4 5 2 2" xfId="12434"/>
    <cellStyle name="Nota 3 6 3 4 5 2 3" xfId="21984"/>
    <cellStyle name="Nota 3 6 3 4 5 3" xfId="6758"/>
    <cellStyle name="Nota 3 6 3 4 5 3 2" xfId="20276"/>
    <cellStyle name="Nota 3 6 3 4 5 4" xfId="10150"/>
    <cellStyle name="Nota 3 6 3 4 5 5" xfId="13507"/>
    <cellStyle name="Nota 3 6 3 4 6" xfId="6990"/>
    <cellStyle name="Nota 3 6 3 4 6 2" xfId="8698"/>
    <cellStyle name="Nota 3 6 3 4 6 2 2" xfId="12666"/>
    <cellStyle name="Nota 3 6 3 4 6 2 3" xfId="22216"/>
    <cellStyle name="Nota 3 6 3 4 6 3" xfId="11124"/>
    <cellStyle name="Nota 3 6 3 4 6 4" xfId="20508"/>
    <cellStyle name="Nota 3 6 3 4 7" xfId="5978"/>
    <cellStyle name="Nota 3 6 3 4 7 2" xfId="10719"/>
    <cellStyle name="Nota 3 6 3 4 7 3" xfId="19496"/>
    <cellStyle name="Nota 3 6 3 4 8" xfId="7686"/>
    <cellStyle name="Nota 3 6 3 4 8 2" xfId="11707"/>
    <cellStyle name="Nota 3 6 3 4 8 3" xfId="21204"/>
    <cellStyle name="Nota 3 6 3 4 9" xfId="5172"/>
    <cellStyle name="Nota 3 6 3 4 9 2" xfId="12910"/>
    <cellStyle name="Nota 3 6 3 5" xfId="3206"/>
    <cellStyle name="Nota 3 6 3 5 10" xfId="9336"/>
    <cellStyle name="Nota 3 6 3 5 11" xfId="14651"/>
    <cellStyle name="Nota 3 6 3 5 2" xfId="3593"/>
    <cellStyle name="Nota 3 6 3 5 2 2" xfId="7954"/>
    <cellStyle name="Nota 3 6 3 5 2 2 2" xfId="11930"/>
    <cellStyle name="Nota 3 6 3 5 2 2 3" xfId="21472"/>
    <cellStyle name="Nota 3 6 3 5 2 3" xfId="6246"/>
    <cellStyle name="Nota 3 6 3 5 2 3 2" xfId="19764"/>
    <cellStyle name="Nota 3 6 3 5 2 4" xfId="9685"/>
    <cellStyle name="Nota 3 6 3 5 2 5" xfId="17522"/>
    <cellStyle name="Nota 3 6 3 5 3" xfId="3976"/>
    <cellStyle name="Nota 3 6 3 5 3 2" xfId="7876"/>
    <cellStyle name="Nota 3 6 3 5 3 2 2" xfId="11867"/>
    <cellStyle name="Nota 3 6 3 5 3 2 3" xfId="21394"/>
    <cellStyle name="Nota 3 6 3 5 3 3" xfId="6168"/>
    <cellStyle name="Nota 3 6 3 5 3 3 2" xfId="19686"/>
    <cellStyle name="Nota 3 6 3 5 3 4" xfId="9895"/>
    <cellStyle name="Nota 3 6 3 5 3 5" xfId="14015"/>
    <cellStyle name="Nota 3 6 3 5 4" xfId="4359"/>
    <cellStyle name="Nota 3 6 3 5 4 2" xfId="8261"/>
    <cellStyle name="Nota 3 6 3 5 4 2 2" xfId="12229"/>
    <cellStyle name="Nota 3 6 3 5 4 2 3" xfId="21779"/>
    <cellStyle name="Nota 3 6 3 5 4 3" xfId="6553"/>
    <cellStyle name="Nota 3 6 3 5 4 3 2" xfId="20071"/>
    <cellStyle name="Nota 3 6 3 5 4 4" xfId="10073"/>
    <cellStyle name="Nota 3 6 3 5 4 5" xfId="13646"/>
    <cellStyle name="Nota 3 6 3 5 5" xfId="4741"/>
    <cellStyle name="Nota 3 6 3 5 5 2" xfId="8493"/>
    <cellStyle name="Nota 3 6 3 5 5 2 2" xfId="12461"/>
    <cellStyle name="Nota 3 6 3 5 5 2 3" xfId="22011"/>
    <cellStyle name="Nota 3 6 3 5 5 3" xfId="6785"/>
    <cellStyle name="Nota 3 6 3 5 5 3 2" xfId="20303"/>
    <cellStyle name="Nota 3 6 3 5 5 4" xfId="10250"/>
    <cellStyle name="Nota 3 6 3 5 5 5" xfId="13264"/>
    <cellStyle name="Nota 3 6 3 5 6" xfId="7017"/>
    <cellStyle name="Nota 3 6 3 5 6 2" xfId="8725"/>
    <cellStyle name="Nota 3 6 3 5 6 2 2" xfId="12693"/>
    <cellStyle name="Nota 3 6 3 5 6 2 3" xfId="22243"/>
    <cellStyle name="Nota 3 6 3 5 6 3" xfId="11151"/>
    <cellStyle name="Nota 3 6 3 5 6 4" xfId="20535"/>
    <cellStyle name="Nota 3 6 3 5 7" xfId="6005"/>
    <cellStyle name="Nota 3 6 3 5 7 2" xfId="10746"/>
    <cellStyle name="Nota 3 6 3 5 7 3" xfId="19523"/>
    <cellStyle name="Nota 3 6 3 5 8" xfId="7713"/>
    <cellStyle name="Nota 3 6 3 5 8 2" xfId="11734"/>
    <cellStyle name="Nota 3 6 3 5 8 3" xfId="21231"/>
    <cellStyle name="Nota 3 6 3 5 9" xfId="5199"/>
    <cellStyle name="Nota 3 6 3 5 9 2" xfId="12883"/>
    <cellStyle name="Nota 3 6 3 6" xfId="3263"/>
    <cellStyle name="Nota 3 6 3 6 2" xfId="3650"/>
    <cellStyle name="Nota 3 6 3 6 2 2" xfId="5066"/>
    <cellStyle name="Nota 3 6 3 6 2 2 2" xfId="12811"/>
    <cellStyle name="Nota 3 6 3 6 2 3" xfId="9741"/>
    <cellStyle name="Nota 3 6 3 6 2 4" xfId="15247"/>
    <cellStyle name="Nota 3 6 3 6 3" xfId="4033"/>
    <cellStyle name="Nota 3 6 3 6 3 2" xfId="13958"/>
    <cellStyle name="Nota 3 6 3 6 4" xfId="4416"/>
    <cellStyle name="Nota 3 6 3 6 4 2" xfId="13589"/>
    <cellStyle name="Nota 3 6 3 6 5" xfId="4798"/>
    <cellStyle name="Nota 3 6 3 6 5 2" xfId="13208"/>
    <cellStyle name="Nota 3 6 3 6 6" xfId="5349"/>
    <cellStyle name="Nota 3 6 3 6 6 2" xfId="18867"/>
    <cellStyle name="Nota 3 6 3 6 7" xfId="9393"/>
    <cellStyle name="Nota 3 6 3 6 8" xfId="17822"/>
    <cellStyle name="Nota 3 6 3 7" xfId="6092"/>
    <cellStyle name="Nota 3 6 3 7 2" xfId="7800"/>
    <cellStyle name="Nota 3 6 3 7 2 2" xfId="11816"/>
    <cellStyle name="Nota 3 6 3 7 2 3" xfId="21318"/>
    <cellStyle name="Nota 3 6 3 7 3" xfId="10805"/>
    <cellStyle name="Nota 3 6 3 7 4" xfId="19610"/>
    <cellStyle name="Nota 3 6 3 8" xfId="5714"/>
    <cellStyle name="Nota 3 6 3 8 2" xfId="7423"/>
    <cellStyle name="Nota 3 6 3 8 2 2" xfId="11486"/>
    <cellStyle name="Nota 3 6 3 8 2 3" xfId="20941"/>
    <cellStyle name="Nota 3 6 3 8 3" xfId="10511"/>
    <cellStyle name="Nota 3 6 3 8 4" xfId="19232"/>
    <cellStyle name="Nota 3 6 3 9" xfId="5537"/>
    <cellStyle name="Nota 3 6 3 9 2" xfId="7246"/>
    <cellStyle name="Nota 3 6 3 9 2 2" xfId="11355"/>
    <cellStyle name="Nota 3 6 3 9 2 3" xfId="20764"/>
    <cellStyle name="Nota 3 6 3 9 3" xfId="10495"/>
    <cellStyle name="Nota 3 6 3 9 4" xfId="19055"/>
    <cellStyle name="Nota 3 6 4" xfId="2725"/>
    <cellStyle name="Nota 3 6 4 2" xfId="2970"/>
    <cellStyle name="Nota 3 6 4 2 10" xfId="9122"/>
    <cellStyle name="Nota 3 6 4 2 11" xfId="18506"/>
    <cellStyle name="Nota 3 6 4 2 2" xfId="3357"/>
    <cellStyle name="Nota 3 6 4 2 2 2" xfId="7934"/>
    <cellStyle name="Nota 3 6 4 2 2 2 2" xfId="11910"/>
    <cellStyle name="Nota 3 6 4 2 2 2 3" xfId="21452"/>
    <cellStyle name="Nota 3 6 4 2 2 3" xfId="6226"/>
    <cellStyle name="Nota 3 6 4 2 2 3 2" xfId="19744"/>
    <cellStyle name="Nota 3 6 4 2 2 4" xfId="9487"/>
    <cellStyle name="Nota 3 6 4 2 2 5" xfId="15998"/>
    <cellStyle name="Nota 3 6 4 2 3" xfId="3740"/>
    <cellStyle name="Nota 3 6 4 2 3 2" xfId="5097"/>
    <cellStyle name="Nota 3 6 4 2 3 2 2" xfId="10344"/>
    <cellStyle name="Nota 3 6 4 2 3 2 3" xfId="12942"/>
    <cellStyle name="Nota 3 6 4 2 3 3" xfId="5317"/>
    <cellStyle name="Nota 3 6 4 2 3 3 2" xfId="18835"/>
    <cellStyle name="Nota 3 6 4 2 3 4" xfId="9802"/>
    <cellStyle name="Nota 3 6 4 2 3 5" xfId="17268"/>
    <cellStyle name="Nota 3 6 4 2 4" xfId="4123"/>
    <cellStyle name="Nota 3 6 4 2 4 2" xfId="8241"/>
    <cellStyle name="Nota 3 6 4 2 4 2 2" xfId="12209"/>
    <cellStyle name="Nota 3 6 4 2 4 2 3" xfId="21759"/>
    <cellStyle name="Nota 3 6 4 2 4 3" xfId="6533"/>
    <cellStyle name="Nota 3 6 4 2 4 3 2" xfId="20051"/>
    <cellStyle name="Nota 3 6 4 2 4 4" xfId="9980"/>
    <cellStyle name="Nota 3 6 4 2 4 5" xfId="13874"/>
    <cellStyle name="Nota 3 6 4 2 5" xfId="4505"/>
    <cellStyle name="Nota 3 6 4 2 5 2" xfId="8473"/>
    <cellStyle name="Nota 3 6 4 2 5 2 2" xfId="12441"/>
    <cellStyle name="Nota 3 6 4 2 5 2 3" xfId="21991"/>
    <cellStyle name="Nota 3 6 4 2 5 3" xfId="6765"/>
    <cellStyle name="Nota 3 6 4 2 5 3 2" xfId="20283"/>
    <cellStyle name="Nota 3 6 4 2 5 4" xfId="10157"/>
    <cellStyle name="Nota 3 6 4 2 5 5" xfId="13500"/>
    <cellStyle name="Nota 3 6 4 2 6" xfId="6997"/>
    <cellStyle name="Nota 3 6 4 2 6 2" xfId="8705"/>
    <cellStyle name="Nota 3 6 4 2 6 2 2" xfId="12673"/>
    <cellStyle name="Nota 3 6 4 2 6 2 3" xfId="22223"/>
    <cellStyle name="Nota 3 6 4 2 6 3" xfId="11131"/>
    <cellStyle name="Nota 3 6 4 2 6 4" xfId="20515"/>
    <cellStyle name="Nota 3 6 4 2 7" xfId="5985"/>
    <cellStyle name="Nota 3 6 4 2 7 2" xfId="10726"/>
    <cellStyle name="Nota 3 6 4 2 7 3" xfId="19503"/>
    <cellStyle name="Nota 3 6 4 2 8" xfId="7693"/>
    <cellStyle name="Nota 3 6 4 2 8 2" xfId="11714"/>
    <cellStyle name="Nota 3 6 4 2 8 3" xfId="21211"/>
    <cellStyle name="Nota 3 6 4 2 9" xfId="5179"/>
    <cellStyle name="Nota 3 6 4 2 9 2" xfId="12903"/>
    <cellStyle name="Nota 3 6 4 3" xfId="3215"/>
    <cellStyle name="Nota 3 6 4 3 10" xfId="9345"/>
    <cellStyle name="Nota 3 6 4 3 11" xfId="17119"/>
    <cellStyle name="Nota 3 6 4 3 2" xfId="3602"/>
    <cellStyle name="Nota 3 6 4 3 2 2" xfId="7963"/>
    <cellStyle name="Nota 3 6 4 3 2 2 2" xfId="11939"/>
    <cellStyle name="Nota 3 6 4 3 2 2 3" xfId="21481"/>
    <cellStyle name="Nota 3 6 4 3 2 3" xfId="6255"/>
    <cellStyle name="Nota 3 6 4 3 2 3 2" xfId="19773"/>
    <cellStyle name="Nota 3 6 4 3 2 4" xfId="9694"/>
    <cellStyle name="Nota 3 6 4 3 2 5" xfId="15805"/>
    <cellStyle name="Nota 3 6 4 3 3" xfId="3985"/>
    <cellStyle name="Nota 3 6 4 3 3 2" xfId="5069"/>
    <cellStyle name="Nota 3 6 4 3 3 2 2" xfId="10321"/>
    <cellStyle name="Nota 3 6 4 3 3 2 3" xfId="12808"/>
    <cellStyle name="Nota 3 6 4 3 3 3" xfId="5346"/>
    <cellStyle name="Nota 3 6 4 3 3 3 2" xfId="18864"/>
    <cellStyle name="Nota 3 6 4 3 3 4" xfId="9904"/>
    <cellStyle name="Nota 3 6 4 3 3 5" xfId="14006"/>
    <cellStyle name="Nota 3 6 4 3 4" xfId="4368"/>
    <cellStyle name="Nota 3 6 4 3 4 2" xfId="8270"/>
    <cellStyle name="Nota 3 6 4 3 4 2 2" xfId="12238"/>
    <cellStyle name="Nota 3 6 4 3 4 2 3" xfId="21788"/>
    <cellStyle name="Nota 3 6 4 3 4 3" xfId="6562"/>
    <cellStyle name="Nota 3 6 4 3 4 3 2" xfId="20080"/>
    <cellStyle name="Nota 3 6 4 3 4 4" xfId="10082"/>
    <cellStyle name="Nota 3 6 4 3 4 5" xfId="13637"/>
    <cellStyle name="Nota 3 6 4 3 5" xfId="4750"/>
    <cellStyle name="Nota 3 6 4 3 5 2" xfId="8502"/>
    <cellStyle name="Nota 3 6 4 3 5 2 2" xfId="12470"/>
    <cellStyle name="Nota 3 6 4 3 5 2 3" xfId="22020"/>
    <cellStyle name="Nota 3 6 4 3 5 3" xfId="6794"/>
    <cellStyle name="Nota 3 6 4 3 5 3 2" xfId="20312"/>
    <cellStyle name="Nota 3 6 4 3 5 4" xfId="10259"/>
    <cellStyle name="Nota 3 6 4 3 5 5" xfId="13255"/>
    <cellStyle name="Nota 3 6 4 3 6" xfId="7026"/>
    <cellStyle name="Nota 3 6 4 3 6 2" xfId="8734"/>
    <cellStyle name="Nota 3 6 4 3 6 2 2" xfId="12702"/>
    <cellStyle name="Nota 3 6 4 3 6 2 3" xfId="22252"/>
    <cellStyle name="Nota 3 6 4 3 6 3" xfId="11160"/>
    <cellStyle name="Nota 3 6 4 3 6 4" xfId="20544"/>
    <cellStyle name="Nota 3 6 4 3 7" xfId="6014"/>
    <cellStyle name="Nota 3 6 4 3 7 2" xfId="10755"/>
    <cellStyle name="Nota 3 6 4 3 7 3" xfId="19532"/>
    <cellStyle name="Nota 3 6 4 3 8" xfId="7722"/>
    <cellStyle name="Nota 3 6 4 3 8 2" xfId="11743"/>
    <cellStyle name="Nota 3 6 4 3 8 3" xfId="21240"/>
    <cellStyle name="Nota 3 6 4 3 9" xfId="5208"/>
    <cellStyle name="Nota 3 6 4 3 9 2" xfId="12767"/>
    <cellStyle name="Nota 3 6 4 4" xfId="3272"/>
    <cellStyle name="Nota 3 6 4 4 2" xfId="3659"/>
    <cellStyle name="Nota 3 6 4 4 2 2" xfId="18594"/>
    <cellStyle name="Nota 3 6 4 4 3" xfId="4042"/>
    <cellStyle name="Nota 3 6 4 4 3 2" xfId="13949"/>
    <cellStyle name="Nota 3 6 4 4 4" xfId="4425"/>
    <cellStyle name="Nota 3 6 4 4 4 2" xfId="13580"/>
    <cellStyle name="Nota 3 6 4 4 5" xfId="4807"/>
    <cellStyle name="Nota 3 6 4 4 5 2" xfId="13199"/>
    <cellStyle name="Nota 3 6 4 4 6" xfId="5793"/>
    <cellStyle name="Nota 3 6 4 4 6 2" xfId="19311"/>
    <cellStyle name="Nota 3 6 4 4 7" xfId="9402"/>
    <cellStyle name="Nota 3 6 4 4 8" xfId="17969"/>
    <cellStyle name="Nota 3 6 4 5" xfId="2890"/>
    <cellStyle name="Nota 3 6 4 5 2" xfId="7501"/>
    <cellStyle name="Nota 3 6 4 5 2 2" xfId="21019"/>
    <cellStyle name="Nota 3 6 4 5 3" xfId="9042"/>
    <cellStyle name="Nota 3 6 4 5 4" xfId="15390"/>
    <cellStyle name="Nota 3 6 4 6" xfId="8880"/>
    <cellStyle name="Nota 3 6 5" xfId="2668"/>
    <cellStyle name="Nota 3 6 5 2" xfId="2727"/>
    <cellStyle name="Nota 3 6 5 2 2" xfId="2971"/>
    <cellStyle name="Nota 3 6 5 2 2 10" xfId="9123"/>
    <cellStyle name="Nota 3 6 5 2 2 11" xfId="15705"/>
    <cellStyle name="Nota 3 6 5 2 2 2" xfId="3358"/>
    <cellStyle name="Nota 3 6 5 2 2 2 2" xfId="7935"/>
    <cellStyle name="Nota 3 6 5 2 2 2 2 2" xfId="11911"/>
    <cellStyle name="Nota 3 6 5 2 2 2 2 3" xfId="21453"/>
    <cellStyle name="Nota 3 6 5 2 2 2 3" xfId="6227"/>
    <cellStyle name="Nota 3 6 5 2 2 2 3 2" xfId="19745"/>
    <cellStyle name="Nota 3 6 5 2 2 2 4" xfId="9488"/>
    <cellStyle name="Nota 3 6 5 2 2 2 5" xfId="16135"/>
    <cellStyle name="Nota 3 6 5 2 2 3" xfId="3741"/>
    <cellStyle name="Nota 3 6 5 2 2 3 2" xfId="5088"/>
    <cellStyle name="Nota 3 6 5 2 2 3 2 2" xfId="10337"/>
    <cellStyle name="Nota 3 6 5 2 2 3 2 3" xfId="12947"/>
    <cellStyle name="Nota 3 6 5 2 2 3 3" xfId="5329"/>
    <cellStyle name="Nota 3 6 5 2 2 3 3 2" xfId="18847"/>
    <cellStyle name="Nota 3 6 5 2 2 3 4" xfId="9803"/>
    <cellStyle name="Nota 3 6 5 2 2 3 5" xfId="18559"/>
    <cellStyle name="Nota 3 6 5 2 2 4" xfId="4124"/>
    <cellStyle name="Nota 3 6 5 2 2 4 2" xfId="8242"/>
    <cellStyle name="Nota 3 6 5 2 2 4 2 2" xfId="12210"/>
    <cellStyle name="Nota 3 6 5 2 2 4 2 3" xfId="21760"/>
    <cellStyle name="Nota 3 6 5 2 2 4 3" xfId="6534"/>
    <cellStyle name="Nota 3 6 5 2 2 4 3 2" xfId="20052"/>
    <cellStyle name="Nota 3 6 5 2 2 4 4" xfId="9981"/>
    <cellStyle name="Nota 3 6 5 2 2 4 5" xfId="13873"/>
    <cellStyle name="Nota 3 6 5 2 2 5" xfId="4506"/>
    <cellStyle name="Nota 3 6 5 2 2 5 2" xfId="8474"/>
    <cellStyle name="Nota 3 6 5 2 2 5 2 2" xfId="12442"/>
    <cellStyle name="Nota 3 6 5 2 2 5 2 3" xfId="21992"/>
    <cellStyle name="Nota 3 6 5 2 2 5 3" xfId="6766"/>
    <cellStyle name="Nota 3 6 5 2 2 5 3 2" xfId="20284"/>
    <cellStyle name="Nota 3 6 5 2 2 5 4" xfId="10158"/>
    <cellStyle name="Nota 3 6 5 2 2 5 5" xfId="13499"/>
    <cellStyle name="Nota 3 6 5 2 2 6" xfId="6998"/>
    <cellStyle name="Nota 3 6 5 2 2 6 2" xfId="8706"/>
    <cellStyle name="Nota 3 6 5 2 2 6 2 2" xfId="12674"/>
    <cellStyle name="Nota 3 6 5 2 2 6 2 3" xfId="22224"/>
    <cellStyle name="Nota 3 6 5 2 2 6 3" xfId="11132"/>
    <cellStyle name="Nota 3 6 5 2 2 6 4" xfId="20516"/>
    <cellStyle name="Nota 3 6 5 2 2 7" xfId="5986"/>
    <cellStyle name="Nota 3 6 5 2 2 7 2" xfId="10727"/>
    <cellStyle name="Nota 3 6 5 2 2 7 3" xfId="19504"/>
    <cellStyle name="Nota 3 6 5 2 2 8" xfId="7694"/>
    <cellStyle name="Nota 3 6 5 2 2 8 2" xfId="11715"/>
    <cellStyle name="Nota 3 6 5 2 2 8 3" xfId="21212"/>
    <cellStyle name="Nota 3 6 5 2 2 9" xfId="5180"/>
    <cellStyle name="Nota 3 6 5 2 2 9 2" xfId="12902"/>
    <cellStyle name="Nota 3 6 5 2 3" xfId="3217"/>
    <cellStyle name="Nota 3 6 5 2 3 10" xfId="9347"/>
    <cellStyle name="Nota 3 6 5 2 3 11" xfId="15295"/>
    <cellStyle name="Nota 3 6 5 2 3 2" xfId="3604"/>
    <cellStyle name="Nota 3 6 5 2 3 2 2" xfId="7965"/>
    <cellStyle name="Nota 3 6 5 2 3 2 2 2" xfId="11941"/>
    <cellStyle name="Nota 3 6 5 2 3 2 2 3" xfId="21483"/>
    <cellStyle name="Nota 3 6 5 2 3 2 3" xfId="6257"/>
    <cellStyle name="Nota 3 6 5 2 3 2 3 2" xfId="19775"/>
    <cellStyle name="Nota 3 6 5 2 3 2 4" xfId="9696"/>
    <cellStyle name="Nota 3 6 5 2 3 2 5" xfId="15257"/>
    <cellStyle name="Nota 3 6 5 2 3 3" xfId="3987"/>
    <cellStyle name="Nota 3 6 5 2 3 3 2" xfId="7773"/>
    <cellStyle name="Nota 3 6 5 2 3 3 2 2" xfId="11794"/>
    <cellStyle name="Nota 3 6 5 2 3 3 2 3" xfId="21291"/>
    <cellStyle name="Nota 3 6 5 2 3 3 3" xfId="6065"/>
    <cellStyle name="Nota 3 6 5 2 3 3 3 2" xfId="19583"/>
    <cellStyle name="Nota 3 6 5 2 3 3 4" xfId="9906"/>
    <cellStyle name="Nota 3 6 5 2 3 3 5" xfId="14004"/>
    <cellStyle name="Nota 3 6 5 2 3 4" xfId="4370"/>
    <cellStyle name="Nota 3 6 5 2 3 4 2" xfId="8272"/>
    <cellStyle name="Nota 3 6 5 2 3 4 2 2" xfId="12240"/>
    <cellStyle name="Nota 3 6 5 2 3 4 2 3" xfId="21790"/>
    <cellStyle name="Nota 3 6 5 2 3 4 3" xfId="6564"/>
    <cellStyle name="Nota 3 6 5 2 3 4 3 2" xfId="20082"/>
    <cellStyle name="Nota 3 6 5 2 3 4 4" xfId="10084"/>
    <cellStyle name="Nota 3 6 5 2 3 4 5" xfId="13635"/>
    <cellStyle name="Nota 3 6 5 2 3 5" xfId="4752"/>
    <cellStyle name="Nota 3 6 5 2 3 5 2" xfId="8504"/>
    <cellStyle name="Nota 3 6 5 2 3 5 2 2" xfId="12472"/>
    <cellStyle name="Nota 3 6 5 2 3 5 2 3" xfId="22022"/>
    <cellStyle name="Nota 3 6 5 2 3 5 3" xfId="6796"/>
    <cellStyle name="Nota 3 6 5 2 3 5 3 2" xfId="20314"/>
    <cellStyle name="Nota 3 6 5 2 3 5 4" xfId="10261"/>
    <cellStyle name="Nota 3 6 5 2 3 5 5" xfId="13253"/>
    <cellStyle name="Nota 3 6 5 2 3 6" xfId="7028"/>
    <cellStyle name="Nota 3 6 5 2 3 6 2" xfId="8736"/>
    <cellStyle name="Nota 3 6 5 2 3 6 2 2" xfId="12704"/>
    <cellStyle name="Nota 3 6 5 2 3 6 2 3" xfId="22254"/>
    <cellStyle name="Nota 3 6 5 2 3 6 3" xfId="11162"/>
    <cellStyle name="Nota 3 6 5 2 3 6 4" xfId="20546"/>
    <cellStyle name="Nota 3 6 5 2 3 7" xfId="6016"/>
    <cellStyle name="Nota 3 6 5 2 3 7 2" xfId="10757"/>
    <cellStyle name="Nota 3 6 5 2 3 7 3" xfId="19534"/>
    <cellStyle name="Nota 3 6 5 2 3 8" xfId="7724"/>
    <cellStyle name="Nota 3 6 5 2 3 8 2" xfId="11745"/>
    <cellStyle name="Nota 3 6 5 2 3 8 3" xfId="21242"/>
    <cellStyle name="Nota 3 6 5 2 3 9" xfId="5210"/>
    <cellStyle name="Nota 3 6 5 2 3 9 2" xfId="12765"/>
    <cellStyle name="Nota 3 6 5 2 4" xfId="3274"/>
    <cellStyle name="Nota 3 6 5 2 4 2" xfId="3661"/>
    <cellStyle name="Nota 3 6 5 2 4 2 2" xfId="17132"/>
    <cellStyle name="Nota 3 6 5 2 4 3" xfId="4044"/>
    <cellStyle name="Nota 3 6 5 2 4 3 2" xfId="13947"/>
    <cellStyle name="Nota 3 6 5 2 4 4" xfId="4427"/>
    <cellStyle name="Nota 3 6 5 2 4 4 2" xfId="13578"/>
    <cellStyle name="Nota 3 6 5 2 4 5" xfId="4809"/>
    <cellStyle name="Nota 3 6 5 2 4 5 2" xfId="13197"/>
    <cellStyle name="Nota 3 6 5 2 4 6" xfId="5845"/>
    <cellStyle name="Nota 3 6 5 2 4 6 2" xfId="19363"/>
    <cellStyle name="Nota 3 6 5 2 4 7" xfId="9404"/>
    <cellStyle name="Nota 3 6 5 2 4 8" xfId="18731"/>
    <cellStyle name="Nota 3 6 5 2 5" xfId="2892"/>
    <cellStyle name="Nota 3 6 5 2 5 2" xfId="7553"/>
    <cellStyle name="Nota 3 6 5 2 5 2 2" xfId="21071"/>
    <cellStyle name="Nota 3 6 5 2 5 3" xfId="9044"/>
    <cellStyle name="Nota 3 6 5 2 5 4" xfId="14839"/>
    <cellStyle name="Nota 3 6 5 2 6" xfId="8882"/>
    <cellStyle name="Nota 3 6 5 3" xfId="2947"/>
    <cellStyle name="Nota 3 6 5 3 10" xfId="9099"/>
    <cellStyle name="Nota 3 6 5 3 11" xfId="18407"/>
    <cellStyle name="Nota 3 6 5 3 2" xfId="3334"/>
    <cellStyle name="Nota 3 6 5 3 2 2" xfId="7403"/>
    <cellStyle name="Nota 3 6 5 3 2 2 2" xfId="11482"/>
    <cellStyle name="Nota 3 6 5 3 2 2 3" xfId="20921"/>
    <cellStyle name="Nota 3 6 5 3 2 3" xfId="5694"/>
    <cellStyle name="Nota 3 6 5 3 2 3 2" xfId="19212"/>
    <cellStyle name="Nota 3 6 5 3 2 4" xfId="9464"/>
    <cellStyle name="Nota 3 6 5 3 2 5" xfId="16095"/>
    <cellStyle name="Nota 3 6 5 3 3" xfId="3717"/>
    <cellStyle name="Nota 3 6 5 3 3 2" xfId="7432"/>
    <cellStyle name="Nota 3 6 5 3 3 2 2" xfId="11493"/>
    <cellStyle name="Nota 3 6 5 3 3 2 3" xfId="20950"/>
    <cellStyle name="Nota 3 6 5 3 3 3" xfId="5723"/>
    <cellStyle name="Nota 3 6 5 3 3 3 2" xfId="19241"/>
    <cellStyle name="Nota 3 6 5 3 3 4" xfId="9779"/>
    <cellStyle name="Nota 3 6 5 3 3 5" xfId="17040"/>
    <cellStyle name="Nota 3 6 5 3 4" xfId="4100"/>
    <cellStyle name="Nota 3 6 5 3 4 2" xfId="8221"/>
    <cellStyle name="Nota 3 6 5 3 4 2 2" xfId="12189"/>
    <cellStyle name="Nota 3 6 5 3 4 2 3" xfId="21739"/>
    <cellStyle name="Nota 3 6 5 3 4 3" xfId="6513"/>
    <cellStyle name="Nota 3 6 5 3 4 3 2" xfId="20031"/>
    <cellStyle name="Nota 3 6 5 3 4 4" xfId="9957"/>
    <cellStyle name="Nota 3 6 5 3 4 5" xfId="13894"/>
    <cellStyle name="Nota 3 6 5 3 5" xfId="4482"/>
    <cellStyle name="Nota 3 6 5 3 5 2" xfId="8453"/>
    <cellStyle name="Nota 3 6 5 3 5 2 2" xfId="12421"/>
    <cellStyle name="Nota 3 6 5 3 5 2 3" xfId="21971"/>
    <cellStyle name="Nota 3 6 5 3 5 3" xfId="6745"/>
    <cellStyle name="Nota 3 6 5 3 5 3 2" xfId="20263"/>
    <cellStyle name="Nota 3 6 5 3 5 4" xfId="10134"/>
    <cellStyle name="Nota 3 6 5 3 5 5" xfId="13523"/>
    <cellStyle name="Nota 3 6 5 3 6" xfId="6977"/>
    <cellStyle name="Nota 3 6 5 3 6 2" xfId="8685"/>
    <cellStyle name="Nota 3 6 5 3 6 2 2" xfId="12653"/>
    <cellStyle name="Nota 3 6 5 3 6 2 3" xfId="22203"/>
    <cellStyle name="Nota 3 6 5 3 6 3" xfId="11111"/>
    <cellStyle name="Nota 3 6 5 3 6 4" xfId="20495"/>
    <cellStyle name="Nota 3 6 5 3 7" xfId="5965"/>
    <cellStyle name="Nota 3 6 5 3 7 2" xfId="10706"/>
    <cellStyle name="Nota 3 6 5 3 7 3" xfId="19483"/>
    <cellStyle name="Nota 3 6 5 3 8" xfId="7673"/>
    <cellStyle name="Nota 3 6 5 3 8 2" xfId="11694"/>
    <cellStyle name="Nota 3 6 5 3 8 3" xfId="21191"/>
    <cellStyle name="Nota 3 6 5 3 9" xfId="5158"/>
    <cellStyle name="Nota 3 6 5 3 9 2" xfId="12769"/>
    <cellStyle name="Nota 3 6 5 4" xfId="3160"/>
    <cellStyle name="Nota 3 6 5 4 10" xfId="9290"/>
    <cellStyle name="Nota 3 6 5 4 11" xfId="14663"/>
    <cellStyle name="Nota 3 6 5 4 2" xfId="3547"/>
    <cellStyle name="Nota 3 6 5 4 2 2" xfId="7278"/>
    <cellStyle name="Nota 3 6 5 4 2 2 2" xfId="11383"/>
    <cellStyle name="Nota 3 6 5 4 2 2 3" xfId="20796"/>
    <cellStyle name="Nota 3 6 5 4 2 3" xfId="5569"/>
    <cellStyle name="Nota 3 6 5 4 2 3 2" xfId="19087"/>
    <cellStyle name="Nota 3 6 5 4 2 4" xfId="9639"/>
    <cellStyle name="Nota 3 6 5 4 2 5" xfId="14359"/>
    <cellStyle name="Nota 3 6 5 4 3" xfId="3930"/>
    <cellStyle name="Nota 3 6 5 4 3 2" xfId="7082"/>
    <cellStyle name="Nota 3 6 5 4 3 2 2" xfId="11216"/>
    <cellStyle name="Nota 3 6 5 4 3 2 3" xfId="20600"/>
    <cellStyle name="Nota 3 6 5 4 3 3" xfId="5373"/>
    <cellStyle name="Nota 3 6 5 4 3 3 2" xfId="18891"/>
    <cellStyle name="Nota 3 6 5 4 3 4" xfId="9853"/>
    <cellStyle name="Nota 3 6 5 4 3 5" xfId="14061"/>
    <cellStyle name="Nota 3 6 5 4 4" xfId="4313"/>
    <cellStyle name="Nota 3 6 5 4 4 2" xfId="8180"/>
    <cellStyle name="Nota 3 6 5 4 4 2 2" xfId="12148"/>
    <cellStyle name="Nota 3 6 5 4 4 2 3" xfId="21698"/>
    <cellStyle name="Nota 3 6 5 4 4 3" xfId="6472"/>
    <cellStyle name="Nota 3 6 5 4 4 3 2" xfId="19990"/>
    <cellStyle name="Nota 3 6 5 4 4 4" xfId="10031"/>
    <cellStyle name="Nota 3 6 5 4 4 5" xfId="13692"/>
    <cellStyle name="Nota 3 6 5 4 5" xfId="4695"/>
    <cellStyle name="Nota 3 6 5 4 5 2" xfId="8412"/>
    <cellStyle name="Nota 3 6 5 4 5 2 2" xfId="12380"/>
    <cellStyle name="Nota 3 6 5 4 5 2 3" xfId="21930"/>
    <cellStyle name="Nota 3 6 5 4 5 3" xfId="6704"/>
    <cellStyle name="Nota 3 6 5 4 5 3 2" xfId="20222"/>
    <cellStyle name="Nota 3 6 5 4 5 4" xfId="10208"/>
    <cellStyle name="Nota 3 6 5 4 5 5" xfId="13310"/>
    <cellStyle name="Nota 3 6 5 4 6" xfId="6936"/>
    <cellStyle name="Nota 3 6 5 4 6 2" xfId="8644"/>
    <cellStyle name="Nota 3 6 5 4 6 2 2" xfId="12612"/>
    <cellStyle name="Nota 3 6 5 4 6 2 3" xfId="22162"/>
    <cellStyle name="Nota 3 6 5 4 6 3" xfId="11070"/>
    <cellStyle name="Nota 3 6 5 4 6 4" xfId="20454"/>
    <cellStyle name="Nota 3 6 5 4 7" xfId="5924"/>
    <cellStyle name="Nota 3 6 5 4 7 2" xfId="10665"/>
    <cellStyle name="Nota 3 6 5 4 7 3" xfId="19442"/>
    <cellStyle name="Nota 3 6 5 4 8" xfId="7632"/>
    <cellStyle name="Nota 3 6 5 4 8 2" xfId="11653"/>
    <cellStyle name="Nota 3 6 5 4 8 3" xfId="21150"/>
    <cellStyle name="Nota 3 6 5 4 9" xfId="5020"/>
    <cellStyle name="Nota 3 6 5 4 9 2" xfId="12999"/>
    <cellStyle name="Nota 3 6 5 5" xfId="3062"/>
    <cellStyle name="Nota 3 6 5 5 2" xfId="3449"/>
    <cellStyle name="Nota 3 6 5 5 2 2" xfId="18744"/>
    <cellStyle name="Nota 3 6 5 5 3" xfId="3832"/>
    <cellStyle name="Nota 3 6 5 5 3 2" xfId="14191"/>
    <cellStyle name="Nota 3 6 5 5 4" xfId="4215"/>
    <cellStyle name="Nota 3 6 5 5 4 2" xfId="13790"/>
    <cellStyle name="Nota 3 6 5 5 5" xfId="4597"/>
    <cellStyle name="Nota 3 6 5 5 5 2" xfId="13408"/>
    <cellStyle name="Nota 3 6 5 5 6" xfId="5806"/>
    <cellStyle name="Nota 3 6 5 5 6 2" xfId="19324"/>
    <cellStyle name="Nota 3 6 5 5 7" xfId="9202"/>
    <cellStyle name="Nota 3 6 5 5 8" xfId="15125"/>
    <cellStyle name="Nota 3 6 5 6" xfId="2868"/>
    <cellStyle name="Nota 3 6 5 6 2" xfId="7514"/>
    <cellStyle name="Nota 3 6 5 6 2 2" xfId="21032"/>
    <cellStyle name="Nota 3 6 5 6 3" xfId="9021"/>
    <cellStyle name="Nota 3 6 5 6 4" xfId="18417"/>
    <cellStyle name="Nota 3 6 5 7" xfId="8825"/>
    <cellStyle name="Nota 3 6 5 8" xfId="14986"/>
    <cellStyle name="Nota 3 6 6" xfId="2936"/>
    <cellStyle name="Nota 3 6 6 2" xfId="3323"/>
    <cellStyle name="Nota 3 6 6 2 2" xfId="7408"/>
    <cellStyle name="Nota 3 6 6 2 2 2" xfId="20926"/>
    <cellStyle name="Nota 3 6 6 2 3" xfId="9453"/>
    <cellStyle name="Nota 3 6 6 2 4" xfId="15784"/>
    <cellStyle name="Nota 3 6 6 3" xfId="3706"/>
    <cellStyle name="Nota 3 6 6 3 2" xfId="16025"/>
    <cellStyle name="Nota 3 6 6 4" xfId="4089"/>
    <cellStyle name="Nota 3 6 6 4 2" xfId="13905"/>
    <cellStyle name="Nota 3 6 6 5" xfId="4471"/>
    <cellStyle name="Nota 3 6 6 5 2" xfId="13534"/>
    <cellStyle name="Nota 3 6 6 6" xfId="5699"/>
    <cellStyle name="Nota 3 6 6 6 2" xfId="19217"/>
    <cellStyle name="Nota 3 6 6 7" xfId="9088"/>
    <cellStyle name="Nota 3 6 6 8" xfId="14912"/>
    <cellStyle name="Nota 3 6 7" xfId="3119"/>
    <cellStyle name="Nota 3 6 7 2" xfId="3506"/>
    <cellStyle name="Nota 3 6 7 2 2" xfId="7898"/>
    <cellStyle name="Nota 3 6 7 2 2 2" xfId="21416"/>
    <cellStyle name="Nota 3 6 7 2 3" xfId="9599"/>
    <cellStyle name="Nota 3 6 7 2 4" xfId="18183"/>
    <cellStyle name="Nota 3 6 7 3" xfId="3889"/>
    <cellStyle name="Nota 3 6 7 3 2" xfId="14137"/>
    <cellStyle name="Nota 3 6 7 4" xfId="4272"/>
    <cellStyle name="Nota 3 6 7 4 2" xfId="13733"/>
    <cellStyle name="Nota 3 6 7 5" xfId="4654"/>
    <cellStyle name="Nota 3 6 7 5 2" xfId="13351"/>
    <cellStyle name="Nota 3 6 7 6" xfId="6190"/>
    <cellStyle name="Nota 3 6 7 6 2" xfId="19708"/>
    <cellStyle name="Nota 3 6 7 7" xfId="9250"/>
    <cellStyle name="Nota 3 6 7 8" xfId="16693"/>
    <cellStyle name="Nota 3 6 8" xfId="3076"/>
    <cellStyle name="Nota 3 6 8 2" xfId="3463"/>
    <cellStyle name="Nota 3 6 8 2 2" xfId="7151"/>
    <cellStyle name="Nota 3 6 8 2 2 2" xfId="20669"/>
    <cellStyle name="Nota 3 6 8 2 3" xfId="9565"/>
    <cellStyle name="Nota 3 6 8 2 4" xfId="14454"/>
    <cellStyle name="Nota 3 6 8 3" xfId="3846"/>
    <cellStyle name="Nota 3 6 8 3 2" xfId="14179"/>
    <cellStyle name="Nota 3 6 8 4" xfId="4229"/>
    <cellStyle name="Nota 3 6 8 4 2" xfId="13776"/>
    <cellStyle name="Nota 3 6 8 5" xfId="4611"/>
    <cellStyle name="Nota 3 6 8 5 2" xfId="13394"/>
    <cellStyle name="Nota 3 6 8 6" xfId="5442"/>
    <cellStyle name="Nota 3 6 8 6 2" xfId="18960"/>
    <cellStyle name="Nota 3 6 8 7" xfId="9216"/>
    <cellStyle name="Nota 3 6 8 8" xfId="18738"/>
    <cellStyle name="Nota 3 6 9" xfId="6322"/>
    <cellStyle name="Nota 3 6 9 2" xfId="8030"/>
    <cellStyle name="Nota 3 6 9 2 2" xfId="12004"/>
    <cellStyle name="Nota 3 6 9 2 3" xfId="21548"/>
    <cellStyle name="Nota 3 6 9 3" xfId="10863"/>
    <cellStyle name="Nota 3 6 9 4" xfId="19840"/>
    <cellStyle name="Nota 3 7" xfId="2622"/>
    <cellStyle name="Nota 3 7 10" xfId="7487"/>
    <cellStyle name="Nota 3 7 10 2" xfId="11541"/>
    <cellStyle name="Nota 3 7 10 3" xfId="21005"/>
    <cellStyle name="Nota 3 7 11" xfId="4904"/>
    <cellStyle name="Nota 3 7 11 2" xfId="14107"/>
    <cellStyle name="Nota 3 7 12" xfId="8785"/>
    <cellStyle name="Nota 3 7 2" xfId="2724"/>
    <cellStyle name="Nota 3 7 2 2" xfId="2969"/>
    <cellStyle name="Nota 3 7 2 2 10" xfId="9121"/>
    <cellStyle name="Nota 3 7 2 2 11" xfId="17215"/>
    <cellStyle name="Nota 3 7 2 2 2" xfId="3356"/>
    <cellStyle name="Nota 3 7 2 2 2 2" xfId="7933"/>
    <cellStyle name="Nota 3 7 2 2 2 2 2" xfId="11909"/>
    <cellStyle name="Nota 3 7 2 2 2 2 3" xfId="21451"/>
    <cellStyle name="Nota 3 7 2 2 2 3" xfId="6225"/>
    <cellStyle name="Nota 3 7 2 2 2 3 2" xfId="19743"/>
    <cellStyle name="Nota 3 7 2 2 2 4" xfId="9486"/>
    <cellStyle name="Nota 3 7 2 2 2 5" xfId="15837"/>
    <cellStyle name="Nota 3 7 2 2 3" xfId="3739"/>
    <cellStyle name="Nota 3 7 2 2 3 2" xfId="7078"/>
    <cellStyle name="Nota 3 7 2 2 3 2 2" xfId="11212"/>
    <cellStyle name="Nota 3 7 2 2 3 2 3" xfId="20596"/>
    <cellStyle name="Nota 3 7 2 2 3 3" xfId="5369"/>
    <cellStyle name="Nota 3 7 2 2 3 3 2" xfId="18887"/>
    <cellStyle name="Nota 3 7 2 2 3 4" xfId="9801"/>
    <cellStyle name="Nota 3 7 2 2 3 5" xfId="17438"/>
    <cellStyle name="Nota 3 7 2 2 4" xfId="4122"/>
    <cellStyle name="Nota 3 7 2 2 4 2" xfId="8240"/>
    <cellStyle name="Nota 3 7 2 2 4 2 2" xfId="12208"/>
    <cellStyle name="Nota 3 7 2 2 4 2 3" xfId="21758"/>
    <cellStyle name="Nota 3 7 2 2 4 3" xfId="6532"/>
    <cellStyle name="Nota 3 7 2 2 4 3 2" xfId="20050"/>
    <cellStyle name="Nota 3 7 2 2 4 4" xfId="9979"/>
    <cellStyle name="Nota 3 7 2 2 4 5" xfId="13875"/>
    <cellStyle name="Nota 3 7 2 2 5" xfId="4504"/>
    <cellStyle name="Nota 3 7 2 2 5 2" xfId="8472"/>
    <cellStyle name="Nota 3 7 2 2 5 2 2" xfId="12440"/>
    <cellStyle name="Nota 3 7 2 2 5 2 3" xfId="21990"/>
    <cellStyle name="Nota 3 7 2 2 5 3" xfId="6764"/>
    <cellStyle name="Nota 3 7 2 2 5 3 2" xfId="20282"/>
    <cellStyle name="Nota 3 7 2 2 5 4" xfId="10156"/>
    <cellStyle name="Nota 3 7 2 2 5 5" xfId="13501"/>
    <cellStyle name="Nota 3 7 2 2 6" xfId="6996"/>
    <cellStyle name="Nota 3 7 2 2 6 2" xfId="8704"/>
    <cellStyle name="Nota 3 7 2 2 6 2 2" xfId="12672"/>
    <cellStyle name="Nota 3 7 2 2 6 2 3" xfId="22222"/>
    <cellStyle name="Nota 3 7 2 2 6 3" xfId="11130"/>
    <cellStyle name="Nota 3 7 2 2 6 4" xfId="20514"/>
    <cellStyle name="Nota 3 7 2 2 7" xfId="5984"/>
    <cellStyle name="Nota 3 7 2 2 7 2" xfId="10725"/>
    <cellStyle name="Nota 3 7 2 2 7 3" xfId="19502"/>
    <cellStyle name="Nota 3 7 2 2 8" xfId="7692"/>
    <cellStyle name="Nota 3 7 2 2 8 2" xfId="11713"/>
    <cellStyle name="Nota 3 7 2 2 8 3" xfId="21210"/>
    <cellStyle name="Nota 3 7 2 2 9" xfId="5178"/>
    <cellStyle name="Nota 3 7 2 2 9 2" xfId="12904"/>
    <cellStyle name="Nota 3 7 2 3" xfId="3214"/>
    <cellStyle name="Nota 3 7 2 3 10" xfId="9344"/>
    <cellStyle name="Nota 3 7 2 3 11" xfId="15569"/>
    <cellStyle name="Nota 3 7 2 3 2" xfId="3601"/>
    <cellStyle name="Nota 3 7 2 3 2 2" xfId="7962"/>
    <cellStyle name="Nota 3 7 2 3 2 2 2" xfId="11938"/>
    <cellStyle name="Nota 3 7 2 3 2 2 3" xfId="21480"/>
    <cellStyle name="Nota 3 7 2 3 2 3" xfId="6254"/>
    <cellStyle name="Nota 3 7 2 3 2 3 2" xfId="19772"/>
    <cellStyle name="Nota 3 7 2 3 2 4" xfId="9693"/>
    <cellStyle name="Nota 3 7 2 3 2 5" xfId="16607"/>
    <cellStyle name="Nota 3 7 2 3 3" xfId="3984"/>
    <cellStyle name="Nota 3 7 2 3 3 2" xfId="5127"/>
    <cellStyle name="Nota 3 7 2 3 3 2 2" xfId="10367"/>
    <cellStyle name="Nota 3 7 2 3 3 2 3" xfId="12791"/>
    <cellStyle name="Nota 3 7 2 3 3 3" xfId="5275"/>
    <cellStyle name="Nota 3 7 2 3 3 3 2" xfId="12748"/>
    <cellStyle name="Nota 3 7 2 3 3 4" xfId="9903"/>
    <cellStyle name="Nota 3 7 2 3 3 5" xfId="14007"/>
    <cellStyle name="Nota 3 7 2 3 4" xfId="4367"/>
    <cellStyle name="Nota 3 7 2 3 4 2" xfId="8269"/>
    <cellStyle name="Nota 3 7 2 3 4 2 2" xfId="12237"/>
    <cellStyle name="Nota 3 7 2 3 4 2 3" xfId="21787"/>
    <cellStyle name="Nota 3 7 2 3 4 3" xfId="6561"/>
    <cellStyle name="Nota 3 7 2 3 4 3 2" xfId="20079"/>
    <cellStyle name="Nota 3 7 2 3 4 4" xfId="10081"/>
    <cellStyle name="Nota 3 7 2 3 4 5" xfId="13638"/>
    <cellStyle name="Nota 3 7 2 3 5" xfId="4749"/>
    <cellStyle name="Nota 3 7 2 3 5 2" xfId="8501"/>
    <cellStyle name="Nota 3 7 2 3 5 2 2" xfId="12469"/>
    <cellStyle name="Nota 3 7 2 3 5 2 3" xfId="22019"/>
    <cellStyle name="Nota 3 7 2 3 5 3" xfId="6793"/>
    <cellStyle name="Nota 3 7 2 3 5 3 2" xfId="20311"/>
    <cellStyle name="Nota 3 7 2 3 5 4" xfId="10258"/>
    <cellStyle name="Nota 3 7 2 3 5 5" xfId="13256"/>
    <cellStyle name="Nota 3 7 2 3 6" xfId="7025"/>
    <cellStyle name="Nota 3 7 2 3 6 2" xfId="8733"/>
    <cellStyle name="Nota 3 7 2 3 6 2 2" xfId="12701"/>
    <cellStyle name="Nota 3 7 2 3 6 2 3" xfId="22251"/>
    <cellStyle name="Nota 3 7 2 3 6 3" xfId="11159"/>
    <cellStyle name="Nota 3 7 2 3 6 4" xfId="20543"/>
    <cellStyle name="Nota 3 7 2 3 7" xfId="6013"/>
    <cellStyle name="Nota 3 7 2 3 7 2" xfId="10754"/>
    <cellStyle name="Nota 3 7 2 3 7 3" xfId="19531"/>
    <cellStyle name="Nota 3 7 2 3 8" xfId="7721"/>
    <cellStyle name="Nota 3 7 2 3 8 2" xfId="11742"/>
    <cellStyle name="Nota 3 7 2 3 8 3" xfId="21239"/>
    <cellStyle name="Nota 3 7 2 3 9" xfId="5207"/>
    <cellStyle name="Nota 3 7 2 3 9 2" xfId="12875"/>
    <cellStyle name="Nota 3 7 2 4" xfId="3271"/>
    <cellStyle name="Nota 3 7 2 4 2" xfId="3658"/>
    <cellStyle name="Nota 3 7 2 4 2 2" xfId="17302"/>
    <cellStyle name="Nota 3 7 2 4 3" xfId="4041"/>
    <cellStyle name="Nota 3 7 2 4 3 2" xfId="13950"/>
    <cellStyle name="Nota 3 7 2 4 4" xfId="4424"/>
    <cellStyle name="Nota 3 7 2 4 4 2" xfId="13581"/>
    <cellStyle name="Nota 3 7 2 4 5" xfId="4806"/>
    <cellStyle name="Nota 3 7 2 4 5 2" xfId="13200"/>
    <cellStyle name="Nota 3 7 2 4 6" xfId="5792"/>
    <cellStyle name="Nota 3 7 2 4 6 2" xfId="19310"/>
    <cellStyle name="Nota 3 7 2 4 7" xfId="9401"/>
    <cellStyle name="Nota 3 7 2 4 8" xfId="15992"/>
    <cellStyle name="Nota 3 7 2 5" xfId="2889"/>
    <cellStyle name="Nota 3 7 2 5 2" xfId="7500"/>
    <cellStyle name="Nota 3 7 2 5 2 2" xfId="21018"/>
    <cellStyle name="Nota 3 7 2 5 3" xfId="9041"/>
    <cellStyle name="Nota 3 7 2 5 4" xfId="15664"/>
    <cellStyle name="Nota 3 7 2 6" xfId="8879"/>
    <cellStyle name="Nota 3 7 3" xfId="2711"/>
    <cellStyle name="Nota 3 7 3 2" xfId="2763"/>
    <cellStyle name="Nota 3 7 3 2 2" xfId="2986"/>
    <cellStyle name="Nota 3 7 3 2 2 10" xfId="9138"/>
    <cellStyle name="Nota 3 7 3 2 2 11" xfId="17452"/>
    <cellStyle name="Nota 3 7 3 2 2 2" xfId="3373"/>
    <cellStyle name="Nota 3 7 3 2 2 2 2" xfId="7951"/>
    <cellStyle name="Nota 3 7 3 2 2 2 2 2" xfId="11927"/>
    <cellStyle name="Nota 3 7 3 2 2 2 2 3" xfId="21469"/>
    <cellStyle name="Nota 3 7 3 2 2 2 3" xfId="6243"/>
    <cellStyle name="Nota 3 7 3 2 2 2 3 2" xfId="19761"/>
    <cellStyle name="Nota 3 7 3 2 2 2 4" xfId="9503"/>
    <cellStyle name="Nota 3 7 3 2 2 2 5" xfId="18268"/>
    <cellStyle name="Nota 3 7 3 2 2 3" xfId="3756"/>
    <cellStyle name="Nota 3 7 3 2 2 3 2" xfId="7835"/>
    <cellStyle name="Nota 3 7 3 2 2 3 2 2" xfId="11841"/>
    <cellStyle name="Nota 3 7 3 2 2 3 2 3" xfId="21353"/>
    <cellStyle name="Nota 3 7 3 2 2 3 3" xfId="6127"/>
    <cellStyle name="Nota 3 7 3 2 2 3 3 2" xfId="19645"/>
    <cellStyle name="Nota 3 7 3 2 2 3 4" xfId="9818"/>
    <cellStyle name="Nota 3 7 3 2 2 3 5" xfId="18742"/>
    <cellStyle name="Nota 3 7 3 2 2 4" xfId="4139"/>
    <cellStyle name="Nota 3 7 3 2 2 4 2" xfId="8258"/>
    <cellStyle name="Nota 3 7 3 2 2 4 2 2" xfId="12226"/>
    <cellStyle name="Nota 3 7 3 2 2 4 2 3" xfId="21776"/>
    <cellStyle name="Nota 3 7 3 2 2 4 3" xfId="6550"/>
    <cellStyle name="Nota 3 7 3 2 2 4 3 2" xfId="20068"/>
    <cellStyle name="Nota 3 7 3 2 2 4 4" xfId="9996"/>
    <cellStyle name="Nota 3 7 3 2 2 4 5" xfId="13858"/>
    <cellStyle name="Nota 3 7 3 2 2 5" xfId="4521"/>
    <cellStyle name="Nota 3 7 3 2 2 5 2" xfId="8490"/>
    <cellStyle name="Nota 3 7 3 2 2 5 2 2" xfId="12458"/>
    <cellStyle name="Nota 3 7 3 2 2 5 2 3" xfId="22008"/>
    <cellStyle name="Nota 3 7 3 2 2 5 3" xfId="6782"/>
    <cellStyle name="Nota 3 7 3 2 2 5 3 2" xfId="20300"/>
    <cellStyle name="Nota 3 7 3 2 2 5 4" xfId="10173"/>
    <cellStyle name="Nota 3 7 3 2 2 5 5" xfId="13484"/>
    <cellStyle name="Nota 3 7 3 2 2 6" xfId="7014"/>
    <cellStyle name="Nota 3 7 3 2 2 6 2" xfId="8722"/>
    <cellStyle name="Nota 3 7 3 2 2 6 2 2" xfId="12690"/>
    <cellStyle name="Nota 3 7 3 2 2 6 2 3" xfId="22240"/>
    <cellStyle name="Nota 3 7 3 2 2 6 3" xfId="11148"/>
    <cellStyle name="Nota 3 7 3 2 2 6 4" xfId="20532"/>
    <cellStyle name="Nota 3 7 3 2 2 7" xfId="6002"/>
    <cellStyle name="Nota 3 7 3 2 2 7 2" xfId="10743"/>
    <cellStyle name="Nota 3 7 3 2 2 7 3" xfId="19520"/>
    <cellStyle name="Nota 3 7 3 2 2 8" xfId="7710"/>
    <cellStyle name="Nota 3 7 3 2 2 8 2" xfId="11731"/>
    <cellStyle name="Nota 3 7 3 2 2 8 3" xfId="21228"/>
    <cellStyle name="Nota 3 7 3 2 2 9" xfId="5196"/>
    <cellStyle name="Nota 3 7 3 2 2 9 2" xfId="12886"/>
    <cellStyle name="Nota 3 7 3 2 3" xfId="3253"/>
    <cellStyle name="Nota 3 7 3 2 3 10" xfId="9383"/>
    <cellStyle name="Nota 3 7 3 2 3 11" xfId="17039"/>
    <cellStyle name="Nota 3 7 3 2 3 2" xfId="3640"/>
    <cellStyle name="Nota 3 7 3 2 3 2 2" xfId="8001"/>
    <cellStyle name="Nota 3 7 3 2 3 2 2 2" xfId="11977"/>
    <cellStyle name="Nota 3 7 3 2 3 2 2 3" xfId="21519"/>
    <cellStyle name="Nota 3 7 3 2 3 2 3" xfId="6293"/>
    <cellStyle name="Nota 3 7 3 2 3 2 3 2" xfId="19811"/>
    <cellStyle name="Nota 3 7 3 2 3 2 4" xfId="9732"/>
    <cellStyle name="Nota 3 7 3 2 3 2 5" xfId="18178"/>
    <cellStyle name="Nota 3 7 3 2 3 3" xfId="4023"/>
    <cellStyle name="Nota 3 7 3 2 3 3 2" xfId="5060"/>
    <cellStyle name="Nota 3 7 3 2 3 3 2 2" xfId="10313"/>
    <cellStyle name="Nota 3 7 3 2 3 3 2 3" xfId="12815"/>
    <cellStyle name="Nota 3 7 3 2 3 3 3" xfId="5355"/>
    <cellStyle name="Nota 3 7 3 2 3 3 3 2" xfId="18873"/>
    <cellStyle name="Nota 3 7 3 2 3 3 4" xfId="9942"/>
    <cellStyle name="Nota 3 7 3 2 3 3 5" xfId="13968"/>
    <cellStyle name="Nota 3 7 3 2 3 4" xfId="4406"/>
    <cellStyle name="Nota 3 7 3 2 3 4 2" xfId="8308"/>
    <cellStyle name="Nota 3 7 3 2 3 4 2 2" xfId="12276"/>
    <cellStyle name="Nota 3 7 3 2 3 4 2 3" xfId="21826"/>
    <cellStyle name="Nota 3 7 3 2 3 4 3" xfId="6600"/>
    <cellStyle name="Nota 3 7 3 2 3 4 3 2" xfId="20118"/>
    <cellStyle name="Nota 3 7 3 2 3 4 4" xfId="10120"/>
    <cellStyle name="Nota 3 7 3 2 3 4 5" xfId="13599"/>
    <cellStyle name="Nota 3 7 3 2 3 5" xfId="4788"/>
    <cellStyle name="Nota 3 7 3 2 3 5 2" xfId="8540"/>
    <cellStyle name="Nota 3 7 3 2 3 5 2 2" xfId="12508"/>
    <cellStyle name="Nota 3 7 3 2 3 5 2 3" xfId="22058"/>
    <cellStyle name="Nota 3 7 3 2 3 5 3" xfId="6832"/>
    <cellStyle name="Nota 3 7 3 2 3 5 3 2" xfId="20350"/>
    <cellStyle name="Nota 3 7 3 2 3 5 4" xfId="10297"/>
    <cellStyle name="Nota 3 7 3 2 3 5 5" xfId="13217"/>
    <cellStyle name="Nota 3 7 3 2 3 6" xfId="7064"/>
    <cellStyle name="Nota 3 7 3 2 3 6 2" xfId="8772"/>
    <cellStyle name="Nota 3 7 3 2 3 6 2 2" xfId="12740"/>
    <cellStyle name="Nota 3 7 3 2 3 6 2 3" xfId="22290"/>
    <cellStyle name="Nota 3 7 3 2 3 6 3" xfId="11198"/>
    <cellStyle name="Nota 3 7 3 2 3 6 4" xfId="20582"/>
    <cellStyle name="Nota 3 7 3 2 3 7" xfId="6052"/>
    <cellStyle name="Nota 3 7 3 2 3 7 2" xfId="10793"/>
    <cellStyle name="Nota 3 7 3 2 3 7 3" xfId="19570"/>
    <cellStyle name="Nota 3 7 3 2 3 8" xfId="7760"/>
    <cellStyle name="Nota 3 7 3 2 3 8 2" xfId="11781"/>
    <cellStyle name="Nota 3 7 3 2 3 8 3" xfId="21278"/>
    <cellStyle name="Nota 3 7 3 2 3 9" xfId="5246"/>
    <cellStyle name="Nota 3 7 3 2 3 9 2" xfId="12848"/>
    <cellStyle name="Nota 3 7 3 2 4" xfId="3310"/>
    <cellStyle name="Nota 3 7 3 2 4 2" xfId="3697"/>
    <cellStyle name="Nota 3 7 3 2 4 2 2" xfId="15326"/>
    <cellStyle name="Nota 3 7 3 2 4 3" xfId="4080"/>
    <cellStyle name="Nota 3 7 3 2 4 3 2" xfId="13914"/>
    <cellStyle name="Nota 3 7 3 2 4 4" xfId="4463"/>
    <cellStyle name="Nota 3 7 3 2 4 4 2" xfId="13542"/>
    <cellStyle name="Nota 3 7 3 2 4 5" xfId="4845"/>
    <cellStyle name="Nota 3 7 3 2 4 5 2" xfId="13161"/>
    <cellStyle name="Nota 3 7 3 2 4 6" xfId="5861"/>
    <cellStyle name="Nota 3 7 3 2 4 6 2" xfId="19379"/>
    <cellStyle name="Nota 3 7 3 2 4 7" xfId="9440"/>
    <cellStyle name="Nota 3 7 3 2 4 8" xfId="16598"/>
    <cellStyle name="Nota 3 7 3 2 5" xfId="2928"/>
    <cellStyle name="Nota 3 7 3 2 5 2" xfId="7569"/>
    <cellStyle name="Nota 3 7 3 2 5 2 2" xfId="21087"/>
    <cellStyle name="Nota 3 7 3 2 5 3" xfId="9080"/>
    <cellStyle name="Nota 3 7 3 2 5 4" xfId="17063"/>
    <cellStyle name="Nota 3 7 3 2 6" xfId="8918"/>
    <cellStyle name="Nota 3 7 3 3" xfId="2962"/>
    <cellStyle name="Nota 3 7 3 3 10" xfId="9114"/>
    <cellStyle name="Nota 3 7 3 3 11" xfId="14789"/>
    <cellStyle name="Nota 3 7 3 3 2" xfId="3349"/>
    <cellStyle name="Nota 3 7 3 3 2 2" xfId="7926"/>
    <cellStyle name="Nota 3 7 3 3 2 2 2" xfId="11902"/>
    <cellStyle name="Nota 3 7 3 3 2 2 3" xfId="21444"/>
    <cellStyle name="Nota 3 7 3 3 2 3" xfId="6218"/>
    <cellStyle name="Nota 3 7 3 3 2 3 2" xfId="19736"/>
    <cellStyle name="Nota 3 7 3 3 2 4" xfId="9479"/>
    <cellStyle name="Nota 3 7 3 3 2 5" xfId="18186"/>
    <cellStyle name="Nota 3 7 3 3 3" xfId="3732"/>
    <cellStyle name="Nota 3 7 3 3 3 2" xfId="7842"/>
    <cellStyle name="Nota 3 7 3 3 3 2 2" xfId="11846"/>
    <cellStyle name="Nota 3 7 3 3 3 2 3" xfId="21360"/>
    <cellStyle name="Nota 3 7 3 3 3 3" xfId="6134"/>
    <cellStyle name="Nota 3 7 3 3 3 3 2" xfId="19652"/>
    <cellStyle name="Nota 3 7 3 3 3 4" xfId="9794"/>
    <cellStyle name="Nota 3 7 3 3 3 5" xfId="15041"/>
    <cellStyle name="Nota 3 7 3 3 4" xfId="4115"/>
    <cellStyle name="Nota 3 7 3 3 4 2" xfId="8233"/>
    <cellStyle name="Nota 3 7 3 3 4 2 2" xfId="12201"/>
    <cellStyle name="Nota 3 7 3 3 4 2 3" xfId="21751"/>
    <cellStyle name="Nota 3 7 3 3 4 3" xfId="6525"/>
    <cellStyle name="Nota 3 7 3 3 4 3 2" xfId="20043"/>
    <cellStyle name="Nota 3 7 3 3 4 4" xfId="9972"/>
    <cellStyle name="Nota 3 7 3 3 4 5" xfId="13879"/>
    <cellStyle name="Nota 3 7 3 3 5" xfId="4497"/>
    <cellStyle name="Nota 3 7 3 3 5 2" xfId="8465"/>
    <cellStyle name="Nota 3 7 3 3 5 2 2" xfId="12433"/>
    <cellStyle name="Nota 3 7 3 3 5 2 3" xfId="21983"/>
    <cellStyle name="Nota 3 7 3 3 5 3" xfId="6757"/>
    <cellStyle name="Nota 3 7 3 3 5 3 2" xfId="20275"/>
    <cellStyle name="Nota 3 7 3 3 5 4" xfId="10149"/>
    <cellStyle name="Nota 3 7 3 3 5 5" xfId="13508"/>
    <cellStyle name="Nota 3 7 3 3 6" xfId="6989"/>
    <cellStyle name="Nota 3 7 3 3 6 2" xfId="8697"/>
    <cellStyle name="Nota 3 7 3 3 6 2 2" xfId="12665"/>
    <cellStyle name="Nota 3 7 3 3 6 2 3" xfId="22215"/>
    <cellStyle name="Nota 3 7 3 3 6 3" xfId="11123"/>
    <cellStyle name="Nota 3 7 3 3 6 4" xfId="20507"/>
    <cellStyle name="Nota 3 7 3 3 7" xfId="5977"/>
    <cellStyle name="Nota 3 7 3 3 7 2" xfId="10718"/>
    <cellStyle name="Nota 3 7 3 3 7 3" xfId="19495"/>
    <cellStyle name="Nota 3 7 3 3 8" xfId="7685"/>
    <cellStyle name="Nota 3 7 3 3 8 2" xfId="11706"/>
    <cellStyle name="Nota 3 7 3 3 8 3" xfId="21203"/>
    <cellStyle name="Nota 3 7 3 3 9" xfId="5171"/>
    <cellStyle name="Nota 3 7 3 3 9 2" xfId="12911"/>
    <cellStyle name="Nota 3 7 3 4" xfId="3201"/>
    <cellStyle name="Nota 3 7 3 4 10" xfId="9331"/>
    <cellStyle name="Nota 3 7 3 4 11" xfId="18077"/>
    <cellStyle name="Nota 3 7 3 4 2" xfId="3588"/>
    <cellStyle name="Nota 3 7 3 4 2 2" xfId="7255"/>
    <cellStyle name="Nota 3 7 3 4 2 2 2" xfId="11360"/>
    <cellStyle name="Nota 3 7 3 4 2 2 3" xfId="20773"/>
    <cellStyle name="Nota 3 7 3 4 2 3" xfId="5546"/>
    <cellStyle name="Nota 3 7 3 4 2 3 2" xfId="19064"/>
    <cellStyle name="Nota 3 7 3 4 2 4" xfId="9680"/>
    <cellStyle name="Nota 3 7 3 4 2 5" xfId="15561"/>
    <cellStyle name="Nota 3 7 3 4 3" xfId="3971"/>
    <cellStyle name="Nota 3 7 3 4 3 2" xfId="7169"/>
    <cellStyle name="Nota 3 7 3 4 3 2 2" xfId="11299"/>
    <cellStyle name="Nota 3 7 3 4 3 2 3" xfId="20687"/>
    <cellStyle name="Nota 3 7 3 4 3 3" xfId="5460"/>
    <cellStyle name="Nota 3 7 3 4 3 3 2" xfId="18978"/>
    <cellStyle name="Nota 3 7 3 4 3 4" xfId="9890"/>
    <cellStyle name="Nota 3 7 3 4 3 5" xfId="14020"/>
    <cellStyle name="Nota 3 7 3 4 4" xfId="4354"/>
    <cellStyle name="Nota 3 7 3 4 4 2" xfId="8121"/>
    <cellStyle name="Nota 3 7 3 4 4 2 2" xfId="12089"/>
    <cellStyle name="Nota 3 7 3 4 4 2 3" xfId="21639"/>
    <cellStyle name="Nota 3 7 3 4 4 3" xfId="6413"/>
    <cellStyle name="Nota 3 7 3 4 4 3 2" xfId="19931"/>
    <cellStyle name="Nota 3 7 3 4 4 4" xfId="10068"/>
    <cellStyle name="Nota 3 7 3 4 4 5" xfId="13651"/>
    <cellStyle name="Nota 3 7 3 4 5" xfId="4736"/>
    <cellStyle name="Nota 3 7 3 4 5 2" xfId="8353"/>
    <cellStyle name="Nota 3 7 3 4 5 2 2" xfId="12321"/>
    <cellStyle name="Nota 3 7 3 4 5 2 3" xfId="21871"/>
    <cellStyle name="Nota 3 7 3 4 5 3" xfId="6645"/>
    <cellStyle name="Nota 3 7 3 4 5 3 2" xfId="20163"/>
    <cellStyle name="Nota 3 7 3 4 5 4" xfId="10245"/>
    <cellStyle name="Nota 3 7 3 4 5 5" xfId="13269"/>
    <cellStyle name="Nota 3 7 3 4 6" xfId="6877"/>
    <cellStyle name="Nota 3 7 3 4 6 2" xfId="8585"/>
    <cellStyle name="Nota 3 7 3 4 6 2 2" xfId="12553"/>
    <cellStyle name="Nota 3 7 3 4 6 2 3" xfId="22103"/>
    <cellStyle name="Nota 3 7 3 4 6 3" xfId="11011"/>
    <cellStyle name="Nota 3 7 3 4 6 4" xfId="20395"/>
    <cellStyle name="Nota 3 7 3 4 7" xfId="5865"/>
    <cellStyle name="Nota 3 7 3 4 7 2" xfId="10606"/>
    <cellStyle name="Nota 3 7 3 4 7 3" xfId="19383"/>
    <cellStyle name="Nota 3 7 3 4 8" xfId="7573"/>
    <cellStyle name="Nota 3 7 3 4 8 2" xfId="11594"/>
    <cellStyle name="Nota 3 7 3 4 8 3" xfId="21091"/>
    <cellStyle name="Nota 3 7 3 4 9" xfId="4955"/>
    <cellStyle name="Nota 3 7 3 4 9 2" xfId="13064"/>
    <cellStyle name="Nota 3 7 3 5" xfId="3014"/>
    <cellStyle name="Nota 3 7 3 5 2" xfId="3401"/>
    <cellStyle name="Nota 3 7 3 5 2 2" xfId="14633"/>
    <cellStyle name="Nota 3 7 3 5 3" xfId="3784"/>
    <cellStyle name="Nota 3 7 3 5 3 2" xfId="17503"/>
    <cellStyle name="Nota 3 7 3 5 4" xfId="4167"/>
    <cellStyle name="Nota 3 7 3 5 4 2" xfId="13838"/>
    <cellStyle name="Nota 3 7 3 5 5" xfId="4549"/>
    <cellStyle name="Nota 3 7 3 5 5 2" xfId="13456"/>
    <cellStyle name="Nota 3 7 3 5 6" xfId="5842"/>
    <cellStyle name="Nota 3 7 3 5 6 2" xfId="19360"/>
    <cellStyle name="Nota 3 7 3 5 7" xfId="9157"/>
    <cellStyle name="Nota 3 7 3 5 8" xfId="17327"/>
    <cellStyle name="Nota 3 7 3 6" xfId="7550"/>
    <cellStyle name="Nota 3 7 3 6 2" xfId="11579"/>
    <cellStyle name="Nota 3 7 3 6 3" xfId="21068"/>
    <cellStyle name="Nota 3 7 3 7" xfId="8866"/>
    <cellStyle name="Nota 3 7 3 8" xfId="15246"/>
    <cellStyle name="Nota 3 7 4" xfId="2935"/>
    <cellStyle name="Nota 3 7 4 10" xfId="9087"/>
    <cellStyle name="Nota 3 7 4 11" xfId="17746"/>
    <cellStyle name="Nota 3 7 4 2" xfId="3322"/>
    <cellStyle name="Nota 3 7 4 2 2" xfId="7357"/>
    <cellStyle name="Nota 3 7 4 2 2 2" xfId="11443"/>
    <cellStyle name="Nota 3 7 4 2 2 3" xfId="20875"/>
    <cellStyle name="Nota 3 7 4 2 3" xfId="5648"/>
    <cellStyle name="Nota 3 7 4 2 3 2" xfId="19166"/>
    <cellStyle name="Nota 3 7 4 2 4" xfId="9452"/>
    <cellStyle name="Nota 3 7 4 2 5" xfId="18625"/>
    <cellStyle name="Nota 3 7 4 3" xfId="3705"/>
    <cellStyle name="Nota 3 7 4 3 2" xfId="7186"/>
    <cellStyle name="Nota 3 7 4 3 2 2" xfId="11315"/>
    <cellStyle name="Nota 3 7 4 3 2 3" xfId="20704"/>
    <cellStyle name="Nota 3 7 4 3 3" xfId="5477"/>
    <cellStyle name="Nota 3 7 4 3 3 2" xfId="18995"/>
    <cellStyle name="Nota 3 7 4 3 4" xfId="9768"/>
    <cellStyle name="Nota 3 7 4 3 5" xfId="15195"/>
    <cellStyle name="Nota 3 7 4 4" xfId="4088"/>
    <cellStyle name="Nota 3 7 4 4 2" xfId="8146"/>
    <cellStyle name="Nota 3 7 4 4 2 2" xfId="12114"/>
    <cellStyle name="Nota 3 7 4 4 2 3" xfId="21664"/>
    <cellStyle name="Nota 3 7 4 4 3" xfId="6438"/>
    <cellStyle name="Nota 3 7 4 4 3 2" xfId="19956"/>
    <cellStyle name="Nota 3 7 4 4 4" xfId="9946"/>
    <cellStyle name="Nota 3 7 4 4 5" xfId="13906"/>
    <cellStyle name="Nota 3 7 4 5" xfId="4470"/>
    <cellStyle name="Nota 3 7 4 5 2" xfId="8378"/>
    <cellStyle name="Nota 3 7 4 5 2 2" xfId="12346"/>
    <cellStyle name="Nota 3 7 4 5 2 3" xfId="21896"/>
    <cellStyle name="Nota 3 7 4 5 3" xfId="6670"/>
    <cellStyle name="Nota 3 7 4 5 3 2" xfId="20188"/>
    <cellStyle name="Nota 3 7 4 5 4" xfId="10123"/>
    <cellStyle name="Nota 3 7 4 5 5" xfId="13535"/>
    <cellStyle name="Nota 3 7 4 6" xfId="6902"/>
    <cellStyle name="Nota 3 7 4 6 2" xfId="8610"/>
    <cellStyle name="Nota 3 7 4 6 2 2" xfId="12578"/>
    <cellStyle name="Nota 3 7 4 6 2 3" xfId="22128"/>
    <cellStyle name="Nota 3 7 4 6 3" xfId="11036"/>
    <cellStyle name="Nota 3 7 4 6 4" xfId="20420"/>
    <cellStyle name="Nota 3 7 4 7" xfId="5890"/>
    <cellStyle name="Nota 3 7 4 7 2" xfId="10631"/>
    <cellStyle name="Nota 3 7 4 7 3" xfId="19408"/>
    <cellStyle name="Nota 3 7 4 8" xfId="7598"/>
    <cellStyle name="Nota 3 7 4 8 2" xfId="11619"/>
    <cellStyle name="Nota 3 7 4 8 3" xfId="21116"/>
    <cellStyle name="Nota 3 7 4 9" xfId="4983"/>
    <cellStyle name="Nota 3 7 4 9 2" xfId="13036"/>
    <cellStyle name="Nota 3 7 5" xfId="3114"/>
    <cellStyle name="Nota 3 7 5 2" xfId="3501"/>
    <cellStyle name="Nota 3 7 5 2 2" xfId="8056"/>
    <cellStyle name="Nota 3 7 5 2 2 2" xfId="21574"/>
    <cellStyle name="Nota 3 7 5 2 3" xfId="9594"/>
    <cellStyle name="Nota 3 7 5 2 4" xfId="15300"/>
    <cellStyle name="Nota 3 7 5 3" xfId="3884"/>
    <cellStyle name="Nota 3 7 5 3 2" xfId="14132"/>
    <cellStyle name="Nota 3 7 5 4" xfId="4267"/>
    <cellStyle name="Nota 3 7 5 4 2" xfId="13738"/>
    <cellStyle name="Nota 3 7 5 5" xfId="4649"/>
    <cellStyle name="Nota 3 7 5 5 2" xfId="13356"/>
    <cellStyle name="Nota 3 7 5 6" xfId="6348"/>
    <cellStyle name="Nota 3 7 5 6 2" xfId="19866"/>
    <cellStyle name="Nota 3 7 5 7" xfId="9245"/>
    <cellStyle name="Nota 3 7 5 8" xfId="17797"/>
    <cellStyle name="Nota 3 7 6" xfId="3077"/>
    <cellStyle name="Nota 3 7 6 2" xfId="3464"/>
    <cellStyle name="Nota 3 7 6 2 2" xfId="7395"/>
    <cellStyle name="Nota 3 7 6 2 2 2" xfId="20913"/>
    <cellStyle name="Nota 3 7 6 2 3" xfId="9566"/>
    <cellStyle name="Nota 3 7 6 2 4" xfId="14231"/>
    <cellStyle name="Nota 3 7 6 3" xfId="3847"/>
    <cellStyle name="Nota 3 7 6 3 2" xfId="14210"/>
    <cellStyle name="Nota 3 7 6 4" xfId="4230"/>
    <cellStyle name="Nota 3 7 6 4 2" xfId="13775"/>
    <cellStyle name="Nota 3 7 6 5" xfId="4612"/>
    <cellStyle name="Nota 3 7 6 5 2" xfId="13393"/>
    <cellStyle name="Nota 3 7 6 6" xfId="5686"/>
    <cellStyle name="Nota 3 7 6 6 2" xfId="19204"/>
    <cellStyle name="Nota 3 7 6 7" xfId="9217"/>
    <cellStyle name="Nota 3 7 6 8" xfId="17446"/>
    <cellStyle name="Nota 3 7 7" xfId="6129"/>
    <cellStyle name="Nota 3 7 7 2" xfId="7837"/>
    <cellStyle name="Nota 3 7 7 2 2" xfId="11843"/>
    <cellStyle name="Nota 3 7 7 2 3" xfId="21355"/>
    <cellStyle name="Nota 3 7 7 3" xfId="10818"/>
    <cellStyle name="Nota 3 7 7 4" xfId="19647"/>
    <cellStyle name="Nota 3 7 8" xfId="5429"/>
    <cellStyle name="Nota 3 7 8 2" xfId="7138"/>
    <cellStyle name="Nota 3 7 8 2 2" xfId="11272"/>
    <cellStyle name="Nota 3 7 8 2 3" xfId="20656"/>
    <cellStyle name="Nota 3 7 8 3" xfId="10446"/>
    <cellStyle name="Nota 3 7 8 4" xfId="18947"/>
    <cellStyle name="Nota 3 7 9" xfId="5778"/>
    <cellStyle name="Nota 3 7 9 2" xfId="10554"/>
    <cellStyle name="Nota 3 7 9 3" xfId="19296"/>
    <cellStyle name="Nota 3 8" xfId="2689"/>
    <cellStyle name="Nota 3 8 10" xfId="5735"/>
    <cellStyle name="Nota 3 8 10 2" xfId="10517"/>
    <cellStyle name="Nota 3 8 10 3" xfId="19253"/>
    <cellStyle name="Nota 3 8 11" xfId="7444"/>
    <cellStyle name="Nota 3 8 11 2" xfId="11504"/>
    <cellStyle name="Nota 3 8 11 3" xfId="20962"/>
    <cellStyle name="Nota 3 8 12" xfId="4867"/>
    <cellStyle name="Nota 3 8 12 2" xfId="13139"/>
    <cellStyle name="Nota 3 8 13" xfId="8844"/>
    <cellStyle name="Nota 3 8 14" xfId="18755"/>
    <cellStyle name="Nota 3 8 2" xfId="2746"/>
    <cellStyle name="Nota 3 8 2 2" xfId="2976"/>
    <cellStyle name="Nota 3 8 2 2 10" xfId="9128"/>
    <cellStyle name="Nota 3 8 2 2 11" xfId="17766"/>
    <cellStyle name="Nota 3 8 2 2 2" xfId="3363"/>
    <cellStyle name="Nota 3 8 2 2 2 2" xfId="7940"/>
    <cellStyle name="Nota 3 8 2 2 2 2 2" xfId="11916"/>
    <cellStyle name="Nota 3 8 2 2 2 2 3" xfId="21458"/>
    <cellStyle name="Nota 3 8 2 2 2 3" xfId="6232"/>
    <cellStyle name="Nota 3 8 2 2 2 3 2" xfId="19750"/>
    <cellStyle name="Nota 3 8 2 2 2 4" xfId="9493"/>
    <cellStyle name="Nota 3 8 2 2 2 5" xfId="15029"/>
    <cellStyle name="Nota 3 8 2 2 3" xfId="3746"/>
    <cellStyle name="Nota 3 8 2 2 3 2" xfId="7074"/>
    <cellStyle name="Nota 3 8 2 2 3 2 2" xfId="11208"/>
    <cellStyle name="Nota 3 8 2 2 3 2 3" xfId="20592"/>
    <cellStyle name="Nota 3 8 2 2 3 3" xfId="5365"/>
    <cellStyle name="Nota 3 8 2 2 3 3 2" xfId="18883"/>
    <cellStyle name="Nota 3 8 2 2 3 4" xfId="9808"/>
    <cellStyle name="Nota 3 8 2 2 3 5" xfId="16872"/>
    <cellStyle name="Nota 3 8 2 2 4" xfId="4129"/>
    <cellStyle name="Nota 3 8 2 2 4 2" xfId="8247"/>
    <cellStyle name="Nota 3 8 2 2 4 2 2" xfId="12215"/>
    <cellStyle name="Nota 3 8 2 2 4 2 3" xfId="21765"/>
    <cellStyle name="Nota 3 8 2 2 4 3" xfId="6539"/>
    <cellStyle name="Nota 3 8 2 2 4 3 2" xfId="20057"/>
    <cellStyle name="Nota 3 8 2 2 4 4" xfId="9986"/>
    <cellStyle name="Nota 3 8 2 2 4 5" xfId="13868"/>
    <cellStyle name="Nota 3 8 2 2 5" xfId="4511"/>
    <cellStyle name="Nota 3 8 2 2 5 2" xfId="8479"/>
    <cellStyle name="Nota 3 8 2 2 5 2 2" xfId="12447"/>
    <cellStyle name="Nota 3 8 2 2 5 2 3" xfId="21997"/>
    <cellStyle name="Nota 3 8 2 2 5 3" xfId="6771"/>
    <cellStyle name="Nota 3 8 2 2 5 3 2" xfId="20289"/>
    <cellStyle name="Nota 3 8 2 2 5 4" xfId="10163"/>
    <cellStyle name="Nota 3 8 2 2 5 5" xfId="13494"/>
    <cellStyle name="Nota 3 8 2 2 6" xfId="7003"/>
    <cellStyle name="Nota 3 8 2 2 6 2" xfId="8711"/>
    <cellStyle name="Nota 3 8 2 2 6 2 2" xfId="12679"/>
    <cellStyle name="Nota 3 8 2 2 6 2 3" xfId="22229"/>
    <cellStyle name="Nota 3 8 2 2 6 3" xfId="11137"/>
    <cellStyle name="Nota 3 8 2 2 6 4" xfId="20521"/>
    <cellStyle name="Nota 3 8 2 2 7" xfId="5991"/>
    <cellStyle name="Nota 3 8 2 2 7 2" xfId="10732"/>
    <cellStyle name="Nota 3 8 2 2 7 3" xfId="19509"/>
    <cellStyle name="Nota 3 8 2 2 8" xfId="7699"/>
    <cellStyle name="Nota 3 8 2 2 8 2" xfId="11720"/>
    <cellStyle name="Nota 3 8 2 2 8 3" xfId="21217"/>
    <cellStyle name="Nota 3 8 2 2 9" xfId="5185"/>
    <cellStyle name="Nota 3 8 2 2 9 2" xfId="12897"/>
    <cellStyle name="Nota 3 8 2 3" xfId="3236"/>
    <cellStyle name="Nota 3 8 2 3 10" xfId="9366"/>
    <cellStyle name="Nota 3 8 2 3 11" xfId="14788"/>
    <cellStyle name="Nota 3 8 2 3 2" xfId="3623"/>
    <cellStyle name="Nota 3 8 2 3 2 2" xfId="7984"/>
    <cellStyle name="Nota 3 8 2 3 2 2 2" xfId="11960"/>
    <cellStyle name="Nota 3 8 2 3 2 2 3" xfId="21502"/>
    <cellStyle name="Nota 3 8 2 3 2 3" xfId="6276"/>
    <cellStyle name="Nota 3 8 2 3 2 3 2" xfId="19794"/>
    <cellStyle name="Nota 3 8 2 3 2 4" xfId="9715"/>
    <cellStyle name="Nota 3 8 2 3 2 5" xfId="14940"/>
    <cellStyle name="Nota 3 8 2 3 3" xfId="4006"/>
    <cellStyle name="Nota 3 8 2 3 3 2" xfId="7088"/>
    <cellStyle name="Nota 3 8 2 3 3 2 2" xfId="11222"/>
    <cellStyle name="Nota 3 8 2 3 3 2 3" xfId="20606"/>
    <cellStyle name="Nota 3 8 2 3 3 3" xfId="5379"/>
    <cellStyle name="Nota 3 8 2 3 3 3 2" xfId="18897"/>
    <cellStyle name="Nota 3 8 2 3 3 4" xfId="9925"/>
    <cellStyle name="Nota 3 8 2 3 3 5" xfId="13985"/>
    <cellStyle name="Nota 3 8 2 3 4" xfId="4389"/>
    <cellStyle name="Nota 3 8 2 3 4 2" xfId="8291"/>
    <cellStyle name="Nota 3 8 2 3 4 2 2" xfId="12259"/>
    <cellStyle name="Nota 3 8 2 3 4 2 3" xfId="21809"/>
    <cellStyle name="Nota 3 8 2 3 4 3" xfId="6583"/>
    <cellStyle name="Nota 3 8 2 3 4 3 2" xfId="20101"/>
    <cellStyle name="Nota 3 8 2 3 4 4" xfId="10103"/>
    <cellStyle name="Nota 3 8 2 3 4 5" xfId="13616"/>
    <cellStyle name="Nota 3 8 2 3 5" xfId="4771"/>
    <cellStyle name="Nota 3 8 2 3 5 2" xfId="8523"/>
    <cellStyle name="Nota 3 8 2 3 5 2 2" xfId="12491"/>
    <cellStyle name="Nota 3 8 2 3 5 2 3" xfId="22041"/>
    <cellStyle name="Nota 3 8 2 3 5 3" xfId="6815"/>
    <cellStyle name="Nota 3 8 2 3 5 3 2" xfId="20333"/>
    <cellStyle name="Nota 3 8 2 3 5 4" xfId="10280"/>
    <cellStyle name="Nota 3 8 2 3 5 5" xfId="13234"/>
    <cellStyle name="Nota 3 8 2 3 6" xfId="7047"/>
    <cellStyle name="Nota 3 8 2 3 6 2" xfId="8755"/>
    <cellStyle name="Nota 3 8 2 3 6 2 2" xfId="12723"/>
    <cellStyle name="Nota 3 8 2 3 6 2 3" xfId="22273"/>
    <cellStyle name="Nota 3 8 2 3 6 3" xfId="11181"/>
    <cellStyle name="Nota 3 8 2 3 6 4" xfId="20565"/>
    <cellStyle name="Nota 3 8 2 3 7" xfId="6035"/>
    <cellStyle name="Nota 3 8 2 3 7 2" xfId="10776"/>
    <cellStyle name="Nota 3 8 2 3 7 3" xfId="19553"/>
    <cellStyle name="Nota 3 8 2 3 8" xfId="7743"/>
    <cellStyle name="Nota 3 8 2 3 8 2" xfId="11764"/>
    <cellStyle name="Nota 3 8 2 3 8 3" xfId="21261"/>
    <cellStyle name="Nota 3 8 2 3 9" xfId="5229"/>
    <cellStyle name="Nota 3 8 2 3 9 2" xfId="12865"/>
    <cellStyle name="Nota 3 8 2 4" xfId="3293"/>
    <cellStyle name="Nota 3 8 2 4 2" xfId="3680"/>
    <cellStyle name="Nota 3 8 2 4 2 2" xfId="18409"/>
    <cellStyle name="Nota 3 8 2 4 3" xfId="4063"/>
    <cellStyle name="Nota 3 8 2 4 3 2" xfId="13928"/>
    <cellStyle name="Nota 3 8 2 4 4" xfId="4446"/>
    <cellStyle name="Nota 3 8 2 4 4 2" xfId="13559"/>
    <cellStyle name="Nota 3 8 2 4 5" xfId="4828"/>
    <cellStyle name="Nota 3 8 2 4 5 2" xfId="13178"/>
    <cellStyle name="Nota 3 8 2 4 6" xfId="5825"/>
    <cellStyle name="Nota 3 8 2 4 6 2" xfId="19343"/>
    <cellStyle name="Nota 3 8 2 4 7" xfId="9423"/>
    <cellStyle name="Nota 3 8 2 4 8" xfId="17449"/>
    <cellStyle name="Nota 3 8 2 5" xfId="2911"/>
    <cellStyle name="Nota 3 8 2 5 2" xfId="7533"/>
    <cellStyle name="Nota 3 8 2 5 2 2" xfId="21051"/>
    <cellStyle name="Nota 3 8 2 5 3" xfId="9063"/>
    <cellStyle name="Nota 3 8 2 5 4" xfId="17802"/>
    <cellStyle name="Nota 3 8 2 6" xfId="8901"/>
    <cellStyle name="Nota 3 8 3" xfId="2662"/>
    <cellStyle name="Nota 3 8 3 2" xfId="2946"/>
    <cellStyle name="Nota 3 8 3 2 10" xfId="9098"/>
    <cellStyle name="Nota 3 8 3 2 11" xfId="17116"/>
    <cellStyle name="Nota 3 8 3 2 2" xfId="3333"/>
    <cellStyle name="Nota 3 8 3 2 2 2" xfId="7404"/>
    <cellStyle name="Nota 3 8 3 2 2 2 2" xfId="11483"/>
    <cellStyle name="Nota 3 8 3 2 2 2 3" xfId="20922"/>
    <cellStyle name="Nota 3 8 3 2 2 3" xfId="5695"/>
    <cellStyle name="Nota 3 8 3 2 2 3 2" xfId="19213"/>
    <cellStyle name="Nota 3 8 3 2 2 4" xfId="9463"/>
    <cellStyle name="Nota 3 8 3 2 2 5" xfId="14681"/>
    <cellStyle name="Nota 3 8 3 2 3" xfId="3716"/>
    <cellStyle name="Nota 3 8 3 2 3 2" xfId="5062"/>
    <cellStyle name="Nota 3 8 3 2 3 2 2" xfId="10315"/>
    <cellStyle name="Nota 3 8 3 2 3 2 3" xfId="12814"/>
    <cellStyle name="Nota 3 8 3 2 3 3" xfId="5353"/>
    <cellStyle name="Nota 3 8 3 2 3 3 2" xfId="18871"/>
    <cellStyle name="Nota 3 8 3 2 3 4" xfId="9778"/>
    <cellStyle name="Nota 3 8 3 2 3 5" xfId="15566"/>
    <cellStyle name="Nota 3 8 3 2 4" xfId="4099"/>
    <cellStyle name="Nota 3 8 3 2 4 2" xfId="8220"/>
    <cellStyle name="Nota 3 8 3 2 4 2 2" xfId="12188"/>
    <cellStyle name="Nota 3 8 3 2 4 2 3" xfId="21738"/>
    <cellStyle name="Nota 3 8 3 2 4 3" xfId="6512"/>
    <cellStyle name="Nota 3 8 3 2 4 3 2" xfId="20030"/>
    <cellStyle name="Nota 3 8 3 2 4 4" xfId="9956"/>
    <cellStyle name="Nota 3 8 3 2 4 5" xfId="13895"/>
    <cellStyle name="Nota 3 8 3 2 5" xfId="4481"/>
    <cellStyle name="Nota 3 8 3 2 5 2" xfId="8452"/>
    <cellStyle name="Nota 3 8 3 2 5 2 2" xfId="12420"/>
    <cellStyle name="Nota 3 8 3 2 5 2 3" xfId="21970"/>
    <cellStyle name="Nota 3 8 3 2 5 3" xfId="6744"/>
    <cellStyle name="Nota 3 8 3 2 5 3 2" xfId="20262"/>
    <cellStyle name="Nota 3 8 3 2 5 4" xfId="10133"/>
    <cellStyle name="Nota 3 8 3 2 5 5" xfId="13524"/>
    <cellStyle name="Nota 3 8 3 2 6" xfId="6976"/>
    <cellStyle name="Nota 3 8 3 2 6 2" xfId="8684"/>
    <cellStyle name="Nota 3 8 3 2 6 2 2" xfId="12652"/>
    <cellStyle name="Nota 3 8 3 2 6 2 3" xfId="22202"/>
    <cellStyle name="Nota 3 8 3 2 6 3" xfId="11110"/>
    <cellStyle name="Nota 3 8 3 2 6 4" xfId="20494"/>
    <cellStyle name="Nota 3 8 3 2 7" xfId="5964"/>
    <cellStyle name="Nota 3 8 3 2 7 2" xfId="10705"/>
    <cellStyle name="Nota 3 8 3 2 7 3" xfId="19482"/>
    <cellStyle name="Nota 3 8 3 2 8" xfId="7672"/>
    <cellStyle name="Nota 3 8 3 2 8 2" xfId="11693"/>
    <cellStyle name="Nota 3 8 3 2 8 3" xfId="21190"/>
    <cellStyle name="Nota 3 8 3 2 9" xfId="5156"/>
    <cellStyle name="Nota 3 8 3 2 9 2" xfId="12771"/>
    <cellStyle name="Nota 3 8 3 3" xfId="3154"/>
    <cellStyle name="Nota 3 8 3 3 10" xfId="9284"/>
    <cellStyle name="Nota 3 8 3 3 11" xfId="16228"/>
    <cellStyle name="Nota 3 8 3 3 2" xfId="3541"/>
    <cellStyle name="Nota 3 8 3 3 2 2" xfId="7370"/>
    <cellStyle name="Nota 3 8 3 3 2 2 2" xfId="11456"/>
    <cellStyle name="Nota 3 8 3 3 2 2 3" xfId="20888"/>
    <cellStyle name="Nota 3 8 3 3 2 3" xfId="5661"/>
    <cellStyle name="Nota 3 8 3 3 2 3 2" xfId="19179"/>
    <cellStyle name="Nota 3 8 3 3 2 4" xfId="9633"/>
    <cellStyle name="Nota 3 8 3 3 2 5" xfId="17447"/>
    <cellStyle name="Nota 3 8 3 3 3" xfId="3924"/>
    <cellStyle name="Nota 3 8 3 3 3 2" xfId="7215"/>
    <cellStyle name="Nota 3 8 3 3 3 2 2" xfId="11341"/>
    <cellStyle name="Nota 3 8 3 3 3 2 3" xfId="20733"/>
    <cellStyle name="Nota 3 8 3 3 3 3" xfId="5506"/>
    <cellStyle name="Nota 3 8 3 3 3 3 2" xfId="19024"/>
    <cellStyle name="Nota 3 8 3 3 3 4" xfId="9847"/>
    <cellStyle name="Nota 3 8 3 3 3 5" xfId="14067"/>
    <cellStyle name="Nota 3 8 3 3 4" xfId="4307"/>
    <cellStyle name="Nota 3 8 3 3 4 2" xfId="8186"/>
    <cellStyle name="Nota 3 8 3 3 4 2 2" xfId="12154"/>
    <cellStyle name="Nota 3 8 3 3 4 2 3" xfId="21704"/>
    <cellStyle name="Nota 3 8 3 3 4 3" xfId="6478"/>
    <cellStyle name="Nota 3 8 3 3 4 3 2" xfId="19996"/>
    <cellStyle name="Nota 3 8 3 3 4 4" xfId="10025"/>
    <cellStyle name="Nota 3 8 3 3 4 5" xfId="13698"/>
    <cellStyle name="Nota 3 8 3 3 5" xfId="4689"/>
    <cellStyle name="Nota 3 8 3 3 5 2" xfId="8418"/>
    <cellStyle name="Nota 3 8 3 3 5 2 2" xfId="12386"/>
    <cellStyle name="Nota 3 8 3 3 5 2 3" xfId="21936"/>
    <cellStyle name="Nota 3 8 3 3 5 3" xfId="6710"/>
    <cellStyle name="Nota 3 8 3 3 5 3 2" xfId="20228"/>
    <cellStyle name="Nota 3 8 3 3 5 4" xfId="10202"/>
    <cellStyle name="Nota 3 8 3 3 5 5" xfId="13316"/>
    <cellStyle name="Nota 3 8 3 3 6" xfId="6942"/>
    <cellStyle name="Nota 3 8 3 3 6 2" xfId="8650"/>
    <cellStyle name="Nota 3 8 3 3 6 2 2" xfId="12618"/>
    <cellStyle name="Nota 3 8 3 3 6 2 3" xfId="22168"/>
    <cellStyle name="Nota 3 8 3 3 6 3" xfId="11076"/>
    <cellStyle name="Nota 3 8 3 3 6 4" xfId="20460"/>
    <cellStyle name="Nota 3 8 3 3 7" xfId="5930"/>
    <cellStyle name="Nota 3 8 3 3 7 2" xfId="10671"/>
    <cellStyle name="Nota 3 8 3 3 7 3" xfId="19448"/>
    <cellStyle name="Nota 3 8 3 3 8" xfId="7638"/>
    <cellStyle name="Nota 3 8 3 3 8 2" xfId="11659"/>
    <cellStyle name="Nota 3 8 3 3 8 3" xfId="21156"/>
    <cellStyle name="Nota 3 8 3 3 9" xfId="5026"/>
    <cellStyle name="Nota 3 8 3 3 9 2" xfId="12993"/>
    <cellStyle name="Nota 3 8 3 4" xfId="3066"/>
    <cellStyle name="Nota 3 8 3 4 2" xfId="3453"/>
    <cellStyle name="Nota 3 8 3 4 2 2" xfId="15559"/>
    <cellStyle name="Nota 3 8 3 4 3" xfId="3836"/>
    <cellStyle name="Nota 3 8 3 4 3 2" xfId="14187"/>
    <cellStyle name="Nota 3 8 3 4 4" xfId="4219"/>
    <cellStyle name="Nota 3 8 3 4 4 2" xfId="13786"/>
    <cellStyle name="Nota 3 8 3 4 5" xfId="4601"/>
    <cellStyle name="Nota 3 8 3 4 5 2" xfId="13404"/>
    <cellStyle name="Nota 3 8 3 4 6" xfId="5798"/>
    <cellStyle name="Nota 3 8 3 4 6 2" xfId="19316"/>
    <cellStyle name="Nota 3 8 3 4 7" xfId="9206"/>
    <cellStyle name="Nota 3 8 3 4 8" xfId="16500"/>
    <cellStyle name="Nota 3 8 3 5" xfId="2862"/>
    <cellStyle name="Nota 3 8 3 5 2" xfId="7506"/>
    <cellStyle name="Nota 3 8 3 5 2 2" xfId="21024"/>
    <cellStyle name="Nota 3 8 3 5 3" xfId="9015"/>
    <cellStyle name="Nota 3 8 3 5 4" xfId="18759"/>
    <cellStyle name="Nota 3 8 3 6" xfId="8819"/>
    <cellStyle name="Nota 3 8 4" xfId="2952"/>
    <cellStyle name="Nota 3 8 4 10" xfId="9104"/>
    <cellStyle name="Nota 3 8 4 11" xfId="16882"/>
    <cellStyle name="Nota 3 8 4 2" xfId="3339"/>
    <cellStyle name="Nota 3 8 4 2 2" xfId="7431"/>
    <cellStyle name="Nota 3 8 4 2 2 2" xfId="11492"/>
    <cellStyle name="Nota 3 8 4 2 2 3" xfId="20949"/>
    <cellStyle name="Nota 3 8 4 2 3" xfId="5722"/>
    <cellStyle name="Nota 3 8 4 2 3 2" xfId="19240"/>
    <cellStyle name="Nota 3 8 4 2 4" xfId="9469"/>
    <cellStyle name="Nota 3 8 4 2 5" xfId="17298"/>
    <cellStyle name="Nota 3 8 4 3" xfId="3722"/>
    <cellStyle name="Nota 3 8 4 3 2" xfId="7095"/>
    <cellStyle name="Nota 3 8 4 3 2 2" xfId="11229"/>
    <cellStyle name="Nota 3 8 4 3 2 3" xfId="20613"/>
    <cellStyle name="Nota 3 8 4 3 3" xfId="5386"/>
    <cellStyle name="Nota 3 8 4 3 3 2" xfId="18904"/>
    <cellStyle name="Nota 3 8 4 3 4" xfId="9784"/>
    <cellStyle name="Nota 3 8 4 3 5" xfId="15017"/>
    <cellStyle name="Nota 3 8 4 4" xfId="4105"/>
    <cellStyle name="Nota 3 8 4 4 2" xfId="8226"/>
    <cellStyle name="Nota 3 8 4 4 2 2" xfId="12194"/>
    <cellStyle name="Nota 3 8 4 4 2 3" xfId="21744"/>
    <cellStyle name="Nota 3 8 4 4 3" xfId="6518"/>
    <cellStyle name="Nota 3 8 4 4 3 2" xfId="20036"/>
    <cellStyle name="Nota 3 8 4 4 4" xfId="9962"/>
    <cellStyle name="Nota 3 8 4 4 5" xfId="13889"/>
    <cellStyle name="Nota 3 8 4 5" xfId="4487"/>
    <cellStyle name="Nota 3 8 4 5 2" xfId="8458"/>
    <cellStyle name="Nota 3 8 4 5 2 2" xfId="12426"/>
    <cellStyle name="Nota 3 8 4 5 2 3" xfId="21976"/>
    <cellStyle name="Nota 3 8 4 5 3" xfId="6750"/>
    <cellStyle name="Nota 3 8 4 5 3 2" xfId="20268"/>
    <cellStyle name="Nota 3 8 4 5 4" xfId="10139"/>
    <cellStyle name="Nota 3 8 4 5 5" xfId="13518"/>
    <cellStyle name="Nota 3 8 4 6" xfId="6982"/>
    <cellStyle name="Nota 3 8 4 6 2" xfId="8690"/>
    <cellStyle name="Nota 3 8 4 6 2 2" xfId="12658"/>
    <cellStyle name="Nota 3 8 4 6 2 3" xfId="22208"/>
    <cellStyle name="Nota 3 8 4 6 3" xfId="11116"/>
    <cellStyle name="Nota 3 8 4 6 4" xfId="20500"/>
    <cellStyle name="Nota 3 8 4 7" xfId="5970"/>
    <cellStyle name="Nota 3 8 4 7 2" xfId="10711"/>
    <cellStyle name="Nota 3 8 4 7 3" xfId="19488"/>
    <cellStyle name="Nota 3 8 4 8" xfId="7678"/>
    <cellStyle name="Nota 3 8 4 8 2" xfId="11699"/>
    <cellStyle name="Nota 3 8 4 8 3" xfId="21196"/>
    <cellStyle name="Nota 3 8 4 9" xfId="5163"/>
    <cellStyle name="Nota 3 8 4 9 2" xfId="12919"/>
    <cellStyle name="Nota 3 8 5" xfId="3179"/>
    <cellStyle name="Nota 3 8 5 10" xfId="9309"/>
    <cellStyle name="Nota 3 8 5 11" xfId="14298"/>
    <cellStyle name="Nota 3 8 5 2" xfId="3566"/>
    <cellStyle name="Nota 3 8 5 2 2" xfId="7399"/>
    <cellStyle name="Nota 3 8 5 2 2 2" xfId="11478"/>
    <cellStyle name="Nota 3 8 5 2 2 3" xfId="20917"/>
    <cellStyle name="Nota 3 8 5 2 3" xfId="5690"/>
    <cellStyle name="Nota 3 8 5 2 3 2" xfId="19208"/>
    <cellStyle name="Nota 3 8 5 2 4" xfId="9658"/>
    <cellStyle name="Nota 3 8 5 2 5" xfId="18710"/>
    <cellStyle name="Nota 3 8 5 3" xfId="3949"/>
    <cellStyle name="Nota 3 8 5 3 2" xfId="7860"/>
    <cellStyle name="Nota 3 8 5 3 2 2" xfId="11858"/>
    <cellStyle name="Nota 3 8 5 3 2 3" xfId="21378"/>
    <cellStyle name="Nota 3 8 5 3 3" xfId="6152"/>
    <cellStyle name="Nota 3 8 5 3 3 2" xfId="19670"/>
    <cellStyle name="Nota 3 8 5 3 4" xfId="9872"/>
    <cellStyle name="Nota 3 8 5 3 5" xfId="14042"/>
    <cellStyle name="Nota 3 8 5 4" xfId="4332"/>
    <cellStyle name="Nota 3 8 5 4 2" xfId="8161"/>
    <cellStyle name="Nota 3 8 5 4 2 2" xfId="12129"/>
    <cellStyle name="Nota 3 8 5 4 2 3" xfId="21679"/>
    <cellStyle name="Nota 3 8 5 4 3" xfId="6453"/>
    <cellStyle name="Nota 3 8 5 4 3 2" xfId="19971"/>
    <cellStyle name="Nota 3 8 5 4 4" xfId="10050"/>
    <cellStyle name="Nota 3 8 5 4 5" xfId="13673"/>
    <cellStyle name="Nota 3 8 5 5" xfId="4714"/>
    <cellStyle name="Nota 3 8 5 5 2" xfId="8393"/>
    <cellStyle name="Nota 3 8 5 5 2 2" xfId="12361"/>
    <cellStyle name="Nota 3 8 5 5 2 3" xfId="21911"/>
    <cellStyle name="Nota 3 8 5 5 3" xfId="6685"/>
    <cellStyle name="Nota 3 8 5 5 3 2" xfId="20203"/>
    <cellStyle name="Nota 3 8 5 5 4" xfId="10227"/>
    <cellStyle name="Nota 3 8 5 5 5" xfId="13291"/>
    <cellStyle name="Nota 3 8 5 6" xfId="6917"/>
    <cellStyle name="Nota 3 8 5 6 2" xfId="8625"/>
    <cellStyle name="Nota 3 8 5 6 2 2" xfId="12593"/>
    <cellStyle name="Nota 3 8 5 6 2 3" xfId="22143"/>
    <cellStyle name="Nota 3 8 5 6 3" xfId="11051"/>
    <cellStyle name="Nota 3 8 5 6 4" xfId="20435"/>
    <cellStyle name="Nota 3 8 5 7" xfId="5905"/>
    <cellStyle name="Nota 3 8 5 7 2" xfId="10646"/>
    <cellStyle name="Nota 3 8 5 7 3" xfId="19423"/>
    <cellStyle name="Nota 3 8 5 8" xfId="7613"/>
    <cellStyle name="Nota 3 8 5 8 2" xfId="11634"/>
    <cellStyle name="Nota 3 8 5 8 3" xfId="21131"/>
    <cellStyle name="Nota 3 8 5 9" xfId="5000"/>
    <cellStyle name="Nota 3 8 5 9 2" xfId="13019"/>
    <cellStyle name="Nota 3 8 6" xfId="3023"/>
    <cellStyle name="Nota 3 8 6 2" xfId="3410"/>
    <cellStyle name="Nota 3 8 6 2 2" xfId="7912"/>
    <cellStyle name="Nota 3 8 6 2 2 2" xfId="21430"/>
    <cellStyle name="Nota 3 8 6 2 3" xfId="9528"/>
    <cellStyle name="Nota 3 8 6 2 4" xfId="17117"/>
    <cellStyle name="Nota 3 8 6 3" xfId="3793"/>
    <cellStyle name="Nota 3 8 6 3 2" xfId="15235"/>
    <cellStyle name="Nota 3 8 6 4" xfId="4176"/>
    <cellStyle name="Nota 3 8 6 4 2" xfId="13829"/>
    <cellStyle name="Nota 3 8 6 5" xfId="4558"/>
    <cellStyle name="Nota 3 8 6 5 2" xfId="13447"/>
    <cellStyle name="Nota 3 8 6 6" xfId="6204"/>
    <cellStyle name="Nota 3 8 6 6 2" xfId="19722"/>
    <cellStyle name="Nota 3 8 6 7" xfId="9165"/>
    <cellStyle name="Nota 3 8 6 8" xfId="16923"/>
    <cellStyle name="Nota 3 8 7" xfId="5350"/>
    <cellStyle name="Nota 3 8 7 2" xfId="5065"/>
    <cellStyle name="Nota 3 8 7 2 2" xfId="10318"/>
    <cellStyle name="Nota 3 8 7 2 3" xfId="12812"/>
    <cellStyle name="Nota 3 8 7 3" xfId="10428"/>
    <cellStyle name="Nota 3 8 7 4" xfId="18868"/>
    <cellStyle name="Nota 3 8 8" xfId="5626"/>
    <cellStyle name="Nota 3 8 8 2" xfId="7335"/>
    <cellStyle name="Nota 3 8 8 2 2" xfId="11423"/>
    <cellStyle name="Nota 3 8 8 2 3" xfId="20853"/>
    <cellStyle name="Nota 3 8 8 3" xfId="10501"/>
    <cellStyle name="Nota 3 8 8 4" xfId="19144"/>
    <cellStyle name="Nota 3 8 9" xfId="5451"/>
    <cellStyle name="Nota 3 8 9 2" xfId="7160"/>
    <cellStyle name="Nota 3 8 9 2 2" xfId="11291"/>
    <cellStyle name="Nota 3 8 9 2 3" xfId="20678"/>
    <cellStyle name="Nota 3 8 9 3" xfId="10465"/>
    <cellStyle name="Nota 3 8 9 4" xfId="18969"/>
    <cellStyle name="Nota 3 9" xfId="3007"/>
    <cellStyle name="Nota 3 9 2" xfId="3394"/>
    <cellStyle name="Nota 3 9 2 2" xfId="15464"/>
    <cellStyle name="Nota 3 9 3" xfId="3777"/>
    <cellStyle name="Nota 3 9 3 2" xfId="15277"/>
    <cellStyle name="Nota 3 9 4" xfId="4160"/>
    <cellStyle name="Nota 3 9 4 2" xfId="13845"/>
    <cellStyle name="Nota 3 9 5" xfId="4542"/>
    <cellStyle name="Nota 3 9 5 2" xfId="13463"/>
    <cellStyle name="Nota 3 9 6" xfId="14997"/>
    <cellStyle name="Nota 4" xfId="2302"/>
    <cellStyle name="Note" xfId="1554"/>
    <cellStyle name="Note 2" xfId="2621"/>
    <cellStyle name="Note 2 10" xfId="5255"/>
    <cellStyle name="Note 2 10 2" xfId="10395"/>
    <cellStyle name="Note 2 10 3" xfId="12839"/>
    <cellStyle name="Note 2 11" xfId="5044"/>
    <cellStyle name="Note 2 11 2" xfId="10306"/>
    <cellStyle name="Note 2 11 3" xfId="14106"/>
    <cellStyle name="Note 2 12" xfId="4850"/>
    <cellStyle name="Note 2 12 2" xfId="13156"/>
    <cellStyle name="Note 2 13" xfId="8784"/>
    <cellStyle name="Note 2 2" xfId="2710"/>
    <cellStyle name="Note 2 2 10" xfId="7486"/>
    <cellStyle name="Note 2 2 10 2" xfId="11540"/>
    <cellStyle name="Note 2 2 10 3" xfId="21004"/>
    <cellStyle name="Note 2 2 11" xfId="4903"/>
    <cellStyle name="Note 2 2 11 2" xfId="13114"/>
    <cellStyle name="Note 2 2 12" xfId="8865"/>
    <cellStyle name="Note 2 2 13" xfId="15522"/>
    <cellStyle name="Note 2 2 2" xfId="2762"/>
    <cellStyle name="Note 2 2 2 2" xfId="2985"/>
    <cellStyle name="Note 2 2 2 2 10" xfId="9137"/>
    <cellStyle name="Note 2 2 2 2 11" xfId="18745"/>
    <cellStyle name="Note 2 2 2 2 2" xfId="3372"/>
    <cellStyle name="Note 2 2 2 2 2 2" xfId="7950"/>
    <cellStyle name="Note 2 2 2 2 2 2 2" xfId="11926"/>
    <cellStyle name="Note 2 2 2 2 2 2 3" xfId="21468"/>
    <cellStyle name="Note 2 2 2 2 2 3" xfId="6242"/>
    <cellStyle name="Note 2 2 2 2 2 3 2" xfId="19760"/>
    <cellStyle name="Note 2 2 2 2 2 4" xfId="9502"/>
    <cellStyle name="Note 2 2 2 2 2 5" xfId="16357"/>
    <cellStyle name="Note 2 2 2 2 3" xfId="3755"/>
    <cellStyle name="Note 2 2 2 2 3 2" xfId="7913"/>
    <cellStyle name="Note 2 2 2 2 3 2 2" xfId="11891"/>
    <cellStyle name="Note 2 2 2 2 3 2 3" xfId="21431"/>
    <cellStyle name="Note 2 2 2 2 3 3" xfId="6205"/>
    <cellStyle name="Note 2 2 2 2 3 3 2" xfId="19723"/>
    <cellStyle name="Note 2 2 2 2 3 4" xfId="9817"/>
    <cellStyle name="Note 2 2 2 2 3 5" xfId="16688"/>
    <cellStyle name="Note 2 2 2 2 4" xfId="4138"/>
    <cellStyle name="Note 2 2 2 2 4 2" xfId="8257"/>
    <cellStyle name="Note 2 2 2 2 4 2 2" xfId="12225"/>
    <cellStyle name="Note 2 2 2 2 4 2 3" xfId="21775"/>
    <cellStyle name="Note 2 2 2 2 4 3" xfId="6549"/>
    <cellStyle name="Note 2 2 2 2 4 3 2" xfId="20067"/>
    <cellStyle name="Note 2 2 2 2 4 4" xfId="9995"/>
    <cellStyle name="Note 2 2 2 2 4 5" xfId="13859"/>
    <cellStyle name="Note 2 2 2 2 5" xfId="4520"/>
    <cellStyle name="Note 2 2 2 2 5 2" xfId="8489"/>
    <cellStyle name="Note 2 2 2 2 5 2 2" xfId="12457"/>
    <cellStyle name="Note 2 2 2 2 5 2 3" xfId="22007"/>
    <cellStyle name="Note 2 2 2 2 5 3" xfId="6781"/>
    <cellStyle name="Note 2 2 2 2 5 3 2" xfId="20299"/>
    <cellStyle name="Note 2 2 2 2 5 4" xfId="10172"/>
    <cellStyle name="Note 2 2 2 2 5 5" xfId="13485"/>
    <cellStyle name="Note 2 2 2 2 6" xfId="7013"/>
    <cellStyle name="Note 2 2 2 2 6 2" xfId="8721"/>
    <cellStyle name="Note 2 2 2 2 6 2 2" xfId="12689"/>
    <cellStyle name="Note 2 2 2 2 6 2 3" xfId="22239"/>
    <cellStyle name="Note 2 2 2 2 6 3" xfId="11147"/>
    <cellStyle name="Note 2 2 2 2 6 4" xfId="20531"/>
    <cellStyle name="Note 2 2 2 2 7" xfId="6001"/>
    <cellStyle name="Note 2 2 2 2 7 2" xfId="10742"/>
    <cellStyle name="Note 2 2 2 2 7 3" xfId="19519"/>
    <cellStyle name="Note 2 2 2 2 8" xfId="7709"/>
    <cellStyle name="Note 2 2 2 2 8 2" xfId="11730"/>
    <cellStyle name="Note 2 2 2 2 8 3" xfId="21227"/>
    <cellStyle name="Note 2 2 2 2 9" xfId="5195"/>
    <cellStyle name="Note 2 2 2 2 9 2" xfId="12887"/>
    <cellStyle name="Note 2 2 2 3" xfId="3252"/>
    <cellStyle name="Note 2 2 2 3 10" xfId="9382"/>
    <cellStyle name="Note 2 2 2 3 11" xfId="15567"/>
    <cellStyle name="Note 2 2 2 3 2" xfId="3639"/>
    <cellStyle name="Note 2 2 2 3 2 2" xfId="8000"/>
    <cellStyle name="Note 2 2 2 3 2 2 2" xfId="11976"/>
    <cellStyle name="Note 2 2 2 3 2 2 3" xfId="21518"/>
    <cellStyle name="Note 2 2 2 3 2 3" xfId="6292"/>
    <cellStyle name="Note 2 2 2 3 2 3 2" xfId="19810"/>
    <cellStyle name="Note 2 2 2 3 2 4" xfId="9731"/>
    <cellStyle name="Note 2 2 2 3 2 5" xfId="16886"/>
    <cellStyle name="Note 2 2 2 3 3" xfId="4022"/>
    <cellStyle name="Note 2 2 2 3 3 2" xfId="5059"/>
    <cellStyle name="Note 2 2 2 3 3 2 2" xfId="10312"/>
    <cellStyle name="Note 2 2 2 3 3 2 3" xfId="12816"/>
    <cellStyle name="Note 2 2 2 3 3 3" xfId="5356"/>
    <cellStyle name="Note 2 2 2 3 3 3 2" xfId="18874"/>
    <cellStyle name="Note 2 2 2 3 3 4" xfId="9941"/>
    <cellStyle name="Note 2 2 2 3 3 5" xfId="13969"/>
    <cellStyle name="Note 2 2 2 3 4" xfId="4405"/>
    <cellStyle name="Note 2 2 2 3 4 2" xfId="8307"/>
    <cellStyle name="Note 2 2 2 3 4 2 2" xfId="12275"/>
    <cellStyle name="Note 2 2 2 3 4 2 3" xfId="21825"/>
    <cellStyle name="Note 2 2 2 3 4 3" xfId="6599"/>
    <cellStyle name="Note 2 2 2 3 4 3 2" xfId="20117"/>
    <cellStyle name="Note 2 2 2 3 4 4" xfId="10119"/>
    <cellStyle name="Note 2 2 2 3 4 5" xfId="13600"/>
    <cellStyle name="Note 2 2 2 3 5" xfId="4787"/>
    <cellStyle name="Note 2 2 2 3 5 2" xfId="8539"/>
    <cellStyle name="Note 2 2 2 3 5 2 2" xfId="12507"/>
    <cellStyle name="Note 2 2 2 3 5 2 3" xfId="22057"/>
    <cellStyle name="Note 2 2 2 3 5 3" xfId="6831"/>
    <cellStyle name="Note 2 2 2 3 5 3 2" xfId="20349"/>
    <cellStyle name="Note 2 2 2 3 5 4" xfId="10296"/>
    <cellStyle name="Note 2 2 2 3 5 5" xfId="13218"/>
    <cellStyle name="Note 2 2 2 3 6" xfId="7063"/>
    <cellStyle name="Note 2 2 2 3 6 2" xfId="8771"/>
    <cellStyle name="Note 2 2 2 3 6 2 2" xfId="12739"/>
    <cellStyle name="Note 2 2 2 3 6 2 3" xfId="22289"/>
    <cellStyle name="Note 2 2 2 3 6 3" xfId="11197"/>
    <cellStyle name="Note 2 2 2 3 6 4" xfId="20581"/>
    <cellStyle name="Note 2 2 2 3 7" xfId="6051"/>
    <cellStyle name="Note 2 2 2 3 7 2" xfId="10792"/>
    <cellStyle name="Note 2 2 2 3 7 3" xfId="19569"/>
    <cellStyle name="Note 2 2 2 3 8" xfId="7759"/>
    <cellStyle name="Note 2 2 2 3 8 2" xfId="11780"/>
    <cellStyle name="Note 2 2 2 3 8 3" xfId="21277"/>
    <cellStyle name="Note 2 2 2 3 9" xfId="5245"/>
    <cellStyle name="Note 2 2 2 3 9 2" xfId="12849"/>
    <cellStyle name="Note 2 2 2 4" xfId="3309"/>
    <cellStyle name="Note 2 2 2 4 2" xfId="3696"/>
    <cellStyle name="Note 2 2 2 4 2 2" xfId="15600"/>
    <cellStyle name="Note 2 2 2 4 3" xfId="4079"/>
    <cellStyle name="Note 2 2 2 4 3 2" xfId="13915"/>
    <cellStyle name="Note 2 2 2 4 4" xfId="4462"/>
    <cellStyle name="Note 2 2 2 4 4 2" xfId="13543"/>
    <cellStyle name="Note 2 2 2 4 5" xfId="4844"/>
    <cellStyle name="Note 2 2 2 4 5 2" xfId="13162"/>
    <cellStyle name="Note 2 2 2 4 6" xfId="5841"/>
    <cellStyle name="Note 2 2 2 4 6 2" xfId="19359"/>
    <cellStyle name="Note 2 2 2 4 7" xfId="9439"/>
    <cellStyle name="Note 2 2 2 4 8" xfId="14448"/>
    <cellStyle name="Note 2 2 2 5" xfId="2927"/>
    <cellStyle name="Note 2 2 2 5 2" xfId="7549"/>
    <cellStyle name="Note 2 2 2 5 2 2" xfId="21067"/>
    <cellStyle name="Note 2 2 2 5 3" xfId="9079"/>
    <cellStyle name="Note 2 2 2 5 4" xfId="15737"/>
    <cellStyle name="Note 2 2 2 6" xfId="8917"/>
    <cellStyle name="Note 2 2 3" xfId="2635"/>
    <cellStyle name="Note 2 2 3 2" xfId="2937"/>
    <cellStyle name="Note 2 2 3 2 10" xfId="9089"/>
    <cellStyle name="Note 2 2 3 2 11" xfId="14632"/>
    <cellStyle name="Note 2 2 3 2 2" xfId="3324"/>
    <cellStyle name="Note 2 2 3 2 2 2" xfId="7295"/>
    <cellStyle name="Note 2 2 3 2 2 2 2" xfId="11400"/>
    <cellStyle name="Note 2 2 3 2 2 2 3" xfId="20813"/>
    <cellStyle name="Note 2 2 3 2 2 3" xfId="5586"/>
    <cellStyle name="Note 2 2 3 2 2 3 2" xfId="19104"/>
    <cellStyle name="Note 2 2 3 2 2 4" xfId="9454"/>
    <cellStyle name="Note 2 2 3 2 2 5" xfId="17163"/>
    <cellStyle name="Note 2 2 3 2 3" xfId="3707"/>
    <cellStyle name="Note 2 2 3 2 3 2" xfId="7768"/>
    <cellStyle name="Note 2 2 3 2 3 2 2" xfId="11789"/>
    <cellStyle name="Note 2 2 3 2 3 2 3" xfId="21286"/>
    <cellStyle name="Note 2 2 3 2 3 3" xfId="6060"/>
    <cellStyle name="Note 2 2 3 2 3 3 2" xfId="19578"/>
    <cellStyle name="Note 2 2 3 2 3 4" xfId="9769"/>
    <cellStyle name="Note 2 2 3 2 3 5" xfId="14919"/>
    <cellStyle name="Note 2 2 3 2 4" xfId="4090"/>
    <cellStyle name="Note 2 2 3 2 4 2" xfId="8211"/>
    <cellStyle name="Note 2 2 3 2 4 2 2" xfId="12179"/>
    <cellStyle name="Note 2 2 3 2 4 2 3" xfId="21729"/>
    <cellStyle name="Note 2 2 3 2 4 3" xfId="6503"/>
    <cellStyle name="Note 2 2 3 2 4 3 2" xfId="20021"/>
    <cellStyle name="Note 2 2 3 2 4 4" xfId="9947"/>
    <cellStyle name="Note 2 2 3 2 4 5" xfId="13904"/>
    <cellStyle name="Note 2 2 3 2 5" xfId="4472"/>
    <cellStyle name="Note 2 2 3 2 5 2" xfId="8443"/>
    <cellStyle name="Note 2 2 3 2 5 2 2" xfId="12411"/>
    <cellStyle name="Note 2 2 3 2 5 2 3" xfId="21961"/>
    <cellStyle name="Note 2 2 3 2 5 3" xfId="6735"/>
    <cellStyle name="Note 2 2 3 2 5 3 2" xfId="20253"/>
    <cellStyle name="Note 2 2 3 2 5 4" xfId="10124"/>
    <cellStyle name="Note 2 2 3 2 5 5" xfId="13533"/>
    <cellStyle name="Note 2 2 3 2 6" xfId="6967"/>
    <cellStyle name="Note 2 2 3 2 6 2" xfId="8675"/>
    <cellStyle name="Note 2 2 3 2 6 2 2" xfId="12643"/>
    <cellStyle name="Note 2 2 3 2 6 2 3" xfId="22193"/>
    <cellStyle name="Note 2 2 3 2 6 3" xfId="11101"/>
    <cellStyle name="Note 2 2 3 2 6 4" xfId="20485"/>
    <cellStyle name="Note 2 2 3 2 7" xfId="5955"/>
    <cellStyle name="Note 2 2 3 2 7 2" xfId="10696"/>
    <cellStyle name="Note 2 2 3 2 7 3" xfId="19473"/>
    <cellStyle name="Note 2 2 3 2 8" xfId="7663"/>
    <cellStyle name="Note 2 2 3 2 8 2" xfId="11684"/>
    <cellStyle name="Note 2 2 3 2 8 3" xfId="21181"/>
    <cellStyle name="Note 2 2 3 2 9" xfId="5146"/>
    <cellStyle name="Note 2 2 3 2 9 2" xfId="12924"/>
    <cellStyle name="Note 2 2 3 3" xfId="3127"/>
    <cellStyle name="Note 2 2 3 3 10" xfId="9257"/>
    <cellStyle name="Note 2 2 3 3 11" xfId="15288"/>
    <cellStyle name="Note 2 2 3 3 2" xfId="3514"/>
    <cellStyle name="Note 2 2 3 3 2 2" xfId="7375"/>
    <cellStyle name="Note 2 2 3 3 2 2 2" xfId="11461"/>
    <cellStyle name="Note 2 2 3 3 2 2 3" xfId="20893"/>
    <cellStyle name="Note 2 2 3 3 2 3" xfId="5666"/>
    <cellStyle name="Note 2 2 3 3 2 3 2" xfId="19184"/>
    <cellStyle name="Note 2 2 3 3 2 4" xfId="9606"/>
    <cellStyle name="Note 2 2 3 3 2 5" xfId="16040"/>
    <cellStyle name="Note 2 2 3 3 3" xfId="3897"/>
    <cellStyle name="Note 2 2 3 3 3 2" xfId="7108"/>
    <cellStyle name="Note 2 2 3 3 3 2 2" xfId="11242"/>
    <cellStyle name="Note 2 2 3 3 3 2 3" xfId="20626"/>
    <cellStyle name="Note 2 2 3 3 3 3" xfId="5399"/>
    <cellStyle name="Note 2 2 3 3 3 3 2" xfId="18917"/>
    <cellStyle name="Note 2 2 3 3 3 4" xfId="9820"/>
    <cellStyle name="Note 2 2 3 3 3 5" xfId="14104"/>
    <cellStyle name="Note 2 2 3 3 4" xfId="4280"/>
    <cellStyle name="Note 2 2 3 3 4 2" xfId="8201"/>
    <cellStyle name="Note 2 2 3 3 4 2 2" xfId="12169"/>
    <cellStyle name="Note 2 2 3 3 4 2 3" xfId="21719"/>
    <cellStyle name="Note 2 2 3 3 4 3" xfId="6493"/>
    <cellStyle name="Note 2 2 3 3 4 3 2" xfId="20011"/>
    <cellStyle name="Note 2 2 3 3 4 4" xfId="9998"/>
    <cellStyle name="Note 2 2 3 3 4 5" xfId="13725"/>
    <cellStyle name="Note 2 2 3 3 5" xfId="4662"/>
    <cellStyle name="Note 2 2 3 3 5 2" xfId="8433"/>
    <cellStyle name="Note 2 2 3 3 5 2 2" xfId="12401"/>
    <cellStyle name="Note 2 2 3 3 5 2 3" xfId="21951"/>
    <cellStyle name="Note 2 2 3 3 5 3" xfId="6725"/>
    <cellStyle name="Note 2 2 3 3 5 3 2" xfId="20243"/>
    <cellStyle name="Note 2 2 3 3 5 4" xfId="10175"/>
    <cellStyle name="Note 2 2 3 3 5 5" xfId="13343"/>
    <cellStyle name="Note 2 2 3 3 6" xfId="6957"/>
    <cellStyle name="Note 2 2 3 3 6 2" xfId="8665"/>
    <cellStyle name="Note 2 2 3 3 6 2 2" xfId="12633"/>
    <cellStyle name="Note 2 2 3 3 6 2 3" xfId="22183"/>
    <cellStyle name="Note 2 2 3 3 6 3" xfId="11091"/>
    <cellStyle name="Note 2 2 3 3 6 4" xfId="20475"/>
    <cellStyle name="Note 2 2 3 3 7" xfId="5945"/>
    <cellStyle name="Note 2 2 3 3 7 2" xfId="10686"/>
    <cellStyle name="Note 2 2 3 3 7 3" xfId="19463"/>
    <cellStyle name="Note 2 2 3 3 8" xfId="7653"/>
    <cellStyle name="Note 2 2 3 3 8 2" xfId="11674"/>
    <cellStyle name="Note 2 2 3 3 8 3" xfId="21171"/>
    <cellStyle name="Note 2 2 3 3 9" xfId="5041"/>
    <cellStyle name="Note 2 2 3 3 9 2" xfId="12978"/>
    <cellStyle name="Note 2 2 3 4" xfId="3075"/>
    <cellStyle name="Note 2 2 3 4 2" xfId="3462"/>
    <cellStyle name="Note 2 2 3 4 2 2" xfId="14734"/>
    <cellStyle name="Note 2 2 3 4 3" xfId="3845"/>
    <cellStyle name="Note 2 2 3 4 3 2" xfId="14180"/>
    <cellStyle name="Note 2 2 3 4 4" xfId="4228"/>
    <cellStyle name="Note 2 2 3 4 4 2" xfId="13777"/>
    <cellStyle name="Note 2 2 3 4 5" xfId="4610"/>
    <cellStyle name="Note 2 2 3 4 5 2" xfId="13395"/>
    <cellStyle name="Note 2 2 3 4 6" xfId="5758"/>
    <cellStyle name="Note 2 2 3 4 6 2" xfId="19276"/>
    <cellStyle name="Note 2 2 3 4 7" xfId="9215"/>
    <cellStyle name="Note 2 2 3 4 8" xfId="16684"/>
    <cellStyle name="Note 2 2 3 5" xfId="2835"/>
    <cellStyle name="Note 2 2 3 5 2" xfId="7467"/>
    <cellStyle name="Note 2 2 3 5 2 2" xfId="20985"/>
    <cellStyle name="Note 2 2 3 5 3" xfId="8988"/>
    <cellStyle name="Note 2 2 3 5 4" xfId="16596"/>
    <cellStyle name="Note 2 2 3 6" xfId="8792"/>
    <cellStyle name="Note 2 2 4" xfId="2961"/>
    <cellStyle name="Note 2 2 4 10" xfId="9113"/>
    <cellStyle name="Note 2 2 4 11" xfId="15065"/>
    <cellStyle name="Note 2 2 4 2" xfId="3348"/>
    <cellStyle name="Note 2 2 4 2 2" xfId="7346"/>
    <cellStyle name="Note 2 2 4 2 2 2" xfId="11432"/>
    <cellStyle name="Note 2 2 4 2 2 3" xfId="20864"/>
    <cellStyle name="Note 2 2 4 2 3" xfId="5637"/>
    <cellStyle name="Note 2 2 4 2 3 2" xfId="19155"/>
    <cellStyle name="Note 2 2 4 2 4" xfId="9478"/>
    <cellStyle name="Note 2 2 4 2 5" xfId="16894"/>
    <cellStyle name="Note 2 2 4 3" xfId="3731"/>
    <cellStyle name="Note 2 2 4 3 2" xfId="7209"/>
    <cellStyle name="Note 2 2 4 3 2 2" xfId="11335"/>
    <cellStyle name="Note 2 2 4 3 2 3" xfId="20727"/>
    <cellStyle name="Note 2 2 4 3 3" xfId="5500"/>
    <cellStyle name="Note 2 2 4 3 3 2" xfId="19018"/>
    <cellStyle name="Note 2 2 4 3 4" xfId="9793"/>
    <cellStyle name="Note 2 2 4 3 5" xfId="15316"/>
    <cellStyle name="Note 2 2 4 4" xfId="4114"/>
    <cellStyle name="Note 2 2 4 4 2" xfId="8122"/>
    <cellStyle name="Note 2 2 4 4 2 2" xfId="12090"/>
    <cellStyle name="Note 2 2 4 4 2 3" xfId="21640"/>
    <cellStyle name="Note 2 2 4 4 3" xfId="6414"/>
    <cellStyle name="Note 2 2 4 4 3 2" xfId="19932"/>
    <cellStyle name="Note 2 2 4 4 4" xfId="9971"/>
    <cellStyle name="Note 2 2 4 4 5" xfId="13880"/>
    <cellStyle name="Note 2 2 4 5" xfId="4496"/>
    <cellStyle name="Note 2 2 4 5 2" xfId="8354"/>
    <cellStyle name="Note 2 2 4 5 2 2" xfId="12322"/>
    <cellStyle name="Note 2 2 4 5 2 3" xfId="21872"/>
    <cellStyle name="Note 2 2 4 5 3" xfId="6646"/>
    <cellStyle name="Note 2 2 4 5 3 2" xfId="20164"/>
    <cellStyle name="Note 2 2 4 5 4" xfId="10148"/>
    <cellStyle name="Note 2 2 4 5 5" xfId="13509"/>
    <cellStyle name="Note 2 2 4 6" xfId="6878"/>
    <cellStyle name="Note 2 2 4 6 2" xfId="8586"/>
    <cellStyle name="Note 2 2 4 6 2 2" xfId="12554"/>
    <cellStyle name="Note 2 2 4 6 2 3" xfId="22104"/>
    <cellStyle name="Note 2 2 4 6 3" xfId="11012"/>
    <cellStyle name="Note 2 2 4 6 4" xfId="20396"/>
    <cellStyle name="Note 2 2 4 7" xfId="5866"/>
    <cellStyle name="Note 2 2 4 7 2" xfId="10607"/>
    <cellStyle name="Note 2 2 4 7 3" xfId="19384"/>
    <cellStyle name="Note 2 2 4 8" xfId="7574"/>
    <cellStyle name="Note 2 2 4 8 2" xfId="11595"/>
    <cellStyle name="Note 2 2 4 8 3" xfId="21092"/>
    <cellStyle name="Note 2 2 4 9" xfId="4956"/>
    <cellStyle name="Note 2 2 4 9 2" xfId="13063"/>
    <cellStyle name="Note 2 2 5" xfId="3200"/>
    <cellStyle name="Note 2 2 5 2" xfId="3587"/>
    <cellStyle name="Note 2 2 5 2 2" xfId="8020"/>
    <cellStyle name="Note 2 2 5 2 2 2" xfId="21538"/>
    <cellStyle name="Note 2 2 5 2 3" xfId="9679"/>
    <cellStyle name="Note 2 2 5 2 4" xfId="18575"/>
    <cellStyle name="Note 2 2 5 3" xfId="3970"/>
    <cellStyle name="Note 2 2 5 3 2" xfId="14021"/>
    <cellStyle name="Note 2 2 5 4" xfId="4353"/>
    <cellStyle name="Note 2 2 5 4 2" xfId="13652"/>
    <cellStyle name="Note 2 2 5 5" xfId="4735"/>
    <cellStyle name="Note 2 2 5 5 2" xfId="13270"/>
    <cellStyle name="Note 2 2 5 6" xfId="6312"/>
    <cellStyle name="Note 2 2 5 6 2" xfId="19830"/>
    <cellStyle name="Note 2 2 5 7" xfId="9330"/>
    <cellStyle name="Note 2 2 5 8" xfId="16785"/>
    <cellStyle name="Note 2 2 6" xfId="3018"/>
    <cellStyle name="Note 2 2 6 2" xfId="3405"/>
    <cellStyle name="Note 2 2 6 2 2" xfId="7867"/>
    <cellStyle name="Note 2 2 6 2 2 2" xfId="21385"/>
    <cellStyle name="Note 2 2 6 2 3" xfId="9524"/>
    <cellStyle name="Note 2 2 6 2 4" xfId="18750"/>
    <cellStyle name="Note 2 2 6 3" xfId="3788"/>
    <cellStyle name="Note 2 2 6 3 2" xfId="17162"/>
    <cellStyle name="Note 2 2 6 4" xfId="4171"/>
    <cellStyle name="Note 2 2 6 4 2" xfId="13834"/>
    <cellStyle name="Note 2 2 6 5" xfId="4553"/>
    <cellStyle name="Note 2 2 6 5 2" xfId="13452"/>
    <cellStyle name="Note 2 2 6 6" xfId="6159"/>
    <cellStyle name="Note 2 2 6 6 2" xfId="19677"/>
    <cellStyle name="Note 2 2 6 7" xfId="9161"/>
    <cellStyle name="Note 2 2 6 8" xfId="18448"/>
    <cellStyle name="Note 2 2 7" xfId="5320"/>
    <cellStyle name="Note 2 2 7 2" xfId="5142"/>
    <cellStyle name="Note 2 2 7 2 2" xfId="10381"/>
    <cellStyle name="Note 2 2 7 2 3" xfId="12928"/>
    <cellStyle name="Note 2 2 7 3" xfId="10422"/>
    <cellStyle name="Note 2 2 7 4" xfId="18838"/>
    <cellStyle name="Note 2 2 8" xfId="5430"/>
    <cellStyle name="Note 2 2 8 2" xfId="7139"/>
    <cellStyle name="Note 2 2 8 2 2" xfId="11273"/>
    <cellStyle name="Note 2 2 8 2 3" xfId="20657"/>
    <cellStyle name="Note 2 2 8 3" xfId="10447"/>
    <cellStyle name="Note 2 2 8 4" xfId="18948"/>
    <cellStyle name="Note 2 2 9" xfId="5777"/>
    <cellStyle name="Note 2 2 9 2" xfId="10553"/>
    <cellStyle name="Note 2 2 9 3" xfId="19295"/>
    <cellStyle name="Note 2 3" xfId="2723"/>
    <cellStyle name="Note 2 3 2" xfId="2968"/>
    <cellStyle name="Note 2 3 2 10" xfId="9120"/>
    <cellStyle name="Note 2 3 2 11" xfId="17385"/>
    <cellStyle name="Note 2 3 2 2" xfId="3355"/>
    <cellStyle name="Note 2 3 2 2 2" xfId="7932"/>
    <cellStyle name="Note 2 3 2 2 2 2" xfId="11908"/>
    <cellStyle name="Note 2 3 2 2 2 3" xfId="21450"/>
    <cellStyle name="Note 2 3 2 2 3" xfId="6224"/>
    <cellStyle name="Note 2 3 2 2 3 2" xfId="19742"/>
    <cellStyle name="Note 2 3 2 2 4" xfId="9485"/>
    <cellStyle name="Note 2 3 2 2 5" xfId="14275"/>
    <cellStyle name="Note 2 3 2 3" xfId="3738"/>
    <cellStyle name="Note 2 3 2 3 2" xfId="7214"/>
    <cellStyle name="Note 2 3 2 3 2 2" xfId="11340"/>
    <cellStyle name="Note 2 3 2 3 2 3" xfId="20732"/>
    <cellStyle name="Note 2 3 2 3 3" xfId="5505"/>
    <cellStyle name="Note 2 3 2 3 3 2" xfId="19023"/>
    <cellStyle name="Note 2 3 2 3 4" xfId="9800"/>
    <cellStyle name="Note 2 3 2 3 5" xfId="18730"/>
    <cellStyle name="Note 2 3 2 4" xfId="4121"/>
    <cellStyle name="Note 2 3 2 4 2" xfId="8239"/>
    <cellStyle name="Note 2 3 2 4 2 2" xfId="12207"/>
    <cellStyle name="Note 2 3 2 4 2 3" xfId="21757"/>
    <cellStyle name="Note 2 3 2 4 3" xfId="6531"/>
    <cellStyle name="Note 2 3 2 4 3 2" xfId="20049"/>
    <cellStyle name="Note 2 3 2 4 4" xfId="9978"/>
    <cellStyle name="Note 2 3 2 4 5" xfId="13876"/>
    <cellStyle name="Note 2 3 2 5" xfId="4503"/>
    <cellStyle name="Note 2 3 2 5 2" xfId="8471"/>
    <cellStyle name="Note 2 3 2 5 2 2" xfId="12439"/>
    <cellStyle name="Note 2 3 2 5 2 3" xfId="21989"/>
    <cellStyle name="Note 2 3 2 5 3" xfId="6763"/>
    <cellStyle name="Note 2 3 2 5 3 2" xfId="20281"/>
    <cellStyle name="Note 2 3 2 5 4" xfId="10155"/>
    <cellStyle name="Note 2 3 2 5 5" xfId="13502"/>
    <cellStyle name="Note 2 3 2 6" xfId="6995"/>
    <cellStyle name="Note 2 3 2 6 2" xfId="8703"/>
    <cellStyle name="Note 2 3 2 6 2 2" xfId="12671"/>
    <cellStyle name="Note 2 3 2 6 2 3" xfId="22221"/>
    <cellStyle name="Note 2 3 2 6 3" xfId="11129"/>
    <cellStyle name="Note 2 3 2 6 4" xfId="20513"/>
    <cellStyle name="Note 2 3 2 7" xfId="5983"/>
    <cellStyle name="Note 2 3 2 7 2" xfId="10724"/>
    <cellStyle name="Note 2 3 2 7 3" xfId="19501"/>
    <cellStyle name="Note 2 3 2 8" xfId="7691"/>
    <cellStyle name="Note 2 3 2 8 2" xfId="11712"/>
    <cellStyle name="Note 2 3 2 8 3" xfId="21209"/>
    <cellStyle name="Note 2 3 2 9" xfId="5177"/>
    <cellStyle name="Note 2 3 2 9 2" xfId="12905"/>
    <cellStyle name="Note 2 3 3" xfId="3213"/>
    <cellStyle name="Note 2 3 3 10" xfId="9343"/>
    <cellStyle name="Note 2 3 3 11" xfId="18581"/>
    <cellStyle name="Note 2 3 3 2" xfId="3600"/>
    <cellStyle name="Note 2 3 3 2 2" xfId="7961"/>
    <cellStyle name="Note 2 3 3 2 2 2" xfId="11937"/>
    <cellStyle name="Note 2 3 3 2 2 3" xfId="21479"/>
    <cellStyle name="Note 2 3 3 2 3" xfId="6253"/>
    <cellStyle name="Note 2 3 3 2 3 2" xfId="19771"/>
    <cellStyle name="Note 2 3 3 2 4" xfId="9692"/>
    <cellStyle name="Note 2 3 3 2 5" xfId="14428"/>
    <cellStyle name="Note 2 3 3 3" xfId="3983"/>
    <cellStyle name="Note 2 3 3 3 2" xfId="7098"/>
    <cellStyle name="Note 2 3 3 3 2 2" xfId="11232"/>
    <cellStyle name="Note 2 3 3 3 2 3" xfId="20616"/>
    <cellStyle name="Note 2 3 3 3 3" xfId="5389"/>
    <cellStyle name="Note 2 3 3 3 3 2" xfId="18907"/>
    <cellStyle name="Note 2 3 3 3 4" xfId="9902"/>
    <cellStyle name="Note 2 3 3 3 5" xfId="14008"/>
    <cellStyle name="Note 2 3 3 4" xfId="4366"/>
    <cellStyle name="Note 2 3 3 4 2" xfId="8268"/>
    <cellStyle name="Note 2 3 3 4 2 2" xfId="12236"/>
    <cellStyle name="Note 2 3 3 4 2 3" xfId="21786"/>
    <cellStyle name="Note 2 3 3 4 3" xfId="6560"/>
    <cellStyle name="Note 2 3 3 4 3 2" xfId="20078"/>
    <cellStyle name="Note 2 3 3 4 4" xfId="10080"/>
    <cellStyle name="Note 2 3 3 4 5" xfId="13639"/>
    <cellStyle name="Note 2 3 3 5" xfId="4748"/>
    <cellStyle name="Note 2 3 3 5 2" xfId="8500"/>
    <cellStyle name="Note 2 3 3 5 2 2" xfId="12468"/>
    <cellStyle name="Note 2 3 3 5 2 3" xfId="22018"/>
    <cellStyle name="Note 2 3 3 5 3" xfId="6792"/>
    <cellStyle name="Note 2 3 3 5 3 2" xfId="20310"/>
    <cellStyle name="Note 2 3 3 5 4" xfId="10257"/>
    <cellStyle name="Note 2 3 3 5 5" xfId="13257"/>
    <cellStyle name="Note 2 3 3 6" xfId="7024"/>
    <cellStyle name="Note 2 3 3 6 2" xfId="8732"/>
    <cellStyle name="Note 2 3 3 6 2 2" xfId="12700"/>
    <cellStyle name="Note 2 3 3 6 2 3" xfId="22250"/>
    <cellStyle name="Note 2 3 3 6 3" xfId="11158"/>
    <cellStyle name="Note 2 3 3 6 4" xfId="20542"/>
    <cellStyle name="Note 2 3 3 7" xfId="6012"/>
    <cellStyle name="Note 2 3 3 7 2" xfId="10753"/>
    <cellStyle name="Note 2 3 3 7 3" xfId="19530"/>
    <cellStyle name="Note 2 3 3 8" xfId="7720"/>
    <cellStyle name="Note 2 3 3 8 2" xfId="11741"/>
    <cellStyle name="Note 2 3 3 8 3" xfId="21238"/>
    <cellStyle name="Note 2 3 3 9" xfId="5206"/>
    <cellStyle name="Note 2 3 3 9 2" xfId="12876"/>
    <cellStyle name="Note 2 3 4" xfId="3270"/>
    <cellStyle name="Note 2 3 4 2" xfId="3657"/>
    <cellStyle name="Note 2 3 4 2 2" xfId="17473"/>
    <cellStyle name="Note 2 3 4 3" xfId="4040"/>
    <cellStyle name="Note 2 3 4 3 2" xfId="13951"/>
    <cellStyle name="Note 2 3 4 4" xfId="4423"/>
    <cellStyle name="Note 2 3 4 4 2" xfId="13582"/>
    <cellStyle name="Note 2 3 4 5" xfId="4805"/>
    <cellStyle name="Note 2 3 4 5 2" xfId="13201"/>
    <cellStyle name="Note 2 3 4 6" xfId="5791"/>
    <cellStyle name="Note 2 3 4 6 2" xfId="19309"/>
    <cellStyle name="Note 2 3 4 7" xfId="9400"/>
    <cellStyle name="Note 2 3 4 8" xfId="14541"/>
    <cellStyle name="Note 2 3 5" xfId="2888"/>
    <cellStyle name="Note 2 3 5 2" xfId="7499"/>
    <cellStyle name="Note 2 3 5 2 2" xfId="21017"/>
    <cellStyle name="Note 2 3 5 3" xfId="9040"/>
    <cellStyle name="Note 2 3 5 4" xfId="14099"/>
    <cellStyle name="Note 2 3 6" xfId="8878"/>
    <cellStyle name="Note 2 4" xfId="2670"/>
    <cellStyle name="Note 2 4 2" xfId="2729"/>
    <cellStyle name="Note 2 4 2 2" xfId="2972"/>
    <cellStyle name="Note 2 4 2 2 10" xfId="9124"/>
    <cellStyle name="Note 2 4 2 2 11" xfId="17044"/>
    <cellStyle name="Note 2 4 2 2 2" xfId="3359"/>
    <cellStyle name="Note 2 4 2 2 2 2" xfId="7936"/>
    <cellStyle name="Note 2 4 2 2 2 2 2" xfId="11912"/>
    <cellStyle name="Note 2 4 2 2 2 2 3" xfId="21454"/>
    <cellStyle name="Note 2 4 2 2 2 3" xfId="6228"/>
    <cellStyle name="Note 2 4 2 2 2 3 2" xfId="19746"/>
    <cellStyle name="Note 2 4 2 2 2 4" xfId="9489"/>
    <cellStyle name="Note 2 4 2 2 2 5" xfId="14145"/>
    <cellStyle name="Note 2 4 2 2 3" xfId="3742"/>
    <cellStyle name="Note 2 4 2 2 3 2" xfId="7193"/>
    <cellStyle name="Note 2 4 2 2 3 2 2" xfId="11320"/>
    <cellStyle name="Note 2 4 2 2 3 2 3" xfId="20711"/>
    <cellStyle name="Note 2 4 2 2 3 3" xfId="5484"/>
    <cellStyle name="Note 2 4 2 2 3 3 2" xfId="19002"/>
    <cellStyle name="Note 2 4 2 2 3 4" xfId="9804"/>
    <cellStyle name="Note 2 4 2 2 3 5" xfId="15692"/>
    <cellStyle name="Note 2 4 2 2 4" xfId="4125"/>
    <cellStyle name="Note 2 4 2 2 4 2" xfId="8243"/>
    <cellStyle name="Note 2 4 2 2 4 2 2" xfId="12211"/>
    <cellStyle name="Note 2 4 2 2 4 2 3" xfId="21761"/>
    <cellStyle name="Note 2 4 2 2 4 3" xfId="6535"/>
    <cellStyle name="Note 2 4 2 2 4 3 2" xfId="20053"/>
    <cellStyle name="Note 2 4 2 2 4 4" xfId="9982"/>
    <cellStyle name="Note 2 4 2 2 4 5" xfId="13872"/>
    <cellStyle name="Note 2 4 2 2 5" xfId="4507"/>
    <cellStyle name="Note 2 4 2 2 5 2" xfId="8475"/>
    <cellStyle name="Note 2 4 2 2 5 2 2" xfId="12443"/>
    <cellStyle name="Note 2 4 2 2 5 2 3" xfId="21993"/>
    <cellStyle name="Note 2 4 2 2 5 3" xfId="6767"/>
    <cellStyle name="Note 2 4 2 2 5 3 2" xfId="20285"/>
    <cellStyle name="Note 2 4 2 2 5 4" xfId="10159"/>
    <cellStyle name="Note 2 4 2 2 5 5" xfId="13498"/>
    <cellStyle name="Note 2 4 2 2 6" xfId="6999"/>
    <cellStyle name="Note 2 4 2 2 6 2" xfId="8707"/>
    <cellStyle name="Note 2 4 2 2 6 2 2" xfId="12675"/>
    <cellStyle name="Note 2 4 2 2 6 2 3" xfId="22225"/>
    <cellStyle name="Note 2 4 2 2 6 3" xfId="11133"/>
    <cellStyle name="Note 2 4 2 2 6 4" xfId="20517"/>
    <cellStyle name="Note 2 4 2 2 7" xfId="5987"/>
    <cellStyle name="Note 2 4 2 2 7 2" xfId="10728"/>
    <cellStyle name="Note 2 4 2 2 7 3" xfId="19505"/>
    <cellStyle name="Note 2 4 2 2 8" xfId="7695"/>
    <cellStyle name="Note 2 4 2 2 8 2" xfId="11716"/>
    <cellStyle name="Note 2 4 2 2 8 3" xfId="21213"/>
    <cellStyle name="Note 2 4 2 2 9" xfId="5181"/>
    <cellStyle name="Note 2 4 2 2 9 2" xfId="12901"/>
    <cellStyle name="Note 2 4 2 3" xfId="3219"/>
    <cellStyle name="Note 2 4 2 3 10" xfId="9349"/>
    <cellStyle name="Note 2 4 2 3 11" xfId="17600"/>
    <cellStyle name="Note 2 4 2 3 2" xfId="3606"/>
    <cellStyle name="Note 2 4 2 3 2 2" xfId="7967"/>
    <cellStyle name="Note 2 4 2 3 2 2 2" xfId="11943"/>
    <cellStyle name="Note 2 4 2 3 2 2 3" xfId="21485"/>
    <cellStyle name="Note 2 4 2 3 2 3" xfId="6259"/>
    <cellStyle name="Note 2 4 2 3 2 3 2" xfId="19777"/>
    <cellStyle name="Note 2 4 2 3 2 4" xfId="9698"/>
    <cellStyle name="Note 2 4 2 3 2 5" xfId="14702"/>
    <cellStyle name="Note 2 4 2 3 3" xfId="3989"/>
    <cellStyle name="Note 2 4 2 3 3 2" xfId="5126"/>
    <cellStyle name="Note 2 4 2 3 3 2 2" xfId="10366"/>
    <cellStyle name="Note 2 4 2 3 3 2 3" xfId="12792"/>
    <cellStyle name="Note 2 4 2 3 3 3" xfId="5276"/>
    <cellStyle name="Note 2 4 2 3 3 3 2" xfId="12747"/>
    <cellStyle name="Note 2 4 2 3 3 4" xfId="9908"/>
    <cellStyle name="Note 2 4 2 3 3 5" xfId="14002"/>
    <cellStyle name="Note 2 4 2 3 4" xfId="4372"/>
    <cellStyle name="Note 2 4 2 3 4 2" xfId="8274"/>
    <cellStyle name="Note 2 4 2 3 4 2 2" xfId="12242"/>
    <cellStyle name="Note 2 4 2 3 4 2 3" xfId="21792"/>
    <cellStyle name="Note 2 4 2 3 4 3" xfId="6566"/>
    <cellStyle name="Note 2 4 2 3 4 3 2" xfId="20084"/>
    <cellStyle name="Note 2 4 2 3 4 4" xfId="10086"/>
    <cellStyle name="Note 2 4 2 3 4 5" xfId="13633"/>
    <cellStyle name="Note 2 4 2 3 5" xfId="4754"/>
    <cellStyle name="Note 2 4 2 3 5 2" xfId="8506"/>
    <cellStyle name="Note 2 4 2 3 5 2 2" xfId="12474"/>
    <cellStyle name="Note 2 4 2 3 5 2 3" xfId="22024"/>
    <cellStyle name="Note 2 4 2 3 5 3" xfId="6798"/>
    <cellStyle name="Note 2 4 2 3 5 3 2" xfId="20316"/>
    <cellStyle name="Note 2 4 2 3 5 4" xfId="10263"/>
    <cellStyle name="Note 2 4 2 3 5 5" xfId="13251"/>
    <cellStyle name="Note 2 4 2 3 6" xfId="7030"/>
    <cellStyle name="Note 2 4 2 3 6 2" xfId="8738"/>
    <cellStyle name="Note 2 4 2 3 6 2 2" xfId="12706"/>
    <cellStyle name="Note 2 4 2 3 6 2 3" xfId="22256"/>
    <cellStyle name="Note 2 4 2 3 6 3" xfId="11164"/>
    <cellStyle name="Note 2 4 2 3 6 4" xfId="20548"/>
    <cellStyle name="Note 2 4 2 3 7" xfId="6018"/>
    <cellStyle name="Note 2 4 2 3 7 2" xfId="10759"/>
    <cellStyle name="Note 2 4 2 3 7 3" xfId="19536"/>
    <cellStyle name="Note 2 4 2 3 8" xfId="7726"/>
    <cellStyle name="Note 2 4 2 3 8 2" xfId="11747"/>
    <cellStyle name="Note 2 4 2 3 8 3" xfId="21244"/>
    <cellStyle name="Note 2 4 2 3 9" xfId="5212"/>
    <cellStyle name="Note 2 4 2 3 9 2" xfId="12763"/>
    <cellStyle name="Note 2 4 2 4" xfId="3276"/>
    <cellStyle name="Note 2 4 2 4 2" xfId="3663"/>
    <cellStyle name="Note 2 4 2 4 2 2" xfId="15481"/>
    <cellStyle name="Note 2 4 2 4 3" xfId="4046"/>
    <cellStyle name="Note 2 4 2 4 3 2" xfId="13945"/>
    <cellStyle name="Note 2 4 2 4 4" xfId="4429"/>
    <cellStyle name="Note 2 4 2 4 4 2" xfId="13576"/>
    <cellStyle name="Note 2 4 2 4 5" xfId="4811"/>
    <cellStyle name="Note 2 4 2 4 5 2" xfId="13195"/>
    <cellStyle name="Note 2 4 2 4 6" xfId="5847"/>
    <cellStyle name="Note 2 4 2 4 6 2" xfId="19365"/>
    <cellStyle name="Note 2 4 2 4 7" xfId="9406"/>
    <cellStyle name="Note 2 4 2 4 8" xfId="17269"/>
    <cellStyle name="Note 2 4 2 5" xfId="2894"/>
    <cellStyle name="Note 2 4 2 5 2" xfId="7555"/>
    <cellStyle name="Note 2 4 2 5 2 2" xfId="21073"/>
    <cellStyle name="Note 2 4 2 5 3" xfId="9046"/>
    <cellStyle name="Note 2 4 2 5 4" xfId="12824"/>
    <cellStyle name="Note 2 4 2 6" xfId="8884"/>
    <cellStyle name="Note 2 4 3" xfId="2948"/>
    <cellStyle name="Note 2 4 3 10" xfId="9100"/>
    <cellStyle name="Note 2 4 3 11" xfId="15289"/>
    <cellStyle name="Note 2 4 3 2" xfId="3335"/>
    <cellStyle name="Note 2 4 3 2 2" xfId="7405"/>
    <cellStyle name="Note 2 4 3 2 2 2" xfId="11484"/>
    <cellStyle name="Note 2 4 3 2 2 3" xfId="20923"/>
    <cellStyle name="Note 2 4 3 2 3" xfId="5696"/>
    <cellStyle name="Note 2 4 3 2 3 2" xfId="19214"/>
    <cellStyle name="Note 2 4 3 2 4" xfId="9465"/>
    <cellStyle name="Note 2 4 3 2 5" xfId="17999"/>
    <cellStyle name="Note 2 4 3 3" xfId="3718"/>
    <cellStyle name="Note 2 4 3 3 2" xfId="7097"/>
    <cellStyle name="Note 2 4 3 3 2 2" xfId="11231"/>
    <cellStyle name="Note 2 4 3 3 2 3" xfId="20615"/>
    <cellStyle name="Note 2 4 3 3 3" xfId="5388"/>
    <cellStyle name="Note 2 4 3 3 3 2" xfId="18906"/>
    <cellStyle name="Note 2 4 3 3 4" xfId="9780"/>
    <cellStyle name="Note 2 4 3 3 5" xfId="18331"/>
    <cellStyle name="Note 2 4 3 4" xfId="4101"/>
    <cellStyle name="Note 2 4 3 4 2" xfId="8222"/>
    <cellStyle name="Note 2 4 3 4 2 2" xfId="12190"/>
    <cellStyle name="Note 2 4 3 4 2 3" xfId="21740"/>
    <cellStyle name="Note 2 4 3 4 3" xfId="6514"/>
    <cellStyle name="Note 2 4 3 4 3 2" xfId="20032"/>
    <cellStyle name="Note 2 4 3 4 4" xfId="9958"/>
    <cellStyle name="Note 2 4 3 4 5" xfId="13893"/>
    <cellStyle name="Note 2 4 3 5" xfId="4483"/>
    <cellStyle name="Note 2 4 3 5 2" xfId="8454"/>
    <cellStyle name="Note 2 4 3 5 2 2" xfId="12422"/>
    <cellStyle name="Note 2 4 3 5 2 3" xfId="21972"/>
    <cellStyle name="Note 2 4 3 5 3" xfId="6746"/>
    <cellStyle name="Note 2 4 3 5 3 2" xfId="20264"/>
    <cellStyle name="Note 2 4 3 5 4" xfId="10135"/>
    <cellStyle name="Note 2 4 3 5 5" xfId="13522"/>
    <cellStyle name="Note 2 4 3 6" xfId="6978"/>
    <cellStyle name="Note 2 4 3 6 2" xfId="8686"/>
    <cellStyle name="Note 2 4 3 6 2 2" xfId="12654"/>
    <cellStyle name="Note 2 4 3 6 2 3" xfId="22204"/>
    <cellStyle name="Note 2 4 3 6 3" xfId="11112"/>
    <cellStyle name="Note 2 4 3 6 4" xfId="20496"/>
    <cellStyle name="Note 2 4 3 7" xfId="5966"/>
    <cellStyle name="Note 2 4 3 7 2" xfId="10707"/>
    <cellStyle name="Note 2 4 3 7 3" xfId="19484"/>
    <cellStyle name="Note 2 4 3 8" xfId="7674"/>
    <cellStyle name="Note 2 4 3 8 2" xfId="11695"/>
    <cellStyle name="Note 2 4 3 8 3" xfId="21192"/>
    <cellStyle name="Note 2 4 3 9" xfId="5159"/>
    <cellStyle name="Note 2 4 3 9 2" xfId="12768"/>
    <cellStyle name="Note 2 4 4" xfId="3162"/>
    <cellStyle name="Note 2 4 4 10" xfId="9292"/>
    <cellStyle name="Note 2 4 4 11" xfId="17992"/>
    <cellStyle name="Note 2 4 4 2" xfId="3549"/>
    <cellStyle name="Note 2 4 4 2 2" xfId="7367"/>
    <cellStyle name="Note 2 4 4 2 2 2" xfId="11453"/>
    <cellStyle name="Note 2 4 4 2 2 3" xfId="20885"/>
    <cellStyle name="Note 2 4 4 2 3" xfId="5658"/>
    <cellStyle name="Note 2 4 4 2 3 2" xfId="19176"/>
    <cellStyle name="Note 2 4 4 2 4" xfId="9641"/>
    <cellStyle name="Note 2 4 4 2 5" xfId="18108"/>
    <cellStyle name="Note 2 4 4 3" xfId="3932"/>
    <cellStyle name="Note 2 4 4 3 2" xfId="5144"/>
    <cellStyle name="Note 2 4 4 3 2 2" xfId="10383"/>
    <cellStyle name="Note 2 4 4 3 2 3" xfId="12926"/>
    <cellStyle name="Note 2 4 4 3 3" xfId="5335"/>
    <cellStyle name="Note 2 4 4 3 3 2" xfId="18853"/>
    <cellStyle name="Note 2 4 4 3 4" xfId="9855"/>
    <cellStyle name="Note 2 4 4 3 5" xfId="14059"/>
    <cellStyle name="Note 2 4 4 4" xfId="4315"/>
    <cellStyle name="Note 2 4 4 4 2" xfId="8178"/>
    <cellStyle name="Note 2 4 4 4 2 2" xfId="12146"/>
    <cellStyle name="Note 2 4 4 4 2 3" xfId="21696"/>
    <cellStyle name="Note 2 4 4 4 3" xfId="6470"/>
    <cellStyle name="Note 2 4 4 4 3 2" xfId="19988"/>
    <cellStyle name="Note 2 4 4 4 4" xfId="10033"/>
    <cellStyle name="Note 2 4 4 4 5" xfId="13690"/>
    <cellStyle name="Note 2 4 4 5" xfId="4697"/>
    <cellStyle name="Note 2 4 4 5 2" xfId="8410"/>
    <cellStyle name="Note 2 4 4 5 2 2" xfId="12378"/>
    <cellStyle name="Note 2 4 4 5 2 3" xfId="21928"/>
    <cellStyle name="Note 2 4 4 5 3" xfId="6702"/>
    <cellStyle name="Note 2 4 4 5 3 2" xfId="20220"/>
    <cellStyle name="Note 2 4 4 5 4" xfId="10210"/>
    <cellStyle name="Note 2 4 4 5 5" xfId="13308"/>
    <cellStyle name="Note 2 4 4 6" xfId="6934"/>
    <cellStyle name="Note 2 4 4 6 2" xfId="8642"/>
    <cellStyle name="Note 2 4 4 6 2 2" xfId="12610"/>
    <cellStyle name="Note 2 4 4 6 2 3" xfId="22160"/>
    <cellStyle name="Note 2 4 4 6 3" xfId="11068"/>
    <cellStyle name="Note 2 4 4 6 4" xfId="20452"/>
    <cellStyle name="Note 2 4 4 7" xfId="5922"/>
    <cellStyle name="Note 2 4 4 7 2" xfId="10663"/>
    <cellStyle name="Note 2 4 4 7 3" xfId="19440"/>
    <cellStyle name="Note 2 4 4 8" xfId="7630"/>
    <cellStyle name="Note 2 4 4 8 2" xfId="11651"/>
    <cellStyle name="Note 2 4 4 8 3" xfId="21148"/>
    <cellStyle name="Note 2 4 4 9" xfId="5018"/>
    <cellStyle name="Note 2 4 4 9 2" xfId="13001"/>
    <cellStyle name="Note 2 4 5" xfId="3060"/>
    <cellStyle name="Note 2 4 5 2" xfId="3447"/>
    <cellStyle name="Note 2 4 5 2 2" xfId="17982"/>
    <cellStyle name="Note 2 4 5 3" xfId="3830"/>
    <cellStyle name="Note 2 4 5 3 2" xfId="14095"/>
    <cellStyle name="Note 2 4 5 4" xfId="4213"/>
    <cellStyle name="Note 2 4 5 4 2" xfId="13792"/>
    <cellStyle name="Note 2 4 5 5" xfId="4595"/>
    <cellStyle name="Note 2 4 5 5 2" xfId="13410"/>
    <cellStyle name="Note 2 4 5 6" xfId="5808"/>
    <cellStyle name="Note 2 4 5 6 2" xfId="19326"/>
    <cellStyle name="Note 2 4 5 7" xfId="9200"/>
    <cellStyle name="Note 2 4 5 8" xfId="15674"/>
    <cellStyle name="Note 2 4 6" xfId="2870"/>
    <cellStyle name="Note 2 4 6 2" xfId="7516"/>
    <cellStyle name="Note 2 4 6 2 2" xfId="21034"/>
    <cellStyle name="Note 2 4 6 3" xfId="9023"/>
    <cellStyle name="Note 2 4 6 4" xfId="16847"/>
    <cellStyle name="Note 2 4 7" xfId="8827"/>
    <cellStyle name="Note 2 4 8" xfId="16114"/>
    <cellStyle name="Note 2 5" xfId="2828"/>
    <cellStyle name="Note 2 5 10" xfId="8981"/>
    <cellStyle name="Note 2 5 11" xfId="16400"/>
    <cellStyle name="Note 2 5 2" xfId="2769"/>
    <cellStyle name="Note 2 5 2 2" xfId="7290"/>
    <cellStyle name="Note 2 5 2 2 2" xfId="11395"/>
    <cellStyle name="Note 2 5 2 2 3" xfId="20808"/>
    <cellStyle name="Note 2 5 2 3" xfId="5581"/>
    <cellStyle name="Note 2 5 2 3 2" xfId="19099"/>
    <cellStyle name="Note 2 5 2 4" xfId="8924"/>
    <cellStyle name="Note 2 5 2 5" xfId="14637"/>
    <cellStyle name="Note 2 5 3" xfId="2802"/>
    <cellStyle name="Note 2 5 3 2" xfId="7107"/>
    <cellStyle name="Note 2 5 3 2 2" xfId="11241"/>
    <cellStyle name="Note 2 5 3 2 3" xfId="20625"/>
    <cellStyle name="Note 2 5 3 3" xfId="5398"/>
    <cellStyle name="Note 2 5 3 3 2" xfId="18916"/>
    <cellStyle name="Note 2 5 3 4" xfId="8957"/>
    <cellStyle name="Note 2 5 3 5" xfId="18557"/>
    <cellStyle name="Note 2 5 4" xfId="2804"/>
    <cellStyle name="Note 2 5 4 2" xfId="8202"/>
    <cellStyle name="Note 2 5 4 2 2" xfId="12170"/>
    <cellStyle name="Note 2 5 4 2 3" xfId="21720"/>
    <cellStyle name="Note 2 5 4 3" xfId="6494"/>
    <cellStyle name="Note 2 5 4 3 2" xfId="20012"/>
    <cellStyle name="Note 2 5 4 4" xfId="8959"/>
    <cellStyle name="Note 2 5 4 5" xfId="17095"/>
    <cellStyle name="Note 2 5 5" xfId="2773"/>
    <cellStyle name="Note 2 5 5 2" xfId="8434"/>
    <cellStyle name="Note 2 5 5 2 2" xfId="12402"/>
    <cellStyle name="Note 2 5 5 2 3" xfId="21952"/>
    <cellStyle name="Note 2 5 5 3" xfId="6726"/>
    <cellStyle name="Note 2 5 5 3 2" xfId="20244"/>
    <cellStyle name="Note 2 5 5 4" xfId="8928"/>
    <cellStyle name="Note 2 5 5 5" xfId="18675"/>
    <cellStyle name="Note 2 5 6" xfId="6958"/>
    <cellStyle name="Note 2 5 6 2" xfId="8666"/>
    <cellStyle name="Note 2 5 6 2 2" xfId="12634"/>
    <cellStyle name="Note 2 5 6 2 3" xfId="22184"/>
    <cellStyle name="Note 2 5 6 3" xfId="11092"/>
    <cellStyle name="Note 2 5 6 4" xfId="20476"/>
    <cellStyle name="Note 2 5 7" xfId="5946"/>
    <cellStyle name="Note 2 5 7 2" xfId="10687"/>
    <cellStyle name="Note 2 5 7 3" xfId="19464"/>
    <cellStyle name="Note 2 5 8" xfId="7654"/>
    <cellStyle name="Note 2 5 8 2" xfId="11675"/>
    <cellStyle name="Note 2 5 8 3" xfId="21172"/>
    <cellStyle name="Note 2 5 9" xfId="5047"/>
    <cellStyle name="Note 2 5 9 2" xfId="12974"/>
    <cellStyle name="Note 2 6" xfId="2934"/>
    <cellStyle name="Note 2 6 2" xfId="3321"/>
    <cellStyle name="Note 2 6 2 2" xfId="7410"/>
    <cellStyle name="Note 2 6 2 2 2" xfId="20928"/>
    <cellStyle name="Note 2 6 2 3" xfId="9451"/>
    <cellStyle name="Note 2 6 2 4" xfId="17333"/>
    <cellStyle name="Note 2 6 3" xfId="3704"/>
    <cellStyle name="Note 2 6 3 2" xfId="15470"/>
    <cellStyle name="Note 2 6 4" xfId="4087"/>
    <cellStyle name="Note 2 6 4 2" xfId="13907"/>
    <cellStyle name="Note 2 6 5" xfId="4469"/>
    <cellStyle name="Note 2 6 5 2" xfId="13536"/>
    <cellStyle name="Note 2 6 6" xfId="5701"/>
    <cellStyle name="Note 2 6 6 2" xfId="19219"/>
    <cellStyle name="Note 2 6 7" xfId="9086"/>
    <cellStyle name="Note 2 6 8" xfId="16455"/>
    <cellStyle name="Note 2 7" xfId="3113"/>
    <cellStyle name="Note 2 7 2" xfId="3500"/>
    <cellStyle name="Note 2 7 2 2" xfId="7891"/>
    <cellStyle name="Note 2 7 2 2 2" xfId="21409"/>
    <cellStyle name="Note 2 7 2 3" xfId="9593"/>
    <cellStyle name="Note 2 7 2 4" xfId="18416"/>
    <cellStyle name="Note 2 7 3" xfId="3883"/>
    <cellStyle name="Note 2 7 3 2" xfId="14139"/>
    <cellStyle name="Note 2 7 4" xfId="4266"/>
    <cellStyle name="Note 2 7 4 2" xfId="13739"/>
    <cellStyle name="Note 2 7 5" xfId="4648"/>
    <cellStyle name="Note 2 7 5 2" xfId="13357"/>
    <cellStyle name="Note 2 7 6" xfId="6183"/>
    <cellStyle name="Note 2 7 6 2" xfId="19701"/>
    <cellStyle name="Note 2 7 7" xfId="9244"/>
    <cellStyle name="Note 2 7 8" xfId="16506"/>
    <cellStyle name="Note 2 8" xfId="3078"/>
    <cellStyle name="Note 2 8 2" xfId="3465"/>
    <cellStyle name="Note 2 8 2 2" xfId="7142"/>
    <cellStyle name="Note 2 8 2 2 2" xfId="20660"/>
    <cellStyle name="Note 2 8 2 3" xfId="9567"/>
    <cellStyle name="Note 2 8 2 4" xfId="17885"/>
    <cellStyle name="Note 2 8 3" xfId="3848"/>
    <cellStyle name="Note 2 8 3 2" xfId="14205"/>
    <cellStyle name="Note 2 8 4" xfId="4231"/>
    <cellStyle name="Note 2 8 4 2" xfId="13774"/>
    <cellStyle name="Note 2 8 5" xfId="4613"/>
    <cellStyle name="Note 2 8 5 2" xfId="13392"/>
    <cellStyle name="Note 2 8 6" xfId="5433"/>
    <cellStyle name="Note 2 8 6 2" xfId="18951"/>
    <cellStyle name="Note 2 8 7" xfId="9218"/>
    <cellStyle name="Note 2 8 8" xfId="17276"/>
    <cellStyle name="Note 2 9" xfId="5472"/>
    <cellStyle name="Note 2 9 2" xfId="7181"/>
    <cellStyle name="Note 2 9 2 2" xfId="11310"/>
    <cellStyle name="Note 2 9 2 3" xfId="20699"/>
    <cellStyle name="Note 2 9 3" xfId="10471"/>
    <cellStyle name="Note 2 9 4" xfId="18990"/>
    <cellStyle name="Note 3" xfId="2690"/>
    <cellStyle name="Note 3 10" xfId="5736"/>
    <cellStyle name="Note 3 10 2" xfId="10518"/>
    <cellStyle name="Note 3 10 3" xfId="19254"/>
    <cellStyle name="Note 3 11" xfId="7445"/>
    <cellStyle name="Note 3 11 2" xfId="11505"/>
    <cellStyle name="Note 3 11 3" xfId="20963"/>
    <cellStyle name="Note 3 12" xfId="4868"/>
    <cellStyle name="Note 3 12 2" xfId="13138"/>
    <cellStyle name="Note 3 13" xfId="8845"/>
    <cellStyle name="Note 3 14" xfId="17462"/>
    <cellStyle name="Note 3 2" xfId="2747"/>
    <cellStyle name="Note 3 2 2" xfId="2977"/>
    <cellStyle name="Note 3 2 2 10" xfId="9129"/>
    <cellStyle name="Note 3 2 2 11" xfId="15156"/>
    <cellStyle name="Note 3 2 2 2" xfId="3364"/>
    <cellStyle name="Note 3 2 2 2 2" xfId="7941"/>
    <cellStyle name="Note 3 2 2 2 2 2" xfId="11917"/>
    <cellStyle name="Note 3 2 2 2 2 3" xfId="21459"/>
    <cellStyle name="Note 3 2 2 2 3" xfId="6233"/>
    <cellStyle name="Note 3 2 2 2 3 2" xfId="19751"/>
    <cellStyle name="Note 3 2 2 2 4" xfId="9494"/>
    <cellStyle name="Note 3 2 2 2 5" xfId="14753"/>
    <cellStyle name="Note 3 2 2 3" xfId="3747"/>
    <cellStyle name="Note 3 2 2 3 2" xfId="7073"/>
    <cellStyle name="Note 3 2 2 3 2 2" xfId="11207"/>
    <cellStyle name="Note 3 2 2 3 2 3" xfId="20591"/>
    <cellStyle name="Note 3 2 2 3 3" xfId="5364"/>
    <cellStyle name="Note 3 2 2 3 3 2" xfId="18882"/>
    <cellStyle name="Note 3 2 2 3 4" xfId="9809"/>
    <cellStyle name="Note 3 2 2 3 5" xfId="18164"/>
    <cellStyle name="Note 3 2 2 4" xfId="4130"/>
    <cellStyle name="Note 3 2 2 4 2" xfId="8248"/>
    <cellStyle name="Note 3 2 2 4 2 2" xfId="12216"/>
    <cellStyle name="Note 3 2 2 4 2 3" xfId="21766"/>
    <cellStyle name="Note 3 2 2 4 3" xfId="6540"/>
    <cellStyle name="Note 3 2 2 4 3 2" xfId="20058"/>
    <cellStyle name="Note 3 2 2 4 4" xfId="9987"/>
    <cellStyle name="Note 3 2 2 4 5" xfId="13867"/>
    <cellStyle name="Note 3 2 2 5" xfId="4512"/>
    <cellStyle name="Note 3 2 2 5 2" xfId="8480"/>
    <cellStyle name="Note 3 2 2 5 2 2" xfId="12448"/>
    <cellStyle name="Note 3 2 2 5 2 3" xfId="21998"/>
    <cellStyle name="Note 3 2 2 5 3" xfId="6772"/>
    <cellStyle name="Note 3 2 2 5 3 2" xfId="20290"/>
    <cellStyle name="Note 3 2 2 5 4" xfId="10164"/>
    <cellStyle name="Note 3 2 2 5 5" xfId="13493"/>
    <cellStyle name="Note 3 2 2 6" xfId="7004"/>
    <cellStyle name="Note 3 2 2 6 2" xfId="8712"/>
    <cellStyle name="Note 3 2 2 6 2 2" xfId="12680"/>
    <cellStyle name="Note 3 2 2 6 2 3" xfId="22230"/>
    <cellStyle name="Note 3 2 2 6 3" xfId="11138"/>
    <cellStyle name="Note 3 2 2 6 4" xfId="20522"/>
    <cellStyle name="Note 3 2 2 7" xfId="5992"/>
    <cellStyle name="Note 3 2 2 7 2" xfId="10733"/>
    <cellStyle name="Note 3 2 2 7 3" xfId="19510"/>
    <cellStyle name="Note 3 2 2 8" xfId="7700"/>
    <cellStyle name="Note 3 2 2 8 2" xfId="11721"/>
    <cellStyle name="Note 3 2 2 8 3" xfId="21218"/>
    <cellStyle name="Note 3 2 2 9" xfId="5186"/>
    <cellStyle name="Note 3 2 2 9 2" xfId="12896"/>
    <cellStyle name="Note 3 2 3" xfId="3237"/>
    <cellStyle name="Note 3 2 3 10" xfId="9367"/>
    <cellStyle name="Note 3 2 3 11" xfId="14508"/>
    <cellStyle name="Note 3 2 3 2" xfId="3624"/>
    <cellStyle name="Note 3 2 3 2 2" xfId="7985"/>
    <cellStyle name="Note 3 2 3 2 2 2" xfId="11961"/>
    <cellStyle name="Note 3 2 3 2 2 3" xfId="21503"/>
    <cellStyle name="Note 3 2 3 2 3" xfId="6277"/>
    <cellStyle name="Note 3 2 3 2 3 2" xfId="19795"/>
    <cellStyle name="Note 3 2 3 2 4" xfId="9716"/>
    <cellStyle name="Note 3 2 3 2 5" xfId="14660"/>
    <cellStyle name="Note 3 2 3 3" xfId="4007"/>
    <cellStyle name="Note 3 2 3 3 2" xfId="7087"/>
    <cellStyle name="Note 3 2 3 3 2 2" xfId="11221"/>
    <cellStyle name="Note 3 2 3 3 2 3" xfId="20605"/>
    <cellStyle name="Note 3 2 3 3 3" xfId="5378"/>
    <cellStyle name="Note 3 2 3 3 3 2" xfId="18896"/>
    <cellStyle name="Note 3 2 3 3 4" xfId="9926"/>
    <cellStyle name="Note 3 2 3 3 5" xfId="13984"/>
    <cellStyle name="Note 3 2 3 4" xfId="4390"/>
    <cellStyle name="Note 3 2 3 4 2" xfId="8292"/>
    <cellStyle name="Note 3 2 3 4 2 2" xfId="12260"/>
    <cellStyle name="Note 3 2 3 4 2 3" xfId="21810"/>
    <cellStyle name="Note 3 2 3 4 3" xfId="6584"/>
    <cellStyle name="Note 3 2 3 4 3 2" xfId="20102"/>
    <cellStyle name="Note 3 2 3 4 4" xfId="10104"/>
    <cellStyle name="Note 3 2 3 4 5" xfId="13615"/>
    <cellStyle name="Note 3 2 3 5" xfId="4772"/>
    <cellStyle name="Note 3 2 3 5 2" xfId="8524"/>
    <cellStyle name="Note 3 2 3 5 2 2" xfId="12492"/>
    <cellStyle name="Note 3 2 3 5 2 3" xfId="22042"/>
    <cellStyle name="Note 3 2 3 5 3" xfId="6816"/>
    <cellStyle name="Note 3 2 3 5 3 2" xfId="20334"/>
    <cellStyle name="Note 3 2 3 5 4" xfId="10281"/>
    <cellStyle name="Note 3 2 3 5 5" xfId="13233"/>
    <cellStyle name="Note 3 2 3 6" xfId="7048"/>
    <cellStyle name="Note 3 2 3 6 2" xfId="8756"/>
    <cellStyle name="Note 3 2 3 6 2 2" xfId="12724"/>
    <cellStyle name="Note 3 2 3 6 2 3" xfId="22274"/>
    <cellStyle name="Note 3 2 3 6 3" xfId="11182"/>
    <cellStyle name="Note 3 2 3 6 4" xfId="20566"/>
    <cellStyle name="Note 3 2 3 7" xfId="6036"/>
    <cellStyle name="Note 3 2 3 7 2" xfId="10777"/>
    <cellStyle name="Note 3 2 3 7 3" xfId="19554"/>
    <cellStyle name="Note 3 2 3 8" xfId="7744"/>
    <cellStyle name="Note 3 2 3 8 2" xfId="11765"/>
    <cellStyle name="Note 3 2 3 8 3" xfId="21262"/>
    <cellStyle name="Note 3 2 3 9" xfId="5230"/>
    <cellStyle name="Note 3 2 3 9 2" xfId="12864"/>
    <cellStyle name="Note 3 2 4" xfId="3294"/>
    <cellStyle name="Note 3 2 4 2" xfId="3681"/>
    <cellStyle name="Note 3 2 4 2 2" xfId="15294"/>
    <cellStyle name="Note 3 2 4 3" xfId="4064"/>
    <cellStyle name="Note 3 2 4 3 2" xfId="13927"/>
    <cellStyle name="Note 3 2 4 4" xfId="4447"/>
    <cellStyle name="Note 3 2 4 4 2" xfId="13558"/>
    <cellStyle name="Note 3 2 4 5" xfId="4829"/>
    <cellStyle name="Note 3 2 4 5 2" xfId="13177"/>
    <cellStyle name="Note 3 2 4 6" xfId="5826"/>
    <cellStyle name="Note 3 2 4 6 2" xfId="19344"/>
    <cellStyle name="Note 3 2 4 7" xfId="9424"/>
    <cellStyle name="Note 3 2 4 8" xfId="17279"/>
    <cellStyle name="Note 3 2 5" xfId="2912"/>
    <cellStyle name="Note 3 2 5 2" xfId="7534"/>
    <cellStyle name="Note 3 2 5 2 2" xfId="21052"/>
    <cellStyle name="Note 3 2 5 3" xfId="9064"/>
    <cellStyle name="Note 3 2 5 4" xfId="16511"/>
    <cellStyle name="Note 3 2 6" xfId="8902"/>
    <cellStyle name="Note 3 3" xfId="2661"/>
    <cellStyle name="Note 3 3 2" xfId="2945"/>
    <cellStyle name="Note 3 3 2 10" xfId="9097"/>
    <cellStyle name="Note 3 3 2 11" xfId="15563"/>
    <cellStyle name="Note 3 3 2 2" xfId="3332"/>
    <cellStyle name="Note 3 3 2 2 2" xfId="7321"/>
    <cellStyle name="Note 3 3 2 2 2 2" xfId="11411"/>
    <cellStyle name="Note 3 3 2 2 2 3" xfId="20839"/>
    <cellStyle name="Note 3 3 2 2 3" xfId="5612"/>
    <cellStyle name="Note 3 3 2 2 3 2" xfId="19130"/>
    <cellStyle name="Note 3 3 2 2 4" xfId="9462"/>
    <cellStyle name="Note 3 3 2 2 5" xfId="14961"/>
    <cellStyle name="Note 3 3 2 3" xfId="3715"/>
    <cellStyle name="Note 3 3 2 3 2" xfId="5133"/>
    <cellStyle name="Note 3 3 2 3 2 2" xfId="10373"/>
    <cellStyle name="Note 3 3 2 3 2 3" xfId="12929"/>
    <cellStyle name="Note 3 3 2 3 3" xfId="5269"/>
    <cellStyle name="Note 3 3 2 3 3 2" xfId="12754"/>
    <cellStyle name="Note 3 3 2 3 4" xfId="9777"/>
    <cellStyle name="Note 3 3 2 3 5" xfId="18502"/>
    <cellStyle name="Note 3 3 2 4" xfId="4098"/>
    <cellStyle name="Note 3 3 2 4 2" xfId="8219"/>
    <cellStyle name="Note 3 3 2 4 2 2" xfId="12187"/>
    <cellStyle name="Note 3 3 2 4 2 3" xfId="21737"/>
    <cellStyle name="Note 3 3 2 4 3" xfId="6511"/>
    <cellStyle name="Note 3 3 2 4 3 2" xfId="20029"/>
    <cellStyle name="Note 3 3 2 4 4" xfId="9955"/>
    <cellStyle name="Note 3 3 2 4 5" xfId="13896"/>
    <cellStyle name="Note 3 3 2 5" xfId="4480"/>
    <cellStyle name="Note 3 3 2 5 2" xfId="8451"/>
    <cellStyle name="Note 3 3 2 5 2 2" xfId="12419"/>
    <cellStyle name="Note 3 3 2 5 2 3" xfId="21969"/>
    <cellStyle name="Note 3 3 2 5 3" xfId="6743"/>
    <cellStyle name="Note 3 3 2 5 3 2" xfId="20261"/>
    <cellStyle name="Note 3 3 2 5 4" xfId="10132"/>
    <cellStyle name="Note 3 3 2 5 5" xfId="13525"/>
    <cellStyle name="Note 3 3 2 6" xfId="6975"/>
    <cellStyle name="Note 3 3 2 6 2" xfId="8683"/>
    <cellStyle name="Note 3 3 2 6 2 2" xfId="12651"/>
    <cellStyle name="Note 3 3 2 6 2 3" xfId="22201"/>
    <cellStyle name="Note 3 3 2 6 3" xfId="11109"/>
    <cellStyle name="Note 3 3 2 6 4" xfId="20493"/>
    <cellStyle name="Note 3 3 2 7" xfId="5963"/>
    <cellStyle name="Note 3 3 2 7 2" xfId="10704"/>
    <cellStyle name="Note 3 3 2 7 3" xfId="19481"/>
    <cellStyle name="Note 3 3 2 8" xfId="7671"/>
    <cellStyle name="Note 3 3 2 8 2" xfId="11692"/>
    <cellStyle name="Note 3 3 2 8 3" xfId="21189"/>
    <cellStyle name="Note 3 3 2 9" xfId="5155"/>
    <cellStyle name="Note 3 3 2 9 2" xfId="12772"/>
    <cellStyle name="Note 3 3 3" xfId="3153"/>
    <cellStyle name="Note 3 3 3 10" xfId="9283"/>
    <cellStyle name="Note 3 3 3 11" xfId="15494"/>
    <cellStyle name="Note 3 3 3 2" xfId="3540"/>
    <cellStyle name="Note 3 3 3 2 2" xfId="7325"/>
    <cellStyle name="Note 3 3 3 2 2 2" xfId="11415"/>
    <cellStyle name="Note 3 3 3 2 2 3" xfId="20843"/>
    <cellStyle name="Note 3 3 3 2 3" xfId="5616"/>
    <cellStyle name="Note 3 3 3 2 3 2" xfId="19134"/>
    <cellStyle name="Note 3 3 3 2 4" xfId="9632"/>
    <cellStyle name="Note 3 3 3 2 5" xfId="18739"/>
    <cellStyle name="Note 3 3 3 3" xfId="3923"/>
    <cellStyle name="Note 3 3 3 3 2" xfId="7079"/>
    <cellStyle name="Note 3 3 3 3 2 2" xfId="11213"/>
    <cellStyle name="Note 3 3 3 3 2 3" xfId="20597"/>
    <cellStyle name="Note 3 3 3 3 3" xfId="5370"/>
    <cellStyle name="Note 3 3 3 3 3 2" xfId="18888"/>
    <cellStyle name="Note 3 3 3 3 4" xfId="9846"/>
    <cellStyle name="Note 3 3 3 3 5" xfId="14068"/>
    <cellStyle name="Note 3 3 3 4" xfId="4306"/>
    <cellStyle name="Note 3 3 3 4 2" xfId="8187"/>
    <cellStyle name="Note 3 3 3 4 2 2" xfId="12155"/>
    <cellStyle name="Note 3 3 3 4 2 3" xfId="21705"/>
    <cellStyle name="Note 3 3 3 4 3" xfId="6479"/>
    <cellStyle name="Note 3 3 3 4 3 2" xfId="19997"/>
    <cellStyle name="Note 3 3 3 4 4" xfId="10024"/>
    <cellStyle name="Note 3 3 3 4 5" xfId="13699"/>
    <cellStyle name="Note 3 3 3 5" xfId="4688"/>
    <cellStyle name="Note 3 3 3 5 2" xfId="8419"/>
    <cellStyle name="Note 3 3 3 5 2 2" xfId="12387"/>
    <cellStyle name="Note 3 3 3 5 2 3" xfId="21937"/>
    <cellStyle name="Note 3 3 3 5 3" xfId="6711"/>
    <cellStyle name="Note 3 3 3 5 3 2" xfId="20229"/>
    <cellStyle name="Note 3 3 3 5 4" xfId="10201"/>
    <cellStyle name="Note 3 3 3 5 5" xfId="13317"/>
    <cellStyle name="Note 3 3 3 6" xfId="6943"/>
    <cellStyle name="Note 3 3 3 6 2" xfId="8651"/>
    <cellStyle name="Note 3 3 3 6 2 2" xfId="12619"/>
    <cellStyle name="Note 3 3 3 6 2 3" xfId="22169"/>
    <cellStyle name="Note 3 3 3 6 3" xfId="11077"/>
    <cellStyle name="Note 3 3 3 6 4" xfId="20461"/>
    <cellStyle name="Note 3 3 3 7" xfId="5931"/>
    <cellStyle name="Note 3 3 3 7 2" xfId="10672"/>
    <cellStyle name="Note 3 3 3 7 3" xfId="19449"/>
    <cellStyle name="Note 3 3 3 8" xfId="7639"/>
    <cellStyle name="Note 3 3 3 8 2" xfId="11660"/>
    <cellStyle name="Note 3 3 3 8 3" xfId="21157"/>
    <cellStyle name="Note 3 3 3 9" xfId="5027"/>
    <cellStyle name="Note 3 3 3 9 2" xfId="12992"/>
    <cellStyle name="Note 3 3 4" xfId="3067"/>
    <cellStyle name="Note 3 3 4 2" xfId="3454"/>
    <cellStyle name="Note 3 3 4 2 2" xfId="17111"/>
    <cellStyle name="Note 3 3 4 3" xfId="3837"/>
    <cellStyle name="Note 3 3 4 3 2" xfId="14093"/>
    <cellStyle name="Note 3 3 4 4" xfId="4220"/>
    <cellStyle name="Note 3 3 4 4 2" xfId="13785"/>
    <cellStyle name="Note 3 3 4 5" xfId="4602"/>
    <cellStyle name="Note 3 3 4 5 2" xfId="13403"/>
    <cellStyle name="Note 3 3 4 6" xfId="5746"/>
    <cellStyle name="Note 3 3 4 6 2" xfId="19264"/>
    <cellStyle name="Note 3 3 4 7" xfId="9207"/>
    <cellStyle name="Note 3 3 4 8" xfId="15555"/>
    <cellStyle name="Note 3 3 5" xfId="2861"/>
    <cellStyle name="Note 3 3 5 2" xfId="7455"/>
    <cellStyle name="Note 3 3 5 2 2" xfId="20973"/>
    <cellStyle name="Note 3 3 5 3" xfId="9014"/>
    <cellStyle name="Note 3 3 5 4" xfId="16705"/>
    <cellStyle name="Note 3 3 6" xfId="8818"/>
    <cellStyle name="Note 3 4" xfId="2953"/>
    <cellStyle name="Note 3 4 10" xfId="9105"/>
    <cellStyle name="Note 3 4 11" xfId="18174"/>
    <cellStyle name="Note 3 4 2" xfId="3340"/>
    <cellStyle name="Note 3 4 2 2" xfId="5072"/>
    <cellStyle name="Note 3 4 2 2 2" xfId="10324"/>
    <cellStyle name="Note 3 4 2 2 3" xfId="12960"/>
    <cellStyle name="Note 3 4 2 3" xfId="5295"/>
    <cellStyle name="Note 3 4 2 3 2" xfId="18813"/>
    <cellStyle name="Note 3 4 2 4" xfId="9470"/>
    <cellStyle name="Note 3 4 2 5" xfId="18590"/>
    <cellStyle name="Note 3 4 3" xfId="3723"/>
    <cellStyle name="Note 3 4 3 2" xfId="7094"/>
    <cellStyle name="Note 3 4 3 2 2" xfId="11228"/>
    <cellStyle name="Note 3 4 3 2 3" xfId="20612"/>
    <cellStyle name="Note 3 4 3 3" xfId="5385"/>
    <cellStyle name="Note 3 4 3 3 2" xfId="18903"/>
    <cellStyle name="Note 3 4 3 4" xfId="9785"/>
    <cellStyle name="Note 3 4 3 5" xfId="16444"/>
    <cellStyle name="Note 3 4 4" xfId="4106"/>
    <cellStyle name="Note 3 4 4 2" xfId="8227"/>
    <cellStyle name="Note 3 4 4 2 2" xfId="12195"/>
    <cellStyle name="Note 3 4 4 2 3" xfId="21745"/>
    <cellStyle name="Note 3 4 4 3" xfId="6519"/>
    <cellStyle name="Note 3 4 4 3 2" xfId="20037"/>
    <cellStyle name="Note 3 4 4 4" xfId="9963"/>
    <cellStyle name="Note 3 4 4 5" xfId="13888"/>
    <cellStyle name="Note 3 4 5" xfId="4488"/>
    <cellStyle name="Note 3 4 5 2" xfId="8459"/>
    <cellStyle name="Note 3 4 5 2 2" xfId="12427"/>
    <cellStyle name="Note 3 4 5 2 3" xfId="21977"/>
    <cellStyle name="Note 3 4 5 3" xfId="6751"/>
    <cellStyle name="Note 3 4 5 3 2" xfId="20269"/>
    <cellStyle name="Note 3 4 5 4" xfId="10140"/>
    <cellStyle name="Note 3 4 5 5" xfId="13517"/>
    <cellStyle name="Note 3 4 6" xfId="6983"/>
    <cellStyle name="Note 3 4 6 2" xfId="8691"/>
    <cellStyle name="Note 3 4 6 2 2" xfId="12659"/>
    <cellStyle name="Note 3 4 6 2 3" xfId="22209"/>
    <cellStyle name="Note 3 4 6 3" xfId="11117"/>
    <cellStyle name="Note 3 4 6 4" xfId="20501"/>
    <cellStyle name="Note 3 4 7" xfId="5971"/>
    <cellStyle name="Note 3 4 7 2" xfId="10712"/>
    <cellStyle name="Note 3 4 7 3" xfId="19489"/>
    <cellStyle name="Note 3 4 8" xfId="7679"/>
    <cellStyle name="Note 3 4 8 2" xfId="11700"/>
    <cellStyle name="Note 3 4 8 3" xfId="21197"/>
    <cellStyle name="Note 3 4 9" xfId="5164"/>
    <cellStyle name="Note 3 4 9 2" xfId="12918"/>
    <cellStyle name="Note 3 5" xfId="3180"/>
    <cellStyle name="Note 3 5 10" xfId="9310"/>
    <cellStyle name="Note 3 5 11" xfId="14254"/>
    <cellStyle name="Note 3 5 2" xfId="3567"/>
    <cellStyle name="Note 3 5 2 2" xfId="7400"/>
    <cellStyle name="Note 3 5 2 2 2" xfId="11479"/>
    <cellStyle name="Note 3 5 2 2 3" xfId="20918"/>
    <cellStyle name="Note 3 5 2 3" xfId="5691"/>
    <cellStyle name="Note 3 5 2 3 2" xfId="19209"/>
    <cellStyle name="Note 3 5 2 4" xfId="9659"/>
    <cellStyle name="Note 3 5 2 5" xfId="17418"/>
    <cellStyle name="Note 3 5 3" xfId="3950"/>
    <cellStyle name="Note 3 5 3 2" xfId="7084"/>
    <cellStyle name="Note 3 5 3 2 2" xfId="11218"/>
    <cellStyle name="Note 3 5 3 2 3" xfId="20602"/>
    <cellStyle name="Note 3 5 3 3" xfId="5375"/>
    <cellStyle name="Note 3 5 3 3 2" xfId="18893"/>
    <cellStyle name="Note 3 5 3 4" xfId="9873"/>
    <cellStyle name="Note 3 5 3 5" xfId="14041"/>
    <cellStyle name="Note 3 5 4" xfId="4333"/>
    <cellStyle name="Note 3 5 4 2" xfId="8160"/>
    <cellStyle name="Note 3 5 4 2 2" xfId="12128"/>
    <cellStyle name="Note 3 5 4 2 3" xfId="21678"/>
    <cellStyle name="Note 3 5 4 3" xfId="6452"/>
    <cellStyle name="Note 3 5 4 3 2" xfId="19970"/>
    <cellStyle name="Note 3 5 4 4" xfId="10051"/>
    <cellStyle name="Note 3 5 4 5" xfId="13672"/>
    <cellStyle name="Note 3 5 5" xfId="4715"/>
    <cellStyle name="Note 3 5 5 2" xfId="8392"/>
    <cellStyle name="Note 3 5 5 2 2" xfId="12360"/>
    <cellStyle name="Note 3 5 5 2 3" xfId="21910"/>
    <cellStyle name="Note 3 5 5 3" xfId="6684"/>
    <cellStyle name="Note 3 5 5 3 2" xfId="20202"/>
    <cellStyle name="Note 3 5 5 4" xfId="10228"/>
    <cellStyle name="Note 3 5 5 5" xfId="13290"/>
    <cellStyle name="Note 3 5 6" xfId="6916"/>
    <cellStyle name="Note 3 5 6 2" xfId="8624"/>
    <cellStyle name="Note 3 5 6 2 2" xfId="12592"/>
    <cellStyle name="Note 3 5 6 2 3" xfId="22142"/>
    <cellStyle name="Note 3 5 6 3" xfId="11050"/>
    <cellStyle name="Note 3 5 6 4" xfId="20434"/>
    <cellStyle name="Note 3 5 7" xfId="5904"/>
    <cellStyle name="Note 3 5 7 2" xfId="10645"/>
    <cellStyle name="Note 3 5 7 3" xfId="19422"/>
    <cellStyle name="Note 3 5 8" xfId="7612"/>
    <cellStyle name="Note 3 5 8 2" xfId="11633"/>
    <cellStyle name="Note 3 5 8 3" xfId="21130"/>
    <cellStyle name="Note 3 5 9" xfId="4999"/>
    <cellStyle name="Note 3 5 9 2" xfId="13020"/>
    <cellStyle name="Note 3 6" xfId="3045"/>
    <cellStyle name="Note 3 6 2" xfId="3432"/>
    <cellStyle name="Note 3 6 2 2" xfId="7784"/>
    <cellStyle name="Note 3 6 2 2 2" xfId="21302"/>
    <cellStyle name="Note 3 6 2 3" xfId="9544"/>
    <cellStyle name="Note 3 6 2 4" xfId="17386"/>
    <cellStyle name="Note 3 6 3" xfId="3815"/>
    <cellStyle name="Note 3 6 3 2" xfId="14471"/>
    <cellStyle name="Note 3 6 4" xfId="4198"/>
    <cellStyle name="Note 3 6 4 2" xfId="13807"/>
    <cellStyle name="Note 3 6 5" xfId="4580"/>
    <cellStyle name="Note 3 6 5 2" xfId="13425"/>
    <cellStyle name="Note 3 6 6" xfId="6076"/>
    <cellStyle name="Note 3 6 6 2" xfId="19594"/>
    <cellStyle name="Note 3 6 7" xfId="9185"/>
    <cellStyle name="Note 3 6 8" xfId="14310"/>
    <cellStyle name="Note 3 7" xfId="5351"/>
    <cellStyle name="Note 3 7 2" xfId="5064"/>
    <cellStyle name="Note 3 7 2 2" xfId="10317"/>
    <cellStyle name="Note 3 7 2 3" xfId="12813"/>
    <cellStyle name="Note 3 7 3" xfId="10429"/>
    <cellStyle name="Note 3 7 4" xfId="18869"/>
    <cellStyle name="Note 3 8" xfId="6341"/>
    <cellStyle name="Note 3 8 2" xfId="8049"/>
    <cellStyle name="Note 3 8 2 2" xfId="12020"/>
    <cellStyle name="Note 3 8 2 3" xfId="21567"/>
    <cellStyle name="Note 3 8 3" xfId="10876"/>
    <cellStyle name="Note 3 8 4" xfId="19859"/>
    <cellStyle name="Note 3 9" xfId="6335"/>
    <cellStyle name="Note 3 9 2" xfId="8043"/>
    <cellStyle name="Note 3 9 2 2" xfId="12014"/>
    <cellStyle name="Note 3 9 2 3" xfId="21561"/>
    <cellStyle name="Note 3 9 3" xfId="10870"/>
    <cellStyle name="Note 3 9 4" xfId="19853"/>
    <cellStyle name="Note 4" xfId="3009"/>
    <cellStyle name="Note 4 2" xfId="3396"/>
    <cellStyle name="Note 4 2 2" xfId="17715"/>
    <cellStyle name="Note 4 3" xfId="3779"/>
    <cellStyle name="Note 4 3 2" xfId="14722"/>
    <cellStyle name="Note 4 4" xfId="4162"/>
    <cellStyle name="Note 4 4 2" xfId="13843"/>
    <cellStyle name="Note 4 5" xfId="4544"/>
    <cellStyle name="Note 4 5 2" xfId="13461"/>
    <cellStyle name="Note 4 6" xfId="16125"/>
    <cellStyle name="Note 5" xfId="3125"/>
    <cellStyle name="Note 5 2" xfId="3512"/>
    <cellStyle name="Note 5 2 2" xfId="16534"/>
    <cellStyle name="Note 5 3" xfId="3895"/>
    <cellStyle name="Note 5 3 2" xfId="14113"/>
    <cellStyle name="Note 5 4" xfId="4278"/>
    <cellStyle name="Note 5 4 2" xfId="13727"/>
    <cellStyle name="Note 5 5" xfId="4660"/>
    <cellStyle name="Note 5 5 2" xfId="13345"/>
    <cellStyle name="Note 5 6" xfId="17114"/>
    <cellStyle name="Note 6" xfId="22391"/>
    <cellStyle name="Note 7" xfId="2070"/>
    <cellStyle name="Output" xfId="1555"/>
    <cellStyle name="Output 2" xfId="2620"/>
    <cellStyle name="Output 2 10" xfId="5260"/>
    <cellStyle name="Output 2 10 2" xfId="10400"/>
    <cellStyle name="Output 2 10 3" xfId="16142"/>
    <cellStyle name="Output 2 10 4" xfId="12834"/>
    <cellStyle name="Output 2 11" xfId="5042"/>
    <cellStyle name="Output 2 11 2" xfId="10304"/>
    <cellStyle name="Output 2 11 3" xfId="15996"/>
    <cellStyle name="Output 2 11 4" xfId="12977"/>
    <cellStyle name="Output 2 12" xfId="4853"/>
    <cellStyle name="Output 2 12 2" xfId="15830"/>
    <cellStyle name="Output 2 12 3" xfId="13153"/>
    <cellStyle name="Output 2 13" xfId="8783"/>
    <cellStyle name="Output 2 14" xfId="14148"/>
    <cellStyle name="Output 2 2" xfId="2709"/>
    <cellStyle name="Output 2 2 10" xfId="7485"/>
    <cellStyle name="Output 2 2 10 2" xfId="11539"/>
    <cellStyle name="Output 2 2 10 3" xfId="17843"/>
    <cellStyle name="Output 2 2 10 4" xfId="21003"/>
    <cellStyle name="Output 2 2 11" xfId="4902"/>
    <cellStyle name="Output 2 2 11 2" xfId="15875"/>
    <cellStyle name="Output 2 2 11 3" xfId="13115"/>
    <cellStyle name="Output 2 2 12" xfId="8864"/>
    <cellStyle name="Output 2 2 13" xfId="14278"/>
    <cellStyle name="Output 2 2 14" xfId="15794"/>
    <cellStyle name="Output 2 2 2" xfId="2636"/>
    <cellStyle name="Output 2 2 2 10" xfId="4886"/>
    <cellStyle name="Output 2 2 2 10 2" xfId="15861"/>
    <cellStyle name="Output 2 2 2 10 3" xfId="13120"/>
    <cellStyle name="Output 2 2 2 11" xfId="8793"/>
    <cellStyle name="Output 2 2 2 12" xfId="14215"/>
    <cellStyle name="Output 2 2 2 2" xfId="3128"/>
    <cellStyle name="Output 2 2 2 2 10" xfId="9258"/>
    <cellStyle name="Output 2 2 2 2 11" xfId="14583"/>
    <cellStyle name="Output 2 2 2 2 12" xfId="16768"/>
    <cellStyle name="Output 2 2 2 2 2" xfId="3515"/>
    <cellStyle name="Output 2 2 2 2 2 2" xfId="7376"/>
    <cellStyle name="Output 2 2 2 2 2 2 2" xfId="11462"/>
    <cellStyle name="Output 2 2 2 2 2 2 3" xfId="17757"/>
    <cellStyle name="Output 2 2 2 2 2 2 4" xfId="20894"/>
    <cellStyle name="Output 2 2 2 2 2 3" xfId="5667"/>
    <cellStyle name="Output 2 2 2 2 2 3 2" xfId="16466"/>
    <cellStyle name="Output 2 2 2 2 2 3 3" xfId="19185"/>
    <cellStyle name="Output 2 2 2 2 2 4" xfId="9607"/>
    <cellStyle name="Output 2 2 2 2 2 5" xfId="14863"/>
    <cellStyle name="Output 2 2 2 2 2 6" xfId="16182"/>
    <cellStyle name="Output 2 2 2 2 3" xfId="3898"/>
    <cellStyle name="Output 2 2 2 2 3 2" xfId="7884"/>
    <cellStyle name="Output 2 2 2 2 3 2 2" xfId="11875"/>
    <cellStyle name="Output 2 2 2 2 3 2 3" xfId="18140"/>
    <cellStyle name="Output 2 2 2 2 3 2 4" xfId="21402"/>
    <cellStyle name="Output 2 2 2 2 3 3" xfId="6176"/>
    <cellStyle name="Output 2 2 2 2 3 3 2" xfId="16848"/>
    <cellStyle name="Output 2 2 2 2 3 3 3" xfId="19694"/>
    <cellStyle name="Output 2 2 2 2 3 4" xfId="9821"/>
    <cellStyle name="Output 2 2 2 2 3 5" xfId="15139"/>
    <cellStyle name="Output 2 2 2 2 3 6" xfId="12826"/>
    <cellStyle name="Output 2 2 2 2 4" xfId="4281"/>
    <cellStyle name="Output 2 2 2 2 4 2" xfId="8200"/>
    <cellStyle name="Output 2 2 2 2 4 2 2" xfId="12168"/>
    <cellStyle name="Output 2 2 2 2 4 2 3" xfId="18392"/>
    <cellStyle name="Output 2 2 2 2 4 2 4" xfId="21718"/>
    <cellStyle name="Output 2 2 2 2 4 3" xfId="6492"/>
    <cellStyle name="Output 2 2 2 2 4 3 2" xfId="17101"/>
    <cellStyle name="Output 2 2 2 2 4 3 3" xfId="20010"/>
    <cellStyle name="Output 2 2 2 2 4 4" xfId="9999"/>
    <cellStyle name="Output 2 2 2 2 4 5" xfId="15414"/>
    <cellStyle name="Output 2 2 2 2 4 6" xfId="13724"/>
    <cellStyle name="Output 2 2 2 2 5" xfId="4663"/>
    <cellStyle name="Output 2 2 2 2 5 2" xfId="8432"/>
    <cellStyle name="Output 2 2 2 2 5 2 2" xfId="12400"/>
    <cellStyle name="Output 2 2 2 2 5 2 3" xfId="18563"/>
    <cellStyle name="Output 2 2 2 2 5 2 4" xfId="21950"/>
    <cellStyle name="Output 2 2 2 2 5 3" xfId="6724"/>
    <cellStyle name="Output 2 2 2 2 5 3 2" xfId="17272"/>
    <cellStyle name="Output 2 2 2 2 5 3 3" xfId="20242"/>
    <cellStyle name="Output 2 2 2 2 5 4" xfId="10176"/>
    <cellStyle name="Output 2 2 2 2 5 5" xfId="15688"/>
    <cellStyle name="Output 2 2 2 2 5 6" xfId="13342"/>
    <cellStyle name="Output 2 2 2 2 6" xfId="6956"/>
    <cellStyle name="Output 2 2 2 2 6 2" xfId="8664"/>
    <cellStyle name="Output 2 2 2 2 6 2 2" xfId="12632"/>
    <cellStyle name="Output 2 2 2 2 6 2 3" xfId="18734"/>
    <cellStyle name="Output 2 2 2 2 6 2 4" xfId="22182"/>
    <cellStyle name="Output 2 2 2 2 6 3" xfId="11090"/>
    <cellStyle name="Output 2 2 2 2 6 4" xfId="17442"/>
    <cellStyle name="Output 2 2 2 2 6 5" xfId="20474"/>
    <cellStyle name="Output 2 2 2 2 7" xfId="5944"/>
    <cellStyle name="Output 2 2 2 2 7 2" xfId="10685"/>
    <cellStyle name="Output 2 2 2 2 7 3" xfId="16680"/>
    <cellStyle name="Output 2 2 2 2 7 4" xfId="19462"/>
    <cellStyle name="Output 2 2 2 2 8" xfId="7652"/>
    <cellStyle name="Output 2 2 2 2 8 2" xfId="11673"/>
    <cellStyle name="Output 2 2 2 2 8 3" xfId="17972"/>
    <cellStyle name="Output 2 2 2 2 8 4" xfId="21170"/>
    <cellStyle name="Output 2 2 2 2 9" xfId="5040"/>
    <cellStyle name="Output 2 2 2 2 9 2" xfId="15995"/>
    <cellStyle name="Output 2 2 2 2 9 3" xfId="12979"/>
    <cellStyle name="Output 2 2 2 3" xfId="3120"/>
    <cellStyle name="Output 2 2 2 3 2" xfId="3507"/>
    <cellStyle name="Output 2 2 2 3 2 2" xfId="7332"/>
    <cellStyle name="Output 2 2 2 3 2 2 2" xfId="17722"/>
    <cellStyle name="Output 2 2 2 3 2 2 3" xfId="20850"/>
    <cellStyle name="Output 2 2 2 3 2 3" xfId="9600"/>
    <cellStyle name="Output 2 2 2 3 2 4" xfId="14857"/>
    <cellStyle name="Output 2 2 2 3 2 5" xfId="14749"/>
    <cellStyle name="Output 2 2 2 3 3" xfId="3890"/>
    <cellStyle name="Output 2 2 2 3 3 2" xfId="15133"/>
    <cellStyle name="Output 2 2 2 3 3 3" xfId="14130"/>
    <cellStyle name="Output 2 2 2 3 4" xfId="4273"/>
    <cellStyle name="Output 2 2 2 3 4 2" xfId="15408"/>
    <cellStyle name="Output 2 2 2 3 4 3" xfId="13732"/>
    <cellStyle name="Output 2 2 2 3 5" xfId="4655"/>
    <cellStyle name="Output 2 2 2 3 5 2" xfId="15682"/>
    <cellStyle name="Output 2 2 2 3 5 3" xfId="13350"/>
    <cellStyle name="Output 2 2 2 3 6" xfId="5623"/>
    <cellStyle name="Output 2 2 2 3 6 2" xfId="16431"/>
    <cellStyle name="Output 2 2 2 3 6 3" xfId="19141"/>
    <cellStyle name="Output 2 2 2 3 7" xfId="9251"/>
    <cellStyle name="Output 2 2 2 3 8" xfId="14577"/>
    <cellStyle name="Output 2 2 2 3 9" xfId="18747"/>
    <cellStyle name="Output 2 2 2 4" xfId="2836"/>
    <cellStyle name="Output 2 2 2 4 2" xfId="8013"/>
    <cellStyle name="Output 2 2 2 4 2 2" xfId="11989"/>
    <cellStyle name="Output 2 2 2 4 2 3" xfId="18230"/>
    <cellStyle name="Output 2 2 2 4 2 4" xfId="21531"/>
    <cellStyle name="Output 2 2 2 4 3" xfId="6305"/>
    <cellStyle name="Output 2 2 2 4 3 2" xfId="16939"/>
    <cellStyle name="Output 2 2 2 4 3 3" xfId="19823"/>
    <cellStyle name="Output 2 2 2 4 4" xfId="8989"/>
    <cellStyle name="Output 2 2 2 4 5" xfId="14376"/>
    <cellStyle name="Output 2 2 2 4 6" xfId="15823"/>
    <cellStyle name="Output 2 2 2 5" xfId="5543"/>
    <cellStyle name="Output 2 2 2 5 2" xfId="7252"/>
    <cellStyle name="Output 2 2 2 5 2 2" xfId="11357"/>
    <cellStyle name="Output 2 2 2 5 2 3" xfId="17653"/>
    <cellStyle name="Output 2 2 2 5 2 4" xfId="20770"/>
    <cellStyle name="Output 2 2 2 5 3" xfId="10497"/>
    <cellStyle name="Output 2 2 2 5 4" xfId="16362"/>
    <cellStyle name="Output 2 2 2 5 5" xfId="19061"/>
    <cellStyle name="Output 2 2 2 6" xfId="6151"/>
    <cellStyle name="Output 2 2 2 6 2" xfId="7859"/>
    <cellStyle name="Output 2 2 2 6 2 2" xfId="11857"/>
    <cellStyle name="Output 2 2 2 6 2 3" xfId="18118"/>
    <cellStyle name="Output 2 2 2 6 2 4" xfId="21377"/>
    <cellStyle name="Output 2 2 2 6 3" xfId="10825"/>
    <cellStyle name="Output 2 2 2 6 4" xfId="16826"/>
    <cellStyle name="Output 2 2 2 6 5" xfId="19669"/>
    <cellStyle name="Output 2 2 2 7" xfId="6117"/>
    <cellStyle name="Output 2 2 2 7 2" xfId="7825"/>
    <cellStyle name="Output 2 2 2 7 2 2" xfId="11834"/>
    <cellStyle name="Output 2 2 2 7 2 3" xfId="18089"/>
    <cellStyle name="Output 2 2 2 7 2 4" xfId="21343"/>
    <cellStyle name="Output 2 2 2 7 3" xfId="10814"/>
    <cellStyle name="Output 2 2 2 7 4" xfId="16797"/>
    <cellStyle name="Output 2 2 2 7 5" xfId="19635"/>
    <cellStyle name="Output 2 2 2 8" xfId="5757"/>
    <cellStyle name="Output 2 2 2 8 2" xfId="10536"/>
    <cellStyle name="Output 2 2 2 8 3" xfId="16536"/>
    <cellStyle name="Output 2 2 2 8 4" xfId="19275"/>
    <cellStyle name="Output 2 2 2 9" xfId="7466"/>
    <cellStyle name="Output 2 2 2 9 2" xfId="11523"/>
    <cellStyle name="Output 2 2 2 9 3" xfId="17827"/>
    <cellStyle name="Output 2 2 2 9 4" xfId="20984"/>
    <cellStyle name="Output 2 2 3" xfId="3199"/>
    <cellStyle name="Output 2 2 3 10" xfId="9329"/>
    <cellStyle name="Output 2 2 3 11" xfId="14643"/>
    <cellStyle name="Output 2 2 3 12" xfId="15482"/>
    <cellStyle name="Output 2 2 3 2" xfId="3586"/>
    <cellStyle name="Output 2 2 3 2 2" xfId="7345"/>
    <cellStyle name="Output 2 2 3 2 2 2" xfId="11431"/>
    <cellStyle name="Output 2 2 3 2 2 3" xfId="17734"/>
    <cellStyle name="Output 2 2 3 2 2 4" xfId="20863"/>
    <cellStyle name="Output 2 2 3 2 3" xfId="5636"/>
    <cellStyle name="Output 2 2 3 2 3 2" xfId="16443"/>
    <cellStyle name="Output 2 2 3 2 3 3" xfId="19154"/>
    <cellStyle name="Output 2 2 3 2 4" xfId="9678"/>
    <cellStyle name="Output 2 2 3 2 5" xfId="14923"/>
    <cellStyle name="Output 2 2 3 2 6" xfId="17283"/>
    <cellStyle name="Output 2 2 3 3" xfId="3969"/>
    <cellStyle name="Output 2 2 3 3 2" xfId="7211"/>
    <cellStyle name="Output 2 2 3 3 2 2" xfId="11337"/>
    <cellStyle name="Output 2 2 3 3 2 3" xfId="17616"/>
    <cellStyle name="Output 2 2 3 3 2 4" xfId="20729"/>
    <cellStyle name="Output 2 2 3 3 3" xfId="5502"/>
    <cellStyle name="Output 2 2 3 3 3 2" xfId="16325"/>
    <cellStyle name="Output 2 2 3 3 3 3" xfId="19020"/>
    <cellStyle name="Output 2 2 3 3 4" xfId="9889"/>
    <cellStyle name="Output 2 2 3 3 5" xfId="15199"/>
    <cellStyle name="Output 2 2 3 3 6" xfId="14022"/>
    <cellStyle name="Output 2 2 3 4" xfId="4352"/>
    <cellStyle name="Output 2 2 3 4 2" xfId="8123"/>
    <cellStyle name="Output 2 2 3 4 2 2" xfId="12091"/>
    <cellStyle name="Output 2 2 3 4 2 3" xfId="18327"/>
    <cellStyle name="Output 2 2 3 4 2 4" xfId="21641"/>
    <cellStyle name="Output 2 2 3 4 3" xfId="6415"/>
    <cellStyle name="Output 2 2 3 4 3 2" xfId="17036"/>
    <cellStyle name="Output 2 2 3 4 3 3" xfId="19933"/>
    <cellStyle name="Output 2 2 3 4 4" xfId="10067"/>
    <cellStyle name="Output 2 2 3 4 5" xfId="15474"/>
    <cellStyle name="Output 2 2 3 4 6" xfId="13653"/>
    <cellStyle name="Output 2 2 3 5" xfId="4734"/>
    <cellStyle name="Output 2 2 3 5 2" xfId="8355"/>
    <cellStyle name="Output 2 2 3 5 2 2" xfId="12323"/>
    <cellStyle name="Output 2 2 3 5 2 3" xfId="18498"/>
    <cellStyle name="Output 2 2 3 5 2 4" xfId="21873"/>
    <cellStyle name="Output 2 2 3 5 3" xfId="6647"/>
    <cellStyle name="Output 2 2 3 5 3 2" xfId="17207"/>
    <cellStyle name="Output 2 2 3 5 3 3" xfId="20165"/>
    <cellStyle name="Output 2 2 3 5 4" xfId="10244"/>
    <cellStyle name="Output 2 2 3 5 5" xfId="15747"/>
    <cellStyle name="Output 2 2 3 5 6" xfId="13271"/>
    <cellStyle name="Output 2 2 3 6" xfId="6879"/>
    <cellStyle name="Output 2 2 3 6 2" xfId="8587"/>
    <cellStyle name="Output 2 2 3 6 2 2" xfId="12555"/>
    <cellStyle name="Output 2 2 3 6 2 3" xfId="18669"/>
    <cellStyle name="Output 2 2 3 6 2 4" xfId="22105"/>
    <cellStyle name="Output 2 2 3 6 3" xfId="11013"/>
    <cellStyle name="Output 2 2 3 6 4" xfId="17377"/>
    <cellStyle name="Output 2 2 3 6 5" xfId="20397"/>
    <cellStyle name="Output 2 2 3 7" xfId="5867"/>
    <cellStyle name="Output 2 2 3 7 2" xfId="10608"/>
    <cellStyle name="Output 2 2 3 7 3" xfId="16615"/>
    <cellStyle name="Output 2 2 3 7 4" xfId="19385"/>
    <cellStyle name="Output 2 2 3 8" xfId="7575"/>
    <cellStyle name="Output 2 2 3 8 2" xfId="11596"/>
    <cellStyle name="Output 2 2 3 8 3" xfId="17907"/>
    <cellStyle name="Output 2 2 3 8 4" xfId="21093"/>
    <cellStyle name="Output 2 2 3 9" xfId="4957"/>
    <cellStyle name="Output 2 2 3 9 2" xfId="15925"/>
    <cellStyle name="Output 2 2 3 9 3" xfId="13062"/>
    <cellStyle name="Output 2 2 4" xfId="3016"/>
    <cellStyle name="Output 2 2 4 2" xfId="3403"/>
    <cellStyle name="Output 2 2 4 2 2" xfId="7785"/>
    <cellStyle name="Output 2 2 4 2 2 2" xfId="18053"/>
    <cellStyle name="Output 2 2 4 2 2 3" xfId="21303"/>
    <cellStyle name="Output 2 2 4 2 3" xfId="9522"/>
    <cellStyle name="Output 2 2 4 2 4" xfId="14776"/>
    <cellStyle name="Output 2 2 4 2 5" xfId="17988"/>
    <cellStyle name="Output 2 2 4 3" xfId="3786"/>
    <cellStyle name="Output 2 2 4 3 2" xfId="15052"/>
    <cellStyle name="Output 2 2 4 3 3" xfId="18624"/>
    <cellStyle name="Output 2 2 4 4" xfId="4169"/>
    <cellStyle name="Output 2 2 4 4 2" xfId="15327"/>
    <cellStyle name="Output 2 2 4 4 3" xfId="13836"/>
    <cellStyle name="Output 2 2 4 5" xfId="4551"/>
    <cellStyle name="Output 2 2 4 5 2" xfId="15601"/>
    <cellStyle name="Output 2 2 4 5 3" xfId="13454"/>
    <cellStyle name="Output 2 2 4 6" xfId="6077"/>
    <cellStyle name="Output 2 2 4 6 2" xfId="16761"/>
    <cellStyle name="Output 2 2 4 6 3" xfId="19595"/>
    <cellStyle name="Output 2 2 4 7" xfId="9159"/>
    <cellStyle name="Output 2 2 4 8" xfId="14496"/>
    <cellStyle name="Output 2 2 4 9" xfId="15778"/>
    <cellStyle name="Output 2 2 5" xfId="6304"/>
    <cellStyle name="Output 2 2 5 2" xfId="8012"/>
    <cellStyle name="Output 2 2 5 2 2" xfId="11988"/>
    <cellStyle name="Output 2 2 5 2 3" xfId="18229"/>
    <cellStyle name="Output 2 2 5 2 4" xfId="21530"/>
    <cellStyle name="Output 2 2 5 3" xfId="10852"/>
    <cellStyle name="Output 2 2 5 4" xfId="16938"/>
    <cellStyle name="Output 2 2 5 5" xfId="19822"/>
    <cellStyle name="Output 2 2 6" xfId="5298"/>
    <cellStyle name="Output 2 2 6 2" xfId="5116"/>
    <cellStyle name="Output 2 2 6 2 2" xfId="10359"/>
    <cellStyle name="Output 2 2 6 2 3" xfId="16049"/>
    <cellStyle name="Output 2 2 6 2 4" xfId="12796"/>
    <cellStyle name="Output 2 2 6 3" xfId="10413"/>
    <cellStyle name="Output 2 2 6 4" xfId="16173"/>
    <cellStyle name="Output 2 2 6 5" xfId="18816"/>
    <cellStyle name="Output 2 2 7" xfId="5509"/>
    <cellStyle name="Output 2 2 7 2" xfId="7218"/>
    <cellStyle name="Output 2 2 7 2 2" xfId="11344"/>
    <cellStyle name="Output 2 2 7 2 3" xfId="17621"/>
    <cellStyle name="Output 2 2 7 2 4" xfId="20736"/>
    <cellStyle name="Output 2 2 7 3" xfId="10484"/>
    <cellStyle name="Output 2 2 7 4" xfId="16330"/>
    <cellStyle name="Output 2 2 7 5" xfId="19027"/>
    <cellStyle name="Output 2 2 8" xfId="5496"/>
    <cellStyle name="Output 2 2 8 2" xfId="7205"/>
    <cellStyle name="Output 2 2 8 2 2" xfId="11331"/>
    <cellStyle name="Output 2 2 8 2 3" xfId="17611"/>
    <cellStyle name="Output 2 2 8 2 4" xfId="20723"/>
    <cellStyle name="Output 2 2 8 3" xfId="10478"/>
    <cellStyle name="Output 2 2 8 4" xfId="16320"/>
    <cellStyle name="Output 2 2 8 5" xfId="19014"/>
    <cellStyle name="Output 2 2 9" xfId="5776"/>
    <cellStyle name="Output 2 2 9 2" xfId="10552"/>
    <cellStyle name="Output 2 2 9 3" xfId="16551"/>
    <cellStyle name="Output 2 2 9 4" xfId="19294"/>
    <cellStyle name="Output 2 3" xfId="2673"/>
    <cellStyle name="Output 2 3 10" xfId="7519"/>
    <cellStyle name="Output 2 3 10 2" xfId="11560"/>
    <cellStyle name="Output 2 3 10 3" xfId="17866"/>
    <cellStyle name="Output 2 3 10 4" xfId="21037"/>
    <cellStyle name="Output 2 3 11" xfId="4923"/>
    <cellStyle name="Output 2 3 11 2" xfId="15893"/>
    <cellStyle name="Output 2 3 11 3" xfId="13096"/>
    <cellStyle name="Output 2 3 12" xfId="8830"/>
    <cellStyle name="Output 2 3 13" xfId="14246"/>
    <cellStyle name="Output 2 3 14" xfId="18780"/>
    <cellStyle name="Output 2 3 2" xfId="2732"/>
    <cellStyle name="Output 2 3 2 10" xfId="4945"/>
    <cellStyle name="Output 2 3 2 10 2" xfId="15915"/>
    <cellStyle name="Output 2 3 2 10 3" xfId="13074"/>
    <cellStyle name="Output 2 3 2 11" xfId="8887"/>
    <cellStyle name="Output 2 3 2 12" xfId="14291"/>
    <cellStyle name="Output 2 3 2 2" xfId="3222"/>
    <cellStyle name="Output 2 3 2 2 10" xfId="9352"/>
    <cellStyle name="Output 2 3 2 2 11" xfId="14656"/>
    <cellStyle name="Output 2 3 2 2 12" xfId="18177"/>
    <cellStyle name="Output 2 3 2 2 2" xfId="3609"/>
    <cellStyle name="Output 2 3 2 2 2 2" xfId="7970"/>
    <cellStyle name="Output 2 3 2 2 2 2 2" xfId="11946"/>
    <cellStyle name="Output 2 3 2 2 2 2 3" xfId="18196"/>
    <cellStyle name="Output 2 3 2 2 2 2 4" xfId="21488"/>
    <cellStyle name="Output 2 3 2 2 2 3" xfId="6262"/>
    <cellStyle name="Output 2 3 2 2 2 3 2" xfId="16904"/>
    <cellStyle name="Output 2 3 2 2 2 3 3" xfId="19780"/>
    <cellStyle name="Output 2 3 2 2 2 4" xfId="9701"/>
    <cellStyle name="Output 2 3 2 2 2 5" xfId="14936"/>
    <cellStyle name="Output 2 3 2 2 2 6" xfId="16722"/>
    <cellStyle name="Output 2 3 2 2 3" xfId="3992"/>
    <cellStyle name="Output 2 3 2 2 3 2" xfId="7769"/>
    <cellStyle name="Output 2 3 2 2 3 2 2" xfId="11790"/>
    <cellStyle name="Output 2 3 2 2 3 2 3" xfId="18042"/>
    <cellStyle name="Output 2 3 2 2 3 2 4" xfId="21287"/>
    <cellStyle name="Output 2 3 2 2 3 3" xfId="6061"/>
    <cellStyle name="Output 2 3 2 2 3 3 2" xfId="16750"/>
    <cellStyle name="Output 2 3 2 2 3 3 3" xfId="19579"/>
    <cellStyle name="Output 2 3 2 2 3 4" xfId="9911"/>
    <cellStyle name="Output 2 3 2 2 3 5" xfId="15212"/>
    <cellStyle name="Output 2 3 2 2 3 6" xfId="13999"/>
    <cellStyle name="Output 2 3 2 2 4" xfId="4375"/>
    <cellStyle name="Output 2 3 2 2 4 2" xfId="8277"/>
    <cellStyle name="Output 2 3 2 2 4 2 2" xfId="12245"/>
    <cellStyle name="Output 2 3 2 2 4 2 3" xfId="18429"/>
    <cellStyle name="Output 2 3 2 2 4 2 4" xfId="21795"/>
    <cellStyle name="Output 2 3 2 2 4 3" xfId="6569"/>
    <cellStyle name="Output 2 3 2 2 4 3 2" xfId="17138"/>
    <cellStyle name="Output 2 3 2 2 4 3 3" xfId="20087"/>
    <cellStyle name="Output 2 3 2 2 4 4" xfId="10089"/>
    <cellStyle name="Output 2 3 2 2 4 5" xfId="15487"/>
    <cellStyle name="Output 2 3 2 2 4 6" xfId="13630"/>
    <cellStyle name="Output 2 3 2 2 5" xfId="4757"/>
    <cellStyle name="Output 2 3 2 2 5 2" xfId="8509"/>
    <cellStyle name="Output 2 3 2 2 5 2 2" xfId="12477"/>
    <cellStyle name="Output 2 3 2 2 5 2 3" xfId="18600"/>
    <cellStyle name="Output 2 3 2 2 5 2 4" xfId="22027"/>
    <cellStyle name="Output 2 3 2 2 5 3" xfId="6801"/>
    <cellStyle name="Output 2 3 2 2 5 3 2" xfId="17308"/>
    <cellStyle name="Output 2 3 2 2 5 3 3" xfId="20319"/>
    <cellStyle name="Output 2 3 2 2 5 4" xfId="10266"/>
    <cellStyle name="Output 2 3 2 2 5 5" xfId="15760"/>
    <cellStyle name="Output 2 3 2 2 5 6" xfId="13248"/>
    <cellStyle name="Output 2 3 2 2 6" xfId="7033"/>
    <cellStyle name="Output 2 3 2 2 6 2" xfId="8741"/>
    <cellStyle name="Output 2 3 2 2 6 2 2" xfId="12709"/>
    <cellStyle name="Output 2 3 2 2 6 2 3" xfId="18772"/>
    <cellStyle name="Output 2 3 2 2 6 2 4" xfId="22259"/>
    <cellStyle name="Output 2 3 2 2 6 3" xfId="11167"/>
    <cellStyle name="Output 2 3 2 2 6 4" xfId="17479"/>
    <cellStyle name="Output 2 3 2 2 6 5" xfId="20551"/>
    <cellStyle name="Output 2 3 2 2 7" xfId="6021"/>
    <cellStyle name="Output 2 3 2 2 7 2" xfId="10762"/>
    <cellStyle name="Output 2 3 2 2 7 3" xfId="16718"/>
    <cellStyle name="Output 2 3 2 2 7 4" xfId="19539"/>
    <cellStyle name="Output 2 3 2 2 8" xfId="7729"/>
    <cellStyle name="Output 2 3 2 2 8 2" xfId="11750"/>
    <cellStyle name="Output 2 3 2 2 8 3" xfId="18010"/>
    <cellStyle name="Output 2 3 2 2 8 4" xfId="21247"/>
    <cellStyle name="Output 2 3 2 2 9" xfId="5215"/>
    <cellStyle name="Output 2 3 2 2 9 2" xfId="16106"/>
    <cellStyle name="Output 2 3 2 2 9 3" xfId="12760"/>
    <cellStyle name="Output 2 3 2 3" xfId="3279"/>
    <cellStyle name="Output 2 3 2 3 2" xfId="3666"/>
    <cellStyle name="Output 2 3 2 3 2 2" xfId="7315"/>
    <cellStyle name="Output 2 3 2 3 2 2 2" xfId="17708"/>
    <cellStyle name="Output 2 3 2 3 2 2 3" xfId="20833"/>
    <cellStyle name="Output 2 3 2 3 2 3" xfId="9748"/>
    <cellStyle name="Output 2 3 2 3 2 4" xfId="14978"/>
    <cellStyle name="Output 2 3 2 3 2 5" xfId="15206"/>
    <cellStyle name="Output 2 3 2 3 3" xfId="4049"/>
    <cellStyle name="Output 2 3 2 3 3 2" xfId="15253"/>
    <cellStyle name="Output 2 3 2 3 3 3" xfId="13942"/>
    <cellStyle name="Output 2 3 2 3 4" xfId="4432"/>
    <cellStyle name="Output 2 3 2 3 4 2" xfId="15529"/>
    <cellStyle name="Output 2 3 2 3 4 3" xfId="13573"/>
    <cellStyle name="Output 2 3 2 3 5" xfId="4814"/>
    <cellStyle name="Output 2 3 2 3 5 2" xfId="15801"/>
    <cellStyle name="Output 2 3 2 3 5 3" xfId="13192"/>
    <cellStyle name="Output 2 3 2 3 6" xfId="5606"/>
    <cellStyle name="Output 2 3 2 3 6 2" xfId="16417"/>
    <cellStyle name="Output 2 3 2 3 6 3" xfId="19124"/>
    <cellStyle name="Output 2 3 2 3 7" xfId="9409"/>
    <cellStyle name="Output 2 3 2 3 8" xfId="14698"/>
    <cellStyle name="Output 2 3 2 3 9" xfId="17098"/>
    <cellStyle name="Output 2 3 2 4" xfId="2897"/>
    <cellStyle name="Output 2 3 2 4 2" xfId="8074"/>
    <cellStyle name="Output 2 3 2 4 2 2" xfId="12044"/>
    <cellStyle name="Output 2 3 2 4 2 3" xfId="18280"/>
    <cellStyle name="Output 2 3 2 4 2 4" xfId="21592"/>
    <cellStyle name="Output 2 3 2 4 3" xfId="6366"/>
    <cellStyle name="Output 2 3 2 4 3 2" xfId="16989"/>
    <cellStyle name="Output 2 3 2 4 3 3" xfId="19884"/>
    <cellStyle name="Output 2 3 2 4 4" xfId="9049"/>
    <cellStyle name="Output 2 3 2 4 5" xfId="14424"/>
    <cellStyle name="Output 2 3 2 4 6" xfId="15579"/>
    <cellStyle name="Output 2 3 2 5" xfId="6403"/>
    <cellStyle name="Output 2 3 2 5 2" xfId="8111"/>
    <cellStyle name="Output 2 3 2 5 2 2" xfId="12079"/>
    <cellStyle name="Output 2 3 2 5 2 3" xfId="18317"/>
    <cellStyle name="Output 2 3 2 5 2 4" xfId="21629"/>
    <cellStyle name="Output 2 3 2 5 3" xfId="10921"/>
    <cellStyle name="Output 2 3 2 5 4" xfId="17026"/>
    <cellStyle name="Output 2 3 2 5 5" xfId="19921"/>
    <cellStyle name="Output 2 3 2 6" xfId="6635"/>
    <cellStyle name="Output 2 3 2 6 2" xfId="8343"/>
    <cellStyle name="Output 2 3 2 6 2 2" xfId="12311"/>
    <cellStyle name="Output 2 3 2 6 2 3" xfId="18488"/>
    <cellStyle name="Output 2 3 2 6 2 4" xfId="21861"/>
    <cellStyle name="Output 2 3 2 6 3" xfId="10961"/>
    <cellStyle name="Output 2 3 2 6 4" xfId="17197"/>
    <cellStyle name="Output 2 3 2 6 5" xfId="20153"/>
    <cellStyle name="Output 2 3 2 7" xfId="6867"/>
    <cellStyle name="Output 2 3 2 7 2" xfId="8575"/>
    <cellStyle name="Output 2 3 2 7 2 2" xfId="12543"/>
    <cellStyle name="Output 2 3 2 7 2 3" xfId="18659"/>
    <cellStyle name="Output 2 3 2 7 2 4" xfId="22093"/>
    <cellStyle name="Output 2 3 2 7 3" xfId="11001"/>
    <cellStyle name="Output 2 3 2 7 4" xfId="17367"/>
    <cellStyle name="Output 2 3 2 7 5" xfId="20385"/>
    <cellStyle name="Output 2 3 2 8" xfId="5850"/>
    <cellStyle name="Output 2 3 2 8 2" xfId="10596"/>
    <cellStyle name="Output 2 3 2 8 3" xfId="16603"/>
    <cellStyle name="Output 2 3 2 8 4" xfId="19368"/>
    <cellStyle name="Output 2 3 2 9" xfId="7558"/>
    <cellStyle name="Output 2 3 2 9 2" xfId="11584"/>
    <cellStyle name="Output 2 3 2 9 3" xfId="17895"/>
    <cellStyle name="Output 2 3 2 9 4" xfId="21076"/>
    <cellStyle name="Output 2 3 3" xfId="3165"/>
    <cellStyle name="Output 2 3 3 10" xfId="9295"/>
    <cellStyle name="Output 2 3 3 11" xfId="14614"/>
    <cellStyle name="Output 2 3 3 12" xfId="17461"/>
    <cellStyle name="Output 2 3 3 2" xfId="3552"/>
    <cellStyle name="Output 2 3 3 2 2" xfId="7364"/>
    <cellStyle name="Output 2 3 3 2 2 2" xfId="11450"/>
    <cellStyle name="Output 2 3 3 2 2 3" xfId="17749"/>
    <cellStyle name="Output 2 3 3 2 2 4" xfId="20882"/>
    <cellStyle name="Output 2 3 3 2 3" xfId="5655"/>
    <cellStyle name="Output 2 3 3 2 3 2" xfId="16458"/>
    <cellStyle name="Output 2 3 3 2 3 3" xfId="19173"/>
    <cellStyle name="Output 2 3 3 2 4" xfId="9644"/>
    <cellStyle name="Output 2 3 3 2 5" xfId="14894"/>
    <cellStyle name="Output 2 3 3 2 6" xfId="17690"/>
    <cellStyle name="Output 2 3 3 3" xfId="3935"/>
    <cellStyle name="Output 2 3 3 3 2" xfId="7847"/>
    <cellStyle name="Output 2 3 3 3 2 2" xfId="11850"/>
    <cellStyle name="Output 2 3 3 3 2 3" xfId="18106"/>
    <cellStyle name="Output 2 3 3 3 2 4" xfId="21365"/>
    <cellStyle name="Output 2 3 3 3 3" xfId="6139"/>
    <cellStyle name="Output 2 3 3 3 3 2" xfId="16814"/>
    <cellStyle name="Output 2 3 3 3 3 3" xfId="19657"/>
    <cellStyle name="Output 2 3 3 3 4" xfId="9858"/>
    <cellStyle name="Output 2 3 3 3 5" xfId="15170"/>
    <cellStyle name="Output 2 3 3 3 6" xfId="14056"/>
    <cellStyle name="Output 2 3 3 4" xfId="4318"/>
    <cellStyle name="Output 2 3 3 4 2" xfId="8175"/>
    <cellStyle name="Output 2 3 3 4 2 2" xfId="12143"/>
    <cellStyle name="Output 2 3 3 4 2 3" xfId="18372"/>
    <cellStyle name="Output 2 3 3 4 2 4" xfId="21693"/>
    <cellStyle name="Output 2 3 3 4 3" xfId="6467"/>
    <cellStyle name="Output 2 3 3 4 3 2" xfId="17081"/>
    <cellStyle name="Output 2 3 3 4 3 3" xfId="19985"/>
    <cellStyle name="Output 2 3 3 4 4" xfId="10036"/>
    <cellStyle name="Output 2 3 3 4 5" xfId="15445"/>
    <cellStyle name="Output 2 3 3 4 6" xfId="13687"/>
    <cellStyle name="Output 2 3 3 5" xfId="4700"/>
    <cellStyle name="Output 2 3 3 5 2" xfId="8407"/>
    <cellStyle name="Output 2 3 3 5 2 2" xfId="12375"/>
    <cellStyle name="Output 2 3 3 5 2 3" xfId="18543"/>
    <cellStyle name="Output 2 3 3 5 2 4" xfId="21925"/>
    <cellStyle name="Output 2 3 3 5 3" xfId="6699"/>
    <cellStyle name="Output 2 3 3 5 3 2" xfId="17252"/>
    <cellStyle name="Output 2 3 3 5 3 3" xfId="20217"/>
    <cellStyle name="Output 2 3 3 5 4" xfId="10213"/>
    <cellStyle name="Output 2 3 3 5 5" xfId="15719"/>
    <cellStyle name="Output 2 3 3 5 6" xfId="13305"/>
    <cellStyle name="Output 2 3 3 6" xfId="6931"/>
    <cellStyle name="Output 2 3 3 6 2" xfId="8639"/>
    <cellStyle name="Output 2 3 3 6 2 2" xfId="12607"/>
    <cellStyle name="Output 2 3 3 6 2 3" xfId="18714"/>
    <cellStyle name="Output 2 3 3 6 2 4" xfId="22157"/>
    <cellStyle name="Output 2 3 3 6 3" xfId="11065"/>
    <cellStyle name="Output 2 3 3 6 4" xfId="17422"/>
    <cellStyle name="Output 2 3 3 6 5" xfId="20449"/>
    <cellStyle name="Output 2 3 3 7" xfId="5919"/>
    <cellStyle name="Output 2 3 3 7 2" xfId="10660"/>
    <cellStyle name="Output 2 3 3 7 3" xfId="16660"/>
    <cellStyle name="Output 2 3 3 7 4" xfId="19437"/>
    <cellStyle name="Output 2 3 3 8" xfId="7627"/>
    <cellStyle name="Output 2 3 3 8 2" xfId="11648"/>
    <cellStyle name="Output 2 3 3 8 3" xfId="17952"/>
    <cellStyle name="Output 2 3 3 8 4" xfId="21145"/>
    <cellStyle name="Output 2 3 3 9" xfId="5015"/>
    <cellStyle name="Output 2 3 3 9 2" xfId="15975"/>
    <cellStyle name="Output 2 3 3 9 3" xfId="13004"/>
    <cellStyle name="Output 2 3 4" xfId="3057"/>
    <cellStyle name="Output 2 3 4 2" xfId="3444"/>
    <cellStyle name="Output 2 3 4 2 2" xfId="7906"/>
    <cellStyle name="Output 2 3 4 2 2 2" xfId="18160"/>
    <cellStyle name="Output 2 3 4 2 2 3" xfId="21424"/>
    <cellStyle name="Output 2 3 4 2 3" xfId="9553"/>
    <cellStyle name="Output 2 3 4 2 4" xfId="14809"/>
    <cellStyle name="Output 2 3 4 2 5" xfId="14879"/>
    <cellStyle name="Output 2 3 4 3" xfId="3827"/>
    <cellStyle name="Output 2 3 4 3 2" xfId="15085"/>
    <cellStyle name="Output 2 3 4 3 3" xfId="14102"/>
    <cellStyle name="Output 2 3 4 4" xfId="4210"/>
    <cellStyle name="Output 2 3 4 4 2" xfId="15360"/>
    <cellStyle name="Output 2 3 4 4 3" xfId="13795"/>
    <cellStyle name="Output 2 3 4 5" xfId="4592"/>
    <cellStyle name="Output 2 3 4 5 2" xfId="15634"/>
    <cellStyle name="Output 2 3 4 5 3" xfId="13413"/>
    <cellStyle name="Output 2 3 4 6" xfId="6198"/>
    <cellStyle name="Output 2 3 4 6 2" xfId="16868"/>
    <cellStyle name="Output 2 3 4 6 3" xfId="19716"/>
    <cellStyle name="Output 2 3 4 7" xfId="9197"/>
    <cellStyle name="Output 2 3 4 8" xfId="14529"/>
    <cellStyle name="Output 2 3 4 9" xfId="14837"/>
    <cellStyle name="Output 2 3 5" xfId="2873"/>
    <cellStyle name="Output 2 3 5 2" xfId="8065"/>
    <cellStyle name="Output 2 3 5 2 2" xfId="12035"/>
    <cellStyle name="Output 2 3 5 2 3" xfId="18272"/>
    <cellStyle name="Output 2 3 5 2 4" xfId="21583"/>
    <cellStyle name="Output 2 3 5 3" xfId="6357"/>
    <cellStyle name="Output 2 3 5 3 2" xfId="16981"/>
    <cellStyle name="Output 2 3 5 3 3" xfId="19875"/>
    <cellStyle name="Output 2 3 5 4" xfId="9026"/>
    <cellStyle name="Output 2 3 5 5" xfId="14407"/>
    <cellStyle name="Output 2 3 5 6" xfId="16892"/>
    <cellStyle name="Output 2 3 6" xfId="6381"/>
    <cellStyle name="Output 2 3 6 2" xfId="8089"/>
    <cellStyle name="Output 2 3 6 2 2" xfId="12057"/>
    <cellStyle name="Output 2 3 6 2 3" xfId="18295"/>
    <cellStyle name="Output 2 3 6 2 4" xfId="21607"/>
    <cellStyle name="Output 2 3 6 3" xfId="10899"/>
    <cellStyle name="Output 2 3 6 4" xfId="17004"/>
    <cellStyle name="Output 2 3 6 5" xfId="19899"/>
    <cellStyle name="Output 2 3 7" xfId="6613"/>
    <cellStyle name="Output 2 3 7 2" xfId="8321"/>
    <cellStyle name="Output 2 3 7 2 2" xfId="12289"/>
    <cellStyle name="Output 2 3 7 2 3" xfId="18466"/>
    <cellStyle name="Output 2 3 7 2 4" xfId="21839"/>
    <cellStyle name="Output 2 3 7 3" xfId="10939"/>
    <cellStyle name="Output 2 3 7 4" xfId="17175"/>
    <cellStyle name="Output 2 3 7 5" xfId="20131"/>
    <cellStyle name="Output 2 3 8" xfId="6845"/>
    <cellStyle name="Output 2 3 8 2" xfId="8553"/>
    <cellStyle name="Output 2 3 8 2 2" xfId="12521"/>
    <cellStyle name="Output 2 3 8 2 3" xfId="18637"/>
    <cellStyle name="Output 2 3 8 2 4" xfId="22071"/>
    <cellStyle name="Output 2 3 8 3" xfId="10979"/>
    <cellStyle name="Output 2 3 8 4" xfId="17345"/>
    <cellStyle name="Output 2 3 8 5" xfId="20363"/>
    <cellStyle name="Output 2 3 9" xfId="5811"/>
    <cellStyle name="Output 2 3 9 2" xfId="10574"/>
    <cellStyle name="Output 2 3 9 3" xfId="16574"/>
    <cellStyle name="Output 2 3 9 4" xfId="19329"/>
    <cellStyle name="Output 2 4" xfId="2827"/>
    <cellStyle name="Output 2 4 10" xfId="8980"/>
    <cellStyle name="Output 2 4 11" xfId="14369"/>
    <cellStyle name="Output 2 4 12" xfId="15009"/>
    <cellStyle name="Output 2 4 2" xfId="2770"/>
    <cellStyle name="Output 2 4 2 2" xfId="7291"/>
    <cellStyle name="Output 2 4 2 2 2" xfId="11396"/>
    <cellStyle name="Output 2 4 2 2 3" xfId="17688"/>
    <cellStyle name="Output 2 4 2 2 4" xfId="20809"/>
    <cellStyle name="Output 2 4 2 3" xfId="5582"/>
    <cellStyle name="Output 2 4 2 3 2" xfId="16397"/>
    <cellStyle name="Output 2 4 2 3 3" xfId="19100"/>
    <cellStyle name="Output 2 4 2 4" xfId="8925"/>
    <cellStyle name="Output 2 4 2 5" xfId="14320"/>
    <cellStyle name="Output 2 4 2 6" xfId="15931"/>
    <cellStyle name="Output 2 4 3" xfId="2809"/>
    <cellStyle name="Output 2 4 3 2" xfId="7916"/>
    <cellStyle name="Output 2 4 3 2 2" xfId="11894"/>
    <cellStyle name="Output 2 4 3 2 3" xfId="18168"/>
    <cellStyle name="Output 2 4 3 2 4" xfId="21434"/>
    <cellStyle name="Output 2 4 3 3" xfId="6208"/>
    <cellStyle name="Output 2 4 3 3 2" xfId="16876"/>
    <cellStyle name="Output 2 4 3 3 3" xfId="19726"/>
    <cellStyle name="Output 2 4 3 4" xfId="8964"/>
    <cellStyle name="Output 2 4 3 5" xfId="14353"/>
    <cellStyle name="Output 2 4 3 6" xfId="15145"/>
    <cellStyle name="Output 2 4 4" xfId="2801"/>
    <cellStyle name="Output 2 4 4 2" xfId="8203"/>
    <cellStyle name="Output 2 4 4 2 2" xfId="12171"/>
    <cellStyle name="Output 2 4 4 2 3" xfId="18393"/>
    <cellStyle name="Output 2 4 4 2 4" xfId="21721"/>
    <cellStyle name="Output 2 4 4 3" xfId="6495"/>
    <cellStyle name="Output 2 4 4 3 2" xfId="17102"/>
    <cellStyle name="Output 2 4 4 3 3" xfId="20013"/>
    <cellStyle name="Output 2 4 4 4" xfId="8956"/>
    <cellStyle name="Output 2 4 4 5" xfId="14347"/>
    <cellStyle name="Output 2 4 4 6" xfId="17266"/>
    <cellStyle name="Output 2 4 5" xfId="2792"/>
    <cellStyle name="Output 2 4 5 2" xfId="8435"/>
    <cellStyle name="Output 2 4 5 2 2" xfId="12403"/>
    <cellStyle name="Output 2 4 5 2 3" xfId="18564"/>
    <cellStyle name="Output 2 4 5 2 4" xfId="21953"/>
    <cellStyle name="Output 2 4 5 3" xfId="6727"/>
    <cellStyle name="Output 2 4 5 3 2" xfId="17273"/>
    <cellStyle name="Output 2 4 5 3 3" xfId="20245"/>
    <cellStyle name="Output 2 4 5 4" xfId="8947"/>
    <cellStyle name="Output 2 4 5 5" xfId="14339"/>
    <cellStyle name="Output 2 4 5 6" xfId="15371"/>
    <cellStyle name="Output 2 4 6" xfId="6959"/>
    <cellStyle name="Output 2 4 6 2" xfId="8667"/>
    <cellStyle name="Output 2 4 6 2 2" xfId="12635"/>
    <cellStyle name="Output 2 4 6 2 3" xfId="18735"/>
    <cellStyle name="Output 2 4 6 2 4" xfId="22185"/>
    <cellStyle name="Output 2 4 6 3" xfId="11093"/>
    <cellStyle name="Output 2 4 6 4" xfId="17443"/>
    <cellStyle name="Output 2 4 6 5" xfId="20477"/>
    <cellStyle name="Output 2 4 7" xfId="5947"/>
    <cellStyle name="Output 2 4 7 2" xfId="10688"/>
    <cellStyle name="Output 2 4 7 3" xfId="16681"/>
    <cellStyle name="Output 2 4 7 4" xfId="19465"/>
    <cellStyle name="Output 2 4 8" xfId="7655"/>
    <cellStyle name="Output 2 4 8 2" xfId="11676"/>
    <cellStyle name="Output 2 4 8 3" xfId="17973"/>
    <cellStyle name="Output 2 4 8 4" xfId="21173"/>
    <cellStyle name="Output 2 4 9" xfId="5048"/>
    <cellStyle name="Output 2 4 9 2" xfId="16000"/>
    <cellStyle name="Output 2 4 9 3" xfId="12973"/>
    <cellStyle name="Output 2 5" xfId="3112"/>
    <cellStyle name="Output 2 5 2" xfId="3499"/>
    <cellStyle name="Output 2 5 2 2" xfId="7413"/>
    <cellStyle name="Output 2 5 2 2 2" xfId="17784"/>
    <cellStyle name="Output 2 5 2 2 3" xfId="20931"/>
    <cellStyle name="Output 2 5 2 3" xfId="9592"/>
    <cellStyle name="Output 2 5 2 4" xfId="14852"/>
    <cellStyle name="Output 2 5 2 5" xfId="17125"/>
    <cellStyle name="Output 2 5 3" xfId="3882"/>
    <cellStyle name="Output 2 5 3 2" xfId="15128"/>
    <cellStyle name="Output 2 5 3 3" xfId="14173"/>
    <cellStyle name="Output 2 5 4" xfId="4265"/>
    <cellStyle name="Output 2 5 4 2" xfId="15403"/>
    <cellStyle name="Output 2 5 4 3" xfId="13740"/>
    <cellStyle name="Output 2 5 5" xfId="4647"/>
    <cellStyle name="Output 2 5 5 2" xfId="15677"/>
    <cellStyle name="Output 2 5 5 3" xfId="13358"/>
    <cellStyle name="Output 2 5 6" xfId="5704"/>
    <cellStyle name="Output 2 5 6 2" xfId="16493"/>
    <cellStyle name="Output 2 5 6 3" xfId="19222"/>
    <cellStyle name="Output 2 5 7" xfId="9243"/>
    <cellStyle name="Output 2 5 8" xfId="14572"/>
    <cellStyle name="Output 2 5 9" xfId="15177"/>
    <cellStyle name="Output 2 6" xfId="3095"/>
    <cellStyle name="Output 2 6 2" xfId="3482"/>
    <cellStyle name="Output 2 6 2 2" xfId="7804"/>
    <cellStyle name="Output 2 6 2 2 2" xfId="18069"/>
    <cellStyle name="Output 2 6 2 2 3" xfId="21322"/>
    <cellStyle name="Output 2 6 2 3" xfId="9577"/>
    <cellStyle name="Output 2 6 2 4" xfId="14838"/>
    <cellStyle name="Output 2 6 2 5" xfId="18449"/>
    <cellStyle name="Output 2 6 3" xfId="3865"/>
    <cellStyle name="Output 2 6 3 2" xfId="15114"/>
    <cellStyle name="Output 2 6 3 3" xfId="14091"/>
    <cellStyle name="Output 2 6 4" xfId="4248"/>
    <cellStyle name="Output 2 6 4 2" xfId="15389"/>
    <cellStyle name="Output 2 6 4 3" xfId="13757"/>
    <cellStyle name="Output 2 6 5" xfId="4630"/>
    <cellStyle name="Output 2 6 5 2" xfId="15663"/>
    <cellStyle name="Output 2 6 5 3" xfId="13375"/>
    <cellStyle name="Output 2 6 6" xfId="6096"/>
    <cellStyle name="Output 2 6 6 2" xfId="16777"/>
    <cellStyle name="Output 2 6 6 3" xfId="19614"/>
    <cellStyle name="Output 2 6 7" xfId="9228"/>
    <cellStyle name="Output 2 6 8" xfId="14558"/>
    <cellStyle name="Output 2 6 9" xfId="15353"/>
    <cellStyle name="Output 2 7" xfId="6111"/>
    <cellStyle name="Output 2 7 2" xfId="7819"/>
    <cellStyle name="Output 2 7 2 2" xfId="11829"/>
    <cellStyle name="Output 2 7 2 3" xfId="18084"/>
    <cellStyle name="Output 2 7 2 4" xfId="21337"/>
    <cellStyle name="Output 2 7 3" xfId="10810"/>
    <cellStyle name="Output 2 7 4" xfId="16792"/>
    <cellStyle name="Output 2 7 5" xfId="19629"/>
    <cellStyle name="Output 2 8" xfId="6211"/>
    <cellStyle name="Output 2 8 2" xfId="7919"/>
    <cellStyle name="Output 2 8 2 2" xfId="11896"/>
    <cellStyle name="Output 2 8 2 3" xfId="18171"/>
    <cellStyle name="Output 2 8 2 4" xfId="21437"/>
    <cellStyle name="Output 2 8 3" xfId="10849"/>
    <cellStyle name="Output 2 8 4" xfId="16879"/>
    <cellStyle name="Output 2 8 5" xfId="19729"/>
    <cellStyle name="Output 2 9" xfId="5440"/>
    <cellStyle name="Output 2 9 2" xfId="7149"/>
    <cellStyle name="Output 2 9 2 2" xfId="11281"/>
    <cellStyle name="Output 2 9 2 3" xfId="17564"/>
    <cellStyle name="Output 2 9 2 4" xfId="20667"/>
    <cellStyle name="Output 2 9 3" xfId="10455"/>
    <cellStyle name="Output 2 9 4" xfId="16274"/>
    <cellStyle name="Output 2 9 5" xfId="18958"/>
    <cellStyle name="Output 3" xfId="2691"/>
    <cellStyle name="Output 3 10" xfId="5737"/>
    <cellStyle name="Output 3 10 2" xfId="10519"/>
    <cellStyle name="Output 3 10 3" xfId="16518"/>
    <cellStyle name="Output 3 10 4" xfId="19255"/>
    <cellStyle name="Output 3 11" xfId="7446"/>
    <cellStyle name="Output 3 11 2" xfId="11506"/>
    <cellStyle name="Output 3 11 3" xfId="17809"/>
    <cellStyle name="Output 3 11 4" xfId="20964"/>
    <cellStyle name="Output 3 12" xfId="4869"/>
    <cellStyle name="Output 3 12 2" xfId="15844"/>
    <cellStyle name="Output 3 12 3" xfId="13137"/>
    <cellStyle name="Output 3 13" xfId="8846"/>
    <cellStyle name="Output 3 14" xfId="14262"/>
    <cellStyle name="Output 3 15" xfId="17292"/>
    <cellStyle name="Output 3 2" xfId="2748"/>
    <cellStyle name="Output 3 2 10" xfId="4934"/>
    <cellStyle name="Output 3 2 10 2" xfId="15904"/>
    <cellStyle name="Output 3 2 10 3" xfId="13085"/>
    <cellStyle name="Output 3 2 11" xfId="8903"/>
    <cellStyle name="Output 3 2 12" xfId="14305"/>
    <cellStyle name="Output 3 2 2" xfId="3238"/>
    <cellStyle name="Output 3 2 2 10" xfId="9368"/>
    <cellStyle name="Output 3 2 2 11" xfId="14670"/>
    <cellStyle name="Output 3 2 2 12" xfId="16187"/>
    <cellStyle name="Output 3 2 2 2" xfId="3625"/>
    <cellStyle name="Output 3 2 2 2 2" xfId="7986"/>
    <cellStyle name="Output 3 2 2 2 2 2" xfId="11962"/>
    <cellStyle name="Output 3 2 2 2 2 3" xfId="18209"/>
    <cellStyle name="Output 3 2 2 2 2 4" xfId="21504"/>
    <cellStyle name="Output 3 2 2 2 3" xfId="6278"/>
    <cellStyle name="Output 3 2 2 2 3 2" xfId="16918"/>
    <cellStyle name="Output 3 2 2 2 3 3" xfId="19796"/>
    <cellStyle name="Output 3 2 2 2 4" xfId="9717"/>
    <cellStyle name="Output 3 2 2 2 5" xfId="14950"/>
    <cellStyle name="Output 3 2 2 2 6" xfId="16087"/>
    <cellStyle name="Output 3 2 2 3" xfId="4008"/>
    <cellStyle name="Output 3 2 2 3 2" xfId="7763"/>
    <cellStyle name="Output 3 2 2 3 2 2" xfId="11784"/>
    <cellStyle name="Output 3 2 2 3 2 3" xfId="18037"/>
    <cellStyle name="Output 3 2 2 3 2 4" xfId="21281"/>
    <cellStyle name="Output 3 2 2 3 3" xfId="6055"/>
    <cellStyle name="Output 3 2 2 3 3 2" xfId="16745"/>
    <cellStyle name="Output 3 2 2 3 3 3" xfId="19573"/>
    <cellStyle name="Output 3 2 2 3 4" xfId="9927"/>
    <cellStyle name="Output 3 2 2 3 5" xfId="15225"/>
    <cellStyle name="Output 3 2 2 3 6" xfId="13983"/>
    <cellStyle name="Output 3 2 2 4" xfId="4391"/>
    <cellStyle name="Output 3 2 2 4 2" xfId="8293"/>
    <cellStyle name="Output 3 2 2 4 2 2" xfId="12261"/>
    <cellStyle name="Output 3 2 2 4 2 3" xfId="18443"/>
    <cellStyle name="Output 3 2 2 4 2 4" xfId="21811"/>
    <cellStyle name="Output 3 2 2 4 3" xfId="6585"/>
    <cellStyle name="Output 3 2 2 4 3 2" xfId="17152"/>
    <cellStyle name="Output 3 2 2 4 3 3" xfId="20103"/>
    <cellStyle name="Output 3 2 2 4 4" xfId="10105"/>
    <cellStyle name="Output 3 2 2 4 5" xfId="15501"/>
    <cellStyle name="Output 3 2 2 4 6" xfId="13614"/>
    <cellStyle name="Output 3 2 2 5" xfId="4773"/>
    <cellStyle name="Output 3 2 2 5 2" xfId="8525"/>
    <cellStyle name="Output 3 2 2 5 2 2" xfId="12493"/>
    <cellStyle name="Output 3 2 2 5 2 3" xfId="18614"/>
    <cellStyle name="Output 3 2 2 5 2 4" xfId="22043"/>
    <cellStyle name="Output 3 2 2 5 3" xfId="6817"/>
    <cellStyle name="Output 3 2 2 5 3 2" xfId="17322"/>
    <cellStyle name="Output 3 2 2 5 3 3" xfId="20335"/>
    <cellStyle name="Output 3 2 2 5 4" xfId="10282"/>
    <cellStyle name="Output 3 2 2 5 5" xfId="15773"/>
    <cellStyle name="Output 3 2 2 5 6" xfId="13232"/>
    <cellStyle name="Output 3 2 2 6" xfId="7049"/>
    <cellStyle name="Output 3 2 2 6 2" xfId="8757"/>
    <cellStyle name="Output 3 2 2 6 2 2" xfId="12725"/>
    <cellStyle name="Output 3 2 2 6 2 3" xfId="18786"/>
    <cellStyle name="Output 3 2 2 6 2 4" xfId="22275"/>
    <cellStyle name="Output 3 2 2 6 3" xfId="11183"/>
    <cellStyle name="Output 3 2 2 6 4" xfId="17493"/>
    <cellStyle name="Output 3 2 2 6 5" xfId="20567"/>
    <cellStyle name="Output 3 2 2 7" xfId="6037"/>
    <cellStyle name="Output 3 2 2 7 2" xfId="10778"/>
    <cellStyle name="Output 3 2 2 7 3" xfId="16732"/>
    <cellStyle name="Output 3 2 2 7 4" xfId="19555"/>
    <cellStyle name="Output 3 2 2 8" xfId="7745"/>
    <cellStyle name="Output 3 2 2 8 2" xfId="11766"/>
    <cellStyle name="Output 3 2 2 8 3" xfId="18024"/>
    <cellStyle name="Output 3 2 2 8 4" xfId="21263"/>
    <cellStyle name="Output 3 2 2 9" xfId="5231"/>
    <cellStyle name="Output 3 2 2 9 2" xfId="16120"/>
    <cellStyle name="Output 3 2 2 9 3" xfId="12863"/>
    <cellStyle name="Output 3 2 3" xfId="3295"/>
    <cellStyle name="Output 3 2 3 2" xfId="3682"/>
    <cellStyle name="Output 3 2 3 2 2" xfId="7307"/>
    <cellStyle name="Output 3 2 3 2 2 2" xfId="17700"/>
    <cellStyle name="Output 3 2 3 2 2 3" xfId="20825"/>
    <cellStyle name="Output 3 2 3 2 3" xfId="9759"/>
    <cellStyle name="Output 3 2 3 2 4" xfId="14992"/>
    <cellStyle name="Output 3 2 3 2 5" xfId="16833"/>
    <cellStyle name="Output 3 2 3 3" xfId="4065"/>
    <cellStyle name="Output 3 2 3 3 2" xfId="15267"/>
    <cellStyle name="Output 3 2 3 3 3" xfId="13926"/>
    <cellStyle name="Output 3 2 3 4" xfId="4448"/>
    <cellStyle name="Output 3 2 3 4 2" xfId="15542"/>
    <cellStyle name="Output 3 2 3 4 3" xfId="13557"/>
    <cellStyle name="Output 3 2 3 5" xfId="4830"/>
    <cellStyle name="Output 3 2 3 5 2" xfId="15814"/>
    <cellStyle name="Output 3 2 3 5 3" xfId="13176"/>
    <cellStyle name="Output 3 2 3 6" xfId="5598"/>
    <cellStyle name="Output 3 2 3 6 2" xfId="16409"/>
    <cellStyle name="Output 3 2 3 6 3" xfId="19116"/>
    <cellStyle name="Output 3 2 3 7" xfId="9425"/>
    <cellStyle name="Output 3 2 3 8" xfId="14712"/>
    <cellStyle name="Output 3 2 3 9" xfId="18570"/>
    <cellStyle name="Output 3 2 4" xfId="2913"/>
    <cellStyle name="Output 3 2 4 2" xfId="7120"/>
    <cellStyle name="Output 3 2 4 2 2" xfId="11254"/>
    <cellStyle name="Output 3 2 4 2 3" xfId="17540"/>
    <cellStyle name="Output 3 2 4 2 4" xfId="20638"/>
    <cellStyle name="Output 3 2 4 3" xfId="5411"/>
    <cellStyle name="Output 3 2 4 3 2" xfId="16250"/>
    <cellStyle name="Output 3 2 4 3 3" xfId="18929"/>
    <cellStyle name="Output 3 2 4 4" xfId="9065"/>
    <cellStyle name="Output 3 2 4 5" xfId="14437"/>
    <cellStyle name="Output 3 2 4 6" xfId="16200"/>
    <cellStyle name="Output 3 2 5" xfId="6392"/>
    <cellStyle name="Output 3 2 5 2" xfId="8100"/>
    <cellStyle name="Output 3 2 5 2 2" xfId="12068"/>
    <cellStyle name="Output 3 2 5 2 3" xfId="18306"/>
    <cellStyle name="Output 3 2 5 2 4" xfId="21618"/>
    <cellStyle name="Output 3 2 5 3" xfId="10910"/>
    <cellStyle name="Output 3 2 5 4" xfId="17015"/>
    <cellStyle name="Output 3 2 5 5" xfId="19910"/>
    <cellStyle name="Output 3 2 6" xfId="6624"/>
    <cellStyle name="Output 3 2 6 2" xfId="8332"/>
    <cellStyle name="Output 3 2 6 2 2" xfId="12300"/>
    <cellStyle name="Output 3 2 6 2 3" xfId="18477"/>
    <cellStyle name="Output 3 2 6 2 4" xfId="21850"/>
    <cellStyle name="Output 3 2 6 3" xfId="10950"/>
    <cellStyle name="Output 3 2 6 4" xfId="17186"/>
    <cellStyle name="Output 3 2 6 5" xfId="20142"/>
    <cellStyle name="Output 3 2 7" xfId="6856"/>
    <cellStyle name="Output 3 2 7 2" xfId="8564"/>
    <cellStyle name="Output 3 2 7 2 2" xfId="12532"/>
    <cellStyle name="Output 3 2 7 2 3" xfId="18648"/>
    <cellStyle name="Output 3 2 7 2 4" xfId="22082"/>
    <cellStyle name="Output 3 2 7 3" xfId="10990"/>
    <cellStyle name="Output 3 2 7 4" xfId="17356"/>
    <cellStyle name="Output 3 2 7 5" xfId="20374"/>
    <cellStyle name="Output 3 2 8" xfId="5827"/>
    <cellStyle name="Output 3 2 8 2" xfId="10585"/>
    <cellStyle name="Output 3 2 8 3" xfId="16587"/>
    <cellStyle name="Output 3 2 8 4" xfId="19345"/>
    <cellStyle name="Output 3 2 9" xfId="7535"/>
    <cellStyle name="Output 3 2 9 2" xfId="11571"/>
    <cellStyle name="Output 3 2 9 3" xfId="17879"/>
    <cellStyle name="Output 3 2 9 4" xfId="21053"/>
    <cellStyle name="Output 3 3" xfId="2660"/>
    <cellStyle name="Output 3 3 10" xfId="4890"/>
    <cellStyle name="Output 3 3 10 2" xfId="15865"/>
    <cellStyle name="Output 3 3 10 3" xfId="12818"/>
    <cellStyle name="Output 3 3 11" xfId="8817"/>
    <cellStyle name="Output 3 3 12" xfId="14237"/>
    <cellStyle name="Output 3 3 2" xfId="3152"/>
    <cellStyle name="Output 3 3 2 10" xfId="9282"/>
    <cellStyle name="Output 3 3 2 11" xfId="14605"/>
    <cellStyle name="Output 3 3 2 12" xfId="18436"/>
    <cellStyle name="Output 3 3 2 2" xfId="3539"/>
    <cellStyle name="Output 3 3 2 2 2" xfId="7282"/>
    <cellStyle name="Output 3 3 2 2 2 2" xfId="11387"/>
    <cellStyle name="Output 3 3 2 2 2 3" xfId="17680"/>
    <cellStyle name="Output 3 3 2 2 2 4" xfId="20800"/>
    <cellStyle name="Output 3 3 2 2 3" xfId="5573"/>
    <cellStyle name="Output 3 3 2 2 3 2" xfId="16389"/>
    <cellStyle name="Output 3 3 2 2 3 3" xfId="19091"/>
    <cellStyle name="Output 3 3 2 2 4" xfId="9631"/>
    <cellStyle name="Output 3 3 2 2 5" xfId="14885"/>
    <cellStyle name="Output 3 3 2 2 6" xfId="16685"/>
    <cellStyle name="Output 3 3 2 3" xfId="3922"/>
    <cellStyle name="Output 3 3 2 3 2" xfId="5098"/>
    <cellStyle name="Output 3 3 2 3 2 2" xfId="10345"/>
    <cellStyle name="Output 3 3 2 3 2 3" xfId="16033"/>
    <cellStyle name="Output 3 3 2 3 2 4" xfId="12941"/>
    <cellStyle name="Output 3 3 2 3 3" xfId="5316"/>
    <cellStyle name="Output 3 3 2 3 3 2" xfId="16189"/>
    <cellStyle name="Output 3 3 2 3 3 3" xfId="18834"/>
    <cellStyle name="Output 3 3 2 3 4" xfId="9845"/>
    <cellStyle name="Output 3 3 2 3 5" xfId="15161"/>
    <cellStyle name="Output 3 3 2 3 6" xfId="14069"/>
    <cellStyle name="Output 3 3 2 4" xfId="4305"/>
    <cellStyle name="Output 3 3 2 4 2" xfId="8188"/>
    <cellStyle name="Output 3 3 2 4 2 2" xfId="12156"/>
    <cellStyle name="Output 3 3 2 4 2 3" xfId="18381"/>
    <cellStyle name="Output 3 3 2 4 2 4" xfId="21706"/>
    <cellStyle name="Output 3 3 2 4 3" xfId="6480"/>
    <cellStyle name="Output 3 3 2 4 3 2" xfId="17090"/>
    <cellStyle name="Output 3 3 2 4 3 3" xfId="19998"/>
    <cellStyle name="Output 3 3 2 4 4" xfId="10023"/>
    <cellStyle name="Output 3 3 2 4 5" xfId="15436"/>
    <cellStyle name="Output 3 3 2 4 6" xfId="13700"/>
    <cellStyle name="Output 3 3 2 5" xfId="4687"/>
    <cellStyle name="Output 3 3 2 5 2" xfId="8420"/>
    <cellStyle name="Output 3 3 2 5 2 2" xfId="12388"/>
    <cellStyle name="Output 3 3 2 5 2 3" xfId="18552"/>
    <cellStyle name="Output 3 3 2 5 2 4" xfId="21938"/>
    <cellStyle name="Output 3 3 2 5 3" xfId="6712"/>
    <cellStyle name="Output 3 3 2 5 3 2" xfId="17261"/>
    <cellStyle name="Output 3 3 2 5 3 3" xfId="20230"/>
    <cellStyle name="Output 3 3 2 5 4" xfId="10200"/>
    <cellStyle name="Output 3 3 2 5 5" xfId="15710"/>
    <cellStyle name="Output 3 3 2 5 6" xfId="13318"/>
    <cellStyle name="Output 3 3 2 6" xfId="6944"/>
    <cellStyle name="Output 3 3 2 6 2" xfId="8652"/>
    <cellStyle name="Output 3 3 2 6 2 2" xfId="12620"/>
    <cellStyle name="Output 3 3 2 6 2 3" xfId="18723"/>
    <cellStyle name="Output 3 3 2 6 2 4" xfId="22170"/>
    <cellStyle name="Output 3 3 2 6 3" xfId="11078"/>
    <cellStyle name="Output 3 3 2 6 4" xfId="17431"/>
    <cellStyle name="Output 3 3 2 6 5" xfId="20462"/>
    <cellStyle name="Output 3 3 2 7" xfId="5932"/>
    <cellStyle name="Output 3 3 2 7 2" xfId="10673"/>
    <cellStyle name="Output 3 3 2 7 3" xfId="16669"/>
    <cellStyle name="Output 3 3 2 7 4" xfId="19450"/>
    <cellStyle name="Output 3 3 2 8" xfId="7640"/>
    <cellStyle name="Output 3 3 2 8 2" xfId="11661"/>
    <cellStyle name="Output 3 3 2 8 3" xfId="17961"/>
    <cellStyle name="Output 3 3 2 8 4" xfId="21158"/>
    <cellStyle name="Output 3 3 2 9" xfId="5028"/>
    <cellStyle name="Output 3 3 2 9 2" xfId="15984"/>
    <cellStyle name="Output 3 3 2 9 3" xfId="12991"/>
    <cellStyle name="Output 3 3 3" xfId="3068"/>
    <cellStyle name="Output 3 3 3 2" xfId="3455"/>
    <cellStyle name="Output 3 3 3 2 2" xfId="7863"/>
    <cellStyle name="Output 3 3 3 2 2 2" xfId="18121"/>
    <cellStyle name="Output 3 3 3 2 2 3" xfId="21381"/>
    <cellStyle name="Output 3 3 3 2 3" xfId="9560"/>
    <cellStyle name="Output 3 3 3 2 4" xfId="14816"/>
    <cellStyle name="Output 3 3 3 2 5" xfId="18402"/>
    <cellStyle name="Output 3 3 3 3" xfId="3838"/>
    <cellStyle name="Output 3 3 3 3 2" xfId="15092"/>
    <cellStyle name="Output 3 3 3 3 3" xfId="14092"/>
    <cellStyle name="Output 3 3 3 4" xfId="4221"/>
    <cellStyle name="Output 3 3 3 4 2" xfId="15367"/>
    <cellStyle name="Output 3 3 3 4 3" xfId="13784"/>
    <cellStyle name="Output 3 3 3 5" xfId="4603"/>
    <cellStyle name="Output 3 3 3 5 2" xfId="15641"/>
    <cellStyle name="Output 3 3 3 5 3" xfId="13402"/>
    <cellStyle name="Output 3 3 3 6" xfId="6155"/>
    <cellStyle name="Output 3 3 3 6 2" xfId="16829"/>
    <cellStyle name="Output 3 3 3 6 3" xfId="19673"/>
    <cellStyle name="Output 3 3 3 7" xfId="9208"/>
    <cellStyle name="Output 3 3 3 8" xfId="14536"/>
    <cellStyle name="Output 3 3 3 9" xfId="15281"/>
    <cellStyle name="Output 3 3 4" xfId="2860"/>
    <cellStyle name="Output 3 3 4 2" xfId="8017"/>
    <cellStyle name="Output 3 3 4 2 2" xfId="11993"/>
    <cellStyle name="Output 3 3 4 2 3" xfId="18234"/>
    <cellStyle name="Output 3 3 4 2 4" xfId="21535"/>
    <cellStyle name="Output 3 3 4 3" xfId="6309"/>
    <cellStyle name="Output 3 3 4 3 2" xfId="16943"/>
    <cellStyle name="Output 3 3 4 3 3" xfId="19827"/>
    <cellStyle name="Output 3 3 4 4" xfId="9013"/>
    <cellStyle name="Output 3 3 4 5" xfId="14398"/>
    <cellStyle name="Output 3 3 4 6" xfId="17997"/>
    <cellStyle name="Output 3 3 5" xfId="5478"/>
    <cellStyle name="Output 3 3 5 2" xfId="7187"/>
    <cellStyle name="Output 3 3 5 2 2" xfId="11316"/>
    <cellStyle name="Output 3 3 5 2 3" xfId="17596"/>
    <cellStyle name="Output 3 3 5 2 4" xfId="20705"/>
    <cellStyle name="Output 3 3 5 3" xfId="10473"/>
    <cellStyle name="Output 3 3 5 4" xfId="16306"/>
    <cellStyle name="Output 3 3 5 5" xfId="18996"/>
    <cellStyle name="Output 3 3 6" xfId="6323"/>
    <cellStyle name="Output 3 3 6 2" xfId="8031"/>
    <cellStyle name="Output 3 3 6 2 2" xfId="12005"/>
    <cellStyle name="Output 3 3 6 2 3" xfId="18245"/>
    <cellStyle name="Output 3 3 6 2 4" xfId="21549"/>
    <cellStyle name="Output 3 3 6 3" xfId="10864"/>
    <cellStyle name="Output 3 3 6 4" xfId="16954"/>
    <cellStyle name="Output 3 3 6 5" xfId="19841"/>
    <cellStyle name="Output 3 3 7" xfId="5515"/>
    <cellStyle name="Output 3 3 7 2" xfId="7224"/>
    <cellStyle name="Output 3 3 7 2 2" xfId="11349"/>
    <cellStyle name="Output 3 3 7 2 3" xfId="17627"/>
    <cellStyle name="Output 3 3 7 2 4" xfId="20742"/>
    <cellStyle name="Output 3 3 7 3" xfId="10489"/>
    <cellStyle name="Output 3 3 7 4" xfId="16336"/>
    <cellStyle name="Output 3 3 7 5" xfId="19033"/>
    <cellStyle name="Output 3 3 8" xfId="5763"/>
    <cellStyle name="Output 3 3 8 2" xfId="10540"/>
    <cellStyle name="Output 3 3 8 3" xfId="16541"/>
    <cellStyle name="Output 3 3 8 4" xfId="19281"/>
    <cellStyle name="Output 3 3 9" xfId="7472"/>
    <cellStyle name="Output 3 3 9 2" xfId="11527"/>
    <cellStyle name="Output 3 3 9 3" xfId="17832"/>
    <cellStyle name="Output 3 3 9 4" xfId="20990"/>
    <cellStyle name="Output 3 4" xfId="3181"/>
    <cellStyle name="Output 3 4 10" xfId="9311"/>
    <cellStyle name="Output 3 4 11" xfId="14627"/>
    <cellStyle name="Output 3 4 12" xfId="17852"/>
    <cellStyle name="Output 3 4 2" xfId="3568"/>
    <cellStyle name="Output 3 4 2 2" xfId="7317"/>
    <cellStyle name="Output 3 4 2 2 2" xfId="11407"/>
    <cellStyle name="Output 3 4 2 2 3" xfId="17710"/>
    <cellStyle name="Output 3 4 2 2 4" xfId="20835"/>
    <cellStyle name="Output 3 4 2 3" xfId="5608"/>
    <cellStyle name="Output 3 4 2 3 2" xfId="16419"/>
    <cellStyle name="Output 3 4 2 3 3" xfId="19126"/>
    <cellStyle name="Output 3 4 2 4" xfId="9660"/>
    <cellStyle name="Output 3 4 2 5" xfId="14907"/>
    <cellStyle name="Output 3 4 2 6" xfId="17248"/>
    <cellStyle name="Output 3 4 3" xfId="3951"/>
    <cellStyle name="Output 3 4 3 2" xfId="8009"/>
    <cellStyle name="Output 3 4 3 2 2" xfId="11985"/>
    <cellStyle name="Output 3 4 3 2 3" xfId="18226"/>
    <cellStyle name="Output 3 4 3 2 4" xfId="21527"/>
    <cellStyle name="Output 3 4 3 3" xfId="6301"/>
    <cellStyle name="Output 3 4 3 3 2" xfId="16935"/>
    <cellStyle name="Output 3 4 3 3 3" xfId="19819"/>
    <cellStyle name="Output 3 4 3 4" xfId="9874"/>
    <cellStyle name="Output 3 4 3 5" xfId="15183"/>
    <cellStyle name="Output 3 4 3 6" xfId="14040"/>
    <cellStyle name="Output 3 4 4" xfId="4334"/>
    <cellStyle name="Output 3 4 4 2" xfId="8159"/>
    <cellStyle name="Output 3 4 4 2 2" xfId="12127"/>
    <cellStyle name="Output 3 4 4 2 3" xfId="18359"/>
    <cellStyle name="Output 3 4 4 2 4" xfId="21677"/>
    <cellStyle name="Output 3 4 4 3" xfId="6451"/>
    <cellStyle name="Output 3 4 4 3 2" xfId="17068"/>
    <cellStyle name="Output 3 4 4 3 3" xfId="19969"/>
    <cellStyle name="Output 3 4 4 4" xfId="10052"/>
    <cellStyle name="Output 3 4 4 5" xfId="15458"/>
    <cellStyle name="Output 3 4 4 6" xfId="13671"/>
    <cellStyle name="Output 3 4 5" xfId="4716"/>
    <cellStyle name="Output 3 4 5 2" xfId="8391"/>
    <cellStyle name="Output 3 4 5 2 2" xfId="12359"/>
    <cellStyle name="Output 3 4 5 2 3" xfId="18530"/>
    <cellStyle name="Output 3 4 5 2 4" xfId="21909"/>
    <cellStyle name="Output 3 4 5 3" xfId="6683"/>
    <cellStyle name="Output 3 4 5 3 2" xfId="17239"/>
    <cellStyle name="Output 3 4 5 3 3" xfId="20201"/>
    <cellStyle name="Output 3 4 5 4" xfId="10229"/>
    <cellStyle name="Output 3 4 5 5" xfId="15732"/>
    <cellStyle name="Output 3 4 5 6" xfId="13289"/>
    <cellStyle name="Output 3 4 6" xfId="6915"/>
    <cellStyle name="Output 3 4 6 2" xfId="8623"/>
    <cellStyle name="Output 3 4 6 2 2" xfId="12591"/>
    <cellStyle name="Output 3 4 6 2 3" xfId="18701"/>
    <cellStyle name="Output 3 4 6 2 4" xfId="22141"/>
    <cellStyle name="Output 3 4 6 3" xfId="11049"/>
    <cellStyle name="Output 3 4 6 4" xfId="17409"/>
    <cellStyle name="Output 3 4 6 5" xfId="20433"/>
    <cellStyle name="Output 3 4 7" xfId="5903"/>
    <cellStyle name="Output 3 4 7 2" xfId="10644"/>
    <cellStyle name="Output 3 4 7 3" xfId="16647"/>
    <cellStyle name="Output 3 4 7 4" xfId="19421"/>
    <cellStyle name="Output 3 4 8" xfId="7611"/>
    <cellStyle name="Output 3 4 8 2" xfId="11632"/>
    <cellStyle name="Output 3 4 8 3" xfId="17939"/>
    <cellStyle name="Output 3 4 8 4" xfId="21129"/>
    <cellStyle name="Output 3 4 9" xfId="4998"/>
    <cellStyle name="Output 3 4 9 2" xfId="15962"/>
    <cellStyle name="Output 3 4 9 3" xfId="13021"/>
    <cellStyle name="Output 3 5" xfId="2999"/>
    <cellStyle name="Output 3 5 2" xfId="3386"/>
    <cellStyle name="Output 3 5 2 2" xfId="7231"/>
    <cellStyle name="Output 3 5 2 2 2" xfId="17634"/>
    <cellStyle name="Output 3 5 2 2 3" xfId="20749"/>
    <cellStyle name="Output 3 5 2 3" xfId="9512"/>
    <cellStyle name="Output 3 5 2 4" xfId="14763"/>
    <cellStyle name="Output 3 5 2 5" xfId="16641"/>
    <cellStyle name="Output 3 5 3" xfId="3769"/>
    <cellStyle name="Output 3 5 3 2" xfId="15039"/>
    <cellStyle name="Output 3 5 3 3" xfId="14732"/>
    <cellStyle name="Output 3 5 4" xfId="4152"/>
    <cellStyle name="Output 3 5 4 2" xfId="15314"/>
    <cellStyle name="Output 3 5 4 3" xfId="13848"/>
    <cellStyle name="Output 3 5 5" xfId="4534"/>
    <cellStyle name="Output 3 5 5 2" xfId="15588"/>
    <cellStyle name="Output 3 5 5 3" xfId="13471"/>
    <cellStyle name="Output 3 5 6" xfId="5522"/>
    <cellStyle name="Output 3 5 6 2" xfId="16343"/>
    <cellStyle name="Output 3 5 6 3" xfId="19040"/>
    <cellStyle name="Output 3 5 7" xfId="9147"/>
    <cellStyle name="Output 3 5 8" xfId="14483"/>
    <cellStyle name="Output 3 5 9" xfId="14455"/>
    <cellStyle name="Output 3 6" xfId="6180"/>
    <cellStyle name="Output 3 6 2" xfId="7888"/>
    <cellStyle name="Output 3 6 2 2" xfId="11877"/>
    <cellStyle name="Output 3 6 2 3" xfId="18144"/>
    <cellStyle name="Output 3 6 2 4" xfId="21406"/>
    <cellStyle name="Output 3 6 3" xfId="10835"/>
    <cellStyle name="Output 3 6 4" xfId="16852"/>
    <cellStyle name="Output 3 6 5" xfId="19698"/>
    <cellStyle name="Output 3 7" xfId="5422"/>
    <cellStyle name="Output 3 7 2" xfId="7131"/>
    <cellStyle name="Output 3 7 2 2" xfId="11265"/>
    <cellStyle name="Output 3 7 2 3" xfId="17550"/>
    <cellStyle name="Output 3 7 2 4" xfId="20649"/>
    <cellStyle name="Output 3 7 3" xfId="10439"/>
    <cellStyle name="Output 3 7 4" xfId="16260"/>
    <cellStyle name="Output 3 7 5" xfId="18940"/>
    <cellStyle name="Output 3 8" xfId="6191"/>
    <cellStyle name="Output 3 8 2" xfId="7899"/>
    <cellStyle name="Output 3 8 2 2" xfId="11885"/>
    <cellStyle name="Output 3 8 2 3" xfId="18153"/>
    <cellStyle name="Output 3 8 2 4" xfId="21417"/>
    <cellStyle name="Output 3 8 3" xfId="10842"/>
    <cellStyle name="Output 3 8 4" xfId="16861"/>
    <cellStyle name="Output 3 8 5" xfId="19709"/>
    <cellStyle name="Output 3 9" xfId="6343"/>
    <cellStyle name="Output 3 9 2" xfId="8051"/>
    <cellStyle name="Output 3 9 2 2" xfId="12022"/>
    <cellStyle name="Output 3 9 2 3" xfId="18262"/>
    <cellStyle name="Output 3 9 2 4" xfId="21569"/>
    <cellStyle name="Output 3 9 3" xfId="10878"/>
    <cellStyle name="Output 3 9 4" xfId="16971"/>
    <cellStyle name="Output 3 9 5" xfId="19861"/>
    <cellStyle name="Output 4" xfId="3010"/>
    <cellStyle name="Output 4 2" xfId="3397"/>
    <cellStyle name="Output 4 2 2" xfId="8036"/>
    <cellStyle name="Output 4 2 2 2" xfId="18249"/>
    <cellStyle name="Output 4 2 2 3" xfId="21554"/>
    <cellStyle name="Output 4 2 3" xfId="9517"/>
    <cellStyle name="Output 4 2 4" xfId="14771"/>
    <cellStyle name="Output 4 2 5" xfId="15189"/>
    <cellStyle name="Output 4 3" xfId="3780"/>
    <cellStyle name="Output 4 3 2" xfId="15047"/>
    <cellStyle name="Output 4 3 3" xfId="16130"/>
    <cellStyle name="Output 4 4" xfId="4163"/>
    <cellStyle name="Output 4 4 2" xfId="15322"/>
    <cellStyle name="Output 4 4 3" xfId="13842"/>
    <cellStyle name="Output 4 5" xfId="4545"/>
    <cellStyle name="Output 4 5 2" xfId="15596"/>
    <cellStyle name="Output 4 5 3" xfId="13460"/>
    <cellStyle name="Output 4 6" xfId="6328"/>
    <cellStyle name="Output 4 6 2" xfId="16958"/>
    <cellStyle name="Output 4 6 3" xfId="19846"/>
    <cellStyle name="Output 4 7" xfId="9153"/>
    <cellStyle name="Output 4 8" xfId="14491"/>
    <cellStyle name="Output 4 9" xfId="18029"/>
    <cellStyle name="Output 5" xfId="3103"/>
    <cellStyle name="Output 5 2" xfId="3490"/>
    <cellStyle name="Output 5 2 2" xfId="8076"/>
    <cellStyle name="Output 5 2 2 2" xfId="18282"/>
    <cellStyle name="Output 5 2 2 3" xfId="21594"/>
    <cellStyle name="Output 5 2 3" xfId="9583"/>
    <cellStyle name="Output 5 2 4" xfId="14845"/>
    <cellStyle name="Output 5 2 5" xfId="14676"/>
    <cellStyle name="Output 5 3" xfId="3873"/>
    <cellStyle name="Output 5 3 2" xfId="15121"/>
    <cellStyle name="Output 5 3 3" xfId="14192"/>
    <cellStyle name="Output 5 4" xfId="4256"/>
    <cellStyle name="Output 5 4 2" xfId="15396"/>
    <cellStyle name="Output 5 4 3" xfId="13749"/>
    <cellStyle name="Output 5 5" xfId="4638"/>
    <cellStyle name="Output 5 5 2" xfId="15670"/>
    <cellStyle name="Output 5 5 3" xfId="13367"/>
    <cellStyle name="Output 5 6" xfId="6368"/>
    <cellStyle name="Output 5 6 2" xfId="16991"/>
    <cellStyle name="Output 5 6 3" xfId="19886"/>
    <cellStyle name="Output 5 7" xfId="9234"/>
    <cellStyle name="Output 5 8" xfId="14565"/>
    <cellStyle name="Output 5 9" xfId="17415"/>
    <cellStyle name="Output 6" xfId="5310"/>
    <cellStyle name="Output 6 2" xfId="5104"/>
    <cellStyle name="Output 6 2 2" xfId="10348"/>
    <cellStyle name="Output 6 2 3" xfId="16039"/>
    <cellStyle name="Output 6 2 4" xfId="12935"/>
    <cellStyle name="Output 6 3" xfId="10418"/>
    <cellStyle name="Output 6 4" xfId="16183"/>
    <cellStyle name="Output 6 5" xfId="18828"/>
    <cellStyle name="Output 7" xfId="22400"/>
    <cellStyle name="Output 8" xfId="2533"/>
    <cellStyle name="Output 9" xfId="2071"/>
    <cellStyle name="Percent [2]" xfId="31892"/>
    <cellStyle name="Percent [2] 2" xfId="31893"/>
    <cellStyle name="Percent [2] 2 2" xfId="31894"/>
    <cellStyle name="Percent [2] 3" xfId="31895"/>
    <cellStyle name="Percent [2] 4" xfId="31896"/>
    <cellStyle name="Percent_Sheet1" xfId="31897"/>
    <cellStyle name="Percentual" xfId="31898"/>
    <cellStyle name="planilhas" xfId="1556"/>
    <cellStyle name="planilhas 10" xfId="1557"/>
    <cellStyle name="planilhas 10 2" xfId="1558"/>
    <cellStyle name="planilhas 11" xfId="1559"/>
    <cellStyle name="planilhas 11 2" xfId="1560"/>
    <cellStyle name="planilhas 12" xfId="1561"/>
    <cellStyle name="planilhas 12 2" xfId="1562"/>
    <cellStyle name="planilhas 13" xfId="1563"/>
    <cellStyle name="planilhas 13 2" xfId="1564"/>
    <cellStyle name="planilhas 14" xfId="1565"/>
    <cellStyle name="planilhas 14 2" xfId="1566"/>
    <cellStyle name="planilhas 15" xfId="1567"/>
    <cellStyle name="planilhas 15 2" xfId="1568"/>
    <cellStyle name="planilhas 16" xfId="1569"/>
    <cellStyle name="planilhas 16 2" xfId="1570"/>
    <cellStyle name="planilhas 17" xfId="1571"/>
    <cellStyle name="planilhas 17 2" xfId="1572"/>
    <cellStyle name="planilhas 18" xfId="1573"/>
    <cellStyle name="planilhas 18 2" xfId="1574"/>
    <cellStyle name="planilhas 19" xfId="1575"/>
    <cellStyle name="planilhas 19 2" xfId="1576"/>
    <cellStyle name="planilhas 2" xfId="1577"/>
    <cellStyle name="planilhas 2 2" xfId="1578"/>
    <cellStyle name="planilhas 20" xfId="1579"/>
    <cellStyle name="planilhas 20 2" xfId="1580"/>
    <cellStyle name="planilhas 21" xfId="1581"/>
    <cellStyle name="planilhas 21 2" xfId="1582"/>
    <cellStyle name="planilhas 22" xfId="1583"/>
    <cellStyle name="planilhas 22 2" xfId="1584"/>
    <cellStyle name="planilhas 23" xfId="1585"/>
    <cellStyle name="planilhas 3" xfId="1586"/>
    <cellStyle name="planilhas 3 2" xfId="1587"/>
    <cellStyle name="planilhas 4" xfId="1588"/>
    <cellStyle name="planilhas 4 2" xfId="1589"/>
    <cellStyle name="planilhas 5" xfId="1590"/>
    <cellStyle name="planilhas 5 2" xfId="1591"/>
    <cellStyle name="planilhas 6" xfId="1592"/>
    <cellStyle name="planilhas 6 2" xfId="1593"/>
    <cellStyle name="planilhas 7" xfId="1594"/>
    <cellStyle name="planilhas 7 2" xfId="1595"/>
    <cellStyle name="planilhas 8" xfId="1596"/>
    <cellStyle name="planilhas 8 2" xfId="1597"/>
    <cellStyle name="planilhas 9" xfId="1598"/>
    <cellStyle name="planilhas 9 2" xfId="1599"/>
    <cellStyle name="Ponto" xfId="31899"/>
    <cellStyle name="Porcentagem" xfId="2" builtinId="5" customBuiltin="1"/>
    <cellStyle name="Porcentagem 10" xfId="1600"/>
    <cellStyle name="Porcentagem 10 2" xfId="1601"/>
    <cellStyle name="Porcentagem 11" xfId="1602"/>
    <cellStyle name="Porcentagem 11 2" xfId="1603"/>
    <cellStyle name="Porcentagem 12" xfId="1604"/>
    <cellStyle name="Porcentagem 12 2" xfId="1605"/>
    <cellStyle name="Porcentagem 13" xfId="52"/>
    <cellStyle name="Porcentagem 13 2" xfId="1606"/>
    <cellStyle name="Porcentagem 13 3" xfId="1607"/>
    <cellStyle name="Porcentagem 14" xfId="53"/>
    <cellStyle name="Porcentagem 14 2" xfId="1608"/>
    <cellStyle name="Porcentagem 14 3" xfId="1609"/>
    <cellStyle name="Porcentagem 14 3 2" xfId="1610"/>
    <cellStyle name="Porcentagem 14 3 2 2" xfId="1611"/>
    <cellStyle name="Porcentagem 14 3 2 3" xfId="2579"/>
    <cellStyle name="Porcentagem 14 3 2 3 2" xfId="22319"/>
    <cellStyle name="Porcentagem 14 3 2 3 3" xfId="22341"/>
    <cellStyle name="Porcentagem 14 3 2 3 3 2" xfId="22363"/>
    <cellStyle name="Porcentagem 14 3 2 3 3 3" xfId="22418"/>
    <cellStyle name="Porcentagem 14 3 2 3 3 3 2" xfId="22692"/>
    <cellStyle name="Porcentagem 14 3 2 3 4" xfId="22357"/>
    <cellStyle name="Porcentagem 14 3 2 3 5" xfId="22303"/>
    <cellStyle name="Porcentagem 14 3 2 4" xfId="26042"/>
    <cellStyle name="Porcentagem 14 3 3" xfId="1612"/>
    <cellStyle name="Porcentagem 15" xfId="1613"/>
    <cellStyle name="Porcentagem 15 2" xfId="1614"/>
    <cellStyle name="Porcentagem 16" xfId="1615"/>
    <cellStyle name="Porcentagem 16 2" xfId="1616"/>
    <cellStyle name="Porcentagem 16 3" xfId="1617"/>
    <cellStyle name="Porcentagem 16 3 2" xfId="1618"/>
    <cellStyle name="Porcentagem 16 3 2 2" xfId="2580"/>
    <cellStyle name="Porcentagem 16 3 2 2 2" xfId="22433"/>
    <cellStyle name="Porcentagem 16 3 2 2 2 2" xfId="22707"/>
    <cellStyle name="Porcentagem 16 3 3" xfId="1619"/>
    <cellStyle name="Porcentagem 16 3 4" xfId="22304"/>
    <cellStyle name="Porcentagem 16 3 4 2" xfId="22320"/>
    <cellStyle name="Porcentagem 16 3 4 3" xfId="22342"/>
    <cellStyle name="Porcentagem 16 3 4 3 2" xfId="22382"/>
    <cellStyle name="Porcentagem 16 3 4 3 3" xfId="22419"/>
    <cellStyle name="Porcentagem 16 3 4 3 3 2" xfId="22693"/>
    <cellStyle name="Porcentagem 16 3 4 4" xfId="22358"/>
    <cellStyle name="Porcentagem 16 3 5" xfId="26043"/>
    <cellStyle name="Porcentagem 17" xfId="54"/>
    <cellStyle name="Porcentagem 17 2" xfId="1620"/>
    <cellStyle name="Porcentagem 18" xfId="1621"/>
    <cellStyle name="Porcentagem 18 2" xfId="1622"/>
    <cellStyle name="Porcentagem 18 3" xfId="1623"/>
    <cellStyle name="Porcentagem 18 3 2" xfId="26080"/>
    <cellStyle name="Porcentagem 19" xfId="1624"/>
    <cellStyle name="Porcentagem 19 2" xfId="1625"/>
    <cellStyle name="Porcentagem 19 2 2" xfId="2578"/>
    <cellStyle name="Porcentagem 19 2 2 2" xfId="22432"/>
    <cellStyle name="Porcentagem 19 2 2 2 2" xfId="22706"/>
    <cellStyle name="Porcentagem 19 3" xfId="1626"/>
    <cellStyle name="Porcentagem 19 4" xfId="22302"/>
    <cellStyle name="Porcentagem 19 4 2" xfId="22318"/>
    <cellStyle name="Porcentagem 19 4 3" xfId="22340"/>
    <cellStyle name="Porcentagem 19 4 3 2" xfId="22369"/>
    <cellStyle name="Porcentagem 19 4 3 3" xfId="22417"/>
    <cellStyle name="Porcentagem 19 4 3 3 2" xfId="22691"/>
    <cellStyle name="Porcentagem 19 4 4" xfId="22356"/>
    <cellStyle name="Porcentagem 19 5" xfId="26041"/>
    <cellStyle name="Porcentagem 2" xfId="55"/>
    <cellStyle name="Porcentagem 2 2" xfId="1627"/>
    <cellStyle name="Porcentagem 2 2 2" xfId="1628"/>
    <cellStyle name="Porcentagem 2 2 3" xfId="1629"/>
    <cellStyle name="Porcentagem 2 3" xfId="1630"/>
    <cellStyle name="Porcentagem 2 3 2" xfId="1631"/>
    <cellStyle name="Porcentagem 2 4" xfId="1632"/>
    <cellStyle name="Porcentagem 2 5" xfId="1633"/>
    <cellStyle name="Porcentagem 2 6" xfId="1634"/>
    <cellStyle name="Porcentagem 2 7" xfId="1635"/>
    <cellStyle name="Porcentagem 2 8" xfId="1636"/>
    <cellStyle name="Porcentagem 2 8 2" xfId="1637"/>
    <cellStyle name="Porcentagem 2 8 3" xfId="2178"/>
    <cellStyle name="Porcentagem 2 9" xfId="26226"/>
    <cellStyle name="Porcentagem 20" xfId="1638"/>
    <cellStyle name="Porcentagem 20 10" xfId="22327"/>
    <cellStyle name="Porcentagem 20 10 2" xfId="22380"/>
    <cellStyle name="Porcentagem 20 10 3" xfId="22404"/>
    <cellStyle name="Porcentagem 20 10 3 2" xfId="22678"/>
    <cellStyle name="Porcentagem 20 11" xfId="2440"/>
    <cellStyle name="Porcentagem 20 12" xfId="26210"/>
    <cellStyle name="Porcentagem 20 2" xfId="1639"/>
    <cellStyle name="Porcentagem 20 3" xfId="2503"/>
    <cellStyle name="Porcentagem 20 4" xfId="2504"/>
    <cellStyle name="Porcentagem 20 5" xfId="2505"/>
    <cellStyle name="Porcentagem 20 6" xfId="2506"/>
    <cellStyle name="Porcentagem 20 7" xfId="2507"/>
    <cellStyle name="Porcentagem 20 8" xfId="2508"/>
    <cellStyle name="Porcentagem 20 9" xfId="2604"/>
    <cellStyle name="Porcentagem 21" xfId="2050"/>
    <cellStyle name="Porcentagem 21 2" xfId="26566"/>
    <cellStyle name="Porcentagem 22" xfId="26207"/>
    <cellStyle name="Porcentagem 3" xfId="1640"/>
    <cellStyle name="Porcentagem 3 10" xfId="1641"/>
    <cellStyle name="Porcentagem 3 10 2" xfId="1642"/>
    <cellStyle name="Porcentagem 3 11" xfId="1643"/>
    <cellStyle name="Porcentagem 3 11 2" xfId="1644"/>
    <cellStyle name="Porcentagem 3 12" xfId="1645"/>
    <cellStyle name="Porcentagem 3 12 2" xfId="1646"/>
    <cellStyle name="Porcentagem 3 13" xfId="1647"/>
    <cellStyle name="Porcentagem 3 14" xfId="1648"/>
    <cellStyle name="Porcentagem 3 2" xfId="1649"/>
    <cellStyle name="Porcentagem 3 2 2" xfId="1650"/>
    <cellStyle name="Porcentagem 3 2 3" xfId="1651"/>
    <cellStyle name="Porcentagem 3 3" xfId="1652"/>
    <cellStyle name="Porcentagem 3 3 2" xfId="1653"/>
    <cellStyle name="Porcentagem 3 4" xfId="1654"/>
    <cellStyle name="Porcentagem 3 4 2" xfId="1655"/>
    <cellStyle name="Porcentagem 3 5" xfId="1656"/>
    <cellStyle name="Porcentagem 3 5 2" xfId="1657"/>
    <cellStyle name="Porcentagem 3 6" xfId="1658"/>
    <cellStyle name="Porcentagem 3 6 2" xfId="1659"/>
    <cellStyle name="Porcentagem 3 7" xfId="1660"/>
    <cellStyle name="Porcentagem 3 7 2" xfId="1661"/>
    <cellStyle name="Porcentagem 3 8" xfId="1662"/>
    <cellStyle name="Porcentagem 3 8 2" xfId="1663"/>
    <cellStyle name="Porcentagem 3 9" xfId="1664"/>
    <cellStyle name="Porcentagem 3 9 2" xfId="1665"/>
    <cellStyle name="Porcentagem 4" xfId="1666"/>
    <cellStyle name="Porcentagem 4 10" xfId="1667"/>
    <cellStyle name="Porcentagem 4 10 2" xfId="1668"/>
    <cellStyle name="Porcentagem 4 11" xfId="1669"/>
    <cellStyle name="Porcentagem 4 12" xfId="1670"/>
    <cellStyle name="Porcentagem 4 2" xfId="1671"/>
    <cellStyle name="Porcentagem 4 2 2" xfId="1672"/>
    <cellStyle name="Porcentagem 4 2 2 2" xfId="31900"/>
    <cellStyle name="Porcentagem 4 2 3" xfId="31901"/>
    <cellStyle name="Porcentagem 4 3" xfId="1673"/>
    <cellStyle name="Porcentagem 4 3 2" xfId="1674"/>
    <cellStyle name="Porcentagem 4 4" xfId="1675"/>
    <cellStyle name="Porcentagem 4 4 2" xfId="1676"/>
    <cellStyle name="Porcentagem 4 5" xfId="1677"/>
    <cellStyle name="Porcentagem 4 5 2" xfId="1678"/>
    <cellStyle name="Porcentagem 4 6" xfId="1679"/>
    <cellStyle name="Porcentagem 4 6 2" xfId="1680"/>
    <cellStyle name="Porcentagem 4 7" xfId="1681"/>
    <cellStyle name="Porcentagem 4 7 2" xfId="1682"/>
    <cellStyle name="Porcentagem 4 8" xfId="1683"/>
    <cellStyle name="Porcentagem 4 8 2" xfId="1684"/>
    <cellStyle name="Porcentagem 4 9" xfId="1685"/>
    <cellStyle name="Porcentagem 4 9 2" xfId="1686"/>
    <cellStyle name="Porcentagem 5" xfId="1687"/>
    <cellStyle name="Porcentagem 5 10" xfId="1688"/>
    <cellStyle name="Porcentagem 5 10 2" xfId="1689"/>
    <cellStyle name="Porcentagem 5 11" xfId="1690"/>
    <cellStyle name="Porcentagem 5 11 2" xfId="1691"/>
    <cellStyle name="Porcentagem 5 12" xfId="1692"/>
    <cellStyle name="Porcentagem 5 2" xfId="1693"/>
    <cellStyle name="Porcentagem 5 2 2" xfId="1694"/>
    <cellStyle name="Porcentagem 5 3" xfId="1695"/>
    <cellStyle name="Porcentagem 5 3 2" xfId="1696"/>
    <cellStyle name="Porcentagem 5 4" xfId="1697"/>
    <cellStyle name="Porcentagem 5 4 2" xfId="1698"/>
    <cellStyle name="Porcentagem 5 5" xfId="1699"/>
    <cellStyle name="Porcentagem 5 5 2" xfId="1700"/>
    <cellStyle name="Porcentagem 5 6" xfId="1701"/>
    <cellStyle name="Porcentagem 5 6 2" xfId="1702"/>
    <cellStyle name="Porcentagem 5 7" xfId="1703"/>
    <cellStyle name="Porcentagem 5 7 2" xfId="1704"/>
    <cellStyle name="Porcentagem 5 8" xfId="1705"/>
    <cellStyle name="Porcentagem 5 8 2" xfId="1706"/>
    <cellStyle name="Porcentagem 5 9" xfId="1707"/>
    <cellStyle name="Porcentagem 5 9 2" xfId="1708"/>
    <cellStyle name="Porcentagem 6" xfId="1709"/>
    <cellStyle name="Porcentagem 6 10" xfId="31902"/>
    <cellStyle name="Porcentagem 6 10 2" xfId="31903"/>
    <cellStyle name="Porcentagem 6 10 3" xfId="31904"/>
    <cellStyle name="Porcentagem 6 10 4" xfId="31905"/>
    <cellStyle name="Porcentagem 6 11" xfId="31906"/>
    <cellStyle name="Porcentagem 6 11 2" xfId="31907"/>
    <cellStyle name="Porcentagem 6 11 3" xfId="31908"/>
    <cellStyle name="Porcentagem 6 11 4" xfId="31909"/>
    <cellStyle name="Porcentagem 6 12" xfId="31910"/>
    <cellStyle name="Porcentagem 6 12 2" xfId="31911"/>
    <cellStyle name="Porcentagem 6 12 3" xfId="31912"/>
    <cellStyle name="Porcentagem 6 13" xfId="31913"/>
    <cellStyle name="Porcentagem 6 13 2" xfId="31914"/>
    <cellStyle name="Porcentagem 6 14" xfId="31915"/>
    <cellStyle name="Porcentagem 6 15" xfId="31916"/>
    <cellStyle name="Porcentagem 6 2" xfId="1710"/>
    <cellStyle name="Porcentagem 6 2 10" xfId="31917"/>
    <cellStyle name="Porcentagem 6 2 10 2" xfId="31918"/>
    <cellStyle name="Porcentagem 6 2 10 3" xfId="31919"/>
    <cellStyle name="Porcentagem 6 2 10 4" xfId="31920"/>
    <cellStyle name="Porcentagem 6 2 11" xfId="31921"/>
    <cellStyle name="Porcentagem 6 2 11 2" xfId="31922"/>
    <cellStyle name="Porcentagem 6 2 11 3" xfId="31923"/>
    <cellStyle name="Porcentagem 6 2 12" xfId="31924"/>
    <cellStyle name="Porcentagem 6 2 12 2" xfId="31925"/>
    <cellStyle name="Porcentagem 6 2 13" xfId="31926"/>
    <cellStyle name="Porcentagem 6 2 14" xfId="31927"/>
    <cellStyle name="Porcentagem 6 2 2" xfId="31928"/>
    <cellStyle name="Porcentagem 6 2 2 2" xfId="31929"/>
    <cellStyle name="Porcentagem 6 2 2 2 2" xfId="31930"/>
    <cellStyle name="Porcentagem 6 2 2 2 2 2" xfId="31931"/>
    <cellStyle name="Porcentagem 6 2 2 2 2 2 2" xfId="31932"/>
    <cellStyle name="Porcentagem 6 2 2 2 2 2 3" xfId="31933"/>
    <cellStyle name="Porcentagem 6 2 2 2 2 2 4" xfId="31934"/>
    <cellStyle name="Porcentagem 6 2 2 2 2 3" xfId="31935"/>
    <cellStyle name="Porcentagem 6 2 2 2 2 4" xfId="31936"/>
    <cellStyle name="Porcentagem 6 2 2 2 2 5" xfId="31937"/>
    <cellStyle name="Porcentagem 6 2 2 2 3" xfId="31938"/>
    <cellStyle name="Porcentagem 6 2 2 2 3 2" xfId="31939"/>
    <cellStyle name="Porcentagem 6 2 2 2 3 3" xfId="31940"/>
    <cellStyle name="Porcentagem 6 2 2 2 3 4" xfId="31941"/>
    <cellStyle name="Porcentagem 6 2 2 2 4" xfId="31942"/>
    <cellStyle name="Porcentagem 6 2 2 2 5" xfId="31943"/>
    <cellStyle name="Porcentagem 6 2 2 2 6" xfId="31944"/>
    <cellStyle name="Porcentagem 6 2 2 3" xfId="31945"/>
    <cellStyle name="Porcentagem 6 2 2 3 2" xfId="31946"/>
    <cellStyle name="Porcentagem 6 2 2 3 2 2" xfId="31947"/>
    <cellStyle name="Porcentagem 6 2 2 3 2 3" xfId="31948"/>
    <cellStyle name="Porcentagem 6 2 2 3 2 4" xfId="31949"/>
    <cellStyle name="Porcentagem 6 2 2 3 3" xfId="31950"/>
    <cellStyle name="Porcentagem 6 2 2 3 4" xfId="31951"/>
    <cellStyle name="Porcentagem 6 2 2 3 5" xfId="31952"/>
    <cellStyle name="Porcentagem 6 2 2 4" xfId="31953"/>
    <cellStyle name="Porcentagem 6 2 2 4 2" xfId="31954"/>
    <cellStyle name="Porcentagem 6 2 2 4 3" xfId="31955"/>
    <cellStyle name="Porcentagem 6 2 2 4 4" xfId="31956"/>
    <cellStyle name="Porcentagem 6 2 2 5" xfId="31957"/>
    <cellStyle name="Porcentagem 6 2 2 5 2" xfId="31958"/>
    <cellStyle name="Porcentagem 6 2 2 5 3" xfId="31959"/>
    <cellStyle name="Porcentagem 6 2 2 5 4" xfId="31960"/>
    <cellStyle name="Porcentagem 6 2 2 6" xfId="31961"/>
    <cellStyle name="Porcentagem 6 2 2 6 2" xfId="31962"/>
    <cellStyle name="Porcentagem 6 2 2 6 3" xfId="31963"/>
    <cellStyle name="Porcentagem 6 2 2 7" xfId="31964"/>
    <cellStyle name="Porcentagem 6 2 2 8" xfId="31965"/>
    <cellStyle name="Porcentagem 6 2 2 9" xfId="31966"/>
    <cellStyle name="Porcentagem 6 2 3" xfId="31967"/>
    <cellStyle name="Porcentagem 6 2 3 2" xfId="31968"/>
    <cellStyle name="Porcentagem 6 2 3 2 2" xfId="31969"/>
    <cellStyle name="Porcentagem 6 2 3 2 2 2" xfId="31970"/>
    <cellStyle name="Porcentagem 6 2 3 2 2 2 2" xfId="31971"/>
    <cellStyle name="Porcentagem 6 2 3 2 2 2 3" xfId="31972"/>
    <cellStyle name="Porcentagem 6 2 3 2 2 2 4" xfId="31973"/>
    <cellStyle name="Porcentagem 6 2 3 2 2 3" xfId="31974"/>
    <cellStyle name="Porcentagem 6 2 3 2 2 4" xfId="31975"/>
    <cellStyle name="Porcentagem 6 2 3 2 2 5" xfId="31976"/>
    <cellStyle name="Porcentagem 6 2 3 2 3" xfId="31977"/>
    <cellStyle name="Porcentagem 6 2 3 2 3 2" xfId="31978"/>
    <cellStyle name="Porcentagem 6 2 3 2 3 3" xfId="31979"/>
    <cellStyle name="Porcentagem 6 2 3 2 3 4" xfId="31980"/>
    <cellStyle name="Porcentagem 6 2 3 2 4" xfId="31981"/>
    <cellStyle name="Porcentagem 6 2 3 2 5" xfId="31982"/>
    <cellStyle name="Porcentagem 6 2 3 2 6" xfId="31983"/>
    <cellStyle name="Porcentagem 6 2 3 3" xfId="31984"/>
    <cellStyle name="Porcentagem 6 2 3 3 2" xfId="31985"/>
    <cellStyle name="Porcentagem 6 2 3 3 2 2" xfId="31986"/>
    <cellStyle name="Porcentagem 6 2 3 3 2 3" xfId="31987"/>
    <cellStyle name="Porcentagem 6 2 3 3 2 4" xfId="31988"/>
    <cellStyle name="Porcentagem 6 2 3 3 3" xfId="31989"/>
    <cellStyle name="Porcentagem 6 2 3 3 4" xfId="31990"/>
    <cellStyle name="Porcentagem 6 2 3 3 5" xfId="31991"/>
    <cellStyle name="Porcentagem 6 2 3 4" xfId="31992"/>
    <cellStyle name="Porcentagem 6 2 3 4 2" xfId="31993"/>
    <cellStyle name="Porcentagem 6 2 3 4 3" xfId="31994"/>
    <cellStyle name="Porcentagem 6 2 3 4 4" xfId="31995"/>
    <cellStyle name="Porcentagem 6 2 3 5" xfId="31996"/>
    <cellStyle name="Porcentagem 6 2 3 5 2" xfId="31997"/>
    <cellStyle name="Porcentagem 6 2 3 5 3" xfId="31998"/>
    <cellStyle name="Porcentagem 6 2 3 5 4" xfId="31999"/>
    <cellStyle name="Porcentagem 6 2 3 6" xfId="32000"/>
    <cellStyle name="Porcentagem 6 2 3 6 2" xfId="32001"/>
    <cellStyle name="Porcentagem 6 2 3 6 3" xfId="32002"/>
    <cellStyle name="Porcentagem 6 2 3 7" xfId="32003"/>
    <cellStyle name="Porcentagem 6 2 3 8" xfId="32004"/>
    <cellStyle name="Porcentagem 6 2 3 9" xfId="32005"/>
    <cellStyle name="Porcentagem 6 2 4" xfId="32006"/>
    <cellStyle name="Porcentagem 6 2 4 2" xfId="32007"/>
    <cellStyle name="Porcentagem 6 2 4 2 2" xfId="32008"/>
    <cellStyle name="Porcentagem 6 2 4 2 2 2" xfId="32009"/>
    <cellStyle name="Porcentagem 6 2 4 2 2 3" xfId="32010"/>
    <cellStyle name="Porcentagem 6 2 4 2 2 4" xfId="32011"/>
    <cellStyle name="Porcentagem 6 2 4 2 3" xfId="32012"/>
    <cellStyle name="Porcentagem 6 2 4 2 4" xfId="32013"/>
    <cellStyle name="Porcentagem 6 2 4 2 5" xfId="32014"/>
    <cellStyle name="Porcentagem 6 2 4 3" xfId="32015"/>
    <cellStyle name="Porcentagem 6 2 4 3 2" xfId="32016"/>
    <cellStyle name="Porcentagem 6 2 4 3 3" xfId="32017"/>
    <cellStyle name="Porcentagem 6 2 4 3 4" xfId="32018"/>
    <cellStyle name="Porcentagem 6 2 4 4" xfId="32019"/>
    <cellStyle name="Porcentagem 6 2 4 5" xfId="32020"/>
    <cellStyle name="Porcentagem 6 2 4 6" xfId="32021"/>
    <cellStyle name="Porcentagem 6 2 5" xfId="32022"/>
    <cellStyle name="Porcentagem 6 2 5 2" xfId="32023"/>
    <cellStyle name="Porcentagem 6 2 5 2 2" xfId="32024"/>
    <cellStyle name="Porcentagem 6 2 5 2 2 2" xfId="32025"/>
    <cellStyle name="Porcentagem 6 2 5 2 2 3" xfId="32026"/>
    <cellStyle name="Porcentagem 6 2 5 2 2 4" xfId="32027"/>
    <cellStyle name="Porcentagem 6 2 5 2 3" xfId="32028"/>
    <cellStyle name="Porcentagem 6 2 5 2 4" xfId="32029"/>
    <cellStyle name="Porcentagem 6 2 5 2 5" xfId="32030"/>
    <cellStyle name="Porcentagem 6 2 5 3" xfId="32031"/>
    <cellStyle name="Porcentagem 6 2 5 3 2" xfId="32032"/>
    <cellStyle name="Porcentagem 6 2 5 3 3" xfId="32033"/>
    <cellStyle name="Porcentagem 6 2 5 3 4" xfId="32034"/>
    <cellStyle name="Porcentagem 6 2 5 4" xfId="32035"/>
    <cellStyle name="Porcentagem 6 2 5 5" xfId="32036"/>
    <cellStyle name="Porcentagem 6 2 5 6" xfId="32037"/>
    <cellStyle name="Porcentagem 6 2 6" xfId="32038"/>
    <cellStyle name="Porcentagem 6 2 6 2" xfId="32039"/>
    <cellStyle name="Porcentagem 6 2 6 2 2" xfId="32040"/>
    <cellStyle name="Porcentagem 6 2 6 2 2 2" xfId="32041"/>
    <cellStyle name="Porcentagem 6 2 6 2 2 3" xfId="32042"/>
    <cellStyle name="Porcentagem 6 2 6 2 2 4" xfId="32043"/>
    <cellStyle name="Porcentagem 6 2 6 2 3" xfId="32044"/>
    <cellStyle name="Porcentagem 6 2 6 2 4" xfId="32045"/>
    <cellStyle name="Porcentagem 6 2 6 2 5" xfId="32046"/>
    <cellStyle name="Porcentagem 6 2 6 3" xfId="32047"/>
    <cellStyle name="Porcentagem 6 2 6 3 2" xfId="32048"/>
    <cellStyle name="Porcentagem 6 2 6 3 3" xfId="32049"/>
    <cellStyle name="Porcentagem 6 2 6 3 4" xfId="32050"/>
    <cellStyle name="Porcentagem 6 2 6 4" xfId="32051"/>
    <cellStyle name="Porcentagem 6 2 6 5" xfId="32052"/>
    <cellStyle name="Porcentagem 6 2 6 6" xfId="32053"/>
    <cellStyle name="Porcentagem 6 2 7" xfId="32054"/>
    <cellStyle name="Porcentagem 6 2 7 2" xfId="32055"/>
    <cellStyle name="Porcentagem 6 2 7 2 2" xfId="32056"/>
    <cellStyle name="Porcentagem 6 2 7 2 3" xfId="32057"/>
    <cellStyle name="Porcentagem 6 2 7 2 4" xfId="32058"/>
    <cellStyle name="Porcentagem 6 2 7 3" xfId="32059"/>
    <cellStyle name="Porcentagem 6 2 7 4" xfId="32060"/>
    <cellStyle name="Porcentagem 6 2 7 5" xfId="32061"/>
    <cellStyle name="Porcentagem 6 2 8" xfId="32062"/>
    <cellStyle name="Porcentagem 6 2 8 2" xfId="32063"/>
    <cellStyle name="Porcentagem 6 2 8 3" xfId="32064"/>
    <cellStyle name="Porcentagem 6 2 8 4" xfId="32065"/>
    <cellStyle name="Porcentagem 6 2 9" xfId="32066"/>
    <cellStyle name="Porcentagem 6 2 9 2" xfId="32067"/>
    <cellStyle name="Porcentagem 6 2 9 3" xfId="32068"/>
    <cellStyle name="Porcentagem 6 2 9 4" xfId="32069"/>
    <cellStyle name="Porcentagem 6 3" xfId="32070"/>
    <cellStyle name="Porcentagem 6 3 2" xfId="32071"/>
    <cellStyle name="Porcentagem 6 3 2 2" xfId="32072"/>
    <cellStyle name="Porcentagem 6 3 2 2 2" xfId="32073"/>
    <cellStyle name="Porcentagem 6 3 2 2 2 2" xfId="32074"/>
    <cellStyle name="Porcentagem 6 3 2 2 2 3" xfId="32075"/>
    <cellStyle name="Porcentagem 6 3 2 2 2 4" xfId="32076"/>
    <cellStyle name="Porcentagem 6 3 2 2 3" xfId="32077"/>
    <cellStyle name="Porcentagem 6 3 2 2 4" xfId="32078"/>
    <cellStyle name="Porcentagem 6 3 2 2 5" xfId="32079"/>
    <cellStyle name="Porcentagem 6 3 2 3" xfId="32080"/>
    <cellStyle name="Porcentagem 6 3 2 3 2" xfId="32081"/>
    <cellStyle name="Porcentagem 6 3 2 3 3" xfId="32082"/>
    <cellStyle name="Porcentagem 6 3 2 3 4" xfId="32083"/>
    <cellStyle name="Porcentagem 6 3 2 4" xfId="32084"/>
    <cellStyle name="Porcentagem 6 3 2 5" xfId="32085"/>
    <cellStyle name="Porcentagem 6 3 2 6" xfId="32086"/>
    <cellStyle name="Porcentagem 6 3 3" xfId="32087"/>
    <cellStyle name="Porcentagem 6 3 3 2" xfId="32088"/>
    <cellStyle name="Porcentagem 6 3 3 2 2" xfId="32089"/>
    <cellStyle name="Porcentagem 6 3 3 2 3" xfId="32090"/>
    <cellStyle name="Porcentagem 6 3 3 2 4" xfId="32091"/>
    <cellStyle name="Porcentagem 6 3 3 3" xfId="32092"/>
    <cellStyle name="Porcentagem 6 3 3 4" xfId="32093"/>
    <cellStyle name="Porcentagem 6 3 3 5" xfId="32094"/>
    <cellStyle name="Porcentagem 6 3 4" xfId="32095"/>
    <cellStyle name="Porcentagem 6 3 4 2" xfId="32096"/>
    <cellStyle name="Porcentagem 6 3 4 3" xfId="32097"/>
    <cellStyle name="Porcentagem 6 3 4 4" xfId="32098"/>
    <cellStyle name="Porcentagem 6 3 5" xfId="32099"/>
    <cellStyle name="Porcentagem 6 3 5 2" xfId="32100"/>
    <cellStyle name="Porcentagem 6 3 5 3" xfId="32101"/>
    <cellStyle name="Porcentagem 6 3 5 4" xfId="32102"/>
    <cellStyle name="Porcentagem 6 3 6" xfId="32103"/>
    <cellStyle name="Porcentagem 6 3 6 2" xfId="32104"/>
    <cellStyle name="Porcentagem 6 3 6 3" xfId="32105"/>
    <cellStyle name="Porcentagem 6 3 7" xfId="32106"/>
    <cellStyle name="Porcentagem 6 3 8" xfId="32107"/>
    <cellStyle name="Porcentagem 6 3 9" xfId="32108"/>
    <cellStyle name="Porcentagem 6 4" xfId="32109"/>
    <cellStyle name="Porcentagem 6 4 2" xfId="32110"/>
    <cellStyle name="Porcentagem 6 4 2 2" xfId="32111"/>
    <cellStyle name="Porcentagem 6 4 2 2 2" xfId="32112"/>
    <cellStyle name="Porcentagem 6 4 2 2 2 2" xfId="32113"/>
    <cellStyle name="Porcentagem 6 4 2 2 2 3" xfId="32114"/>
    <cellStyle name="Porcentagem 6 4 2 2 2 4" xfId="32115"/>
    <cellStyle name="Porcentagem 6 4 2 2 3" xfId="32116"/>
    <cellStyle name="Porcentagem 6 4 2 2 4" xfId="32117"/>
    <cellStyle name="Porcentagem 6 4 2 2 5" xfId="32118"/>
    <cellStyle name="Porcentagem 6 4 2 3" xfId="32119"/>
    <cellStyle name="Porcentagem 6 4 2 3 2" xfId="32120"/>
    <cellStyle name="Porcentagem 6 4 2 3 3" xfId="32121"/>
    <cellStyle name="Porcentagem 6 4 2 3 4" xfId="32122"/>
    <cellStyle name="Porcentagem 6 4 2 4" xfId="32123"/>
    <cellStyle name="Porcentagem 6 4 2 5" xfId="32124"/>
    <cellStyle name="Porcentagem 6 4 2 6" xfId="32125"/>
    <cellStyle name="Porcentagem 6 4 3" xfId="32126"/>
    <cellStyle name="Porcentagem 6 4 3 2" xfId="32127"/>
    <cellStyle name="Porcentagem 6 4 3 2 2" xfId="32128"/>
    <cellStyle name="Porcentagem 6 4 3 2 3" xfId="32129"/>
    <cellStyle name="Porcentagem 6 4 3 2 4" xfId="32130"/>
    <cellStyle name="Porcentagem 6 4 3 3" xfId="32131"/>
    <cellStyle name="Porcentagem 6 4 3 4" xfId="32132"/>
    <cellStyle name="Porcentagem 6 4 3 5" xfId="32133"/>
    <cellStyle name="Porcentagem 6 4 4" xfId="32134"/>
    <cellStyle name="Porcentagem 6 4 4 2" xfId="32135"/>
    <cellStyle name="Porcentagem 6 4 4 3" xfId="32136"/>
    <cellStyle name="Porcentagem 6 4 4 4" xfId="32137"/>
    <cellStyle name="Porcentagem 6 4 5" xfId="32138"/>
    <cellStyle name="Porcentagem 6 4 5 2" xfId="32139"/>
    <cellStyle name="Porcentagem 6 4 5 3" xfId="32140"/>
    <cellStyle name="Porcentagem 6 4 5 4" xfId="32141"/>
    <cellStyle name="Porcentagem 6 4 6" xfId="32142"/>
    <cellStyle name="Porcentagem 6 4 6 2" xfId="32143"/>
    <cellStyle name="Porcentagem 6 4 6 3" xfId="32144"/>
    <cellStyle name="Porcentagem 6 4 7" xfId="32145"/>
    <cellStyle name="Porcentagem 6 4 8" xfId="32146"/>
    <cellStyle name="Porcentagem 6 4 9" xfId="32147"/>
    <cellStyle name="Porcentagem 6 5" xfId="32148"/>
    <cellStyle name="Porcentagem 6 5 2" xfId="32149"/>
    <cellStyle name="Porcentagem 6 5 2 2" xfId="32150"/>
    <cellStyle name="Porcentagem 6 5 2 2 2" xfId="32151"/>
    <cellStyle name="Porcentagem 6 5 2 2 3" xfId="32152"/>
    <cellStyle name="Porcentagem 6 5 2 2 4" xfId="32153"/>
    <cellStyle name="Porcentagem 6 5 2 3" xfId="32154"/>
    <cellStyle name="Porcentagem 6 5 2 4" xfId="32155"/>
    <cellStyle name="Porcentagem 6 5 2 5" xfId="32156"/>
    <cellStyle name="Porcentagem 6 5 3" xfId="32157"/>
    <cellStyle name="Porcentagem 6 5 3 2" xfId="32158"/>
    <cellStyle name="Porcentagem 6 5 3 3" xfId="32159"/>
    <cellStyle name="Porcentagem 6 5 3 4" xfId="32160"/>
    <cellStyle name="Porcentagem 6 5 4" xfId="32161"/>
    <cellStyle name="Porcentagem 6 5 5" xfId="32162"/>
    <cellStyle name="Porcentagem 6 5 6" xfId="32163"/>
    <cellStyle name="Porcentagem 6 6" xfId="32164"/>
    <cellStyle name="Porcentagem 6 6 2" xfId="32165"/>
    <cellStyle name="Porcentagem 6 6 2 2" xfId="32166"/>
    <cellStyle name="Porcentagem 6 6 2 2 2" xfId="32167"/>
    <cellStyle name="Porcentagem 6 6 2 2 3" xfId="32168"/>
    <cellStyle name="Porcentagem 6 6 2 2 4" xfId="32169"/>
    <cellStyle name="Porcentagem 6 6 2 3" xfId="32170"/>
    <cellStyle name="Porcentagem 6 6 2 4" xfId="32171"/>
    <cellStyle name="Porcentagem 6 6 2 5" xfId="32172"/>
    <cellStyle name="Porcentagem 6 6 3" xfId="32173"/>
    <cellStyle name="Porcentagem 6 6 3 2" xfId="32174"/>
    <cellStyle name="Porcentagem 6 6 3 3" xfId="32175"/>
    <cellStyle name="Porcentagem 6 6 3 4" xfId="32176"/>
    <cellStyle name="Porcentagem 6 6 4" xfId="32177"/>
    <cellStyle name="Porcentagem 6 6 5" xfId="32178"/>
    <cellStyle name="Porcentagem 6 6 6" xfId="32179"/>
    <cellStyle name="Porcentagem 6 7" xfId="32180"/>
    <cellStyle name="Porcentagem 6 7 2" xfId="32181"/>
    <cellStyle name="Porcentagem 6 7 2 2" xfId="32182"/>
    <cellStyle name="Porcentagem 6 7 2 2 2" xfId="32183"/>
    <cellStyle name="Porcentagem 6 7 2 2 3" xfId="32184"/>
    <cellStyle name="Porcentagem 6 7 2 2 4" xfId="32185"/>
    <cellStyle name="Porcentagem 6 7 2 3" xfId="32186"/>
    <cellStyle name="Porcentagem 6 7 2 4" xfId="32187"/>
    <cellStyle name="Porcentagem 6 7 2 5" xfId="32188"/>
    <cellStyle name="Porcentagem 6 7 3" xfId="32189"/>
    <cellStyle name="Porcentagem 6 7 3 2" xfId="32190"/>
    <cellStyle name="Porcentagem 6 7 3 3" xfId="32191"/>
    <cellStyle name="Porcentagem 6 7 3 4" xfId="32192"/>
    <cellStyle name="Porcentagem 6 7 4" xfId="32193"/>
    <cellStyle name="Porcentagem 6 7 5" xfId="32194"/>
    <cellStyle name="Porcentagem 6 7 6" xfId="32195"/>
    <cellStyle name="Porcentagem 6 8" xfId="32196"/>
    <cellStyle name="Porcentagem 6 8 2" xfId="32197"/>
    <cellStyle name="Porcentagem 6 8 2 2" xfId="32198"/>
    <cellStyle name="Porcentagem 6 8 2 3" xfId="32199"/>
    <cellStyle name="Porcentagem 6 8 2 4" xfId="32200"/>
    <cellStyle name="Porcentagem 6 8 3" xfId="32201"/>
    <cellStyle name="Porcentagem 6 8 4" xfId="32202"/>
    <cellStyle name="Porcentagem 6 8 5" xfId="32203"/>
    <cellStyle name="Porcentagem 6 9" xfId="32204"/>
    <cellStyle name="Porcentagem 6 9 2" xfId="32205"/>
    <cellStyle name="Porcentagem 6 9 3" xfId="32206"/>
    <cellStyle name="Porcentagem 6 9 4" xfId="32207"/>
    <cellStyle name="Porcentagem 7" xfId="1711"/>
    <cellStyle name="Porcentagem 7 2" xfId="1712"/>
    <cellStyle name="Porcentagem 8" xfId="1713"/>
    <cellStyle name="Porcentagem 8 2" xfId="1714"/>
    <cellStyle name="Porcentagem 9" xfId="1715"/>
    <cellStyle name="Porcentagem 9 2" xfId="1716"/>
    <cellStyle name="Porcentagem 9 2 2" xfId="1717"/>
    <cellStyle name="Porcentagem 9 3" xfId="1718"/>
    <cellStyle name="Porcentagem 9 4" xfId="1719"/>
    <cellStyle name="Porcentagem_planilha orçamentária PORTO BELO 2 - COMPLETA" xfId="56"/>
    <cellStyle name="Result" xfId="1720"/>
    <cellStyle name="Result 2" xfId="26203"/>
    <cellStyle name="Result2" xfId="1721"/>
    <cellStyle name="Result2 2" xfId="26204"/>
    <cellStyle name="Saída" xfId="11" builtinId="21" customBuiltin="1"/>
    <cellStyle name="Saída 2" xfId="1722"/>
    <cellStyle name="Saída 2 2" xfId="1723"/>
    <cellStyle name="Saída 2 2 2" xfId="2615"/>
    <cellStyle name="Saída 2 2 2 10" xfId="5249"/>
    <cellStyle name="Saída 2 2 2 10 2" xfId="10389"/>
    <cellStyle name="Saída 2 2 2 10 3" xfId="16133"/>
    <cellStyle name="Saída 2 2 2 10 4" xfId="12845"/>
    <cellStyle name="Saída 2 2 2 11" xfId="5046"/>
    <cellStyle name="Saída 2 2 2 11 2" xfId="10308"/>
    <cellStyle name="Saída 2 2 2 11 3" xfId="15999"/>
    <cellStyle name="Saída 2 2 2 11 4" xfId="12975"/>
    <cellStyle name="Saída 2 2 2 12" xfId="4858"/>
    <cellStyle name="Saída 2 2 2 12 2" xfId="15835"/>
    <cellStyle name="Saída 2 2 2 12 3" xfId="13148"/>
    <cellStyle name="Saída 2 2 2 13" xfId="8778"/>
    <cellStyle name="Saída 2 2 2 14" xfId="14143"/>
    <cellStyle name="Saída 2 2 2 2" xfId="2704"/>
    <cellStyle name="Saída 2 2 2 2 10" xfId="7480"/>
    <cellStyle name="Saída 2 2 2 2 10 2" xfId="11534"/>
    <cellStyle name="Saída 2 2 2 2 10 3" xfId="17838"/>
    <cellStyle name="Saída 2 2 2 2 10 4" xfId="20998"/>
    <cellStyle name="Saída 2 2 2 2 11" xfId="4897"/>
    <cellStyle name="Saída 2 2 2 2 11 2" xfId="15870"/>
    <cellStyle name="Saída 2 2 2 2 11 3" xfId="14112"/>
    <cellStyle name="Saída 2 2 2 2 12" xfId="8859"/>
    <cellStyle name="Saída 2 2 2 2 13" xfId="14273"/>
    <cellStyle name="Saída 2 2 2 2 14" xfId="14299"/>
    <cellStyle name="Saída 2 2 2 2 2" xfId="2641"/>
    <cellStyle name="Saída 2 2 2 2 2 10" xfId="4892"/>
    <cellStyle name="Saída 2 2 2 2 2 10 2" xfId="15867"/>
    <cellStyle name="Saída 2 2 2 2 2 10 3" xfId="14122"/>
    <cellStyle name="Saída 2 2 2 2 2 11" xfId="8798"/>
    <cellStyle name="Saída 2 2 2 2 2 12" xfId="14220"/>
    <cellStyle name="Saída 2 2 2 2 2 2" xfId="3133"/>
    <cellStyle name="Saída 2 2 2 2 2 2 10" xfId="9263"/>
    <cellStyle name="Saída 2 2 2 2 2 2 11" xfId="14588"/>
    <cellStyle name="Saída 2 2 2 2 2 2 12" xfId="14737"/>
    <cellStyle name="Saída 2 2 2 2 2 2 2" xfId="3520"/>
    <cellStyle name="Saída 2 2 2 2 2 2 2 2" xfId="7287"/>
    <cellStyle name="Saída 2 2 2 2 2 2 2 2 2" xfId="11392"/>
    <cellStyle name="Saída 2 2 2 2 2 2 2 2 3" xfId="17685"/>
    <cellStyle name="Saída 2 2 2 2 2 2 2 2 4" xfId="20805"/>
    <cellStyle name="Saída 2 2 2 2 2 2 2 3" xfId="5578"/>
    <cellStyle name="Saída 2 2 2 2 2 2 2 3 2" xfId="16394"/>
    <cellStyle name="Saída 2 2 2 2 2 2 2 3 3" xfId="19096"/>
    <cellStyle name="Saída 2 2 2 2 2 2 2 4" xfId="9612"/>
    <cellStyle name="Saída 2 2 2 2 2 2 2 5" xfId="14868"/>
    <cellStyle name="Saída 2 2 2 2 2 2 2 6" xfId="17590"/>
    <cellStyle name="Saída 2 2 2 2 2 2 3" xfId="3903"/>
    <cellStyle name="Saída 2 2 2 2 2 2 3 2" xfId="7866"/>
    <cellStyle name="Saída 2 2 2 2 2 2 3 2 2" xfId="11862"/>
    <cellStyle name="Saída 2 2 2 2 2 2 3 2 3" xfId="18124"/>
    <cellStyle name="Saída 2 2 2 2 2 2 3 2 4" xfId="21384"/>
    <cellStyle name="Saída 2 2 2 2 2 2 3 3" xfId="6158"/>
    <cellStyle name="Saída 2 2 2 2 2 2 3 3 2" xfId="16832"/>
    <cellStyle name="Saída 2 2 2 2 2 2 3 3 3" xfId="19676"/>
    <cellStyle name="Saída 2 2 2 2 2 2 3 4" xfId="9826"/>
    <cellStyle name="Saída 2 2 2 2 2 2 3 5" xfId="15144"/>
    <cellStyle name="Saída 2 2 2 2 2 2 3 6" xfId="14085"/>
    <cellStyle name="Saída 2 2 2 2 2 2 4" xfId="4286"/>
    <cellStyle name="Saída 2 2 2 2 2 2 4 2" xfId="8195"/>
    <cellStyle name="Saída 2 2 2 2 2 2 4 2 2" xfId="12163"/>
    <cellStyle name="Saída 2 2 2 2 2 2 4 2 3" xfId="18387"/>
    <cellStyle name="Saída 2 2 2 2 2 2 4 2 4" xfId="21713"/>
    <cellStyle name="Saída 2 2 2 2 2 2 4 3" xfId="6487"/>
    <cellStyle name="Saída 2 2 2 2 2 2 4 3 2" xfId="17096"/>
    <cellStyle name="Saída 2 2 2 2 2 2 4 3 3" xfId="20005"/>
    <cellStyle name="Saída 2 2 2 2 2 2 4 4" xfId="10004"/>
    <cellStyle name="Saída 2 2 2 2 2 2 4 5" xfId="15419"/>
    <cellStyle name="Saída 2 2 2 2 2 2 4 6" xfId="13719"/>
    <cellStyle name="Saída 2 2 2 2 2 2 5" xfId="4668"/>
    <cellStyle name="Saída 2 2 2 2 2 2 5 2" xfId="8427"/>
    <cellStyle name="Saída 2 2 2 2 2 2 5 2 2" xfId="12395"/>
    <cellStyle name="Saída 2 2 2 2 2 2 5 2 3" xfId="18558"/>
    <cellStyle name="Saída 2 2 2 2 2 2 5 2 4" xfId="21945"/>
    <cellStyle name="Saída 2 2 2 2 2 2 5 3" xfId="6719"/>
    <cellStyle name="Saída 2 2 2 2 2 2 5 3 2" xfId="17267"/>
    <cellStyle name="Saída 2 2 2 2 2 2 5 3 3" xfId="20237"/>
    <cellStyle name="Saída 2 2 2 2 2 2 5 4" xfId="10181"/>
    <cellStyle name="Saída 2 2 2 2 2 2 5 5" xfId="15693"/>
    <cellStyle name="Saída 2 2 2 2 2 2 5 6" xfId="13337"/>
    <cellStyle name="Saída 2 2 2 2 2 2 6" xfId="6951"/>
    <cellStyle name="Saída 2 2 2 2 2 2 6 2" xfId="8659"/>
    <cellStyle name="Saída 2 2 2 2 2 2 6 2 2" xfId="12627"/>
    <cellStyle name="Saída 2 2 2 2 2 2 6 2 3" xfId="18729"/>
    <cellStyle name="Saída 2 2 2 2 2 2 6 2 4" xfId="22177"/>
    <cellStyle name="Saída 2 2 2 2 2 2 6 3" xfId="11085"/>
    <cellStyle name="Saída 2 2 2 2 2 2 6 4" xfId="17437"/>
    <cellStyle name="Saída 2 2 2 2 2 2 6 5" xfId="20469"/>
    <cellStyle name="Saída 2 2 2 2 2 2 7" xfId="5939"/>
    <cellStyle name="Saída 2 2 2 2 2 2 7 2" xfId="10680"/>
    <cellStyle name="Saída 2 2 2 2 2 2 7 3" xfId="16675"/>
    <cellStyle name="Saída 2 2 2 2 2 2 7 4" xfId="19457"/>
    <cellStyle name="Saída 2 2 2 2 2 2 8" xfId="7647"/>
    <cellStyle name="Saída 2 2 2 2 2 2 8 2" xfId="11668"/>
    <cellStyle name="Saída 2 2 2 2 2 2 8 3" xfId="17967"/>
    <cellStyle name="Saída 2 2 2 2 2 2 8 4" xfId="21165"/>
    <cellStyle name="Saída 2 2 2 2 2 2 9" xfId="5035"/>
    <cellStyle name="Saída 2 2 2 2 2 2 9 2" xfId="15990"/>
    <cellStyle name="Saída 2 2 2 2 2 2 9 3" xfId="12984"/>
    <cellStyle name="Saída 2 2 2 2 2 3" xfId="3100"/>
    <cellStyle name="Saída 2 2 2 2 2 3 2" xfId="3487"/>
    <cellStyle name="Saída 2 2 2 2 2 3 2 2" xfId="7824"/>
    <cellStyle name="Saída 2 2 2 2 2 3 2 2 2" xfId="18088"/>
    <cellStyle name="Saída 2 2 2 2 2 3 2 2 3" xfId="21342"/>
    <cellStyle name="Saída 2 2 2 2 2 3 2 3" xfId="9581"/>
    <cellStyle name="Saída 2 2 2 2 2 3 2 4" xfId="14843"/>
    <cellStyle name="Saída 2 2 2 2 2 3 2 5" xfId="16924"/>
    <cellStyle name="Saída 2 2 2 2 2 3 3" xfId="3870"/>
    <cellStyle name="Saída 2 2 2 2 2 3 3 2" xfId="15119"/>
    <cellStyle name="Saída 2 2 2 2 2 3 3 3" xfId="14196"/>
    <cellStyle name="Saída 2 2 2 2 2 3 4" xfId="4253"/>
    <cellStyle name="Saída 2 2 2 2 2 3 4 2" xfId="15394"/>
    <cellStyle name="Saída 2 2 2 2 2 3 4 3" xfId="13752"/>
    <cellStyle name="Saída 2 2 2 2 2 3 5" xfId="4635"/>
    <cellStyle name="Saída 2 2 2 2 2 3 5 2" xfId="15668"/>
    <cellStyle name="Saída 2 2 2 2 2 3 5 3" xfId="13370"/>
    <cellStyle name="Saída 2 2 2 2 2 3 6" xfId="6116"/>
    <cellStyle name="Saída 2 2 2 2 2 3 6 2" xfId="16796"/>
    <cellStyle name="Saída 2 2 2 2 2 3 6 3" xfId="19634"/>
    <cellStyle name="Saída 2 2 2 2 2 3 7" xfId="9232"/>
    <cellStyle name="Saída 2 2 2 2 2 3 8" xfId="14563"/>
    <cellStyle name="Saída 2 2 2 2 2 3 9" xfId="17945"/>
    <cellStyle name="Saída 2 2 2 2 2 4" xfId="2841"/>
    <cellStyle name="Saída 2 2 2 2 2 4 2" xfId="7816"/>
    <cellStyle name="Saída 2 2 2 2 2 4 2 2" xfId="11826"/>
    <cellStyle name="Saída 2 2 2 2 2 4 2 3" xfId="18081"/>
    <cellStyle name="Saída 2 2 2 2 2 4 2 4" xfId="21334"/>
    <cellStyle name="Saída 2 2 2 2 2 4 3" xfId="6108"/>
    <cellStyle name="Saída 2 2 2 2 2 4 3 2" xfId="16789"/>
    <cellStyle name="Saída 2 2 2 2 2 4 3 3" xfId="19626"/>
    <cellStyle name="Saída 2 2 2 2 2 4 4" xfId="8994"/>
    <cellStyle name="Saída 2 2 2 2 2 4 5" xfId="14381"/>
    <cellStyle name="Saída 2 2 2 2 2 4 6" xfId="16129"/>
    <cellStyle name="Saída 2 2 2 2 2 5" xfId="5435"/>
    <cellStyle name="Saída 2 2 2 2 2 5 2" xfId="7144"/>
    <cellStyle name="Saída 2 2 2 2 2 5 2 2" xfId="11277"/>
    <cellStyle name="Saída 2 2 2 2 2 5 2 3" xfId="17559"/>
    <cellStyle name="Saída 2 2 2 2 2 5 2 4" xfId="20662"/>
    <cellStyle name="Saída 2 2 2 2 2 5 3" xfId="10451"/>
    <cellStyle name="Saída 2 2 2 2 2 5 4" xfId="16269"/>
    <cellStyle name="Saída 2 2 2 2 2 5 5" xfId="18953"/>
    <cellStyle name="Saída 2 2 2 2 2 6" xfId="5417"/>
    <cellStyle name="Saída 2 2 2 2 2 6 2" xfId="7126"/>
    <cellStyle name="Saída 2 2 2 2 2 6 2 2" xfId="11260"/>
    <cellStyle name="Saída 2 2 2 2 2 6 2 3" xfId="17546"/>
    <cellStyle name="Saída 2 2 2 2 2 6 2 4" xfId="20644"/>
    <cellStyle name="Saída 2 2 2 2 2 6 3" xfId="10434"/>
    <cellStyle name="Saída 2 2 2 2 2 6 4" xfId="16256"/>
    <cellStyle name="Saída 2 2 2 2 2 6 5" xfId="18935"/>
    <cellStyle name="Saída 2 2 2 2 2 7" xfId="5426"/>
    <cellStyle name="Saída 2 2 2 2 2 7 2" xfId="7135"/>
    <cellStyle name="Saída 2 2 2 2 2 7 2 2" xfId="11269"/>
    <cellStyle name="Saída 2 2 2 2 2 7 2 3" xfId="17554"/>
    <cellStyle name="Saída 2 2 2 2 2 7 2 4" xfId="20653"/>
    <cellStyle name="Saída 2 2 2 2 2 7 3" xfId="10443"/>
    <cellStyle name="Saída 2 2 2 2 2 7 4" xfId="16264"/>
    <cellStyle name="Saída 2 2 2 2 2 7 5" xfId="18944"/>
    <cellStyle name="Saída 2 2 2 2 2 8" xfId="5765"/>
    <cellStyle name="Saída 2 2 2 2 2 8 2" xfId="10542"/>
    <cellStyle name="Saída 2 2 2 2 2 8 3" xfId="16543"/>
    <cellStyle name="Saída 2 2 2 2 2 8 4" xfId="19283"/>
    <cellStyle name="Saída 2 2 2 2 2 9" xfId="7474"/>
    <cellStyle name="Saída 2 2 2 2 2 9 2" xfId="11529"/>
    <cellStyle name="Saída 2 2 2 2 2 9 3" xfId="17834"/>
    <cellStyle name="Saída 2 2 2 2 2 9 4" xfId="20992"/>
    <cellStyle name="Saída 2 2 2 2 3" xfId="3194"/>
    <cellStyle name="Saída 2 2 2 2 3 10" xfId="9324"/>
    <cellStyle name="Saída 2 2 2 2 3 11" xfId="14638"/>
    <cellStyle name="Saída 2 2 2 2 3 12" xfId="17303"/>
    <cellStyle name="Saída 2 2 2 2 3 2" xfId="3581"/>
    <cellStyle name="Saída 2 2 2 2 3 2 2" xfId="7258"/>
    <cellStyle name="Saída 2 2 2 2 3 2 2 2" xfId="11363"/>
    <cellStyle name="Saída 2 2 2 2 3 2 2 3" xfId="17658"/>
    <cellStyle name="Saída 2 2 2 2 3 2 2 4" xfId="20776"/>
    <cellStyle name="Saída 2 2 2 2 3 2 3" xfId="5549"/>
    <cellStyle name="Saída 2 2 2 2 3 2 3 2" xfId="16367"/>
    <cellStyle name="Saída 2 2 2 2 3 2 3 3" xfId="19067"/>
    <cellStyle name="Saída 2 2 2 2 3 2 4" xfId="9673"/>
    <cellStyle name="Saída 2 2 2 2 3 2 5" xfId="14918"/>
    <cellStyle name="Saída 2 2 2 2 3 2 6" xfId="16079"/>
    <cellStyle name="Saída 2 2 2 2 3 3" xfId="3964"/>
    <cellStyle name="Saída 2 2 2 2 3 3 2" xfId="7191"/>
    <cellStyle name="Saída 2 2 2 2 3 3 2 2" xfId="11319"/>
    <cellStyle name="Saída 2 2 2 2 3 3 2 3" xfId="17599"/>
    <cellStyle name="Saída 2 2 2 2 3 3 2 4" xfId="20709"/>
    <cellStyle name="Saída 2 2 2 2 3 3 3" xfId="5482"/>
    <cellStyle name="Saída 2 2 2 2 3 3 3 2" xfId="16309"/>
    <cellStyle name="Saída 2 2 2 2 3 3 3 3" xfId="19000"/>
    <cellStyle name="Saída 2 2 2 2 3 3 4" xfId="9886"/>
    <cellStyle name="Saída 2 2 2 2 3 3 5" xfId="15194"/>
    <cellStyle name="Saída 2 2 2 2 3 3 6" xfId="14027"/>
    <cellStyle name="Saída 2 2 2 2 3 4" xfId="4347"/>
    <cellStyle name="Saída 2 2 2 2 3 4 2" xfId="8128"/>
    <cellStyle name="Saída 2 2 2 2 3 4 2 2" xfId="12096"/>
    <cellStyle name="Saída 2 2 2 2 3 4 2 3" xfId="18332"/>
    <cellStyle name="Saída 2 2 2 2 3 4 2 4" xfId="21646"/>
    <cellStyle name="Saída 2 2 2 2 3 4 3" xfId="6420"/>
    <cellStyle name="Saída 2 2 2 2 3 4 3 2" xfId="17041"/>
    <cellStyle name="Saída 2 2 2 2 3 4 3 3" xfId="19938"/>
    <cellStyle name="Saída 2 2 2 2 3 4 4" xfId="10064"/>
    <cellStyle name="Saída 2 2 2 2 3 4 5" xfId="15469"/>
    <cellStyle name="Saída 2 2 2 2 3 4 6" xfId="13658"/>
    <cellStyle name="Saída 2 2 2 2 3 5" xfId="4729"/>
    <cellStyle name="Saída 2 2 2 2 3 5 2" xfId="8360"/>
    <cellStyle name="Saída 2 2 2 2 3 5 2 2" xfId="12328"/>
    <cellStyle name="Saída 2 2 2 2 3 5 2 3" xfId="18503"/>
    <cellStyle name="Saída 2 2 2 2 3 5 2 4" xfId="21878"/>
    <cellStyle name="Saída 2 2 2 2 3 5 3" xfId="6652"/>
    <cellStyle name="Saída 2 2 2 2 3 5 3 2" xfId="17212"/>
    <cellStyle name="Saída 2 2 2 2 3 5 3 3" xfId="20170"/>
    <cellStyle name="Saída 2 2 2 2 3 5 4" xfId="10241"/>
    <cellStyle name="Saída 2 2 2 2 3 5 5" xfId="15742"/>
    <cellStyle name="Saída 2 2 2 2 3 5 6" xfId="13276"/>
    <cellStyle name="Saída 2 2 2 2 3 6" xfId="6884"/>
    <cellStyle name="Saída 2 2 2 2 3 6 2" xfId="8592"/>
    <cellStyle name="Saída 2 2 2 2 3 6 2 2" xfId="12560"/>
    <cellStyle name="Saída 2 2 2 2 3 6 2 3" xfId="18674"/>
    <cellStyle name="Saída 2 2 2 2 3 6 2 4" xfId="22110"/>
    <cellStyle name="Saída 2 2 2 2 3 6 3" xfId="11018"/>
    <cellStyle name="Saída 2 2 2 2 3 6 4" xfId="17382"/>
    <cellStyle name="Saída 2 2 2 2 3 6 5" xfId="20402"/>
    <cellStyle name="Saída 2 2 2 2 3 7" xfId="5872"/>
    <cellStyle name="Saída 2 2 2 2 3 7 2" xfId="10613"/>
    <cellStyle name="Saída 2 2 2 2 3 7 3" xfId="16620"/>
    <cellStyle name="Saída 2 2 2 2 3 7 4" xfId="19390"/>
    <cellStyle name="Saída 2 2 2 2 3 8" xfId="7580"/>
    <cellStyle name="Saída 2 2 2 2 3 8 2" xfId="11601"/>
    <cellStyle name="Saída 2 2 2 2 3 8 3" xfId="17912"/>
    <cellStyle name="Saída 2 2 2 2 3 8 4" xfId="21098"/>
    <cellStyle name="Saída 2 2 2 2 3 9" xfId="4962"/>
    <cellStyle name="Saída 2 2 2 2 3 9 2" xfId="15930"/>
    <cellStyle name="Saída 2 2 2 2 3 9 3" xfId="13057"/>
    <cellStyle name="Saída 2 2 2 2 4" xfId="3013"/>
    <cellStyle name="Saída 2 2 2 2 4 2" xfId="3400"/>
    <cellStyle name="Saída 2 2 2 2 4 2 2" xfId="7907"/>
    <cellStyle name="Saída 2 2 2 2 4 2 2 2" xfId="18161"/>
    <cellStyle name="Saída 2 2 2 2 4 2 2 3" xfId="21425"/>
    <cellStyle name="Saída 2 2 2 2 4 2 3" xfId="9520"/>
    <cellStyle name="Saída 2 2 2 2 4 2 4" xfId="14774"/>
    <cellStyle name="Saída 2 2 2 2 4 2 5" xfId="14913"/>
    <cellStyle name="Saída 2 2 2 2 4 3" xfId="3783"/>
    <cellStyle name="Saída 2 2 2 2 4 3 2" xfId="15050"/>
    <cellStyle name="Saída 2 2 2 2 4 3 3" xfId="18796"/>
    <cellStyle name="Saída 2 2 2 2 4 4" xfId="4166"/>
    <cellStyle name="Saída 2 2 2 2 4 4 2" xfId="15325"/>
    <cellStyle name="Saída 2 2 2 2 4 4 3" xfId="13839"/>
    <cellStyle name="Saída 2 2 2 2 4 5" xfId="4548"/>
    <cellStyle name="Saída 2 2 2 2 4 5 2" xfId="15599"/>
    <cellStyle name="Saída 2 2 2 2 4 5 3" xfId="13457"/>
    <cellStyle name="Saída 2 2 2 2 4 6" xfId="6199"/>
    <cellStyle name="Saída 2 2 2 2 4 6 2" xfId="16869"/>
    <cellStyle name="Saída 2 2 2 2 4 6 3" xfId="19717"/>
    <cellStyle name="Saída 2 2 2 2 4 7" xfId="9156"/>
    <cellStyle name="Saída 2 2 2 2 4 8" xfId="14494"/>
    <cellStyle name="Saída 2 2 2 2 4 9" xfId="17498"/>
    <cellStyle name="Saída 2 2 2 2 5" xfId="5285"/>
    <cellStyle name="Saída 2 2 2 2 5 2" xfId="5082"/>
    <cellStyle name="Saída 2 2 2 2 5 2 2" xfId="10333"/>
    <cellStyle name="Saída 2 2 2 2 5 2 3" xfId="16020"/>
    <cellStyle name="Saída 2 2 2 2 5 2 4" xfId="12953"/>
    <cellStyle name="Saída 2 2 2 2 5 3" xfId="10410"/>
    <cellStyle name="Saída 2 2 2 2 5 4" xfId="16163"/>
    <cellStyle name="Saída 2 2 2 2 5 5" xfId="18803"/>
    <cellStyle name="Saída 2 2 2 2 6" xfId="5436"/>
    <cellStyle name="Saída 2 2 2 2 6 2" xfId="7145"/>
    <cellStyle name="Saída 2 2 2 2 6 2 2" xfId="11278"/>
    <cellStyle name="Saída 2 2 2 2 6 2 3" xfId="17560"/>
    <cellStyle name="Saída 2 2 2 2 6 2 4" xfId="20663"/>
    <cellStyle name="Saída 2 2 2 2 6 3" xfId="10452"/>
    <cellStyle name="Saída 2 2 2 2 6 4" xfId="16270"/>
    <cellStyle name="Saída 2 2 2 2 6 5" xfId="18954"/>
    <cellStyle name="Saída 2 2 2 2 7" xfId="6089"/>
    <cellStyle name="Saída 2 2 2 2 7 2" xfId="7797"/>
    <cellStyle name="Saída 2 2 2 2 7 2 2" xfId="11813"/>
    <cellStyle name="Saída 2 2 2 2 7 2 3" xfId="18065"/>
    <cellStyle name="Saída 2 2 2 2 7 2 4" xfId="21315"/>
    <cellStyle name="Saída 2 2 2 2 7 3" xfId="10804"/>
    <cellStyle name="Saída 2 2 2 2 7 4" xfId="16773"/>
    <cellStyle name="Saída 2 2 2 2 7 5" xfId="19607"/>
    <cellStyle name="Saída 2 2 2 2 8" xfId="5471"/>
    <cellStyle name="Saída 2 2 2 2 8 2" xfId="7180"/>
    <cellStyle name="Saída 2 2 2 2 8 2 2" xfId="11309"/>
    <cellStyle name="Saída 2 2 2 2 8 2 3" xfId="17591"/>
    <cellStyle name="Saída 2 2 2 2 8 2 4" xfId="20698"/>
    <cellStyle name="Saída 2 2 2 2 8 3" xfId="10470"/>
    <cellStyle name="Saída 2 2 2 2 8 4" xfId="16301"/>
    <cellStyle name="Saída 2 2 2 2 8 5" xfId="18989"/>
    <cellStyle name="Saída 2 2 2 2 9" xfId="5771"/>
    <cellStyle name="Saída 2 2 2 2 9 2" xfId="10547"/>
    <cellStyle name="Saída 2 2 2 2 9 3" xfId="16546"/>
    <cellStyle name="Saída 2 2 2 2 9 4" xfId="19289"/>
    <cellStyle name="Saída 2 2 2 3" xfId="2679"/>
    <cellStyle name="Saída 2 2 2 3 10" xfId="7524"/>
    <cellStyle name="Saída 2 2 2 3 10 2" xfId="11564"/>
    <cellStyle name="Saída 2 2 2 3 10 3" xfId="17871"/>
    <cellStyle name="Saída 2 2 2 3 10 4" xfId="21042"/>
    <cellStyle name="Saída 2 2 2 3 11" xfId="4927"/>
    <cellStyle name="Saída 2 2 2 3 11 2" xfId="15897"/>
    <cellStyle name="Saída 2 2 2 3 11 3" xfId="13092"/>
    <cellStyle name="Saída 2 2 2 3 12" xfId="8835"/>
    <cellStyle name="Saída 2 2 2 3 13" xfId="14252"/>
    <cellStyle name="Saída 2 2 2 3 14" xfId="18437"/>
    <cellStyle name="Saída 2 2 2 3 2" xfId="2737"/>
    <cellStyle name="Saída 2 2 2 3 2 10" xfId="4949"/>
    <cellStyle name="Saída 2 2 2 3 2 10 2" xfId="15919"/>
    <cellStyle name="Saída 2 2 2 3 2 10 3" xfId="13070"/>
    <cellStyle name="Saída 2 2 2 3 2 11" xfId="8892"/>
    <cellStyle name="Saída 2 2 2 3 2 12" xfId="14296"/>
    <cellStyle name="Saída 2 2 2 3 2 2" xfId="3227"/>
    <cellStyle name="Saída 2 2 2 3 2 2 10" xfId="9357"/>
    <cellStyle name="Saída 2 2 2 3 2 2 11" xfId="14661"/>
    <cellStyle name="Saída 2 2 2 3 2 2 12" xfId="17544"/>
    <cellStyle name="Saída 2 2 2 3 2 2 2" xfId="3614"/>
    <cellStyle name="Saída 2 2 2 3 2 2 2 2" xfId="7975"/>
    <cellStyle name="Saída 2 2 2 3 2 2 2 2 2" xfId="11951"/>
    <cellStyle name="Saída 2 2 2 3 2 2 2 2 3" xfId="18201"/>
    <cellStyle name="Saída 2 2 2 3 2 2 2 2 4" xfId="21493"/>
    <cellStyle name="Saída 2 2 2 3 2 2 2 3" xfId="6267"/>
    <cellStyle name="Saída 2 2 2 3 2 2 2 3 2" xfId="16909"/>
    <cellStyle name="Saída 2 2 2 3 2 2 2 3 3" xfId="19785"/>
    <cellStyle name="Saída 2 2 2 3 2 2 2 4" xfId="9706"/>
    <cellStyle name="Saída 2 2 2 3 2 2 2 5" xfId="14941"/>
    <cellStyle name="Saída 2 2 2 3 2 2 2 6" xfId="15764"/>
    <cellStyle name="Saída 2 2 2 3 2 2 3" xfId="3997"/>
    <cellStyle name="Saída 2 2 2 3 2 2 3 2" xfId="5157"/>
    <cellStyle name="Saída 2 2 2 3 2 2 3 2 2" xfId="10386"/>
    <cellStyle name="Saída 2 2 2 3 2 2 3 2 3" xfId="16078"/>
    <cellStyle name="Saída 2 2 2 3 2 2 3 2 4" xfId="12770"/>
    <cellStyle name="Saída 2 2 2 3 2 2 3 3" xfId="5344"/>
    <cellStyle name="Saída 2 2 2 3 2 2 3 3 2" xfId="16211"/>
    <cellStyle name="Saída 2 2 2 3 2 2 3 3 3" xfId="18862"/>
    <cellStyle name="Saída 2 2 2 3 2 2 3 4" xfId="9916"/>
    <cellStyle name="Saída 2 2 2 3 2 2 3 5" xfId="15217"/>
    <cellStyle name="Saída 2 2 2 3 2 2 3 6" xfId="13994"/>
    <cellStyle name="Saída 2 2 2 3 2 2 4" xfId="4380"/>
    <cellStyle name="Saída 2 2 2 3 2 2 4 2" xfId="8282"/>
    <cellStyle name="Saída 2 2 2 3 2 2 4 2 2" xfId="12250"/>
    <cellStyle name="Saída 2 2 2 3 2 2 4 2 3" xfId="18434"/>
    <cellStyle name="Saída 2 2 2 3 2 2 4 2 4" xfId="21800"/>
    <cellStyle name="Saída 2 2 2 3 2 2 4 3" xfId="6574"/>
    <cellStyle name="Saída 2 2 2 3 2 2 4 3 2" xfId="17143"/>
    <cellStyle name="Saída 2 2 2 3 2 2 4 3 3" xfId="20092"/>
    <cellStyle name="Saída 2 2 2 3 2 2 4 4" xfId="10094"/>
    <cellStyle name="Saída 2 2 2 3 2 2 4 5" xfId="15492"/>
    <cellStyle name="Saída 2 2 2 3 2 2 4 6" xfId="13625"/>
    <cellStyle name="Saída 2 2 2 3 2 2 5" xfId="4762"/>
    <cellStyle name="Saída 2 2 2 3 2 2 5 2" xfId="8514"/>
    <cellStyle name="Saída 2 2 2 3 2 2 5 2 2" xfId="12482"/>
    <cellStyle name="Saída 2 2 2 3 2 2 5 2 3" xfId="18605"/>
    <cellStyle name="Saída 2 2 2 3 2 2 5 2 4" xfId="22032"/>
    <cellStyle name="Saída 2 2 2 3 2 2 5 3" xfId="6806"/>
    <cellStyle name="Saída 2 2 2 3 2 2 5 3 2" xfId="17313"/>
    <cellStyle name="Saída 2 2 2 3 2 2 5 3 3" xfId="20324"/>
    <cellStyle name="Saída 2 2 2 3 2 2 5 4" xfId="10271"/>
    <cellStyle name="Saída 2 2 2 3 2 2 5 5" xfId="15765"/>
    <cellStyle name="Saída 2 2 2 3 2 2 5 6" xfId="13243"/>
    <cellStyle name="Saída 2 2 2 3 2 2 6" xfId="7038"/>
    <cellStyle name="Saída 2 2 2 3 2 2 6 2" xfId="8746"/>
    <cellStyle name="Saída 2 2 2 3 2 2 6 2 2" xfId="12714"/>
    <cellStyle name="Saída 2 2 2 3 2 2 6 2 3" xfId="18777"/>
    <cellStyle name="Saída 2 2 2 3 2 2 6 2 4" xfId="22264"/>
    <cellStyle name="Saída 2 2 2 3 2 2 6 3" xfId="11172"/>
    <cellStyle name="Saída 2 2 2 3 2 2 6 4" xfId="17484"/>
    <cellStyle name="Saída 2 2 2 3 2 2 6 5" xfId="20556"/>
    <cellStyle name="Saída 2 2 2 3 2 2 7" xfId="6026"/>
    <cellStyle name="Saída 2 2 2 3 2 2 7 2" xfId="10767"/>
    <cellStyle name="Saída 2 2 2 3 2 2 7 3" xfId="16723"/>
    <cellStyle name="Saída 2 2 2 3 2 2 7 4" xfId="19544"/>
    <cellStyle name="Saída 2 2 2 3 2 2 8" xfId="7734"/>
    <cellStyle name="Saída 2 2 2 3 2 2 8 2" xfId="11755"/>
    <cellStyle name="Saída 2 2 2 3 2 2 8 3" xfId="18015"/>
    <cellStyle name="Saída 2 2 2 3 2 2 8 4" xfId="21252"/>
    <cellStyle name="Saída 2 2 2 3 2 2 9" xfId="5220"/>
    <cellStyle name="Saída 2 2 2 3 2 2 9 2" xfId="16111"/>
    <cellStyle name="Saída 2 2 2 3 2 2 9 3" xfId="12874"/>
    <cellStyle name="Saída 2 2 2 3 2 3" xfId="3284"/>
    <cellStyle name="Saída 2 2 2 3 2 3 2" xfId="3671"/>
    <cellStyle name="Saída 2 2 2 3 2 3 2 2" xfId="7249"/>
    <cellStyle name="Saída 2 2 2 3 2 3 2 2 2" xfId="17650"/>
    <cellStyle name="Saída 2 2 2 3 2 3 2 2 3" xfId="20767"/>
    <cellStyle name="Saída 2 2 2 3 2 3 2 3" xfId="9752"/>
    <cellStyle name="Saída 2 2 2 3 2 3 2 4" xfId="14983"/>
    <cellStyle name="Saída 2 2 2 3 2 3 2 5" xfId="16085"/>
    <cellStyle name="Saída 2 2 2 3 2 3 3" xfId="4054"/>
    <cellStyle name="Saída 2 2 2 3 2 3 3 2" xfId="15258"/>
    <cellStyle name="Saída 2 2 2 3 2 3 3 3" xfId="13937"/>
    <cellStyle name="Saída 2 2 2 3 2 3 4" xfId="4437"/>
    <cellStyle name="Saída 2 2 2 3 2 3 4 2" xfId="15534"/>
    <cellStyle name="Saída 2 2 2 3 2 3 4 3" xfId="13568"/>
    <cellStyle name="Saída 2 2 2 3 2 3 5" xfId="4819"/>
    <cellStyle name="Saída 2 2 2 3 2 3 5 2" xfId="15806"/>
    <cellStyle name="Saída 2 2 2 3 2 3 5 3" xfId="13187"/>
    <cellStyle name="Saída 2 2 2 3 2 3 6" xfId="5540"/>
    <cellStyle name="Saída 2 2 2 3 2 3 6 2" xfId="16359"/>
    <cellStyle name="Saída 2 2 2 3 2 3 6 3" xfId="19058"/>
    <cellStyle name="Saída 2 2 2 3 2 3 7" xfId="9414"/>
    <cellStyle name="Saída 2 2 2 3 2 3 8" xfId="14703"/>
    <cellStyle name="Saída 2 2 2 3 2 3 9" xfId="15142"/>
    <cellStyle name="Saída 2 2 2 3 2 4" xfId="2902"/>
    <cellStyle name="Saída 2 2 2 3 2 4 2" xfId="8072"/>
    <cellStyle name="Saída 2 2 2 3 2 4 2 2" xfId="12042"/>
    <cellStyle name="Saída 2 2 2 3 2 4 2 3" xfId="18278"/>
    <cellStyle name="Saída 2 2 2 3 2 4 2 4" xfId="21590"/>
    <cellStyle name="Saída 2 2 2 3 2 4 3" xfId="6364"/>
    <cellStyle name="Saída 2 2 2 3 2 4 3 2" xfId="16987"/>
    <cellStyle name="Saída 2 2 2 3 2 4 3 3" xfId="19882"/>
    <cellStyle name="Saída 2 2 2 3 2 4 4" xfId="9054"/>
    <cellStyle name="Saída 2 2 2 3 2 4 5" xfId="14429"/>
    <cellStyle name="Saída 2 2 2 3 2 4 6" xfId="15651"/>
    <cellStyle name="Saída 2 2 2 3 2 5" xfId="6407"/>
    <cellStyle name="Saída 2 2 2 3 2 5 2" xfId="8115"/>
    <cellStyle name="Saída 2 2 2 3 2 5 2 2" xfId="12083"/>
    <cellStyle name="Saída 2 2 2 3 2 5 2 3" xfId="18321"/>
    <cellStyle name="Saída 2 2 2 3 2 5 2 4" xfId="21633"/>
    <cellStyle name="Saída 2 2 2 3 2 5 3" xfId="10925"/>
    <cellStyle name="Saída 2 2 2 3 2 5 4" xfId="17030"/>
    <cellStyle name="Saída 2 2 2 3 2 5 5" xfId="19925"/>
    <cellStyle name="Saída 2 2 2 3 2 6" xfId="6639"/>
    <cellStyle name="Saída 2 2 2 3 2 6 2" xfId="8347"/>
    <cellStyle name="Saída 2 2 2 3 2 6 2 2" xfId="12315"/>
    <cellStyle name="Saída 2 2 2 3 2 6 2 3" xfId="18492"/>
    <cellStyle name="Saída 2 2 2 3 2 6 2 4" xfId="21865"/>
    <cellStyle name="Saída 2 2 2 3 2 6 3" xfId="10965"/>
    <cellStyle name="Saída 2 2 2 3 2 6 4" xfId="17201"/>
    <cellStyle name="Saída 2 2 2 3 2 6 5" xfId="20157"/>
    <cellStyle name="Saída 2 2 2 3 2 7" xfId="6871"/>
    <cellStyle name="Saída 2 2 2 3 2 7 2" xfId="8579"/>
    <cellStyle name="Saída 2 2 2 3 2 7 2 2" xfId="12547"/>
    <cellStyle name="Saída 2 2 2 3 2 7 2 3" xfId="18663"/>
    <cellStyle name="Saída 2 2 2 3 2 7 2 4" xfId="22097"/>
    <cellStyle name="Saída 2 2 2 3 2 7 3" xfId="11005"/>
    <cellStyle name="Saída 2 2 2 3 2 7 4" xfId="17371"/>
    <cellStyle name="Saída 2 2 2 3 2 7 5" xfId="20389"/>
    <cellStyle name="Saída 2 2 2 3 2 8" xfId="5855"/>
    <cellStyle name="Saída 2 2 2 3 2 8 2" xfId="10600"/>
    <cellStyle name="Saída 2 2 2 3 2 8 3" xfId="16608"/>
    <cellStyle name="Saída 2 2 2 3 2 8 4" xfId="19373"/>
    <cellStyle name="Saída 2 2 2 3 2 9" xfId="7563"/>
    <cellStyle name="Saída 2 2 2 3 2 9 2" xfId="11588"/>
    <cellStyle name="Saída 2 2 2 3 2 9 3" xfId="17900"/>
    <cellStyle name="Saída 2 2 2 3 2 9 4" xfId="21081"/>
    <cellStyle name="Saída 2 2 2 3 3" xfId="3170"/>
    <cellStyle name="Saída 2 2 2 3 3 10" xfId="9300"/>
    <cellStyle name="Saída 2 2 2 3 3 11" xfId="14619"/>
    <cellStyle name="Saída 2 2 2 3 3 12" xfId="18412"/>
    <cellStyle name="Saída 2 2 2 3 3 2" xfId="3557"/>
    <cellStyle name="Saída 2 2 2 3 3 2 2" xfId="7363"/>
    <cellStyle name="Saída 2 2 2 3 3 2 2 2" xfId="11449"/>
    <cellStyle name="Saída 2 2 2 3 3 2 2 3" xfId="17748"/>
    <cellStyle name="Saída 2 2 2 3 3 2 2 4" xfId="20881"/>
    <cellStyle name="Saída 2 2 2 3 3 2 3" xfId="5654"/>
    <cellStyle name="Saída 2 2 2 3 3 2 3 2" xfId="16457"/>
    <cellStyle name="Saída 2 2 2 3 3 2 3 3" xfId="19172"/>
    <cellStyle name="Saída 2 2 2 3 3 2 4" xfId="9649"/>
    <cellStyle name="Saída 2 2 2 3 3 2 5" xfId="14899"/>
    <cellStyle name="Saída 2 2 2 3 3 2 6" xfId="16578"/>
    <cellStyle name="Saída 2 2 2 3 3 3" xfId="3940"/>
    <cellStyle name="Saída 2 2 2 3 3 3 2" xfId="5111"/>
    <cellStyle name="Saída 2 2 2 3 3 3 2 2" xfId="10354"/>
    <cellStyle name="Saída 2 2 2 3 3 3 2 3" xfId="16045"/>
    <cellStyle name="Saída 2 2 2 3 3 3 2 4" xfId="12799"/>
    <cellStyle name="Saída 2 2 2 3 3 3 3" xfId="5303"/>
    <cellStyle name="Saída 2 2 2 3 3 3 3 2" xfId="16177"/>
    <cellStyle name="Saída 2 2 2 3 3 3 3 3" xfId="18821"/>
    <cellStyle name="Saída 2 2 2 3 3 3 4" xfId="9863"/>
    <cellStyle name="Saída 2 2 2 3 3 3 5" xfId="15175"/>
    <cellStyle name="Saída 2 2 2 3 3 3 6" xfId="14051"/>
    <cellStyle name="Saída 2 2 2 3 3 4" xfId="4323"/>
    <cellStyle name="Saída 2 2 2 3 3 4 2" xfId="8170"/>
    <cellStyle name="Saída 2 2 2 3 3 4 2 2" xfId="12138"/>
    <cellStyle name="Saída 2 2 2 3 3 4 2 3" xfId="18367"/>
    <cellStyle name="Saída 2 2 2 3 3 4 2 4" xfId="21688"/>
    <cellStyle name="Saída 2 2 2 3 3 4 3" xfId="6462"/>
    <cellStyle name="Saída 2 2 2 3 3 4 3 2" xfId="17076"/>
    <cellStyle name="Saída 2 2 2 3 3 4 3 3" xfId="19980"/>
    <cellStyle name="Saída 2 2 2 3 3 4 4" xfId="10041"/>
    <cellStyle name="Saída 2 2 2 3 3 4 5" xfId="15450"/>
    <cellStyle name="Saída 2 2 2 3 3 4 6" xfId="13682"/>
    <cellStyle name="Saída 2 2 2 3 3 5" xfId="4705"/>
    <cellStyle name="Saída 2 2 2 3 3 5 2" xfId="8402"/>
    <cellStyle name="Saída 2 2 2 3 3 5 2 2" xfId="12370"/>
    <cellStyle name="Saída 2 2 2 3 3 5 2 3" xfId="18538"/>
    <cellStyle name="Saída 2 2 2 3 3 5 2 4" xfId="21920"/>
    <cellStyle name="Saída 2 2 2 3 3 5 3" xfId="6694"/>
    <cellStyle name="Saída 2 2 2 3 3 5 3 2" xfId="17247"/>
    <cellStyle name="Saída 2 2 2 3 3 5 3 3" xfId="20212"/>
    <cellStyle name="Saída 2 2 2 3 3 5 4" xfId="10218"/>
    <cellStyle name="Saída 2 2 2 3 3 5 5" xfId="15724"/>
    <cellStyle name="Saída 2 2 2 3 3 5 6" xfId="13300"/>
    <cellStyle name="Saída 2 2 2 3 3 6" xfId="6926"/>
    <cellStyle name="Saída 2 2 2 3 3 6 2" xfId="8634"/>
    <cellStyle name="Saída 2 2 2 3 3 6 2 2" xfId="12602"/>
    <cellStyle name="Saída 2 2 2 3 3 6 2 3" xfId="18709"/>
    <cellStyle name="Saída 2 2 2 3 3 6 2 4" xfId="22152"/>
    <cellStyle name="Saída 2 2 2 3 3 6 3" xfId="11060"/>
    <cellStyle name="Saída 2 2 2 3 3 6 4" xfId="17417"/>
    <cellStyle name="Saída 2 2 2 3 3 6 5" xfId="20444"/>
    <cellStyle name="Saída 2 2 2 3 3 7" xfId="5914"/>
    <cellStyle name="Saída 2 2 2 3 3 7 2" xfId="10655"/>
    <cellStyle name="Saída 2 2 2 3 3 7 3" xfId="16655"/>
    <cellStyle name="Saída 2 2 2 3 3 7 4" xfId="19432"/>
    <cellStyle name="Saída 2 2 2 3 3 8" xfId="7622"/>
    <cellStyle name="Saída 2 2 2 3 3 8 2" xfId="11643"/>
    <cellStyle name="Saída 2 2 2 3 3 8 3" xfId="17947"/>
    <cellStyle name="Saída 2 2 2 3 3 8 4" xfId="21140"/>
    <cellStyle name="Saída 2 2 2 3 3 9" xfId="5010"/>
    <cellStyle name="Saída 2 2 2 3 3 9 2" xfId="15970"/>
    <cellStyle name="Saída 2 2 2 3 3 9 3" xfId="13009"/>
    <cellStyle name="Saída 2 2 2 3 4" xfId="3052"/>
    <cellStyle name="Saída 2 2 2 3 4 2" xfId="3439"/>
    <cellStyle name="Saída 2 2 2 3 4 2 2" xfId="7789"/>
    <cellStyle name="Saída 2 2 2 3 4 2 2 2" xfId="18057"/>
    <cellStyle name="Saída 2 2 2 3 4 2 2 3" xfId="21307"/>
    <cellStyle name="Saída 2 2 2 3 4 2 3" xfId="9549"/>
    <cellStyle name="Saída 2 2 2 3 4 2 4" xfId="14804"/>
    <cellStyle name="Saída 2 2 2 3 4 2 5" xfId="16952"/>
    <cellStyle name="Saída 2 2 2 3 4 3" xfId="3822"/>
    <cellStyle name="Saída 2 2 2 3 4 3 2" xfId="15080"/>
    <cellStyle name="Saída 2 2 2 3 4 3 3" xfId="16134"/>
    <cellStyle name="Saída 2 2 2 3 4 4" xfId="4205"/>
    <cellStyle name="Saída 2 2 2 3 4 4 2" xfId="15355"/>
    <cellStyle name="Saída 2 2 2 3 4 4 3" xfId="13800"/>
    <cellStyle name="Saída 2 2 2 3 4 5" xfId="4587"/>
    <cellStyle name="Saída 2 2 2 3 4 5 2" xfId="15629"/>
    <cellStyle name="Saída 2 2 2 3 4 5 3" xfId="13418"/>
    <cellStyle name="Saída 2 2 2 3 4 6" xfId="6081"/>
    <cellStyle name="Saída 2 2 2 3 4 6 2" xfId="16765"/>
    <cellStyle name="Saída 2 2 2 3 4 6 3" xfId="19599"/>
    <cellStyle name="Saída 2 2 2 3 4 7" xfId="9192"/>
    <cellStyle name="Saída 2 2 2 3 4 8" xfId="14524"/>
    <cellStyle name="Saída 2 2 2 3 4 9" xfId="16191"/>
    <cellStyle name="Saída 2 2 2 3 5" xfId="2879"/>
    <cellStyle name="Saída 2 2 2 3 5 2" xfId="8067"/>
    <cellStyle name="Saída 2 2 2 3 5 2 2" xfId="12037"/>
    <cellStyle name="Saída 2 2 2 3 5 2 3" xfId="18274"/>
    <cellStyle name="Saída 2 2 2 3 5 2 4" xfId="21585"/>
    <cellStyle name="Saída 2 2 2 3 5 3" xfId="6359"/>
    <cellStyle name="Saída 2 2 2 3 5 3 2" xfId="16983"/>
    <cellStyle name="Saída 2 2 2 3 5 3 3" xfId="19877"/>
    <cellStyle name="Saída 2 2 2 3 5 4" xfId="9031"/>
    <cellStyle name="Saída 2 2 2 3 5 5" xfId="14413"/>
    <cellStyle name="Saída 2 2 2 3 5 6" xfId="17837"/>
    <cellStyle name="Saída 2 2 2 3 6" xfId="6385"/>
    <cellStyle name="Saída 2 2 2 3 6 2" xfId="8093"/>
    <cellStyle name="Saída 2 2 2 3 6 2 2" xfId="12061"/>
    <cellStyle name="Saída 2 2 2 3 6 2 3" xfId="18299"/>
    <cellStyle name="Saída 2 2 2 3 6 2 4" xfId="21611"/>
    <cellStyle name="Saída 2 2 2 3 6 3" xfId="10903"/>
    <cellStyle name="Saída 2 2 2 3 6 4" xfId="17008"/>
    <cellStyle name="Saída 2 2 2 3 6 5" xfId="19903"/>
    <cellStyle name="Saída 2 2 2 3 7" xfId="6617"/>
    <cellStyle name="Saída 2 2 2 3 7 2" xfId="8325"/>
    <cellStyle name="Saída 2 2 2 3 7 2 2" xfId="12293"/>
    <cellStyle name="Saída 2 2 2 3 7 2 3" xfId="18470"/>
    <cellStyle name="Saída 2 2 2 3 7 2 4" xfId="21843"/>
    <cellStyle name="Saída 2 2 2 3 7 3" xfId="10943"/>
    <cellStyle name="Saída 2 2 2 3 7 4" xfId="17179"/>
    <cellStyle name="Saída 2 2 2 3 7 5" xfId="20135"/>
    <cellStyle name="Saída 2 2 2 3 8" xfId="6849"/>
    <cellStyle name="Saída 2 2 2 3 8 2" xfId="8557"/>
    <cellStyle name="Saída 2 2 2 3 8 2 2" xfId="12525"/>
    <cellStyle name="Saída 2 2 2 3 8 2 3" xfId="18641"/>
    <cellStyle name="Saída 2 2 2 3 8 2 4" xfId="22075"/>
    <cellStyle name="Saída 2 2 2 3 8 3" xfId="10983"/>
    <cellStyle name="Saída 2 2 2 3 8 4" xfId="17349"/>
    <cellStyle name="Saída 2 2 2 3 8 5" xfId="20367"/>
    <cellStyle name="Saída 2 2 2 3 9" xfId="5816"/>
    <cellStyle name="Saída 2 2 2 3 9 2" xfId="10578"/>
    <cellStyle name="Saída 2 2 2 3 9 3" xfId="16579"/>
    <cellStyle name="Saída 2 2 2 3 9 4" xfId="19334"/>
    <cellStyle name="Saída 2 2 2 4" xfId="2822"/>
    <cellStyle name="Saída 2 2 2 4 10" xfId="8975"/>
    <cellStyle name="Saída 2 2 2 4 11" xfId="14364"/>
    <cellStyle name="Saída 2 2 2 4 12" xfId="17110"/>
    <cellStyle name="Saída 2 2 2 4 2" xfId="2780"/>
    <cellStyle name="Saída 2 2 2 4 2 2" xfId="7380"/>
    <cellStyle name="Saída 2 2 2 4 2 2 2" xfId="11466"/>
    <cellStyle name="Saída 2 2 2 4 2 2 3" xfId="17760"/>
    <cellStyle name="Saída 2 2 2 4 2 2 4" xfId="20898"/>
    <cellStyle name="Saída 2 2 2 4 2 3" xfId="5671"/>
    <cellStyle name="Saída 2 2 2 4 2 3 2" xfId="16469"/>
    <cellStyle name="Saída 2 2 2 4 2 3 3" xfId="19189"/>
    <cellStyle name="Saída 2 2 2 4 2 4" xfId="8935"/>
    <cellStyle name="Saída 2 2 2 4 2 5" xfId="14329"/>
    <cellStyle name="Saída 2 2 2 4 2 6" xfId="15291"/>
    <cellStyle name="Saída 2 2 2 4 3" xfId="2808"/>
    <cellStyle name="Saída 2 2 2 4 3 2" xfId="7786"/>
    <cellStyle name="Saída 2 2 2 4 3 2 2" xfId="11804"/>
    <cellStyle name="Saída 2 2 2 4 3 2 3" xfId="18054"/>
    <cellStyle name="Saída 2 2 2 4 3 2 4" xfId="21304"/>
    <cellStyle name="Saída 2 2 2 4 3 3" xfId="6078"/>
    <cellStyle name="Saída 2 2 2 4 3 3 2" xfId="16762"/>
    <cellStyle name="Saída 2 2 2 4 3 3 3" xfId="19596"/>
    <cellStyle name="Saída 2 2 2 4 3 4" xfId="8963"/>
    <cellStyle name="Saída 2 2 2 4 3 5" xfId="14352"/>
    <cellStyle name="Saída 2 2 2 4 3 6" xfId="17531"/>
    <cellStyle name="Saída 2 2 2 4 4" xfId="2817"/>
    <cellStyle name="Saída 2 2 2 4 4 2" xfId="8208"/>
    <cellStyle name="Saída 2 2 2 4 4 2 2" xfId="12176"/>
    <cellStyle name="Saída 2 2 2 4 4 2 3" xfId="18398"/>
    <cellStyle name="Saída 2 2 2 4 4 2 4" xfId="21726"/>
    <cellStyle name="Saída 2 2 2 4 4 3" xfId="6500"/>
    <cellStyle name="Saída 2 2 2 4 4 3 2" xfId="17107"/>
    <cellStyle name="Saída 2 2 2 4 4 3 3" xfId="20018"/>
    <cellStyle name="Saída 2 2 2 4 4 4" xfId="8972"/>
    <cellStyle name="Saída 2 2 2 4 4 5" xfId="14360"/>
    <cellStyle name="Saída 2 2 2 4 4 6" xfId="18743"/>
    <cellStyle name="Saída 2 2 2 4 5" xfId="2786"/>
    <cellStyle name="Saída 2 2 2 4 5 2" xfId="8440"/>
    <cellStyle name="Saída 2 2 2 4 5 2 2" xfId="12408"/>
    <cellStyle name="Saída 2 2 2 4 5 2 3" xfId="18569"/>
    <cellStyle name="Saída 2 2 2 4 5 2 4" xfId="21958"/>
    <cellStyle name="Saída 2 2 2 4 5 3" xfId="6732"/>
    <cellStyle name="Saída 2 2 2 4 5 3 2" xfId="17278"/>
    <cellStyle name="Saída 2 2 2 4 5 3 3" xfId="20250"/>
    <cellStyle name="Saída 2 2 2 4 5 4" xfId="8941"/>
    <cellStyle name="Saída 2 2 2 4 5 5" xfId="14333"/>
    <cellStyle name="Saída 2 2 2 4 5 6" xfId="14740"/>
    <cellStyle name="Saída 2 2 2 4 6" xfId="6964"/>
    <cellStyle name="Saída 2 2 2 4 6 2" xfId="8672"/>
    <cellStyle name="Saída 2 2 2 4 6 2 2" xfId="12640"/>
    <cellStyle name="Saída 2 2 2 4 6 2 3" xfId="18740"/>
    <cellStyle name="Saída 2 2 2 4 6 2 4" xfId="22190"/>
    <cellStyle name="Saída 2 2 2 4 6 3" xfId="11098"/>
    <cellStyle name="Saída 2 2 2 4 6 4" xfId="17448"/>
    <cellStyle name="Saída 2 2 2 4 6 5" xfId="20482"/>
    <cellStyle name="Saída 2 2 2 4 7" xfId="5952"/>
    <cellStyle name="Saída 2 2 2 4 7 2" xfId="10693"/>
    <cellStyle name="Saída 2 2 2 4 7 3" xfId="16686"/>
    <cellStyle name="Saída 2 2 2 4 7 4" xfId="19470"/>
    <cellStyle name="Saída 2 2 2 4 8" xfId="7660"/>
    <cellStyle name="Saída 2 2 2 4 8 2" xfId="11681"/>
    <cellStyle name="Saída 2 2 2 4 8 3" xfId="17978"/>
    <cellStyle name="Saída 2 2 2 4 8 4" xfId="21178"/>
    <cellStyle name="Saída 2 2 2 4 9" xfId="5053"/>
    <cellStyle name="Saída 2 2 2 4 9 2" xfId="16005"/>
    <cellStyle name="Saída 2 2 2 4 9 3" xfId="12968"/>
    <cellStyle name="Saída 2 2 2 5" xfId="3107"/>
    <cellStyle name="Saída 2 2 2 5 2" xfId="3494"/>
    <cellStyle name="Saída 2 2 2 5 2 2" xfId="7418"/>
    <cellStyle name="Saída 2 2 2 5 2 2 2" xfId="17789"/>
    <cellStyle name="Saída 2 2 2 5 2 2 3" xfId="20936"/>
    <cellStyle name="Saída 2 2 2 5 2 3" xfId="9587"/>
    <cellStyle name="Saída 2 2 2 5 2 4" xfId="14847"/>
    <cellStyle name="Saída 2 2 2 5 2 5" xfId="18758"/>
    <cellStyle name="Saída 2 2 2 5 3" xfId="3877"/>
    <cellStyle name="Saída 2 2 2 5 3 2" xfId="15123"/>
    <cellStyle name="Saída 2 2 2 5 3 3" xfId="14167"/>
    <cellStyle name="Saída 2 2 2 5 4" xfId="4260"/>
    <cellStyle name="Saída 2 2 2 5 4 2" xfId="15398"/>
    <cellStyle name="Saída 2 2 2 5 4 3" xfId="13745"/>
    <cellStyle name="Saída 2 2 2 5 5" xfId="4642"/>
    <cellStyle name="Saída 2 2 2 5 5 2" xfId="15672"/>
    <cellStyle name="Saída 2 2 2 5 5 3" xfId="13363"/>
    <cellStyle name="Saída 2 2 2 5 6" xfId="5709"/>
    <cellStyle name="Saída 2 2 2 5 6 2" xfId="16498"/>
    <cellStyle name="Saída 2 2 2 5 6 3" xfId="19227"/>
    <cellStyle name="Saída 2 2 2 5 7" xfId="9238"/>
    <cellStyle name="Saída 2 2 2 5 8" xfId="14567"/>
    <cellStyle name="Saída 2 2 2 5 9" xfId="17074"/>
    <cellStyle name="Saída 2 2 2 6" xfId="3005"/>
    <cellStyle name="Saída 2 2 2 6 2" xfId="3392"/>
    <cellStyle name="Saída 2 2 2 6 2 2" xfId="7851"/>
    <cellStyle name="Saída 2 2 2 6 2 2 2" xfId="18110"/>
    <cellStyle name="Saída 2 2 2 6 2 2 3" xfId="21369"/>
    <cellStyle name="Saída 2 2 2 6 2 3" xfId="9516"/>
    <cellStyle name="Saída 2 2 2 6 2 4" xfId="14768"/>
    <cellStyle name="Saída 2 2 2 6 2 5" xfId="17062"/>
    <cellStyle name="Saída 2 2 2 6 3" xfId="3775"/>
    <cellStyle name="Saída 2 2 2 6 3 2" xfId="15044"/>
    <cellStyle name="Saída 2 2 2 6 3 3" xfId="15824"/>
    <cellStyle name="Saída 2 2 2 6 4" xfId="4158"/>
    <cellStyle name="Saída 2 2 2 6 4 2" xfId="15319"/>
    <cellStyle name="Saída 2 2 2 6 4 3" xfId="14115"/>
    <cellStyle name="Saída 2 2 2 6 5" xfId="4540"/>
    <cellStyle name="Saída 2 2 2 6 5 2" xfId="15593"/>
    <cellStyle name="Saída 2 2 2 6 5 3" xfId="13465"/>
    <cellStyle name="Saída 2 2 2 6 6" xfId="6143"/>
    <cellStyle name="Saída 2 2 2 6 6 2" xfId="16818"/>
    <cellStyle name="Saída 2 2 2 6 6 3" xfId="19661"/>
    <cellStyle name="Saída 2 2 2 6 7" xfId="9152"/>
    <cellStyle name="Saída 2 2 2 6 8" xfId="14488"/>
    <cellStyle name="Saída 2 2 2 6 9" xfId="15547"/>
    <cellStyle name="Saída 2 2 2 7" xfId="5625"/>
    <cellStyle name="Saída 2 2 2 7 2" xfId="7334"/>
    <cellStyle name="Saída 2 2 2 7 2 2" xfId="11422"/>
    <cellStyle name="Saída 2 2 2 7 2 3" xfId="17724"/>
    <cellStyle name="Saída 2 2 2 7 2 4" xfId="20852"/>
    <cellStyle name="Saída 2 2 2 7 3" xfId="10500"/>
    <cellStyle name="Saída 2 2 2 7 4" xfId="16433"/>
    <cellStyle name="Saída 2 2 2 7 5" xfId="19143"/>
    <cellStyle name="Saída 2 2 2 8" xfId="6311"/>
    <cellStyle name="Saída 2 2 2 8 2" xfId="8019"/>
    <cellStyle name="Saída 2 2 2 8 2 2" xfId="11995"/>
    <cellStyle name="Saída 2 2 2 8 2 3" xfId="18236"/>
    <cellStyle name="Saída 2 2 2 8 2 4" xfId="21537"/>
    <cellStyle name="Saída 2 2 2 8 3" xfId="10857"/>
    <cellStyle name="Saída 2 2 2 8 4" xfId="16945"/>
    <cellStyle name="Saída 2 2 2 8 5" xfId="19829"/>
    <cellStyle name="Saída 2 2 2 9" xfId="5508"/>
    <cellStyle name="Saída 2 2 2 9 2" xfId="7217"/>
    <cellStyle name="Saída 2 2 2 9 2 2" xfId="11343"/>
    <cellStyle name="Saída 2 2 2 9 2 3" xfId="17620"/>
    <cellStyle name="Saída 2 2 2 9 2 4" xfId="20735"/>
    <cellStyle name="Saída 2 2 2 9 3" xfId="10483"/>
    <cellStyle name="Saída 2 2 2 9 4" xfId="16329"/>
    <cellStyle name="Saída 2 2 2 9 5" xfId="19026"/>
    <cellStyle name="Saída 2 2 3" xfId="2698"/>
    <cellStyle name="Saída 2 2 3 10" xfId="5759"/>
    <cellStyle name="Saída 2 2 3 10 2" xfId="10537"/>
    <cellStyle name="Saída 2 2 3 10 3" xfId="16537"/>
    <cellStyle name="Saída 2 2 3 10 4" xfId="19277"/>
    <cellStyle name="Saída 2 2 3 11" xfId="7468"/>
    <cellStyle name="Saída 2 2 3 11 2" xfId="11524"/>
    <cellStyle name="Saída 2 2 3 11 3" xfId="17828"/>
    <cellStyle name="Saída 2 2 3 11 4" xfId="20986"/>
    <cellStyle name="Saída 2 2 3 12" xfId="4887"/>
    <cellStyle name="Saída 2 2 3 12 2" xfId="15862"/>
    <cellStyle name="Saída 2 2 3 12 3" xfId="13119"/>
    <cellStyle name="Saída 2 2 3 13" xfId="8853"/>
    <cellStyle name="Saída 2 2 3 14" xfId="14269"/>
    <cellStyle name="Saída 2 2 3 15" xfId="17510"/>
    <cellStyle name="Saída 2 2 3 2" xfId="2755"/>
    <cellStyle name="Saída 2 2 3 2 10" xfId="4939"/>
    <cellStyle name="Saída 2 2 3 2 10 2" xfId="15909"/>
    <cellStyle name="Saída 2 2 3 2 10 3" xfId="13080"/>
    <cellStyle name="Saída 2 2 3 2 11" xfId="8910"/>
    <cellStyle name="Saída 2 2 3 2 12" xfId="14312"/>
    <cellStyle name="Saída 2 2 3 2 2" xfId="3245"/>
    <cellStyle name="Saída 2 2 3 2 2 10" xfId="9375"/>
    <cellStyle name="Saída 2 2 3 2 2 11" xfId="14677"/>
    <cellStyle name="Saída 2 2 3 2 2 12" xfId="15928"/>
    <cellStyle name="Saída 2 2 3 2 2 2" xfId="3632"/>
    <cellStyle name="Saída 2 2 3 2 2 2 2" xfId="7993"/>
    <cellStyle name="Saída 2 2 3 2 2 2 2 2" xfId="11969"/>
    <cellStyle name="Saída 2 2 3 2 2 2 2 3" xfId="18216"/>
    <cellStyle name="Saída 2 2 3 2 2 2 2 4" xfId="21511"/>
    <cellStyle name="Saída 2 2 3 2 2 2 3" xfId="6285"/>
    <cellStyle name="Saída 2 2 3 2 2 2 3 2" xfId="16925"/>
    <cellStyle name="Saída 2 2 3 2 2 2 3 3" xfId="19803"/>
    <cellStyle name="Saída 2 2 3 2 2 2 4" xfId="9724"/>
    <cellStyle name="Saída 2 2 3 2 2 2 5" xfId="14957"/>
    <cellStyle name="Saída 2 2 3 2 2 2 6" xfId="15570"/>
    <cellStyle name="Saída 2 2 3 2 2 3" xfId="4015"/>
    <cellStyle name="Saída 2 2 3 2 2 3 2" xfId="7072"/>
    <cellStyle name="Saída 2 2 3 2 2 3 2 2" xfId="11206"/>
    <cellStyle name="Saída 2 2 3 2 2 3 2 3" xfId="17509"/>
    <cellStyle name="Saída 2 2 3 2 2 3 2 4" xfId="20590"/>
    <cellStyle name="Saída 2 2 3 2 2 3 3" xfId="5363"/>
    <cellStyle name="Saída 2 2 3 2 2 3 3 2" xfId="16219"/>
    <cellStyle name="Saída 2 2 3 2 2 3 3 3" xfId="18881"/>
    <cellStyle name="Saída 2 2 3 2 2 3 4" xfId="9934"/>
    <cellStyle name="Saída 2 2 3 2 2 3 5" xfId="15232"/>
    <cellStyle name="Saída 2 2 3 2 2 3 6" xfId="13976"/>
    <cellStyle name="Saída 2 2 3 2 2 4" xfId="4398"/>
    <cellStyle name="Saída 2 2 3 2 2 4 2" xfId="8300"/>
    <cellStyle name="Saída 2 2 3 2 2 4 2 2" xfId="12268"/>
    <cellStyle name="Saída 2 2 3 2 2 4 2 3" xfId="18450"/>
    <cellStyle name="Saída 2 2 3 2 2 4 2 4" xfId="21818"/>
    <cellStyle name="Saída 2 2 3 2 2 4 3" xfId="6592"/>
    <cellStyle name="Saída 2 2 3 2 2 4 3 2" xfId="17159"/>
    <cellStyle name="Saída 2 2 3 2 2 4 3 3" xfId="20110"/>
    <cellStyle name="Saída 2 2 3 2 2 4 4" xfId="10112"/>
    <cellStyle name="Saída 2 2 3 2 2 4 5" xfId="15508"/>
    <cellStyle name="Saída 2 2 3 2 2 4 6" xfId="13607"/>
    <cellStyle name="Saída 2 2 3 2 2 5" xfId="4780"/>
    <cellStyle name="Saída 2 2 3 2 2 5 2" xfId="8532"/>
    <cellStyle name="Saída 2 2 3 2 2 5 2 2" xfId="12500"/>
    <cellStyle name="Saída 2 2 3 2 2 5 2 3" xfId="18621"/>
    <cellStyle name="Saída 2 2 3 2 2 5 2 4" xfId="22050"/>
    <cellStyle name="Saída 2 2 3 2 2 5 3" xfId="6824"/>
    <cellStyle name="Saída 2 2 3 2 2 5 3 2" xfId="17329"/>
    <cellStyle name="Saída 2 2 3 2 2 5 3 3" xfId="20342"/>
    <cellStyle name="Saída 2 2 3 2 2 5 4" xfId="10289"/>
    <cellStyle name="Saída 2 2 3 2 2 5 5" xfId="15780"/>
    <cellStyle name="Saída 2 2 3 2 2 5 6" xfId="13225"/>
    <cellStyle name="Saída 2 2 3 2 2 6" xfId="7056"/>
    <cellStyle name="Saída 2 2 3 2 2 6 2" xfId="8764"/>
    <cellStyle name="Saída 2 2 3 2 2 6 2 2" xfId="12732"/>
    <cellStyle name="Saída 2 2 3 2 2 6 2 3" xfId="18793"/>
    <cellStyle name="Saída 2 2 3 2 2 6 2 4" xfId="22282"/>
    <cellStyle name="Saída 2 2 3 2 2 6 3" xfId="11190"/>
    <cellStyle name="Saída 2 2 3 2 2 6 4" xfId="17500"/>
    <cellStyle name="Saída 2 2 3 2 2 6 5" xfId="20574"/>
    <cellStyle name="Saída 2 2 3 2 2 7" xfId="6044"/>
    <cellStyle name="Saída 2 2 3 2 2 7 2" xfId="10785"/>
    <cellStyle name="Saída 2 2 3 2 2 7 3" xfId="16739"/>
    <cellStyle name="Saída 2 2 3 2 2 7 4" xfId="19562"/>
    <cellStyle name="Saída 2 2 3 2 2 8" xfId="7752"/>
    <cellStyle name="Saída 2 2 3 2 2 8 2" xfId="11773"/>
    <cellStyle name="Saída 2 2 3 2 2 8 3" xfId="18031"/>
    <cellStyle name="Saída 2 2 3 2 2 8 4" xfId="21270"/>
    <cellStyle name="Saída 2 2 3 2 2 9" xfId="5238"/>
    <cellStyle name="Saída 2 2 3 2 2 9 2" xfId="16127"/>
    <cellStyle name="Saída 2 2 3 2 2 9 3" xfId="12856"/>
    <cellStyle name="Saída 2 2 3 2 3" xfId="3302"/>
    <cellStyle name="Saída 2 2 3 2 3 2" xfId="3689"/>
    <cellStyle name="Saída 2 2 3 2 3 2 2" xfId="7311"/>
    <cellStyle name="Saída 2 2 3 2 3 2 2 2" xfId="17704"/>
    <cellStyle name="Saída 2 2 3 2 3 2 2 3" xfId="20829"/>
    <cellStyle name="Saída 2 2 3 2 3 2 3" xfId="9764"/>
    <cellStyle name="Saída 2 2 3 2 3 2 4" xfId="14999"/>
    <cellStyle name="Saída 2 2 3 2 3 2 5" xfId="14285"/>
    <cellStyle name="Saída 2 2 3 2 3 3" xfId="4072"/>
    <cellStyle name="Saída 2 2 3 2 3 3 2" xfId="15274"/>
    <cellStyle name="Saída 2 2 3 2 3 3 3" xfId="13919"/>
    <cellStyle name="Saída 2 2 3 2 3 4" xfId="4455"/>
    <cellStyle name="Saída 2 2 3 2 3 4 2" xfId="15549"/>
    <cellStyle name="Saída 2 2 3 2 3 4 3" xfId="13550"/>
    <cellStyle name="Saída 2 2 3 2 3 5" xfId="4837"/>
    <cellStyle name="Saída 2 2 3 2 3 5 2" xfId="15821"/>
    <cellStyle name="Saída 2 2 3 2 3 5 3" xfId="13169"/>
    <cellStyle name="Saída 2 2 3 2 3 6" xfId="5602"/>
    <cellStyle name="Saída 2 2 3 2 3 6 2" xfId="16413"/>
    <cellStyle name="Saída 2 2 3 2 3 6 3" xfId="19120"/>
    <cellStyle name="Saída 2 2 3 2 3 7" xfId="9432"/>
    <cellStyle name="Saída 2 2 3 2 3 8" xfId="14719"/>
    <cellStyle name="Saída 2 2 3 2 3 9" xfId="15007"/>
    <cellStyle name="Saída 2 2 3 2 4" xfId="2920"/>
    <cellStyle name="Saída 2 2 3 2 4 2" xfId="7808"/>
    <cellStyle name="Saída 2 2 3 2 4 2 2" xfId="11820"/>
    <cellStyle name="Saída 2 2 3 2 4 2 3" xfId="18073"/>
    <cellStyle name="Saída 2 2 3 2 4 2 4" xfId="21326"/>
    <cellStyle name="Saída 2 2 3 2 4 3" xfId="6100"/>
    <cellStyle name="Saída 2 2 3 2 4 3 2" xfId="16781"/>
    <cellStyle name="Saída 2 2 3 2 4 3 3" xfId="19618"/>
    <cellStyle name="Saída 2 2 3 2 4 4" xfId="9072"/>
    <cellStyle name="Saída 2 2 3 2 4 5" xfId="14444"/>
    <cellStyle name="Saída 2 2 3 2 4 6" xfId="15957"/>
    <cellStyle name="Saída 2 2 3 2 5" xfId="6397"/>
    <cellStyle name="Saída 2 2 3 2 5 2" xfId="8105"/>
    <cellStyle name="Saída 2 2 3 2 5 2 2" xfId="12073"/>
    <cellStyle name="Saída 2 2 3 2 5 2 3" xfId="18311"/>
    <cellStyle name="Saída 2 2 3 2 5 2 4" xfId="21623"/>
    <cellStyle name="Saída 2 2 3 2 5 3" xfId="10915"/>
    <cellStyle name="Saída 2 2 3 2 5 4" xfId="17020"/>
    <cellStyle name="Saída 2 2 3 2 5 5" xfId="19915"/>
    <cellStyle name="Saída 2 2 3 2 6" xfId="6629"/>
    <cellStyle name="Saída 2 2 3 2 6 2" xfId="8337"/>
    <cellStyle name="Saída 2 2 3 2 6 2 2" xfId="12305"/>
    <cellStyle name="Saída 2 2 3 2 6 2 3" xfId="18482"/>
    <cellStyle name="Saída 2 2 3 2 6 2 4" xfId="21855"/>
    <cellStyle name="Saída 2 2 3 2 6 3" xfId="10955"/>
    <cellStyle name="Saída 2 2 3 2 6 4" xfId="17191"/>
    <cellStyle name="Saída 2 2 3 2 6 5" xfId="20147"/>
    <cellStyle name="Saída 2 2 3 2 7" xfId="6861"/>
    <cellStyle name="Saída 2 2 3 2 7 2" xfId="8569"/>
    <cellStyle name="Saída 2 2 3 2 7 2 2" xfId="12537"/>
    <cellStyle name="Saída 2 2 3 2 7 2 3" xfId="18653"/>
    <cellStyle name="Saída 2 2 3 2 7 2 4" xfId="22087"/>
    <cellStyle name="Saída 2 2 3 2 7 3" xfId="10995"/>
    <cellStyle name="Saída 2 2 3 2 7 4" xfId="17361"/>
    <cellStyle name="Saída 2 2 3 2 7 5" xfId="20379"/>
    <cellStyle name="Saída 2 2 3 2 8" xfId="5834"/>
    <cellStyle name="Saída 2 2 3 2 8 2" xfId="10590"/>
    <cellStyle name="Saída 2 2 3 2 8 3" xfId="16594"/>
    <cellStyle name="Saída 2 2 3 2 8 4" xfId="19352"/>
    <cellStyle name="Saída 2 2 3 2 9" xfId="7542"/>
    <cellStyle name="Saída 2 2 3 2 9 2" xfId="11576"/>
    <cellStyle name="Saída 2 2 3 2 9 3" xfId="17886"/>
    <cellStyle name="Saída 2 2 3 2 9 4" xfId="21060"/>
    <cellStyle name="Saída 2 2 3 3" xfId="2653"/>
    <cellStyle name="Saída 2 2 3 3 10" xfId="4879"/>
    <cellStyle name="Saída 2 2 3 3 10 2" xfId="15854"/>
    <cellStyle name="Saída 2 2 3 3 10 3" xfId="13127"/>
    <cellStyle name="Saída 2 2 3 3 11" xfId="8810"/>
    <cellStyle name="Saída 2 2 3 3 12" xfId="14230"/>
    <cellStyle name="Saída 2 2 3 3 2" xfId="3145"/>
    <cellStyle name="Saída 2 2 3 3 2 10" xfId="9275"/>
    <cellStyle name="Saída 2 2 3 3 2 11" xfId="14598"/>
    <cellStyle name="Saída 2 2 3 3 2 12" xfId="16725"/>
    <cellStyle name="Saída 2 2 3 3 2 2" xfId="3532"/>
    <cellStyle name="Saída 2 2 3 3 2 2 2" xfId="7261"/>
    <cellStyle name="Saída 2 2 3 3 2 2 2 2" xfId="11366"/>
    <cellStyle name="Saída 2 2 3 3 2 2 2 3" xfId="17661"/>
    <cellStyle name="Saída 2 2 3 3 2 2 2 4" xfId="20779"/>
    <cellStyle name="Saída 2 2 3 3 2 2 3" xfId="5552"/>
    <cellStyle name="Saída 2 2 3 3 2 2 3 2" xfId="16370"/>
    <cellStyle name="Saída 2 2 3 3 2 2 3 3" xfId="19070"/>
    <cellStyle name="Saída 2 2 3 3 2 2 4" xfId="9624"/>
    <cellStyle name="Saída 2 2 3 3 2 2 5" xfId="14878"/>
    <cellStyle name="Saída 2 2 3 3 2 2 6" xfId="15280"/>
    <cellStyle name="Saída 2 2 3 3 2 3" xfId="3915"/>
    <cellStyle name="Saída 2 2 3 3 2 3 2" xfId="8068"/>
    <cellStyle name="Saída 2 2 3 3 2 3 2 2" xfId="12038"/>
    <cellStyle name="Saída 2 2 3 3 2 3 2 3" xfId="18275"/>
    <cellStyle name="Saída 2 2 3 3 2 3 2 4" xfId="21586"/>
    <cellStyle name="Saída 2 2 3 3 2 3 3" xfId="6360"/>
    <cellStyle name="Saída 2 2 3 3 2 3 3 2" xfId="16984"/>
    <cellStyle name="Saída 2 2 3 3 2 3 3 3" xfId="19878"/>
    <cellStyle name="Saída 2 2 3 3 2 3 4" xfId="9838"/>
    <cellStyle name="Saída 2 2 3 3 2 3 5" xfId="15154"/>
    <cellStyle name="Saída 2 2 3 3 2 3 6" xfId="14076"/>
    <cellStyle name="Saída 2 2 3 3 2 4" xfId="4298"/>
    <cellStyle name="Saída 2 2 3 3 2 4 2" xfId="8133"/>
    <cellStyle name="Saída 2 2 3 3 2 4 2 2" xfId="12101"/>
    <cellStyle name="Saída 2 2 3 3 2 4 2 3" xfId="18337"/>
    <cellStyle name="Saída 2 2 3 3 2 4 2 4" xfId="21651"/>
    <cellStyle name="Saída 2 2 3 3 2 4 3" xfId="6425"/>
    <cellStyle name="Saída 2 2 3 3 2 4 3 2" xfId="17046"/>
    <cellStyle name="Saída 2 2 3 3 2 4 3 3" xfId="19943"/>
    <cellStyle name="Saída 2 2 3 3 2 4 4" xfId="10016"/>
    <cellStyle name="Saída 2 2 3 3 2 4 5" xfId="15429"/>
    <cellStyle name="Saída 2 2 3 3 2 4 6" xfId="13707"/>
    <cellStyle name="Saída 2 2 3 3 2 5" xfId="4680"/>
    <cellStyle name="Saída 2 2 3 3 2 5 2" xfId="8365"/>
    <cellStyle name="Saída 2 2 3 3 2 5 2 2" xfId="12333"/>
    <cellStyle name="Saída 2 2 3 3 2 5 2 3" xfId="18508"/>
    <cellStyle name="Saída 2 2 3 3 2 5 2 4" xfId="21883"/>
    <cellStyle name="Saída 2 2 3 3 2 5 3" xfId="6657"/>
    <cellStyle name="Saída 2 2 3 3 2 5 3 2" xfId="17217"/>
    <cellStyle name="Saída 2 2 3 3 2 5 3 3" xfId="20175"/>
    <cellStyle name="Saída 2 2 3 3 2 5 4" xfId="10193"/>
    <cellStyle name="Saída 2 2 3 3 2 5 5" xfId="15703"/>
    <cellStyle name="Saída 2 2 3 3 2 5 6" xfId="13325"/>
    <cellStyle name="Saída 2 2 3 3 2 6" xfId="6889"/>
    <cellStyle name="Saída 2 2 3 3 2 6 2" xfId="8597"/>
    <cellStyle name="Saída 2 2 3 3 2 6 2 2" xfId="12565"/>
    <cellStyle name="Saída 2 2 3 3 2 6 2 3" xfId="18679"/>
    <cellStyle name="Saída 2 2 3 3 2 6 2 4" xfId="22115"/>
    <cellStyle name="Saída 2 2 3 3 2 6 3" xfId="11023"/>
    <cellStyle name="Saída 2 2 3 3 2 6 4" xfId="17387"/>
    <cellStyle name="Saída 2 2 3 3 2 6 5" xfId="20407"/>
    <cellStyle name="Saída 2 2 3 3 2 7" xfId="5877"/>
    <cellStyle name="Saída 2 2 3 3 2 7 2" xfId="10618"/>
    <cellStyle name="Saída 2 2 3 3 2 7 3" xfId="16625"/>
    <cellStyle name="Saída 2 2 3 3 2 7 4" xfId="19395"/>
    <cellStyle name="Saída 2 2 3 3 2 8" xfId="7585"/>
    <cellStyle name="Saída 2 2 3 3 2 8 2" xfId="11606"/>
    <cellStyle name="Saída 2 2 3 3 2 8 3" xfId="17917"/>
    <cellStyle name="Saída 2 2 3 3 2 8 4" xfId="21103"/>
    <cellStyle name="Saída 2 2 3 3 2 9" xfId="4967"/>
    <cellStyle name="Saída 2 2 3 3 2 9 2" xfId="15935"/>
    <cellStyle name="Saída 2 2 3 3 2 9 3" xfId="13052"/>
    <cellStyle name="Saída 2 2 3 3 3" xfId="3098"/>
    <cellStyle name="Saída 2 2 3 3 3 2" xfId="3485"/>
    <cellStyle name="Saída 2 2 3 3 3 2 2" xfId="7240"/>
    <cellStyle name="Saída 2 2 3 3 3 2 2 2" xfId="17643"/>
    <cellStyle name="Saída 2 2 3 3 3 2 2 3" xfId="20758"/>
    <cellStyle name="Saída 2 2 3 3 3 2 3" xfId="9579"/>
    <cellStyle name="Saída 2 2 3 3 3 2 4" xfId="14841"/>
    <cellStyle name="Saída 2 2 3 3 3 2 5" xfId="16042"/>
    <cellStyle name="Saída 2 2 3 3 3 3" xfId="3868"/>
    <cellStyle name="Saída 2 2 3 3 3 3 2" xfId="15117"/>
    <cellStyle name="Saída 2 2 3 3 3 3 3" xfId="14195"/>
    <cellStyle name="Saída 2 2 3 3 3 4" xfId="4251"/>
    <cellStyle name="Saída 2 2 3 3 3 4 2" xfId="15392"/>
    <cellStyle name="Saída 2 2 3 3 3 4 3" xfId="13754"/>
    <cellStyle name="Saída 2 2 3 3 3 5" xfId="4633"/>
    <cellStyle name="Saída 2 2 3 3 3 5 2" xfId="15666"/>
    <cellStyle name="Saída 2 2 3 3 3 5 3" xfId="13372"/>
    <cellStyle name="Saída 2 2 3 3 3 6" xfId="5531"/>
    <cellStyle name="Saída 2 2 3 3 3 6 2" xfId="16352"/>
    <cellStyle name="Saída 2 2 3 3 3 6 3" xfId="19049"/>
    <cellStyle name="Saída 2 2 3 3 3 7" xfId="9230"/>
    <cellStyle name="Saída 2 2 3 3 3 8" xfId="14561"/>
    <cellStyle name="Saída 2 2 3 3 3 9" xfId="14522"/>
    <cellStyle name="Saída 2 2 3 3 4" xfId="2853"/>
    <cellStyle name="Saída 2 2 3 3 4 2" xfId="7841"/>
    <cellStyle name="Saída 2 2 3 3 4 2 2" xfId="11845"/>
    <cellStyle name="Saída 2 2 3 3 4 2 3" xfId="18101"/>
    <cellStyle name="Saída 2 2 3 3 4 2 4" xfId="21359"/>
    <cellStyle name="Saída 2 2 3 3 4 3" xfId="6133"/>
    <cellStyle name="Saída 2 2 3 3 4 3 2" xfId="16809"/>
    <cellStyle name="Saída 2 2 3 3 4 3 3" xfId="19651"/>
    <cellStyle name="Saída 2 2 3 3 4 4" xfId="9006"/>
    <cellStyle name="Saída 2 2 3 3 4 5" xfId="14391"/>
    <cellStyle name="Saída 2 2 3 3 4 6" xfId="17507"/>
    <cellStyle name="Saída 2 2 3 3 5" xfId="5447"/>
    <cellStyle name="Saída 2 2 3 3 5 2" xfId="7156"/>
    <cellStyle name="Saída 2 2 3 3 5 2 2" xfId="11287"/>
    <cellStyle name="Saída 2 2 3 3 5 2 3" xfId="17570"/>
    <cellStyle name="Saída 2 2 3 3 5 2 4" xfId="20674"/>
    <cellStyle name="Saída 2 2 3 3 5 3" xfId="10461"/>
    <cellStyle name="Saída 2 2 3 3 5 4" xfId="16280"/>
    <cellStyle name="Saída 2 2 3 3 5 5" xfId="18965"/>
    <cellStyle name="Saída 2 2 3 3 6" xfId="6179"/>
    <cellStyle name="Saída 2 2 3 3 6 2" xfId="7887"/>
    <cellStyle name="Saída 2 2 3 3 6 2 2" xfId="11876"/>
    <cellStyle name="Saída 2 2 3 3 6 2 3" xfId="18143"/>
    <cellStyle name="Saída 2 2 3 3 6 2 4" xfId="21405"/>
    <cellStyle name="Saída 2 2 3 3 6 3" xfId="10834"/>
    <cellStyle name="Saída 2 2 3 3 6 4" xfId="16851"/>
    <cellStyle name="Saída 2 2 3 3 6 5" xfId="19697"/>
    <cellStyle name="Saída 2 2 3 3 7" xfId="5437"/>
    <cellStyle name="Saída 2 2 3 3 7 2" xfId="7146"/>
    <cellStyle name="Saída 2 2 3 3 7 2 2" xfId="11279"/>
    <cellStyle name="Saída 2 2 3 3 7 2 3" xfId="17561"/>
    <cellStyle name="Saída 2 2 3 3 7 2 4" xfId="20664"/>
    <cellStyle name="Saída 2 2 3 3 7 3" xfId="10453"/>
    <cellStyle name="Saída 2 2 3 3 7 4" xfId="16271"/>
    <cellStyle name="Saída 2 2 3 3 7 5" xfId="18955"/>
    <cellStyle name="Saída 2 2 3 3 8" xfId="5748"/>
    <cellStyle name="Saída 2 2 3 3 8 2" xfId="10529"/>
    <cellStyle name="Saída 2 2 3 3 8 3" xfId="16528"/>
    <cellStyle name="Saída 2 2 3 3 8 4" xfId="19266"/>
    <cellStyle name="Saída 2 2 3 3 9" xfId="7457"/>
    <cellStyle name="Saída 2 2 3 3 9 2" xfId="11516"/>
    <cellStyle name="Saída 2 2 3 3 9 3" xfId="17819"/>
    <cellStyle name="Saída 2 2 3 3 9 4" xfId="20975"/>
    <cellStyle name="Saída 2 2 3 4" xfId="3188"/>
    <cellStyle name="Saída 2 2 3 4 10" xfId="9318"/>
    <cellStyle name="Saída 2 2 3 4 11" xfId="14634"/>
    <cellStyle name="Saída 2 2 3 4 12" xfId="14693"/>
    <cellStyle name="Saída 2 2 3 4 2" xfId="3575"/>
    <cellStyle name="Saída 2 2 3 4 2 2" xfId="7270"/>
    <cellStyle name="Saída 2 2 3 4 2 2 2" xfId="11375"/>
    <cellStyle name="Saída 2 2 3 4 2 2 3" xfId="17669"/>
    <cellStyle name="Saída 2 2 3 4 2 2 4" xfId="20788"/>
    <cellStyle name="Saída 2 2 3 4 2 3" xfId="5561"/>
    <cellStyle name="Saída 2 2 3 4 2 3 2" xfId="16378"/>
    <cellStyle name="Saída 2 2 3 4 2 3 3" xfId="19079"/>
    <cellStyle name="Saída 2 2 3 4 2 4" xfId="9667"/>
    <cellStyle name="Saída 2 2 3 4 2 5" xfId="14914"/>
    <cellStyle name="Saída 2 2 3 4 2 6" xfId="16006"/>
    <cellStyle name="Saída 2 2 3 4 3" xfId="3958"/>
    <cellStyle name="Saída 2 2 3 4 3 2" xfId="5123"/>
    <cellStyle name="Saída 2 2 3 4 3 2 2" xfId="10364"/>
    <cellStyle name="Saída 2 2 3 4 3 2 3" xfId="16055"/>
    <cellStyle name="Saída 2 2 3 4 3 2 4" xfId="14117"/>
    <cellStyle name="Saída 2 2 3 4 3 3" xfId="5279"/>
    <cellStyle name="Saída 2 2 3 4 3 3 2" xfId="16157"/>
    <cellStyle name="Saída 2 2 3 4 3 3 3" xfId="12744"/>
    <cellStyle name="Saída 2 2 3 4 3 4" xfId="9881"/>
    <cellStyle name="Saída 2 2 3 4 3 5" xfId="15190"/>
    <cellStyle name="Saída 2 2 3 4 3 6" xfId="14033"/>
    <cellStyle name="Saída 2 2 3 4 4" xfId="4341"/>
    <cellStyle name="Saída 2 2 3 4 4 2" xfId="8152"/>
    <cellStyle name="Saída 2 2 3 4 4 2 2" xfId="12120"/>
    <cellStyle name="Saída 2 2 3 4 4 2 3" xfId="18352"/>
    <cellStyle name="Saída 2 2 3 4 4 2 4" xfId="21670"/>
    <cellStyle name="Saída 2 2 3 4 4 3" xfId="6444"/>
    <cellStyle name="Saída 2 2 3 4 4 3 2" xfId="17061"/>
    <cellStyle name="Saída 2 2 3 4 4 3 3" xfId="19962"/>
    <cellStyle name="Saída 2 2 3 4 4 4" xfId="10059"/>
    <cellStyle name="Saída 2 2 3 4 4 5" xfId="15465"/>
    <cellStyle name="Saída 2 2 3 4 4 6" xfId="13664"/>
    <cellStyle name="Saída 2 2 3 4 5" xfId="4723"/>
    <cellStyle name="Saída 2 2 3 4 5 2" xfId="8384"/>
    <cellStyle name="Saída 2 2 3 4 5 2 2" xfId="12352"/>
    <cellStyle name="Saída 2 2 3 4 5 2 3" xfId="18523"/>
    <cellStyle name="Saída 2 2 3 4 5 2 4" xfId="21902"/>
    <cellStyle name="Saída 2 2 3 4 5 3" xfId="6676"/>
    <cellStyle name="Saída 2 2 3 4 5 3 2" xfId="17232"/>
    <cellStyle name="Saída 2 2 3 4 5 3 3" xfId="20194"/>
    <cellStyle name="Saída 2 2 3 4 5 4" xfId="10236"/>
    <cellStyle name="Saída 2 2 3 4 5 5" xfId="15739"/>
    <cellStyle name="Saída 2 2 3 4 5 6" xfId="13282"/>
    <cellStyle name="Saída 2 2 3 4 6" xfId="6908"/>
    <cellStyle name="Saída 2 2 3 4 6 2" xfId="8616"/>
    <cellStyle name="Saída 2 2 3 4 6 2 2" xfId="12584"/>
    <cellStyle name="Saída 2 2 3 4 6 2 3" xfId="18694"/>
    <cellStyle name="Saída 2 2 3 4 6 2 4" xfId="22134"/>
    <cellStyle name="Saída 2 2 3 4 6 3" xfId="11042"/>
    <cellStyle name="Saída 2 2 3 4 6 4" xfId="17402"/>
    <cellStyle name="Saída 2 2 3 4 6 5" xfId="20426"/>
    <cellStyle name="Saída 2 2 3 4 7" xfId="5896"/>
    <cellStyle name="Saída 2 2 3 4 7 2" xfId="10637"/>
    <cellStyle name="Saída 2 2 3 4 7 3" xfId="16640"/>
    <cellStyle name="Saída 2 2 3 4 7 4" xfId="19414"/>
    <cellStyle name="Saída 2 2 3 4 8" xfId="7604"/>
    <cellStyle name="Saída 2 2 3 4 8 2" xfId="11625"/>
    <cellStyle name="Saída 2 2 3 4 8 3" xfId="17932"/>
    <cellStyle name="Saída 2 2 3 4 8 4" xfId="21122"/>
    <cellStyle name="Saída 2 2 3 4 9" xfId="4991"/>
    <cellStyle name="Saída 2 2 3 4 9 2" xfId="15955"/>
    <cellStyle name="Saída 2 2 3 4 9 3" xfId="13028"/>
    <cellStyle name="Saída 2 2 3 5" xfId="2997"/>
    <cellStyle name="Saída 2 2 3 5 2" xfId="3384"/>
    <cellStyle name="Saída 2 2 3 5 2 2" xfId="7815"/>
    <cellStyle name="Saída 2 2 3 5 2 2 2" xfId="18080"/>
    <cellStyle name="Saída 2 2 3 5 2 2 3" xfId="21333"/>
    <cellStyle name="Saída 2 2 3 5 2 3" xfId="9510"/>
    <cellStyle name="Saída 2 2 3 5 2 4" xfId="14761"/>
    <cellStyle name="Saída 2 2 3 5 2 5" xfId="15956"/>
    <cellStyle name="Saída 2 2 3 5 3" xfId="3767"/>
    <cellStyle name="Saída 2 2 3 5 3 2" xfId="15037"/>
    <cellStyle name="Saída 2 2 3 5 3 3" xfId="16470"/>
    <cellStyle name="Saída 2 2 3 5 4" xfId="4150"/>
    <cellStyle name="Saída 2 2 3 5 4 2" xfId="15312"/>
    <cellStyle name="Saída 2 2 3 5 4 3" xfId="13297"/>
    <cellStyle name="Saída 2 2 3 5 5" xfId="4532"/>
    <cellStyle name="Saída 2 2 3 5 5 2" xfId="15586"/>
    <cellStyle name="Saída 2 2 3 5 5 3" xfId="13473"/>
    <cellStyle name="Saída 2 2 3 5 6" xfId="6107"/>
    <cellStyle name="Saída 2 2 3 5 6 2" xfId="16788"/>
    <cellStyle name="Saída 2 2 3 5 6 3" xfId="19625"/>
    <cellStyle name="Saída 2 2 3 5 7" xfId="9145"/>
    <cellStyle name="Saída 2 2 3 5 8" xfId="14481"/>
    <cellStyle name="Saída 2 2 3 5 9" xfId="17713"/>
    <cellStyle name="Saída 2 2 3 6" xfId="6350"/>
    <cellStyle name="Saída 2 2 3 6 2" xfId="8058"/>
    <cellStyle name="Saída 2 2 3 6 2 2" xfId="12028"/>
    <cellStyle name="Saída 2 2 3 6 2 3" xfId="18267"/>
    <cellStyle name="Saída 2 2 3 6 2 4" xfId="21576"/>
    <cellStyle name="Saída 2 2 3 6 3" xfId="10882"/>
    <cellStyle name="Saída 2 2 3 6 4" xfId="16976"/>
    <cellStyle name="Saída 2 2 3 6 5" xfId="19868"/>
    <cellStyle name="Saída 2 2 3 7" xfId="5685"/>
    <cellStyle name="Saída 2 2 3 7 2" xfId="7394"/>
    <cellStyle name="Saída 2 2 3 7 2 2" xfId="11476"/>
    <cellStyle name="Saída 2 2 3 7 2 3" xfId="17773"/>
    <cellStyle name="Saída 2 2 3 7 2 4" xfId="20912"/>
    <cellStyle name="Saída 2 2 3 7 3" xfId="10508"/>
    <cellStyle name="Saída 2 2 3 7 4" xfId="16482"/>
    <cellStyle name="Saída 2 2 3 7 5" xfId="19203"/>
    <cellStyle name="Saída 2 2 3 8" xfId="6317"/>
    <cellStyle name="Saída 2 2 3 8 2" xfId="8025"/>
    <cellStyle name="Saída 2 2 3 8 2 2" xfId="12000"/>
    <cellStyle name="Saída 2 2 3 8 2 3" xfId="18241"/>
    <cellStyle name="Saída 2 2 3 8 2 4" xfId="21543"/>
    <cellStyle name="Saída 2 2 3 8 3" xfId="10861"/>
    <cellStyle name="Saída 2 2 3 8 4" xfId="16950"/>
    <cellStyle name="Saída 2 2 3 8 5" xfId="19835"/>
    <cellStyle name="Saída 2 2 3 9" xfId="6336"/>
    <cellStyle name="Saída 2 2 3 9 2" xfId="8044"/>
    <cellStyle name="Saída 2 2 3 9 2 2" xfId="12015"/>
    <cellStyle name="Saída 2 2 3 9 2 3" xfId="18256"/>
    <cellStyle name="Saída 2 2 3 9 2 4" xfId="21562"/>
    <cellStyle name="Saída 2 2 3 9 3" xfId="10871"/>
    <cellStyle name="Saída 2 2 3 9 4" xfId="16965"/>
    <cellStyle name="Saída 2 2 3 9 5" xfId="19854"/>
    <cellStyle name="Saída 2 2 4" xfId="3088"/>
    <cellStyle name="Saída 2 2 4 2" xfId="3475"/>
    <cellStyle name="Saída 2 2 4 2 2" xfId="5101"/>
    <cellStyle name="Saída 2 2 4 2 2 2" xfId="16036"/>
    <cellStyle name="Saída 2 2 4 2 2 3" xfId="12938"/>
    <cellStyle name="Saída 2 2 4 2 3" xfId="9572"/>
    <cellStyle name="Saída 2 2 4 2 4" xfId="14832"/>
    <cellStyle name="Saída 2 2 4 2 5" xfId="16738"/>
    <cellStyle name="Saída 2 2 4 3" xfId="3858"/>
    <cellStyle name="Saída 2 2 4 3 2" xfId="15108"/>
    <cellStyle name="Saída 2 2 4 3 3" xfId="14193"/>
    <cellStyle name="Saída 2 2 4 4" xfId="4241"/>
    <cellStyle name="Saída 2 2 4 4 2" xfId="15383"/>
    <cellStyle name="Saída 2 2 4 4 3" xfId="13764"/>
    <cellStyle name="Saída 2 2 4 5" xfId="4623"/>
    <cellStyle name="Saída 2 2 4 5 2" xfId="15657"/>
    <cellStyle name="Saída 2 2 4 5 3" xfId="13382"/>
    <cellStyle name="Saída 2 2 4 6" xfId="5313"/>
    <cellStyle name="Saída 2 2 4 6 2" xfId="16186"/>
    <cellStyle name="Saída 2 2 4 6 3" xfId="18831"/>
    <cellStyle name="Saída 2 2 4 7" xfId="9223"/>
    <cellStyle name="Saída 2 2 4 8" xfId="14552"/>
    <cellStyle name="Saída 2 2 4 9" xfId="17689"/>
    <cellStyle name="Saída 2 2 5" xfId="3081"/>
    <cellStyle name="Saída 2 2 5 2" xfId="3468"/>
    <cellStyle name="Saída 2 2 5 2 2" xfId="5124"/>
    <cellStyle name="Saída 2 2 5 2 2 2" xfId="16056"/>
    <cellStyle name="Saída 2 2 5 2 2 3" xfId="12930"/>
    <cellStyle name="Saída 2 2 5 2 3" xfId="9570"/>
    <cellStyle name="Saída 2 2 5 2 4" xfId="14825"/>
    <cellStyle name="Saída 2 2 5 2 5" xfId="15820"/>
    <cellStyle name="Saída 2 2 5 3" xfId="3851"/>
    <cellStyle name="Saída 2 2 5 3 2" xfId="15101"/>
    <cellStyle name="Saída 2 2 5 3 3" xfId="14214"/>
    <cellStyle name="Saída 2 2 5 4" xfId="4234"/>
    <cellStyle name="Saída 2 2 5 4 2" xfId="15376"/>
    <cellStyle name="Saída 2 2 5 4 3" xfId="13771"/>
    <cellStyle name="Saída 2 2 5 5" xfId="4616"/>
    <cellStyle name="Saída 2 2 5 5 2" xfId="15650"/>
    <cellStyle name="Saída 2 2 5 5 3" xfId="13389"/>
    <cellStyle name="Saída 2 2 5 6" xfId="5278"/>
    <cellStyle name="Saída 2 2 5 6 2" xfId="16156"/>
    <cellStyle name="Saída 2 2 5 6 3" xfId="12745"/>
    <cellStyle name="Saída 2 2 5 7" xfId="9221"/>
    <cellStyle name="Saída 2 2 5 8" xfId="14545"/>
    <cellStyle name="Saída 2 2 5 9" xfId="17105"/>
    <cellStyle name="Saída 2 2 6" xfId="5491"/>
    <cellStyle name="Saída 2 2 6 2" xfId="7200"/>
    <cellStyle name="Saída 2 2 6 2 2" xfId="11326"/>
    <cellStyle name="Saída 2 2 6 2 3" xfId="17606"/>
    <cellStyle name="Saída 2 2 6 2 4" xfId="20718"/>
    <cellStyle name="Saída 2 2 6 3" xfId="10475"/>
    <cellStyle name="Saída 2 2 6 4" xfId="16315"/>
    <cellStyle name="Saída 2 2 6 5" xfId="19009"/>
    <cellStyle name="Saída 2 2 7" xfId="22396"/>
    <cellStyle name="Saída 2 2 8" xfId="2158"/>
    <cellStyle name="Saída 2 3" xfId="1724"/>
    <cellStyle name="Saída 2 4" xfId="1725"/>
    <cellStyle name="Saída 3" xfId="1726"/>
    <cellStyle name="Saída 3 2" xfId="2619"/>
    <cellStyle name="Saída 3 2 10" xfId="5254"/>
    <cellStyle name="Saída 3 2 10 2" xfId="10394"/>
    <cellStyle name="Saída 3 2 10 3" xfId="16138"/>
    <cellStyle name="Saída 3 2 10 4" xfId="12840"/>
    <cellStyle name="Saída 3 2 11" xfId="5084"/>
    <cellStyle name="Saída 3 2 11 2" xfId="10335"/>
    <cellStyle name="Saída 3 2 11 3" xfId="16022"/>
    <cellStyle name="Saída 3 2 11 4" xfId="12951"/>
    <cellStyle name="Saída 3 2 12" xfId="4854"/>
    <cellStyle name="Saída 3 2 12 2" xfId="15831"/>
    <cellStyle name="Saída 3 2 12 3" xfId="13152"/>
    <cellStyle name="Saída 3 2 13" xfId="8782"/>
    <cellStyle name="Saída 3 2 14" xfId="14147"/>
    <cellStyle name="Saída 3 2 2" xfId="2708"/>
    <cellStyle name="Saída 3 2 2 10" xfId="7484"/>
    <cellStyle name="Saída 3 2 2 10 2" xfId="11538"/>
    <cellStyle name="Saída 3 2 2 10 3" xfId="17842"/>
    <cellStyle name="Saída 3 2 2 10 4" xfId="21002"/>
    <cellStyle name="Saída 3 2 2 11" xfId="4901"/>
    <cellStyle name="Saída 3 2 2 11 2" xfId="15874"/>
    <cellStyle name="Saída 3 2 2 11 3" xfId="14110"/>
    <cellStyle name="Saída 3 2 2 12" xfId="8863"/>
    <cellStyle name="Saída 3 2 2 13" xfId="14277"/>
    <cellStyle name="Saída 3 2 2 14" xfId="16558"/>
    <cellStyle name="Saída 3 2 2 2" xfId="2637"/>
    <cellStyle name="Saída 3 2 2 2 10" xfId="4888"/>
    <cellStyle name="Saída 3 2 2 2 10 2" xfId="15863"/>
    <cellStyle name="Saída 3 2 2 2 10 3" xfId="12742"/>
    <cellStyle name="Saída 3 2 2 2 11" xfId="8794"/>
    <cellStyle name="Saída 3 2 2 2 12" xfId="14216"/>
    <cellStyle name="Saída 3 2 2 2 2" xfId="3129"/>
    <cellStyle name="Saída 3 2 2 2 2 10" xfId="9259"/>
    <cellStyle name="Saída 3 2 2 2 2 11" xfId="14584"/>
    <cellStyle name="Saída 3 2 2 2 2 12" xfId="18060"/>
    <cellStyle name="Saída 3 2 2 2 2 2" xfId="3516"/>
    <cellStyle name="Saída 3 2 2 2 2 2 2" xfId="7289"/>
    <cellStyle name="Saída 3 2 2 2 2 2 2 2" xfId="11394"/>
    <cellStyle name="Saída 3 2 2 2 2 2 2 3" xfId="17687"/>
    <cellStyle name="Saída 3 2 2 2 2 2 2 4" xfId="20807"/>
    <cellStyle name="Saída 3 2 2 2 2 2 3" xfId="5580"/>
    <cellStyle name="Saída 3 2 2 2 2 2 3 2" xfId="16396"/>
    <cellStyle name="Saída 3 2 2 2 2 2 3 3" xfId="19098"/>
    <cellStyle name="Saída 3 2 2 2 2 2 4" xfId="9608"/>
    <cellStyle name="Saída 3 2 2 2 2 2 5" xfId="14864"/>
    <cellStyle name="Saída 3 2 2 2 2 2 6" xfId="16300"/>
    <cellStyle name="Saída 3 2 2 2 2 3" xfId="3899"/>
    <cellStyle name="Saída 3 2 2 2 2 3 2" xfId="7791"/>
    <cellStyle name="Saída 3 2 2 2 2 3 2 2" xfId="11807"/>
    <cellStyle name="Saída 3 2 2 2 2 3 2 3" xfId="18059"/>
    <cellStyle name="Saída 3 2 2 2 2 3 2 4" xfId="21309"/>
    <cellStyle name="Saída 3 2 2 2 2 3 3" xfId="6083"/>
    <cellStyle name="Saída 3 2 2 2 2 3 3 2" xfId="16767"/>
    <cellStyle name="Saída 3 2 2 2 2 3 3 3" xfId="19601"/>
    <cellStyle name="Saída 3 2 2 2 2 3 4" xfId="9822"/>
    <cellStyle name="Saída 3 2 2 2 2 3 5" xfId="15140"/>
    <cellStyle name="Saída 3 2 2 2 2 3 6" xfId="14089"/>
    <cellStyle name="Saída 3 2 2 2 2 4" xfId="4282"/>
    <cellStyle name="Saída 3 2 2 2 2 4 2" xfId="8199"/>
    <cellStyle name="Saída 3 2 2 2 2 4 2 2" xfId="12167"/>
    <cellStyle name="Saída 3 2 2 2 2 4 2 3" xfId="18391"/>
    <cellStyle name="Saída 3 2 2 2 2 4 2 4" xfId="21717"/>
    <cellStyle name="Saída 3 2 2 2 2 4 3" xfId="6491"/>
    <cellStyle name="Saída 3 2 2 2 2 4 3 2" xfId="17100"/>
    <cellStyle name="Saída 3 2 2 2 2 4 3 3" xfId="20009"/>
    <cellStyle name="Saída 3 2 2 2 2 4 4" xfId="10000"/>
    <cellStyle name="Saída 3 2 2 2 2 4 5" xfId="15415"/>
    <cellStyle name="Saída 3 2 2 2 2 4 6" xfId="13723"/>
    <cellStyle name="Saída 3 2 2 2 2 5" xfId="4664"/>
    <cellStyle name="Saída 3 2 2 2 2 5 2" xfId="8431"/>
    <cellStyle name="Saída 3 2 2 2 2 5 2 2" xfId="12399"/>
    <cellStyle name="Saída 3 2 2 2 2 5 2 3" xfId="18562"/>
    <cellStyle name="Saída 3 2 2 2 2 5 2 4" xfId="21949"/>
    <cellStyle name="Saída 3 2 2 2 2 5 3" xfId="6723"/>
    <cellStyle name="Saída 3 2 2 2 2 5 3 2" xfId="17271"/>
    <cellStyle name="Saída 3 2 2 2 2 5 3 3" xfId="20241"/>
    <cellStyle name="Saída 3 2 2 2 2 5 4" xfId="10177"/>
    <cellStyle name="Saída 3 2 2 2 2 5 5" xfId="15689"/>
    <cellStyle name="Saída 3 2 2 2 2 5 6" xfId="13341"/>
    <cellStyle name="Saída 3 2 2 2 2 6" xfId="6955"/>
    <cellStyle name="Saída 3 2 2 2 2 6 2" xfId="8663"/>
    <cellStyle name="Saída 3 2 2 2 2 6 2 2" xfId="12631"/>
    <cellStyle name="Saída 3 2 2 2 2 6 2 3" xfId="18733"/>
    <cellStyle name="Saída 3 2 2 2 2 6 2 4" xfId="22181"/>
    <cellStyle name="Saída 3 2 2 2 2 6 3" xfId="11089"/>
    <cellStyle name="Saída 3 2 2 2 2 6 4" xfId="17441"/>
    <cellStyle name="Saída 3 2 2 2 2 6 5" xfId="20473"/>
    <cellStyle name="Saída 3 2 2 2 2 7" xfId="5943"/>
    <cellStyle name="Saída 3 2 2 2 2 7 2" xfId="10684"/>
    <cellStyle name="Saída 3 2 2 2 2 7 3" xfId="16679"/>
    <cellStyle name="Saída 3 2 2 2 2 7 4" xfId="19461"/>
    <cellStyle name="Saída 3 2 2 2 2 8" xfId="7651"/>
    <cellStyle name="Saída 3 2 2 2 2 8 2" xfId="11672"/>
    <cellStyle name="Saída 3 2 2 2 2 8 3" xfId="17971"/>
    <cellStyle name="Saída 3 2 2 2 2 8 4" xfId="21169"/>
    <cellStyle name="Saída 3 2 2 2 2 9" xfId="5039"/>
    <cellStyle name="Saída 3 2 2 2 2 9 2" xfId="15994"/>
    <cellStyle name="Saída 3 2 2 2 2 9 3" xfId="12980"/>
    <cellStyle name="Saída 3 2 2 2 3" xfId="3002"/>
    <cellStyle name="Saída 3 2 2 2 3 2" xfId="3389"/>
    <cellStyle name="Saída 3 2 2 2 3 2 2" xfId="7428"/>
    <cellStyle name="Saída 3 2 2 2 3 2 2 2" xfId="17796"/>
    <cellStyle name="Saída 3 2 2 2 3 2 2 3" xfId="20946"/>
    <cellStyle name="Saída 3 2 2 2 3 2 3" xfId="9513"/>
    <cellStyle name="Saída 3 2 2 2 3 2 4" xfId="14766"/>
    <cellStyle name="Saída 3 2 2 2 3 2 5" xfId="17233"/>
    <cellStyle name="Saída 3 2 2 2 3 3" xfId="3772"/>
    <cellStyle name="Saída 3 2 2 2 3 3 2" xfId="15042"/>
    <cellStyle name="Saída 3 2 2 2 3 3 3" xfId="17889"/>
    <cellStyle name="Saída 3 2 2 2 3 4" xfId="4155"/>
    <cellStyle name="Saída 3 2 2 2 3 4 2" xfId="15317"/>
    <cellStyle name="Saída 3 2 2 2 3 4 3" xfId="14411"/>
    <cellStyle name="Saída 3 2 2 2 3 5" xfId="4537"/>
    <cellStyle name="Saída 3 2 2 2 3 5 2" xfId="15591"/>
    <cellStyle name="Saída 3 2 2 2 3 5 3" xfId="13468"/>
    <cellStyle name="Saída 3 2 2 2 3 6" xfId="5719"/>
    <cellStyle name="Saída 3 2 2 2 3 6 2" xfId="16505"/>
    <cellStyle name="Saída 3 2 2 2 3 6 3" xfId="19237"/>
    <cellStyle name="Saída 3 2 2 2 3 7" xfId="9149"/>
    <cellStyle name="Saída 3 2 2 2 3 8" xfId="14486"/>
    <cellStyle name="Saída 3 2 2 2 3 9" xfId="14442"/>
    <cellStyle name="Saída 3 2 2 2 4" xfId="2837"/>
    <cellStyle name="Saída 3 2 2 2 4 2" xfId="8042"/>
    <cellStyle name="Saída 3 2 2 2 4 2 2" xfId="12013"/>
    <cellStyle name="Saída 3 2 2 2 4 2 3" xfId="18255"/>
    <cellStyle name="Saída 3 2 2 2 4 2 4" xfId="21560"/>
    <cellStyle name="Saída 3 2 2 2 4 3" xfId="6334"/>
    <cellStyle name="Saída 3 2 2 2 4 3 2" xfId="16964"/>
    <cellStyle name="Saída 3 2 2 2 4 3 3" xfId="19852"/>
    <cellStyle name="Saída 3 2 2 2 4 4" xfId="8990"/>
    <cellStyle name="Saída 3 2 2 2 4 5" xfId="14377"/>
    <cellStyle name="Saída 3 2 2 2 4 6" xfId="15551"/>
    <cellStyle name="Saída 3 2 2 2 5" xfId="5334"/>
    <cellStyle name="Saída 3 2 2 2 5 2" xfId="5058"/>
    <cellStyle name="Saída 3 2 2 2 5 2 2" xfId="10311"/>
    <cellStyle name="Saída 3 2 2 2 5 2 3" xfId="16008"/>
    <cellStyle name="Saída 3 2 2 2 5 2 4" xfId="12964"/>
    <cellStyle name="Saída 3 2 2 2 5 3" xfId="10426"/>
    <cellStyle name="Saída 3 2 2 2 5 4" xfId="16203"/>
    <cellStyle name="Saída 3 2 2 2 5 5" xfId="18852"/>
    <cellStyle name="Saída 3 2 2 2 6" xfId="6095"/>
    <cellStyle name="Saída 3 2 2 2 6 2" xfId="7803"/>
    <cellStyle name="Saída 3 2 2 2 6 2 2" xfId="11818"/>
    <cellStyle name="Saída 3 2 2 2 6 2 3" xfId="18068"/>
    <cellStyle name="Saída 3 2 2 2 6 2 4" xfId="21321"/>
    <cellStyle name="Saída 3 2 2 2 6 3" xfId="10806"/>
    <cellStyle name="Saída 3 2 2 2 6 4" xfId="16776"/>
    <cellStyle name="Saída 3 2 2 2 6 5" xfId="19613"/>
    <cellStyle name="Saída 3 2 2 2 7" xfId="6156"/>
    <cellStyle name="Saída 3 2 2 2 7 2" xfId="7864"/>
    <cellStyle name="Saída 3 2 2 2 7 2 2" xfId="11861"/>
    <cellStyle name="Saída 3 2 2 2 7 2 3" xfId="18122"/>
    <cellStyle name="Saída 3 2 2 2 7 2 4" xfId="21382"/>
    <cellStyle name="Saída 3 2 2 2 7 3" xfId="10827"/>
    <cellStyle name="Saída 3 2 2 2 7 4" xfId="16830"/>
    <cellStyle name="Saída 3 2 2 2 7 5" xfId="19674"/>
    <cellStyle name="Saída 3 2 2 2 8" xfId="5761"/>
    <cellStyle name="Saída 3 2 2 2 8 2" xfId="10538"/>
    <cellStyle name="Saída 3 2 2 2 8 3" xfId="16539"/>
    <cellStyle name="Saída 3 2 2 2 8 4" xfId="19279"/>
    <cellStyle name="Saída 3 2 2 2 9" xfId="7470"/>
    <cellStyle name="Saída 3 2 2 2 9 2" xfId="11525"/>
    <cellStyle name="Saída 3 2 2 2 9 3" xfId="17830"/>
    <cellStyle name="Saída 3 2 2 2 9 4" xfId="20988"/>
    <cellStyle name="Saída 3 2 2 3" xfId="3198"/>
    <cellStyle name="Saída 3 2 2 3 10" xfId="9328"/>
    <cellStyle name="Saída 3 2 2 3 11" xfId="14642"/>
    <cellStyle name="Saída 3 2 2 3 12" xfId="18424"/>
    <cellStyle name="Saída 3 2 2 3 2" xfId="3585"/>
    <cellStyle name="Saída 3 2 2 3 2 2" xfId="7256"/>
    <cellStyle name="Saída 3 2 2 3 2 2 2" xfId="11361"/>
    <cellStyle name="Saída 3 2 2 3 2 2 3" xfId="17656"/>
    <cellStyle name="Saída 3 2 2 3 2 2 4" xfId="20774"/>
    <cellStyle name="Saída 3 2 2 3 2 3" xfId="5547"/>
    <cellStyle name="Saída 3 2 2 3 2 3 2" xfId="16365"/>
    <cellStyle name="Saída 3 2 2 3 2 3 3" xfId="19065"/>
    <cellStyle name="Saída 3 2 2 3 2 4" xfId="9677"/>
    <cellStyle name="Saída 3 2 2 3 2 5" xfId="14922"/>
    <cellStyle name="Saída 3 2 2 3 2 6" xfId="17453"/>
    <cellStyle name="Saída 3 2 2 3 3" xfId="3968"/>
    <cellStyle name="Saída 3 2 2 3 3 2" xfId="5106"/>
    <cellStyle name="Saída 3 2 2 3 3 2 2" xfId="10350"/>
    <cellStyle name="Saída 3 2 2 3 3 2 3" xfId="16041"/>
    <cellStyle name="Saída 3 2 2 3 3 2 4" xfId="12804"/>
    <cellStyle name="Saída 3 2 2 3 3 3" xfId="5308"/>
    <cellStyle name="Saída 3 2 2 3 3 3 2" xfId="16181"/>
    <cellStyle name="Saída 3 2 2 3 3 3 3" xfId="18826"/>
    <cellStyle name="Saída 3 2 2 3 3 4" xfId="9888"/>
    <cellStyle name="Saída 3 2 2 3 3 5" xfId="15198"/>
    <cellStyle name="Saída 3 2 2 3 3 6" xfId="14023"/>
    <cellStyle name="Saída 3 2 2 3 4" xfId="4351"/>
    <cellStyle name="Saída 3 2 2 3 4 2" xfId="8124"/>
    <cellStyle name="Saída 3 2 2 3 4 2 2" xfId="12092"/>
    <cellStyle name="Saída 3 2 2 3 4 2 3" xfId="18328"/>
    <cellStyle name="Saída 3 2 2 3 4 2 4" xfId="21642"/>
    <cellStyle name="Saída 3 2 2 3 4 3" xfId="6416"/>
    <cellStyle name="Saída 3 2 2 3 4 3 2" xfId="17037"/>
    <cellStyle name="Saída 3 2 2 3 4 3 3" xfId="19934"/>
    <cellStyle name="Saída 3 2 2 3 4 4" xfId="10066"/>
    <cellStyle name="Saída 3 2 2 3 4 5" xfId="15473"/>
    <cellStyle name="Saída 3 2 2 3 4 6" xfId="13654"/>
    <cellStyle name="Saída 3 2 2 3 5" xfId="4733"/>
    <cellStyle name="Saída 3 2 2 3 5 2" xfId="8356"/>
    <cellStyle name="Saída 3 2 2 3 5 2 2" xfId="12324"/>
    <cellStyle name="Saída 3 2 2 3 5 2 3" xfId="18499"/>
    <cellStyle name="Saída 3 2 2 3 5 2 4" xfId="21874"/>
    <cellStyle name="Saída 3 2 2 3 5 3" xfId="6648"/>
    <cellStyle name="Saída 3 2 2 3 5 3 2" xfId="17208"/>
    <cellStyle name="Saída 3 2 2 3 5 3 3" xfId="20166"/>
    <cellStyle name="Saída 3 2 2 3 5 4" xfId="10243"/>
    <cellStyle name="Saída 3 2 2 3 5 5" xfId="15746"/>
    <cellStyle name="Saída 3 2 2 3 5 6" xfId="13272"/>
    <cellStyle name="Saída 3 2 2 3 6" xfId="6880"/>
    <cellStyle name="Saída 3 2 2 3 6 2" xfId="8588"/>
    <cellStyle name="Saída 3 2 2 3 6 2 2" xfId="12556"/>
    <cellStyle name="Saída 3 2 2 3 6 2 3" xfId="18670"/>
    <cellStyle name="Saída 3 2 2 3 6 2 4" xfId="22106"/>
    <cellStyle name="Saída 3 2 2 3 6 3" xfId="11014"/>
    <cellStyle name="Saída 3 2 2 3 6 4" xfId="17378"/>
    <cellStyle name="Saída 3 2 2 3 6 5" xfId="20398"/>
    <cellStyle name="Saída 3 2 2 3 7" xfId="5868"/>
    <cellStyle name="Saída 3 2 2 3 7 2" xfId="10609"/>
    <cellStyle name="Saída 3 2 2 3 7 3" xfId="16616"/>
    <cellStyle name="Saída 3 2 2 3 7 4" xfId="19386"/>
    <cellStyle name="Saída 3 2 2 3 8" xfId="7576"/>
    <cellStyle name="Saída 3 2 2 3 8 2" xfId="11597"/>
    <cellStyle name="Saída 3 2 2 3 8 3" xfId="17908"/>
    <cellStyle name="Saída 3 2 2 3 8 4" xfId="21094"/>
    <cellStyle name="Saída 3 2 2 3 9" xfId="4958"/>
    <cellStyle name="Saída 3 2 2 3 9 2" xfId="15926"/>
    <cellStyle name="Saída 3 2 2 3 9 3" xfId="13061"/>
    <cellStyle name="Saída 3 2 2 4" xfId="2991"/>
    <cellStyle name="Saída 3 2 2 4 2" xfId="3378"/>
    <cellStyle name="Saída 3 2 2 4 2 2" xfId="7850"/>
    <cellStyle name="Saída 3 2 2 4 2 2 2" xfId="18109"/>
    <cellStyle name="Saída 3 2 2 4 2 2 3" xfId="21368"/>
    <cellStyle name="Saída 3 2 2 4 2 3" xfId="9506"/>
    <cellStyle name="Saída 3 2 2 4 2 4" xfId="14756"/>
    <cellStyle name="Saída 3 2 2 4 2 5" xfId="15585"/>
    <cellStyle name="Saída 3 2 2 4 3" xfId="3761"/>
    <cellStyle name="Saída 3 2 2 4 3 2" xfId="15032"/>
    <cellStyle name="Saída 3 2 2 4 3 3" xfId="17109"/>
    <cellStyle name="Saída 3 2 2 4 4" xfId="4144"/>
    <cellStyle name="Saída 3 2 2 4 4 2" xfId="15307"/>
    <cellStyle name="Saída 3 2 2 4 4 3" xfId="13853"/>
    <cellStyle name="Saída 3 2 2 4 5" xfId="4526"/>
    <cellStyle name="Saída 3 2 2 4 5 2" xfId="15581"/>
    <cellStyle name="Saída 3 2 2 4 5 3" xfId="13479"/>
    <cellStyle name="Saída 3 2 2 4 6" xfId="6142"/>
    <cellStyle name="Saída 3 2 2 4 6 2" xfId="16817"/>
    <cellStyle name="Saída 3 2 2 4 6 3" xfId="19660"/>
    <cellStyle name="Saída 3 2 2 4 7" xfId="9141"/>
    <cellStyle name="Saída 3 2 2 4 8" xfId="14476"/>
    <cellStyle name="Saída 3 2 2 4 9" xfId="18403"/>
    <cellStyle name="Saída 3 2 2 5" xfId="6314"/>
    <cellStyle name="Saída 3 2 2 5 2" xfId="8022"/>
    <cellStyle name="Saída 3 2 2 5 2 2" xfId="11997"/>
    <cellStyle name="Saída 3 2 2 5 2 3" xfId="18238"/>
    <cellStyle name="Saída 3 2 2 5 2 4" xfId="21540"/>
    <cellStyle name="Saída 3 2 2 5 3" xfId="10859"/>
    <cellStyle name="Saída 3 2 2 5 4" xfId="16947"/>
    <cellStyle name="Saída 3 2 2 5 5" xfId="19832"/>
    <cellStyle name="Saída 3 2 2 6" xfId="5687"/>
    <cellStyle name="Saída 3 2 2 6 2" xfId="7396"/>
    <cellStyle name="Saída 3 2 2 6 2 2" xfId="11477"/>
    <cellStyle name="Saída 3 2 2 6 2 3" xfId="17774"/>
    <cellStyle name="Saída 3 2 2 6 2 4" xfId="20914"/>
    <cellStyle name="Saída 3 2 2 6 3" xfId="10509"/>
    <cellStyle name="Saída 3 2 2 6 4" xfId="16483"/>
    <cellStyle name="Saída 3 2 2 6 5" xfId="19205"/>
    <cellStyle name="Saída 3 2 2 7" xfId="5267"/>
    <cellStyle name="Saída 3 2 2 7 2" xfId="5135"/>
    <cellStyle name="Saída 3 2 2 7 2 2" xfId="10374"/>
    <cellStyle name="Saída 3 2 2 7 2 3" xfId="16064"/>
    <cellStyle name="Saída 3 2 2 7 2 4" xfId="12786"/>
    <cellStyle name="Saída 3 2 2 7 3" xfId="10406"/>
    <cellStyle name="Saída 3 2 2 7 4" xfId="16148"/>
    <cellStyle name="Saída 3 2 2 7 5" xfId="12827"/>
    <cellStyle name="Saída 3 2 2 8" xfId="6306"/>
    <cellStyle name="Saída 3 2 2 8 2" xfId="8014"/>
    <cellStyle name="Saída 3 2 2 8 2 2" xfId="11990"/>
    <cellStyle name="Saída 3 2 2 8 2 3" xfId="18231"/>
    <cellStyle name="Saída 3 2 2 8 2 4" xfId="21532"/>
    <cellStyle name="Saída 3 2 2 8 3" xfId="10853"/>
    <cellStyle name="Saída 3 2 2 8 4" xfId="16940"/>
    <cellStyle name="Saída 3 2 2 8 5" xfId="19824"/>
    <cellStyle name="Saída 3 2 2 9" xfId="5775"/>
    <cellStyle name="Saída 3 2 2 9 2" xfId="10551"/>
    <cellStyle name="Saída 3 2 2 9 3" xfId="16550"/>
    <cellStyle name="Saída 3 2 2 9 4" xfId="19293"/>
    <cellStyle name="Saída 3 2 3" xfId="2674"/>
    <cellStyle name="Saída 3 2 3 10" xfId="7520"/>
    <cellStyle name="Saída 3 2 3 10 2" xfId="11561"/>
    <cellStyle name="Saída 3 2 3 10 3" xfId="17867"/>
    <cellStyle name="Saída 3 2 3 10 4" xfId="21038"/>
    <cellStyle name="Saída 3 2 3 11" xfId="4924"/>
    <cellStyle name="Saída 3 2 3 11 2" xfId="15894"/>
    <cellStyle name="Saída 3 2 3 11 3" xfId="13095"/>
    <cellStyle name="Saída 3 2 3 12" xfId="8831"/>
    <cellStyle name="Saída 3 2 3 13" xfId="14247"/>
    <cellStyle name="Saída 3 2 3 14" xfId="17487"/>
    <cellStyle name="Saída 3 2 3 2" xfId="2733"/>
    <cellStyle name="Saída 3 2 3 2 10" xfId="4946"/>
    <cellStyle name="Saída 3 2 3 2 10 2" xfId="15916"/>
    <cellStyle name="Saída 3 2 3 2 10 3" xfId="13073"/>
    <cellStyle name="Saída 3 2 3 2 11" xfId="8888"/>
    <cellStyle name="Saída 3 2 3 2 12" xfId="14292"/>
    <cellStyle name="Saída 3 2 3 2 2" xfId="3223"/>
    <cellStyle name="Saída 3 2 3 2 2 10" xfId="9353"/>
    <cellStyle name="Saída 3 2 3 2 2 11" xfId="14657"/>
    <cellStyle name="Saída 3 2 3 2 2 12" xfId="14744"/>
    <cellStyle name="Saída 3 2 3 2 2 2" xfId="3610"/>
    <cellStyle name="Saída 3 2 3 2 2 2 2" xfId="7971"/>
    <cellStyle name="Saída 3 2 3 2 2 2 2 2" xfId="11947"/>
    <cellStyle name="Saída 3 2 3 2 2 2 2 3" xfId="18197"/>
    <cellStyle name="Saída 3 2 3 2 2 2 2 4" xfId="21489"/>
    <cellStyle name="Saída 3 2 3 2 2 2 3" xfId="6263"/>
    <cellStyle name="Saída 3 2 3 2 2 2 3 2" xfId="16905"/>
    <cellStyle name="Saída 3 2 3 2 2 2 3 3" xfId="19781"/>
    <cellStyle name="Saída 3 2 3 2 2 2 4" xfId="9702"/>
    <cellStyle name="Saída 3 2 3 2 2 2 5" xfId="14937"/>
    <cellStyle name="Saída 3 2 3 2 2 2 6" xfId="18776"/>
    <cellStyle name="Saída 3 2 3 2 2 3" xfId="3993"/>
    <cellStyle name="Saída 3 2 3 2 2 3 2" xfId="5128"/>
    <cellStyle name="Saída 3 2 3 2 2 3 2 2" xfId="10368"/>
    <cellStyle name="Saída 3 2 3 2 2 3 2 3" xfId="16058"/>
    <cellStyle name="Saída 3 2 3 2 2 3 2 4" xfId="12790"/>
    <cellStyle name="Saída 3 2 3 2 2 3 3" xfId="5274"/>
    <cellStyle name="Saída 3 2 3 2 2 3 3 2" xfId="16154"/>
    <cellStyle name="Saída 3 2 3 2 2 3 3 3" xfId="12749"/>
    <cellStyle name="Saída 3 2 3 2 2 3 4" xfId="9912"/>
    <cellStyle name="Saída 3 2 3 2 2 3 5" xfId="15213"/>
    <cellStyle name="Saída 3 2 3 2 2 3 6" xfId="13998"/>
    <cellStyle name="Saída 3 2 3 2 2 4" xfId="4376"/>
    <cellStyle name="Saída 3 2 3 2 2 4 2" xfId="8278"/>
    <cellStyle name="Saída 3 2 3 2 2 4 2 2" xfId="12246"/>
    <cellStyle name="Saída 3 2 3 2 2 4 2 3" xfId="18430"/>
    <cellStyle name="Saída 3 2 3 2 2 4 2 4" xfId="21796"/>
    <cellStyle name="Saída 3 2 3 2 2 4 3" xfId="6570"/>
    <cellStyle name="Saída 3 2 3 2 2 4 3 2" xfId="17139"/>
    <cellStyle name="Saída 3 2 3 2 2 4 3 3" xfId="20088"/>
    <cellStyle name="Saída 3 2 3 2 2 4 4" xfId="10090"/>
    <cellStyle name="Saída 3 2 3 2 2 4 5" xfId="15488"/>
    <cellStyle name="Saída 3 2 3 2 2 4 6" xfId="13629"/>
    <cellStyle name="Saída 3 2 3 2 2 5" xfId="4758"/>
    <cellStyle name="Saída 3 2 3 2 2 5 2" xfId="8510"/>
    <cellStyle name="Saída 3 2 3 2 2 5 2 2" xfId="12478"/>
    <cellStyle name="Saída 3 2 3 2 2 5 2 3" xfId="18601"/>
    <cellStyle name="Saída 3 2 3 2 2 5 2 4" xfId="22028"/>
    <cellStyle name="Saída 3 2 3 2 2 5 3" xfId="6802"/>
    <cellStyle name="Saída 3 2 3 2 2 5 3 2" xfId="17309"/>
    <cellStyle name="Saída 3 2 3 2 2 5 3 3" xfId="20320"/>
    <cellStyle name="Saída 3 2 3 2 2 5 4" xfId="10267"/>
    <cellStyle name="Saída 3 2 3 2 2 5 5" xfId="15761"/>
    <cellStyle name="Saída 3 2 3 2 2 5 6" xfId="13247"/>
    <cellStyle name="Saída 3 2 3 2 2 6" xfId="7034"/>
    <cellStyle name="Saída 3 2 3 2 2 6 2" xfId="8742"/>
    <cellStyle name="Saída 3 2 3 2 2 6 2 2" xfId="12710"/>
    <cellStyle name="Saída 3 2 3 2 2 6 2 3" xfId="18773"/>
    <cellStyle name="Saída 3 2 3 2 2 6 2 4" xfId="22260"/>
    <cellStyle name="Saída 3 2 3 2 2 6 3" xfId="11168"/>
    <cellStyle name="Saída 3 2 3 2 2 6 4" xfId="17480"/>
    <cellStyle name="Saída 3 2 3 2 2 6 5" xfId="20552"/>
    <cellStyle name="Saída 3 2 3 2 2 7" xfId="6022"/>
    <cellStyle name="Saída 3 2 3 2 2 7 2" xfId="10763"/>
    <cellStyle name="Saída 3 2 3 2 2 7 3" xfId="16719"/>
    <cellStyle name="Saída 3 2 3 2 2 7 4" xfId="19540"/>
    <cellStyle name="Saída 3 2 3 2 2 8" xfId="7730"/>
    <cellStyle name="Saída 3 2 3 2 2 8 2" xfId="11751"/>
    <cellStyle name="Saída 3 2 3 2 2 8 3" xfId="18011"/>
    <cellStyle name="Saída 3 2 3 2 2 8 4" xfId="21248"/>
    <cellStyle name="Saída 3 2 3 2 2 9" xfId="5216"/>
    <cellStyle name="Saída 3 2 3 2 2 9 2" xfId="16107"/>
    <cellStyle name="Saída 3 2 3 2 2 9 3" xfId="12759"/>
    <cellStyle name="Saída 3 2 3 2 3" xfId="3280"/>
    <cellStyle name="Saída 3 2 3 2 3 2" xfId="3667"/>
    <cellStyle name="Saída 3 2 3 2 3 2 2" xfId="7398"/>
    <cellStyle name="Saída 3 2 3 2 3 2 2 2" xfId="17776"/>
    <cellStyle name="Saída 3 2 3 2 3 2 2 3" xfId="20916"/>
    <cellStyle name="Saída 3 2 3 2 3 2 3" xfId="9749"/>
    <cellStyle name="Saída 3 2 3 2 3 2 4" xfId="14979"/>
    <cellStyle name="Saída 3 2 3 2 3 2 5" xfId="16898"/>
    <cellStyle name="Saída 3 2 3 2 3 3" xfId="4050"/>
    <cellStyle name="Saída 3 2 3 2 3 3 2" xfId="15254"/>
    <cellStyle name="Saída 3 2 3 2 3 3 3" xfId="13941"/>
    <cellStyle name="Saída 3 2 3 2 3 4" xfId="4433"/>
    <cellStyle name="Saída 3 2 3 2 3 4 2" xfId="15530"/>
    <cellStyle name="Saída 3 2 3 2 3 4 3" xfId="13572"/>
    <cellStyle name="Saída 3 2 3 2 3 5" xfId="4815"/>
    <cellStyle name="Saída 3 2 3 2 3 5 2" xfId="15802"/>
    <cellStyle name="Saída 3 2 3 2 3 5 3" xfId="13191"/>
    <cellStyle name="Saída 3 2 3 2 3 6" xfId="5689"/>
    <cellStyle name="Saída 3 2 3 2 3 6 2" xfId="16485"/>
    <cellStyle name="Saída 3 2 3 2 3 6 3" xfId="19207"/>
    <cellStyle name="Saída 3 2 3 2 3 7" xfId="9410"/>
    <cellStyle name="Saída 3 2 3 2 3 8" xfId="14699"/>
    <cellStyle name="Saída 3 2 3 2 3 9" xfId="18389"/>
    <cellStyle name="Saída 3 2 3 2 4" xfId="2898"/>
    <cellStyle name="Saída 3 2 3 2 4 2" xfId="7820"/>
    <cellStyle name="Saída 3 2 3 2 4 2 2" xfId="11830"/>
    <cellStyle name="Saída 3 2 3 2 4 2 3" xfId="18085"/>
    <cellStyle name="Saída 3 2 3 2 4 2 4" xfId="21338"/>
    <cellStyle name="Saída 3 2 3 2 4 3" xfId="6112"/>
    <cellStyle name="Saída 3 2 3 2 4 3 2" xfId="16793"/>
    <cellStyle name="Saída 3 2 3 2 4 3 3" xfId="19630"/>
    <cellStyle name="Saída 3 2 3 2 4 4" xfId="9050"/>
    <cellStyle name="Saída 3 2 3 2 4 5" xfId="14425"/>
    <cellStyle name="Saída 3 2 3 2 4 6" xfId="15305"/>
    <cellStyle name="Saída 3 2 3 2 5" xfId="6404"/>
    <cellStyle name="Saída 3 2 3 2 5 2" xfId="8112"/>
    <cellStyle name="Saída 3 2 3 2 5 2 2" xfId="12080"/>
    <cellStyle name="Saída 3 2 3 2 5 2 3" xfId="18318"/>
    <cellStyle name="Saída 3 2 3 2 5 2 4" xfId="21630"/>
    <cellStyle name="Saída 3 2 3 2 5 3" xfId="10922"/>
    <cellStyle name="Saída 3 2 3 2 5 4" xfId="17027"/>
    <cellStyle name="Saída 3 2 3 2 5 5" xfId="19922"/>
    <cellStyle name="Saída 3 2 3 2 6" xfId="6636"/>
    <cellStyle name="Saída 3 2 3 2 6 2" xfId="8344"/>
    <cellStyle name="Saída 3 2 3 2 6 2 2" xfId="12312"/>
    <cellStyle name="Saída 3 2 3 2 6 2 3" xfId="18489"/>
    <cellStyle name="Saída 3 2 3 2 6 2 4" xfId="21862"/>
    <cellStyle name="Saída 3 2 3 2 6 3" xfId="10962"/>
    <cellStyle name="Saída 3 2 3 2 6 4" xfId="17198"/>
    <cellStyle name="Saída 3 2 3 2 6 5" xfId="20154"/>
    <cellStyle name="Saída 3 2 3 2 7" xfId="6868"/>
    <cellStyle name="Saída 3 2 3 2 7 2" xfId="8576"/>
    <cellStyle name="Saída 3 2 3 2 7 2 2" xfId="12544"/>
    <cellStyle name="Saída 3 2 3 2 7 2 3" xfId="18660"/>
    <cellStyle name="Saída 3 2 3 2 7 2 4" xfId="22094"/>
    <cellStyle name="Saída 3 2 3 2 7 3" xfId="11002"/>
    <cellStyle name="Saída 3 2 3 2 7 4" xfId="17368"/>
    <cellStyle name="Saída 3 2 3 2 7 5" xfId="20386"/>
    <cellStyle name="Saída 3 2 3 2 8" xfId="5851"/>
    <cellStyle name="Saída 3 2 3 2 8 2" xfId="10597"/>
    <cellStyle name="Saída 3 2 3 2 8 3" xfId="16604"/>
    <cellStyle name="Saída 3 2 3 2 8 4" xfId="19369"/>
    <cellStyle name="Saída 3 2 3 2 9" xfId="7559"/>
    <cellStyle name="Saída 3 2 3 2 9 2" xfId="11585"/>
    <cellStyle name="Saída 3 2 3 2 9 3" xfId="17896"/>
    <cellStyle name="Saída 3 2 3 2 9 4" xfId="21077"/>
    <cellStyle name="Saída 3 2 3 3" xfId="3166"/>
    <cellStyle name="Saída 3 2 3 3 10" xfId="9296"/>
    <cellStyle name="Saída 3 2 3 3 11" xfId="14615"/>
    <cellStyle name="Saída 3 2 3 3 12" xfId="17291"/>
    <cellStyle name="Saída 3 2 3 3 2" xfId="3553"/>
    <cellStyle name="Saída 3 2 3 3 2 2" xfId="7365"/>
    <cellStyle name="Saída 3 2 3 3 2 2 2" xfId="11451"/>
    <cellStyle name="Saída 3 2 3 3 2 2 3" xfId="17750"/>
    <cellStyle name="Saída 3 2 3 3 2 2 4" xfId="20883"/>
    <cellStyle name="Saída 3 2 3 3 2 3" xfId="5656"/>
    <cellStyle name="Saída 3 2 3 3 2 3 2" xfId="16459"/>
    <cellStyle name="Saída 3 2 3 3 2 3 3" xfId="19174"/>
    <cellStyle name="Saída 3 2 3 3 2 4" xfId="9645"/>
    <cellStyle name="Saída 3 2 3 3 2 5" xfId="14895"/>
    <cellStyle name="Saída 3 2 3 3 2 6" xfId="14328"/>
    <cellStyle name="Saída 3 2 3 3 3" xfId="3936"/>
    <cellStyle name="Saída 3 2 3 3 3 2" xfId="7115"/>
    <cellStyle name="Saída 3 2 3 3 3 2 2" xfId="11249"/>
    <cellStyle name="Saída 3 2 3 3 3 2 3" xfId="17535"/>
    <cellStyle name="Saída 3 2 3 3 3 2 4" xfId="20633"/>
    <cellStyle name="Saída 3 2 3 3 3 3" xfId="5406"/>
    <cellStyle name="Saída 3 2 3 3 3 3 2" xfId="16245"/>
    <cellStyle name="Saída 3 2 3 3 3 3 3" xfId="18924"/>
    <cellStyle name="Saída 3 2 3 3 3 4" xfId="9859"/>
    <cellStyle name="Saída 3 2 3 3 3 5" xfId="15171"/>
    <cellStyle name="Saída 3 2 3 3 3 6" xfId="14055"/>
    <cellStyle name="Saída 3 2 3 3 4" xfId="4319"/>
    <cellStyle name="Saída 3 2 3 3 4 2" xfId="8174"/>
    <cellStyle name="Saída 3 2 3 3 4 2 2" xfId="12142"/>
    <cellStyle name="Saída 3 2 3 3 4 2 3" xfId="18371"/>
    <cellStyle name="Saída 3 2 3 3 4 2 4" xfId="21692"/>
    <cellStyle name="Saída 3 2 3 3 4 3" xfId="6466"/>
    <cellStyle name="Saída 3 2 3 3 4 3 2" xfId="17080"/>
    <cellStyle name="Saída 3 2 3 3 4 3 3" xfId="19984"/>
    <cellStyle name="Saída 3 2 3 3 4 4" xfId="10037"/>
    <cellStyle name="Saída 3 2 3 3 4 5" xfId="15446"/>
    <cellStyle name="Saída 3 2 3 3 4 6" xfId="13686"/>
    <cellStyle name="Saída 3 2 3 3 5" xfId="4701"/>
    <cellStyle name="Saída 3 2 3 3 5 2" xfId="8406"/>
    <cellStyle name="Saída 3 2 3 3 5 2 2" xfId="12374"/>
    <cellStyle name="Saída 3 2 3 3 5 2 3" xfId="18542"/>
    <cellStyle name="Saída 3 2 3 3 5 2 4" xfId="21924"/>
    <cellStyle name="Saída 3 2 3 3 5 3" xfId="6698"/>
    <cellStyle name="Saída 3 2 3 3 5 3 2" xfId="17251"/>
    <cellStyle name="Saída 3 2 3 3 5 3 3" xfId="20216"/>
    <cellStyle name="Saída 3 2 3 3 5 4" xfId="10214"/>
    <cellStyle name="Saída 3 2 3 3 5 5" xfId="15720"/>
    <cellStyle name="Saída 3 2 3 3 5 6" xfId="13304"/>
    <cellStyle name="Saída 3 2 3 3 6" xfId="6930"/>
    <cellStyle name="Saída 3 2 3 3 6 2" xfId="8638"/>
    <cellStyle name="Saída 3 2 3 3 6 2 2" xfId="12606"/>
    <cellStyle name="Saída 3 2 3 3 6 2 3" xfId="18713"/>
    <cellStyle name="Saída 3 2 3 3 6 2 4" xfId="22156"/>
    <cellStyle name="Saída 3 2 3 3 6 3" xfId="11064"/>
    <cellStyle name="Saída 3 2 3 3 6 4" xfId="17421"/>
    <cellStyle name="Saída 3 2 3 3 6 5" xfId="20448"/>
    <cellStyle name="Saída 3 2 3 3 7" xfId="5918"/>
    <cellStyle name="Saída 3 2 3 3 7 2" xfId="10659"/>
    <cellStyle name="Saída 3 2 3 3 7 3" xfId="16659"/>
    <cellStyle name="Saída 3 2 3 3 7 4" xfId="19436"/>
    <cellStyle name="Saída 3 2 3 3 8" xfId="7626"/>
    <cellStyle name="Saída 3 2 3 3 8 2" xfId="11647"/>
    <cellStyle name="Saída 3 2 3 3 8 3" xfId="17951"/>
    <cellStyle name="Saída 3 2 3 3 8 4" xfId="21144"/>
    <cellStyle name="Saída 3 2 3 3 9" xfId="5014"/>
    <cellStyle name="Saída 3 2 3 3 9 2" xfId="15974"/>
    <cellStyle name="Saída 3 2 3 3 9 3" xfId="13005"/>
    <cellStyle name="Saída 3 2 3 4" xfId="3056"/>
    <cellStyle name="Saída 3 2 3 4 2" xfId="3443"/>
    <cellStyle name="Saída 3 2 3 4 2 2" xfId="7840"/>
    <cellStyle name="Saída 3 2 3 4 2 2 2" xfId="18100"/>
    <cellStyle name="Saída 3 2 3 4 2 2 3" xfId="21358"/>
    <cellStyle name="Saída 3 2 3 4 2 3" xfId="9552"/>
    <cellStyle name="Saída 3 2 3 4 2 4" xfId="14808"/>
    <cellStyle name="Saída 3 2 3 4 2 5" xfId="17660"/>
    <cellStyle name="Saída 3 2 3 4 3" xfId="3826"/>
    <cellStyle name="Saída 3 2 3 4 3 2" xfId="15084"/>
    <cellStyle name="Saída 3 2 3 4 3 3" xfId="14114"/>
    <cellStyle name="Saída 3 2 3 4 4" xfId="4209"/>
    <cellStyle name="Saída 3 2 3 4 4 2" xfId="15359"/>
    <cellStyle name="Saída 3 2 3 4 4 3" xfId="13796"/>
    <cellStyle name="Saída 3 2 3 4 5" xfId="4591"/>
    <cellStyle name="Saída 3 2 3 4 5 2" xfId="15633"/>
    <cellStyle name="Saída 3 2 3 4 5 3" xfId="13414"/>
    <cellStyle name="Saída 3 2 3 4 6" xfId="6132"/>
    <cellStyle name="Saída 3 2 3 4 6 2" xfId="16808"/>
    <cellStyle name="Saída 3 2 3 4 6 3" xfId="19650"/>
    <cellStyle name="Saída 3 2 3 4 7" xfId="9196"/>
    <cellStyle name="Saída 3 2 3 4 8" xfId="14528"/>
    <cellStyle name="Saída 3 2 3 4 9" xfId="16031"/>
    <cellStyle name="Saída 3 2 3 5" xfId="2874"/>
    <cellStyle name="Saída 3 2 3 5 2" xfId="7201"/>
    <cellStyle name="Saída 3 2 3 5 2 2" xfId="11327"/>
    <cellStyle name="Saída 3 2 3 5 2 3" xfId="17607"/>
    <cellStyle name="Saída 3 2 3 5 2 4" xfId="20719"/>
    <cellStyle name="Saída 3 2 3 5 3" xfId="5492"/>
    <cellStyle name="Saída 3 2 3 5 3 2" xfId="16316"/>
    <cellStyle name="Saída 3 2 3 5 3 3" xfId="19010"/>
    <cellStyle name="Saída 3 2 3 5 4" xfId="9027"/>
    <cellStyle name="Saída 3 2 3 5 5" xfId="14408"/>
    <cellStyle name="Saída 3 2 3 5 6" xfId="18184"/>
    <cellStyle name="Saída 3 2 3 6" xfId="6382"/>
    <cellStyle name="Saída 3 2 3 6 2" xfId="8090"/>
    <cellStyle name="Saída 3 2 3 6 2 2" xfId="12058"/>
    <cellStyle name="Saída 3 2 3 6 2 3" xfId="18296"/>
    <cellStyle name="Saída 3 2 3 6 2 4" xfId="21608"/>
    <cellStyle name="Saída 3 2 3 6 3" xfId="10900"/>
    <cellStyle name="Saída 3 2 3 6 4" xfId="17005"/>
    <cellStyle name="Saída 3 2 3 6 5" xfId="19900"/>
    <cellStyle name="Saída 3 2 3 7" xfId="6614"/>
    <cellStyle name="Saída 3 2 3 7 2" xfId="8322"/>
    <cellStyle name="Saída 3 2 3 7 2 2" xfId="12290"/>
    <cellStyle name="Saída 3 2 3 7 2 3" xfId="18467"/>
    <cellStyle name="Saída 3 2 3 7 2 4" xfId="21840"/>
    <cellStyle name="Saída 3 2 3 7 3" xfId="10940"/>
    <cellStyle name="Saída 3 2 3 7 4" xfId="17176"/>
    <cellStyle name="Saída 3 2 3 7 5" xfId="20132"/>
    <cellStyle name="Saída 3 2 3 8" xfId="6846"/>
    <cellStyle name="Saída 3 2 3 8 2" xfId="8554"/>
    <cellStyle name="Saída 3 2 3 8 2 2" xfId="12522"/>
    <cellStyle name="Saída 3 2 3 8 2 3" xfId="18638"/>
    <cellStyle name="Saída 3 2 3 8 2 4" xfId="22072"/>
    <cellStyle name="Saída 3 2 3 8 3" xfId="10980"/>
    <cellStyle name="Saída 3 2 3 8 4" xfId="17346"/>
    <cellStyle name="Saída 3 2 3 8 5" xfId="20364"/>
    <cellStyle name="Saída 3 2 3 9" xfId="5812"/>
    <cellStyle name="Saída 3 2 3 9 2" xfId="10575"/>
    <cellStyle name="Saída 3 2 3 9 3" xfId="16575"/>
    <cellStyle name="Saída 3 2 3 9 4" xfId="19330"/>
    <cellStyle name="Saída 3 2 4" xfId="2826"/>
    <cellStyle name="Saída 3 2 4 10" xfId="8979"/>
    <cellStyle name="Saída 3 2 4 11" xfId="14368"/>
    <cellStyle name="Saída 3 2 4 12" xfId="17525"/>
    <cellStyle name="Saída 3 2 4 2" xfId="2776"/>
    <cellStyle name="Saída 3 2 4 2 2" xfId="7378"/>
    <cellStyle name="Saída 3 2 4 2 2 2" xfId="11464"/>
    <cellStyle name="Saída 3 2 4 2 2 3" xfId="17759"/>
    <cellStyle name="Saída 3 2 4 2 2 4" xfId="20896"/>
    <cellStyle name="Saída 3 2 4 2 3" xfId="5669"/>
    <cellStyle name="Saída 3 2 4 2 3 2" xfId="16468"/>
    <cellStyle name="Saída 3 2 4 2 3 3" xfId="19187"/>
    <cellStyle name="Saída 3 2 4 2 4" xfId="8931"/>
    <cellStyle name="Saída 3 2 4 2 5" xfId="14325"/>
    <cellStyle name="Saída 3 2 4 2 6" xfId="18504"/>
    <cellStyle name="Saída 3 2 4 3" xfId="2810"/>
    <cellStyle name="Saída 3 2 4 3 2" xfId="7836"/>
    <cellStyle name="Saída 3 2 4 3 2 2" xfId="11842"/>
    <cellStyle name="Saída 3 2 4 3 2 3" xfId="18097"/>
    <cellStyle name="Saída 3 2 4 3 2 4" xfId="21354"/>
    <cellStyle name="Saída 3 2 4 3 3" xfId="6128"/>
    <cellStyle name="Saída 3 2 4 3 3 2" xfId="16805"/>
    <cellStyle name="Saída 3 2 4 3 3 3" xfId="19646"/>
    <cellStyle name="Saída 3 2 4 3 4" xfId="8965"/>
    <cellStyle name="Saída 3 2 4 3 5" xfId="14354"/>
    <cellStyle name="Saída 3 2 4 3 6" xfId="16393"/>
    <cellStyle name="Saída 3 2 4 4" xfId="2800"/>
    <cellStyle name="Saída 3 2 4 4 2" xfId="8204"/>
    <cellStyle name="Saída 3 2 4 4 2 2" xfId="12172"/>
    <cellStyle name="Saída 3 2 4 4 2 3" xfId="18394"/>
    <cellStyle name="Saída 3 2 4 4 2 4" xfId="21722"/>
    <cellStyle name="Saída 3 2 4 4 3" xfId="6496"/>
    <cellStyle name="Saída 3 2 4 4 3 2" xfId="17103"/>
    <cellStyle name="Saída 3 2 4 4 3 3" xfId="20014"/>
    <cellStyle name="Saída 3 2 4 4 4" xfId="8955"/>
    <cellStyle name="Saída 3 2 4 4 5" xfId="14346"/>
    <cellStyle name="Saída 3 2 4 4 6" xfId="17436"/>
    <cellStyle name="Saída 3 2 4 5" xfId="2788"/>
    <cellStyle name="Saída 3 2 4 5 2" xfId="8436"/>
    <cellStyle name="Saída 3 2 4 5 2 2" xfId="12404"/>
    <cellStyle name="Saída 3 2 4 5 2 3" xfId="18565"/>
    <cellStyle name="Saída 3 2 4 5 2 4" xfId="21954"/>
    <cellStyle name="Saída 3 2 4 5 3" xfId="6728"/>
    <cellStyle name="Saída 3 2 4 5 3 2" xfId="17274"/>
    <cellStyle name="Saída 3 2 4 5 3 3" xfId="20246"/>
    <cellStyle name="Saída 3 2 4 5 4" xfId="8943"/>
    <cellStyle name="Saída 3 2 4 5 5" xfId="14335"/>
    <cellStyle name="Saída 3 2 4 5 6" xfId="17859"/>
    <cellStyle name="Saída 3 2 4 6" xfId="6960"/>
    <cellStyle name="Saída 3 2 4 6 2" xfId="8668"/>
    <cellStyle name="Saída 3 2 4 6 2 2" xfId="12636"/>
    <cellStyle name="Saída 3 2 4 6 2 3" xfId="18736"/>
    <cellStyle name="Saída 3 2 4 6 2 4" xfId="22186"/>
    <cellStyle name="Saída 3 2 4 6 3" xfId="11094"/>
    <cellStyle name="Saída 3 2 4 6 4" xfId="17444"/>
    <cellStyle name="Saída 3 2 4 6 5" xfId="20478"/>
    <cellStyle name="Saída 3 2 4 7" xfId="5948"/>
    <cellStyle name="Saída 3 2 4 7 2" xfId="10689"/>
    <cellStyle name="Saída 3 2 4 7 3" xfId="16682"/>
    <cellStyle name="Saída 3 2 4 7 4" xfId="19466"/>
    <cellStyle name="Saída 3 2 4 8" xfId="7656"/>
    <cellStyle name="Saída 3 2 4 8 2" xfId="11677"/>
    <cellStyle name="Saída 3 2 4 8 3" xfId="17974"/>
    <cellStyle name="Saída 3 2 4 8 4" xfId="21174"/>
    <cellStyle name="Saída 3 2 4 9" xfId="5049"/>
    <cellStyle name="Saída 3 2 4 9 2" xfId="16001"/>
    <cellStyle name="Saída 3 2 4 9 3" xfId="12972"/>
    <cellStyle name="Saída 3 2 5" xfId="3111"/>
    <cellStyle name="Saída 3 2 5 2" xfId="3498"/>
    <cellStyle name="Saída 3 2 5 2 2" xfId="7414"/>
    <cellStyle name="Saída 3 2 5 2 2 2" xfId="17785"/>
    <cellStyle name="Saída 3 2 5 2 2 3" xfId="20932"/>
    <cellStyle name="Saída 3 2 5 2 3" xfId="9591"/>
    <cellStyle name="Saída 3 2 5 2 4" xfId="14851"/>
    <cellStyle name="Saída 3 2 5 2 5" xfId="15574"/>
    <cellStyle name="Saída 3 2 5 3" xfId="3881"/>
    <cellStyle name="Saída 3 2 5 3 2" xfId="15127"/>
    <cellStyle name="Saída 3 2 5 3 3" xfId="14133"/>
    <cellStyle name="Saída 3 2 5 4" xfId="4264"/>
    <cellStyle name="Saída 3 2 5 4 2" xfId="15402"/>
    <cellStyle name="Saída 3 2 5 4 3" xfId="13741"/>
    <cellStyle name="Saída 3 2 5 5" xfId="4646"/>
    <cellStyle name="Saída 3 2 5 5 2" xfId="15676"/>
    <cellStyle name="Saída 3 2 5 5 3" xfId="13359"/>
    <cellStyle name="Saída 3 2 5 6" xfId="5705"/>
    <cellStyle name="Saída 3 2 5 6 2" xfId="16494"/>
    <cellStyle name="Saída 3 2 5 6 3" xfId="19223"/>
    <cellStyle name="Saída 3 2 5 7" xfId="9242"/>
    <cellStyle name="Saída 3 2 5 8" xfId="14571"/>
    <cellStyle name="Saída 3 2 5 9" xfId="18075"/>
    <cellStyle name="Saída 3 2 6" xfId="3032"/>
    <cellStyle name="Saída 3 2 6 2" xfId="3419"/>
    <cellStyle name="Saída 3 2 6 2 2" xfId="7839"/>
    <cellStyle name="Saída 3 2 6 2 2 2" xfId="18099"/>
    <cellStyle name="Saída 3 2 6 2 2 3" xfId="21357"/>
    <cellStyle name="Saída 3 2 6 2 3" xfId="9534"/>
    <cellStyle name="Saída 3 2 6 2 4" xfId="14787"/>
    <cellStyle name="Saída 3 2 6 2 5" xfId="14459"/>
    <cellStyle name="Saída 3 2 6 3" xfId="3802"/>
    <cellStyle name="Saída 3 2 6 3 2" xfId="15063"/>
    <cellStyle name="Saída 3 2 6 3 3" xfId="17467"/>
    <cellStyle name="Saída 3 2 6 4" xfId="4185"/>
    <cellStyle name="Saída 3 2 6 4 2" xfId="15338"/>
    <cellStyle name="Saída 3 2 6 4 3" xfId="13820"/>
    <cellStyle name="Saída 3 2 6 5" xfId="4567"/>
    <cellStyle name="Saída 3 2 6 5 2" xfId="15612"/>
    <cellStyle name="Saída 3 2 6 5 3" xfId="13438"/>
    <cellStyle name="Saída 3 2 6 6" xfId="6131"/>
    <cellStyle name="Saída 3 2 6 6 2" xfId="16807"/>
    <cellStyle name="Saída 3 2 6 6 3" xfId="19649"/>
    <cellStyle name="Saída 3 2 6 7" xfId="9172"/>
    <cellStyle name="Saída 3 2 6 8" xfId="14507"/>
    <cellStyle name="Saída 3 2 6 9" xfId="17294"/>
    <cellStyle name="Saída 3 2 7" xfId="5301"/>
    <cellStyle name="Saída 3 2 7 2" xfId="5113"/>
    <cellStyle name="Saída 3 2 7 2 2" xfId="10356"/>
    <cellStyle name="Saída 3 2 7 2 3" xfId="16047"/>
    <cellStyle name="Saída 3 2 7 2 4" xfId="12933"/>
    <cellStyle name="Saída 3 2 7 3" xfId="10414"/>
    <cellStyle name="Saída 3 2 7 4" xfId="16175"/>
    <cellStyle name="Saída 3 2 7 5" xfId="18819"/>
    <cellStyle name="Saída 3 2 8" xfId="6150"/>
    <cellStyle name="Saída 3 2 8 2" xfId="7858"/>
    <cellStyle name="Saída 3 2 8 2 2" xfId="11856"/>
    <cellStyle name="Saída 3 2 8 2 3" xfId="18117"/>
    <cellStyle name="Saída 3 2 8 2 4" xfId="21376"/>
    <cellStyle name="Saída 3 2 8 3" xfId="10824"/>
    <cellStyle name="Saída 3 2 8 4" xfId="16825"/>
    <cellStyle name="Saída 3 2 8 5" xfId="19668"/>
    <cellStyle name="Saída 3 2 9" xfId="5305"/>
    <cellStyle name="Saída 3 2 9 2" xfId="5109"/>
    <cellStyle name="Saída 3 2 9 2 2" xfId="10352"/>
    <cellStyle name="Saída 3 2 9 2 3" xfId="16043"/>
    <cellStyle name="Saída 3 2 9 2 4" xfId="12801"/>
    <cellStyle name="Saída 3 2 9 3" xfId="10416"/>
    <cellStyle name="Saída 3 2 9 4" xfId="16179"/>
    <cellStyle name="Saída 3 2 9 5" xfId="18823"/>
    <cellStyle name="Saída 3 3" xfId="2692"/>
    <cellStyle name="Saída 3 3 10" xfId="5738"/>
    <cellStyle name="Saída 3 3 10 2" xfId="10520"/>
    <cellStyle name="Saída 3 3 10 3" xfId="16519"/>
    <cellStyle name="Saída 3 3 10 4" xfId="19256"/>
    <cellStyle name="Saída 3 3 11" xfId="7447"/>
    <cellStyle name="Saída 3 3 11 2" xfId="11507"/>
    <cellStyle name="Saída 3 3 11 3" xfId="17810"/>
    <cellStyle name="Saída 3 3 11 4" xfId="20965"/>
    <cellStyle name="Saída 3 3 12" xfId="4870"/>
    <cellStyle name="Saída 3 3 12 2" xfId="15845"/>
    <cellStyle name="Saída 3 3 12 3" xfId="13136"/>
    <cellStyle name="Saída 3 3 13" xfId="8847"/>
    <cellStyle name="Saída 3 3 14" xfId="14263"/>
    <cellStyle name="Saída 3 3 15" xfId="18584"/>
    <cellStyle name="Saída 3 3 2" xfId="2749"/>
    <cellStyle name="Saída 3 3 2 10" xfId="4935"/>
    <cellStyle name="Saída 3 3 2 10 2" xfId="15905"/>
    <cellStyle name="Saída 3 3 2 10 3" xfId="13084"/>
    <cellStyle name="Saída 3 3 2 11" xfId="8904"/>
    <cellStyle name="Saída 3 3 2 12" xfId="14306"/>
    <cellStyle name="Saída 3 3 2 2" xfId="3239"/>
    <cellStyle name="Saída 3 3 2 2 10" xfId="9369"/>
    <cellStyle name="Saída 3 3 2 2 11" xfId="14671"/>
    <cellStyle name="Saída 3 3 2 2 12" xfId="15744"/>
    <cellStyle name="Saída 3 3 2 2 2" xfId="3626"/>
    <cellStyle name="Saída 3 3 2 2 2 2" xfId="7987"/>
    <cellStyle name="Saída 3 3 2 2 2 2 2" xfId="11963"/>
    <cellStyle name="Saída 3 3 2 2 2 2 3" xfId="18210"/>
    <cellStyle name="Saída 3 3 2 2 2 2 4" xfId="21505"/>
    <cellStyle name="Saída 3 3 2 2 2 3" xfId="6279"/>
    <cellStyle name="Saída 3 3 2 2 2 3 2" xfId="16919"/>
    <cellStyle name="Saída 3 3 2 2 2 3 3" xfId="19797"/>
    <cellStyle name="Saída 3 3 2 2 2 4" xfId="9718"/>
    <cellStyle name="Saída 3 3 2 2 2 5" xfId="14951"/>
    <cellStyle name="Saída 3 3 2 2 2 6" xfId="17991"/>
    <cellStyle name="Saída 3 3 2 2 3" xfId="4009"/>
    <cellStyle name="Saída 3 3 2 2 3 2" xfId="7809"/>
    <cellStyle name="Saída 3 3 2 2 3 2 2" xfId="11821"/>
    <cellStyle name="Saída 3 3 2 2 3 2 3" xfId="18074"/>
    <cellStyle name="Saída 3 3 2 2 3 2 4" xfId="21327"/>
    <cellStyle name="Saída 3 3 2 2 3 3" xfId="6101"/>
    <cellStyle name="Saída 3 3 2 2 3 3 2" xfId="16782"/>
    <cellStyle name="Saída 3 3 2 2 3 3 3" xfId="19619"/>
    <cellStyle name="Saída 3 3 2 2 3 4" xfId="9928"/>
    <cellStyle name="Saída 3 3 2 2 3 5" xfId="15226"/>
    <cellStyle name="Saída 3 3 2 2 3 6" xfId="13982"/>
    <cellStyle name="Saída 3 3 2 2 4" xfId="4392"/>
    <cellStyle name="Saída 3 3 2 2 4 2" xfId="8294"/>
    <cellStyle name="Saída 3 3 2 2 4 2 2" xfId="12262"/>
    <cellStyle name="Saída 3 3 2 2 4 2 3" xfId="18444"/>
    <cellStyle name="Saída 3 3 2 2 4 2 4" xfId="21812"/>
    <cellStyle name="Saída 3 3 2 2 4 3" xfId="6586"/>
    <cellStyle name="Saída 3 3 2 2 4 3 2" xfId="17153"/>
    <cellStyle name="Saída 3 3 2 2 4 3 3" xfId="20104"/>
    <cellStyle name="Saída 3 3 2 2 4 4" xfId="10106"/>
    <cellStyle name="Saída 3 3 2 2 4 5" xfId="15502"/>
    <cellStyle name="Saída 3 3 2 2 4 6" xfId="13613"/>
    <cellStyle name="Saída 3 3 2 2 5" xfId="4774"/>
    <cellStyle name="Saída 3 3 2 2 5 2" xfId="8526"/>
    <cellStyle name="Saída 3 3 2 2 5 2 2" xfId="12494"/>
    <cellStyle name="Saída 3 3 2 2 5 2 3" xfId="18615"/>
    <cellStyle name="Saída 3 3 2 2 5 2 4" xfId="22044"/>
    <cellStyle name="Saída 3 3 2 2 5 3" xfId="6818"/>
    <cellStyle name="Saída 3 3 2 2 5 3 2" xfId="17323"/>
    <cellStyle name="Saída 3 3 2 2 5 3 3" xfId="20336"/>
    <cellStyle name="Saída 3 3 2 2 5 4" xfId="10283"/>
    <cellStyle name="Saída 3 3 2 2 5 5" xfId="15774"/>
    <cellStyle name="Saída 3 3 2 2 5 6" xfId="13231"/>
    <cellStyle name="Saída 3 3 2 2 6" xfId="7050"/>
    <cellStyle name="Saída 3 3 2 2 6 2" xfId="8758"/>
    <cellStyle name="Saída 3 3 2 2 6 2 2" xfId="12726"/>
    <cellStyle name="Saída 3 3 2 2 6 2 3" xfId="18787"/>
    <cellStyle name="Saída 3 3 2 2 6 2 4" xfId="22276"/>
    <cellStyle name="Saída 3 3 2 2 6 3" xfId="11184"/>
    <cellStyle name="Saída 3 3 2 2 6 4" xfId="17494"/>
    <cellStyle name="Saída 3 3 2 2 6 5" xfId="20568"/>
    <cellStyle name="Saída 3 3 2 2 7" xfId="6038"/>
    <cellStyle name="Saída 3 3 2 2 7 2" xfId="10779"/>
    <cellStyle name="Saída 3 3 2 2 7 3" xfId="16733"/>
    <cellStyle name="Saída 3 3 2 2 7 4" xfId="19556"/>
    <cellStyle name="Saída 3 3 2 2 8" xfId="7746"/>
    <cellStyle name="Saída 3 3 2 2 8 2" xfId="11767"/>
    <cellStyle name="Saída 3 3 2 2 8 3" xfId="18025"/>
    <cellStyle name="Saída 3 3 2 2 8 4" xfId="21264"/>
    <cellStyle name="Saída 3 3 2 2 9" xfId="5232"/>
    <cellStyle name="Saída 3 3 2 2 9 2" xfId="16121"/>
    <cellStyle name="Saída 3 3 2 2 9 3" xfId="12862"/>
    <cellStyle name="Saída 3 3 2 3" xfId="3296"/>
    <cellStyle name="Saída 3 3 2 3 2" xfId="3683"/>
    <cellStyle name="Saída 3 3 2 3 2 2" xfId="7308"/>
    <cellStyle name="Saída 3 3 2 3 2 2 2" xfId="17701"/>
    <cellStyle name="Saída 3 3 2 3 2 2 3" xfId="20826"/>
    <cellStyle name="Saída 3 3 2 3 2 3" xfId="9760"/>
    <cellStyle name="Saída 3 3 2 3 2 4" xfId="14993"/>
    <cellStyle name="Saída 3 3 2 3 2 5" xfId="18125"/>
    <cellStyle name="Saída 3 3 2 3 3" xfId="4066"/>
    <cellStyle name="Saída 3 3 2 3 3 2" xfId="15268"/>
    <cellStyle name="Saída 3 3 2 3 3 3" xfId="13925"/>
    <cellStyle name="Saída 3 3 2 3 4" xfId="4449"/>
    <cellStyle name="Saída 3 3 2 3 4 2" xfId="15543"/>
    <cellStyle name="Saída 3 3 2 3 4 3" xfId="13556"/>
    <cellStyle name="Saída 3 3 2 3 5" xfId="4831"/>
    <cellStyle name="Saída 3 3 2 3 5 2" xfId="15815"/>
    <cellStyle name="Saída 3 3 2 3 5 3" xfId="13175"/>
    <cellStyle name="Saída 3 3 2 3 6" xfId="5599"/>
    <cellStyle name="Saída 3 3 2 3 6 2" xfId="16410"/>
    <cellStyle name="Saída 3 3 2 3 6 3" xfId="19117"/>
    <cellStyle name="Saída 3 3 2 3 7" xfId="9426"/>
    <cellStyle name="Saída 3 3 2 3 8" xfId="14713"/>
    <cellStyle name="Saída 3 3 2 3 9" xfId="15556"/>
    <cellStyle name="Saída 3 3 2 4" xfId="2914"/>
    <cellStyle name="Saída 3 3 2 4 2" xfId="7299"/>
    <cellStyle name="Saída 3 3 2 4 2 2" xfId="11404"/>
    <cellStyle name="Saída 3 3 2 4 2 3" xfId="17693"/>
    <cellStyle name="Saída 3 3 2 4 2 4" xfId="20817"/>
    <cellStyle name="Saída 3 3 2 4 3" xfId="5590"/>
    <cellStyle name="Saída 3 3 2 4 3 2" xfId="16402"/>
    <cellStyle name="Saída 3 3 2 4 3 3" xfId="19108"/>
    <cellStyle name="Saída 3 3 2 4 4" xfId="9066"/>
    <cellStyle name="Saída 3 3 2 4 5" xfId="14438"/>
    <cellStyle name="Saída 3 3 2 4 6" xfId="15621"/>
    <cellStyle name="Saída 3 3 2 5" xfId="6393"/>
    <cellStyle name="Saída 3 3 2 5 2" xfId="8101"/>
    <cellStyle name="Saída 3 3 2 5 2 2" xfId="12069"/>
    <cellStyle name="Saída 3 3 2 5 2 3" xfId="18307"/>
    <cellStyle name="Saída 3 3 2 5 2 4" xfId="21619"/>
    <cellStyle name="Saída 3 3 2 5 3" xfId="10911"/>
    <cellStyle name="Saída 3 3 2 5 4" xfId="17016"/>
    <cellStyle name="Saída 3 3 2 5 5" xfId="19911"/>
    <cellStyle name="Saída 3 3 2 6" xfId="6625"/>
    <cellStyle name="Saída 3 3 2 6 2" xfId="8333"/>
    <cellStyle name="Saída 3 3 2 6 2 2" xfId="12301"/>
    <cellStyle name="Saída 3 3 2 6 2 3" xfId="18478"/>
    <cellStyle name="Saída 3 3 2 6 2 4" xfId="21851"/>
    <cellStyle name="Saída 3 3 2 6 3" xfId="10951"/>
    <cellStyle name="Saída 3 3 2 6 4" xfId="17187"/>
    <cellStyle name="Saída 3 3 2 6 5" xfId="20143"/>
    <cellStyle name="Saída 3 3 2 7" xfId="6857"/>
    <cellStyle name="Saída 3 3 2 7 2" xfId="8565"/>
    <cellStyle name="Saída 3 3 2 7 2 2" xfId="12533"/>
    <cellStyle name="Saída 3 3 2 7 2 3" xfId="18649"/>
    <cellStyle name="Saída 3 3 2 7 2 4" xfId="22083"/>
    <cellStyle name="Saída 3 3 2 7 3" xfId="10991"/>
    <cellStyle name="Saída 3 3 2 7 4" xfId="17357"/>
    <cellStyle name="Saída 3 3 2 7 5" xfId="20375"/>
    <cellStyle name="Saída 3 3 2 8" xfId="5828"/>
    <cellStyle name="Saída 3 3 2 8 2" xfId="10586"/>
    <cellStyle name="Saída 3 3 2 8 3" xfId="16588"/>
    <cellStyle name="Saída 3 3 2 8 4" xfId="19346"/>
    <cellStyle name="Saída 3 3 2 9" xfId="7536"/>
    <cellStyle name="Saída 3 3 2 9 2" xfId="11572"/>
    <cellStyle name="Saída 3 3 2 9 3" xfId="17880"/>
    <cellStyle name="Saída 3 3 2 9 4" xfId="21054"/>
    <cellStyle name="Saída 3 3 3" xfId="2659"/>
    <cellStyle name="Saída 3 3 3 10" xfId="4876"/>
    <cellStyle name="Saída 3 3 3 10 2" xfId="15851"/>
    <cellStyle name="Saída 3 3 3 10 3" xfId="13130"/>
    <cellStyle name="Saída 3 3 3 11" xfId="8816"/>
    <cellStyle name="Saída 3 3 3 12" xfId="14236"/>
    <cellStyle name="Saída 3 3 3 2" xfId="3151"/>
    <cellStyle name="Saída 3 3 3 2 10" xfId="9281"/>
    <cellStyle name="Saída 3 3 3 2 11" xfId="14604"/>
    <cellStyle name="Saída 3 3 3 2 12" xfId="17145"/>
    <cellStyle name="Saída 3 3 3 2 2" xfId="3538"/>
    <cellStyle name="Saída 3 3 3 2 2 2" xfId="7283"/>
    <cellStyle name="Saída 3 3 3 2 2 2 2" xfId="11388"/>
    <cellStyle name="Saída 3 3 3 2 2 2 3" xfId="17681"/>
    <cellStyle name="Saída 3 3 3 2 2 2 4" xfId="20801"/>
    <cellStyle name="Saída 3 3 3 2 2 3" xfId="5574"/>
    <cellStyle name="Saída 3 3 3 2 2 3 2" xfId="16390"/>
    <cellStyle name="Saída 3 3 3 2 2 3 3" xfId="19092"/>
    <cellStyle name="Saída 3 3 3 2 2 4" xfId="9630"/>
    <cellStyle name="Saída 3 3 3 2 2 5" xfId="14884"/>
    <cellStyle name="Saída 3 3 3 2 2 6" xfId="17977"/>
    <cellStyle name="Saída 3 3 3 2 3" xfId="3921"/>
    <cellStyle name="Saída 3 3 3 2 3 2" xfId="5089"/>
    <cellStyle name="Saída 3 3 3 2 3 2 2" xfId="10338"/>
    <cellStyle name="Saída 3 3 3 2 3 2 3" xfId="16026"/>
    <cellStyle name="Saída 3 3 3 2 3 2 4" xfId="12946"/>
    <cellStyle name="Saída 3 3 3 2 3 3" xfId="5328"/>
    <cellStyle name="Saída 3 3 3 2 3 3 2" xfId="16198"/>
    <cellStyle name="Saída 3 3 3 2 3 3 3" xfId="18846"/>
    <cellStyle name="Saída 3 3 3 2 3 4" xfId="9844"/>
    <cellStyle name="Saída 3 3 3 2 3 5" xfId="15160"/>
    <cellStyle name="Saída 3 3 3 2 3 6" xfId="14070"/>
    <cellStyle name="Saída 3 3 3 2 4" xfId="4304"/>
    <cellStyle name="Saída 3 3 3 2 4 2" xfId="8189"/>
    <cellStyle name="Saída 3 3 3 2 4 2 2" xfId="12157"/>
    <cellStyle name="Saída 3 3 3 2 4 2 3" xfId="18382"/>
    <cellStyle name="Saída 3 3 3 2 4 2 4" xfId="21707"/>
    <cellStyle name="Saída 3 3 3 2 4 3" xfId="6481"/>
    <cellStyle name="Saída 3 3 3 2 4 3 2" xfId="17091"/>
    <cellStyle name="Saída 3 3 3 2 4 3 3" xfId="19999"/>
    <cellStyle name="Saída 3 3 3 2 4 4" xfId="10022"/>
    <cellStyle name="Saída 3 3 3 2 4 5" xfId="15435"/>
    <cellStyle name="Saída 3 3 3 2 4 6" xfId="13701"/>
    <cellStyle name="Saída 3 3 3 2 5" xfId="4686"/>
    <cellStyle name="Saída 3 3 3 2 5 2" xfId="8421"/>
    <cellStyle name="Saída 3 3 3 2 5 2 2" xfId="12389"/>
    <cellStyle name="Saída 3 3 3 2 5 2 3" xfId="18553"/>
    <cellStyle name="Saída 3 3 3 2 5 2 4" xfId="21939"/>
    <cellStyle name="Saída 3 3 3 2 5 3" xfId="6713"/>
    <cellStyle name="Saída 3 3 3 2 5 3 2" xfId="17262"/>
    <cellStyle name="Saída 3 3 3 2 5 3 3" xfId="20231"/>
    <cellStyle name="Saída 3 3 3 2 5 4" xfId="10199"/>
    <cellStyle name="Saída 3 3 3 2 5 5" xfId="15709"/>
    <cellStyle name="Saída 3 3 3 2 5 6" xfId="13319"/>
    <cellStyle name="Saída 3 3 3 2 6" xfId="6945"/>
    <cellStyle name="Saída 3 3 3 2 6 2" xfId="8653"/>
    <cellStyle name="Saída 3 3 3 2 6 2 2" xfId="12621"/>
    <cellStyle name="Saída 3 3 3 2 6 2 3" xfId="18724"/>
    <cellStyle name="Saída 3 3 3 2 6 2 4" xfId="22171"/>
    <cellStyle name="Saída 3 3 3 2 6 3" xfId="11079"/>
    <cellStyle name="Saída 3 3 3 2 6 4" xfId="17432"/>
    <cellStyle name="Saída 3 3 3 2 6 5" xfId="20463"/>
    <cellStyle name="Saída 3 3 3 2 7" xfId="5933"/>
    <cellStyle name="Saída 3 3 3 2 7 2" xfId="10674"/>
    <cellStyle name="Saída 3 3 3 2 7 3" xfId="16670"/>
    <cellStyle name="Saída 3 3 3 2 7 4" xfId="19451"/>
    <cellStyle name="Saída 3 3 3 2 8" xfId="7641"/>
    <cellStyle name="Saída 3 3 3 2 8 2" xfId="11662"/>
    <cellStyle name="Saída 3 3 3 2 8 3" xfId="17962"/>
    <cellStyle name="Saída 3 3 3 2 8 4" xfId="21159"/>
    <cellStyle name="Saída 3 3 3 2 9" xfId="5029"/>
    <cellStyle name="Saída 3 3 3 2 9 2" xfId="15985"/>
    <cellStyle name="Saída 3 3 3 2 9 3" xfId="12990"/>
    <cellStyle name="Saída 3 3 3 3" xfId="3069"/>
    <cellStyle name="Saída 3 3 3 3 2" xfId="3456"/>
    <cellStyle name="Saída 3 3 3 3 2 2" xfId="7238"/>
    <cellStyle name="Saída 3 3 3 3 2 2 2" xfId="17641"/>
    <cellStyle name="Saída 3 3 3 3 2 2 3" xfId="20756"/>
    <cellStyle name="Saída 3 3 3 3 2 3" xfId="9561"/>
    <cellStyle name="Saída 3 3 3 3 2 4" xfId="14817"/>
    <cellStyle name="Saída 3 3 3 3 2 5" xfId="15285"/>
    <cellStyle name="Saída 3 3 3 3 3" xfId="3839"/>
    <cellStyle name="Saída 3 3 3 3 3 2" xfId="15093"/>
    <cellStyle name="Saída 3 3 3 3 3 3" xfId="14186"/>
    <cellStyle name="Saída 3 3 3 3 4" xfId="4222"/>
    <cellStyle name="Saída 3 3 3 3 4 2" xfId="15368"/>
    <cellStyle name="Saída 3 3 3 3 4 3" xfId="13783"/>
    <cellStyle name="Saída 3 3 3 3 5" xfId="4604"/>
    <cellStyle name="Saída 3 3 3 3 5 2" xfId="15642"/>
    <cellStyle name="Saída 3 3 3 3 5 3" xfId="13401"/>
    <cellStyle name="Saída 3 3 3 3 6" xfId="5529"/>
    <cellStyle name="Saída 3 3 3 3 6 2" xfId="16350"/>
    <cellStyle name="Saída 3 3 3 3 6 3" xfId="19047"/>
    <cellStyle name="Saída 3 3 3 3 7" xfId="9209"/>
    <cellStyle name="Saída 3 3 3 3 8" xfId="14537"/>
    <cellStyle name="Saída 3 3 3 3 9" xfId="15006"/>
    <cellStyle name="Saída 3 3 3 4" xfId="2859"/>
    <cellStyle name="Saída 3 3 3 4 2" xfId="7790"/>
    <cellStyle name="Saída 3 3 3 4 2 2" xfId="11806"/>
    <cellStyle name="Saída 3 3 3 4 2 3" xfId="18058"/>
    <cellStyle name="Saída 3 3 3 4 2 4" xfId="21308"/>
    <cellStyle name="Saída 3 3 3 4 3" xfId="6082"/>
    <cellStyle name="Saída 3 3 3 4 3 2" xfId="16766"/>
    <cellStyle name="Saída 3 3 3 4 3 3" xfId="19600"/>
    <cellStyle name="Saída 3 3 3 4 4" xfId="9012"/>
    <cellStyle name="Saída 3 3 3 4 5" xfId="14397"/>
    <cellStyle name="Saída 3 3 3 4 6" xfId="16093"/>
    <cellStyle name="Saída 3 3 3 5" xfId="5628"/>
    <cellStyle name="Saída 3 3 3 5 2" xfId="7337"/>
    <cellStyle name="Saída 3 3 3 5 2 2" xfId="11424"/>
    <cellStyle name="Saída 3 3 3 5 2 3" xfId="17726"/>
    <cellStyle name="Saída 3 3 3 5 2 4" xfId="20855"/>
    <cellStyle name="Saída 3 3 3 5 3" xfId="10502"/>
    <cellStyle name="Saída 3 3 3 5 4" xfId="16435"/>
    <cellStyle name="Saída 3 3 3 5 5" xfId="19146"/>
    <cellStyle name="Saída 3 3 3 6" xfId="6207"/>
    <cellStyle name="Saída 3 3 3 6 2" xfId="7915"/>
    <cellStyle name="Saída 3 3 3 6 2 2" xfId="11893"/>
    <cellStyle name="Saída 3 3 3 6 2 3" xfId="18167"/>
    <cellStyle name="Saída 3 3 3 6 2 4" xfId="21433"/>
    <cellStyle name="Saída 3 3 3 6 3" xfId="10847"/>
    <cellStyle name="Saída 3 3 3 6 4" xfId="16875"/>
    <cellStyle name="Saída 3 3 3 6 5" xfId="19725"/>
    <cellStyle name="Saída 3 3 3 7" xfId="6320"/>
    <cellStyle name="Saída 3 3 3 7 2" xfId="8028"/>
    <cellStyle name="Saída 3 3 3 7 2 2" xfId="12003"/>
    <cellStyle name="Saída 3 3 3 7 2 3" xfId="18244"/>
    <cellStyle name="Saída 3 3 3 7 2 4" xfId="21546"/>
    <cellStyle name="Saída 3 3 3 7 3" xfId="10862"/>
    <cellStyle name="Saída 3 3 3 7 4" xfId="16953"/>
    <cellStyle name="Saída 3 3 3 7 5" xfId="19838"/>
    <cellStyle name="Saída 3 3 3 8" xfId="5744"/>
    <cellStyle name="Saída 3 3 3 8 2" xfId="10526"/>
    <cellStyle name="Saída 3 3 3 8 3" xfId="16525"/>
    <cellStyle name="Saída 3 3 3 8 4" xfId="19262"/>
    <cellStyle name="Saída 3 3 3 9" xfId="7453"/>
    <cellStyle name="Saída 3 3 3 9 2" xfId="11513"/>
    <cellStyle name="Saída 3 3 3 9 3" xfId="17816"/>
    <cellStyle name="Saída 3 3 3 9 4" xfId="20971"/>
    <cellStyle name="Saída 3 3 4" xfId="3182"/>
    <cellStyle name="Saída 3 3 4 10" xfId="9312"/>
    <cellStyle name="Saída 3 3 4 11" xfId="14628"/>
    <cellStyle name="Saída 3 3 4 12" xfId="14419"/>
    <cellStyle name="Saída 3 3 4 2" xfId="3569"/>
    <cellStyle name="Saída 3 3 4 2 2" xfId="7316"/>
    <cellStyle name="Saída 3 3 4 2 2 2" xfId="11406"/>
    <cellStyle name="Saída 3 3 4 2 2 3" xfId="17709"/>
    <cellStyle name="Saída 3 3 4 2 2 4" xfId="20834"/>
    <cellStyle name="Saída 3 3 4 2 3" xfId="5607"/>
    <cellStyle name="Saída 3 3 4 2 3 2" xfId="16418"/>
    <cellStyle name="Saída 3 3 4 2 3 3" xfId="19125"/>
    <cellStyle name="Saída 3 3 4 2 4" xfId="9661"/>
    <cellStyle name="Saída 3 3 4 2 5" xfId="14908"/>
    <cellStyle name="Saída 3 3 4 2 6" xfId="18539"/>
    <cellStyle name="Saída 3 3 4 3" xfId="3952"/>
    <cellStyle name="Saída 3 3 4 3 2" xfId="8008"/>
    <cellStyle name="Saída 3 3 4 3 2 2" xfId="11984"/>
    <cellStyle name="Saída 3 3 4 3 2 3" xfId="18225"/>
    <cellStyle name="Saída 3 3 4 3 2 4" xfId="21526"/>
    <cellStyle name="Saída 3 3 4 3 3" xfId="6300"/>
    <cellStyle name="Saída 3 3 4 3 3 2" xfId="16934"/>
    <cellStyle name="Saída 3 3 4 3 3 3" xfId="19818"/>
    <cellStyle name="Saída 3 3 4 3 4" xfId="9875"/>
    <cellStyle name="Saída 3 3 4 3 5" xfId="15184"/>
    <cellStyle name="Saída 3 3 4 3 6" xfId="14039"/>
    <cellStyle name="Saída 3 3 4 4" xfId="4335"/>
    <cellStyle name="Saída 3 3 4 4 2" xfId="8158"/>
    <cellStyle name="Saída 3 3 4 4 2 2" xfId="12126"/>
    <cellStyle name="Saída 3 3 4 4 2 3" xfId="18358"/>
    <cellStyle name="Saída 3 3 4 4 2 4" xfId="21676"/>
    <cellStyle name="Saída 3 3 4 4 3" xfId="6450"/>
    <cellStyle name="Saída 3 3 4 4 3 2" xfId="17067"/>
    <cellStyle name="Saída 3 3 4 4 3 3" xfId="19968"/>
    <cellStyle name="Saída 3 3 4 4 4" xfId="10053"/>
    <cellStyle name="Saída 3 3 4 4 5" xfId="15459"/>
    <cellStyle name="Saída 3 3 4 4 6" xfId="13670"/>
    <cellStyle name="Saída 3 3 4 5" xfId="4717"/>
    <cellStyle name="Saída 3 3 4 5 2" xfId="8390"/>
    <cellStyle name="Saída 3 3 4 5 2 2" xfId="12358"/>
    <cellStyle name="Saída 3 3 4 5 2 3" xfId="18529"/>
    <cellStyle name="Saída 3 3 4 5 2 4" xfId="21908"/>
    <cellStyle name="Saída 3 3 4 5 3" xfId="6682"/>
    <cellStyle name="Saída 3 3 4 5 3 2" xfId="17238"/>
    <cellStyle name="Saída 3 3 4 5 3 3" xfId="20200"/>
    <cellStyle name="Saída 3 3 4 5 4" xfId="10230"/>
    <cellStyle name="Saída 3 3 4 5 5" xfId="15733"/>
    <cellStyle name="Saída 3 3 4 5 6" xfId="13288"/>
    <cellStyle name="Saída 3 3 4 6" xfId="6914"/>
    <cellStyle name="Saída 3 3 4 6 2" xfId="8622"/>
    <cellStyle name="Saída 3 3 4 6 2 2" xfId="12590"/>
    <cellStyle name="Saída 3 3 4 6 2 3" xfId="18700"/>
    <cellStyle name="Saída 3 3 4 6 2 4" xfId="22140"/>
    <cellStyle name="Saída 3 3 4 6 3" xfId="11048"/>
    <cellStyle name="Saída 3 3 4 6 4" xfId="17408"/>
    <cellStyle name="Saída 3 3 4 6 5" xfId="20432"/>
    <cellStyle name="Saída 3 3 4 7" xfId="5902"/>
    <cellStyle name="Saída 3 3 4 7 2" xfId="10643"/>
    <cellStyle name="Saída 3 3 4 7 3" xfId="16646"/>
    <cellStyle name="Saída 3 3 4 7 4" xfId="19420"/>
    <cellStyle name="Saída 3 3 4 8" xfId="7610"/>
    <cellStyle name="Saída 3 3 4 8 2" xfId="11631"/>
    <cellStyle name="Saída 3 3 4 8 3" xfId="17938"/>
    <cellStyle name="Saída 3 3 4 8 4" xfId="21128"/>
    <cellStyle name="Saída 3 3 4 9" xfId="4997"/>
    <cellStyle name="Saída 3 3 4 9 2" xfId="15961"/>
    <cellStyle name="Saída 3 3 4 9 3" xfId="13022"/>
    <cellStyle name="Saída 3 3 5" xfId="3044"/>
    <cellStyle name="Saída 3 3 5 2" xfId="3431"/>
    <cellStyle name="Saída 3 3 5 2 2" xfId="7232"/>
    <cellStyle name="Saída 3 3 5 2 2 2" xfId="17635"/>
    <cellStyle name="Saída 3 3 5 2 2 3" xfId="20750"/>
    <cellStyle name="Saída 3 3 5 2 3" xfId="9543"/>
    <cellStyle name="Saída 3 3 5 2 4" xfId="14798"/>
    <cellStyle name="Saída 3 3 5 2 5" xfId="18678"/>
    <cellStyle name="Saída 3 3 5 3" xfId="3814"/>
    <cellStyle name="Saída 3 3 5 3 2" xfId="15074"/>
    <cellStyle name="Saída 3 3 5 3 3" xfId="14751"/>
    <cellStyle name="Saída 3 3 5 4" xfId="4197"/>
    <cellStyle name="Saída 3 3 5 4 2" xfId="15349"/>
    <cellStyle name="Saída 3 3 5 4 3" xfId="13808"/>
    <cellStyle name="Saída 3 3 5 5" xfId="4579"/>
    <cellStyle name="Saída 3 3 5 5 2" xfId="15623"/>
    <cellStyle name="Saída 3 3 5 5 3" xfId="13426"/>
    <cellStyle name="Saída 3 3 5 6" xfId="5523"/>
    <cellStyle name="Saída 3 3 5 6 2" xfId="16344"/>
    <cellStyle name="Saída 3 3 5 6 3" xfId="19041"/>
    <cellStyle name="Saída 3 3 5 7" xfId="9184"/>
    <cellStyle name="Saída 3 3 5 8" xfId="14518"/>
    <cellStyle name="Saída 3 3 5 9" xfId="14468"/>
    <cellStyle name="Saída 3 3 6" xfId="6167"/>
    <cellStyle name="Saída 3 3 6 2" xfId="7875"/>
    <cellStyle name="Saída 3 3 6 2 2" xfId="11866"/>
    <cellStyle name="Saída 3 3 6 2 3" xfId="18132"/>
    <cellStyle name="Saída 3 3 6 2 4" xfId="21393"/>
    <cellStyle name="Saída 3 3 6 3" xfId="10830"/>
    <cellStyle name="Saída 3 3 6 4" xfId="16840"/>
    <cellStyle name="Saída 3 3 6 5" xfId="19685"/>
    <cellStyle name="Saída 3 3 7" xfId="5513"/>
    <cellStyle name="Saída 3 3 7 2" xfId="7222"/>
    <cellStyle name="Saída 3 3 7 2 2" xfId="11347"/>
    <cellStyle name="Saída 3 3 7 2 3" xfId="17625"/>
    <cellStyle name="Saída 3 3 7 2 4" xfId="20740"/>
    <cellStyle name="Saída 3 3 7 3" xfId="10487"/>
    <cellStyle name="Saída 3 3 7 4" xfId="16334"/>
    <cellStyle name="Saída 3 3 7 5" xfId="19031"/>
    <cellStyle name="Saída 3 3 8" xfId="6174"/>
    <cellStyle name="Saída 3 3 8 2" xfId="7882"/>
    <cellStyle name="Saída 3 3 8 2 2" xfId="11873"/>
    <cellStyle name="Saída 3 3 8 2 3" xfId="18138"/>
    <cellStyle name="Saída 3 3 8 2 4" xfId="21400"/>
    <cellStyle name="Saída 3 3 8 3" xfId="10833"/>
    <cellStyle name="Saída 3 3 8 4" xfId="16846"/>
    <cellStyle name="Saída 3 3 8 5" xfId="19692"/>
    <cellStyle name="Saída 3 3 9" xfId="5516"/>
    <cellStyle name="Saída 3 3 9 2" xfId="7225"/>
    <cellStyle name="Saída 3 3 9 2 2" xfId="11350"/>
    <cellStyle name="Saída 3 3 9 2 3" xfId="17628"/>
    <cellStyle name="Saída 3 3 9 2 4" xfId="20743"/>
    <cellStyle name="Saída 3 3 9 3" xfId="10490"/>
    <cellStyle name="Saída 3 3 9 4" xfId="16337"/>
    <cellStyle name="Saída 3 3 9 5" xfId="19034"/>
    <cellStyle name="Saída 3 4" xfId="3011"/>
    <cellStyle name="Saída 3 4 2" xfId="3398"/>
    <cellStyle name="Saída 3 4 2 2" xfId="7219"/>
    <cellStyle name="Saída 3 4 2 2 2" xfId="17622"/>
    <cellStyle name="Saída 3 4 2 2 3" xfId="20737"/>
    <cellStyle name="Saída 3 4 2 3" xfId="9518"/>
    <cellStyle name="Saída 3 4 2 4" xfId="14772"/>
    <cellStyle name="Saída 3 4 2 5" xfId="16379"/>
    <cellStyle name="Saída 3 4 3" xfId="3781"/>
    <cellStyle name="Saída 3 4 3 2" xfId="15048"/>
    <cellStyle name="Saída 3 4 3 3" xfId="18034"/>
    <cellStyle name="Saída 3 4 4" xfId="4164"/>
    <cellStyle name="Saída 3 4 4 2" xfId="15323"/>
    <cellStyle name="Saída 3 4 4 3" xfId="13841"/>
    <cellStyle name="Saída 3 4 5" xfId="4546"/>
    <cellStyle name="Saída 3 4 5 2" xfId="15597"/>
    <cellStyle name="Saída 3 4 5 3" xfId="13459"/>
    <cellStyle name="Saída 3 4 6" xfId="5510"/>
    <cellStyle name="Saída 3 4 6 2" xfId="16331"/>
    <cellStyle name="Saída 3 4 6 3" xfId="19028"/>
    <cellStyle name="Saída 3 4 7" xfId="9154"/>
    <cellStyle name="Saída 3 4 8" xfId="14492"/>
    <cellStyle name="Saída 3 4 9" xfId="16737"/>
    <cellStyle name="Saída 3 5" xfId="3084"/>
    <cellStyle name="Saída 3 5 2" xfId="3471"/>
    <cellStyle name="Saída 3 5 2 2" xfId="8077"/>
    <cellStyle name="Saída 3 5 2 2 2" xfId="18283"/>
    <cellStyle name="Saída 3 5 2 2 3" xfId="21595"/>
    <cellStyle name="Saída 3 5 2 3" xfId="9571"/>
    <cellStyle name="Saída 3 5 2 4" xfId="14828"/>
    <cellStyle name="Saída 3 5 2 5" xfId="14998"/>
    <cellStyle name="Saída 3 5 3" xfId="3854"/>
    <cellStyle name="Saída 3 5 3 2" xfId="15104"/>
    <cellStyle name="Saída 3 5 3 3" xfId="14211"/>
    <cellStyle name="Saída 3 5 4" xfId="4237"/>
    <cellStyle name="Saída 3 5 4 2" xfId="15379"/>
    <cellStyle name="Saída 3 5 4 3" xfId="13768"/>
    <cellStyle name="Saída 3 5 5" xfId="4619"/>
    <cellStyle name="Saída 3 5 5 2" xfId="15653"/>
    <cellStyle name="Saída 3 5 5 3" xfId="13386"/>
    <cellStyle name="Saída 3 5 6" xfId="6369"/>
    <cellStyle name="Saída 3 5 6 2" xfId="16992"/>
    <cellStyle name="Saída 3 5 6 3" xfId="19887"/>
    <cellStyle name="Saída 3 5 7" xfId="9222"/>
    <cellStyle name="Saída 3 5 8" xfId="14548"/>
    <cellStyle name="Saída 3 5 9" xfId="16237"/>
    <cellStyle name="Saída 3 6" xfId="5332"/>
    <cellStyle name="Saída 3 6 2" xfId="5085"/>
    <cellStyle name="Saída 3 6 2 2" xfId="10336"/>
    <cellStyle name="Saída 3 6 2 3" xfId="16023"/>
    <cellStyle name="Saída 3 6 2 4" xfId="12950"/>
    <cellStyle name="Saída 3 6 3" xfId="10425"/>
    <cellStyle name="Saída 3 6 4" xfId="16201"/>
    <cellStyle name="Saída 3 6 5" xfId="18850"/>
    <cellStyle name="Saída 3 7" xfId="22384"/>
    <cellStyle name="Saída 3 8" xfId="2072"/>
    <cellStyle name="Sep. milhar [0]" xfId="32208"/>
    <cellStyle name="Separador de m" xfId="32209"/>
    <cellStyle name="Separador de milhares 10" xfId="1727"/>
    <cellStyle name="Separador de milhares 10 2" xfId="1728"/>
    <cellStyle name="Separador de milhares 10 2 2" xfId="1729"/>
    <cellStyle name="Separador de milhares 10 2 2 10" xfId="26330"/>
    <cellStyle name="Separador de milhares 10 2 2 2" xfId="22463"/>
    <cellStyle name="Separador de milhares 10 2 2 2 2" xfId="23019"/>
    <cellStyle name="Separador de milhares 10 2 2 2 2 2" xfId="23906"/>
    <cellStyle name="Separador de milhares 10 2 2 2 2 2 2" xfId="25682"/>
    <cellStyle name="Separador de milhares 10 2 2 2 2 3" xfId="24794"/>
    <cellStyle name="Separador de milhares 10 2 2 2 3" xfId="23403"/>
    <cellStyle name="Separador de milhares 10 2 2 2 3 2" xfId="25179"/>
    <cellStyle name="Separador de milhares 10 2 2 2 4" xfId="24291"/>
    <cellStyle name="Separador de milhares 10 2 2 2 5" xfId="26081"/>
    <cellStyle name="Separador de milhares 10 2 2 2 6" xfId="26451"/>
    <cellStyle name="Separador de milhares 10 2 2 3" xfId="22760"/>
    <cellStyle name="Separador de milhares 10 2 2 3 2" xfId="23647"/>
    <cellStyle name="Separador de milhares 10 2 2 3 2 2" xfId="25423"/>
    <cellStyle name="Separador de milhares 10 2 2 3 3" xfId="24535"/>
    <cellStyle name="Separador de milhares 10 2 2 4" xfId="22879"/>
    <cellStyle name="Separador de milhares 10 2 2 4 2" xfId="23766"/>
    <cellStyle name="Separador de milhares 10 2 2 4 2 2" xfId="25542"/>
    <cellStyle name="Separador de milhares 10 2 2 4 3" xfId="24654"/>
    <cellStyle name="Separador de milhares 10 2 2 5" xfId="23263"/>
    <cellStyle name="Separador de milhares 10 2 2 5 2" xfId="25039"/>
    <cellStyle name="Separador de milhares 10 2 2 6" xfId="24151"/>
    <cellStyle name="Separador de milhares 10 2 2 7" xfId="2336"/>
    <cellStyle name="Separador de milhares 10 2 2 8" xfId="25925"/>
    <cellStyle name="Separador de milhares 10 2 2 9" xfId="2193"/>
    <cellStyle name="Separador de milhares 10 3" xfId="1730"/>
    <cellStyle name="Separador de milhares 10 3 10" xfId="26331"/>
    <cellStyle name="Separador de milhares 10 3 2" xfId="22462"/>
    <cellStyle name="Separador de milhares 10 3 2 2" xfId="23018"/>
    <cellStyle name="Separador de milhares 10 3 2 2 2" xfId="23905"/>
    <cellStyle name="Separador de milhares 10 3 2 2 2 2" xfId="25681"/>
    <cellStyle name="Separador de milhares 10 3 2 2 3" xfId="24793"/>
    <cellStyle name="Separador de milhares 10 3 2 3" xfId="23402"/>
    <cellStyle name="Separador de milhares 10 3 2 3 2" xfId="25178"/>
    <cellStyle name="Separador de milhares 10 3 2 4" xfId="24290"/>
    <cellStyle name="Separador de milhares 10 3 2 5" xfId="26082"/>
    <cellStyle name="Separador de milhares 10 3 2 6" xfId="26452"/>
    <cellStyle name="Separador de milhares 10 3 3" xfId="22759"/>
    <cellStyle name="Separador de milhares 10 3 3 2" xfId="23646"/>
    <cellStyle name="Separador de milhares 10 3 3 2 2" xfId="25422"/>
    <cellStyle name="Separador de milhares 10 3 3 3" xfId="24534"/>
    <cellStyle name="Separador de milhares 10 3 4" xfId="22878"/>
    <cellStyle name="Separador de milhares 10 3 4 2" xfId="23765"/>
    <cellStyle name="Separador de milhares 10 3 4 2 2" xfId="25541"/>
    <cellStyle name="Separador de milhares 10 3 4 3" xfId="24653"/>
    <cellStyle name="Separador de milhares 10 3 5" xfId="23262"/>
    <cellStyle name="Separador de milhares 10 3 5 2" xfId="25038"/>
    <cellStyle name="Separador de milhares 10 3 6" xfId="24150"/>
    <cellStyle name="Separador de milhares 10 3 7" xfId="2335"/>
    <cellStyle name="Separador de milhares 10 3 8" xfId="25926"/>
    <cellStyle name="Separador de milhares 10 3 9" xfId="2192"/>
    <cellStyle name="Separador de milhares 10 4" xfId="1731"/>
    <cellStyle name="Separador de milhares 10 4 2" xfId="1732"/>
    <cellStyle name="Separador de milhares 10 4 2 2" xfId="2582"/>
    <cellStyle name="Separador de milhares 10 4 2 2 2" xfId="22434"/>
    <cellStyle name="Separador de milhares 10 4 2 2 2 2" xfId="22708"/>
    <cellStyle name="Separador de milhares 10 4 2 2 2 2 2" xfId="23241"/>
    <cellStyle name="Separador de milhares 10 4 2 2 2 2 2 2" xfId="24128"/>
    <cellStyle name="Separador de milhares 10 4 2 2 2 2 2 2 2" xfId="25904"/>
    <cellStyle name="Separador de milhares 10 4 2 2 2 2 2 3" xfId="25016"/>
    <cellStyle name="Separador de milhares 10 4 2 2 2 2 3" xfId="23625"/>
    <cellStyle name="Separador de milhares 10 4 2 2 2 2 3 2" xfId="25401"/>
    <cellStyle name="Separador de milhares 10 4 2 2 2 2 4" xfId="24513"/>
    <cellStyle name="Separador de milhares 10 4 2 2 3" xfId="22621"/>
    <cellStyle name="Separador de milhares 10 4 2 2 3 2" xfId="23177"/>
    <cellStyle name="Separador de milhares 10 4 2 2 3 2 2" xfId="24064"/>
    <cellStyle name="Separador de milhares 10 4 2 2 3 2 2 2" xfId="25840"/>
    <cellStyle name="Separador de milhares 10 4 2 2 3 2 3" xfId="24952"/>
    <cellStyle name="Separador de milhares 10 4 2 2 3 3" xfId="23561"/>
    <cellStyle name="Separador de milhares 10 4 2 2 3 3 2" xfId="25337"/>
    <cellStyle name="Separador de milhares 10 4 2 2 3 4" xfId="24449"/>
    <cellStyle name="Separador de milhares 10 4 2 3" xfId="22591"/>
    <cellStyle name="Separador de milhares 10 4 2 3 2" xfId="23147"/>
    <cellStyle name="Separador de milhares 10 4 2 3 2 2" xfId="24034"/>
    <cellStyle name="Separador de milhares 10 4 2 3 2 2 2" xfId="25810"/>
    <cellStyle name="Separador de milhares 10 4 2 3 2 3" xfId="24922"/>
    <cellStyle name="Separador de milhares 10 4 2 3 3" xfId="23531"/>
    <cellStyle name="Separador de milhares 10 4 2 3 3 2" xfId="25307"/>
    <cellStyle name="Separador de milhares 10 4 2 3 4" xfId="24419"/>
    <cellStyle name="Separador de milhares 10 4 2 4" xfId="2483"/>
    <cellStyle name="Separador de milhares 10 4 3" xfId="22306"/>
    <cellStyle name="Separador de milhares 10 4 3 2" xfId="22322"/>
    <cellStyle name="Separador de milhares 10 4 3 2 2" xfId="22651"/>
    <cellStyle name="Separador de milhares 10 4 3 2 2 2" xfId="23207"/>
    <cellStyle name="Separador de milhares 10 4 3 2 2 2 2" xfId="24094"/>
    <cellStyle name="Separador de milhares 10 4 3 2 2 2 2 2" xfId="25870"/>
    <cellStyle name="Separador de milhares 10 4 3 2 2 2 3" xfId="24982"/>
    <cellStyle name="Separador de milhares 10 4 3 2 2 3" xfId="23591"/>
    <cellStyle name="Separador de milhares 10 4 3 2 2 3 2" xfId="25367"/>
    <cellStyle name="Separador de milhares 10 4 3 2 2 4" xfId="24479"/>
    <cellStyle name="Separador de milhares 10 4 3 3" xfId="22344"/>
    <cellStyle name="Separador de milhares 10 4 3 3 2" xfId="22372"/>
    <cellStyle name="Separador de milhares 10 4 3 3 2 2" xfId="22671"/>
    <cellStyle name="Separador de milhares 10 4 3 3 2 2 2" xfId="23227"/>
    <cellStyle name="Separador de milhares 10 4 3 3 2 2 2 2" xfId="24114"/>
    <cellStyle name="Separador de milhares 10 4 3 3 2 2 2 2 2" xfId="25890"/>
    <cellStyle name="Separador de milhares 10 4 3 3 2 2 2 3" xfId="25002"/>
    <cellStyle name="Separador de milhares 10 4 3 3 2 2 3" xfId="23611"/>
    <cellStyle name="Separador de milhares 10 4 3 3 2 2 3 2" xfId="25387"/>
    <cellStyle name="Separador de milhares 10 4 3 3 2 2 4" xfId="24499"/>
    <cellStyle name="Separador de milhares 10 4 3 3 3" xfId="22421"/>
    <cellStyle name="Separador de milhares 10 4 3 3 3 2" xfId="22695"/>
    <cellStyle name="Separador de milhares 10 4 3 3 3 2 2" xfId="23237"/>
    <cellStyle name="Separador de milhares 10 4 3 3 3 2 2 2" xfId="24124"/>
    <cellStyle name="Separador de milhares 10 4 3 3 3 2 2 2 2" xfId="25900"/>
    <cellStyle name="Separador de milhares 10 4 3 3 3 2 2 3" xfId="25012"/>
    <cellStyle name="Separador de milhares 10 4 3 3 3 2 3" xfId="23621"/>
    <cellStyle name="Separador de milhares 10 4 3 3 3 2 3 2" xfId="25397"/>
    <cellStyle name="Separador de milhares 10 4 3 3 3 2 4" xfId="24509"/>
    <cellStyle name="Separador de milhares 10 4 3 3 4" xfId="22659"/>
    <cellStyle name="Separador de milhares 10 4 3 3 4 2" xfId="23215"/>
    <cellStyle name="Separador de milhares 10 4 3 3 4 2 2" xfId="24102"/>
    <cellStyle name="Separador de milhares 10 4 3 3 4 2 2 2" xfId="25878"/>
    <cellStyle name="Separador de milhares 10 4 3 3 4 2 3" xfId="24990"/>
    <cellStyle name="Separador de milhares 10 4 3 3 4 3" xfId="23599"/>
    <cellStyle name="Separador de milhares 10 4 3 3 4 3 2" xfId="25375"/>
    <cellStyle name="Separador de milhares 10 4 3 3 4 4" xfId="24487"/>
    <cellStyle name="Separador de milhares 10 4 3 4" xfId="22360"/>
    <cellStyle name="Separador de milhares 10 4 3 4 2" xfId="22665"/>
    <cellStyle name="Separador de milhares 10 4 3 4 2 2" xfId="23221"/>
    <cellStyle name="Separador de milhares 10 4 3 4 2 2 2" xfId="24108"/>
    <cellStyle name="Separador de milhares 10 4 3 4 2 2 2 2" xfId="25884"/>
    <cellStyle name="Separador de milhares 10 4 3 4 2 2 3" xfId="24996"/>
    <cellStyle name="Separador de milhares 10 4 3 4 2 3" xfId="23605"/>
    <cellStyle name="Separador de milhares 10 4 3 4 2 3 2" xfId="25381"/>
    <cellStyle name="Separador de milhares 10 4 3 4 2 4" xfId="24493"/>
    <cellStyle name="Separador de milhares 10 4 3 5" xfId="22645"/>
    <cellStyle name="Separador de milhares 10 4 3 5 2" xfId="23201"/>
    <cellStyle name="Separador de milhares 10 4 3 5 2 2" xfId="24088"/>
    <cellStyle name="Separador de milhares 10 4 3 5 2 2 2" xfId="25864"/>
    <cellStyle name="Separador de milhares 10 4 3 5 2 3" xfId="24976"/>
    <cellStyle name="Separador de milhares 10 4 3 5 3" xfId="23585"/>
    <cellStyle name="Separador de milhares 10 4 3 5 3 2" xfId="25361"/>
    <cellStyle name="Separador de milhares 10 4 3 5 4" xfId="24473"/>
    <cellStyle name="Separador de milhares 10 4 4" xfId="22583"/>
    <cellStyle name="Separador de milhares 10 4 4 2" xfId="23139"/>
    <cellStyle name="Separador de milhares 10 4 4 2 2" xfId="24026"/>
    <cellStyle name="Separador de milhares 10 4 4 2 2 2" xfId="25802"/>
    <cellStyle name="Separador de milhares 10 4 4 2 3" xfId="24914"/>
    <cellStyle name="Separador de milhares 10 4 4 3" xfId="23523"/>
    <cellStyle name="Separador de milhares 10 4 4 3 2" xfId="25299"/>
    <cellStyle name="Separador de milhares 10 4 4 4" xfId="24411"/>
    <cellStyle name="Separador de milhares 10 4 5" xfId="26045"/>
    <cellStyle name="Separador de milhares 10 4 6" xfId="2472"/>
    <cellStyle name="Separador de milhares 11" xfId="1733"/>
    <cellStyle name="Separador de milhares 11 10" xfId="25910"/>
    <cellStyle name="Separador de milhares 11 11" xfId="2159"/>
    <cellStyle name="Separador de milhares 11 12" xfId="26309"/>
    <cellStyle name="Separador de milhares 11 2" xfId="1734"/>
    <cellStyle name="Separador de milhares 11 2 10" xfId="26317"/>
    <cellStyle name="Separador de milhares 11 2 2" xfId="22443"/>
    <cellStyle name="Separador de milhares 11 2 2 2" xfId="22999"/>
    <cellStyle name="Separador de milhares 11 2 2 2 2" xfId="23886"/>
    <cellStyle name="Separador de milhares 11 2 2 2 2 2" xfId="25662"/>
    <cellStyle name="Separador de milhares 11 2 2 2 3" xfId="24774"/>
    <cellStyle name="Separador de milhares 11 2 2 3" xfId="23383"/>
    <cellStyle name="Separador de milhares 11 2 2 3 2" xfId="25159"/>
    <cellStyle name="Separador de milhares 11 2 2 4" xfId="24271"/>
    <cellStyle name="Separador de milhares 11 2 2 5" xfId="26084"/>
    <cellStyle name="Separador de milhares 11 2 2 6" xfId="26454"/>
    <cellStyle name="Separador de milhares 11 2 3" xfId="22747"/>
    <cellStyle name="Separador de milhares 11 2 3 2" xfId="23634"/>
    <cellStyle name="Separador de milhares 11 2 3 2 2" xfId="25410"/>
    <cellStyle name="Separador de milhares 11 2 3 3" xfId="24522"/>
    <cellStyle name="Separador de milhares 11 2 4" xfId="22866"/>
    <cellStyle name="Separador de milhares 11 2 4 2" xfId="23753"/>
    <cellStyle name="Separador de milhares 11 2 4 2 2" xfId="25529"/>
    <cellStyle name="Separador de milhares 11 2 4 3" xfId="24641"/>
    <cellStyle name="Separador de milhares 11 2 5" xfId="23250"/>
    <cellStyle name="Separador de milhares 11 2 5 2" xfId="25026"/>
    <cellStyle name="Separador de milhares 11 2 6" xfId="24138"/>
    <cellStyle name="Separador de milhares 11 2 7" xfId="2311"/>
    <cellStyle name="Separador de milhares 11 2 8" xfId="25914"/>
    <cellStyle name="Separador de milhares 11 2 9" xfId="2167"/>
    <cellStyle name="Separador de milhares 11 3" xfId="1735"/>
    <cellStyle name="Separador de milhares 11 3 10" xfId="26316"/>
    <cellStyle name="Separador de milhares 11 3 2" xfId="22442"/>
    <cellStyle name="Separador de milhares 11 3 2 2" xfId="22998"/>
    <cellStyle name="Separador de milhares 11 3 2 2 2" xfId="23885"/>
    <cellStyle name="Separador de milhares 11 3 2 2 2 2" xfId="25661"/>
    <cellStyle name="Separador de milhares 11 3 2 2 3" xfId="24773"/>
    <cellStyle name="Separador de milhares 11 3 2 3" xfId="23382"/>
    <cellStyle name="Separador de milhares 11 3 2 3 2" xfId="25158"/>
    <cellStyle name="Separador de milhares 11 3 2 4" xfId="24270"/>
    <cellStyle name="Separador de milhares 11 3 2 5" xfId="26086"/>
    <cellStyle name="Separador de milhares 11 3 2 6" xfId="26456"/>
    <cellStyle name="Separador de milhares 11 3 3" xfId="22746"/>
    <cellStyle name="Separador de milhares 11 3 3 2" xfId="23633"/>
    <cellStyle name="Separador de milhares 11 3 3 2 2" xfId="25409"/>
    <cellStyle name="Separador de milhares 11 3 3 3" xfId="24521"/>
    <cellStyle name="Separador de milhares 11 3 3 4" xfId="26085"/>
    <cellStyle name="Separador de milhares 11 3 3 5" xfId="26455"/>
    <cellStyle name="Separador de milhares 11 3 4" xfId="22865"/>
    <cellStyle name="Separador de milhares 11 3 4 2" xfId="23752"/>
    <cellStyle name="Separador de milhares 11 3 4 2 2" xfId="25528"/>
    <cellStyle name="Separador de milhares 11 3 4 3" xfId="24640"/>
    <cellStyle name="Separador de milhares 11 3 4 4" xfId="26662"/>
    <cellStyle name="Separador de milhares 11 3 5" xfId="23249"/>
    <cellStyle name="Separador de milhares 11 3 5 2" xfId="25025"/>
    <cellStyle name="Separador de milhares 11 3 6" xfId="24137"/>
    <cellStyle name="Separador de milhares 11 3 7" xfId="2310"/>
    <cellStyle name="Separador de milhares 11 3 8" xfId="25913"/>
    <cellStyle name="Separador de milhares 11 3 9" xfId="2166"/>
    <cellStyle name="Separador de milhares 11 4" xfId="22439"/>
    <cellStyle name="Separador de milhares 11 4 2" xfId="22995"/>
    <cellStyle name="Separador de milhares 11 4 2 2" xfId="23882"/>
    <cellStyle name="Separador de milhares 11 4 2 2 2" xfId="25658"/>
    <cellStyle name="Separador de milhares 11 4 2 3" xfId="24770"/>
    <cellStyle name="Separador de milhares 11 4 3" xfId="23379"/>
    <cellStyle name="Separador de milhares 11 4 3 2" xfId="25155"/>
    <cellStyle name="Separador de milhares 11 4 4" xfId="24267"/>
    <cellStyle name="Separador de milhares 11 4 5" xfId="26083"/>
    <cellStyle name="Separador de milhares 11 4 6" xfId="26453"/>
    <cellStyle name="Separador de milhares 11 5" xfId="22743"/>
    <cellStyle name="Separador de milhares 11 5 2" xfId="23630"/>
    <cellStyle name="Separador de milhares 11 5 2 2" xfId="25406"/>
    <cellStyle name="Separador de milhares 11 5 3" xfId="24518"/>
    <cellStyle name="Separador de milhares 11 6" xfId="22862"/>
    <cellStyle name="Separador de milhares 11 6 2" xfId="23749"/>
    <cellStyle name="Separador de milhares 11 6 2 2" xfId="25525"/>
    <cellStyle name="Separador de milhares 11 6 3" xfId="24637"/>
    <cellStyle name="Separador de milhares 11 7" xfId="23246"/>
    <cellStyle name="Separador de milhares 11 7 2" xfId="25022"/>
    <cellStyle name="Separador de milhares 11 8" xfId="24134"/>
    <cellStyle name="Separador de milhares 11 9" xfId="2306"/>
    <cellStyle name="Separador de milhares 12" xfId="1736"/>
    <cellStyle name="Separador de milhares 12 10" xfId="25911"/>
    <cellStyle name="Separador de milhares 12 11" xfId="2160"/>
    <cellStyle name="Separador de milhares 12 12" xfId="26310"/>
    <cellStyle name="Separador de milhares 12 2" xfId="1737"/>
    <cellStyle name="Separador de milhares 12 2 10" xfId="26318"/>
    <cellStyle name="Separador de milhares 12 2 2" xfId="22444"/>
    <cellStyle name="Separador de milhares 12 2 2 2" xfId="23000"/>
    <cellStyle name="Separador de milhares 12 2 2 2 2" xfId="23887"/>
    <cellStyle name="Separador de milhares 12 2 2 2 2 2" xfId="25663"/>
    <cellStyle name="Separador de milhares 12 2 2 2 3" xfId="24775"/>
    <cellStyle name="Separador de milhares 12 2 2 3" xfId="23384"/>
    <cellStyle name="Separador de milhares 12 2 2 3 2" xfId="25160"/>
    <cellStyle name="Separador de milhares 12 2 2 4" xfId="24272"/>
    <cellStyle name="Separador de milhares 12 2 2 5" xfId="26087"/>
    <cellStyle name="Separador de milhares 12 2 2 6" xfId="26457"/>
    <cellStyle name="Separador de milhares 12 2 3" xfId="22748"/>
    <cellStyle name="Separador de milhares 12 2 3 2" xfId="23635"/>
    <cellStyle name="Separador de milhares 12 2 3 2 2" xfId="25411"/>
    <cellStyle name="Separador de milhares 12 2 3 3" xfId="24523"/>
    <cellStyle name="Separador de milhares 12 2 4" xfId="22867"/>
    <cellStyle name="Separador de milhares 12 2 4 2" xfId="23754"/>
    <cellStyle name="Separador de milhares 12 2 4 2 2" xfId="25530"/>
    <cellStyle name="Separador de milhares 12 2 4 3" xfId="24642"/>
    <cellStyle name="Separador de milhares 12 2 5" xfId="23251"/>
    <cellStyle name="Separador de milhares 12 2 5 2" xfId="25027"/>
    <cellStyle name="Separador de milhares 12 2 6" xfId="24139"/>
    <cellStyle name="Separador de milhares 12 2 7" xfId="2313"/>
    <cellStyle name="Separador de milhares 12 2 8" xfId="25915"/>
    <cellStyle name="Separador de milhares 12 2 9" xfId="2168"/>
    <cellStyle name="Separador de milhares 12 3" xfId="1738"/>
    <cellStyle name="Separador de milhares 12 3 2" xfId="1739"/>
    <cellStyle name="Separador de milhares 12 3 2 2" xfId="22574"/>
    <cellStyle name="Separador de milhares 12 3 2 2 2" xfId="23130"/>
    <cellStyle name="Separador de milhares 12 3 2 2 2 2" xfId="24017"/>
    <cellStyle name="Separador de milhares 12 3 2 2 2 2 2" xfId="25793"/>
    <cellStyle name="Separador de milhares 12 3 2 2 2 3" xfId="24905"/>
    <cellStyle name="Separador de milhares 12 3 2 2 3" xfId="23514"/>
    <cellStyle name="Separador de milhares 12 3 2 2 3 2" xfId="25290"/>
    <cellStyle name="Separador de milhares 12 3 2 2 4" xfId="24402"/>
    <cellStyle name="Separador de milhares 12 3 2 3" xfId="22981"/>
    <cellStyle name="Separador de milhares 12 3 2 3 2" xfId="23868"/>
    <cellStyle name="Separador de milhares 12 3 2 3 2 2" xfId="25644"/>
    <cellStyle name="Separador de milhares 12 3 2 3 3" xfId="24756"/>
    <cellStyle name="Separador de milhares 12 3 2 4" xfId="23365"/>
    <cellStyle name="Separador de milhares 12 3 2 4 2" xfId="25141"/>
    <cellStyle name="Separador de milhares 12 3 2 5" xfId="24253"/>
    <cellStyle name="Separador de milhares 12 3 2 6" xfId="26027"/>
    <cellStyle name="Separador de milhares 12 3 2 7" xfId="2463"/>
    <cellStyle name="Separador de milhares 12 3 2 8" xfId="26432"/>
    <cellStyle name="Separador de milhares 12 3 3" xfId="2312"/>
    <cellStyle name="Separador de milhares 12 4" xfId="22440"/>
    <cellStyle name="Separador de milhares 12 4 2" xfId="22996"/>
    <cellStyle name="Separador de milhares 12 4 2 2" xfId="23883"/>
    <cellStyle name="Separador de milhares 12 4 2 2 2" xfId="25659"/>
    <cellStyle name="Separador de milhares 12 4 2 3" xfId="24771"/>
    <cellStyle name="Separador de milhares 12 4 3" xfId="23380"/>
    <cellStyle name="Separador de milhares 12 4 3 2" xfId="25156"/>
    <cellStyle name="Separador de milhares 12 4 4" xfId="24268"/>
    <cellStyle name="Separador de milhares 12 5" xfId="22744"/>
    <cellStyle name="Separador de milhares 12 5 2" xfId="23631"/>
    <cellStyle name="Separador de milhares 12 5 2 2" xfId="25407"/>
    <cellStyle name="Separador de milhares 12 5 3" xfId="24519"/>
    <cellStyle name="Separador de milhares 12 6" xfId="22863"/>
    <cellStyle name="Separador de milhares 12 6 2" xfId="23750"/>
    <cellStyle name="Separador de milhares 12 6 2 2" xfId="25526"/>
    <cellStyle name="Separador de milhares 12 6 3" xfId="24638"/>
    <cellStyle name="Separador de milhares 12 7" xfId="23247"/>
    <cellStyle name="Separador de milhares 12 7 2" xfId="25023"/>
    <cellStyle name="Separador de milhares 12 8" xfId="24135"/>
    <cellStyle name="Separador de milhares 12 9" xfId="2307"/>
    <cellStyle name="Separador de milhares 13" xfId="1740"/>
    <cellStyle name="Separador de milhares 13 2" xfId="1741"/>
    <cellStyle name="Separador de milhares 13 2 2" xfId="1742"/>
    <cellStyle name="Separador de milhares 13 2 2 10" xfId="26024"/>
    <cellStyle name="Separador de milhares 13 2 2 11" xfId="2288"/>
    <cellStyle name="Separador de milhares 13 2 2 12" xfId="26429"/>
    <cellStyle name="Separador de milhares 13 2 2 2" xfId="2633"/>
    <cellStyle name="Separador de milhares 13 2 2 2 2" xfId="22637"/>
    <cellStyle name="Separador de milhares 13 2 2 2 2 2" xfId="23193"/>
    <cellStyle name="Separador de milhares 13 2 2 2 2 2 2" xfId="24080"/>
    <cellStyle name="Separador de milhares 13 2 2 2 2 2 2 2" xfId="25856"/>
    <cellStyle name="Separador de milhares 13 2 2 2 2 2 3" xfId="24968"/>
    <cellStyle name="Separador de milhares 13 2 2 2 2 3" xfId="23577"/>
    <cellStyle name="Separador de milhares 13 2 2 2 2 3 2" xfId="25353"/>
    <cellStyle name="Separador de milhares 13 2 2 2 2 4" xfId="24465"/>
    <cellStyle name="Separador de milhares 13 2 2 2 3" xfId="22991"/>
    <cellStyle name="Separador de milhares 13 2 2 2 3 2" xfId="23878"/>
    <cellStyle name="Separador de milhares 13 2 2 2 3 2 2" xfId="25654"/>
    <cellStyle name="Separador de milhares 13 2 2 2 3 3" xfId="24766"/>
    <cellStyle name="Separador de milhares 13 2 2 2 4" xfId="23375"/>
    <cellStyle name="Separador de milhares 13 2 2 2 4 2" xfId="25151"/>
    <cellStyle name="Separador de milhares 13 2 2 2 5" xfId="24263"/>
    <cellStyle name="Separador de milhares 13 2 2 3" xfId="2607"/>
    <cellStyle name="Separador de milhares 13 2 2 3 2" xfId="22628"/>
    <cellStyle name="Separador de milhares 13 2 2 3 2 2" xfId="23184"/>
    <cellStyle name="Separador de milhares 13 2 2 3 2 2 2" xfId="24071"/>
    <cellStyle name="Separador de milhares 13 2 2 3 2 2 2 2" xfId="25847"/>
    <cellStyle name="Separador de milhares 13 2 2 3 2 2 3" xfId="24959"/>
    <cellStyle name="Separador de milhares 13 2 2 3 2 3" xfId="23568"/>
    <cellStyle name="Separador de milhares 13 2 2 3 2 3 2" xfId="25344"/>
    <cellStyle name="Separador de milhares 13 2 2 3 2 4" xfId="24456"/>
    <cellStyle name="Separador de milhares 13 2 2 4" xfId="22558"/>
    <cellStyle name="Separador de milhares 13 2 2 4 2" xfId="23114"/>
    <cellStyle name="Separador de milhares 13 2 2 4 2 2" xfId="24001"/>
    <cellStyle name="Separador de milhares 13 2 2 4 2 2 2" xfId="25777"/>
    <cellStyle name="Separador de milhares 13 2 2 4 2 3" xfId="24889"/>
    <cellStyle name="Separador de milhares 13 2 2 4 3" xfId="23498"/>
    <cellStyle name="Separador de milhares 13 2 2 4 3 2" xfId="25274"/>
    <cellStyle name="Separador de milhares 13 2 2 4 4" xfId="24386"/>
    <cellStyle name="Separador de milhares 13 2 2 5" xfId="22855"/>
    <cellStyle name="Separador de milhares 13 2 2 5 2" xfId="23742"/>
    <cellStyle name="Separador de milhares 13 2 2 5 2 2" xfId="25518"/>
    <cellStyle name="Separador de milhares 13 2 2 5 3" xfId="24630"/>
    <cellStyle name="Separador de milhares 13 2 2 6" xfId="22974"/>
    <cellStyle name="Separador de milhares 13 2 2 6 2" xfId="23861"/>
    <cellStyle name="Separador de milhares 13 2 2 6 2 2" xfId="25637"/>
    <cellStyle name="Separador de milhares 13 2 2 6 3" xfId="24749"/>
    <cellStyle name="Separador de milhares 13 2 2 7" xfId="23358"/>
    <cellStyle name="Separador de milhares 13 2 2 7 2" xfId="25134"/>
    <cellStyle name="Separador de milhares 13 2 2 8" xfId="24246"/>
    <cellStyle name="Separador de milhares 13 2 2 9" xfId="2431"/>
    <cellStyle name="Separador de milhares 13 2 3" xfId="1743"/>
    <cellStyle name="Separador de milhares 13 2 3 2" xfId="22611"/>
    <cellStyle name="Separador de milhares 13 2 3 2 2" xfId="23167"/>
    <cellStyle name="Separador de milhares 13 2 3 2 2 2" xfId="24054"/>
    <cellStyle name="Separador de milhares 13 2 3 2 2 2 2" xfId="25830"/>
    <cellStyle name="Separador de milhares 13 2 3 2 2 3" xfId="24942"/>
    <cellStyle name="Separador de milhares 13 2 3 2 3" xfId="23551"/>
    <cellStyle name="Separador de milhares 13 2 3 2 3 2" xfId="25327"/>
    <cellStyle name="Separador de milhares 13 2 3 2 4" xfId="24439"/>
    <cellStyle name="Separador de milhares 13 2 3 3" xfId="2562"/>
    <cellStyle name="Separador de milhares 13 3" xfId="1744"/>
    <cellStyle name="Separador de milhares 13 3 2" xfId="22580"/>
    <cellStyle name="Separador de milhares 13 3 2 2" xfId="23136"/>
    <cellStyle name="Separador de milhares 13 3 2 2 2" xfId="24023"/>
    <cellStyle name="Separador de milhares 13 3 2 2 2 2" xfId="25799"/>
    <cellStyle name="Separador de milhares 13 3 2 2 3" xfId="24911"/>
    <cellStyle name="Separador de milhares 13 3 2 3" xfId="23520"/>
    <cellStyle name="Separador de milhares 13 3 2 3 2" xfId="25296"/>
    <cellStyle name="Separador de milhares 13 3 2 4" xfId="24408"/>
    <cellStyle name="Separador de milhares 13 3 3" xfId="2469"/>
    <cellStyle name="Separador de milhares 13 4" xfId="1745"/>
    <cellStyle name="Separador de milhares 13 4 2" xfId="22578"/>
    <cellStyle name="Separador de milhares 13 4 2 2" xfId="23134"/>
    <cellStyle name="Separador de milhares 13 4 2 2 2" xfId="24021"/>
    <cellStyle name="Separador de milhares 13 4 2 2 2 2" xfId="25797"/>
    <cellStyle name="Separador de milhares 13 4 2 2 3" xfId="24909"/>
    <cellStyle name="Separador de milhares 13 4 2 3" xfId="23518"/>
    <cellStyle name="Separador de milhares 13 4 2 3 2" xfId="25294"/>
    <cellStyle name="Separador de milhares 13 4 2 4" xfId="24406"/>
    <cellStyle name="Separador de milhares 13 4 3" xfId="2467"/>
    <cellStyle name="Separador de milhares 14" xfId="1746"/>
    <cellStyle name="Separador de milhares 14 10" xfId="2627"/>
    <cellStyle name="Separador de milhares 14 10 2" xfId="22633"/>
    <cellStyle name="Separador de milhares 14 10 2 2" xfId="23189"/>
    <cellStyle name="Separador de milhares 14 10 2 2 2" xfId="24076"/>
    <cellStyle name="Separador de milhares 14 10 2 2 2 2" xfId="25852"/>
    <cellStyle name="Separador de milhares 14 10 2 2 3" xfId="24964"/>
    <cellStyle name="Separador de milhares 14 10 2 3" xfId="23573"/>
    <cellStyle name="Separador de milhares 14 10 2 3 2" xfId="25349"/>
    <cellStyle name="Separador de milhares 14 10 2 4" xfId="24461"/>
    <cellStyle name="Separador de milhares 14 11" xfId="22324"/>
    <cellStyle name="Separador de milhares 14 11 2" xfId="22366"/>
    <cellStyle name="Separador de milhares 14 11 2 2" xfId="22669"/>
    <cellStyle name="Separador de milhares 14 11 2 2 2" xfId="23225"/>
    <cellStyle name="Separador de milhares 14 11 2 2 2 2" xfId="24112"/>
    <cellStyle name="Separador de milhares 14 11 2 2 2 2 2" xfId="25888"/>
    <cellStyle name="Separador de milhares 14 11 2 2 2 3" xfId="25000"/>
    <cellStyle name="Separador de milhares 14 11 2 2 3" xfId="23609"/>
    <cellStyle name="Separador de milhares 14 11 2 2 3 2" xfId="25385"/>
    <cellStyle name="Separador de milhares 14 11 2 2 4" xfId="24497"/>
    <cellStyle name="Separador de milhares 14 11 3" xfId="22401"/>
    <cellStyle name="Separador de milhares 14 11 3 2" xfId="22675"/>
    <cellStyle name="Separador de milhares 14 11 3 2 2" xfId="23231"/>
    <cellStyle name="Separador de milhares 14 11 3 2 2 2" xfId="24118"/>
    <cellStyle name="Separador de milhares 14 11 3 2 2 2 2" xfId="25894"/>
    <cellStyle name="Separador de milhares 14 11 3 2 2 3" xfId="25006"/>
    <cellStyle name="Separador de milhares 14 11 3 2 3" xfId="23615"/>
    <cellStyle name="Separador de milhares 14 11 3 2 3 2" xfId="25391"/>
    <cellStyle name="Separador de milhares 14 11 3 2 4" xfId="24503"/>
    <cellStyle name="Separador de milhares 14 11 4" xfId="22653"/>
    <cellStyle name="Separador de milhares 14 11 4 2" xfId="23209"/>
    <cellStyle name="Separador de milhares 14 11 4 2 2" xfId="24096"/>
    <cellStyle name="Separador de milhares 14 11 4 2 2 2" xfId="25872"/>
    <cellStyle name="Separador de milhares 14 11 4 2 3" xfId="24984"/>
    <cellStyle name="Separador de milhares 14 11 4 3" xfId="23593"/>
    <cellStyle name="Separador de milhares 14 11 4 3 2" xfId="25369"/>
    <cellStyle name="Separador de milhares 14 11 4 4" xfId="24481"/>
    <cellStyle name="Separador de milhares 14 12" xfId="22451"/>
    <cellStyle name="Separador de milhares 14 12 2" xfId="23007"/>
    <cellStyle name="Separador de milhares 14 12 2 2" xfId="23894"/>
    <cellStyle name="Separador de milhares 14 12 2 2 2" xfId="25670"/>
    <cellStyle name="Separador de milhares 14 12 2 3" xfId="24782"/>
    <cellStyle name="Separador de milhares 14 12 3" xfId="23391"/>
    <cellStyle name="Separador de milhares 14 12 3 2" xfId="25167"/>
    <cellStyle name="Separador de milhares 14 12 4" xfId="24279"/>
    <cellStyle name="Separador de milhares 14 13" xfId="2323"/>
    <cellStyle name="Separador de milhares 14 14" xfId="26044"/>
    <cellStyle name="Separador de milhares 14 15" xfId="2177"/>
    <cellStyle name="Separador de milhares 14 2" xfId="1747"/>
    <cellStyle name="Separador de milhares 14 2 2" xfId="2581"/>
    <cellStyle name="Separador de milhares 14 2 2 2" xfId="22321"/>
    <cellStyle name="Separador de milhares 14 2 2 2 2" xfId="22650"/>
    <cellStyle name="Separador de milhares 14 2 2 2 2 2" xfId="23206"/>
    <cellStyle name="Separador de milhares 14 2 2 2 2 2 2" xfId="24093"/>
    <cellStyle name="Separador de milhares 14 2 2 2 2 2 2 2" xfId="25869"/>
    <cellStyle name="Separador de milhares 14 2 2 2 2 2 3" xfId="24981"/>
    <cellStyle name="Separador de milhares 14 2 2 2 2 3" xfId="23590"/>
    <cellStyle name="Separador de milhares 14 2 2 2 2 3 2" xfId="25366"/>
    <cellStyle name="Separador de milhares 14 2 2 2 2 4" xfId="24478"/>
    <cellStyle name="Separador de milhares 14 2 2 3" xfId="22343"/>
    <cellStyle name="Separador de milhares 14 2 2 3 2" xfId="22365"/>
    <cellStyle name="Separador de milhares 14 2 2 3 2 2" xfId="22668"/>
    <cellStyle name="Separador de milhares 14 2 2 3 2 2 2" xfId="23224"/>
    <cellStyle name="Separador de milhares 14 2 2 3 2 2 2 2" xfId="24111"/>
    <cellStyle name="Separador de milhares 14 2 2 3 2 2 2 2 2" xfId="25887"/>
    <cellStyle name="Separador de milhares 14 2 2 3 2 2 2 3" xfId="24999"/>
    <cellStyle name="Separador de milhares 14 2 2 3 2 2 3" xfId="23608"/>
    <cellStyle name="Separador de milhares 14 2 2 3 2 2 3 2" xfId="25384"/>
    <cellStyle name="Separador de milhares 14 2 2 3 2 2 4" xfId="24496"/>
    <cellStyle name="Separador de milhares 14 2 2 3 3" xfId="22420"/>
    <cellStyle name="Separador de milhares 14 2 2 3 3 2" xfId="22694"/>
    <cellStyle name="Separador de milhares 14 2 2 3 3 2 2" xfId="23236"/>
    <cellStyle name="Separador de milhares 14 2 2 3 3 2 2 2" xfId="24123"/>
    <cellStyle name="Separador de milhares 14 2 2 3 3 2 2 2 2" xfId="25899"/>
    <cellStyle name="Separador de milhares 14 2 2 3 3 2 2 3" xfId="25011"/>
    <cellStyle name="Separador de milhares 14 2 2 3 3 2 3" xfId="23620"/>
    <cellStyle name="Separador de milhares 14 2 2 3 3 2 3 2" xfId="25396"/>
    <cellStyle name="Separador de milhares 14 2 2 3 3 2 4" xfId="24508"/>
    <cellStyle name="Separador de milhares 14 2 2 3 4" xfId="22658"/>
    <cellStyle name="Separador de milhares 14 2 2 3 4 2" xfId="23214"/>
    <cellStyle name="Separador de milhares 14 2 2 3 4 2 2" xfId="24101"/>
    <cellStyle name="Separador de milhares 14 2 2 3 4 2 2 2" xfId="25877"/>
    <cellStyle name="Separador de milhares 14 2 2 3 4 2 3" xfId="24989"/>
    <cellStyle name="Separador de milhares 14 2 2 3 4 3" xfId="23598"/>
    <cellStyle name="Separador de milhares 14 2 2 3 4 3 2" xfId="25374"/>
    <cellStyle name="Separador de milhares 14 2 2 3 4 4" xfId="24486"/>
    <cellStyle name="Separador de milhares 14 2 2 4" xfId="22359"/>
    <cellStyle name="Separador de milhares 14 2 2 4 2" xfId="22664"/>
    <cellStyle name="Separador de milhares 14 2 2 4 2 2" xfId="23220"/>
    <cellStyle name="Separador de milhares 14 2 2 4 2 2 2" xfId="24107"/>
    <cellStyle name="Separador de milhares 14 2 2 4 2 2 2 2" xfId="25883"/>
    <cellStyle name="Separador de milhares 14 2 2 4 2 2 3" xfId="24995"/>
    <cellStyle name="Separador de milhares 14 2 2 4 2 3" xfId="23604"/>
    <cellStyle name="Separador de milhares 14 2 2 4 2 3 2" xfId="25380"/>
    <cellStyle name="Separador de milhares 14 2 2 4 2 4" xfId="24492"/>
    <cellStyle name="Separador de milhares 14 2 2 5" xfId="22305"/>
    <cellStyle name="Separador de milhares 14 2 2 5 2" xfId="22644"/>
    <cellStyle name="Separador de milhares 14 2 2 5 2 2" xfId="23200"/>
    <cellStyle name="Separador de milhares 14 2 2 5 2 2 2" xfId="24087"/>
    <cellStyle name="Separador de milhares 14 2 2 5 2 2 2 2" xfId="25863"/>
    <cellStyle name="Separador de milhares 14 2 2 5 2 2 3" xfId="24975"/>
    <cellStyle name="Separador de milhares 14 2 2 5 2 3" xfId="23584"/>
    <cellStyle name="Separador de milhares 14 2 2 5 2 3 2" xfId="25360"/>
    <cellStyle name="Separador de milhares 14 2 2 5 2 4" xfId="24472"/>
    <cellStyle name="Separador de milhares 14 2 2 6" xfId="22620"/>
    <cellStyle name="Separador de milhares 14 2 2 6 2" xfId="23176"/>
    <cellStyle name="Separador de milhares 14 2 2 6 2 2" xfId="24063"/>
    <cellStyle name="Separador de milhares 14 2 2 6 2 2 2" xfId="25839"/>
    <cellStyle name="Separador de milhares 14 2 2 6 2 3" xfId="24951"/>
    <cellStyle name="Separador de milhares 14 2 2 6 3" xfId="23560"/>
    <cellStyle name="Separador de milhares 14 2 2 6 3 2" xfId="25336"/>
    <cellStyle name="Separador de milhares 14 2 2 6 4" xfId="24448"/>
    <cellStyle name="Separador de milhares 14 2 3" xfId="22562"/>
    <cellStyle name="Separador de milhares 14 2 3 2" xfId="23118"/>
    <cellStyle name="Separador de milhares 14 2 3 2 2" xfId="24005"/>
    <cellStyle name="Separador de milhares 14 2 3 2 2 2" xfId="25781"/>
    <cellStyle name="Separador de milhares 14 2 3 2 3" xfId="24893"/>
    <cellStyle name="Separador de milhares 14 2 3 3" xfId="23502"/>
    <cellStyle name="Separador de milhares 14 2 3 3 2" xfId="25278"/>
    <cellStyle name="Separador de milhares 14 2 3 4" xfId="24390"/>
    <cellStyle name="Separador de milhares 14 2 4" xfId="2435"/>
    <cellStyle name="Separador de milhares 14 2 5" xfId="2292"/>
    <cellStyle name="Separador de milhares 14 3" xfId="1748"/>
    <cellStyle name="Separador de milhares 14 3 2" xfId="22593"/>
    <cellStyle name="Separador de milhares 14 3 2 2" xfId="23149"/>
    <cellStyle name="Separador de milhares 14 3 2 2 2" xfId="24036"/>
    <cellStyle name="Separador de milhares 14 3 2 2 2 2" xfId="25812"/>
    <cellStyle name="Separador de milhares 14 3 2 2 3" xfId="24924"/>
    <cellStyle name="Separador de milhares 14 3 2 3" xfId="23533"/>
    <cellStyle name="Separador de milhares 14 3 2 3 2" xfId="25309"/>
    <cellStyle name="Separador de milhares 14 3 2 4" xfId="24421"/>
    <cellStyle name="Separador de milhares 14 3 3" xfId="2509"/>
    <cellStyle name="Separador de milhares 14 4" xfId="2510"/>
    <cellStyle name="Separador de milhares 14 4 2" xfId="22594"/>
    <cellStyle name="Separador de milhares 14 4 2 2" xfId="23150"/>
    <cellStyle name="Separador de milhares 14 4 2 2 2" xfId="24037"/>
    <cellStyle name="Separador de milhares 14 4 2 2 2 2" xfId="25813"/>
    <cellStyle name="Separador de milhares 14 4 2 2 3" xfId="24925"/>
    <cellStyle name="Separador de milhares 14 4 2 3" xfId="23534"/>
    <cellStyle name="Separador de milhares 14 4 2 3 2" xfId="25310"/>
    <cellStyle name="Separador de milhares 14 4 2 4" xfId="24422"/>
    <cellStyle name="Separador de milhares 14 5" xfId="2511"/>
    <cellStyle name="Separador de milhares 14 5 2" xfId="22595"/>
    <cellStyle name="Separador de milhares 14 5 2 2" xfId="23151"/>
    <cellStyle name="Separador de milhares 14 5 2 2 2" xfId="24038"/>
    <cellStyle name="Separador de milhares 14 5 2 2 2 2" xfId="25814"/>
    <cellStyle name="Separador de milhares 14 5 2 2 3" xfId="24926"/>
    <cellStyle name="Separador de milhares 14 5 2 3" xfId="23535"/>
    <cellStyle name="Separador de milhares 14 5 2 3 2" xfId="25311"/>
    <cellStyle name="Separador de milhares 14 5 2 4" xfId="24423"/>
    <cellStyle name="Separador de milhares 14 6" xfId="2512"/>
    <cellStyle name="Separador de milhares 14 6 2" xfId="22596"/>
    <cellStyle name="Separador de milhares 14 6 2 2" xfId="23152"/>
    <cellStyle name="Separador de milhares 14 6 2 2 2" xfId="24039"/>
    <cellStyle name="Separador de milhares 14 6 2 2 2 2" xfId="25815"/>
    <cellStyle name="Separador de milhares 14 6 2 2 3" xfId="24927"/>
    <cellStyle name="Separador de milhares 14 6 2 3" xfId="23536"/>
    <cellStyle name="Separador de milhares 14 6 2 3 2" xfId="25312"/>
    <cellStyle name="Separador de milhares 14 6 2 4" xfId="24424"/>
    <cellStyle name="Separador de milhares 14 7" xfId="2513"/>
    <cellStyle name="Separador de milhares 14 7 2" xfId="22597"/>
    <cellStyle name="Separador de milhares 14 7 2 2" xfId="23153"/>
    <cellStyle name="Separador de milhares 14 7 2 2 2" xfId="24040"/>
    <cellStyle name="Separador de milhares 14 7 2 2 2 2" xfId="25816"/>
    <cellStyle name="Separador de milhares 14 7 2 2 3" xfId="24928"/>
    <cellStyle name="Separador de milhares 14 7 2 3" xfId="23537"/>
    <cellStyle name="Separador de milhares 14 7 2 3 2" xfId="25313"/>
    <cellStyle name="Separador de milhares 14 7 2 4" xfId="24425"/>
    <cellStyle name="Separador de milhares 14 8" xfId="2514"/>
    <cellStyle name="Separador de milhares 14 8 2" xfId="22598"/>
    <cellStyle name="Separador de milhares 14 8 2 2" xfId="23154"/>
    <cellStyle name="Separador de milhares 14 8 2 2 2" xfId="24041"/>
    <cellStyle name="Separador de milhares 14 8 2 2 2 2" xfId="25817"/>
    <cellStyle name="Separador de milhares 14 8 2 2 3" xfId="24929"/>
    <cellStyle name="Separador de milhares 14 8 2 3" xfId="23538"/>
    <cellStyle name="Separador de milhares 14 8 2 3 2" xfId="25314"/>
    <cellStyle name="Separador de milhares 14 8 2 4" xfId="24426"/>
    <cellStyle name="Separador de milhares 14 9" xfId="2515"/>
    <cellStyle name="Separador de milhares 14 9 2" xfId="22599"/>
    <cellStyle name="Separador de milhares 14 9 2 2" xfId="23155"/>
    <cellStyle name="Separador de milhares 14 9 2 2 2" xfId="24042"/>
    <cellStyle name="Separador de milhares 14 9 2 2 2 2" xfId="25818"/>
    <cellStyle name="Separador de milhares 14 9 2 2 3" xfId="24930"/>
    <cellStyle name="Separador de milhares 14 9 2 3" xfId="23539"/>
    <cellStyle name="Separador de milhares 14 9 2 3 2" xfId="25315"/>
    <cellStyle name="Separador de milhares 14 9 2 4" xfId="24427"/>
    <cellStyle name="Separador de milhares 15" xfId="1749"/>
    <cellStyle name="Separador de milhares 15 2" xfId="1750"/>
    <cellStyle name="Separador de milhares 15 2 2" xfId="22585"/>
    <cellStyle name="Separador de milhares 15 2 2 2" xfId="23141"/>
    <cellStyle name="Separador de milhares 15 2 2 2 2" xfId="24028"/>
    <cellStyle name="Separador de milhares 15 2 2 2 2 2" xfId="25804"/>
    <cellStyle name="Separador de milhares 15 2 2 2 3" xfId="24916"/>
    <cellStyle name="Separador de milhares 15 2 2 3" xfId="23525"/>
    <cellStyle name="Separador de milhares 15 2 2 3 2" xfId="25301"/>
    <cellStyle name="Separador de milhares 15 2 2 4" xfId="24413"/>
    <cellStyle name="Separador de milhares 15 2 3" xfId="2476"/>
    <cellStyle name="Separador de milhares 15 3" xfId="22564"/>
    <cellStyle name="Separador de milhares 15 3 2" xfId="23120"/>
    <cellStyle name="Separador de milhares 15 3 2 2" xfId="24007"/>
    <cellStyle name="Separador de milhares 15 3 2 2 2" xfId="25783"/>
    <cellStyle name="Separador de milhares 15 3 2 3" xfId="24895"/>
    <cellStyle name="Separador de milhares 15 3 3" xfId="23504"/>
    <cellStyle name="Separador de milhares 15 3 3 2" xfId="25280"/>
    <cellStyle name="Separador de milhares 15 3 4" xfId="24392"/>
    <cellStyle name="Separador de milhares 15 4" xfId="22859"/>
    <cellStyle name="Separador de milhares 15 4 2" xfId="23746"/>
    <cellStyle name="Separador de milhares 15 4 2 2" xfId="25522"/>
    <cellStyle name="Separador de milhares 15 4 3" xfId="24634"/>
    <cellStyle name="Separador de milhares 15 5" xfId="22978"/>
    <cellStyle name="Separador de milhares 15 5 2" xfId="23865"/>
    <cellStyle name="Separador de milhares 15 5 2 2" xfId="25641"/>
    <cellStyle name="Separador de milhares 15 5 3" xfId="24753"/>
    <cellStyle name="Separador de milhares 15 6" xfId="23362"/>
    <cellStyle name="Separador de milhares 15 6 2" xfId="25138"/>
    <cellStyle name="Separador de milhares 15 7" xfId="24250"/>
    <cellStyle name="Separador de milhares 15 8" xfId="2437"/>
    <cellStyle name="Separador de milhares 15 9" xfId="2294"/>
    <cellStyle name="Separador de milhares 2" xfId="1751"/>
    <cellStyle name="Separador de milhares 2 10" xfId="1752"/>
    <cellStyle name="Separador de milhares 2 10 2" xfId="1753"/>
    <cellStyle name="Separador de milhares 2 10 2 2" xfId="1754"/>
    <cellStyle name="Separador de milhares 2 10 2 2 10" xfId="26332"/>
    <cellStyle name="Separador de milhares 2 10 2 2 2" xfId="22465"/>
    <cellStyle name="Separador de milhares 2 10 2 2 2 2" xfId="23021"/>
    <cellStyle name="Separador de milhares 2 10 2 2 2 2 2" xfId="23908"/>
    <cellStyle name="Separador de milhares 2 10 2 2 2 2 2 2" xfId="25684"/>
    <cellStyle name="Separador de milhares 2 10 2 2 2 2 3" xfId="24796"/>
    <cellStyle name="Separador de milhares 2 10 2 2 2 3" xfId="23405"/>
    <cellStyle name="Separador de milhares 2 10 2 2 2 3 2" xfId="25181"/>
    <cellStyle name="Separador de milhares 2 10 2 2 2 4" xfId="24293"/>
    <cellStyle name="Separador de milhares 2 10 2 2 2 5" xfId="26088"/>
    <cellStyle name="Separador de milhares 2 10 2 2 2 6" xfId="26458"/>
    <cellStyle name="Separador de milhares 2 10 2 2 3" xfId="22762"/>
    <cellStyle name="Separador de milhares 2 10 2 2 3 2" xfId="23649"/>
    <cellStyle name="Separador de milhares 2 10 2 2 3 2 2" xfId="25425"/>
    <cellStyle name="Separador de milhares 2 10 2 2 3 3" xfId="24537"/>
    <cellStyle name="Separador de milhares 2 10 2 2 4" xfId="22881"/>
    <cellStyle name="Separador de milhares 2 10 2 2 4 2" xfId="23768"/>
    <cellStyle name="Separador de milhares 2 10 2 2 4 2 2" xfId="25544"/>
    <cellStyle name="Separador de milhares 2 10 2 2 4 3" xfId="24656"/>
    <cellStyle name="Separador de milhares 2 10 2 2 5" xfId="23265"/>
    <cellStyle name="Separador de milhares 2 10 2 2 5 2" xfId="25041"/>
    <cellStyle name="Separador de milhares 2 10 2 2 6" xfId="24153"/>
    <cellStyle name="Separador de milhares 2 10 2 2 7" xfId="2338"/>
    <cellStyle name="Separador de milhares 2 10 2 2 8" xfId="25927"/>
    <cellStyle name="Separador de milhares 2 10 2 2 9" xfId="2195"/>
    <cellStyle name="Separador de milhares 2 10 3" xfId="1755"/>
    <cellStyle name="Separador de milhares 2 10 3 10" xfId="26333"/>
    <cellStyle name="Separador de milhares 2 10 3 2" xfId="22464"/>
    <cellStyle name="Separador de milhares 2 10 3 2 2" xfId="23020"/>
    <cellStyle name="Separador de milhares 2 10 3 2 2 2" xfId="23907"/>
    <cellStyle name="Separador de milhares 2 10 3 2 2 2 2" xfId="25683"/>
    <cellStyle name="Separador de milhares 2 10 3 2 2 3" xfId="24795"/>
    <cellStyle name="Separador de milhares 2 10 3 2 3" xfId="23404"/>
    <cellStyle name="Separador de milhares 2 10 3 2 3 2" xfId="25180"/>
    <cellStyle name="Separador de milhares 2 10 3 2 4" xfId="24292"/>
    <cellStyle name="Separador de milhares 2 10 3 2 5" xfId="26089"/>
    <cellStyle name="Separador de milhares 2 10 3 2 6" xfId="26459"/>
    <cellStyle name="Separador de milhares 2 10 3 3" xfId="22761"/>
    <cellStyle name="Separador de milhares 2 10 3 3 2" xfId="23648"/>
    <cellStyle name="Separador de milhares 2 10 3 3 2 2" xfId="25424"/>
    <cellStyle name="Separador de milhares 2 10 3 3 3" xfId="24536"/>
    <cellStyle name="Separador de milhares 2 10 3 4" xfId="22880"/>
    <cellStyle name="Separador de milhares 2 10 3 4 2" xfId="23767"/>
    <cellStyle name="Separador de milhares 2 10 3 4 2 2" xfId="25543"/>
    <cellStyle name="Separador de milhares 2 10 3 4 3" xfId="24655"/>
    <cellStyle name="Separador de milhares 2 10 3 5" xfId="23264"/>
    <cellStyle name="Separador de milhares 2 10 3 5 2" xfId="25040"/>
    <cellStyle name="Separador de milhares 2 10 3 6" xfId="24152"/>
    <cellStyle name="Separador de milhares 2 10 3 7" xfId="2337"/>
    <cellStyle name="Separador de milhares 2 10 3 8" xfId="25928"/>
    <cellStyle name="Separador de milhares 2 10 3 9" xfId="2194"/>
    <cellStyle name="Separador de milhares 2 11" xfId="1756"/>
    <cellStyle name="Separador de milhares 2 11 2" xfId="1757"/>
    <cellStyle name="Separador de milhares 2 11 2 2" xfId="1758"/>
    <cellStyle name="Separador de milhares 2 11 2 2 10" xfId="26334"/>
    <cellStyle name="Separador de milhares 2 11 2 2 2" xfId="22467"/>
    <cellStyle name="Separador de milhares 2 11 2 2 2 2" xfId="23023"/>
    <cellStyle name="Separador de milhares 2 11 2 2 2 2 2" xfId="23910"/>
    <cellStyle name="Separador de milhares 2 11 2 2 2 2 2 2" xfId="25686"/>
    <cellStyle name="Separador de milhares 2 11 2 2 2 2 3" xfId="24798"/>
    <cellStyle name="Separador de milhares 2 11 2 2 2 3" xfId="23407"/>
    <cellStyle name="Separador de milhares 2 11 2 2 2 3 2" xfId="25183"/>
    <cellStyle name="Separador de milhares 2 11 2 2 2 4" xfId="24295"/>
    <cellStyle name="Separador de milhares 2 11 2 2 2 5" xfId="26090"/>
    <cellStyle name="Separador de milhares 2 11 2 2 2 6" xfId="26460"/>
    <cellStyle name="Separador de milhares 2 11 2 2 3" xfId="22764"/>
    <cellStyle name="Separador de milhares 2 11 2 2 3 2" xfId="23651"/>
    <cellStyle name="Separador de milhares 2 11 2 2 3 2 2" xfId="25427"/>
    <cellStyle name="Separador de milhares 2 11 2 2 3 3" xfId="24539"/>
    <cellStyle name="Separador de milhares 2 11 2 2 4" xfId="22883"/>
    <cellStyle name="Separador de milhares 2 11 2 2 4 2" xfId="23770"/>
    <cellStyle name="Separador de milhares 2 11 2 2 4 2 2" xfId="25546"/>
    <cellStyle name="Separador de milhares 2 11 2 2 4 3" xfId="24658"/>
    <cellStyle name="Separador de milhares 2 11 2 2 5" xfId="23267"/>
    <cellStyle name="Separador de milhares 2 11 2 2 5 2" xfId="25043"/>
    <cellStyle name="Separador de milhares 2 11 2 2 6" xfId="24155"/>
    <cellStyle name="Separador de milhares 2 11 2 2 7" xfId="2340"/>
    <cellStyle name="Separador de milhares 2 11 2 2 8" xfId="25929"/>
    <cellStyle name="Separador de milhares 2 11 2 2 9" xfId="2197"/>
    <cellStyle name="Separador de milhares 2 11 3" xfId="1759"/>
    <cellStyle name="Separador de milhares 2 11 3 10" xfId="26335"/>
    <cellStyle name="Separador de milhares 2 11 3 2" xfId="22466"/>
    <cellStyle name="Separador de milhares 2 11 3 2 2" xfId="23022"/>
    <cellStyle name="Separador de milhares 2 11 3 2 2 2" xfId="23909"/>
    <cellStyle name="Separador de milhares 2 11 3 2 2 2 2" xfId="25685"/>
    <cellStyle name="Separador de milhares 2 11 3 2 2 3" xfId="24797"/>
    <cellStyle name="Separador de milhares 2 11 3 2 3" xfId="23406"/>
    <cellStyle name="Separador de milhares 2 11 3 2 3 2" xfId="25182"/>
    <cellStyle name="Separador de milhares 2 11 3 2 4" xfId="24294"/>
    <cellStyle name="Separador de milhares 2 11 3 2 5" xfId="26091"/>
    <cellStyle name="Separador de milhares 2 11 3 2 6" xfId="26461"/>
    <cellStyle name="Separador de milhares 2 11 3 3" xfId="22763"/>
    <cellStyle name="Separador de milhares 2 11 3 3 2" xfId="23650"/>
    <cellStyle name="Separador de milhares 2 11 3 3 2 2" xfId="25426"/>
    <cellStyle name="Separador de milhares 2 11 3 3 3" xfId="24538"/>
    <cellStyle name="Separador de milhares 2 11 3 4" xfId="22882"/>
    <cellStyle name="Separador de milhares 2 11 3 4 2" xfId="23769"/>
    <cellStyle name="Separador de milhares 2 11 3 4 2 2" xfId="25545"/>
    <cellStyle name="Separador de milhares 2 11 3 4 3" xfId="24657"/>
    <cellStyle name="Separador de milhares 2 11 3 5" xfId="23266"/>
    <cellStyle name="Separador de milhares 2 11 3 5 2" xfId="25042"/>
    <cellStyle name="Separador de milhares 2 11 3 6" xfId="24154"/>
    <cellStyle name="Separador de milhares 2 11 3 7" xfId="2339"/>
    <cellStyle name="Separador de milhares 2 11 3 8" xfId="25930"/>
    <cellStyle name="Separador de milhares 2 11 3 9" xfId="2196"/>
    <cellStyle name="Separador de milhares 2 12" xfId="1760"/>
    <cellStyle name="Separador de milhares 2 12 2" xfId="1761"/>
    <cellStyle name="Separador de milhares 2 12 2 2" xfId="1762"/>
    <cellStyle name="Separador de milhares 2 12 2 2 10" xfId="26336"/>
    <cellStyle name="Separador de milhares 2 12 2 2 2" xfId="22469"/>
    <cellStyle name="Separador de milhares 2 12 2 2 2 2" xfId="23025"/>
    <cellStyle name="Separador de milhares 2 12 2 2 2 2 2" xfId="23912"/>
    <cellStyle name="Separador de milhares 2 12 2 2 2 2 2 2" xfId="25688"/>
    <cellStyle name="Separador de milhares 2 12 2 2 2 2 3" xfId="24800"/>
    <cellStyle name="Separador de milhares 2 12 2 2 2 3" xfId="23409"/>
    <cellStyle name="Separador de milhares 2 12 2 2 2 3 2" xfId="25185"/>
    <cellStyle name="Separador de milhares 2 12 2 2 2 4" xfId="24297"/>
    <cellStyle name="Separador de milhares 2 12 2 2 2 5" xfId="26092"/>
    <cellStyle name="Separador de milhares 2 12 2 2 2 6" xfId="26462"/>
    <cellStyle name="Separador de milhares 2 12 2 2 3" xfId="22766"/>
    <cellStyle name="Separador de milhares 2 12 2 2 3 2" xfId="23653"/>
    <cellStyle name="Separador de milhares 2 12 2 2 3 2 2" xfId="25429"/>
    <cellStyle name="Separador de milhares 2 12 2 2 3 3" xfId="24541"/>
    <cellStyle name="Separador de milhares 2 12 2 2 4" xfId="22885"/>
    <cellStyle name="Separador de milhares 2 12 2 2 4 2" xfId="23772"/>
    <cellStyle name="Separador de milhares 2 12 2 2 4 2 2" xfId="25548"/>
    <cellStyle name="Separador de milhares 2 12 2 2 4 3" xfId="24660"/>
    <cellStyle name="Separador de milhares 2 12 2 2 5" xfId="23269"/>
    <cellStyle name="Separador de milhares 2 12 2 2 5 2" xfId="25045"/>
    <cellStyle name="Separador de milhares 2 12 2 2 6" xfId="24157"/>
    <cellStyle name="Separador de milhares 2 12 2 2 7" xfId="2342"/>
    <cellStyle name="Separador de milhares 2 12 2 2 8" xfId="25931"/>
    <cellStyle name="Separador de milhares 2 12 2 2 9" xfId="2199"/>
    <cellStyle name="Separador de milhares 2 12 3" xfId="1763"/>
    <cellStyle name="Separador de milhares 2 12 3 10" xfId="26337"/>
    <cellStyle name="Separador de milhares 2 12 3 2" xfId="22468"/>
    <cellStyle name="Separador de milhares 2 12 3 2 2" xfId="23024"/>
    <cellStyle name="Separador de milhares 2 12 3 2 2 2" xfId="23911"/>
    <cellStyle name="Separador de milhares 2 12 3 2 2 2 2" xfId="25687"/>
    <cellStyle name="Separador de milhares 2 12 3 2 2 3" xfId="24799"/>
    <cellStyle name="Separador de milhares 2 12 3 2 3" xfId="23408"/>
    <cellStyle name="Separador de milhares 2 12 3 2 3 2" xfId="25184"/>
    <cellStyle name="Separador de milhares 2 12 3 2 4" xfId="24296"/>
    <cellStyle name="Separador de milhares 2 12 3 2 5" xfId="26093"/>
    <cellStyle name="Separador de milhares 2 12 3 2 6" xfId="26463"/>
    <cellStyle name="Separador de milhares 2 12 3 3" xfId="22765"/>
    <cellStyle name="Separador de milhares 2 12 3 3 2" xfId="23652"/>
    <cellStyle name="Separador de milhares 2 12 3 3 2 2" xfId="25428"/>
    <cellStyle name="Separador de milhares 2 12 3 3 3" xfId="24540"/>
    <cellStyle name="Separador de milhares 2 12 3 4" xfId="22884"/>
    <cellStyle name="Separador de milhares 2 12 3 4 2" xfId="23771"/>
    <cellStyle name="Separador de milhares 2 12 3 4 2 2" xfId="25547"/>
    <cellStyle name="Separador de milhares 2 12 3 4 3" xfId="24659"/>
    <cellStyle name="Separador de milhares 2 12 3 5" xfId="23268"/>
    <cellStyle name="Separador de milhares 2 12 3 5 2" xfId="25044"/>
    <cellStyle name="Separador de milhares 2 12 3 6" xfId="24156"/>
    <cellStyle name="Separador de milhares 2 12 3 7" xfId="2341"/>
    <cellStyle name="Separador de milhares 2 12 3 8" xfId="25932"/>
    <cellStyle name="Separador de milhares 2 12 3 9" xfId="2198"/>
    <cellStyle name="Separador de milhares 2 13" xfId="1764"/>
    <cellStyle name="Separador de milhares 2 13 2" xfId="1765"/>
    <cellStyle name="Separador de milhares 2 13 2 2" xfId="1766"/>
    <cellStyle name="Separador de milhares 2 13 2 2 10" xfId="26338"/>
    <cellStyle name="Separador de milhares 2 13 2 2 2" xfId="22471"/>
    <cellStyle name="Separador de milhares 2 13 2 2 2 2" xfId="23027"/>
    <cellStyle name="Separador de milhares 2 13 2 2 2 2 2" xfId="23914"/>
    <cellStyle name="Separador de milhares 2 13 2 2 2 2 2 2" xfId="25690"/>
    <cellStyle name="Separador de milhares 2 13 2 2 2 2 3" xfId="24802"/>
    <cellStyle name="Separador de milhares 2 13 2 2 2 3" xfId="23411"/>
    <cellStyle name="Separador de milhares 2 13 2 2 2 3 2" xfId="25187"/>
    <cellStyle name="Separador de milhares 2 13 2 2 2 4" xfId="24299"/>
    <cellStyle name="Separador de milhares 2 13 2 2 2 5" xfId="26094"/>
    <cellStyle name="Separador de milhares 2 13 2 2 2 6" xfId="26464"/>
    <cellStyle name="Separador de milhares 2 13 2 2 3" xfId="22768"/>
    <cellStyle name="Separador de milhares 2 13 2 2 3 2" xfId="23655"/>
    <cellStyle name="Separador de milhares 2 13 2 2 3 2 2" xfId="25431"/>
    <cellStyle name="Separador de milhares 2 13 2 2 3 3" xfId="24543"/>
    <cellStyle name="Separador de milhares 2 13 2 2 4" xfId="22887"/>
    <cellStyle name="Separador de milhares 2 13 2 2 4 2" xfId="23774"/>
    <cellStyle name="Separador de milhares 2 13 2 2 4 2 2" xfId="25550"/>
    <cellStyle name="Separador de milhares 2 13 2 2 4 3" xfId="24662"/>
    <cellStyle name="Separador de milhares 2 13 2 2 5" xfId="23271"/>
    <cellStyle name="Separador de milhares 2 13 2 2 5 2" xfId="25047"/>
    <cellStyle name="Separador de milhares 2 13 2 2 6" xfId="24159"/>
    <cellStyle name="Separador de milhares 2 13 2 2 7" xfId="2344"/>
    <cellStyle name="Separador de milhares 2 13 2 2 8" xfId="25933"/>
    <cellStyle name="Separador de milhares 2 13 2 2 9" xfId="2201"/>
    <cellStyle name="Separador de milhares 2 13 3" xfId="1767"/>
    <cellStyle name="Separador de milhares 2 13 3 10" xfId="26339"/>
    <cellStyle name="Separador de milhares 2 13 3 2" xfId="22470"/>
    <cellStyle name="Separador de milhares 2 13 3 2 2" xfId="23026"/>
    <cellStyle name="Separador de milhares 2 13 3 2 2 2" xfId="23913"/>
    <cellStyle name="Separador de milhares 2 13 3 2 2 2 2" xfId="25689"/>
    <cellStyle name="Separador de milhares 2 13 3 2 2 3" xfId="24801"/>
    <cellStyle name="Separador de milhares 2 13 3 2 3" xfId="23410"/>
    <cellStyle name="Separador de milhares 2 13 3 2 3 2" xfId="25186"/>
    <cellStyle name="Separador de milhares 2 13 3 2 4" xfId="24298"/>
    <cellStyle name="Separador de milhares 2 13 3 2 5" xfId="26095"/>
    <cellStyle name="Separador de milhares 2 13 3 2 6" xfId="26465"/>
    <cellStyle name="Separador de milhares 2 13 3 3" xfId="22767"/>
    <cellStyle name="Separador de milhares 2 13 3 3 2" xfId="23654"/>
    <cellStyle name="Separador de milhares 2 13 3 3 2 2" xfId="25430"/>
    <cellStyle name="Separador de milhares 2 13 3 3 3" xfId="24542"/>
    <cellStyle name="Separador de milhares 2 13 3 4" xfId="22886"/>
    <cellStyle name="Separador de milhares 2 13 3 4 2" xfId="23773"/>
    <cellStyle name="Separador de milhares 2 13 3 4 2 2" xfId="25549"/>
    <cellStyle name="Separador de milhares 2 13 3 4 3" xfId="24661"/>
    <cellStyle name="Separador de milhares 2 13 3 5" xfId="23270"/>
    <cellStyle name="Separador de milhares 2 13 3 5 2" xfId="25046"/>
    <cellStyle name="Separador de milhares 2 13 3 6" xfId="24158"/>
    <cellStyle name="Separador de milhares 2 13 3 7" xfId="2343"/>
    <cellStyle name="Separador de milhares 2 13 3 8" xfId="25934"/>
    <cellStyle name="Separador de milhares 2 13 3 9" xfId="2200"/>
    <cellStyle name="Separador de milhares 2 14" xfId="1768"/>
    <cellStyle name="Separador de milhares 2 14 2" xfId="1769"/>
    <cellStyle name="Separador de milhares 2 14 2 2" xfId="1770"/>
    <cellStyle name="Separador de milhares 2 14 2 2 10" xfId="26340"/>
    <cellStyle name="Separador de milhares 2 14 2 2 2" xfId="22473"/>
    <cellStyle name="Separador de milhares 2 14 2 2 2 2" xfId="23029"/>
    <cellStyle name="Separador de milhares 2 14 2 2 2 2 2" xfId="23916"/>
    <cellStyle name="Separador de milhares 2 14 2 2 2 2 2 2" xfId="25692"/>
    <cellStyle name="Separador de milhares 2 14 2 2 2 2 3" xfId="24804"/>
    <cellStyle name="Separador de milhares 2 14 2 2 2 3" xfId="23413"/>
    <cellStyle name="Separador de milhares 2 14 2 2 2 3 2" xfId="25189"/>
    <cellStyle name="Separador de milhares 2 14 2 2 2 4" xfId="24301"/>
    <cellStyle name="Separador de milhares 2 14 2 2 2 5" xfId="26096"/>
    <cellStyle name="Separador de milhares 2 14 2 2 2 6" xfId="26466"/>
    <cellStyle name="Separador de milhares 2 14 2 2 3" xfId="22770"/>
    <cellStyle name="Separador de milhares 2 14 2 2 3 2" xfId="23657"/>
    <cellStyle name="Separador de milhares 2 14 2 2 3 2 2" xfId="25433"/>
    <cellStyle name="Separador de milhares 2 14 2 2 3 3" xfId="24545"/>
    <cellStyle name="Separador de milhares 2 14 2 2 4" xfId="22889"/>
    <cellStyle name="Separador de milhares 2 14 2 2 4 2" xfId="23776"/>
    <cellStyle name="Separador de milhares 2 14 2 2 4 2 2" xfId="25552"/>
    <cellStyle name="Separador de milhares 2 14 2 2 4 3" xfId="24664"/>
    <cellStyle name="Separador de milhares 2 14 2 2 5" xfId="23273"/>
    <cellStyle name="Separador de milhares 2 14 2 2 5 2" xfId="25049"/>
    <cellStyle name="Separador de milhares 2 14 2 2 6" xfId="24161"/>
    <cellStyle name="Separador de milhares 2 14 2 2 7" xfId="2346"/>
    <cellStyle name="Separador de milhares 2 14 2 2 8" xfId="25935"/>
    <cellStyle name="Separador de milhares 2 14 2 2 9" xfId="2203"/>
    <cellStyle name="Separador de milhares 2 14 3" xfId="1771"/>
    <cellStyle name="Separador de milhares 2 14 3 10" xfId="26341"/>
    <cellStyle name="Separador de milhares 2 14 3 2" xfId="22472"/>
    <cellStyle name="Separador de milhares 2 14 3 2 2" xfId="23028"/>
    <cellStyle name="Separador de milhares 2 14 3 2 2 2" xfId="23915"/>
    <cellStyle name="Separador de milhares 2 14 3 2 2 2 2" xfId="25691"/>
    <cellStyle name="Separador de milhares 2 14 3 2 2 3" xfId="24803"/>
    <cellStyle name="Separador de milhares 2 14 3 2 3" xfId="23412"/>
    <cellStyle name="Separador de milhares 2 14 3 2 3 2" xfId="25188"/>
    <cellStyle name="Separador de milhares 2 14 3 2 4" xfId="24300"/>
    <cellStyle name="Separador de milhares 2 14 3 2 5" xfId="26097"/>
    <cellStyle name="Separador de milhares 2 14 3 2 6" xfId="26467"/>
    <cellStyle name="Separador de milhares 2 14 3 3" xfId="22769"/>
    <cellStyle name="Separador de milhares 2 14 3 3 2" xfId="23656"/>
    <cellStyle name="Separador de milhares 2 14 3 3 2 2" xfId="25432"/>
    <cellStyle name="Separador de milhares 2 14 3 3 3" xfId="24544"/>
    <cellStyle name="Separador de milhares 2 14 3 4" xfId="22888"/>
    <cellStyle name="Separador de milhares 2 14 3 4 2" xfId="23775"/>
    <cellStyle name="Separador de milhares 2 14 3 4 2 2" xfId="25551"/>
    <cellStyle name="Separador de milhares 2 14 3 4 3" xfId="24663"/>
    <cellStyle name="Separador de milhares 2 14 3 5" xfId="23272"/>
    <cellStyle name="Separador de milhares 2 14 3 5 2" xfId="25048"/>
    <cellStyle name="Separador de milhares 2 14 3 6" xfId="24160"/>
    <cellStyle name="Separador de milhares 2 14 3 7" xfId="2345"/>
    <cellStyle name="Separador de milhares 2 14 3 8" xfId="25936"/>
    <cellStyle name="Separador de milhares 2 14 3 9" xfId="2202"/>
    <cellStyle name="Separador de milhares 2 15" xfId="1772"/>
    <cellStyle name="Separador de milhares 2 15 2" xfId="1773"/>
    <cellStyle name="Separador de milhares 2 15 2 2" xfId="1774"/>
    <cellStyle name="Separador de milhares 2 15 2 2 10" xfId="26342"/>
    <cellStyle name="Separador de milhares 2 15 2 2 2" xfId="22475"/>
    <cellStyle name="Separador de milhares 2 15 2 2 2 2" xfId="23031"/>
    <cellStyle name="Separador de milhares 2 15 2 2 2 2 2" xfId="23918"/>
    <cellStyle name="Separador de milhares 2 15 2 2 2 2 2 2" xfId="25694"/>
    <cellStyle name="Separador de milhares 2 15 2 2 2 2 3" xfId="24806"/>
    <cellStyle name="Separador de milhares 2 15 2 2 2 3" xfId="23415"/>
    <cellStyle name="Separador de milhares 2 15 2 2 2 3 2" xfId="25191"/>
    <cellStyle name="Separador de milhares 2 15 2 2 2 4" xfId="24303"/>
    <cellStyle name="Separador de milhares 2 15 2 2 2 5" xfId="26098"/>
    <cellStyle name="Separador de milhares 2 15 2 2 2 6" xfId="26468"/>
    <cellStyle name="Separador de milhares 2 15 2 2 3" xfId="22772"/>
    <cellStyle name="Separador de milhares 2 15 2 2 3 2" xfId="23659"/>
    <cellStyle name="Separador de milhares 2 15 2 2 3 2 2" xfId="25435"/>
    <cellStyle name="Separador de milhares 2 15 2 2 3 3" xfId="24547"/>
    <cellStyle name="Separador de milhares 2 15 2 2 4" xfId="22891"/>
    <cellStyle name="Separador de milhares 2 15 2 2 4 2" xfId="23778"/>
    <cellStyle name="Separador de milhares 2 15 2 2 4 2 2" xfId="25554"/>
    <cellStyle name="Separador de milhares 2 15 2 2 4 3" xfId="24666"/>
    <cellStyle name="Separador de milhares 2 15 2 2 5" xfId="23275"/>
    <cellStyle name="Separador de milhares 2 15 2 2 5 2" xfId="25051"/>
    <cellStyle name="Separador de milhares 2 15 2 2 6" xfId="24163"/>
    <cellStyle name="Separador de milhares 2 15 2 2 7" xfId="2348"/>
    <cellStyle name="Separador de milhares 2 15 2 2 8" xfId="25937"/>
    <cellStyle name="Separador de milhares 2 15 2 2 9" xfId="2205"/>
    <cellStyle name="Separador de milhares 2 15 3" xfId="1775"/>
    <cellStyle name="Separador de milhares 2 15 3 10" xfId="26343"/>
    <cellStyle name="Separador de milhares 2 15 3 2" xfId="22474"/>
    <cellStyle name="Separador de milhares 2 15 3 2 2" xfId="23030"/>
    <cellStyle name="Separador de milhares 2 15 3 2 2 2" xfId="23917"/>
    <cellStyle name="Separador de milhares 2 15 3 2 2 2 2" xfId="25693"/>
    <cellStyle name="Separador de milhares 2 15 3 2 2 3" xfId="24805"/>
    <cellStyle name="Separador de milhares 2 15 3 2 3" xfId="23414"/>
    <cellStyle name="Separador de milhares 2 15 3 2 3 2" xfId="25190"/>
    <cellStyle name="Separador de milhares 2 15 3 2 4" xfId="24302"/>
    <cellStyle name="Separador de milhares 2 15 3 2 5" xfId="26099"/>
    <cellStyle name="Separador de milhares 2 15 3 2 6" xfId="26469"/>
    <cellStyle name="Separador de milhares 2 15 3 3" xfId="22771"/>
    <cellStyle name="Separador de milhares 2 15 3 3 2" xfId="23658"/>
    <cellStyle name="Separador de milhares 2 15 3 3 2 2" xfId="25434"/>
    <cellStyle name="Separador de milhares 2 15 3 3 3" xfId="24546"/>
    <cellStyle name="Separador de milhares 2 15 3 4" xfId="22890"/>
    <cellStyle name="Separador de milhares 2 15 3 4 2" xfId="23777"/>
    <cellStyle name="Separador de milhares 2 15 3 4 2 2" xfId="25553"/>
    <cellStyle name="Separador de milhares 2 15 3 4 3" xfId="24665"/>
    <cellStyle name="Separador de milhares 2 15 3 5" xfId="23274"/>
    <cellStyle name="Separador de milhares 2 15 3 5 2" xfId="25050"/>
    <cellStyle name="Separador de milhares 2 15 3 6" xfId="24162"/>
    <cellStyle name="Separador de milhares 2 15 3 7" xfId="2347"/>
    <cellStyle name="Separador de milhares 2 15 3 8" xfId="25938"/>
    <cellStyle name="Separador de milhares 2 15 3 9" xfId="2204"/>
    <cellStyle name="Separador de milhares 2 16" xfId="1776"/>
    <cellStyle name="Separador de milhares 2 16 2" xfId="1777"/>
    <cellStyle name="Separador de milhares 2 16 2 2" xfId="1778"/>
    <cellStyle name="Separador de milhares 2 16 2 2 10" xfId="26344"/>
    <cellStyle name="Separador de milhares 2 16 2 2 2" xfId="22477"/>
    <cellStyle name="Separador de milhares 2 16 2 2 2 2" xfId="23033"/>
    <cellStyle name="Separador de milhares 2 16 2 2 2 2 2" xfId="23920"/>
    <cellStyle name="Separador de milhares 2 16 2 2 2 2 2 2" xfId="25696"/>
    <cellStyle name="Separador de milhares 2 16 2 2 2 2 3" xfId="24808"/>
    <cellStyle name="Separador de milhares 2 16 2 2 2 3" xfId="23417"/>
    <cellStyle name="Separador de milhares 2 16 2 2 2 3 2" xfId="25193"/>
    <cellStyle name="Separador de milhares 2 16 2 2 2 4" xfId="24305"/>
    <cellStyle name="Separador de milhares 2 16 2 2 2 5" xfId="26100"/>
    <cellStyle name="Separador de milhares 2 16 2 2 2 6" xfId="26470"/>
    <cellStyle name="Separador de milhares 2 16 2 2 3" xfId="22774"/>
    <cellStyle name="Separador de milhares 2 16 2 2 3 2" xfId="23661"/>
    <cellStyle name="Separador de milhares 2 16 2 2 3 2 2" xfId="25437"/>
    <cellStyle name="Separador de milhares 2 16 2 2 3 3" xfId="24549"/>
    <cellStyle name="Separador de milhares 2 16 2 2 4" xfId="22893"/>
    <cellStyle name="Separador de milhares 2 16 2 2 4 2" xfId="23780"/>
    <cellStyle name="Separador de milhares 2 16 2 2 4 2 2" xfId="25556"/>
    <cellStyle name="Separador de milhares 2 16 2 2 4 3" xfId="24668"/>
    <cellStyle name="Separador de milhares 2 16 2 2 5" xfId="23277"/>
    <cellStyle name="Separador de milhares 2 16 2 2 5 2" xfId="25053"/>
    <cellStyle name="Separador de milhares 2 16 2 2 6" xfId="24165"/>
    <cellStyle name="Separador de milhares 2 16 2 2 7" xfId="2350"/>
    <cellStyle name="Separador de milhares 2 16 2 2 8" xfId="25939"/>
    <cellStyle name="Separador de milhares 2 16 2 2 9" xfId="2207"/>
    <cellStyle name="Separador de milhares 2 16 3" xfId="1779"/>
    <cellStyle name="Separador de milhares 2 16 3 10" xfId="26345"/>
    <cellStyle name="Separador de milhares 2 16 3 2" xfId="22476"/>
    <cellStyle name="Separador de milhares 2 16 3 2 2" xfId="23032"/>
    <cellStyle name="Separador de milhares 2 16 3 2 2 2" xfId="23919"/>
    <cellStyle name="Separador de milhares 2 16 3 2 2 2 2" xfId="25695"/>
    <cellStyle name="Separador de milhares 2 16 3 2 2 3" xfId="24807"/>
    <cellStyle name="Separador de milhares 2 16 3 2 3" xfId="23416"/>
    <cellStyle name="Separador de milhares 2 16 3 2 3 2" xfId="25192"/>
    <cellStyle name="Separador de milhares 2 16 3 2 4" xfId="24304"/>
    <cellStyle name="Separador de milhares 2 16 3 2 5" xfId="26101"/>
    <cellStyle name="Separador de milhares 2 16 3 2 6" xfId="26471"/>
    <cellStyle name="Separador de milhares 2 16 3 3" xfId="22773"/>
    <cellStyle name="Separador de milhares 2 16 3 3 2" xfId="23660"/>
    <cellStyle name="Separador de milhares 2 16 3 3 2 2" xfId="25436"/>
    <cellStyle name="Separador de milhares 2 16 3 3 3" xfId="24548"/>
    <cellStyle name="Separador de milhares 2 16 3 4" xfId="22892"/>
    <cellStyle name="Separador de milhares 2 16 3 4 2" xfId="23779"/>
    <cellStyle name="Separador de milhares 2 16 3 4 2 2" xfId="25555"/>
    <cellStyle name="Separador de milhares 2 16 3 4 3" xfId="24667"/>
    <cellStyle name="Separador de milhares 2 16 3 5" xfId="23276"/>
    <cellStyle name="Separador de milhares 2 16 3 5 2" xfId="25052"/>
    <cellStyle name="Separador de milhares 2 16 3 6" xfId="24164"/>
    <cellStyle name="Separador de milhares 2 16 3 7" xfId="2349"/>
    <cellStyle name="Separador de milhares 2 16 3 8" xfId="25940"/>
    <cellStyle name="Separador de milhares 2 16 3 9" xfId="2206"/>
    <cellStyle name="Separador de milhares 2 17" xfId="1780"/>
    <cellStyle name="Separador de milhares 2 17 2" xfId="1781"/>
    <cellStyle name="Separador de milhares 2 17 2 2" xfId="1782"/>
    <cellStyle name="Separador de milhares 2 17 2 2 10" xfId="26346"/>
    <cellStyle name="Separador de milhares 2 17 2 2 2" xfId="22479"/>
    <cellStyle name="Separador de milhares 2 17 2 2 2 2" xfId="23035"/>
    <cellStyle name="Separador de milhares 2 17 2 2 2 2 2" xfId="23922"/>
    <cellStyle name="Separador de milhares 2 17 2 2 2 2 2 2" xfId="25698"/>
    <cellStyle name="Separador de milhares 2 17 2 2 2 2 3" xfId="24810"/>
    <cellStyle name="Separador de milhares 2 17 2 2 2 3" xfId="23419"/>
    <cellStyle name="Separador de milhares 2 17 2 2 2 3 2" xfId="25195"/>
    <cellStyle name="Separador de milhares 2 17 2 2 2 4" xfId="24307"/>
    <cellStyle name="Separador de milhares 2 17 2 2 2 5" xfId="26102"/>
    <cellStyle name="Separador de milhares 2 17 2 2 2 6" xfId="26472"/>
    <cellStyle name="Separador de milhares 2 17 2 2 3" xfId="22776"/>
    <cellStyle name="Separador de milhares 2 17 2 2 3 2" xfId="23663"/>
    <cellStyle name="Separador de milhares 2 17 2 2 3 2 2" xfId="25439"/>
    <cellStyle name="Separador de milhares 2 17 2 2 3 3" xfId="24551"/>
    <cellStyle name="Separador de milhares 2 17 2 2 4" xfId="22895"/>
    <cellStyle name="Separador de milhares 2 17 2 2 4 2" xfId="23782"/>
    <cellStyle name="Separador de milhares 2 17 2 2 4 2 2" xfId="25558"/>
    <cellStyle name="Separador de milhares 2 17 2 2 4 3" xfId="24670"/>
    <cellStyle name="Separador de milhares 2 17 2 2 5" xfId="23279"/>
    <cellStyle name="Separador de milhares 2 17 2 2 5 2" xfId="25055"/>
    <cellStyle name="Separador de milhares 2 17 2 2 6" xfId="24167"/>
    <cellStyle name="Separador de milhares 2 17 2 2 7" xfId="2352"/>
    <cellStyle name="Separador de milhares 2 17 2 2 8" xfId="25941"/>
    <cellStyle name="Separador de milhares 2 17 2 2 9" xfId="2209"/>
    <cellStyle name="Separador de milhares 2 17 3" xfId="1783"/>
    <cellStyle name="Separador de milhares 2 17 3 10" xfId="26347"/>
    <cellStyle name="Separador de milhares 2 17 3 2" xfId="22478"/>
    <cellStyle name="Separador de milhares 2 17 3 2 2" xfId="23034"/>
    <cellStyle name="Separador de milhares 2 17 3 2 2 2" xfId="23921"/>
    <cellStyle name="Separador de milhares 2 17 3 2 2 2 2" xfId="25697"/>
    <cellStyle name="Separador de milhares 2 17 3 2 2 3" xfId="24809"/>
    <cellStyle name="Separador de milhares 2 17 3 2 3" xfId="23418"/>
    <cellStyle name="Separador de milhares 2 17 3 2 3 2" xfId="25194"/>
    <cellStyle name="Separador de milhares 2 17 3 2 4" xfId="24306"/>
    <cellStyle name="Separador de milhares 2 17 3 2 5" xfId="26103"/>
    <cellStyle name="Separador de milhares 2 17 3 2 6" xfId="26473"/>
    <cellStyle name="Separador de milhares 2 17 3 3" xfId="22775"/>
    <cellStyle name="Separador de milhares 2 17 3 3 2" xfId="23662"/>
    <cellStyle name="Separador de milhares 2 17 3 3 2 2" xfId="25438"/>
    <cellStyle name="Separador de milhares 2 17 3 3 3" xfId="24550"/>
    <cellStyle name="Separador de milhares 2 17 3 4" xfId="22894"/>
    <cellStyle name="Separador de milhares 2 17 3 4 2" xfId="23781"/>
    <cellStyle name="Separador de milhares 2 17 3 4 2 2" xfId="25557"/>
    <cellStyle name="Separador de milhares 2 17 3 4 3" xfId="24669"/>
    <cellStyle name="Separador de milhares 2 17 3 5" xfId="23278"/>
    <cellStyle name="Separador de milhares 2 17 3 5 2" xfId="25054"/>
    <cellStyle name="Separador de milhares 2 17 3 6" xfId="24166"/>
    <cellStyle name="Separador de milhares 2 17 3 7" xfId="2351"/>
    <cellStyle name="Separador de milhares 2 17 3 8" xfId="25942"/>
    <cellStyle name="Separador de milhares 2 17 3 9" xfId="2208"/>
    <cellStyle name="Separador de milhares 2 18" xfId="1784"/>
    <cellStyle name="Separador de milhares 2 18 2" xfId="1785"/>
    <cellStyle name="Separador de milhares 2 18 2 2" xfId="1786"/>
    <cellStyle name="Separador de milhares 2 18 2 2 10" xfId="26348"/>
    <cellStyle name="Separador de milhares 2 18 2 2 2" xfId="22481"/>
    <cellStyle name="Separador de milhares 2 18 2 2 2 2" xfId="23037"/>
    <cellStyle name="Separador de milhares 2 18 2 2 2 2 2" xfId="23924"/>
    <cellStyle name="Separador de milhares 2 18 2 2 2 2 2 2" xfId="25700"/>
    <cellStyle name="Separador de milhares 2 18 2 2 2 2 3" xfId="24812"/>
    <cellStyle name="Separador de milhares 2 18 2 2 2 3" xfId="23421"/>
    <cellStyle name="Separador de milhares 2 18 2 2 2 3 2" xfId="25197"/>
    <cellStyle name="Separador de milhares 2 18 2 2 2 4" xfId="24309"/>
    <cellStyle name="Separador de milhares 2 18 2 2 2 5" xfId="26104"/>
    <cellStyle name="Separador de milhares 2 18 2 2 2 6" xfId="26474"/>
    <cellStyle name="Separador de milhares 2 18 2 2 3" xfId="22778"/>
    <cellStyle name="Separador de milhares 2 18 2 2 3 2" xfId="23665"/>
    <cellStyle name="Separador de milhares 2 18 2 2 3 2 2" xfId="25441"/>
    <cellStyle name="Separador de milhares 2 18 2 2 3 3" xfId="24553"/>
    <cellStyle name="Separador de milhares 2 18 2 2 4" xfId="22897"/>
    <cellStyle name="Separador de milhares 2 18 2 2 4 2" xfId="23784"/>
    <cellStyle name="Separador de milhares 2 18 2 2 4 2 2" xfId="25560"/>
    <cellStyle name="Separador de milhares 2 18 2 2 4 3" xfId="24672"/>
    <cellStyle name="Separador de milhares 2 18 2 2 5" xfId="23281"/>
    <cellStyle name="Separador de milhares 2 18 2 2 5 2" xfId="25057"/>
    <cellStyle name="Separador de milhares 2 18 2 2 6" xfId="24169"/>
    <cellStyle name="Separador de milhares 2 18 2 2 7" xfId="2354"/>
    <cellStyle name="Separador de milhares 2 18 2 2 8" xfId="25943"/>
    <cellStyle name="Separador de milhares 2 18 2 2 9" xfId="2211"/>
    <cellStyle name="Separador de milhares 2 18 3" xfId="1787"/>
    <cellStyle name="Separador de milhares 2 18 3 10" xfId="26349"/>
    <cellStyle name="Separador de milhares 2 18 3 2" xfId="22480"/>
    <cellStyle name="Separador de milhares 2 18 3 2 2" xfId="23036"/>
    <cellStyle name="Separador de milhares 2 18 3 2 2 2" xfId="23923"/>
    <cellStyle name="Separador de milhares 2 18 3 2 2 2 2" xfId="25699"/>
    <cellStyle name="Separador de milhares 2 18 3 2 2 3" xfId="24811"/>
    <cellStyle name="Separador de milhares 2 18 3 2 3" xfId="23420"/>
    <cellStyle name="Separador de milhares 2 18 3 2 3 2" xfId="25196"/>
    <cellStyle name="Separador de milhares 2 18 3 2 4" xfId="24308"/>
    <cellStyle name="Separador de milhares 2 18 3 2 5" xfId="26105"/>
    <cellStyle name="Separador de milhares 2 18 3 2 6" xfId="26475"/>
    <cellStyle name="Separador de milhares 2 18 3 3" xfId="22777"/>
    <cellStyle name="Separador de milhares 2 18 3 3 2" xfId="23664"/>
    <cellStyle name="Separador de milhares 2 18 3 3 2 2" xfId="25440"/>
    <cellStyle name="Separador de milhares 2 18 3 3 3" xfId="24552"/>
    <cellStyle name="Separador de milhares 2 18 3 4" xfId="22896"/>
    <cellStyle name="Separador de milhares 2 18 3 4 2" xfId="23783"/>
    <cellStyle name="Separador de milhares 2 18 3 4 2 2" xfId="25559"/>
    <cellStyle name="Separador de milhares 2 18 3 4 3" xfId="24671"/>
    <cellStyle name="Separador de milhares 2 18 3 5" xfId="23280"/>
    <cellStyle name="Separador de milhares 2 18 3 5 2" xfId="25056"/>
    <cellStyle name="Separador de milhares 2 18 3 6" xfId="24168"/>
    <cellStyle name="Separador de milhares 2 18 3 7" xfId="2353"/>
    <cellStyle name="Separador de milhares 2 18 3 8" xfId="25944"/>
    <cellStyle name="Separador de milhares 2 18 3 9" xfId="2210"/>
    <cellStyle name="Separador de milhares 2 19" xfId="1788"/>
    <cellStyle name="Separador de milhares 2 19 2" xfId="1789"/>
    <cellStyle name="Separador de milhares 2 19 2 2" xfId="1790"/>
    <cellStyle name="Separador de milhares 2 19 2 2 10" xfId="26350"/>
    <cellStyle name="Separador de milhares 2 19 2 2 2" xfId="22483"/>
    <cellStyle name="Separador de milhares 2 19 2 2 2 2" xfId="23039"/>
    <cellStyle name="Separador de milhares 2 19 2 2 2 2 2" xfId="23926"/>
    <cellStyle name="Separador de milhares 2 19 2 2 2 2 2 2" xfId="25702"/>
    <cellStyle name="Separador de milhares 2 19 2 2 2 2 3" xfId="24814"/>
    <cellStyle name="Separador de milhares 2 19 2 2 2 3" xfId="23423"/>
    <cellStyle name="Separador de milhares 2 19 2 2 2 3 2" xfId="25199"/>
    <cellStyle name="Separador de milhares 2 19 2 2 2 4" xfId="24311"/>
    <cellStyle name="Separador de milhares 2 19 2 2 2 5" xfId="26106"/>
    <cellStyle name="Separador de milhares 2 19 2 2 2 6" xfId="26476"/>
    <cellStyle name="Separador de milhares 2 19 2 2 3" xfId="22780"/>
    <cellStyle name="Separador de milhares 2 19 2 2 3 2" xfId="23667"/>
    <cellStyle name="Separador de milhares 2 19 2 2 3 2 2" xfId="25443"/>
    <cellStyle name="Separador de milhares 2 19 2 2 3 3" xfId="24555"/>
    <cellStyle name="Separador de milhares 2 19 2 2 4" xfId="22899"/>
    <cellStyle name="Separador de milhares 2 19 2 2 4 2" xfId="23786"/>
    <cellStyle name="Separador de milhares 2 19 2 2 4 2 2" xfId="25562"/>
    <cellStyle name="Separador de milhares 2 19 2 2 4 3" xfId="24674"/>
    <cellStyle name="Separador de milhares 2 19 2 2 5" xfId="23283"/>
    <cellStyle name="Separador de milhares 2 19 2 2 5 2" xfId="25059"/>
    <cellStyle name="Separador de milhares 2 19 2 2 6" xfId="24171"/>
    <cellStyle name="Separador de milhares 2 19 2 2 7" xfId="2356"/>
    <cellStyle name="Separador de milhares 2 19 2 2 8" xfId="25945"/>
    <cellStyle name="Separador de milhares 2 19 2 2 9" xfId="2213"/>
    <cellStyle name="Separador de milhares 2 19 3" xfId="1791"/>
    <cellStyle name="Separador de milhares 2 19 3 10" xfId="26351"/>
    <cellStyle name="Separador de milhares 2 19 3 2" xfId="22482"/>
    <cellStyle name="Separador de milhares 2 19 3 2 2" xfId="23038"/>
    <cellStyle name="Separador de milhares 2 19 3 2 2 2" xfId="23925"/>
    <cellStyle name="Separador de milhares 2 19 3 2 2 2 2" xfId="25701"/>
    <cellStyle name="Separador de milhares 2 19 3 2 2 3" xfId="24813"/>
    <cellStyle name="Separador de milhares 2 19 3 2 3" xfId="23422"/>
    <cellStyle name="Separador de milhares 2 19 3 2 3 2" xfId="25198"/>
    <cellStyle name="Separador de milhares 2 19 3 2 4" xfId="24310"/>
    <cellStyle name="Separador de milhares 2 19 3 2 5" xfId="26107"/>
    <cellStyle name="Separador de milhares 2 19 3 2 6" xfId="26477"/>
    <cellStyle name="Separador de milhares 2 19 3 3" xfId="22779"/>
    <cellStyle name="Separador de milhares 2 19 3 3 2" xfId="23666"/>
    <cellStyle name="Separador de milhares 2 19 3 3 2 2" xfId="25442"/>
    <cellStyle name="Separador de milhares 2 19 3 3 3" xfId="24554"/>
    <cellStyle name="Separador de milhares 2 19 3 4" xfId="22898"/>
    <cellStyle name="Separador de milhares 2 19 3 4 2" xfId="23785"/>
    <cellStyle name="Separador de milhares 2 19 3 4 2 2" xfId="25561"/>
    <cellStyle name="Separador de milhares 2 19 3 4 3" xfId="24673"/>
    <cellStyle name="Separador de milhares 2 19 3 5" xfId="23282"/>
    <cellStyle name="Separador de milhares 2 19 3 5 2" xfId="25058"/>
    <cellStyle name="Separador de milhares 2 19 3 6" xfId="24170"/>
    <cellStyle name="Separador de milhares 2 19 3 7" xfId="2355"/>
    <cellStyle name="Separador de milhares 2 19 3 8" xfId="25946"/>
    <cellStyle name="Separador de milhares 2 19 3 9" xfId="2212"/>
    <cellStyle name="Separador de milhares 2 2" xfId="1792"/>
    <cellStyle name="Separador de milhares 2 2 10" xfId="1793"/>
    <cellStyle name="Separador de milhares 2 2 10 2" xfId="1794"/>
    <cellStyle name="Separador de milhares 2 2 10 2 2" xfId="1795"/>
    <cellStyle name="Separador de milhares 2 2 10 2 2 10" xfId="26352"/>
    <cellStyle name="Separador de milhares 2 2 10 2 2 2" xfId="22486"/>
    <cellStyle name="Separador de milhares 2 2 10 2 2 2 2" xfId="23042"/>
    <cellStyle name="Separador de milhares 2 2 10 2 2 2 2 2" xfId="23929"/>
    <cellStyle name="Separador de milhares 2 2 10 2 2 2 2 2 2" xfId="25705"/>
    <cellStyle name="Separador de milhares 2 2 10 2 2 2 2 3" xfId="24817"/>
    <cellStyle name="Separador de milhares 2 2 10 2 2 2 3" xfId="23426"/>
    <cellStyle name="Separador de milhares 2 2 10 2 2 2 3 2" xfId="25202"/>
    <cellStyle name="Separador de milhares 2 2 10 2 2 2 4" xfId="24314"/>
    <cellStyle name="Separador de milhares 2 2 10 2 2 2 5" xfId="26108"/>
    <cellStyle name="Separador de milhares 2 2 10 2 2 2 6" xfId="26478"/>
    <cellStyle name="Separador de milhares 2 2 10 2 2 3" xfId="22783"/>
    <cellStyle name="Separador de milhares 2 2 10 2 2 3 2" xfId="23670"/>
    <cellStyle name="Separador de milhares 2 2 10 2 2 3 2 2" xfId="25446"/>
    <cellStyle name="Separador de milhares 2 2 10 2 2 3 3" xfId="24558"/>
    <cellStyle name="Separador de milhares 2 2 10 2 2 4" xfId="22902"/>
    <cellStyle name="Separador de milhares 2 2 10 2 2 4 2" xfId="23789"/>
    <cellStyle name="Separador de milhares 2 2 10 2 2 4 2 2" xfId="25565"/>
    <cellStyle name="Separador de milhares 2 2 10 2 2 4 3" xfId="24677"/>
    <cellStyle name="Separador de milhares 2 2 10 2 2 5" xfId="23286"/>
    <cellStyle name="Separador de milhares 2 2 10 2 2 5 2" xfId="25062"/>
    <cellStyle name="Separador de milhares 2 2 10 2 2 6" xfId="24174"/>
    <cellStyle name="Separador de milhares 2 2 10 2 2 7" xfId="2359"/>
    <cellStyle name="Separador de milhares 2 2 10 2 2 8" xfId="25947"/>
    <cellStyle name="Separador de milhares 2 2 10 2 2 9" xfId="2216"/>
    <cellStyle name="Separador de milhares 2 2 10 3" xfId="1796"/>
    <cellStyle name="Separador de milhares 2 2 10 3 10" xfId="26353"/>
    <cellStyle name="Separador de milhares 2 2 10 3 2" xfId="22485"/>
    <cellStyle name="Separador de milhares 2 2 10 3 2 2" xfId="23041"/>
    <cellStyle name="Separador de milhares 2 2 10 3 2 2 2" xfId="23928"/>
    <cellStyle name="Separador de milhares 2 2 10 3 2 2 2 2" xfId="25704"/>
    <cellStyle name="Separador de milhares 2 2 10 3 2 2 3" xfId="24816"/>
    <cellStyle name="Separador de milhares 2 2 10 3 2 3" xfId="23425"/>
    <cellStyle name="Separador de milhares 2 2 10 3 2 3 2" xfId="25201"/>
    <cellStyle name="Separador de milhares 2 2 10 3 2 4" xfId="24313"/>
    <cellStyle name="Separador de milhares 2 2 10 3 2 5" xfId="26109"/>
    <cellStyle name="Separador de milhares 2 2 10 3 2 6" xfId="26479"/>
    <cellStyle name="Separador de milhares 2 2 10 3 3" xfId="22782"/>
    <cellStyle name="Separador de milhares 2 2 10 3 3 2" xfId="23669"/>
    <cellStyle name="Separador de milhares 2 2 10 3 3 2 2" xfId="25445"/>
    <cellStyle name="Separador de milhares 2 2 10 3 3 3" xfId="24557"/>
    <cellStyle name="Separador de milhares 2 2 10 3 4" xfId="22901"/>
    <cellStyle name="Separador de milhares 2 2 10 3 4 2" xfId="23788"/>
    <cellStyle name="Separador de milhares 2 2 10 3 4 2 2" xfId="25564"/>
    <cellStyle name="Separador de milhares 2 2 10 3 4 3" xfId="24676"/>
    <cellStyle name="Separador de milhares 2 2 10 3 5" xfId="23285"/>
    <cellStyle name="Separador de milhares 2 2 10 3 5 2" xfId="25061"/>
    <cellStyle name="Separador de milhares 2 2 10 3 6" xfId="24173"/>
    <cellStyle name="Separador de milhares 2 2 10 3 7" xfId="2358"/>
    <cellStyle name="Separador de milhares 2 2 10 3 8" xfId="25948"/>
    <cellStyle name="Separador de milhares 2 2 10 3 9" xfId="2215"/>
    <cellStyle name="Separador de milhares 2 2 11" xfId="1797"/>
    <cellStyle name="Separador de milhares 2 2 11 2" xfId="1798"/>
    <cellStyle name="Separador de milhares 2 2 11 2 2" xfId="1799"/>
    <cellStyle name="Separador de milhares 2 2 11 2 2 10" xfId="26354"/>
    <cellStyle name="Separador de milhares 2 2 11 2 2 2" xfId="22488"/>
    <cellStyle name="Separador de milhares 2 2 11 2 2 2 2" xfId="23044"/>
    <cellStyle name="Separador de milhares 2 2 11 2 2 2 2 2" xfId="23931"/>
    <cellStyle name="Separador de milhares 2 2 11 2 2 2 2 2 2" xfId="25707"/>
    <cellStyle name="Separador de milhares 2 2 11 2 2 2 2 3" xfId="24819"/>
    <cellStyle name="Separador de milhares 2 2 11 2 2 2 3" xfId="23428"/>
    <cellStyle name="Separador de milhares 2 2 11 2 2 2 3 2" xfId="25204"/>
    <cellStyle name="Separador de milhares 2 2 11 2 2 2 4" xfId="24316"/>
    <cellStyle name="Separador de milhares 2 2 11 2 2 2 5" xfId="26110"/>
    <cellStyle name="Separador de milhares 2 2 11 2 2 2 6" xfId="26480"/>
    <cellStyle name="Separador de milhares 2 2 11 2 2 3" xfId="22785"/>
    <cellStyle name="Separador de milhares 2 2 11 2 2 3 2" xfId="23672"/>
    <cellStyle name="Separador de milhares 2 2 11 2 2 3 2 2" xfId="25448"/>
    <cellStyle name="Separador de milhares 2 2 11 2 2 3 3" xfId="24560"/>
    <cellStyle name="Separador de milhares 2 2 11 2 2 4" xfId="22904"/>
    <cellStyle name="Separador de milhares 2 2 11 2 2 4 2" xfId="23791"/>
    <cellStyle name="Separador de milhares 2 2 11 2 2 4 2 2" xfId="25567"/>
    <cellStyle name="Separador de milhares 2 2 11 2 2 4 3" xfId="24679"/>
    <cellStyle name="Separador de milhares 2 2 11 2 2 5" xfId="23288"/>
    <cellStyle name="Separador de milhares 2 2 11 2 2 5 2" xfId="25064"/>
    <cellStyle name="Separador de milhares 2 2 11 2 2 6" xfId="24176"/>
    <cellStyle name="Separador de milhares 2 2 11 2 2 7" xfId="2361"/>
    <cellStyle name="Separador de milhares 2 2 11 2 2 8" xfId="25949"/>
    <cellStyle name="Separador de milhares 2 2 11 2 2 9" xfId="2218"/>
    <cellStyle name="Separador de milhares 2 2 11 3" xfId="1800"/>
    <cellStyle name="Separador de milhares 2 2 11 3 10" xfId="26355"/>
    <cellStyle name="Separador de milhares 2 2 11 3 2" xfId="22487"/>
    <cellStyle name="Separador de milhares 2 2 11 3 2 2" xfId="23043"/>
    <cellStyle name="Separador de milhares 2 2 11 3 2 2 2" xfId="23930"/>
    <cellStyle name="Separador de milhares 2 2 11 3 2 2 2 2" xfId="25706"/>
    <cellStyle name="Separador de milhares 2 2 11 3 2 2 3" xfId="24818"/>
    <cellStyle name="Separador de milhares 2 2 11 3 2 3" xfId="23427"/>
    <cellStyle name="Separador de milhares 2 2 11 3 2 3 2" xfId="25203"/>
    <cellStyle name="Separador de milhares 2 2 11 3 2 4" xfId="24315"/>
    <cellStyle name="Separador de milhares 2 2 11 3 2 5" xfId="26111"/>
    <cellStyle name="Separador de milhares 2 2 11 3 2 6" xfId="26481"/>
    <cellStyle name="Separador de milhares 2 2 11 3 3" xfId="22784"/>
    <cellStyle name="Separador de milhares 2 2 11 3 3 2" xfId="23671"/>
    <cellStyle name="Separador de milhares 2 2 11 3 3 2 2" xfId="25447"/>
    <cellStyle name="Separador de milhares 2 2 11 3 3 3" xfId="24559"/>
    <cellStyle name="Separador de milhares 2 2 11 3 4" xfId="22903"/>
    <cellStyle name="Separador de milhares 2 2 11 3 4 2" xfId="23790"/>
    <cellStyle name="Separador de milhares 2 2 11 3 4 2 2" xfId="25566"/>
    <cellStyle name="Separador de milhares 2 2 11 3 4 3" xfId="24678"/>
    <cellStyle name="Separador de milhares 2 2 11 3 5" xfId="23287"/>
    <cellStyle name="Separador de milhares 2 2 11 3 5 2" xfId="25063"/>
    <cellStyle name="Separador de milhares 2 2 11 3 6" xfId="24175"/>
    <cellStyle name="Separador de milhares 2 2 11 3 7" xfId="2360"/>
    <cellStyle name="Separador de milhares 2 2 11 3 8" xfId="25950"/>
    <cellStyle name="Separador de milhares 2 2 11 3 9" xfId="2217"/>
    <cellStyle name="Separador de milhares 2 2 12" xfId="1801"/>
    <cellStyle name="Separador de milhares 2 2 13" xfId="1802"/>
    <cellStyle name="Separador de milhares 2 2 13 2" xfId="1803"/>
    <cellStyle name="Separador de milhares 2 2 13 2 10" xfId="26356"/>
    <cellStyle name="Separador de milhares 2 2 13 2 2" xfId="22489"/>
    <cellStyle name="Separador de milhares 2 2 13 2 2 2" xfId="23045"/>
    <cellStyle name="Separador de milhares 2 2 13 2 2 2 2" xfId="23932"/>
    <cellStyle name="Separador de milhares 2 2 13 2 2 2 2 2" xfId="25708"/>
    <cellStyle name="Separador de milhares 2 2 13 2 2 2 3" xfId="24820"/>
    <cellStyle name="Separador de milhares 2 2 13 2 2 3" xfId="23429"/>
    <cellStyle name="Separador de milhares 2 2 13 2 2 3 2" xfId="25205"/>
    <cellStyle name="Separador de milhares 2 2 13 2 2 4" xfId="24317"/>
    <cellStyle name="Separador de milhares 2 2 13 2 2 5" xfId="26112"/>
    <cellStyle name="Separador de milhares 2 2 13 2 2 6" xfId="26482"/>
    <cellStyle name="Separador de milhares 2 2 13 2 3" xfId="22786"/>
    <cellStyle name="Separador de milhares 2 2 13 2 3 2" xfId="23673"/>
    <cellStyle name="Separador de milhares 2 2 13 2 3 2 2" xfId="25449"/>
    <cellStyle name="Separador de milhares 2 2 13 2 3 3" xfId="24561"/>
    <cellStyle name="Separador de milhares 2 2 13 2 4" xfId="22905"/>
    <cellStyle name="Separador de milhares 2 2 13 2 4 2" xfId="23792"/>
    <cellStyle name="Separador de milhares 2 2 13 2 4 2 2" xfId="25568"/>
    <cellStyle name="Separador de milhares 2 2 13 2 4 3" xfId="24680"/>
    <cellStyle name="Separador de milhares 2 2 13 2 5" xfId="23289"/>
    <cellStyle name="Separador de milhares 2 2 13 2 5 2" xfId="25065"/>
    <cellStyle name="Separador de milhares 2 2 13 2 6" xfId="24177"/>
    <cellStyle name="Separador de milhares 2 2 13 2 7" xfId="2362"/>
    <cellStyle name="Separador de milhares 2 2 13 2 8" xfId="25951"/>
    <cellStyle name="Separador de milhares 2 2 13 2 9" xfId="2219"/>
    <cellStyle name="Separador de milhares 2 2 14" xfId="1804"/>
    <cellStyle name="Separador de milhares 2 2 14 10" xfId="26357"/>
    <cellStyle name="Separador de milhares 2 2 14 2" xfId="22484"/>
    <cellStyle name="Separador de milhares 2 2 14 2 2" xfId="23040"/>
    <cellStyle name="Separador de milhares 2 2 14 2 2 2" xfId="23927"/>
    <cellStyle name="Separador de milhares 2 2 14 2 2 2 2" xfId="25703"/>
    <cellStyle name="Separador de milhares 2 2 14 2 2 3" xfId="24815"/>
    <cellStyle name="Separador de milhares 2 2 14 2 3" xfId="23424"/>
    <cellStyle name="Separador de milhares 2 2 14 2 3 2" xfId="25200"/>
    <cellStyle name="Separador de milhares 2 2 14 2 4" xfId="24312"/>
    <cellStyle name="Separador de milhares 2 2 14 2 5" xfId="26113"/>
    <cellStyle name="Separador de milhares 2 2 14 2 6" xfId="26483"/>
    <cellStyle name="Separador de milhares 2 2 14 3" xfId="22781"/>
    <cellStyle name="Separador de milhares 2 2 14 3 2" xfId="23668"/>
    <cellStyle name="Separador de milhares 2 2 14 3 2 2" xfId="25444"/>
    <cellStyle name="Separador de milhares 2 2 14 3 3" xfId="24556"/>
    <cellStyle name="Separador de milhares 2 2 14 4" xfId="22900"/>
    <cellStyle name="Separador de milhares 2 2 14 4 2" xfId="23787"/>
    <cellStyle name="Separador de milhares 2 2 14 4 2 2" xfId="25563"/>
    <cellStyle name="Separador de milhares 2 2 14 4 3" xfId="24675"/>
    <cellStyle name="Separador de milhares 2 2 14 5" xfId="23284"/>
    <cellStyle name="Separador de milhares 2 2 14 5 2" xfId="25060"/>
    <cellStyle name="Separador de milhares 2 2 14 6" xfId="24172"/>
    <cellStyle name="Separador de milhares 2 2 14 7" xfId="2357"/>
    <cellStyle name="Separador de milhares 2 2 14 8" xfId="25952"/>
    <cellStyle name="Separador de milhares 2 2 14 9" xfId="2214"/>
    <cellStyle name="Separador de milhares 2 2 2" xfId="1805"/>
    <cellStyle name="Separador de milhares 2 2 2 2" xfId="1806"/>
    <cellStyle name="Separador de milhares 2 2 2 2 2" xfId="1807"/>
    <cellStyle name="Separador de milhares 2 2 2 2 2 10" xfId="2221"/>
    <cellStyle name="Separador de milhares 2 2 2 2 2 11" xfId="26358"/>
    <cellStyle name="Separador de milhares 2 2 2 2 2 2" xfId="2591"/>
    <cellStyle name="Separador de milhares 2 2 2 2 2 2 2" xfId="26114"/>
    <cellStyle name="Separador de milhares 2 2 2 2 2 2 3" xfId="26484"/>
    <cellStyle name="Separador de milhares 2 2 2 2 2 3" xfId="22491"/>
    <cellStyle name="Separador de milhares 2 2 2 2 2 3 2" xfId="23047"/>
    <cellStyle name="Separador de milhares 2 2 2 2 2 3 2 2" xfId="23934"/>
    <cellStyle name="Separador de milhares 2 2 2 2 2 3 2 2 2" xfId="25710"/>
    <cellStyle name="Separador de milhares 2 2 2 2 2 3 2 3" xfId="24822"/>
    <cellStyle name="Separador de milhares 2 2 2 2 2 3 3" xfId="23431"/>
    <cellStyle name="Separador de milhares 2 2 2 2 2 3 3 2" xfId="25207"/>
    <cellStyle name="Separador de milhares 2 2 2 2 2 3 4" xfId="24319"/>
    <cellStyle name="Separador de milhares 2 2 2 2 2 4" xfId="22788"/>
    <cellStyle name="Separador de milhares 2 2 2 2 2 4 2" xfId="23675"/>
    <cellStyle name="Separador de milhares 2 2 2 2 2 4 2 2" xfId="25451"/>
    <cellStyle name="Separador de milhares 2 2 2 2 2 4 3" xfId="24563"/>
    <cellStyle name="Separador de milhares 2 2 2 2 2 5" xfId="22907"/>
    <cellStyle name="Separador de milhares 2 2 2 2 2 5 2" xfId="23794"/>
    <cellStyle name="Separador de milhares 2 2 2 2 2 5 2 2" xfId="25570"/>
    <cellStyle name="Separador de milhares 2 2 2 2 2 5 3" xfId="24682"/>
    <cellStyle name="Separador de milhares 2 2 2 2 2 6" xfId="23291"/>
    <cellStyle name="Separador de milhares 2 2 2 2 2 6 2" xfId="25067"/>
    <cellStyle name="Separador de milhares 2 2 2 2 2 7" xfId="24179"/>
    <cellStyle name="Separador de milhares 2 2 2 2 2 8" xfId="2364"/>
    <cellStyle name="Separador de milhares 2 2 2 2 2 9" xfId="25953"/>
    <cellStyle name="Separador de milhares 2 2 2 2 3" xfId="2589"/>
    <cellStyle name="Separador de milhares 2 2 2 3" xfId="1808"/>
    <cellStyle name="Separador de milhares 2 2 2 3 10" xfId="2220"/>
    <cellStyle name="Separador de milhares 2 2 2 3 11" xfId="26359"/>
    <cellStyle name="Separador de milhares 2 2 2 3 2" xfId="2602"/>
    <cellStyle name="Separador de milhares 2 2 2 3 2 2" xfId="22627"/>
    <cellStyle name="Separador de milhares 2 2 2 3 2 2 2" xfId="23183"/>
    <cellStyle name="Separador de milhares 2 2 2 3 2 2 2 2" xfId="24070"/>
    <cellStyle name="Separador de milhares 2 2 2 3 2 2 2 2 2" xfId="25846"/>
    <cellStyle name="Separador de milhares 2 2 2 3 2 2 2 3" xfId="24958"/>
    <cellStyle name="Separador de milhares 2 2 2 3 2 2 3" xfId="23567"/>
    <cellStyle name="Separador de milhares 2 2 2 3 2 2 3 2" xfId="25343"/>
    <cellStyle name="Separador de milhares 2 2 2 3 2 2 4" xfId="24455"/>
    <cellStyle name="Separador de milhares 2 2 2 3 2 3" xfId="26115"/>
    <cellStyle name="Separador de milhares 2 2 2 3 2 4" xfId="26485"/>
    <cellStyle name="Separador de milhares 2 2 2 3 3" xfId="22490"/>
    <cellStyle name="Separador de milhares 2 2 2 3 3 2" xfId="23046"/>
    <cellStyle name="Separador de milhares 2 2 2 3 3 2 2" xfId="23933"/>
    <cellStyle name="Separador de milhares 2 2 2 3 3 2 2 2" xfId="25709"/>
    <cellStyle name="Separador de milhares 2 2 2 3 3 2 3" xfId="24821"/>
    <cellStyle name="Separador de milhares 2 2 2 3 3 3" xfId="23430"/>
    <cellStyle name="Separador de milhares 2 2 2 3 3 3 2" xfId="25206"/>
    <cellStyle name="Separador de milhares 2 2 2 3 3 4" xfId="24318"/>
    <cellStyle name="Separador de milhares 2 2 2 3 4" xfId="22787"/>
    <cellStyle name="Separador de milhares 2 2 2 3 4 2" xfId="23674"/>
    <cellStyle name="Separador de milhares 2 2 2 3 4 2 2" xfId="25450"/>
    <cellStyle name="Separador de milhares 2 2 2 3 4 3" xfId="24562"/>
    <cellStyle name="Separador de milhares 2 2 2 3 5" xfId="22906"/>
    <cellStyle name="Separador de milhares 2 2 2 3 5 2" xfId="23793"/>
    <cellStyle name="Separador de milhares 2 2 2 3 5 2 2" xfId="25569"/>
    <cellStyle name="Separador de milhares 2 2 2 3 5 3" xfId="24681"/>
    <cellStyle name="Separador de milhares 2 2 2 3 6" xfId="23290"/>
    <cellStyle name="Separador de milhares 2 2 2 3 6 2" xfId="25066"/>
    <cellStyle name="Separador de milhares 2 2 2 3 7" xfId="24178"/>
    <cellStyle name="Separador de milhares 2 2 2 3 8" xfId="2363"/>
    <cellStyle name="Separador de milhares 2 2 2 3 9" xfId="25954"/>
    <cellStyle name="Separador de milhares 2 2 2 4" xfId="2593"/>
    <cellStyle name="Separador de milhares 2 2 3" xfId="1809"/>
    <cellStyle name="Separador de milhares 2 2 3 2" xfId="1810"/>
    <cellStyle name="Separador de milhares 2 2 3 2 2" xfId="1811"/>
    <cellStyle name="Separador de milhares 2 2 3 2 2 10" xfId="26360"/>
    <cellStyle name="Separador de milhares 2 2 3 2 2 2" xfId="22493"/>
    <cellStyle name="Separador de milhares 2 2 3 2 2 2 2" xfId="23049"/>
    <cellStyle name="Separador de milhares 2 2 3 2 2 2 2 2" xfId="23936"/>
    <cellStyle name="Separador de milhares 2 2 3 2 2 2 2 2 2" xfId="25712"/>
    <cellStyle name="Separador de milhares 2 2 3 2 2 2 2 3" xfId="24824"/>
    <cellStyle name="Separador de milhares 2 2 3 2 2 2 3" xfId="23433"/>
    <cellStyle name="Separador de milhares 2 2 3 2 2 2 3 2" xfId="25209"/>
    <cellStyle name="Separador de milhares 2 2 3 2 2 2 4" xfId="24321"/>
    <cellStyle name="Separador de milhares 2 2 3 2 2 2 5" xfId="26116"/>
    <cellStyle name="Separador de milhares 2 2 3 2 2 2 6" xfId="26486"/>
    <cellStyle name="Separador de milhares 2 2 3 2 2 3" xfId="22790"/>
    <cellStyle name="Separador de milhares 2 2 3 2 2 3 2" xfId="23677"/>
    <cellStyle name="Separador de milhares 2 2 3 2 2 3 2 2" xfId="25453"/>
    <cellStyle name="Separador de milhares 2 2 3 2 2 3 3" xfId="24565"/>
    <cellStyle name="Separador de milhares 2 2 3 2 2 4" xfId="22909"/>
    <cellStyle name="Separador de milhares 2 2 3 2 2 4 2" xfId="23796"/>
    <cellStyle name="Separador de milhares 2 2 3 2 2 4 2 2" xfId="25572"/>
    <cellStyle name="Separador de milhares 2 2 3 2 2 4 3" xfId="24684"/>
    <cellStyle name="Separador de milhares 2 2 3 2 2 5" xfId="23293"/>
    <cellStyle name="Separador de milhares 2 2 3 2 2 5 2" xfId="25069"/>
    <cellStyle name="Separador de milhares 2 2 3 2 2 6" xfId="24181"/>
    <cellStyle name="Separador de milhares 2 2 3 2 2 7" xfId="2366"/>
    <cellStyle name="Separador de milhares 2 2 3 2 2 8" xfId="25955"/>
    <cellStyle name="Separador de milhares 2 2 3 2 2 9" xfId="2223"/>
    <cellStyle name="Separador de milhares 2 2 3 3" xfId="1812"/>
    <cellStyle name="Separador de milhares 2 2 3 3 10" xfId="26361"/>
    <cellStyle name="Separador de milhares 2 2 3 3 2" xfId="22492"/>
    <cellStyle name="Separador de milhares 2 2 3 3 2 2" xfId="23048"/>
    <cellStyle name="Separador de milhares 2 2 3 3 2 2 2" xfId="23935"/>
    <cellStyle name="Separador de milhares 2 2 3 3 2 2 2 2" xfId="25711"/>
    <cellStyle name="Separador de milhares 2 2 3 3 2 2 3" xfId="24823"/>
    <cellStyle name="Separador de milhares 2 2 3 3 2 3" xfId="23432"/>
    <cellStyle name="Separador de milhares 2 2 3 3 2 3 2" xfId="25208"/>
    <cellStyle name="Separador de milhares 2 2 3 3 2 4" xfId="24320"/>
    <cellStyle name="Separador de milhares 2 2 3 3 2 5" xfId="26117"/>
    <cellStyle name="Separador de milhares 2 2 3 3 2 6" xfId="26487"/>
    <cellStyle name="Separador de milhares 2 2 3 3 3" xfId="22789"/>
    <cellStyle name="Separador de milhares 2 2 3 3 3 2" xfId="23676"/>
    <cellStyle name="Separador de milhares 2 2 3 3 3 2 2" xfId="25452"/>
    <cellStyle name="Separador de milhares 2 2 3 3 3 3" xfId="24564"/>
    <cellStyle name="Separador de milhares 2 2 3 3 4" xfId="22908"/>
    <cellStyle name="Separador de milhares 2 2 3 3 4 2" xfId="23795"/>
    <cellStyle name="Separador de milhares 2 2 3 3 4 2 2" xfId="25571"/>
    <cellStyle name="Separador de milhares 2 2 3 3 4 3" xfId="24683"/>
    <cellStyle name="Separador de milhares 2 2 3 3 5" xfId="23292"/>
    <cellStyle name="Separador de milhares 2 2 3 3 5 2" xfId="25068"/>
    <cellStyle name="Separador de milhares 2 2 3 3 6" xfId="24180"/>
    <cellStyle name="Separador de milhares 2 2 3 3 7" xfId="2365"/>
    <cellStyle name="Separador de milhares 2 2 3 3 8" xfId="25956"/>
    <cellStyle name="Separador de milhares 2 2 3 3 9" xfId="2222"/>
    <cellStyle name="Separador de milhares 2 2 3 4" xfId="2598"/>
    <cellStyle name="Separador de milhares 2 2 4" xfId="1813"/>
    <cellStyle name="Separador de milhares 2 2 4 2" xfId="1814"/>
    <cellStyle name="Separador de milhares 2 2 4 2 2" xfId="1815"/>
    <cellStyle name="Separador de milhares 2 2 4 2 2 10" xfId="26362"/>
    <cellStyle name="Separador de milhares 2 2 4 2 2 2" xfId="22495"/>
    <cellStyle name="Separador de milhares 2 2 4 2 2 2 2" xfId="23051"/>
    <cellStyle name="Separador de milhares 2 2 4 2 2 2 2 2" xfId="23938"/>
    <cellStyle name="Separador de milhares 2 2 4 2 2 2 2 2 2" xfId="25714"/>
    <cellStyle name="Separador de milhares 2 2 4 2 2 2 2 3" xfId="24826"/>
    <cellStyle name="Separador de milhares 2 2 4 2 2 2 3" xfId="23435"/>
    <cellStyle name="Separador de milhares 2 2 4 2 2 2 3 2" xfId="25211"/>
    <cellStyle name="Separador de milhares 2 2 4 2 2 2 4" xfId="24323"/>
    <cellStyle name="Separador de milhares 2 2 4 2 2 2 5" xfId="26118"/>
    <cellStyle name="Separador de milhares 2 2 4 2 2 2 6" xfId="26488"/>
    <cellStyle name="Separador de milhares 2 2 4 2 2 3" xfId="22792"/>
    <cellStyle name="Separador de milhares 2 2 4 2 2 3 2" xfId="23679"/>
    <cellStyle name="Separador de milhares 2 2 4 2 2 3 2 2" xfId="25455"/>
    <cellStyle name="Separador de milhares 2 2 4 2 2 3 3" xfId="24567"/>
    <cellStyle name="Separador de milhares 2 2 4 2 2 4" xfId="22911"/>
    <cellStyle name="Separador de milhares 2 2 4 2 2 4 2" xfId="23798"/>
    <cellStyle name="Separador de milhares 2 2 4 2 2 4 2 2" xfId="25574"/>
    <cellStyle name="Separador de milhares 2 2 4 2 2 4 3" xfId="24686"/>
    <cellStyle name="Separador de milhares 2 2 4 2 2 5" xfId="23295"/>
    <cellStyle name="Separador de milhares 2 2 4 2 2 5 2" xfId="25071"/>
    <cellStyle name="Separador de milhares 2 2 4 2 2 6" xfId="24183"/>
    <cellStyle name="Separador de milhares 2 2 4 2 2 7" xfId="2368"/>
    <cellStyle name="Separador de milhares 2 2 4 2 2 8" xfId="25957"/>
    <cellStyle name="Separador de milhares 2 2 4 2 2 9" xfId="2225"/>
    <cellStyle name="Separador de milhares 2 2 4 3" xfId="1816"/>
    <cellStyle name="Separador de milhares 2 2 4 3 10" xfId="26363"/>
    <cellStyle name="Separador de milhares 2 2 4 3 2" xfId="22494"/>
    <cellStyle name="Separador de milhares 2 2 4 3 2 2" xfId="23050"/>
    <cellStyle name="Separador de milhares 2 2 4 3 2 2 2" xfId="23937"/>
    <cellStyle name="Separador de milhares 2 2 4 3 2 2 2 2" xfId="25713"/>
    <cellStyle name="Separador de milhares 2 2 4 3 2 2 3" xfId="24825"/>
    <cellStyle name="Separador de milhares 2 2 4 3 2 3" xfId="23434"/>
    <cellStyle name="Separador de milhares 2 2 4 3 2 3 2" xfId="25210"/>
    <cellStyle name="Separador de milhares 2 2 4 3 2 4" xfId="24322"/>
    <cellStyle name="Separador de milhares 2 2 4 3 2 5" xfId="26119"/>
    <cellStyle name="Separador de milhares 2 2 4 3 2 6" xfId="26489"/>
    <cellStyle name="Separador de milhares 2 2 4 3 3" xfId="22791"/>
    <cellStyle name="Separador de milhares 2 2 4 3 3 2" xfId="23678"/>
    <cellStyle name="Separador de milhares 2 2 4 3 3 2 2" xfId="25454"/>
    <cellStyle name="Separador de milhares 2 2 4 3 3 3" xfId="24566"/>
    <cellStyle name="Separador de milhares 2 2 4 3 4" xfId="22910"/>
    <cellStyle name="Separador de milhares 2 2 4 3 4 2" xfId="23797"/>
    <cellStyle name="Separador de milhares 2 2 4 3 4 2 2" xfId="25573"/>
    <cellStyle name="Separador de milhares 2 2 4 3 4 3" xfId="24685"/>
    <cellStyle name="Separador de milhares 2 2 4 3 5" xfId="23294"/>
    <cellStyle name="Separador de milhares 2 2 4 3 5 2" xfId="25070"/>
    <cellStyle name="Separador de milhares 2 2 4 3 6" xfId="24182"/>
    <cellStyle name="Separador de milhares 2 2 4 3 7" xfId="2367"/>
    <cellStyle name="Separador de milhares 2 2 4 3 8" xfId="25958"/>
    <cellStyle name="Separador de milhares 2 2 4 3 9" xfId="2224"/>
    <cellStyle name="Separador de milhares 2 2 4 4" xfId="2599"/>
    <cellStyle name="Separador de milhares 2 2 5" xfId="1817"/>
    <cellStyle name="Separador de milhares 2 2 5 2" xfId="1818"/>
    <cellStyle name="Separador de milhares 2 2 5 2 2" xfId="1819"/>
    <cellStyle name="Separador de milhares 2 2 5 2 2 10" xfId="26364"/>
    <cellStyle name="Separador de milhares 2 2 5 2 2 2" xfId="22497"/>
    <cellStyle name="Separador de milhares 2 2 5 2 2 2 2" xfId="23053"/>
    <cellStyle name="Separador de milhares 2 2 5 2 2 2 2 2" xfId="23940"/>
    <cellStyle name="Separador de milhares 2 2 5 2 2 2 2 2 2" xfId="25716"/>
    <cellStyle name="Separador de milhares 2 2 5 2 2 2 2 3" xfId="24828"/>
    <cellStyle name="Separador de milhares 2 2 5 2 2 2 3" xfId="23437"/>
    <cellStyle name="Separador de milhares 2 2 5 2 2 2 3 2" xfId="25213"/>
    <cellStyle name="Separador de milhares 2 2 5 2 2 2 4" xfId="24325"/>
    <cellStyle name="Separador de milhares 2 2 5 2 2 2 5" xfId="26120"/>
    <cellStyle name="Separador de milhares 2 2 5 2 2 2 6" xfId="26490"/>
    <cellStyle name="Separador de milhares 2 2 5 2 2 3" xfId="22794"/>
    <cellStyle name="Separador de milhares 2 2 5 2 2 3 2" xfId="23681"/>
    <cellStyle name="Separador de milhares 2 2 5 2 2 3 2 2" xfId="25457"/>
    <cellStyle name="Separador de milhares 2 2 5 2 2 3 3" xfId="24569"/>
    <cellStyle name="Separador de milhares 2 2 5 2 2 4" xfId="22913"/>
    <cellStyle name="Separador de milhares 2 2 5 2 2 4 2" xfId="23800"/>
    <cellStyle name="Separador de milhares 2 2 5 2 2 4 2 2" xfId="25576"/>
    <cellStyle name="Separador de milhares 2 2 5 2 2 4 3" xfId="24688"/>
    <cellStyle name="Separador de milhares 2 2 5 2 2 5" xfId="23297"/>
    <cellStyle name="Separador de milhares 2 2 5 2 2 5 2" xfId="25073"/>
    <cellStyle name="Separador de milhares 2 2 5 2 2 6" xfId="24185"/>
    <cellStyle name="Separador de milhares 2 2 5 2 2 7" xfId="2370"/>
    <cellStyle name="Separador de milhares 2 2 5 2 2 8" xfId="25959"/>
    <cellStyle name="Separador de milhares 2 2 5 2 2 9" xfId="2227"/>
    <cellStyle name="Separador de milhares 2 2 5 3" xfId="1820"/>
    <cellStyle name="Separador de milhares 2 2 5 3 10" xfId="26365"/>
    <cellStyle name="Separador de milhares 2 2 5 3 2" xfId="22496"/>
    <cellStyle name="Separador de milhares 2 2 5 3 2 2" xfId="23052"/>
    <cellStyle name="Separador de milhares 2 2 5 3 2 2 2" xfId="23939"/>
    <cellStyle name="Separador de milhares 2 2 5 3 2 2 2 2" xfId="25715"/>
    <cellStyle name="Separador de milhares 2 2 5 3 2 2 3" xfId="24827"/>
    <cellStyle name="Separador de milhares 2 2 5 3 2 3" xfId="23436"/>
    <cellStyle name="Separador de milhares 2 2 5 3 2 3 2" xfId="25212"/>
    <cellStyle name="Separador de milhares 2 2 5 3 2 4" xfId="24324"/>
    <cellStyle name="Separador de milhares 2 2 5 3 2 5" xfId="26121"/>
    <cellStyle name="Separador de milhares 2 2 5 3 2 6" xfId="26491"/>
    <cellStyle name="Separador de milhares 2 2 5 3 3" xfId="22793"/>
    <cellStyle name="Separador de milhares 2 2 5 3 3 2" xfId="23680"/>
    <cellStyle name="Separador de milhares 2 2 5 3 3 2 2" xfId="25456"/>
    <cellStyle name="Separador de milhares 2 2 5 3 3 3" xfId="24568"/>
    <cellStyle name="Separador de milhares 2 2 5 3 4" xfId="22912"/>
    <cellStyle name="Separador de milhares 2 2 5 3 4 2" xfId="23799"/>
    <cellStyle name="Separador de milhares 2 2 5 3 4 2 2" xfId="25575"/>
    <cellStyle name="Separador de milhares 2 2 5 3 4 3" xfId="24687"/>
    <cellStyle name="Separador de milhares 2 2 5 3 5" xfId="23296"/>
    <cellStyle name="Separador de milhares 2 2 5 3 5 2" xfId="25072"/>
    <cellStyle name="Separador de milhares 2 2 5 3 6" xfId="24184"/>
    <cellStyle name="Separador de milhares 2 2 5 3 7" xfId="2369"/>
    <cellStyle name="Separador de milhares 2 2 5 3 8" xfId="25960"/>
    <cellStyle name="Separador de milhares 2 2 5 3 9" xfId="2226"/>
    <cellStyle name="Separador de milhares 2 2 5 4" xfId="2596"/>
    <cellStyle name="Separador de milhares 2 2 6" xfId="1821"/>
    <cellStyle name="Separador de milhares 2 2 6 2" xfId="1822"/>
    <cellStyle name="Separador de milhares 2 2 6 2 2" xfId="1823"/>
    <cellStyle name="Separador de milhares 2 2 6 2 2 10" xfId="26366"/>
    <cellStyle name="Separador de milhares 2 2 6 2 2 2" xfId="22499"/>
    <cellStyle name="Separador de milhares 2 2 6 2 2 2 2" xfId="23055"/>
    <cellStyle name="Separador de milhares 2 2 6 2 2 2 2 2" xfId="23942"/>
    <cellStyle name="Separador de milhares 2 2 6 2 2 2 2 2 2" xfId="25718"/>
    <cellStyle name="Separador de milhares 2 2 6 2 2 2 2 3" xfId="24830"/>
    <cellStyle name="Separador de milhares 2 2 6 2 2 2 3" xfId="23439"/>
    <cellStyle name="Separador de milhares 2 2 6 2 2 2 3 2" xfId="25215"/>
    <cellStyle name="Separador de milhares 2 2 6 2 2 2 4" xfId="24327"/>
    <cellStyle name="Separador de milhares 2 2 6 2 2 2 5" xfId="26122"/>
    <cellStyle name="Separador de milhares 2 2 6 2 2 2 6" xfId="26492"/>
    <cellStyle name="Separador de milhares 2 2 6 2 2 3" xfId="22796"/>
    <cellStyle name="Separador de milhares 2 2 6 2 2 3 2" xfId="23683"/>
    <cellStyle name="Separador de milhares 2 2 6 2 2 3 2 2" xfId="25459"/>
    <cellStyle name="Separador de milhares 2 2 6 2 2 3 3" xfId="24571"/>
    <cellStyle name="Separador de milhares 2 2 6 2 2 4" xfId="22915"/>
    <cellStyle name="Separador de milhares 2 2 6 2 2 4 2" xfId="23802"/>
    <cellStyle name="Separador de milhares 2 2 6 2 2 4 2 2" xfId="25578"/>
    <cellStyle name="Separador de milhares 2 2 6 2 2 4 3" xfId="24690"/>
    <cellStyle name="Separador de milhares 2 2 6 2 2 5" xfId="23299"/>
    <cellStyle name="Separador de milhares 2 2 6 2 2 5 2" xfId="25075"/>
    <cellStyle name="Separador de milhares 2 2 6 2 2 6" xfId="24187"/>
    <cellStyle name="Separador de milhares 2 2 6 2 2 7" xfId="2372"/>
    <cellStyle name="Separador de milhares 2 2 6 2 2 8" xfId="25961"/>
    <cellStyle name="Separador de milhares 2 2 6 2 2 9" xfId="2229"/>
    <cellStyle name="Separador de milhares 2 2 6 3" xfId="1824"/>
    <cellStyle name="Separador de milhares 2 2 6 3 10" xfId="26367"/>
    <cellStyle name="Separador de milhares 2 2 6 3 2" xfId="22498"/>
    <cellStyle name="Separador de milhares 2 2 6 3 2 2" xfId="23054"/>
    <cellStyle name="Separador de milhares 2 2 6 3 2 2 2" xfId="23941"/>
    <cellStyle name="Separador de milhares 2 2 6 3 2 2 2 2" xfId="25717"/>
    <cellStyle name="Separador de milhares 2 2 6 3 2 2 3" xfId="24829"/>
    <cellStyle name="Separador de milhares 2 2 6 3 2 3" xfId="23438"/>
    <cellStyle name="Separador de milhares 2 2 6 3 2 3 2" xfId="25214"/>
    <cellStyle name="Separador de milhares 2 2 6 3 2 4" xfId="24326"/>
    <cellStyle name="Separador de milhares 2 2 6 3 2 5" xfId="26123"/>
    <cellStyle name="Separador de milhares 2 2 6 3 2 6" xfId="26493"/>
    <cellStyle name="Separador de milhares 2 2 6 3 3" xfId="22795"/>
    <cellStyle name="Separador de milhares 2 2 6 3 3 2" xfId="23682"/>
    <cellStyle name="Separador de milhares 2 2 6 3 3 2 2" xfId="25458"/>
    <cellStyle name="Separador de milhares 2 2 6 3 3 3" xfId="24570"/>
    <cellStyle name="Separador de milhares 2 2 6 3 4" xfId="22914"/>
    <cellStyle name="Separador de milhares 2 2 6 3 4 2" xfId="23801"/>
    <cellStyle name="Separador de milhares 2 2 6 3 4 2 2" xfId="25577"/>
    <cellStyle name="Separador de milhares 2 2 6 3 4 3" xfId="24689"/>
    <cellStyle name="Separador de milhares 2 2 6 3 5" xfId="23298"/>
    <cellStyle name="Separador de milhares 2 2 6 3 5 2" xfId="25074"/>
    <cellStyle name="Separador de milhares 2 2 6 3 6" xfId="24186"/>
    <cellStyle name="Separador de milhares 2 2 6 3 7" xfId="2371"/>
    <cellStyle name="Separador de milhares 2 2 6 3 8" xfId="25962"/>
    <cellStyle name="Separador de milhares 2 2 6 3 9" xfId="2228"/>
    <cellStyle name="Separador de milhares 2 2 6 4" xfId="2597"/>
    <cellStyle name="Separador de milhares 2 2 7" xfId="1825"/>
    <cellStyle name="Separador de milhares 2 2 7 2" xfId="1826"/>
    <cellStyle name="Separador de milhares 2 2 7 2 2" xfId="1827"/>
    <cellStyle name="Separador de milhares 2 2 7 2 2 10" xfId="26368"/>
    <cellStyle name="Separador de milhares 2 2 7 2 2 2" xfId="22501"/>
    <cellStyle name="Separador de milhares 2 2 7 2 2 2 2" xfId="23057"/>
    <cellStyle name="Separador de milhares 2 2 7 2 2 2 2 2" xfId="23944"/>
    <cellStyle name="Separador de milhares 2 2 7 2 2 2 2 2 2" xfId="25720"/>
    <cellStyle name="Separador de milhares 2 2 7 2 2 2 2 3" xfId="24832"/>
    <cellStyle name="Separador de milhares 2 2 7 2 2 2 3" xfId="23441"/>
    <cellStyle name="Separador de milhares 2 2 7 2 2 2 3 2" xfId="25217"/>
    <cellStyle name="Separador de milhares 2 2 7 2 2 2 4" xfId="24329"/>
    <cellStyle name="Separador de milhares 2 2 7 2 2 2 5" xfId="26124"/>
    <cellStyle name="Separador de milhares 2 2 7 2 2 2 6" xfId="26494"/>
    <cellStyle name="Separador de milhares 2 2 7 2 2 3" xfId="22798"/>
    <cellStyle name="Separador de milhares 2 2 7 2 2 3 2" xfId="23685"/>
    <cellStyle name="Separador de milhares 2 2 7 2 2 3 2 2" xfId="25461"/>
    <cellStyle name="Separador de milhares 2 2 7 2 2 3 3" xfId="24573"/>
    <cellStyle name="Separador de milhares 2 2 7 2 2 4" xfId="22917"/>
    <cellStyle name="Separador de milhares 2 2 7 2 2 4 2" xfId="23804"/>
    <cellStyle name="Separador de milhares 2 2 7 2 2 4 2 2" xfId="25580"/>
    <cellStyle name="Separador de milhares 2 2 7 2 2 4 3" xfId="24692"/>
    <cellStyle name="Separador de milhares 2 2 7 2 2 5" xfId="23301"/>
    <cellStyle name="Separador de milhares 2 2 7 2 2 5 2" xfId="25077"/>
    <cellStyle name="Separador de milhares 2 2 7 2 2 6" xfId="24189"/>
    <cellStyle name="Separador de milhares 2 2 7 2 2 7" xfId="2374"/>
    <cellStyle name="Separador de milhares 2 2 7 2 2 8" xfId="25963"/>
    <cellStyle name="Separador de milhares 2 2 7 2 2 9" xfId="2231"/>
    <cellStyle name="Separador de milhares 2 2 7 3" xfId="1828"/>
    <cellStyle name="Separador de milhares 2 2 7 3 10" xfId="26369"/>
    <cellStyle name="Separador de milhares 2 2 7 3 2" xfId="22500"/>
    <cellStyle name="Separador de milhares 2 2 7 3 2 2" xfId="23056"/>
    <cellStyle name="Separador de milhares 2 2 7 3 2 2 2" xfId="23943"/>
    <cellStyle name="Separador de milhares 2 2 7 3 2 2 2 2" xfId="25719"/>
    <cellStyle name="Separador de milhares 2 2 7 3 2 2 3" xfId="24831"/>
    <cellStyle name="Separador de milhares 2 2 7 3 2 3" xfId="23440"/>
    <cellStyle name="Separador de milhares 2 2 7 3 2 3 2" xfId="25216"/>
    <cellStyle name="Separador de milhares 2 2 7 3 2 4" xfId="24328"/>
    <cellStyle name="Separador de milhares 2 2 7 3 2 5" xfId="26125"/>
    <cellStyle name="Separador de milhares 2 2 7 3 2 6" xfId="26495"/>
    <cellStyle name="Separador de milhares 2 2 7 3 3" xfId="22797"/>
    <cellStyle name="Separador de milhares 2 2 7 3 3 2" xfId="23684"/>
    <cellStyle name="Separador de milhares 2 2 7 3 3 2 2" xfId="25460"/>
    <cellStyle name="Separador de milhares 2 2 7 3 3 3" xfId="24572"/>
    <cellStyle name="Separador de milhares 2 2 7 3 4" xfId="22916"/>
    <cellStyle name="Separador de milhares 2 2 7 3 4 2" xfId="23803"/>
    <cellStyle name="Separador de milhares 2 2 7 3 4 2 2" xfId="25579"/>
    <cellStyle name="Separador de milhares 2 2 7 3 4 3" xfId="24691"/>
    <cellStyle name="Separador de milhares 2 2 7 3 5" xfId="23300"/>
    <cellStyle name="Separador de milhares 2 2 7 3 5 2" xfId="25076"/>
    <cellStyle name="Separador de milhares 2 2 7 3 6" xfId="24188"/>
    <cellStyle name="Separador de milhares 2 2 7 3 7" xfId="2373"/>
    <cellStyle name="Separador de milhares 2 2 7 3 8" xfId="25964"/>
    <cellStyle name="Separador de milhares 2 2 7 3 9" xfId="2230"/>
    <cellStyle name="Separador de milhares 2 2 7 4" xfId="2588"/>
    <cellStyle name="Separador de milhares 2 2 8" xfId="1829"/>
    <cellStyle name="Separador de milhares 2 2 8 2" xfId="1830"/>
    <cellStyle name="Separador de milhares 2 2 8 2 2" xfId="1831"/>
    <cellStyle name="Separador de milhares 2 2 8 2 2 10" xfId="26370"/>
    <cellStyle name="Separador de milhares 2 2 8 2 2 2" xfId="22503"/>
    <cellStyle name="Separador de milhares 2 2 8 2 2 2 2" xfId="23059"/>
    <cellStyle name="Separador de milhares 2 2 8 2 2 2 2 2" xfId="23946"/>
    <cellStyle name="Separador de milhares 2 2 8 2 2 2 2 2 2" xfId="25722"/>
    <cellStyle name="Separador de milhares 2 2 8 2 2 2 2 3" xfId="24834"/>
    <cellStyle name="Separador de milhares 2 2 8 2 2 2 3" xfId="23443"/>
    <cellStyle name="Separador de milhares 2 2 8 2 2 2 3 2" xfId="25219"/>
    <cellStyle name="Separador de milhares 2 2 8 2 2 2 4" xfId="24331"/>
    <cellStyle name="Separador de milhares 2 2 8 2 2 2 5" xfId="26126"/>
    <cellStyle name="Separador de milhares 2 2 8 2 2 2 6" xfId="26496"/>
    <cellStyle name="Separador de milhares 2 2 8 2 2 3" xfId="22800"/>
    <cellStyle name="Separador de milhares 2 2 8 2 2 3 2" xfId="23687"/>
    <cellStyle name="Separador de milhares 2 2 8 2 2 3 2 2" xfId="25463"/>
    <cellStyle name="Separador de milhares 2 2 8 2 2 3 3" xfId="24575"/>
    <cellStyle name="Separador de milhares 2 2 8 2 2 4" xfId="22919"/>
    <cellStyle name="Separador de milhares 2 2 8 2 2 4 2" xfId="23806"/>
    <cellStyle name="Separador de milhares 2 2 8 2 2 4 2 2" xfId="25582"/>
    <cellStyle name="Separador de milhares 2 2 8 2 2 4 3" xfId="24694"/>
    <cellStyle name="Separador de milhares 2 2 8 2 2 5" xfId="23303"/>
    <cellStyle name="Separador de milhares 2 2 8 2 2 5 2" xfId="25079"/>
    <cellStyle name="Separador de milhares 2 2 8 2 2 6" xfId="24191"/>
    <cellStyle name="Separador de milhares 2 2 8 2 2 7" xfId="2376"/>
    <cellStyle name="Separador de milhares 2 2 8 2 2 8" xfId="25965"/>
    <cellStyle name="Separador de milhares 2 2 8 2 2 9" xfId="2233"/>
    <cellStyle name="Separador de milhares 2 2 8 3" xfId="1832"/>
    <cellStyle name="Separador de milhares 2 2 8 3 10" xfId="26371"/>
    <cellStyle name="Separador de milhares 2 2 8 3 2" xfId="22502"/>
    <cellStyle name="Separador de milhares 2 2 8 3 2 2" xfId="23058"/>
    <cellStyle name="Separador de milhares 2 2 8 3 2 2 2" xfId="23945"/>
    <cellStyle name="Separador de milhares 2 2 8 3 2 2 2 2" xfId="25721"/>
    <cellStyle name="Separador de milhares 2 2 8 3 2 2 3" xfId="24833"/>
    <cellStyle name="Separador de milhares 2 2 8 3 2 3" xfId="23442"/>
    <cellStyle name="Separador de milhares 2 2 8 3 2 3 2" xfId="25218"/>
    <cellStyle name="Separador de milhares 2 2 8 3 2 4" xfId="24330"/>
    <cellStyle name="Separador de milhares 2 2 8 3 2 5" xfId="26127"/>
    <cellStyle name="Separador de milhares 2 2 8 3 2 6" xfId="26497"/>
    <cellStyle name="Separador de milhares 2 2 8 3 3" xfId="22799"/>
    <cellStyle name="Separador de milhares 2 2 8 3 3 2" xfId="23686"/>
    <cellStyle name="Separador de milhares 2 2 8 3 3 2 2" xfId="25462"/>
    <cellStyle name="Separador de milhares 2 2 8 3 3 3" xfId="24574"/>
    <cellStyle name="Separador de milhares 2 2 8 3 4" xfId="22918"/>
    <cellStyle name="Separador de milhares 2 2 8 3 4 2" xfId="23805"/>
    <cellStyle name="Separador de milhares 2 2 8 3 4 2 2" xfId="25581"/>
    <cellStyle name="Separador de milhares 2 2 8 3 4 3" xfId="24693"/>
    <cellStyle name="Separador de milhares 2 2 8 3 5" xfId="23302"/>
    <cellStyle name="Separador de milhares 2 2 8 3 5 2" xfId="25078"/>
    <cellStyle name="Separador de milhares 2 2 8 3 6" xfId="24190"/>
    <cellStyle name="Separador de milhares 2 2 8 3 7" xfId="2375"/>
    <cellStyle name="Separador de milhares 2 2 8 3 8" xfId="25966"/>
    <cellStyle name="Separador de milhares 2 2 8 3 9" xfId="2232"/>
    <cellStyle name="Separador de milhares 2 2 8 4" xfId="2587"/>
    <cellStyle name="Separador de milhares 2 2 9" xfId="1833"/>
    <cellStyle name="Separador de milhares 2 2 9 2" xfId="1834"/>
    <cellStyle name="Separador de milhares 2 2 9 2 2" xfId="1835"/>
    <cellStyle name="Separador de milhares 2 2 9 2 2 10" xfId="26372"/>
    <cellStyle name="Separador de milhares 2 2 9 2 2 2" xfId="22505"/>
    <cellStyle name="Separador de milhares 2 2 9 2 2 2 2" xfId="23061"/>
    <cellStyle name="Separador de milhares 2 2 9 2 2 2 2 2" xfId="23948"/>
    <cellStyle name="Separador de milhares 2 2 9 2 2 2 2 2 2" xfId="25724"/>
    <cellStyle name="Separador de milhares 2 2 9 2 2 2 2 3" xfId="24836"/>
    <cellStyle name="Separador de milhares 2 2 9 2 2 2 3" xfId="23445"/>
    <cellStyle name="Separador de milhares 2 2 9 2 2 2 3 2" xfId="25221"/>
    <cellStyle name="Separador de milhares 2 2 9 2 2 2 4" xfId="24333"/>
    <cellStyle name="Separador de milhares 2 2 9 2 2 2 5" xfId="26128"/>
    <cellStyle name="Separador de milhares 2 2 9 2 2 2 6" xfId="26498"/>
    <cellStyle name="Separador de milhares 2 2 9 2 2 3" xfId="22802"/>
    <cellStyle name="Separador de milhares 2 2 9 2 2 3 2" xfId="23689"/>
    <cellStyle name="Separador de milhares 2 2 9 2 2 3 2 2" xfId="25465"/>
    <cellStyle name="Separador de milhares 2 2 9 2 2 3 3" xfId="24577"/>
    <cellStyle name="Separador de milhares 2 2 9 2 2 4" xfId="22921"/>
    <cellStyle name="Separador de milhares 2 2 9 2 2 4 2" xfId="23808"/>
    <cellStyle name="Separador de milhares 2 2 9 2 2 4 2 2" xfId="25584"/>
    <cellStyle name="Separador de milhares 2 2 9 2 2 4 3" xfId="24696"/>
    <cellStyle name="Separador de milhares 2 2 9 2 2 5" xfId="23305"/>
    <cellStyle name="Separador de milhares 2 2 9 2 2 5 2" xfId="25081"/>
    <cellStyle name="Separador de milhares 2 2 9 2 2 6" xfId="24193"/>
    <cellStyle name="Separador de milhares 2 2 9 2 2 7" xfId="2378"/>
    <cellStyle name="Separador de milhares 2 2 9 2 2 8" xfId="25967"/>
    <cellStyle name="Separador de milhares 2 2 9 2 2 9" xfId="2235"/>
    <cellStyle name="Separador de milhares 2 2 9 3" xfId="1836"/>
    <cellStyle name="Separador de milhares 2 2 9 3 10" xfId="26373"/>
    <cellStyle name="Separador de milhares 2 2 9 3 2" xfId="22504"/>
    <cellStyle name="Separador de milhares 2 2 9 3 2 2" xfId="23060"/>
    <cellStyle name="Separador de milhares 2 2 9 3 2 2 2" xfId="23947"/>
    <cellStyle name="Separador de milhares 2 2 9 3 2 2 2 2" xfId="25723"/>
    <cellStyle name="Separador de milhares 2 2 9 3 2 2 3" xfId="24835"/>
    <cellStyle name="Separador de milhares 2 2 9 3 2 3" xfId="23444"/>
    <cellStyle name="Separador de milhares 2 2 9 3 2 3 2" xfId="25220"/>
    <cellStyle name="Separador de milhares 2 2 9 3 2 4" xfId="24332"/>
    <cellStyle name="Separador de milhares 2 2 9 3 2 5" xfId="26129"/>
    <cellStyle name="Separador de milhares 2 2 9 3 2 6" xfId="26499"/>
    <cellStyle name="Separador de milhares 2 2 9 3 3" xfId="22801"/>
    <cellStyle name="Separador de milhares 2 2 9 3 3 2" xfId="23688"/>
    <cellStyle name="Separador de milhares 2 2 9 3 3 2 2" xfId="25464"/>
    <cellStyle name="Separador de milhares 2 2 9 3 3 3" xfId="24576"/>
    <cellStyle name="Separador de milhares 2 2 9 3 4" xfId="22920"/>
    <cellStyle name="Separador de milhares 2 2 9 3 4 2" xfId="23807"/>
    <cellStyle name="Separador de milhares 2 2 9 3 4 2 2" xfId="25583"/>
    <cellStyle name="Separador de milhares 2 2 9 3 4 3" xfId="24695"/>
    <cellStyle name="Separador de milhares 2 2 9 3 5" xfId="23304"/>
    <cellStyle name="Separador de milhares 2 2 9 3 5 2" xfId="25080"/>
    <cellStyle name="Separador de milhares 2 2 9 3 6" xfId="24192"/>
    <cellStyle name="Separador de milhares 2 2 9 3 7" xfId="2377"/>
    <cellStyle name="Separador de milhares 2 2 9 3 8" xfId="25968"/>
    <cellStyle name="Separador de milhares 2 2 9 3 9" xfId="2234"/>
    <cellStyle name="Separador de milhares 2 2 9 4" xfId="2585"/>
    <cellStyle name="Separador de milhares 2 20" xfId="1837"/>
    <cellStyle name="Separador de milhares 2 20 2" xfId="1838"/>
    <cellStyle name="Separador de milhares 2 20 2 2" xfId="1839"/>
    <cellStyle name="Separador de milhares 2 20 2 2 10" xfId="26374"/>
    <cellStyle name="Separador de milhares 2 20 2 2 2" xfId="22507"/>
    <cellStyle name="Separador de milhares 2 20 2 2 2 2" xfId="23063"/>
    <cellStyle name="Separador de milhares 2 20 2 2 2 2 2" xfId="23950"/>
    <cellStyle name="Separador de milhares 2 20 2 2 2 2 2 2" xfId="25726"/>
    <cellStyle name="Separador de milhares 2 20 2 2 2 2 3" xfId="24838"/>
    <cellStyle name="Separador de milhares 2 20 2 2 2 3" xfId="23447"/>
    <cellStyle name="Separador de milhares 2 20 2 2 2 3 2" xfId="25223"/>
    <cellStyle name="Separador de milhares 2 20 2 2 2 4" xfId="24335"/>
    <cellStyle name="Separador de milhares 2 20 2 2 2 5" xfId="26130"/>
    <cellStyle name="Separador de milhares 2 20 2 2 2 6" xfId="26500"/>
    <cellStyle name="Separador de milhares 2 20 2 2 3" xfId="22804"/>
    <cellStyle name="Separador de milhares 2 20 2 2 3 2" xfId="23691"/>
    <cellStyle name="Separador de milhares 2 20 2 2 3 2 2" xfId="25467"/>
    <cellStyle name="Separador de milhares 2 20 2 2 3 3" xfId="24579"/>
    <cellStyle name="Separador de milhares 2 20 2 2 4" xfId="22923"/>
    <cellStyle name="Separador de milhares 2 20 2 2 4 2" xfId="23810"/>
    <cellStyle name="Separador de milhares 2 20 2 2 4 2 2" xfId="25586"/>
    <cellStyle name="Separador de milhares 2 20 2 2 4 3" xfId="24698"/>
    <cellStyle name="Separador de milhares 2 20 2 2 5" xfId="23307"/>
    <cellStyle name="Separador de milhares 2 20 2 2 5 2" xfId="25083"/>
    <cellStyle name="Separador de milhares 2 20 2 2 6" xfId="24195"/>
    <cellStyle name="Separador de milhares 2 20 2 2 7" xfId="2380"/>
    <cellStyle name="Separador de milhares 2 20 2 2 8" xfId="25969"/>
    <cellStyle name="Separador de milhares 2 20 2 2 9" xfId="2237"/>
    <cellStyle name="Separador de milhares 2 20 3" xfId="1840"/>
    <cellStyle name="Separador de milhares 2 20 3 10" xfId="26375"/>
    <cellStyle name="Separador de milhares 2 20 3 2" xfId="22506"/>
    <cellStyle name="Separador de milhares 2 20 3 2 2" xfId="23062"/>
    <cellStyle name="Separador de milhares 2 20 3 2 2 2" xfId="23949"/>
    <cellStyle name="Separador de milhares 2 20 3 2 2 2 2" xfId="25725"/>
    <cellStyle name="Separador de milhares 2 20 3 2 2 3" xfId="24837"/>
    <cellStyle name="Separador de milhares 2 20 3 2 3" xfId="23446"/>
    <cellStyle name="Separador de milhares 2 20 3 2 3 2" xfId="25222"/>
    <cellStyle name="Separador de milhares 2 20 3 2 4" xfId="24334"/>
    <cellStyle name="Separador de milhares 2 20 3 2 5" xfId="26131"/>
    <cellStyle name="Separador de milhares 2 20 3 2 6" xfId="26501"/>
    <cellStyle name="Separador de milhares 2 20 3 3" xfId="22803"/>
    <cellStyle name="Separador de milhares 2 20 3 3 2" xfId="23690"/>
    <cellStyle name="Separador de milhares 2 20 3 3 2 2" xfId="25466"/>
    <cellStyle name="Separador de milhares 2 20 3 3 3" xfId="24578"/>
    <cellStyle name="Separador de milhares 2 20 3 4" xfId="22922"/>
    <cellStyle name="Separador de milhares 2 20 3 4 2" xfId="23809"/>
    <cellStyle name="Separador de milhares 2 20 3 4 2 2" xfId="25585"/>
    <cellStyle name="Separador de milhares 2 20 3 4 3" xfId="24697"/>
    <cellStyle name="Separador de milhares 2 20 3 5" xfId="23306"/>
    <cellStyle name="Separador de milhares 2 20 3 5 2" xfId="25082"/>
    <cellStyle name="Separador de milhares 2 20 3 6" xfId="24194"/>
    <cellStyle name="Separador de milhares 2 20 3 7" xfId="2379"/>
    <cellStyle name="Separador de milhares 2 20 3 8" xfId="25970"/>
    <cellStyle name="Separador de milhares 2 20 3 9" xfId="2236"/>
    <cellStyle name="Separador de milhares 2 21" xfId="1841"/>
    <cellStyle name="Separador de milhares 2 21 2" xfId="1842"/>
    <cellStyle name="Separador de milhares 2 21 2 2" xfId="1843"/>
    <cellStyle name="Separador de milhares 2 21 2 2 10" xfId="26376"/>
    <cellStyle name="Separador de milhares 2 21 2 2 2" xfId="22509"/>
    <cellStyle name="Separador de milhares 2 21 2 2 2 2" xfId="23065"/>
    <cellStyle name="Separador de milhares 2 21 2 2 2 2 2" xfId="23952"/>
    <cellStyle name="Separador de milhares 2 21 2 2 2 2 2 2" xfId="25728"/>
    <cellStyle name="Separador de milhares 2 21 2 2 2 2 3" xfId="24840"/>
    <cellStyle name="Separador de milhares 2 21 2 2 2 3" xfId="23449"/>
    <cellStyle name="Separador de milhares 2 21 2 2 2 3 2" xfId="25225"/>
    <cellStyle name="Separador de milhares 2 21 2 2 2 4" xfId="24337"/>
    <cellStyle name="Separador de milhares 2 21 2 2 2 5" xfId="26132"/>
    <cellStyle name="Separador de milhares 2 21 2 2 2 6" xfId="26502"/>
    <cellStyle name="Separador de milhares 2 21 2 2 3" xfId="22806"/>
    <cellStyle name="Separador de milhares 2 21 2 2 3 2" xfId="23693"/>
    <cellStyle name="Separador de milhares 2 21 2 2 3 2 2" xfId="25469"/>
    <cellStyle name="Separador de milhares 2 21 2 2 3 3" xfId="24581"/>
    <cellStyle name="Separador de milhares 2 21 2 2 4" xfId="22925"/>
    <cellStyle name="Separador de milhares 2 21 2 2 4 2" xfId="23812"/>
    <cellStyle name="Separador de milhares 2 21 2 2 4 2 2" xfId="25588"/>
    <cellStyle name="Separador de milhares 2 21 2 2 4 3" xfId="24700"/>
    <cellStyle name="Separador de milhares 2 21 2 2 5" xfId="23309"/>
    <cellStyle name="Separador de milhares 2 21 2 2 5 2" xfId="25085"/>
    <cellStyle name="Separador de milhares 2 21 2 2 6" xfId="24197"/>
    <cellStyle name="Separador de milhares 2 21 2 2 7" xfId="2382"/>
    <cellStyle name="Separador de milhares 2 21 2 2 8" xfId="25971"/>
    <cellStyle name="Separador de milhares 2 21 2 2 9" xfId="2239"/>
    <cellStyle name="Separador de milhares 2 21 3" xfId="1844"/>
    <cellStyle name="Separador de milhares 2 21 3 10" xfId="26377"/>
    <cellStyle name="Separador de milhares 2 21 3 2" xfId="22508"/>
    <cellStyle name="Separador de milhares 2 21 3 2 2" xfId="23064"/>
    <cellStyle name="Separador de milhares 2 21 3 2 2 2" xfId="23951"/>
    <cellStyle name="Separador de milhares 2 21 3 2 2 2 2" xfId="25727"/>
    <cellStyle name="Separador de milhares 2 21 3 2 2 3" xfId="24839"/>
    <cellStyle name="Separador de milhares 2 21 3 2 3" xfId="23448"/>
    <cellStyle name="Separador de milhares 2 21 3 2 3 2" xfId="25224"/>
    <cellStyle name="Separador de milhares 2 21 3 2 4" xfId="24336"/>
    <cellStyle name="Separador de milhares 2 21 3 2 5" xfId="26133"/>
    <cellStyle name="Separador de milhares 2 21 3 2 6" xfId="26503"/>
    <cellStyle name="Separador de milhares 2 21 3 3" xfId="22805"/>
    <cellStyle name="Separador de milhares 2 21 3 3 2" xfId="23692"/>
    <cellStyle name="Separador de milhares 2 21 3 3 2 2" xfId="25468"/>
    <cellStyle name="Separador de milhares 2 21 3 3 3" xfId="24580"/>
    <cellStyle name="Separador de milhares 2 21 3 4" xfId="22924"/>
    <cellStyle name="Separador de milhares 2 21 3 4 2" xfId="23811"/>
    <cellStyle name="Separador de milhares 2 21 3 4 2 2" xfId="25587"/>
    <cellStyle name="Separador de milhares 2 21 3 4 3" xfId="24699"/>
    <cellStyle name="Separador de milhares 2 21 3 5" xfId="23308"/>
    <cellStyle name="Separador de milhares 2 21 3 5 2" xfId="25084"/>
    <cellStyle name="Separador de milhares 2 21 3 6" xfId="24196"/>
    <cellStyle name="Separador de milhares 2 21 3 7" xfId="2381"/>
    <cellStyle name="Separador de milhares 2 21 3 8" xfId="25972"/>
    <cellStyle name="Separador de milhares 2 21 3 9" xfId="2238"/>
    <cellStyle name="Separador de milhares 2 22" xfId="1845"/>
    <cellStyle name="Separador de milhares 2 23" xfId="1846"/>
    <cellStyle name="Separador de milhares 2 23 2" xfId="1847"/>
    <cellStyle name="Separador de milhares 2 23 2 10" xfId="26378"/>
    <cellStyle name="Separador de milhares 2 23 2 2" xfId="22510"/>
    <cellStyle name="Separador de milhares 2 23 2 2 2" xfId="23066"/>
    <cellStyle name="Separador de milhares 2 23 2 2 2 2" xfId="23953"/>
    <cellStyle name="Separador de milhares 2 23 2 2 2 2 2" xfId="25729"/>
    <cellStyle name="Separador de milhares 2 23 2 2 2 3" xfId="24841"/>
    <cellStyle name="Separador de milhares 2 23 2 2 3" xfId="23450"/>
    <cellStyle name="Separador de milhares 2 23 2 2 3 2" xfId="25226"/>
    <cellStyle name="Separador de milhares 2 23 2 2 4" xfId="24338"/>
    <cellStyle name="Separador de milhares 2 23 2 2 5" xfId="26134"/>
    <cellStyle name="Separador de milhares 2 23 2 2 6" xfId="26504"/>
    <cellStyle name="Separador de milhares 2 23 2 3" xfId="22807"/>
    <cellStyle name="Separador de milhares 2 23 2 3 2" xfId="23694"/>
    <cellStyle name="Separador de milhares 2 23 2 3 2 2" xfId="25470"/>
    <cellStyle name="Separador de milhares 2 23 2 3 3" xfId="24582"/>
    <cellStyle name="Separador de milhares 2 23 2 4" xfId="22926"/>
    <cellStyle name="Separador de milhares 2 23 2 4 2" xfId="23813"/>
    <cellStyle name="Separador de milhares 2 23 2 4 2 2" xfId="25589"/>
    <cellStyle name="Separador de milhares 2 23 2 4 3" xfId="24701"/>
    <cellStyle name="Separador de milhares 2 23 2 5" xfId="23310"/>
    <cellStyle name="Separador de milhares 2 23 2 5 2" xfId="25086"/>
    <cellStyle name="Separador de milhares 2 23 2 6" xfId="24198"/>
    <cellStyle name="Separador de milhares 2 23 2 7" xfId="2383"/>
    <cellStyle name="Separador de milhares 2 23 2 8" xfId="25973"/>
    <cellStyle name="Separador de milhares 2 23 2 9" xfId="2240"/>
    <cellStyle name="Separador de milhares 2 24" xfId="1848"/>
    <cellStyle name="Separador de milhares 2 24 10" xfId="26379"/>
    <cellStyle name="Separador de milhares 2 24 2" xfId="22453"/>
    <cellStyle name="Separador de milhares 2 24 2 2" xfId="23009"/>
    <cellStyle name="Separador de milhares 2 24 2 2 2" xfId="23896"/>
    <cellStyle name="Separador de milhares 2 24 2 2 2 2" xfId="25672"/>
    <cellStyle name="Separador de milhares 2 24 2 2 3" xfId="24784"/>
    <cellStyle name="Separador de milhares 2 24 2 3" xfId="23393"/>
    <cellStyle name="Separador de milhares 2 24 2 3 2" xfId="25169"/>
    <cellStyle name="Separador de milhares 2 24 2 4" xfId="24281"/>
    <cellStyle name="Separador de milhares 2 24 2 5" xfId="26135"/>
    <cellStyle name="Separador de milhares 2 24 2 6" xfId="26505"/>
    <cellStyle name="Separador de milhares 2 24 3" xfId="22750"/>
    <cellStyle name="Separador de milhares 2 24 3 2" xfId="23637"/>
    <cellStyle name="Separador de milhares 2 24 3 2 2" xfId="25413"/>
    <cellStyle name="Separador de milhares 2 24 3 3" xfId="24525"/>
    <cellStyle name="Separador de milhares 2 24 4" xfId="22869"/>
    <cellStyle name="Separador de milhares 2 24 4 2" xfId="23756"/>
    <cellStyle name="Separador de milhares 2 24 4 2 2" xfId="25532"/>
    <cellStyle name="Separador de milhares 2 24 4 3" xfId="24644"/>
    <cellStyle name="Separador de milhares 2 24 5" xfId="23253"/>
    <cellStyle name="Separador de milhares 2 24 5 2" xfId="25029"/>
    <cellStyle name="Separador de milhares 2 24 6" xfId="24141"/>
    <cellStyle name="Separador de milhares 2 24 7" xfId="2326"/>
    <cellStyle name="Separador de milhares 2 24 8" xfId="25974"/>
    <cellStyle name="Separador de milhares 2 24 9" xfId="2183"/>
    <cellStyle name="Separador de milhares 2 25" xfId="1849"/>
    <cellStyle name="Separador de milhares 2 3" xfId="1850"/>
    <cellStyle name="Separador de milhares 2 3 10" xfId="1851"/>
    <cellStyle name="Separador de milhares 2 3 10 2" xfId="1852"/>
    <cellStyle name="Separador de milhares 2 3 10 2 2" xfId="1853"/>
    <cellStyle name="Separador de milhares 2 3 10 2 2 10" xfId="26380"/>
    <cellStyle name="Separador de milhares 2 3 10 2 2 2" xfId="22512"/>
    <cellStyle name="Separador de milhares 2 3 10 2 2 2 2" xfId="23068"/>
    <cellStyle name="Separador de milhares 2 3 10 2 2 2 2 2" xfId="23955"/>
    <cellStyle name="Separador de milhares 2 3 10 2 2 2 2 2 2" xfId="25731"/>
    <cellStyle name="Separador de milhares 2 3 10 2 2 2 2 3" xfId="24843"/>
    <cellStyle name="Separador de milhares 2 3 10 2 2 2 3" xfId="23452"/>
    <cellStyle name="Separador de milhares 2 3 10 2 2 2 3 2" xfId="25228"/>
    <cellStyle name="Separador de milhares 2 3 10 2 2 2 4" xfId="24340"/>
    <cellStyle name="Separador de milhares 2 3 10 2 2 2 5" xfId="26136"/>
    <cellStyle name="Separador de milhares 2 3 10 2 2 2 6" xfId="26506"/>
    <cellStyle name="Separador de milhares 2 3 10 2 2 3" xfId="22809"/>
    <cellStyle name="Separador de milhares 2 3 10 2 2 3 2" xfId="23696"/>
    <cellStyle name="Separador de milhares 2 3 10 2 2 3 2 2" xfId="25472"/>
    <cellStyle name="Separador de milhares 2 3 10 2 2 3 3" xfId="24584"/>
    <cellStyle name="Separador de milhares 2 3 10 2 2 4" xfId="22928"/>
    <cellStyle name="Separador de milhares 2 3 10 2 2 4 2" xfId="23815"/>
    <cellStyle name="Separador de milhares 2 3 10 2 2 4 2 2" xfId="25591"/>
    <cellStyle name="Separador de milhares 2 3 10 2 2 4 3" xfId="24703"/>
    <cellStyle name="Separador de milhares 2 3 10 2 2 5" xfId="23312"/>
    <cellStyle name="Separador de milhares 2 3 10 2 2 5 2" xfId="25088"/>
    <cellStyle name="Separador de milhares 2 3 10 2 2 6" xfId="24200"/>
    <cellStyle name="Separador de milhares 2 3 10 2 2 7" xfId="2385"/>
    <cellStyle name="Separador de milhares 2 3 10 2 2 8" xfId="25975"/>
    <cellStyle name="Separador de milhares 2 3 10 2 2 9" xfId="2242"/>
    <cellStyle name="Separador de milhares 2 3 10 3" xfId="1854"/>
    <cellStyle name="Separador de milhares 2 3 10 3 10" xfId="26381"/>
    <cellStyle name="Separador de milhares 2 3 10 3 2" xfId="22511"/>
    <cellStyle name="Separador de milhares 2 3 10 3 2 2" xfId="23067"/>
    <cellStyle name="Separador de milhares 2 3 10 3 2 2 2" xfId="23954"/>
    <cellStyle name="Separador de milhares 2 3 10 3 2 2 2 2" xfId="25730"/>
    <cellStyle name="Separador de milhares 2 3 10 3 2 2 3" xfId="24842"/>
    <cellStyle name="Separador de milhares 2 3 10 3 2 3" xfId="23451"/>
    <cellStyle name="Separador de milhares 2 3 10 3 2 3 2" xfId="25227"/>
    <cellStyle name="Separador de milhares 2 3 10 3 2 4" xfId="24339"/>
    <cellStyle name="Separador de milhares 2 3 10 3 2 5" xfId="26137"/>
    <cellStyle name="Separador de milhares 2 3 10 3 2 6" xfId="26507"/>
    <cellStyle name="Separador de milhares 2 3 10 3 3" xfId="22808"/>
    <cellStyle name="Separador de milhares 2 3 10 3 3 2" xfId="23695"/>
    <cellStyle name="Separador de milhares 2 3 10 3 3 2 2" xfId="25471"/>
    <cellStyle name="Separador de milhares 2 3 10 3 3 3" xfId="24583"/>
    <cellStyle name="Separador de milhares 2 3 10 3 4" xfId="22927"/>
    <cellStyle name="Separador de milhares 2 3 10 3 4 2" xfId="23814"/>
    <cellStyle name="Separador de milhares 2 3 10 3 4 2 2" xfId="25590"/>
    <cellStyle name="Separador de milhares 2 3 10 3 4 3" xfId="24702"/>
    <cellStyle name="Separador de milhares 2 3 10 3 5" xfId="23311"/>
    <cellStyle name="Separador de milhares 2 3 10 3 5 2" xfId="25087"/>
    <cellStyle name="Separador de milhares 2 3 10 3 6" xfId="24199"/>
    <cellStyle name="Separador de milhares 2 3 10 3 7" xfId="2384"/>
    <cellStyle name="Separador de milhares 2 3 10 3 8" xfId="25976"/>
    <cellStyle name="Separador de milhares 2 3 10 3 9" xfId="2241"/>
    <cellStyle name="Separador de milhares 2 3 11" xfId="1855"/>
    <cellStyle name="Separador de milhares 2 3 2" xfId="1856"/>
    <cellStyle name="Separador de milhares 2 3 2 2" xfId="1857"/>
    <cellStyle name="Separador de milhares 2 3 2 2 2" xfId="1858"/>
    <cellStyle name="Separador de milhares 2 3 2 2 2 10" xfId="26382"/>
    <cellStyle name="Separador de milhares 2 3 2 2 2 2" xfId="22514"/>
    <cellStyle name="Separador de milhares 2 3 2 2 2 2 2" xfId="23070"/>
    <cellStyle name="Separador de milhares 2 3 2 2 2 2 2 2" xfId="23957"/>
    <cellStyle name="Separador de milhares 2 3 2 2 2 2 2 2 2" xfId="25733"/>
    <cellStyle name="Separador de milhares 2 3 2 2 2 2 2 3" xfId="24845"/>
    <cellStyle name="Separador de milhares 2 3 2 2 2 2 3" xfId="23454"/>
    <cellStyle name="Separador de milhares 2 3 2 2 2 2 3 2" xfId="25230"/>
    <cellStyle name="Separador de milhares 2 3 2 2 2 2 4" xfId="24342"/>
    <cellStyle name="Separador de milhares 2 3 2 2 2 2 5" xfId="26138"/>
    <cellStyle name="Separador de milhares 2 3 2 2 2 2 6" xfId="26508"/>
    <cellStyle name="Separador de milhares 2 3 2 2 2 3" xfId="22811"/>
    <cellStyle name="Separador de milhares 2 3 2 2 2 3 2" xfId="23698"/>
    <cellStyle name="Separador de milhares 2 3 2 2 2 3 2 2" xfId="25474"/>
    <cellStyle name="Separador de milhares 2 3 2 2 2 3 3" xfId="24586"/>
    <cellStyle name="Separador de milhares 2 3 2 2 2 4" xfId="22930"/>
    <cellStyle name="Separador de milhares 2 3 2 2 2 4 2" xfId="23817"/>
    <cellStyle name="Separador de milhares 2 3 2 2 2 4 2 2" xfId="25593"/>
    <cellStyle name="Separador de milhares 2 3 2 2 2 4 3" xfId="24705"/>
    <cellStyle name="Separador de milhares 2 3 2 2 2 5" xfId="23314"/>
    <cellStyle name="Separador de milhares 2 3 2 2 2 5 2" xfId="25090"/>
    <cellStyle name="Separador de milhares 2 3 2 2 2 6" xfId="24202"/>
    <cellStyle name="Separador de milhares 2 3 2 2 2 7" xfId="2387"/>
    <cellStyle name="Separador de milhares 2 3 2 2 2 8" xfId="25977"/>
    <cellStyle name="Separador de milhares 2 3 2 2 2 9" xfId="2244"/>
    <cellStyle name="Separador de milhares 2 3 2 3" xfId="1859"/>
    <cellStyle name="Separador de milhares 2 3 2 3 10" xfId="26383"/>
    <cellStyle name="Separador de milhares 2 3 2 3 2" xfId="22513"/>
    <cellStyle name="Separador de milhares 2 3 2 3 2 2" xfId="23069"/>
    <cellStyle name="Separador de milhares 2 3 2 3 2 2 2" xfId="23956"/>
    <cellStyle name="Separador de milhares 2 3 2 3 2 2 2 2" xfId="25732"/>
    <cellStyle name="Separador de milhares 2 3 2 3 2 2 3" xfId="24844"/>
    <cellStyle name="Separador de milhares 2 3 2 3 2 3" xfId="23453"/>
    <cellStyle name="Separador de milhares 2 3 2 3 2 3 2" xfId="25229"/>
    <cellStyle name="Separador de milhares 2 3 2 3 2 4" xfId="24341"/>
    <cellStyle name="Separador de milhares 2 3 2 3 2 5" xfId="26139"/>
    <cellStyle name="Separador de milhares 2 3 2 3 2 6" xfId="26509"/>
    <cellStyle name="Separador de milhares 2 3 2 3 3" xfId="22810"/>
    <cellStyle name="Separador de milhares 2 3 2 3 3 2" xfId="23697"/>
    <cellStyle name="Separador de milhares 2 3 2 3 3 2 2" xfId="25473"/>
    <cellStyle name="Separador de milhares 2 3 2 3 3 3" xfId="24585"/>
    <cellStyle name="Separador de milhares 2 3 2 3 4" xfId="22929"/>
    <cellStyle name="Separador de milhares 2 3 2 3 4 2" xfId="23816"/>
    <cellStyle name="Separador de milhares 2 3 2 3 4 2 2" xfId="25592"/>
    <cellStyle name="Separador de milhares 2 3 2 3 4 3" xfId="24704"/>
    <cellStyle name="Separador de milhares 2 3 2 3 5" xfId="23313"/>
    <cellStyle name="Separador de milhares 2 3 2 3 5 2" xfId="25089"/>
    <cellStyle name="Separador de milhares 2 3 2 3 6" xfId="24201"/>
    <cellStyle name="Separador de milhares 2 3 2 3 7" xfId="2386"/>
    <cellStyle name="Separador de milhares 2 3 2 3 8" xfId="25978"/>
    <cellStyle name="Separador de milhares 2 3 2 3 9" xfId="2243"/>
    <cellStyle name="Separador de milhares 2 3 3" xfId="1860"/>
    <cellStyle name="Separador de milhares 2 3 3 2" xfId="1861"/>
    <cellStyle name="Separador de milhares 2 3 3 2 2" xfId="1862"/>
    <cellStyle name="Separador de milhares 2 3 3 2 2 10" xfId="26384"/>
    <cellStyle name="Separador de milhares 2 3 3 2 2 2" xfId="22516"/>
    <cellStyle name="Separador de milhares 2 3 3 2 2 2 2" xfId="23072"/>
    <cellStyle name="Separador de milhares 2 3 3 2 2 2 2 2" xfId="23959"/>
    <cellStyle name="Separador de milhares 2 3 3 2 2 2 2 2 2" xfId="25735"/>
    <cellStyle name="Separador de milhares 2 3 3 2 2 2 2 3" xfId="24847"/>
    <cellStyle name="Separador de milhares 2 3 3 2 2 2 3" xfId="23456"/>
    <cellStyle name="Separador de milhares 2 3 3 2 2 2 3 2" xfId="25232"/>
    <cellStyle name="Separador de milhares 2 3 3 2 2 2 4" xfId="24344"/>
    <cellStyle name="Separador de milhares 2 3 3 2 2 2 5" xfId="26140"/>
    <cellStyle name="Separador de milhares 2 3 3 2 2 2 6" xfId="26510"/>
    <cellStyle name="Separador de milhares 2 3 3 2 2 3" xfId="22813"/>
    <cellStyle name="Separador de milhares 2 3 3 2 2 3 2" xfId="23700"/>
    <cellStyle name="Separador de milhares 2 3 3 2 2 3 2 2" xfId="25476"/>
    <cellStyle name="Separador de milhares 2 3 3 2 2 3 3" xfId="24588"/>
    <cellStyle name="Separador de milhares 2 3 3 2 2 4" xfId="22932"/>
    <cellStyle name="Separador de milhares 2 3 3 2 2 4 2" xfId="23819"/>
    <cellStyle name="Separador de milhares 2 3 3 2 2 4 2 2" xfId="25595"/>
    <cellStyle name="Separador de milhares 2 3 3 2 2 4 3" xfId="24707"/>
    <cellStyle name="Separador de milhares 2 3 3 2 2 5" xfId="23316"/>
    <cellStyle name="Separador de milhares 2 3 3 2 2 5 2" xfId="25092"/>
    <cellStyle name="Separador de milhares 2 3 3 2 2 6" xfId="24204"/>
    <cellStyle name="Separador de milhares 2 3 3 2 2 7" xfId="2389"/>
    <cellStyle name="Separador de milhares 2 3 3 2 2 8" xfId="25979"/>
    <cellStyle name="Separador de milhares 2 3 3 2 2 9" xfId="2246"/>
    <cellStyle name="Separador de milhares 2 3 3 3" xfId="1863"/>
    <cellStyle name="Separador de milhares 2 3 3 3 10" xfId="26385"/>
    <cellStyle name="Separador de milhares 2 3 3 3 2" xfId="22515"/>
    <cellStyle name="Separador de milhares 2 3 3 3 2 2" xfId="23071"/>
    <cellStyle name="Separador de milhares 2 3 3 3 2 2 2" xfId="23958"/>
    <cellStyle name="Separador de milhares 2 3 3 3 2 2 2 2" xfId="25734"/>
    <cellStyle name="Separador de milhares 2 3 3 3 2 2 3" xfId="24846"/>
    <cellStyle name="Separador de milhares 2 3 3 3 2 3" xfId="23455"/>
    <cellStyle name="Separador de milhares 2 3 3 3 2 3 2" xfId="25231"/>
    <cellStyle name="Separador de milhares 2 3 3 3 2 4" xfId="24343"/>
    <cellStyle name="Separador de milhares 2 3 3 3 2 5" xfId="26141"/>
    <cellStyle name="Separador de milhares 2 3 3 3 2 6" xfId="26511"/>
    <cellStyle name="Separador de milhares 2 3 3 3 3" xfId="22812"/>
    <cellStyle name="Separador de milhares 2 3 3 3 3 2" xfId="23699"/>
    <cellStyle name="Separador de milhares 2 3 3 3 3 2 2" xfId="25475"/>
    <cellStyle name="Separador de milhares 2 3 3 3 3 3" xfId="24587"/>
    <cellStyle name="Separador de milhares 2 3 3 3 4" xfId="22931"/>
    <cellStyle name="Separador de milhares 2 3 3 3 4 2" xfId="23818"/>
    <cellStyle name="Separador de milhares 2 3 3 3 4 2 2" xfId="25594"/>
    <cellStyle name="Separador de milhares 2 3 3 3 4 3" xfId="24706"/>
    <cellStyle name="Separador de milhares 2 3 3 3 5" xfId="23315"/>
    <cellStyle name="Separador de milhares 2 3 3 3 5 2" xfId="25091"/>
    <cellStyle name="Separador de milhares 2 3 3 3 6" xfId="24203"/>
    <cellStyle name="Separador de milhares 2 3 3 3 7" xfId="2388"/>
    <cellStyle name="Separador de milhares 2 3 3 3 8" xfId="25980"/>
    <cellStyle name="Separador de milhares 2 3 3 3 9" xfId="2245"/>
    <cellStyle name="Separador de milhares 2 3 4" xfId="1864"/>
    <cellStyle name="Separador de milhares 2 3 4 2" xfId="1865"/>
    <cellStyle name="Separador de milhares 2 3 4 2 2" xfId="1866"/>
    <cellStyle name="Separador de milhares 2 3 4 2 2 10" xfId="26386"/>
    <cellStyle name="Separador de milhares 2 3 4 2 2 2" xfId="22518"/>
    <cellStyle name="Separador de milhares 2 3 4 2 2 2 2" xfId="23074"/>
    <cellStyle name="Separador de milhares 2 3 4 2 2 2 2 2" xfId="23961"/>
    <cellStyle name="Separador de milhares 2 3 4 2 2 2 2 2 2" xfId="25737"/>
    <cellStyle name="Separador de milhares 2 3 4 2 2 2 2 3" xfId="24849"/>
    <cellStyle name="Separador de milhares 2 3 4 2 2 2 3" xfId="23458"/>
    <cellStyle name="Separador de milhares 2 3 4 2 2 2 3 2" xfId="25234"/>
    <cellStyle name="Separador de milhares 2 3 4 2 2 2 4" xfId="24346"/>
    <cellStyle name="Separador de milhares 2 3 4 2 2 2 5" xfId="26142"/>
    <cellStyle name="Separador de milhares 2 3 4 2 2 2 6" xfId="26512"/>
    <cellStyle name="Separador de milhares 2 3 4 2 2 3" xfId="22815"/>
    <cellStyle name="Separador de milhares 2 3 4 2 2 3 2" xfId="23702"/>
    <cellStyle name="Separador de milhares 2 3 4 2 2 3 2 2" xfId="25478"/>
    <cellStyle name="Separador de milhares 2 3 4 2 2 3 3" xfId="24590"/>
    <cellStyle name="Separador de milhares 2 3 4 2 2 4" xfId="22934"/>
    <cellStyle name="Separador de milhares 2 3 4 2 2 4 2" xfId="23821"/>
    <cellStyle name="Separador de milhares 2 3 4 2 2 4 2 2" xfId="25597"/>
    <cellStyle name="Separador de milhares 2 3 4 2 2 4 3" xfId="24709"/>
    <cellStyle name="Separador de milhares 2 3 4 2 2 5" xfId="23318"/>
    <cellStyle name="Separador de milhares 2 3 4 2 2 5 2" xfId="25094"/>
    <cellStyle name="Separador de milhares 2 3 4 2 2 6" xfId="24206"/>
    <cellStyle name="Separador de milhares 2 3 4 2 2 7" xfId="2391"/>
    <cellStyle name="Separador de milhares 2 3 4 2 2 8" xfId="25981"/>
    <cellStyle name="Separador de milhares 2 3 4 2 2 9" xfId="2248"/>
    <cellStyle name="Separador de milhares 2 3 4 3" xfId="1867"/>
    <cellStyle name="Separador de milhares 2 3 4 3 10" xfId="26387"/>
    <cellStyle name="Separador de milhares 2 3 4 3 2" xfId="22517"/>
    <cellStyle name="Separador de milhares 2 3 4 3 2 2" xfId="23073"/>
    <cellStyle name="Separador de milhares 2 3 4 3 2 2 2" xfId="23960"/>
    <cellStyle name="Separador de milhares 2 3 4 3 2 2 2 2" xfId="25736"/>
    <cellStyle name="Separador de milhares 2 3 4 3 2 2 3" xfId="24848"/>
    <cellStyle name="Separador de milhares 2 3 4 3 2 3" xfId="23457"/>
    <cellStyle name="Separador de milhares 2 3 4 3 2 3 2" xfId="25233"/>
    <cellStyle name="Separador de milhares 2 3 4 3 2 4" xfId="24345"/>
    <cellStyle name="Separador de milhares 2 3 4 3 2 5" xfId="26143"/>
    <cellStyle name="Separador de milhares 2 3 4 3 2 6" xfId="26513"/>
    <cellStyle name="Separador de milhares 2 3 4 3 3" xfId="22814"/>
    <cellStyle name="Separador de milhares 2 3 4 3 3 2" xfId="23701"/>
    <cellStyle name="Separador de milhares 2 3 4 3 3 2 2" xfId="25477"/>
    <cellStyle name="Separador de milhares 2 3 4 3 3 3" xfId="24589"/>
    <cellStyle name="Separador de milhares 2 3 4 3 4" xfId="22933"/>
    <cellStyle name="Separador de milhares 2 3 4 3 4 2" xfId="23820"/>
    <cellStyle name="Separador de milhares 2 3 4 3 4 2 2" xfId="25596"/>
    <cellStyle name="Separador de milhares 2 3 4 3 4 3" xfId="24708"/>
    <cellStyle name="Separador de milhares 2 3 4 3 5" xfId="23317"/>
    <cellStyle name="Separador de milhares 2 3 4 3 5 2" xfId="25093"/>
    <cellStyle name="Separador de milhares 2 3 4 3 6" xfId="24205"/>
    <cellStyle name="Separador de milhares 2 3 4 3 7" xfId="2390"/>
    <cellStyle name="Separador de milhares 2 3 4 3 8" xfId="25982"/>
    <cellStyle name="Separador de milhares 2 3 4 3 9" xfId="2247"/>
    <cellStyle name="Separador de milhares 2 3 5" xfId="1868"/>
    <cellStyle name="Separador de milhares 2 3 5 2" xfId="1869"/>
    <cellStyle name="Separador de milhares 2 3 5 2 2" xfId="1870"/>
    <cellStyle name="Separador de milhares 2 3 5 2 2 10" xfId="26388"/>
    <cellStyle name="Separador de milhares 2 3 5 2 2 2" xfId="22520"/>
    <cellStyle name="Separador de milhares 2 3 5 2 2 2 2" xfId="23076"/>
    <cellStyle name="Separador de milhares 2 3 5 2 2 2 2 2" xfId="23963"/>
    <cellStyle name="Separador de milhares 2 3 5 2 2 2 2 2 2" xfId="25739"/>
    <cellStyle name="Separador de milhares 2 3 5 2 2 2 2 3" xfId="24851"/>
    <cellStyle name="Separador de milhares 2 3 5 2 2 2 3" xfId="23460"/>
    <cellStyle name="Separador de milhares 2 3 5 2 2 2 3 2" xfId="25236"/>
    <cellStyle name="Separador de milhares 2 3 5 2 2 2 4" xfId="24348"/>
    <cellStyle name="Separador de milhares 2 3 5 2 2 2 5" xfId="26144"/>
    <cellStyle name="Separador de milhares 2 3 5 2 2 2 6" xfId="26514"/>
    <cellStyle name="Separador de milhares 2 3 5 2 2 3" xfId="22817"/>
    <cellStyle name="Separador de milhares 2 3 5 2 2 3 2" xfId="23704"/>
    <cellStyle name="Separador de milhares 2 3 5 2 2 3 2 2" xfId="25480"/>
    <cellStyle name="Separador de milhares 2 3 5 2 2 3 3" xfId="24592"/>
    <cellStyle name="Separador de milhares 2 3 5 2 2 4" xfId="22936"/>
    <cellStyle name="Separador de milhares 2 3 5 2 2 4 2" xfId="23823"/>
    <cellStyle name="Separador de milhares 2 3 5 2 2 4 2 2" xfId="25599"/>
    <cellStyle name="Separador de milhares 2 3 5 2 2 4 3" xfId="24711"/>
    <cellStyle name="Separador de milhares 2 3 5 2 2 5" xfId="23320"/>
    <cellStyle name="Separador de milhares 2 3 5 2 2 5 2" xfId="25096"/>
    <cellStyle name="Separador de milhares 2 3 5 2 2 6" xfId="24208"/>
    <cellStyle name="Separador de milhares 2 3 5 2 2 7" xfId="2393"/>
    <cellStyle name="Separador de milhares 2 3 5 2 2 8" xfId="25983"/>
    <cellStyle name="Separador de milhares 2 3 5 2 2 9" xfId="2250"/>
    <cellStyle name="Separador de milhares 2 3 5 3" xfId="1871"/>
    <cellStyle name="Separador de milhares 2 3 5 3 10" xfId="26389"/>
    <cellStyle name="Separador de milhares 2 3 5 3 2" xfId="22519"/>
    <cellStyle name="Separador de milhares 2 3 5 3 2 2" xfId="23075"/>
    <cellStyle name="Separador de milhares 2 3 5 3 2 2 2" xfId="23962"/>
    <cellStyle name="Separador de milhares 2 3 5 3 2 2 2 2" xfId="25738"/>
    <cellStyle name="Separador de milhares 2 3 5 3 2 2 3" xfId="24850"/>
    <cellStyle name="Separador de milhares 2 3 5 3 2 3" xfId="23459"/>
    <cellStyle name="Separador de milhares 2 3 5 3 2 3 2" xfId="25235"/>
    <cellStyle name="Separador de milhares 2 3 5 3 2 4" xfId="24347"/>
    <cellStyle name="Separador de milhares 2 3 5 3 2 5" xfId="26145"/>
    <cellStyle name="Separador de milhares 2 3 5 3 2 6" xfId="26515"/>
    <cellStyle name="Separador de milhares 2 3 5 3 3" xfId="22816"/>
    <cellStyle name="Separador de milhares 2 3 5 3 3 2" xfId="23703"/>
    <cellStyle name="Separador de milhares 2 3 5 3 3 2 2" xfId="25479"/>
    <cellStyle name="Separador de milhares 2 3 5 3 3 3" xfId="24591"/>
    <cellStyle name="Separador de milhares 2 3 5 3 4" xfId="22935"/>
    <cellStyle name="Separador de milhares 2 3 5 3 4 2" xfId="23822"/>
    <cellStyle name="Separador de milhares 2 3 5 3 4 2 2" xfId="25598"/>
    <cellStyle name="Separador de milhares 2 3 5 3 4 3" xfId="24710"/>
    <cellStyle name="Separador de milhares 2 3 5 3 5" xfId="23319"/>
    <cellStyle name="Separador de milhares 2 3 5 3 5 2" xfId="25095"/>
    <cellStyle name="Separador de milhares 2 3 5 3 6" xfId="24207"/>
    <cellStyle name="Separador de milhares 2 3 5 3 7" xfId="2392"/>
    <cellStyle name="Separador de milhares 2 3 5 3 8" xfId="25984"/>
    <cellStyle name="Separador de milhares 2 3 5 3 9" xfId="2249"/>
    <cellStyle name="Separador de milhares 2 3 6" xfId="1872"/>
    <cellStyle name="Separador de milhares 2 3 6 2" xfId="1873"/>
    <cellStyle name="Separador de milhares 2 3 6 2 2" xfId="1874"/>
    <cellStyle name="Separador de milhares 2 3 6 2 2 10" xfId="26390"/>
    <cellStyle name="Separador de milhares 2 3 6 2 2 2" xfId="22522"/>
    <cellStyle name="Separador de milhares 2 3 6 2 2 2 2" xfId="23078"/>
    <cellStyle name="Separador de milhares 2 3 6 2 2 2 2 2" xfId="23965"/>
    <cellStyle name="Separador de milhares 2 3 6 2 2 2 2 2 2" xfId="25741"/>
    <cellStyle name="Separador de milhares 2 3 6 2 2 2 2 3" xfId="24853"/>
    <cellStyle name="Separador de milhares 2 3 6 2 2 2 3" xfId="23462"/>
    <cellStyle name="Separador de milhares 2 3 6 2 2 2 3 2" xfId="25238"/>
    <cellStyle name="Separador de milhares 2 3 6 2 2 2 4" xfId="24350"/>
    <cellStyle name="Separador de milhares 2 3 6 2 2 2 5" xfId="26146"/>
    <cellStyle name="Separador de milhares 2 3 6 2 2 2 6" xfId="26516"/>
    <cellStyle name="Separador de milhares 2 3 6 2 2 3" xfId="22819"/>
    <cellStyle name="Separador de milhares 2 3 6 2 2 3 2" xfId="23706"/>
    <cellStyle name="Separador de milhares 2 3 6 2 2 3 2 2" xfId="25482"/>
    <cellStyle name="Separador de milhares 2 3 6 2 2 3 3" xfId="24594"/>
    <cellStyle name="Separador de milhares 2 3 6 2 2 4" xfId="22938"/>
    <cellStyle name="Separador de milhares 2 3 6 2 2 4 2" xfId="23825"/>
    <cellStyle name="Separador de milhares 2 3 6 2 2 4 2 2" xfId="25601"/>
    <cellStyle name="Separador de milhares 2 3 6 2 2 4 3" xfId="24713"/>
    <cellStyle name="Separador de milhares 2 3 6 2 2 5" xfId="23322"/>
    <cellStyle name="Separador de milhares 2 3 6 2 2 5 2" xfId="25098"/>
    <cellStyle name="Separador de milhares 2 3 6 2 2 6" xfId="24210"/>
    <cellStyle name="Separador de milhares 2 3 6 2 2 7" xfId="2395"/>
    <cellStyle name="Separador de milhares 2 3 6 2 2 8" xfId="25985"/>
    <cellStyle name="Separador de milhares 2 3 6 2 2 9" xfId="2252"/>
    <cellStyle name="Separador de milhares 2 3 6 3" xfId="1875"/>
    <cellStyle name="Separador de milhares 2 3 6 3 10" xfId="26391"/>
    <cellStyle name="Separador de milhares 2 3 6 3 2" xfId="22521"/>
    <cellStyle name="Separador de milhares 2 3 6 3 2 2" xfId="23077"/>
    <cellStyle name="Separador de milhares 2 3 6 3 2 2 2" xfId="23964"/>
    <cellStyle name="Separador de milhares 2 3 6 3 2 2 2 2" xfId="25740"/>
    <cellStyle name="Separador de milhares 2 3 6 3 2 2 3" xfId="24852"/>
    <cellStyle name="Separador de milhares 2 3 6 3 2 3" xfId="23461"/>
    <cellStyle name="Separador de milhares 2 3 6 3 2 3 2" xfId="25237"/>
    <cellStyle name="Separador de milhares 2 3 6 3 2 4" xfId="24349"/>
    <cellStyle name="Separador de milhares 2 3 6 3 2 5" xfId="26147"/>
    <cellStyle name="Separador de milhares 2 3 6 3 2 6" xfId="26517"/>
    <cellStyle name="Separador de milhares 2 3 6 3 3" xfId="22818"/>
    <cellStyle name="Separador de milhares 2 3 6 3 3 2" xfId="23705"/>
    <cellStyle name="Separador de milhares 2 3 6 3 3 2 2" xfId="25481"/>
    <cellStyle name="Separador de milhares 2 3 6 3 3 3" xfId="24593"/>
    <cellStyle name="Separador de milhares 2 3 6 3 4" xfId="22937"/>
    <cellStyle name="Separador de milhares 2 3 6 3 4 2" xfId="23824"/>
    <cellStyle name="Separador de milhares 2 3 6 3 4 2 2" xfId="25600"/>
    <cellStyle name="Separador de milhares 2 3 6 3 4 3" xfId="24712"/>
    <cellStyle name="Separador de milhares 2 3 6 3 5" xfId="23321"/>
    <cellStyle name="Separador de milhares 2 3 6 3 5 2" xfId="25097"/>
    <cellStyle name="Separador de milhares 2 3 6 3 6" xfId="24209"/>
    <cellStyle name="Separador de milhares 2 3 6 3 7" xfId="2394"/>
    <cellStyle name="Separador de milhares 2 3 6 3 8" xfId="25986"/>
    <cellStyle name="Separador de milhares 2 3 6 3 9" xfId="2251"/>
    <cellStyle name="Separador de milhares 2 3 7" xfId="1876"/>
    <cellStyle name="Separador de milhares 2 3 7 2" xfId="1877"/>
    <cellStyle name="Separador de milhares 2 3 7 2 2" xfId="1878"/>
    <cellStyle name="Separador de milhares 2 3 7 2 2 10" xfId="26392"/>
    <cellStyle name="Separador de milhares 2 3 7 2 2 2" xfId="22524"/>
    <cellStyle name="Separador de milhares 2 3 7 2 2 2 2" xfId="23080"/>
    <cellStyle name="Separador de milhares 2 3 7 2 2 2 2 2" xfId="23967"/>
    <cellStyle name="Separador de milhares 2 3 7 2 2 2 2 2 2" xfId="25743"/>
    <cellStyle name="Separador de milhares 2 3 7 2 2 2 2 3" xfId="24855"/>
    <cellStyle name="Separador de milhares 2 3 7 2 2 2 3" xfId="23464"/>
    <cellStyle name="Separador de milhares 2 3 7 2 2 2 3 2" xfId="25240"/>
    <cellStyle name="Separador de milhares 2 3 7 2 2 2 4" xfId="24352"/>
    <cellStyle name="Separador de milhares 2 3 7 2 2 2 5" xfId="26148"/>
    <cellStyle name="Separador de milhares 2 3 7 2 2 2 6" xfId="26518"/>
    <cellStyle name="Separador de milhares 2 3 7 2 2 3" xfId="22821"/>
    <cellStyle name="Separador de milhares 2 3 7 2 2 3 2" xfId="23708"/>
    <cellStyle name="Separador de milhares 2 3 7 2 2 3 2 2" xfId="25484"/>
    <cellStyle name="Separador de milhares 2 3 7 2 2 3 3" xfId="24596"/>
    <cellStyle name="Separador de milhares 2 3 7 2 2 4" xfId="22940"/>
    <cellStyle name="Separador de milhares 2 3 7 2 2 4 2" xfId="23827"/>
    <cellStyle name="Separador de milhares 2 3 7 2 2 4 2 2" xfId="25603"/>
    <cellStyle name="Separador de milhares 2 3 7 2 2 4 3" xfId="24715"/>
    <cellStyle name="Separador de milhares 2 3 7 2 2 5" xfId="23324"/>
    <cellStyle name="Separador de milhares 2 3 7 2 2 5 2" xfId="25100"/>
    <cellStyle name="Separador de milhares 2 3 7 2 2 6" xfId="24212"/>
    <cellStyle name="Separador de milhares 2 3 7 2 2 7" xfId="2397"/>
    <cellStyle name="Separador de milhares 2 3 7 2 2 8" xfId="25987"/>
    <cellStyle name="Separador de milhares 2 3 7 2 2 9" xfId="2254"/>
    <cellStyle name="Separador de milhares 2 3 7 3" xfId="1879"/>
    <cellStyle name="Separador de milhares 2 3 7 3 10" xfId="26393"/>
    <cellStyle name="Separador de milhares 2 3 7 3 2" xfId="22523"/>
    <cellStyle name="Separador de milhares 2 3 7 3 2 2" xfId="23079"/>
    <cellStyle name="Separador de milhares 2 3 7 3 2 2 2" xfId="23966"/>
    <cellStyle name="Separador de milhares 2 3 7 3 2 2 2 2" xfId="25742"/>
    <cellStyle name="Separador de milhares 2 3 7 3 2 2 3" xfId="24854"/>
    <cellStyle name="Separador de milhares 2 3 7 3 2 3" xfId="23463"/>
    <cellStyle name="Separador de milhares 2 3 7 3 2 3 2" xfId="25239"/>
    <cellStyle name="Separador de milhares 2 3 7 3 2 4" xfId="24351"/>
    <cellStyle name="Separador de milhares 2 3 7 3 2 5" xfId="26149"/>
    <cellStyle name="Separador de milhares 2 3 7 3 2 6" xfId="26519"/>
    <cellStyle name="Separador de milhares 2 3 7 3 3" xfId="22820"/>
    <cellStyle name="Separador de milhares 2 3 7 3 3 2" xfId="23707"/>
    <cellStyle name="Separador de milhares 2 3 7 3 3 2 2" xfId="25483"/>
    <cellStyle name="Separador de milhares 2 3 7 3 3 3" xfId="24595"/>
    <cellStyle name="Separador de milhares 2 3 7 3 4" xfId="22939"/>
    <cellStyle name="Separador de milhares 2 3 7 3 4 2" xfId="23826"/>
    <cellStyle name="Separador de milhares 2 3 7 3 4 2 2" xfId="25602"/>
    <cellStyle name="Separador de milhares 2 3 7 3 4 3" xfId="24714"/>
    <cellStyle name="Separador de milhares 2 3 7 3 5" xfId="23323"/>
    <cellStyle name="Separador de milhares 2 3 7 3 5 2" xfId="25099"/>
    <cellStyle name="Separador de milhares 2 3 7 3 6" xfId="24211"/>
    <cellStyle name="Separador de milhares 2 3 7 3 7" xfId="2396"/>
    <cellStyle name="Separador de milhares 2 3 7 3 8" xfId="25988"/>
    <cellStyle name="Separador de milhares 2 3 7 3 9" xfId="2253"/>
    <cellStyle name="Separador de milhares 2 3 8" xfId="1880"/>
    <cellStyle name="Separador de milhares 2 3 8 2" xfId="1881"/>
    <cellStyle name="Separador de milhares 2 3 8 2 2" xfId="1882"/>
    <cellStyle name="Separador de milhares 2 3 8 2 2 10" xfId="26394"/>
    <cellStyle name="Separador de milhares 2 3 8 2 2 2" xfId="22526"/>
    <cellStyle name="Separador de milhares 2 3 8 2 2 2 2" xfId="23082"/>
    <cellStyle name="Separador de milhares 2 3 8 2 2 2 2 2" xfId="23969"/>
    <cellStyle name="Separador de milhares 2 3 8 2 2 2 2 2 2" xfId="25745"/>
    <cellStyle name="Separador de milhares 2 3 8 2 2 2 2 3" xfId="24857"/>
    <cellStyle name="Separador de milhares 2 3 8 2 2 2 3" xfId="23466"/>
    <cellStyle name="Separador de milhares 2 3 8 2 2 2 3 2" xfId="25242"/>
    <cellStyle name="Separador de milhares 2 3 8 2 2 2 4" xfId="24354"/>
    <cellStyle name="Separador de milhares 2 3 8 2 2 2 5" xfId="26150"/>
    <cellStyle name="Separador de milhares 2 3 8 2 2 2 6" xfId="26520"/>
    <cellStyle name="Separador de milhares 2 3 8 2 2 3" xfId="22823"/>
    <cellStyle name="Separador de milhares 2 3 8 2 2 3 2" xfId="23710"/>
    <cellStyle name="Separador de milhares 2 3 8 2 2 3 2 2" xfId="25486"/>
    <cellStyle name="Separador de milhares 2 3 8 2 2 3 3" xfId="24598"/>
    <cellStyle name="Separador de milhares 2 3 8 2 2 4" xfId="22942"/>
    <cellStyle name="Separador de milhares 2 3 8 2 2 4 2" xfId="23829"/>
    <cellStyle name="Separador de milhares 2 3 8 2 2 4 2 2" xfId="25605"/>
    <cellStyle name="Separador de milhares 2 3 8 2 2 4 3" xfId="24717"/>
    <cellStyle name="Separador de milhares 2 3 8 2 2 5" xfId="23326"/>
    <cellStyle name="Separador de milhares 2 3 8 2 2 5 2" xfId="25102"/>
    <cellStyle name="Separador de milhares 2 3 8 2 2 6" xfId="24214"/>
    <cellStyle name="Separador de milhares 2 3 8 2 2 7" xfId="2399"/>
    <cellStyle name="Separador de milhares 2 3 8 2 2 8" xfId="25989"/>
    <cellStyle name="Separador de milhares 2 3 8 2 2 9" xfId="2256"/>
    <cellStyle name="Separador de milhares 2 3 8 3" xfId="1883"/>
    <cellStyle name="Separador de milhares 2 3 8 3 10" xfId="26395"/>
    <cellStyle name="Separador de milhares 2 3 8 3 2" xfId="22525"/>
    <cellStyle name="Separador de milhares 2 3 8 3 2 2" xfId="23081"/>
    <cellStyle name="Separador de milhares 2 3 8 3 2 2 2" xfId="23968"/>
    <cellStyle name="Separador de milhares 2 3 8 3 2 2 2 2" xfId="25744"/>
    <cellStyle name="Separador de milhares 2 3 8 3 2 2 3" xfId="24856"/>
    <cellStyle name="Separador de milhares 2 3 8 3 2 3" xfId="23465"/>
    <cellStyle name="Separador de milhares 2 3 8 3 2 3 2" xfId="25241"/>
    <cellStyle name="Separador de milhares 2 3 8 3 2 4" xfId="24353"/>
    <cellStyle name="Separador de milhares 2 3 8 3 2 5" xfId="26151"/>
    <cellStyle name="Separador de milhares 2 3 8 3 2 6" xfId="26521"/>
    <cellStyle name="Separador de milhares 2 3 8 3 3" xfId="22822"/>
    <cellStyle name="Separador de milhares 2 3 8 3 3 2" xfId="23709"/>
    <cellStyle name="Separador de milhares 2 3 8 3 3 2 2" xfId="25485"/>
    <cellStyle name="Separador de milhares 2 3 8 3 3 3" xfId="24597"/>
    <cellStyle name="Separador de milhares 2 3 8 3 4" xfId="22941"/>
    <cellStyle name="Separador de milhares 2 3 8 3 4 2" xfId="23828"/>
    <cellStyle name="Separador de milhares 2 3 8 3 4 2 2" xfId="25604"/>
    <cellStyle name="Separador de milhares 2 3 8 3 4 3" xfId="24716"/>
    <cellStyle name="Separador de milhares 2 3 8 3 5" xfId="23325"/>
    <cellStyle name="Separador de milhares 2 3 8 3 5 2" xfId="25101"/>
    <cellStyle name="Separador de milhares 2 3 8 3 6" xfId="24213"/>
    <cellStyle name="Separador de milhares 2 3 8 3 7" xfId="2398"/>
    <cellStyle name="Separador de milhares 2 3 8 3 8" xfId="25990"/>
    <cellStyle name="Separador de milhares 2 3 8 3 9" xfId="2255"/>
    <cellStyle name="Separador de milhares 2 3 9" xfId="1884"/>
    <cellStyle name="Separador de milhares 2 3 9 2" xfId="1885"/>
    <cellStyle name="Separador de milhares 2 3 9 2 2" xfId="1886"/>
    <cellStyle name="Separador de milhares 2 3 9 2 2 10" xfId="26396"/>
    <cellStyle name="Separador de milhares 2 3 9 2 2 2" xfId="22528"/>
    <cellStyle name="Separador de milhares 2 3 9 2 2 2 2" xfId="23084"/>
    <cellStyle name="Separador de milhares 2 3 9 2 2 2 2 2" xfId="23971"/>
    <cellStyle name="Separador de milhares 2 3 9 2 2 2 2 2 2" xfId="25747"/>
    <cellStyle name="Separador de milhares 2 3 9 2 2 2 2 3" xfId="24859"/>
    <cellStyle name="Separador de milhares 2 3 9 2 2 2 3" xfId="23468"/>
    <cellStyle name="Separador de milhares 2 3 9 2 2 2 3 2" xfId="25244"/>
    <cellStyle name="Separador de milhares 2 3 9 2 2 2 4" xfId="24356"/>
    <cellStyle name="Separador de milhares 2 3 9 2 2 2 5" xfId="26152"/>
    <cellStyle name="Separador de milhares 2 3 9 2 2 2 6" xfId="26522"/>
    <cellStyle name="Separador de milhares 2 3 9 2 2 3" xfId="22825"/>
    <cellStyle name="Separador de milhares 2 3 9 2 2 3 2" xfId="23712"/>
    <cellStyle name="Separador de milhares 2 3 9 2 2 3 2 2" xfId="25488"/>
    <cellStyle name="Separador de milhares 2 3 9 2 2 3 3" xfId="24600"/>
    <cellStyle name="Separador de milhares 2 3 9 2 2 4" xfId="22944"/>
    <cellStyle name="Separador de milhares 2 3 9 2 2 4 2" xfId="23831"/>
    <cellStyle name="Separador de milhares 2 3 9 2 2 4 2 2" xfId="25607"/>
    <cellStyle name="Separador de milhares 2 3 9 2 2 4 3" xfId="24719"/>
    <cellStyle name="Separador de milhares 2 3 9 2 2 5" xfId="23328"/>
    <cellStyle name="Separador de milhares 2 3 9 2 2 5 2" xfId="25104"/>
    <cellStyle name="Separador de milhares 2 3 9 2 2 6" xfId="24216"/>
    <cellStyle name="Separador de milhares 2 3 9 2 2 7" xfId="2401"/>
    <cellStyle name="Separador de milhares 2 3 9 2 2 8" xfId="25991"/>
    <cellStyle name="Separador de milhares 2 3 9 2 2 9" xfId="2258"/>
    <cellStyle name="Separador de milhares 2 3 9 3" xfId="1887"/>
    <cellStyle name="Separador de milhares 2 3 9 3 10" xfId="26397"/>
    <cellStyle name="Separador de milhares 2 3 9 3 2" xfId="22527"/>
    <cellStyle name="Separador de milhares 2 3 9 3 2 2" xfId="23083"/>
    <cellStyle name="Separador de milhares 2 3 9 3 2 2 2" xfId="23970"/>
    <cellStyle name="Separador de milhares 2 3 9 3 2 2 2 2" xfId="25746"/>
    <cellStyle name="Separador de milhares 2 3 9 3 2 2 3" xfId="24858"/>
    <cellStyle name="Separador de milhares 2 3 9 3 2 3" xfId="23467"/>
    <cellStyle name="Separador de milhares 2 3 9 3 2 3 2" xfId="25243"/>
    <cellStyle name="Separador de milhares 2 3 9 3 2 4" xfId="24355"/>
    <cellStyle name="Separador de milhares 2 3 9 3 2 5" xfId="26153"/>
    <cellStyle name="Separador de milhares 2 3 9 3 2 6" xfId="26523"/>
    <cellStyle name="Separador de milhares 2 3 9 3 3" xfId="22824"/>
    <cellStyle name="Separador de milhares 2 3 9 3 3 2" xfId="23711"/>
    <cellStyle name="Separador de milhares 2 3 9 3 3 2 2" xfId="25487"/>
    <cellStyle name="Separador de milhares 2 3 9 3 3 3" xfId="24599"/>
    <cellStyle name="Separador de milhares 2 3 9 3 4" xfId="22943"/>
    <cellStyle name="Separador de milhares 2 3 9 3 4 2" xfId="23830"/>
    <cellStyle name="Separador de milhares 2 3 9 3 4 2 2" xfId="25606"/>
    <cellStyle name="Separador de milhares 2 3 9 3 4 3" xfId="24718"/>
    <cellStyle name="Separador de milhares 2 3 9 3 5" xfId="23327"/>
    <cellStyle name="Separador de milhares 2 3 9 3 5 2" xfId="25103"/>
    <cellStyle name="Separador de milhares 2 3 9 3 6" xfId="24215"/>
    <cellStyle name="Separador de milhares 2 3 9 3 7" xfId="2400"/>
    <cellStyle name="Separador de milhares 2 3 9 3 8" xfId="25992"/>
    <cellStyle name="Separador de milhares 2 3 9 3 9" xfId="2257"/>
    <cellStyle name="Separador de milhares 2 4" xfId="1888"/>
    <cellStyle name="Separador de milhares 2 4 2" xfId="1889"/>
    <cellStyle name="Separador de milhares 2 4 2 2" xfId="1890"/>
    <cellStyle name="Separador de milhares 2 4 2 2 10" xfId="26398"/>
    <cellStyle name="Separador de milhares 2 4 2 2 2" xfId="22530"/>
    <cellStyle name="Separador de milhares 2 4 2 2 2 2" xfId="23086"/>
    <cellStyle name="Separador de milhares 2 4 2 2 2 2 2" xfId="23973"/>
    <cellStyle name="Separador de milhares 2 4 2 2 2 2 2 2" xfId="25749"/>
    <cellStyle name="Separador de milhares 2 4 2 2 2 2 3" xfId="24861"/>
    <cellStyle name="Separador de milhares 2 4 2 2 2 3" xfId="23470"/>
    <cellStyle name="Separador de milhares 2 4 2 2 2 3 2" xfId="25246"/>
    <cellStyle name="Separador de milhares 2 4 2 2 2 4" xfId="24358"/>
    <cellStyle name="Separador de milhares 2 4 2 2 2 5" xfId="26154"/>
    <cellStyle name="Separador de milhares 2 4 2 2 2 6" xfId="26524"/>
    <cellStyle name="Separador de milhares 2 4 2 2 3" xfId="22827"/>
    <cellStyle name="Separador de milhares 2 4 2 2 3 2" xfId="23714"/>
    <cellStyle name="Separador de milhares 2 4 2 2 3 2 2" xfId="25490"/>
    <cellStyle name="Separador de milhares 2 4 2 2 3 3" xfId="24602"/>
    <cellStyle name="Separador de milhares 2 4 2 2 4" xfId="22946"/>
    <cellStyle name="Separador de milhares 2 4 2 2 4 2" xfId="23833"/>
    <cellStyle name="Separador de milhares 2 4 2 2 4 2 2" xfId="25609"/>
    <cellStyle name="Separador de milhares 2 4 2 2 4 3" xfId="24721"/>
    <cellStyle name="Separador de milhares 2 4 2 2 5" xfId="23330"/>
    <cellStyle name="Separador de milhares 2 4 2 2 5 2" xfId="25106"/>
    <cellStyle name="Separador de milhares 2 4 2 2 6" xfId="24218"/>
    <cellStyle name="Separador de milhares 2 4 2 2 7" xfId="2403"/>
    <cellStyle name="Separador de milhares 2 4 2 2 8" xfId="25993"/>
    <cellStyle name="Separador de milhares 2 4 2 2 9" xfId="2260"/>
    <cellStyle name="Separador de milhares 2 4 3" xfId="1891"/>
    <cellStyle name="Separador de milhares 2 4 3 10" xfId="26399"/>
    <cellStyle name="Separador de milhares 2 4 3 2" xfId="22529"/>
    <cellStyle name="Separador de milhares 2 4 3 2 2" xfId="23085"/>
    <cellStyle name="Separador de milhares 2 4 3 2 2 2" xfId="23972"/>
    <cellStyle name="Separador de milhares 2 4 3 2 2 2 2" xfId="25748"/>
    <cellStyle name="Separador de milhares 2 4 3 2 2 3" xfId="24860"/>
    <cellStyle name="Separador de milhares 2 4 3 2 3" xfId="23469"/>
    <cellStyle name="Separador de milhares 2 4 3 2 3 2" xfId="25245"/>
    <cellStyle name="Separador de milhares 2 4 3 2 4" xfId="24357"/>
    <cellStyle name="Separador de milhares 2 4 3 2 5" xfId="26155"/>
    <cellStyle name="Separador de milhares 2 4 3 2 6" xfId="26525"/>
    <cellStyle name="Separador de milhares 2 4 3 3" xfId="22826"/>
    <cellStyle name="Separador de milhares 2 4 3 3 2" xfId="23713"/>
    <cellStyle name="Separador de milhares 2 4 3 3 2 2" xfId="25489"/>
    <cellStyle name="Separador de milhares 2 4 3 3 3" xfId="24601"/>
    <cellStyle name="Separador de milhares 2 4 3 4" xfId="22945"/>
    <cellStyle name="Separador de milhares 2 4 3 4 2" xfId="23832"/>
    <cellStyle name="Separador de milhares 2 4 3 4 2 2" xfId="25608"/>
    <cellStyle name="Separador de milhares 2 4 3 4 3" xfId="24720"/>
    <cellStyle name="Separador de milhares 2 4 3 5" xfId="23329"/>
    <cellStyle name="Separador de milhares 2 4 3 5 2" xfId="25105"/>
    <cellStyle name="Separador de milhares 2 4 3 6" xfId="24217"/>
    <cellStyle name="Separador de milhares 2 4 3 7" xfId="2402"/>
    <cellStyle name="Separador de milhares 2 4 3 8" xfId="25994"/>
    <cellStyle name="Separador de milhares 2 4 3 9" xfId="2259"/>
    <cellStyle name="Separador de milhares 2 5" xfId="1892"/>
    <cellStyle name="Separador de milhares 2 5 2" xfId="1893"/>
    <cellStyle name="Separador de milhares 2 5 2 2" xfId="1894"/>
    <cellStyle name="Separador de milhares 2 5 2 2 10" xfId="26400"/>
    <cellStyle name="Separador de milhares 2 5 2 2 2" xfId="22532"/>
    <cellStyle name="Separador de milhares 2 5 2 2 2 2" xfId="23088"/>
    <cellStyle name="Separador de milhares 2 5 2 2 2 2 2" xfId="23975"/>
    <cellStyle name="Separador de milhares 2 5 2 2 2 2 2 2" xfId="25751"/>
    <cellStyle name="Separador de milhares 2 5 2 2 2 2 3" xfId="24863"/>
    <cellStyle name="Separador de milhares 2 5 2 2 2 3" xfId="23472"/>
    <cellStyle name="Separador de milhares 2 5 2 2 2 3 2" xfId="25248"/>
    <cellStyle name="Separador de milhares 2 5 2 2 2 4" xfId="24360"/>
    <cellStyle name="Separador de milhares 2 5 2 2 2 5" xfId="26156"/>
    <cellStyle name="Separador de milhares 2 5 2 2 2 6" xfId="26526"/>
    <cellStyle name="Separador de milhares 2 5 2 2 3" xfId="22829"/>
    <cellStyle name="Separador de milhares 2 5 2 2 3 2" xfId="23716"/>
    <cellStyle name="Separador de milhares 2 5 2 2 3 2 2" xfId="25492"/>
    <cellStyle name="Separador de milhares 2 5 2 2 3 3" xfId="24604"/>
    <cellStyle name="Separador de milhares 2 5 2 2 4" xfId="22948"/>
    <cellStyle name="Separador de milhares 2 5 2 2 4 2" xfId="23835"/>
    <cellStyle name="Separador de milhares 2 5 2 2 4 2 2" xfId="25611"/>
    <cellStyle name="Separador de milhares 2 5 2 2 4 3" xfId="24723"/>
    <cellStyle name="Separador de milhares 2 5 2 2 5" xfId="23332"/>
    <cellStyle name="Separador de milhares 2 5 2 2 5 2" xfId="25108"/>
    <cellStyle name="Separador de milhares 2 5 2 2 6" xfId="24220"/>
    <cellStyle name="Separador de milhares 2 5 2 2 7" xfId="2405"/>
    <cellStyle name="Separador de milhares 2 5 2 2 8" xfId="25995"/>
    <cellStyle name="Separador de milhares 2 5 2 2 9" xfId="2262"/>
    <cellStyle name="Separador de milhares 2 5 3" xfId="1895"/>
    <cellStyle name="Separador de milhares 2 5 3 10" xfId="26401"/>
    <cellStyle name="Separador de milhares 2 5 3 2" xfId="22531"/>
    <cellStyle name="Separador de milhares 2 5 3 2 2" xfId="23087"/>
    <cellStyle name="Separador de milhares 2 5 3 2 2 2" xfId="23974"/>
    <cellStyle name="Separador de milhares 2 5 3 2 2 2 2" xfId="25750"/>
    <cellStyle name="Separador de milhares 2 5 3 2 2 3" xfId="24862"/>
    <cellStyle name="Separador de milhares 2 5 3 2 3" xfId="23471"/>
    <cellStyle name="Separador de milhares 2 5 3 2 3 2" xfId="25247"/>
    <cellStyle name="Separador de milhares 2 5 3 2 4" xfId="24359"/>
    <cellStyle name="Separador de milhares 2 5 3 2 5" xfId="26157"/>
    <cellStyle name="Separador de milhares 2 5 3 2 6" xfId="26527"/>
    <cellStyle name="Separador de milhares 2 5 3 3" xfId="22828"/>
    <cellStyle name="Separador de milhares 2 5 3 3 2" xfId="23715"/>
    <cellStyle name="Separador de milhares 2 5 3 3 2 2" xfId="25491"/>
    <cellStyle name="Separador de milhares 2 5 3 3 3" xfId="24603"/>
    <cellStyle name="Separador de milhares 2 5 3 4" xfId="22947"/>
    <cellStyle name="Separador de milhares 2 5 3 4 2" xfId="23834"/>
    <cellStyle name="Separador de milhares 2 5 3 4 2 2" xfId="25610"/>
    <cellStyle name="Separador de milhares 2 5 3 4 3" xfId="24722"/>
    <cellStyle name="Separador de milhares 2 5 3 5" xfId="23331"/>
    <cellStyle name="Separador de milhares 2 5 3 5 2" xfId="25107"/>
    <cellStyle name="Separador de milhares 2 5 3 6" xfId="24219"/>
    <cellStyle name="Separador de milhares 2 5 3 7" xfId="2404"/>
    <cellStyle name="Separador de milhares 2 5 3 8" xfId="25996"/>
    <cellStyle name="Separador de milhares 2 5 3 9" xfId="2261"/>
    <cellStyle name="Separador de milhares 2 6" xfId="1896"/>
    <cellStyle name="Separador de milhares 2 6 2" xfId="1897"/>
    <cellStyle name="Separador de milhares 2 6 2 2" xfId="1898"/>
    <cellStyle name="Separador de milhares 2 6 2 2 10" xfId="26402"/>
    <cellStyle name="Separador de milhares 2 6 2 2 2" xfId="22534"/>
    <cellStyle name="Separador de milhares 2 6 2 2 2 2" xfId="23090"/>
    <cellStyle name="Separador de milhares 2 6 2 2 2 2 2" xfId="23977"/>
    <cellStyle name="Separador de milhares 2 6 2 2 2 2 2 2" xfId="25753"/>
    <cellStyle name="Separador de milhares 2 6 2 2 2 2 3" xfId="24865"/>
    <cellStyle name="Separador de milhares 2 6 2 2 2 3" xfId="23474"/>
    <cellStyle name="Separador de milhares 2 6 2 2 2 3 2" xfId="25250"/>
    <cellStyle name="Separador de milhares 2 6 2 2 2 4" xfId="24362"/>
    <cellStyle name="Separador de milhares 2 6 2 2 2 5" xfId="26158"/>
    <cellStyle name="Separador de milhares 2 6 2 2 2 6" xfId="26528"/>
    <cellStyle name="Separador de milhares 2 6 2 2 3" xfId="22831"/>
    <cellStyle name="Separador de milhares 2 6 2 2 3 2" xfId="23718"/>
    <cellStyle name="Separador de milhares 2 6 2 2 3 2 2" xfId="25494"/>
    <cellStyle name="Separador de milhares 2 6 2 2 3 3" xfId="24606"/>
    <cellStyle name="Separador de milhares 2 6 2 2 4" xfId="22950"/>
    <cellStyle name="Separador de milhares 2 6 2 2 4 2" xfId="23837"/>
    <cellStyle name="Separador de milhares 2 6 2 2 4 2 2" xfId="25613"/>
    <cellStyle name="Separador de milhares 2 6 2 2 4 3" xfId="24725"/>
    <cellStyle name="Separador de milhares 2 6 2 2 5" xfId="23334"/>
    <cellStyle name="Separador de milhares 2 6 2 2 5 2" xfId="25110"/>
    <cellStyle name="Separador de milhares 2 6 2 2 6" xfId="24222"/>
    <cellStyle name="Separador de milhares 2 6 2 2 7" xfId="2407"/>
    <cellStyle name="Separador de milhares 2 6 2 2 8" xfId="25997"/>
    <cellStyle name="Separador de milhares 2 6 2 2 9" xfId="2264"/>
    <cellStyle name="Separador de milhares 2 6 3" xfId="1899"/>
    <cellStyle name="Separador de milhares 2 6 3 10" xfId="26403"/>
    <cellStyle name="Separador de milhares 2 6 3 2" xfId="22533"/>
    <cellStyle name="Separador de milhares 2 6 3 2 2" xfId="23089"/>
    <cellStyle name="Separador de milhares 2 6 3 2 2 2" xfId="23976"/>
    <cellStyle name="Separador de milhares 2 6 3 2 2 2 2" xfId="25752"/>
    <cellStyle name="Separador de milhares 2 6 3 2 2 3" xfId="24864"/>
    <cellStyle name="Separador de milhares 2 6 3 2 3" xfId="23473"/>
    <cellStyle name="Separador de milhares 2 6 3 2 3 2" xfId="25249"/>
    <cellStyle name="Separador de milhares 2 6 3 2 4" xfId="24361"/>
    <cellStyle name="Separador de milhares 2 6 3 2 5" xfId="26159"/>
    <cellStyle name="Separador de milhares 2 6 3 2 6" xfId="26529"/>
    <cellStyle name="Separador de milhares 2 6 3 3" xfId="22830"/>
    <cellStyle name="Separador de milhares 2 6 3 3 2" xfId="23717"/>
    <cellStyle name="Separador de milhares 2 6 3 3 2 2" xfId="25493"/>
    <cellStyle name="Separador de milhares 2 6 3 3 3" xfId="24605"/>
    <cellStyle name="Separador de milhares 2 6 3 4" xfId="22949"/>
    <cellStyle name="Separador de milhares 2 6 3 4 2" xfId="23836"/>
    <cellStyle name="Separador de milhares 2 6 3 4 2 2" xfId="25612"/>
    <cellStyle name="Separador de milhares 2 6 3 4 3" xfId="24724"/>
    <cellStyle name="Separador de milhares 2 6 3 5" xfId="23333"/>
    <cellStyle name="Separador de milhares 2 6 3 5 2" xfId="25109"/>
    <cellStyle name="Separador de milhares 2 6 3 6" xfId="24221"/>
    <cellStyle name="Separador de milhares 2 6 3 7" xfId="2406"/>
    <cellStyle name="Separador de milhares 2 6 3 8" xfId="25998"/>
    <cellStyle name="Separador de milhares 2 6 3 9" xfId="2263"/>
    <cellStyle name="Separador de milhares 2 7" xfId="1900"/>
    <cellStyle name="Separador de milhares 2 7 2" xfId="1901"/>
    <cellStyle name="Separador de milhares 2 7 2 2" xfId="1902"/>
    <cellStyle name="Separador de milhares 2 7 2 2 10" xfId="26404"/>
    <cellStyle name="Separador de milhares 2 7 2 2 2" xfId="22536"/>
    <cellStyle name="Separador de milhares 2 7 2 2 2 2" xfId="23092"/>
    <cellStyle name="Separador de milhares 2 7 2 2 2 2 2" xfId="23979"/>
    <cellStyle name="Separador de milhares 2 7 2 2 2 2 2 2" xfId="25755"/>
    <cellStyle name="Separador de milhares 2 7 2 2 2 2 3" xfId="24867"/>
    <cellStyle name="Separador de milhares 2 7 2 2 2 3" xfId="23476"/>
    <cellStyle name="Separador de milhares 2 7 2 2 2 3 2" xfId="25252"/>
    <cellStyle name="Separador de milhares 2 7 2 2 2 4" xfId="24364"/>
    <cellStyle name="Separador de milhares 2 7 2 2 2 5" xfId="26160"/>
    <cellStyle name="Separador de milhares 2 7 2 2 2 6" xfId="26530"/>
    <cellStyle name="Separador de milhares 2 7 2 2 3" xfId="22833"/>
    <cellStyle name="Separador de milhares 2 7 2 2 3 2" xfId="23720"/>
    <cellStyle name="Separador de milhares 2 7 2 2 3 2 2" xfId="25496"/>
    <cellStyle name="Separador de milhares 2 7 2 2 3 3" xfId="24608"/>
    <cellStyle name="Separador de milhares 2 7 2 2 4" xfId="22952"/>
    <cellStyle name="Separador de milhares 2 7 2 2 4 2" xfId="23839"/>
    <cellStyle name="Separador de milhares 2 7 2 2 4 2 2" xfId="25615"/>
    <cellStyle name="Separador de milhares 2 7 2 2 4 3" xfId="24727"/>
    <cellStyle name="Separador de milhares 2 7 2 2 5" xfId="23336"/>
    <cellStyle name="Separador de milhares 2 7 2 2 5 2" xfId="25112"/>
    <cellStyle name="Separador de milhares 2 7 2 2 6" xfId="24224"/>
    <cellStyle name="Separador de milhares 2 7 2 2 7" xfId="2409"/>
    <cellStyle name="Separador de milhares 2 7 2 2 8" xfId="25999"/>
    <cellStyle name="Separador de milhares 2 7 2 2 9" xfId="2266"/>
    <cellStyle name="Separador de milhares 2 7 3" xfId="1903"/>
    <cellStyle name="Separador de milhares 2 7 3 10" xfId="26405"/>
    <cellStyle name="Separador de milhares 2 7 3 2" xfId="22535"/>
    <cellStyle name="Separador de milhares 2 7 3 2 2" xfId="23091"/>
    <cellStyle name="Separador de milhares 2 7 3 2 2 2" xfId="23978"/>
    <cellStyle name="Separador de milhares 2 7 3 2 2 2 2" xfId="25754"/>
    <cellStyle name="Separador de milhares 2 7 3 2 2 3" xfId="24866"/>
    <cellStyle name="Separador de milhares 2 7 3 2 3" xfId="23475"/>
    <cellStyle name="Separador de milhares 2 7 3 2 3 2" xfId="25251"/>
    <cellStyle name="Separador de milhares 2 7 3 2 4" xfId="24363"/>
    <cellStyle name="Separador de milhares 2 7 3 2 5" xfId="26161"/>
    <cellStyle name="Separador de milhares 2 7 3 2 6" xfId="26531"/>
    <cellStyle name="Separador de milhares 2 7 3 3" xfId="22832"/>
    <cellStyle name="Separador de milhares 2 7 3 3 2" xfId="23719"/>
    <cellStyle name="Separador de milhares 2 7 3 3 2 2" xfId="25495"/>
    <cellStyle name="Separador de milhares 2 7 3 3 3" xfId="24607"/>
    <cellStyle name="Separador de milhares 2 7 3 4" xfId="22951"/>
    <cellStyle name="Separador de milhares 2 7 3 4 2" xfId="23838"/>
    <cellStyle name="Separador de milhares 2 7 3 4 2 2" xfId="25614"/>
    <cellStyle name="Separador de milhares 2 7 3 4 3" xfId="24726"/>
    <cellStyle name="Separador de milhares 2 7 3 5" xfId="23335"/>
    <cellStyle name="Separador de milhares 2 7 3 5 2" xfId="25111"/>
    <cellStyle name="Separador de milhares 2 7 3 6" xfId="24223"/>
    <cellStyle name="Separador de milhares 2 7 3 7" xfId="2408"/>
    <cellStyle name="Separador de milhares 2 7 3 8" xfId="26000"/>
    <cellStyle name="Separador de milhares 2 7 3 9" xfId="2265"/>
    <cellStyle name="Separador de milhares 2 8" xfId="1904"/>
    <cellStyle name="Separador de milhares 2 8 2" xfId="1905"/>
    <cellStyle name="Separador de milhares 2 8 2 2" xfId="1906"/>
    <cellStyle name="Separador de milhares 2 8 2 2 10" xfId="26406"/>
    <cellStyle name="Separador de milhares 2 8 2 2 2" xfId="22538"/>
    <cellStyle name="Separador de milhares 2 8 2 2 2 2" xfId="23094"/>
    <cellStyle name="Separador de milhares 2 8 2 2 2 2 2" xfId="23981"/>
    <cellStyle name="Separador de milhares 2 8 2 2 2 2 2 2" xfId="25757"/>
    <cellStyle name="Separador de milhares 2 8 2 2 2 2 3" xfId="24869"/>
    <cellStyle name="Separador de milhares 2 8 2 2 2 3" xfId="23478"/>
    <cellStyle name="Separador de milhares 2 8 2 2 2 3 2" xfId="25254"/>
    <cellStyle name="Separador de milhares 2 8 2 2 2 4" xfId="24366"/>
    <cellStyle name="Separador de milhares 2 8 2 2 2 5" xfId="26162"/>
    <cellStyle name="Separador de milhares 2 8 2 2 2 6" xfId="26532"/>
    <cellStyle name="Separador de milhares 2 8 2 2 3" xfId="22835"/>
    <cellStyle name="Separador de milhares 2 8 2 2 3 2" xfId="23722"/>
    <cellStyle name="Separador de milhares 2 8 2 2 3 2 2" xfId="25498"/>
    <cellStyle name="Separador de milhares 2 8 2 2 3 3" xfId="24610"/>
    <cellStyle name="Separador de milhares 2 8 2 2 4" xfId="22954"/>
    <cellStyle name="Separador de milhares 2 8 2 2 4 2" xfId="23841"/>
    <cellStyle name="Separador de milhares 2 8 2 2 4 2 2" xfId="25617"/>
    <cellStyle name="Separador de milhares 2 8 2 2 4 3" xfId="24729"/>
    <cellStyle name="Separador de milhares 2 8 2 2 5" xfId="23338"/>
    <cellStyle name="Separador de milhares 2 8 2 2 5 2" xfId="25114"/>
    <cellStyle name="Separador de milhares 2 8 2 2 6" xfId="24226"/>
    <cellStyle name="Separador de milhares 2 8 2 2 7" xfId="2411"/>
    <cellStyle name="Separador de milhares 2 8 2 2 8" xfId="26001"/>
    <cellStyle name="Separador de milhares 2 8 2 2 9" xfId="2268"/>
    <cellStyle name="Separador de milhares 2 8 3" xfId="1907"/>
    <cellStyle name="Separador de milhares 2 8 3 10" xfId="26407"/>
    <cellStyle name="Separador de milhares 2 8 3 2" xfId="22537"/>
    <cellStyle name="Separador de milhares 2 8 3 2 2" xfId="23093"/>
    <cellStyle name="Separador de milhares 2 8 3 2 2 2" xfId="23980"/>
    <cellStyle name="Separador de milhares 2 8 3 2 2 2 2" xfId="25756"/>
    <cellStyle name="Separador de milhares 2 8 3 2 2 3" xfId="24868"/>
    <cellStyle name="Separador de milhares 2 8 3 2 3" xfId="23477"/>
    <cellStyle name="Separador de milhares 2 8 3 2 3 2" xfId="25253"/>
    <cellStyle name="Separador de milhares 2 8 3 2 4" xfId="24365"/>
    <cellStyle name="Separador de milhares 2 8 3 2 5" xfId="26163"/>
    <cellStyle name="Separador de milhares 2 8 3 2 6" xfId="26533"/>
    <cellStyle name="Separador de milhares 2 8 3 3" xfId="22834"/>
    <cellStyle name="Separador de milhares 2 8 3 3 2" xfId="23721"/>
    <cellStyle name="Separador de milhares 2 8 3 3 2 2" xfId="25497"/>
    <cellStyle name="Separador de milhares 2 8 3 3 3" xfId="24609"/>
    <cellStyle name="Separador de milhares 2 8 3 4" xfId="22953"/>
    <cellStyle name="Separador de milhares 2 8 3 4 2" xfId="23840"/>
    <cellStyle name="Separador de milhares 2 8 3 4 2 2" xfId="25616"/>
    <cellStyle name="Separador de milhares 2 8 3 4 3" xfId="24728"/>
    <cellStyle name="Separador de milhares 2 8 3 5" xfId="23337"/>
    <cellStyle name="Separador de milhares 2 8 3 5 2" xfId="25113"/>
    <cellStyle name="Separador de milhares 2 8 3 6" xfId="24225"/>
    <cellStyle name="Separador de milhares 2 8 3 7" xfId="2410"/>
    <cellStyle name="Separador de milhares 2 8 3 8" xfId="26002"/>
    <cellStyle name="Separador de milhares 2 8 3 9" xfId="2267"/>
    <cellStyle name="Separador de milhares 2 9" xfId="1908"/>
    <cellStyle name="Separador de milhares 2 9 2" xfId="1909"/>
    <cellStyle name="Separador de milhares 2 9 2 2" xfId="1910"/>
    <cellStyle name="Separador de milhares 2 9 2 2 10" xfId="26408"/>
    <cellStyle name="Separador de milhares 2 9 2 2 2" xfId="22540"/>
    <cellStyle name="Separador de milhares 2 9 2 2 2 2" xfId="23096"/>
    <cellStyle name="Separador de milhares 2 9 2 2 2 2 2" xfId="23983"/>
    <cellStyle name="Separador de milhares 2 9 2 2 2 2 2 2" xfId="25759"/>
    <cellStyle name="Separador de milhares 2 9 2 2 2 2 3" xfId="24871"/>
    <cellStyle name="Separador de milhares 2 9 2 2 2 3" xfId="23480"/>
    <cellStyle name="Separador de milhares 2 9 2 2 2 3 2" xfId="25256"/>
    <cellStyle name="Separador de milhares 2 9 2 2 2 4" xfId="24368"/>
    <cellStyle name="Separador de milhares 2 9 2 2 2 5" xfId="26164"/>
    <cellStyle name="Separador de milhares 2 9 2 2 2 6" xfId="26534"/>
    <cellStyle name="Separador de milhares 2 9 2 2 3" xfId="22837"/>
    <cellStyle name="Separador de milhares 2 9 2 2 3 2" xfId="23724"/>
    <cellStyle name="Separador de milhares 2 9 2 2 3 2 2" xfId="25500"/>
    <cellStyle name="Separador de milhares 2 9 2 2 3 3" xfId="24612"/>
    <cellStyle name="Separador de milhares 2 9 2 2 4" xfId="22956"/>
    <cellStyle name="Separador de milhares 2 9 2 2 4 2" xfId="23843"/>
    <cellStyle name="Separador de milhares 2 9 2 2 4 2 2" xfId="25619"/>
    <cellStyle name="Separador de milhares 2 9 2 2 4 3" xfId="24731"/>
    <cellStyle name="Separador de milhares 2 9 2 2 5" xfId="23340"/>
    <cellStyle name="Separador de milhares 2 9 2 2 5 2" xfId="25116"/>
    <cellStyle name="Separador de milhares 2 9 2 2 6" xfId="24228"/>
    <cellStyle name="Separador de milhares 2 9 2 2 7" xfId="2413"/>
    <cellStyle name="Separador de milhares 2 9 2 2 8" xfId="26003"/>
    <cellStyle name="Separador de milhares 2 9 2 2 9" xfId="2270"/>
    <cellStyle name="Separador de milhares 2 9 3" xfId="1911"/>
    <cellStyle name="Separador de milhares 2 9 3 10" xfId="26409"/>
    <cellStyle name="Separador de milhares 2 9 3 2" xfId="22539"/>
    <cellStyle name="Separador de milhares 2 9 3 2 2" xfId="23095"/>
    <cellStyle name="Separador de milhares 2 9 3 2 2 2" xfId="23982"/>
    <cellStyle name="Separador de milhares 2 9 3 2 2 2 2" xfId="25758"/>
    <cellStyle name="Separador de milhares 2 9 3 2 2 3" xfId="24870"/>
    <cellStyle name="Separador de milhares 2 9 3 2 3" xfId="23479"/>
    <cellStyle name="Separador de milhares 2 9 3 2 3 2" xfId="25255"/>
    <cellStyle name="Separador de milhares 2 9 3 2 4" xfId="24367"/>
    <cellStyle name="Separador de milhares 2 9 3 2 5" xfId="26165"/>
    <cellStyle name="Separador de milhares 2 9 3 2 6" xfId="26535"/>
    <cellStyle name="Separador de milhares 2 9 3 3" xfId="22836"/>
    <cellStyle name="Separador de milhares 2 9 3 3 2" xfId="23723"/>
    <cellStyle name="Separador de milhares 2 9 3 3 2 2" xfId="25499"/>
    <cellStyle name="Separador de milhares 2 9 3 3 3" xfId="24611"/>
    <cellStyle name="Separador de milhares 2 9 3 4" xfId="22955"/>
    <cellStyle name="Separador de milhares 2 9 3 4 2" xfId="23842"/>
    <cellStyle name="Separador de milhares 2 9 3 4 2 2" xfId="25618"/>
    <cellStyle name="Separador de milhares 2 9 3 4 3" xfId="24730"/>
    <cellStyle name="Separador de milhares 2 9 3 5" xfId="23339"/>
    <cellStyle name="Separador de milhares 2 9 3 5 2" xfId="25115"/>
    <cellStyle name="Separador de milhares 2 9 3 6" xfId="24227"/>
    <cellStyle name="Separador de milhares 2 9 3 7" xfId="2412"/>
    <cellStyle name="Separador de milhares 2 9 3 8" xfId="26004"/>
    <cellStyle name="Separador de milhares 2 9 3 9" xfId="2269"/>
    <cellStyle name="Separador de milhares 3" xfId="1912"/>
    <cellStyle name="Separador de milhares 3 10" xfId="1913"/>
    <cellStyle name="Separador de milhares 3 10 2" xfId="1914"/>
    <cellStyle name="Separador de milhares 3 11" xfId="1915"/>
    <cellStyle name="Separador de milhares 3 12" xfId="1916"/>
    <cellStyle name="Separador de milhares 3 12 2" xfId="1917"/>
    <cellStyle name="Separador de milhares 3 12 2 2" xfId="1918"/>
    <cellStyle name="Separador de milhares 3 12 2 2 10" xfId="26410"/>
    <cellStyle name="Separador de milhares 3 12 2 2 2" xfId="22542"/>
    <cellStyle name="Separador de milhares 3 12 2 2 2 2" xfId="23098"/>
    <cellStyle name="Separador de milhares 3 12 2 2 2 2 2" xfId="23985"/>
    <cellStyle name="Separador de milhares 3 12 2 2 2 2 2 2" xfId="25761"/>
    <cellStyle name="Separador de milhares 3 12 2 2 2 2 3" xfId="24873"/>
    <cellStyle name="Separador de milhares 3 12 2 2 2 3" xfId="23482"/>
    <cellStyle name="Separador de milhares 3 12 2 2 2 3 2" xfId="25258"/>
    <cellStyle name="Separador de milhares 3 12 2 2 2 4" xfId="24370"/>
    <cellStyle name="Separador de milhares 3 12 2 2 2 5" xfId="26166"/>
    <cellStyle name="Separador de milhares 3 12 2 2 2 6" xfId="26536"/>
    <cellStyle name="Separador de milhares 3 12 2 2 3" xfId="22839"/>
    <cellStyle name="Separador de milhares 3 12 2 2 3 2" xfId="23726"/>
    <cellStyle name="Separador de milhares 3 12 2 2 3 2 2" xfId="25502"/>
    <cellStyle name="Separador de milhares 3 12 2 2 3 3" xfId="24614"/>
    <cellStyle name="Separador de milhares 3 12 2 2 4" xfId="22958"/>
    <cellStyle name="Separador de milhares 3 12 2 2 4 2" xfId="23845"/>
    <cellStyle name="Separador de milhares 3 12 2 2 4 2 2" xfId="25621"/>
    <cellStyle name="Separador de milhares 3 12 2 2 4 3" xfId="24733"/>
    <cellStyle name="Separador de milhares 3 12 2 2 5" xfId="23342"/>
    <cellStyle name="Separador de milhares 3 12 2 2 5 2" xfId="25118"/>
    <cellStyle name="Separador de milhares 3 12 2 2 6" xfId="24230"/>
    <cellStyle name="Separador de milhares 3 12 2 2 7" xfId="2415"/>
    <cellStyle name="Separador de milhares 3 12 2 2 8" xfId="26005"/>
    <cellStyle name="Separador de milhares 3 12 2 2 9" xfId="2272"/>
    <cellStyle name="Separador de milhares 3 12 3" xfId="1919"/>
    <cellStyle name="Separador de milhares 3 12 3 10" xfId="26411"/>
    <cellStyle name="Separador de milhares 3 12 3 2" xfId="22541"/>
    <cellStyle name="Separador de milhares 3 12 3 2 2" xfId="23097"/>
    <cellStyle name="Separador de milhares 3 12 3 2 2 2" xfId="23984"/>
    <cellStyle name="Separador de milhares 3 12 3 2 2 2 2" xfId="25760"/>
    <cellStyle name="Separador de milhares 3 12 3 2 2 3" xfId="24872"/>
    <cellStyle name="Separador de milhares 3 12 3 2 3" xfId="23481"/>
    <cellStyle name="Separador de milhares 3 12 3 2 3 2" xfId="25257"/>
    <cellStyle name="Separador de milhares 3 12 3 2 4" xfId="24369"/>
    <cellStyle name="Separador de milhares 3 12 3 2 5" xfId="26167"/>
    <cellStyle name="Separador de milhares 3 12 3 2 6" xfId="26537"/>
    <cellStyle name="Separador de milhares 3 12 3 3" xfId="22838"/>
    <cellStyle name="Separador de milhares 3 12 3 3 2" xfId="23725"/>
    <cellStyle name="Separador de milhares 3 12 3 3 2 2" xfId="25501"/>
    <cellStyle name="Separador de milhares 3 12 3 3 3" xfId="24613"/>
    <cellStyle name="Separador de milhares 3 12 3 4" xfId="22957"/>
    <cellStyle name="Separador de milhares 3 12 3 4 2" xfId="23844"/>
    <cellStyle name="Separador de milhares 3 12 3 4 2 2" xfId="25620"/>
    <cellStyle name="Separador de milhares 3 12 3 4 3" xfId="24732"/>
    <cellStyle name="Separador de milhares 3 12 3 5" xfId="23341"/>
    <cellStyle name="Separador de milhares 3 12 3 5 2" xfId="25117"/>
    <cellStyle name="Separador de milhares 3 12 3 6" xfId="24229"/>
    <cellStyle name="Separador de milhares 3 12 3 7" xfId="2414"/>
    <cellStyle name="Separador de milhares 3 12 3 8" xfId="26006"/>
    <cellStyle name="Separador de milhares 3 12 3 9" xfId="2271"/>
    <cellStyle name="Separador de milhares 3 13" xfId="1920"/>
    <cellStyle name="Separador de milhares 3 14" xfId="2595"/>
    <cellStyle name="Separador de milhares 3 14 2" xfId="22626"/>
    <cellStyle name="Separador de milhares 3 14 2 2" xfId="23182"/>
    <cellStyle name="Separador de milhares 3 14 2 2 2" xfId="24069"/>
    <cellStyle name="Separador de milhares 3 14 2 2 2 2" xfId="25845"/>
    <cellStyle name="Separador de milhares 3 14 2 2 3" xfId="24957"/>
    <cellStyle name="Separador de milhares 3 14 2 3" xfId="23566"/>
    <cellStyle name="Separador de milhares 3 14 2 3 2" xfId="25342"/>
    <cellStyle name="Separador de milhares 3 14 2 4" xfId="24454"/>
    <cellStyle name="Separador de milhares 3 2" xfId="1921"/>
    <cellStyle name="Separador de milhares 3 2 2" xfId="1922"/>
    <cellStyle name="Separador de milhares 3 2 3" xfId="2590"/>
    <cellStyle name="Separador de milhares 3 2 3 2" xfId="22625"/>
    <cellStyle name="Separador de milhares 3 2 3 2 2" xfId="23181"/>
    <cellStyle name="Separador de milhares 3 2 3 2 2 2" xfId="24068"/>
    <cellStyle name="Separador de milhares 3 2 3 2 2 2 2" xfId="25844"/>
    <cellStyle name="Separador de milhares 3 2 3 2 2 3" xfId="24956"/>
    <cellStyle name="Separador de milhares 3 2 3 2 3" xfId="23565"/>
    <cellStyle name="Separador de milhares 3 2 3 2 3 2" xfId="25341"/>
    <cellStyle name="Separador de milhares 3 2 3 2 4" xfId="24453"/>
    <cellStyle name="Separador de milhares 3 3" xfId="1923"/>
    <cellStyle name="Separador de milhares 3 3 2" xfId="1924"/>
    <cellStyle name="Separador de milhares 3 4" xfId="1925"/>
    <cellStyle name="Separador de milhares 3 4 2" xfId="1926"/>
    <cellStyle name="Separador de milhares 3 5" xfId="1927"/>
    <cellStyle name="Separador de milhares 3 5 2" xfId="1928"/>
    <cellStyle name="Separador de milhares 3 6" xfId="1929"/>
    <cellStyle name="Separador de milhares 3 6 2" xfId="1930"/>
    <cellStyle name="Separador de milhares 3 7" xfId="1931"/>
    <cellStyle name="Separador de milhares 3 7 2" xfId="1932"/>
    <cellStyle name="Separador de milhares 3 8" xfId="1933"/>
    <cellStyle name="Separador de milhares 3 8 2" xfId="1934"/>
    <cellStyle name="Separador de milhares 3 9" xfId="1935"/>
    <cellStyle name="Separador de milhares 3 9 2" xfId="1936"/>
    <cellStyle name="Separador de milhares 4" xfId="1937"/>
    <cellStyle name="Separador de milhares 4 2" xfId="1938"/>
    <cellStyle name="Separador de milhares 4 2 2" xfId="1939"/>
    <cellStyle name="Separador de milhares 4 2 2 10" xfId="26412"/>
    <cellStyle name="Separador de milhares 4 2 2 2" xfId="22544"/>
    <cellStyle name="Separador de milhares 4 2 2 2 2" xfId="23100"/>
    <cellStyle name="Separador de milhares 4 2 2 2 2 2" xfId="23987"/>
    <cellStyle name="Separador de milhares 4 2 2 2 2 2 2" xfId="25763"/>
    <cellStyle name="Separador de milhares 4 2 2 2 2 3" xfId="24875"/>
    <cellStyle name="Separador de milhares 4 2 2 2 3" xfId="23484"/>
    <cellStyle name="Separador de milhares 4 2 2 2 3 2" xfId="25260"/>
    <cellStyle name="Separador de milhares 4 2 2 2 4" xfId="24372"/>
    <cellStyle name="Separador de milhares 4 2 2 2 5" xfId="26168"/>
    <cellStyle name="Separador de milhares 4 2 2 2 6" xfId="26538"/>
    <cellStyle name="Separador de milhares 4 2 2 3" xfId="22841"/>
    <cellStyle name="Separador de milhares 4 2 2 3 2" xfId="23728"/>
    <cellStyle name="Separador de milhares 4 2 2 3 2 2" xfId="25504"/>
    <cellStyle name="Separador de milhares 4 2 2 3 3" xfId="24616"/>
    <cellStyle name="Separador de milhares 4 2 2 4" xfId="22960"/>
    <cellStyle name="Separador de milhares 4 2 2 4 2" xfId="23847"/>
    <cellStyle name="Separador de milhares 4 2 2 4 2 2" xfId="25623"/>
    <cellStyle name="Separador de milhares 4 2 2 4 3" xfId="24735"/>
    <cellStyle name="Separador de milhares 4 2 2 5" xfId="23344"/>
    <cellStyle name="Separador de milhares 4 2 2 5 2" xfId="25120"/>
    <cellStyle name="Separador de milhares 4 2 2 6" xfId="24232"/>
    <cellStyle name="Separador de milhares 4 2 2 7" xfId="2417"/>
    <cellStyle name="Separador de milhares 4 2 2 8" xfId="26007"/>
    <cellStyle name="Separador de milhares 4 2 2 9" xfId="2274"/>
    <cellStyle name="Separador de milhares 4 3" xfId="1940"/>
    <cellStyle name="Separador de milhares 4 3 10" xfId="26413"/>
    <cellStyle name="Separador de milhares 4 3 2" xfId="22543"/>
    <cellStyle name="Separador de milhares 4 3 2 2" xfId="23099"/>
    <cellStyle name="Separador de milhares 4 3 2 2 2" xfId="23986"/>
    <cellStyle name="Separador de milhares 4 3 2 2 2 2" xfId="25762"/>
    <cellStyle name="Separador de milhares 4 3 2 2 3" xfId="24874"/>
    <cellStyle name="Separador de milhares 4 3 2 3" xfId="23483"/>
    <cellStyle name="Separador de milhares 4 3 2 3 2" xfId="25259"/>
    <cellStyle name="Separador de milhares 4 3 2 4" xfId="24371"/>
    <cellStyle name="Separador de milhares 4 3 2 5" xfId="26169"/>
    <cellStyle name="Separador de milhares 4 3 2 6" xfId="26539"/>
    <cellStyle name="Separador de milhares 4 3 3" xfId="22840"/>
    <cellStyle name="Separador de milhares 4 3 3 2" xfId="23727"/>
    <cellStyle name="Separador de milhares 4 3 3 2 2" xfId="25503"/>
    <cellStyle name="Separador de milhares 4 3 3 3" xfId="24615"/>
    <cellStyle name="Separador de milhares 4 3 4" xfId="22959"/>
    <cellStyle name="Separador de milhares 4 3 4 2" xfId="23846"/>
    <cellStyle name="Separador de milhares 4 3 4 2 2" xfId="25622"/>
    <cellStyle name="Separador de milhares 4 3 4 3" xfId="24734"/>
    <cellStyle name="Separador de milhares 4 3 5" xfId="23343"/>
    <cellStyle name="Separador de milhares 4 3 5 2" xfId="25119"/>
    <cellStyle name="Separador de milhares 4 3 6" xfId="24231"/>
    <cellStyle name="Separador de milhares 4 3 7" xfId="2416"/>
    <cellStyle name="Separador de milhares 4 3 8" xfId="26008"/>
    <cellStyle name="Separador de milhares 4 3 9" xfId="2273"/>
    <cellStyle name="Separador de milhares 4 4" xfId="2586"/>
    <cellStyle name="Separador de milhares 4 4 2" xfId="22624"/>
    <cellStyle name="Separador de milhares 4 4 2 2" xfId="23180"/>
    <cellStyle name="Separador de milhares 4 4 2 2 2" xfId="24067"/>
    <cellStyle name="Separador de milhares 4 4 2 2 2 2" xfId="25843"/>
    <cellStyle name="Separador de milhares 4 4 2 2 3" xfId="24955"/>
    <cellStyle name="Separador de milhares 4 4 2 3" xfId="23564"/>
    <cellStyle name="Separador de milhares 4 4 2 3 2" xfId="25340"/>
    <cellStyle name="Separador de milhares 4 4 2 4" xfId="24452"/>
    <cellStyle name="Separador de milhares 4 4 3" xfId="26312"/>
    <cellStyle name="Separador de milhares 4 5" xfId="26206"/>
    <cellStyle name="Separador de milhares 5" xfId="1941"/>
    <cellStyle name="Separador de milhares 5 2" xfId="1942"/>
    <cellStyle name="Separador de milhares 5 2 2" xfId="1943"/>
    <cellStyle name="Separador de milhares 5 2 2 2" xfId="1944"/>
    <cellStyle name="Separador de milhares 5 2 2 2 10" xfId="26414"/>
    <cellStyle name="Separador de milhares 5 2 2 2 2" xfId="22547"/>
    <cellStyle name="Separador de milhares 5 2 2 2 2 2" xfId="23103"/>
    <cellStyle name="Separador de milhares 5 2 2 2 2 2 2" xfId="23990"/>
    <cellStyle name="Separador de milhares 5 2 2 2 2 2 2 2" xfId="25766"/>
    <cellStyle name="Separador de milhares 5 2 2 2 2 2 3" xfId="24878"/>
    <cellStyle name="Separador de milhares 5 2 2 2 2 3" xfId="23487"/>
    <cellStyle name="Separador de milhares 5 2 2 2 2 3 2" xfId="25263"/>
    <cellStyle name="Separador de milhares 5 2 2 2 2 4" xfId="24375"/>
    <cellStyle name="Separador de milhares 5 2 2 2 2 5" xfId="26170"/>
    <cellStyle name="Separador de milhares 5 2 2 2 2 6" xfId="26540"/>
    <cellStyle name="Separador de milhares 5 2 2 2 3" xfId="22844"/>
    <cellStyle name="Separador de milhares 5 2 2 2 3 2" xfId="23731"/>
    <cellStyle name="Separador de milhares 5 2 2 2 3 2 2" xfId="25507"/>
    <cellStyle name="Separador de milhares 5 2 2 2 3 3" xfId="24619"/>
    <cellStyle name="Separador de milhares 5 2 2 2 4" xfId="22963"/>
    <cellStyle name="Separador de milhares 5 2 2 2 4 2" xfId="23850"/>
    <cellStyle name="Separador de milhares 5 2 2 2 4 2 2" xfId="25626"/>
    <cellStyle name="Separador de milhares 5 2 2 2 4 3" xfId="24738"/>
    <cellStyle name="Separador de milhares 5 2 2 2 5" xfId="23347"/>
    <cellStyle name="Separador de milhares 5 2 2 2 5 2" xfId="25123"/>
    <cellStyle name="Separador de milhares 5 2 2 2 6" xfId="24235"/>
    <cellStyle name="Separador de milhares 5 2 2 2 7" xfId="2420"/>
    <cellStyle name="Separador de milhares 5 2 2 2 8" xfId="26009"/>
    <cellStyle name="Separador de milhares 5 2 2 2 9" xfId="2277"/>
    <cellStyle name="Separador de milhares 5 2 3" xfId="1945"/>
    <cellStyle name="Separador de milhares 5 2 3 10" xfId="26415"/>
    <cellStyle name="Separador de milhares 5 2 3 2" xfId="22546"/>
    <cellStyle name="Separador de milhares 5 2 3 2 2" xfId="23102"/>
    <cellStyle name="Separador de milhares 5 2 3 2 2 2" xfId="23989"/>
    <cellStyle name="Separador de milhares 5 2 3 2 2 2 2" xfId="25765"/>
    <cellStyle name="Separador de milhares 5 2 3 2 2 3" xfId="24877"/>
    <cellStyle name="Separador de milhares 5 2 3 2 3" xfId="23486"/>
    <cellStyle name="Separador de milhares 5 2 3 2 3 2" xfId="25262"/>
    <cellStyle name="Separador de milhares 5 2 3 2 4" xfId="24374"/>
    <cellStyle name="Separador de milhares 5 2 3 2 5" xfId="26171"/>
    <cellStyle name="Separador de milhares 5 2 3 2 6" xfId="26541"/>
    <cellStyle name="Separador de milhares 5 2 3 3" xfId="22843"/>
    <cellStyle name="Separador de milhares 5 2 3 3 2" xfId="23730"/>
    <cellStyle name="Separador de milhares 5 2 3 3 2 2" xfId="25506"/>
    <cellStyle name="Separador de milhares 5 2 3 3 3" xfId="24618"/>
    <cellStyle name="Separador de milhares 5 2 3 4" xfId="22962"/>
    <cellStyle name="Separador de milhares 5 2 3 4 2" xfId="23849"/>
    <cellStyle name="Separador de milhares 5 2 3 4 2 2" xfId="25625"/>
    <cellStyle name="Separador de milhares 5 2 3 4 3" xfId="24737"/>
    <cellStyle name="Separador de milhares 5 2 3 5" xfId="23346"/>
    <cellStyle name="Separador de milhares 5 2 3 5 2" xfId="25122"/>
    <cellStyle name="Separador de milhares 5 2 3 6" xfId="24234"/>
    <cellStyle name="Separador de milhares 5 2 3 7" xfId="2419"/>
    <cellStyle name="Separador de milhares 5 2 3 8" xfId="26010"/>
    <cellStyle name="Separador de milhares 5 2 3 9" xfId="2276"/>
    <cellStyle name="Separador de milhares 5 3" xfId="1946"/>
    <cellStyle name="Separador de milhares 5 3 2" xfId="1947"/>
    <cellStyle name="Separador de milhares 5 3 2 10" xfId="26416"/>
    <cellStyle name="Separador de milhares 5 3 2 2" xfId="22548"/>
    <cellStyle name="Separador de milhares 5 3 2 2 2" xfId="23104"/>
    <cellStyle name="Separador de milhares 5 3 2 2 2 2" xfId="23991"/>
    <cellStyle name="Separador de milhares 5 3 2 2 2 2 2" xfId="25767"/>
    <cellStyle name="Separador de milhares 5 3 2 2 2 3" xfId="24879"/>
    <cellStyle name="Separador de milhares 5 3 2 2 3" xfId="23488"/>
    <cellStyle name="Separador de milhares 5 3 2 2 3 2" xfId="25264"/>
    <cellStyle name="Separador de milhares 5 3 2 2 4" xfId="24376"/>
    <cellStyle name="Separador de milhares 5 3 2 2 5" xfId="26172"/>
    <cellStyle name="Separador de milhares 5 3 2 2 6" xfId="26542"/>
    <cellStyle name="Separador de milhares 5 3 2 3" xfId="22845"/>
    <cellStyle name="Separador de milhares 5 3 2 3 2" xfId="23732"/>
    <cellStyle name="Separador de milhares 5 3 2 3 2 2" xfId="25508"/>
    <cellStyle name="Separador de milhares 5 3 2 3 3" xfId="24620"/>
    <cellStyle name="Separador de milhares 5 3 2 4" xfId="22964"/>
    <cellStyle name="Separador de milhares 5 3 2 4 2" xfId="23851"/>
    <cellStyle name="Separador de milhares 5 3 2 4 2 2" xfId="25627"/>
    <cellStyle name="Separador de milhares 5 3 2 4 3" xfId="24739"/>
    <cellStyle name="Separador de milhares 5 3 2 5" xfId="23348"/>
    <cellStyle name="Separador de milhares 5 3 2 5 2" xfId="25124"/>
    <cellStyle name="Separador de milhares 5 3 2 6" xfId="24236"/>
    <cellStyle name="Separador de milhares 5 3 2 7" xfId="2421"/>
    <cellStyle name="Separador de milhares 5 3 2 8" xfId="26011"/>
    <cellStyle name="Separador de milhares 5 3 2 9" xfId="2278"/>
    <cellStyle name="Separador de milhares 5 4" xfId="1948"/>
    <cellStyle name="Separador de milhares 5 4 2" xfId="1949"/>
    <cellStyle name="Separador de milhares 5 4 2 10" xfId="26417"/>
    <cellStyle name="Separador de milhares 5 4 2 2" xfId="22549"/>
    <cellStyle name="Separador de milhares 5 4 2 2 2" xfId="23105"/>
    <cellStyle name="Separador de milhares 5 4 2 2 2 2" xfId="23992"/>
    <cellStyle name="Separador de milhares 5 4 2 2 2 2 2" xfId="25768"/>
    <cellStyle name="Separador de milhares 5 4 2 2 2 3" xfId="24880"/>
    <cellStyle name="Separador de milhares 5 4 2 2 3" xfId="23489"/>
    <cellStyle name="Separador de milhares 5 4 2 2 3 2" xfId="25265"/>
    <cellStyle name="Separador de milhares 5 4 2 2 4" xfId="24377"/>
    <cellStyle name="Separador de milhares 5 4 2 2 5" xfId="26173"/>
    <cellStyle name="Separador de milhares 5 4 2 2 6" xfId="26543"/>
    <cellStyle name="Separador de milhares 5 4 2 3" xfId="22846"/>
    <cellStyle name="Separador de milhares 5 4 2 3 2" xfId="23733"/>
    <cellStyle name="Separador de milhares 5 4 2 3 2 2" xfId="25509"/>
    <cellStyle name="Separador de milhares 5 4 2 3 3" xfId="24621"/>
    <cellStyle name="Separador de milhares 5 4 2 4" xfId="22965"/>
    <cellStyle name="Separador de milhares 5 4 2 4 2" xfId="23852"/>
    <cellStyle name="Separador de milhares 5 4 2 4 2 2" xfId="25628"/>
    <cellStyle name="Separador de milhares 5 4 2 4 3" xfId="24740"/>
    <cellStyle name="Separador de milhares 5 4 2 5" xfId="23349"/>
    <cellStyle name="Separador de milhares 5 4 2 5 2" xfId="25125"/>
    <cellStyle name="Separador de milhares 5 4 2 6" xfId="24237"/>
    <cellStyle name="Separador de milhares 5 4 2 7" xfId="2422"/>
    <cellStyle name="Separador de milhares 5 4 2 8" xfId="26012"/>
    <cellStyle name="Separador de milhares 5 4 2 9" xfId="2279"/>
    <cellStyle name="Separador de milhares 5 5" xfId="1950"/>
    <cellStyle name="Separador de milhares 5 5 10" xfId="26418"/>
    <cellStyle name="Separador de milhares 5 5 2" xfId="22545"/>
    <cellStyle name="Separador de milhares 5 5 2 2" xfId="23101"/>
    <cellStyle name="Separador de milhares 5 5 2 2 2" xfId="23988"/>
    <cellStyle name="Separador de milhares 5 5 2 2 2 2" xfId="25764"/>
    <cellStyle name="Separador de milhares 5 5 2 2 3" xfId="24876"/>
    <cellStyle name="Separador de milhares 5 5 2 3" xfId="23485"/>
    <cellStyle name="Separador de milhares 5 5 2 3 2" xfId="25261"/>
    <cellStyle name="Separador de milhares 5 5 2 4" xfId="24373"/>
    <cellStyle name="Separador de milhares 5 5 2 5" xfId="26174"/>
    <cellStyle name="Separador de milhares 5 5 2 6" xfId="26544"/>
    <cellStyle name="Separador de milhares 5 5 3" xfId="22842"/>
    <cellStyle name="Separador de milhares 5 5 3 2" xfId="23729"/>
    <cellStyle name="Separador de milhares 5 5 3 2 2" xfId="25505"/>
    <cellStyle name="Separador de milhares 5 5 3 3" xfId="24617"/>
    <cellStyle name="Separador de milhares 5 5 4" xfId="22961"/>
    <cellStyle name="Separador de milhares 5 5 4 2" xfId="23848"/>
    <cellStyle name="Separador de milhares 5 5 4 2 2" xfId="25624"/>
    <cellStyle name="Separador de milhares 5 5 4 3" xfId="24736"/>
    <cellStyle name="Separador de milhares 5 5 5" xfId="23345"/>
    <cellStyle name="Separador de milhares 5 5 5 2" xfId="25121"/>
    <cellStyle name="Separador de milhares 5 5 6" xfId="24233"/>
    <cellStyle name="Separador de milhares 5 5 7" xfId="2418"/>
    <cellStyle name="Separador de milhares 5 5 8" xfId="26013"/>
    <cellStyle name="Separador de milhares 5 5 9" xfId="2275"/>
    <cellStyle name="Separador de milhares 5 6" xfId="1951"/>
    <cellStyle name="Separador de milhares 5 6 2" xfId="22584"/>
    <cellStyle name="Separador de milhares 5 6 2 2" xfId="23140"/>
    <cellStyle name="Separador de milhares 5 6 2 2 2" xfId="24027"/>
    <cellStyle name="Separador de milhares 5 6 2 2 2 2" xfId="25803"/>
    <cellStyle name="Separador de milhares 5 6 2 2 3" xfId="24915"/>
    <cellStyle name="Separador de milhares 5 6 2 3" xfId="23524"/>
    <cellStyle name="Separador de milhares 5 6 2 3 2" xfId="25300"/>
    <cellStyle name="Separador de milhares 5 6 2 4" xfId="24412"/>
    <cellStyle name="Separador de milhares 5 6 3" xfId="22985"/>
    <cellStyle name="Separador de milhares 5 6 3 2" xfId="23872"/>
    <cellStyle name="Separador de milhares 5 6 3 2 2" xfId="25648"/>
    <cellStyle name="Separador de milhares 5 6 3 3" xfId="24760"/>
    <cellStyle name="Separador de milhares 5 6 4" xfId="23369"/>
    <cellStyle name="Separador de milhares 5 6 4 2" xfId="25145"/>
    <cellStyle name="Separador de milhares 5 6 5" xfId="24257"/>
    <cellStyle name="Separador de milhares 5 6 6" xfId="26048"/>
    <cellStyle name="Separador de milhares 5 6 7" xfId="2475"/>
    <cellStyle name="Separador de milhares 5 6 8" xfId="26438"/>
    <cellStyle name="Separador de milhares 6" xfId="57"/>
    <cellStyle name="Separador de milhares 6 2" xfId="1952"/>
    <cellStyle name="Separador de milhares 6 2 2" xfId="1953"/>
    <cellStyle name="Separador de milhares 6 2 2 10" xfId="26419"/>
    <cellStyle name="Separador de milhares 6 2 2 2" xfId="22551"/>
    <cellStyle name="Separador de milhares 6 2 2 2 2" xfId="23107"/>
    <cellStyle name="Separador de milhares 6 2 2 2 2 2" xfId="23994"/>
    <cellStyle name="Separador de milhares 6 2 2 2 2 2 2" xfId="25770"/>
    <cellStyle name="Separador de milhares 6 2 2 2 2 3" xfId="24882"/>
    <cellStyle name="Separador de milhares 6 2 2 2 3" xfId="23491"/>
    <cellStyle name="Separador de milhares 6 2 2 2 3 2" xfId="25267"/>
    <cellStyle name="Separador de milhares 6 2 2 2 4" xfId="24379"/>
    <cellStyle name="Separador de milhares 6 2 2 2 5" xfId="26175"/>
    <cellStyle name="Separador de milhares 6 2 2 2 6" xfId="26545"/>
    <cellStyle name="Separador de milhares 6 2 2 3" xfId="22848"/>
    <cellStyle name="Separador de milhares 6 2 2 3 2" xfId="23735"/>
    <cellStyle name="Separador de milhares 6 2 2 3 2 2" xfId="25511"/>
    <cellStyle name="Separador de milhares 6 2 2 3 3" xfId="24623"/>
    <cellStyle name="Separador de milhares 6 2 2 4" xfId="22967"/>
    <cellStyle name="Separador de milhares 6 2 2 4 2" xfId="23854"/>
    <cellStyle name="Separador de milhares 6 2 2 4 2 2" xfId="25630"/>
    <cellStyle name="Separador de milhares 6 2 2 4 3" xfId="24742"/>
    <cellStyle name="Separador de milhares 6 2 2 5" xfId="23351"/>
    <cellStyle name="Separador de milhares 6 2 2 5 2" xfId="25127"/>
    <cellStyle name="Separador de milhares 6 2 2 6" xfId="24239"/>
    <cellStyle name="Separador de milhares 6 2 2 7" xfId="2424"/>
    <cellStyle name="Separador de milhares 6 2 2 8" xfId="26014"/>
    <cellStyle name="Separador de milhares 6 2 2 9" xfId="2281"/>
    <cellStyle name="Separador de milhares 6 3" xfId="1954"/>
    <cellStyle name="Separador de milhares 6 3 2" xfId="1955"/>
    <cellStyle name="Separador de milhares 6 3 2 10" xfId="26021"/>
    <cellStyle name="Separador de milhares 6 3 2 11" xfId="2280"/>
    <cellStyle name="Separador de milhares 6 3 2 12" xfId="26426"/>
    <cellStyle name="Separador de milhares 6 3 2 2" xfId="1956"/>
    <cellStyle name="Separador de milhares 6 3 2 2 2" xfId="8774"/>
    <cellStyle name="Separador de milhares 6 3 2 2 2 2" xfId="22640"/>
    <cellStyle name="Separador de milhares 6 3 2 2 2 2 2" xfId="23196"/>
    <cellStyle name="Separador de milhares 6 3 2 2 2 2 2 2" xfId="24083"/>
    <cellStyle name="Separador de milhares 6 3 2 2 2 2 2 2 2" xfId="25859"/>
    <cellStyle name="Separador de milhares 6 3 2 2 2 2 2 3" xfId="24971"/>
    <cellStyle name="Separador de milhares 6 3 2 2 2 2 3" xfId="23580"/>
    <cellStyle name="Separador de milhares 6 3 2 2 2 2 3 2" xfId="25356"/>
    <cellStyle name="Separador de milhares 6 3 2 2 2 2 4" xfId="24468"/>
    <cellStyle name="Separador de milhares 6 3 2 2 3" xfId="2630"/>
    <cellStyle name="Separador de milhares 6 3 2 2 3 2" xfId="22634"/>
    <cellStyle name="Separador de milhares 6 3 2 2 3 2 2" xfId="23190"/>
    <cellStyle name="Separador de milhares 6 3 2 2 3 2 2 2" xfId="24077"/>
    <cellStyle name="Separador de milhares 6 3 2 2 3 2 2 2 2" xfId="25853"/>
    <cellStyle name="Separador de milhares 6 3 2 2 3 2 2 3" xfId="24965"/>
    <cellStyle name="Separador de milhares 6 3 2 2 3 2 3" xfId="23574"/>
    <cellStyle name="Separador de milhares 6 3 2 2 3 2 3 2" xfId="25350"/>
    <cellStyle name="Separador de milhares 6 3 2 2 3 2 4" xfId="24462"/>
    <cellStyle name="Separador de milhares 6 3 2 2 3 3" xfId="22988"/>
    <cellStyle name="Separador de milhares 6 3 2 2 3 3 2" xfId="23875"/>
    <cellStyle name="Separador de milhares 6 3 2 2 3 3 2 2" xfId="25651"/>
    <cellStyle name="Separador de milhares 6 3 2 2 3 3 3" xfId="24763"/>
    <cellStyle name="Separador de milhares 6 3 2 2 3 4" xfId="23372"/>
    <cellStyle name="Separador de milhares 6 3 2 2 3 4 2" xfId="25148"/>
    <cellStyle name="Separador de milhares 6 3 2 2 3 5" xfId="24260"/>
    <cellStyle name="Separador de milhares 6 3 2 2 4" xfId="2477"/>
    <cellStyle name="Separador de milhares 6 3 2 3" xfId="2610"/>
    <cellStyle name="Separador de milhares 6 3 2 3 2" xfId="22631"/>
    <cellStyle name="Separador de milhares 6 3 2 3 2 2" xfId="23187"/>
    <cellStyle name="Separador de milhares 6 3 2 3 2 2 2" xfId="24074"/>
    <cellStyle name="Separador de milhares 6 3 2 3 2 2 2 2" xfId="25850"/>
    <cellStyle name="Separador de milhares 6 3 2 3 2 2 3" xfId="24962"/>
    <cellStyle name="Separador de milhares 6 3 2 3 2 3" xfId="23571"/>
    <cellStyle name="Separador de milhares 6 3 2 3 2 3 2" xfId="25347"/>
    <cellStyle name="Separador de milhares 6 3 2 3 2 4" xfId="24459"/>
    <cellStyle name="Separador de milhares 6 3 2 4" xfId="22550"/>
    <cellStyle name="Separador de milhares 6 3 2 4 2" xfId="23106"/>
    <cellStyle name="Separador de milhares 6 3 2 4 2 2" xfId="23993"/>
    <cellStyle name="Separador de milhares 6 3 2 4 2 2 2" xfId="25769"/>
    <cellStyle name="Separador de milhares 6 3 2 4 2 3" xfId="24881"/>
    <cellStyle name="Separador de milhares 6 3 2 4 3" xfId="23490"/>
    <cellStyle name="Separador de milhares 6 3 2 4 3 2" xfId="25266"/>
    <cellStyle name="Separador de milhares 6 3 2 4 4" xfId="24378"/>
    <cellStyle name="Separador de milhares 6 3 2 5" xfId="22847"/>
    <cellStyle name="Separador de milhares 6 3 2 5 2" xfId="23734"/>
    <cellStyle name="Separador de milhares 6 3 2 5 2 2" xfId="25510"/>
    <cellStyle name="Separador de milhares 6 3 2 5 3" xfId="24622"/>
    <cellStyle name="Separador de milhares 6 3 2 6" xfId="22966"/>
    <cellStyle name="Separador de milhares 6 3 2 6 2" xfId="23853"/>
    <cellStyle name="Separador de milhares 6 3 2 6 2 2" xfId="25629"/>
    <cellStyle name="Separador de milhares 6 3 2 6 3" xfId="24741"/>
    <cellStyle name="Separador de milhares 6 3 2 7" xfId="23350"/>
    <cellStyle name="Separador de milhares 6 3 2 7 2" xfId="25126"/>
    <cellStyle name="Separador de milhares 6 3 2 8" xfId="24238"/>
    <cellStyle name="Separador de milhares 6 3 2 9" xfId="2423"/>
    <cellStyle name="Separador de milhares 6 3 3" xfId="1957"/>
    <cellStyle name="Separador de milhares 6 3 3 2" xfId="22614"/>
    <cellStyle name="Separador de milhares 6 3 3 2 2" xfId="23170"/>
    <cellStyle name="Separador de milhares 6 3 3 2 2 2" xfId="24057"/>
    <cellStyle name="Separador de milhares 6 3 3 2 2 2 2" xfId="25833"/>
    <cellStyle name="Separador de milhares 6 3 3 2 2 3" xfId="24945"/>
    <cellStyle name="Separador de milhares 6 3 3 2 3" xfId="23554"/>
    <cellStyle name="Separador de milhares 6 3 3 2 3 2" xfId="25330"/>
    <cellStyle name="Separador de milhares 6 3 3 2 4" xfId="24442"/>
    <cellStyle name="Separador de milhares 6 3 3 3" xfId="2565"/>
    <cellStyle name="Separador de milhares 7" xfId="1958"/>
    <cellStyle name="Separador de milhares 7 2" xfId="1959"/>
    <cellStyle name="Separador de milhares 7 2 2" xfId="1960"/>
    <cellStyle name="Separador de milhares 7 2 2 10" xfId="26420"/>
    <cellStyle name="Separador de milhares 7 2 2 2" xfId="22553"/>
    <cellStyle name="Separador de milhares 7 2 2 2 2" xfId="23109"/>
    <cellStyle name="Separador de milhares 7 2 2 2 2 2" xfId="23996"/>
    <cellStyle name="Separador de milhares 7 2 2 2 2 2 2" xfId="25772"/>
    <cellStyle name="Separador de milhares 7 2 2 2 2 3" xfId="24884"/>
    <cellStyle name="Separador de milhares 7 2 2 2 3" xfId="23493"/>
    <cellStyle name="Separador de milhares 7 2 2 2 3 2" xfId="25269"/>
    <cellStyle name="Separador de milhares 7 2 2 2 4" xfId="24381"/>
    <cellStyle name="Separador de milhares 7 2 2 2 5" xfId="26176"/>
    <cellStyle name="Separador de milhares 7 2 2 2 6" xfId="26546"/>
    <cellStyle name="Separador de milhares 7 2 2 3" xfId="22850"/>
    <cellStyle name="Separador de milhares 7 2 2 3 2" xfId="23737"/>
    <cellStyle name="Separador de milhares 7 2 2 3 2 2" xfId="25513"/>
    <cellStyle name="Separador de milhares 7 2 2 3 3" xfId="24625"/>
    <cellStyle name="Separador de milhares 7 2 2 4" xfId="22969"/>
    <cellStyle name="Separador de milhares 7 2 2 4 2" xfId="23856"/>
    <cellStyle name="Separador de milhares 7 2 2 4 2 2" xfId="25632"/>
    <cellStyle name="Separador de milhares 7 2 2 4 3" xfId="24744"/>
    <cellStyle name="Separador de milhares 7 2 2 5" xfId="23353"/>
    <cellStyle name="Separador de milhares 7 2 2 5 2" xfId="25129"/>
    <cellStyle name="Separador de milhares 7 2 2 6" xfId="24241"/>
    <cellStyle name="Separador de milhares 7 2 2 7" xfId="2426"/>
    <cellStyle name="Separador de milhares 7 2 2 8" xfId="26015"/>
    <cellStyle name="Separador de milhares 7 2 2 9" xfId="2283"/>
    <cellStyle name="Separador de milhares 7 3" xfId="1961"/>
    <cellStyle name="Separador de milhares 7 3 10" xfId="2282"/>
    <cellStyle name="Separador de milhares 7 3 11" xfId="26421"/>
    <cellStyle name="Separador de milhares 7 3 2" xfId="1962"/>
    <cellStyle name="Separador de milhares 7 3 2 2" xfId="22570"/>
    <cellStyle name="Separador de milhares 7 3 2 2 2" xfId="23126"/>
    <cellStyle name="Separador de milhares 7 3 2 2 2 2" xfId="24013"/>
    <cellStyle name="Separador de milhares 7 3 2 2 2 2 2" xfId="25789"/>
    <cellStyle name="Separador de milhares 7 3 2 2 2 3" xfId="24901"/>
    <cellStyle name="Separador de milhares 7 3 2 2 3" xfId="23510"/>
    <cellStyle name="Separador de milhares 7 3 2 2 3 2" xfId="25286"/>
    <cellStyle name="Separador de milhares 7 3 2 2 4" xfId="24398"/>
    <cellStyle name="Separador de milhares 7 3 2 3" xfId="26177"/>
    <cellStyle name="Separador de milhares 7 3 2 4" xfId="2459"/>
    <cellStyle name="Separador de milhares 7 3 2 5" xfId="26547"/>
    <cellStyle name="Separador de milhares 7 3 3" xfId="22552"/>
    <cellStyle name="Separador de milhares 7 3 3 2" xfId="23108"/>
    <cellStyle name="Separador de milhares 7 3 3 2 2" xfId="23995"/>
    <cellStyle name="Separador de milhares 7 3 3 2 2 2" xfId="25771"/>
    <cellStyle name="Separador de milhares 7 3 3 2 3" xfId="24883"/>
    <cellStyle name="Separador de milhares 7 3 3 3" xfId="23492"/>
    <cellStyle name="Separador de milhares 7 3 3 3 2" xfId="25268"/>
    <cellStyle name="Separador de milhares 7 3 3 4" xfId="24380"/>
    <cellStyle name="Separador de milhares 7 3 4" xfId="22849"/>
    <cellStyle name="Separador de milhares 7 3 4 2" xfId="23736"/>
    <cellStyle name="Separador de milhares 7 3 4 2 2" xfId="25512"/>
    <cellStyle name="Separador de milhares 7 3 4 3" xfId="24624"/>
    <cellStyle name="Separador de milhares 7 3 5" xfId="22968"/>
    <cellStyle name="Separador de milhares 7 3 5 2" xfId="23855"/>
    <cellStyle name="Separador de milhares 7 3 5 2 2" xfId="25631"/>
    <cellStyle name="Separador de milhares 7 3 5 3" xfId="24743"/>
    <cellStyle name="Separador de milhares 7 3 6" xfId="23352"/>
    <cellStyle name="Separador de milhares 7 3 6 2" xfId="25128"/>
    <cellStyle name="Separador de milhares 7 3 7" xfId="24240"/>
    <cellStyle name="Separador de milhares 7 3 8" xfId="2425"/>
    <cellStyle name="Separador de milhares 7 3 9" xfId="26016"/>
    <cellStyle name="Separador de milhares 7 4" xfId="1963"/>
    <cellStyle name="Separador de milhares 7 4 10" xfId="22452"/>
    <cellStyle name="Separador de milhares 7 4 10 2" xfId="23008"/>
    <cellStyle name="Separador de milhares 7 4 10 2 2" xfId="23895"/>
    <cellStyle name="Separador de milhares 7 4 10 2 2 2" xfId="25671"/>
    <cellStyle name="Separador de milhares 7 4 10 2 3" xfId="24783"/>
    <cellStyle name="Separador de milhares 7 4 10 3" xfId="23392"/>
    <cellStyle name="Separador de milhares 7 4 10 3 2" xfId="25168"/>
    <cellStyle name="Separador de milhares 7 4 10 4" xfId="24280"/>
    <cellStyle name="Separador de milhares 7 4 11" xfId="2324"/>
    <cellStyle name="Separador de milhares 7 4 12" xfId="26046"/>
    <cellStyle name="Separador de milhares 7 4 13" xfId="2182"/>
    <cellStyle name="Separador de milhares 7 4 2" xfId="1964"/>
    <cellStyle name="Separador de milhares 7 4 2 2" xfId="2583"/>
    <cellStyle name="Separador de milhares 7 4 2 2 2" xfId="22435"/>
    <cellStyle name="Separador de milhares 7 4 2 2 2 2" xfId="22709"/>
    <cellStyle name="Separador de milhares 7 4 2 2 2 2 2" xfId="23242"/>
    <cellStyle name="Separador de milhares 7 4 2 2 2 2 2 2" xfId="24129"/>
    <cellStyle name="Separador de milhares 7 4 2 2 2 2 2 2 2" xfId="25905"/>
    <cellStyle name="Separador de milhares 7 4 2 2 2 2 2 3" xfId="25017"/>
    <cellStyle name="Separador de milhares 7 4 2 2 2 2 3" xfId="23626"/>
    <cellStyle name="Separador de milhares 7 4 2 2 2 2 3 2" xfId="25402"/>
    <cellStyle name="Separador de milhares 7 4 2 2 2 2 4" xfId="24514"/>
    <cellStyle name="Separador de milhares 7 4 2 2 3" xfId="22622"/>
    <cellStyle name="Separador de milhares 7 4 2 2 3 2" xfId="23178"/>
    <cellStyle name="Separador de milhares 7 4 2 2 3 2 2" xfId="24065"/>
    <cellStyle name="Separador de milhares 7 4 2 2 3 2 2 2" xfId="25841"/>
    <cellStyle name="Separador de milhares 7 4 2 2 3 2 3" xfId="24953"/>
    <cellStyle name="Separador de milhares 7 4 2 2 3 3" xfId="23562"/>
    <cellStyle name="Separador de milhares 7 4 2 2 3 3 2" xfId="25338"/>
    <cellStyle name="Separador de milhares 7 4 2 2 3 4" xfId="24450"/>
    <cellStyle name="Separador de milhares 7 4 2 3" xfId="22568"/>
    <cellStyle name="Separador de milhares 7 4 2 3 2" xfId="23124"/>
    <cellStyle name="Separador de milhares 7 4 2 3 2 2" xfId="24011"/>
    <cellStyle name="Separador de milhares 7 4 2 3 2 2 2" xfId="25787"/>
    <cellStyle name="Separador de milhares 7 4 2 3 2 3" xfId="24899"/>
    <cellStyle name="Separador de milhares 7 4 2 3 3" xfId="23508"/>
    <cellStyle name="Separador de milhares 7 4 2 3 3 2" xfId="25284"/>
    <cellStyle name="Separador de milhares 7 4 2 3 4" xfId="24396"/>
    <cellStyle name="Separador de milhares 7 4 2 4" xfId="2457"/>
    <cellStyle name="Separador de milhares 7 4 3" xfId="2516"/>
    <cellStyle name="Separador de milhares 7 4 3 2" xfId="22600"/>
    <cellStyle name="Separador de milhares 7 4 3 2 2" xfId="23156"/>
    <cellStyle name="Separador de milhares 7 4 3 2 2 2" xfId="24043"/>
    <cellStyle name="Separador de milhares 7 4 3 2 2 2 2" xfId="25819"/>
    <cellStyle name="Separador de milhares 7 4 3 2 2 3" xfId="24931"/>
    <cellStyle name="Separador de milhares 7 4 3 2 3" xfId="23540"/>
    <cellStyle name="Separador de milhares 7 4 3 2 3 2" xfId="25316"/>
    <cellStyle name="Separador de milhares 7 4 3 2 4" xfId="24428"/>
    <cellStyle name="Separador de milhares 7 4 4" xfId="2517"/>
    <cellStyle name="Separador de milhares 7 4 4 2" xfId="22601"/>
    <cellStyle name="Separador de milhares 7 4 4 2 2" xfId="23157"/>
    <cellStyle name="Separador de milhares 7 4 4 2 2 2" xfId="24044"/>
    <cellStyle name="Separador de milhares 7 4 4 2 2 2 2" xfId="25820"/>
    <cellStyle name="Separador de milhares 7 4 4 2 2 3" xfId="24932"/>
    <cellStyle name="Separador de milhares 7 4 4 2 3" xfId="23541"/>
    <cellStyle name="Separador de milhares 7 4 4 2 3 2" xfId="25317"/>
    <cellStyle name="Separador de milhares 7 4 4 2 4" xfId="24429"/>
    <cellStyle name="Separador de milhares 7 4 5" xfId="2518"/>
    <cellStyle name="Separador de milhares 7 4 5 2" xfId="22602"/>
    <cellStyle name="Separador de milhares 7 4 5 2 2" xfId="23158"/>
    <cellStyle name="Separador de milhares 7 4 5 2 2 2" xfId="24045"/>
    <cellStyle name="Separador de milhares 7 4 5 2 2 2 2" xfId="25821"/>
    <cellStyle name="Separador de milhares 7 4 5 2 2 3" xfId="24933"/>
    <cellStyle name="Separador de milhares 7 4 5 2 3" xfId="23542"/>
    <cellStyle name="Separador de milhares 7 4 5 2 3 2" xfId="25318"/>
    <cellStyle name="Separador de milhares 7 4 5 2 4" xfId="24430"/>
    <cellStyle name="Separador de milhares 7 4 6" xfId="2519"/>
    <cellStyle name="Separador de milhares 7 4 6 2" xfId="22603"/>
    <cellStyle name="Separador de milhares 7 4 6 2 2" xfId="23159"/>
    <cellStyle name="Separador de milhares 7 4 6 2 2 2" xfId="24046"/>
    <cellStyle name="Separador de milhares 7 4 6 2 2 2 2" xfId="25822"/>
    <cellStyle name="Separador de milhares 7 4 6 2 2 3" xfId="24934"/>
    <cellStyle name="Separador de milhares 7 4 6 2 3" xfId="23543"/>
    <cellStyle name="Separador de milhares 7 4 6 2 3 2" xfId="25319"/>
    <cellStyle name="Separador de milhares 7 4 6 2 4" xfId="24431"/>
    <cellStyle name="Separador de milhares 7 4 7" xfId="2520"/>
    <cellStyle name="Separador de milhares 7 4 7 2" xfId="22604"/>
    <cellStyle name="Separador de milhares 7 4 7 2 2" xfId="23160"/>
    <cellStyle name="Separador de milhares 7 4 7 2 2 2" xfId="24047"/>
    <cellStyle name="Separador de milhares 7 4 7 2 2 2 2" xfId="25823"/>
    <cellStyle name="Separador de milhares 7 4 7 2 2 3" xfId="24935"/>
    <cellStyle name="Separador de milhares 7 4 7 2 3" xfId="23544"/>
    <cellStyle name="Separador de milhares 7 4 7 2 3 2" xfId="25320"/>
    <cellStyle name="Separador de milhares 7 4 7 2 4" xfId="24432"/>
    <cellStyle name="Separador de milhares 7 4 8" xfId="2521"/>
    <cellStyle name="Separador de milhares 7 4 8 2" xfId="22605"/>
    <cellStyle name="Separador de milhares 7 4 8 2 2" xfId="23161"/>
    <cellStyle name="Separador de milhares 7 4 8 2 2 2" xfId="24048"/>
    <cellStyle name="Separador de milhares 7 4 8 2 2 2 2" xfId="25824"/>
    <cellStyle name="Separador de milhares 7 4 8 2 2 3" xfId="24936"/>
    <cellStyle name="Separador de milhares 7 4 8 2 3" xfId="23545"/>
    <cellStyle name="Separador de milhares 7 4 8 2 3 2" xfId="25321"/>
    <cellStyle name="Separador de milhares 7 4 8 2 4" xfId="24433"/>
    <cellStyle name="Separador de milhares 7 4 9" xfId="22325"/>
    <cellStyle name="Separador de milhares 7 4 9 2" xfId="22364"/>
    <cellStyle name="Separador de milhares 7 4 9 2 2" xfId="22667"/>
    <cellStyle name="Separador de milhares 7 4 9 2 2 2" xfId="23223"/>
    <cellStyle name="Separador de milhares 7 4 9 2 2 2 2" xfId="24110"/>
    <cellStyle name="Separador de milhares 7 4 9 2 2 2 2 2" xfId="25886"/>
    <cellStyle name="Separador de milhares 7 4 9 2 2 2 3" xfId="24998"/>
    <cellStyle name="Separador de milhares 7 4 9 2 2 3" xfId="23607"/>
    <cellStyle name="Separador de milhares 7 4 9 2 2 3 2" xfId="25383"/>
    <cellStyle name="Separador de milhares 7 4 9 2 2 4" xfId="24495"/>
    <cellStyle name="Separador de milhares 7 4 9 3" xfId="22402"/>
    <cellStyle name="Separador de milhares 7 4 9 3 2" xfId="22676"/>
    <cellStyle name="Separador de milhares 7 4 9 3 2 2" xfId="23232"/>
    <cellStyle name="Separador de milhares 7 4 9 3 2 2 2" xfId="24119"/>
    <cellStyle name="Separador de milhares 7 4 9 3 2 2 2 2" xfId="25895"/>
    <cellStyle name="Separador de milhares 7 4 9 3 2 2 3" xfId="25007"/>
    <cellStyle name="Separador de milhares 7 4 9 3 2 3" xfId="23616"/>
    <cellStyle name="Separador de milhares 7 4 9 3 2 3 2" xfId="25392"/>
    <cellStyle name="Separador de milhares 7 4 9 3 2 4" xfId="24504"/>
    <cellStyle name="Separador de milhares 7 4 9 4" xfId="22654"/>
    <cellStyle name="Separador de milhares 7 4 9 4 2" xfId="23210"/>
    <cellStyle name="Separador de milhares 7 4 9 4 2 2" xfId="24097"/>
    <cellStyle name="Separador de milhares 7 4 9 4 2 2 2" xfId="25873"/>
    <cellStyle name="Separador de milhares 7 4 9 4 2 3" xfId="24985"/>
    <cellStyle name="Separador de milhares 7 4 9 4 3" xfId="23594"/>
    <cellStyle name="Separador de milhares 7 4 9 4 3 2" xfId="25370"/>
    <cellStyle name="Separador de milhares 7 4 9 4 4" xfId="24482"/>
    <cellStyle name="Separador de milhares 7 5" xfId="1965"/>
    <cellStyle name="Separador de milhares 7 5 2" xfId="22586"/>
    <cellStyle name="Separador de milhares 7 5 2 2" xfId="23142"/>
    <cellStyle name="Separador de milhares 7 5 2 2 2" xfId="24029"/>
    <cellStyle name="Separador de milhares 7 5 2 2 2 2" xfId="25805"/>
    <cellStyle name="Separador de milhares 7 5 2 2 3" xfId="24917"/>
    <cellStyle name="Separador de milhares 7 5 2 3" xfId="23526"/>
    <cellStyle name="Separador de milhares 7 5 2 3 2" xfId="25302"/>
    <cellStyle name="Separador de milhares 7 5 2 4" xfId="24414"/>
    <cellStyle name="Separador de milhares 7 5 3" xfId="2478"/>
    <cellStyle name="Separador de milhares 8" xfId="1966"/>
    <cellStyle name="Separador de milhares 8 2" xfId="1967"/>
    <cellStyle name="Separador de milhares 8 2 2" xfId="1968"/>
    <cellStyle name="Separador de milhares 8 2 2 2" xfId="1969"/>
    <cellStyle name="Separador de milhares 8 2 2 2 10" xfId="26023"/>
    <cellStyle name="Separador de milhares 8 2 2 2 11" xfId="2285"/>
    <cellStyle name="Separador de milhares 8 2 2 2 12" xfId="26428"/>
    <cellStyle name="Separador de milhares 8 2 2 2 2" xfId="2632"/>
    <cellStyle name="Separador de milhares 8 2 2 2 2 2" xfId="22636"/>
    <cellStyle name="Separador de milhares 8 2 2 2 2 2 2" xfId="23192"/>
    <cellStyle name="Separador de milhares 8 2 2 2 2 2 2 2" xfId="24079"/>
    <cellStyle name="Separador de milhares 8 2 2 2 2 2 2 2 2" xfId="25855"/>
    <cellStyle name="Separador de milhares 8 2 2 2 2 2 2 3" xfId="24967"/>
    <cellStyle name="Separador de milhares 8 2 2 2 2 2 3" xfId="23576"/>
    <cellStyle name="Separador de milhares 8 2 2 2 2 2 3 2" xfId="25352"/>
    <cellStyle name="Separador de milhares 8 2 2 2 2 2 4" xfId="24464"/>
    <cellStyle name="Separador de milhares 8 2 2 2 2 3" xfId="22990"/>
    <cellStyle name="Separador de milhares 8 2 2 2 2 3 2" xfId="23877"/>
    <cellStyle name="Separador de milhares 8 2 2 2 2 3 2 2" xfId="25653"/>
    <cellStyle name="Separador de milhares 8 2 2 2 2 3 3" xfId="24765"/>
    <cellStyle name="Separador de milhares 8 2 2 2 2 4" xfId="23374"/>
    <cellStyle name="Separador de milhares 8 2 2 2 2 4 2" xfId="25150"/>
    <cellStyle name="Separador de milhares 8 2 2 2 2 5" xfId="24262"/>
    <cellStyle name="Separador de milhares 8 2 2 2 3" xfId="2611"/>
    <cellStyle name="Separador de milhares 8 2 2 2 3 2" xfId="22632"/>
    <cellStyle name="Separador de milhares 8 2 2 2 3 2 2" xfId="23188"/>
    <cellStyle name="Separador de milhares 8 2 2 2 3 2 2 2" xfId="24075"/>
    <cellStyle name="Separador de milhares 8 2 2 2 3 2 2 2 2" xfId="25851"/>
    <cellStyle name="Separador de milhares 8 2 2 2 3 2 2 3" xfId="24963"/>
    <cellStyle name="Separador de milhares 8 2 2 2 3 2 3" xfId="23572"/>
    <cellStyle name="Separador de milhares 8 2 2 2 3 2 3 2" xfId="25348"/>
    <cellStyle name="Separador de milhares 8 2 2 2 3 2 4" xfId="24460"/>
    <cellStyle name="Separador de milhares 8 2 2 2 4" xfId="22555"/>
    <cellStyle name="Separador de milhares 8 2 2 2 4 2" xfId="23111"/>
    <cellStyle name="Separador de milhares 8 2 2 2 4 2 2" xfId="23998"/>
    <cellStyle name="Separador de milhares 8 2 2 2 4 2 2 2" xfId="25774"/>
    <cellStyle name="Separador de milhares 8 2 2 2 4 2 3" xfId="24886"/>
    <cellStyle name="Separador de milhares 8 2 2 2 4 3" xfId="23495"/>
    <cellStyle name="Separador de milhares 8 2 2 2 4 3 2" xfId="25271"/>
    <cellStyle name="Separador de milhares 8 2 2 2 4 4" xfId="24383"/>
    <cellStyle name="Separador de milhares 8 2 2 2 5" xfId="22852"/>
    <cellStyle name="Separador de milhares 8 2 2 2 5 2" xfId="23739"/>
    <cellStyle name="Separador de milhares 8 2 2 2 5 2 2" xfId="25515"/>
    <cellStyle name="Separador de milhares 8 2 2 2 5 3" xfId="24627"/>
    <cellStyle name="Separador de milhares 8 2 2 2 6" xfId="22971"/>
    <cellStyle name="Separador de milhares 8 2 2 2 6 2" xfId="23858"/>
    <cellStyle name="Separador de milhares 8 2 2 2 6 2 2" xfId="25634"/>
    <cellStyle name="Separador de milhares 8 2 2 2 6 3" xfId="24746"/>
    <cellStyle name="Separador de milhares 8 2 2 2 7" xfId="23355"/>
    <cellStyle name="Separador de milhares 8 2 2 2 7 2" xfId="25131"/>
    <cellStyle name="Separador de milhares 8 2 2 2 8" xfId="24243"/>
    <cellStyle name="Separador de milhares 8 2 2 2 9" xfId="2428"/>
    <cellStyle name="Separador de milhares 8 2 2 3" xfId="1970"/>
    <cellStyle name="Separador de milhares 8 2 2 3 2" xfId="22615"/>
    <cellStyle name="Separador de milhares 8 2 2 3 2 2" xfId="23171"/>
    <cellStyle name="Separador de milhares 8 2 2 3 2 2 2" xfId="24058"/>
    <cellStyle name="Separador de milhares 8 2 2 3 2 2 2 2" xfId="25834"/>
    <cellStyle name="Separador de milhares 8 2 2 3 2 2 3" xfId="24946"/>
    <cellStyle name="Separador de milhares 8 2 2 3 2 3" xfId="23555"/>
    <cellStyle name="Separador de milhares 8 2 2 3 2 3 2" xfId="25331"/>
    <cellStyle name="Separador de milhares 8 2 2 3 2 4" xfId="24443"/>
    <cellStyle name="Separador de milhares 8 2 2 3 3" xfId="26178"/>
    <cellStyle name="Separador de milhares 8 2 2 3 4" xfId="2566"/>
    <cellStyle name="Separador de milhares 8 2 2 3 5" xfId="26548"/>
    <cellStyle name="Separador de milhares 8 2 2 4" xfId="22447"/>
    <cellStyle name="Separador de milhares 8 2 2 4 2" xfId="23003"/>
    <cellStyle name="Separador de milhares 8 2 2 4 2 2" xfId="23890"/>
    <cellStyle name="Separador de milhares 8 2 2 4 2 2 2" xfId="25666"/>
    <cellStyle name="Separador de milhares 8 2 2 4 2 3" xfId="24778"/>
    <cellStyle name="Separador de milhares 8 2 2 4 3" xfId="23387"/>
    <cellStyle name="Separador de milhares 8 2 2 4 3 2" xfId="25163"/>
    <cellStyle name="Separador de milhares 8 2 2 4 4" xfId="24275"/>
    <cellStyle name="Separador de milhares 8 2 2 5" xfId="2319"/>
    <cellStyle name="Separador de milhares 8 2 2 6" xfId="2173"/>
    <cellStyle name="Separador de milhares 8 2 3" xfId="1971"/>
    <cellStyle name="Separador de milhares 8 2 3 2" xfId="22587"/>
    <cellStyle name="Separador de milhares 8 2 3 2 2" xfId="23143"/>
    <cellStyle name="Separador de milhares 8 2 3 2 2 2" xfId="24030"/>
    <cellStyle name="Separador de milhares 8 2 3 2 2 2 2" xfId="25806"/>
    <cellStyle name="Separador de milhares 8 2 3 2 2 3" xfId="24918"/>
    <cellStyle name="Separador de milhares 8 2 3 2 3" xfId="23527"/>
    <cellStyle name="Separador de milhares 8 2 3 2 3 2" xfId="25303"/>
    <cellStyle name="Separador de milhares 8 2 3 2 4" xfId="24415"/>
    <cellStyle name="Separador de milhares 8 2 3 3" xfId="2479"/>
    <cellStyle name="Separador de milhares 8 3" xfId="1972"/>
    <cellStyle name="Separador de milhares 8 3 2" xfId="1973"/>
    <cellStyle name="Separador de milhares 8 3 2 10" xfId="26022"/>
    <cellStyle name="Separador de milhares 8 3 2 11" xfId="2284"/>
    <cellStyle name="Separador de milhares 8 3 2 12" xfId="26427"/>
    <cellStyle name="Separador de milhares 8 3 2 2" xfId="2631"/>
    <cellStyle name="Separador de milhares 8 3 2 2 2" xfId="22635"/>
    <cellStyle name="Separador de milhares 8 3 2 2 2 2" xfId="23191"/>
    <cellStyle name="Separador de milhares 8 3 2 2 2 2 2" xfId="24078"/>
    <cellStyle name="Separador de milhares 8 3 2 2 2 2 2 2" xfId="25854"/>
    <cellStyle name="Separador de milhares 8 3 2 2 2 2 3" xfId="24966"/>
    <cellStyle name="Separador de milhares 8 3 2 2 2 3" xfId="23575"/>
    <cellStyle name="Separador de milhares 8 3 2 2 2 3 2" xfId="25351"/>
    <cellStyle name="Separador de milhares 8 3 2 2 2 4" xfId="24463"/>
    <cellStyle name="Separador de milhares 8 3 2 2 3" xfId="22989"/>
    <cellStyle name="Separador de milhares 8 3 2 2 3 2" xfId="23876"/>
    <cellStyle name="Separador de milhares 8 3 2 2 3 2 2" xfId="25652"/>
    <cellStyle name="Separador de milhares 8 3 2 2 3 3" xfId="24764"/>
    <cellStyle name="Separador de milhares 8 3 2 2 4" xfId="23373"/>
    <cellStyle name="Separador de milhares 8 3 2 2 4 2" xfId="25149"/>
    <cellStyle name="Separador de milhares 8 3 2 2 5" xfId="24261"/>
    <cellStyle name="Separador de milhares 8 3 2 3" xfId="2608"/>
    <cellStyle name="Separador de milhares 8 3 2 3 2" xfId="22629"/>
    <cellStyle name="Separador de milhares 8 3 2 3 2 2" xfId="23185"/>
    <cellStyle name="Separador de milhares 8 3 2 3 2 2 2" xfId="24072"/>
    <cellStyle name="Separador de milhares 8 3 2 3 2 2 2 2" xfId="25848"/>
    <cellStyle name="Separador de milhares 8 3 2 3 2 2 3" xfId="24960"/>
    <cellStyle name="Separador de milhares 8 3 2 3 2 3" xfId="23569"/>
    <cellStyle name="Separador de milhares 8 3 2 3 2 3 2" xfId="25345"/>
    <cellStyle name="Separador de milhares 8 3 2 3 2 4" xfId="24457"/>
    <cellStyle name="Separador de milhares 8 3 2 4" xfId="22554"/>
    <cellStyle name="Separador de milhares 8 3 2 4 2" xfId="23110"/>
    <cellStyle name="Separador de milhares 8 3 2 4 2 2" xfId="23997"/>
    <cellStyle name="Separador de milhares 8 3 2 4 2 2 2" xfId="25773"/>
    <cellStyle name="Separador de milhares 8 3 2 4 2 3" xfId="24885"/>
    <cellStyle name="Separador de milhares 8 3 2 4 3" xfId="23494"/>
    <cellStyle name="Separador de milhares 8 3 2 4 3 2" xfId="25270"/>
    <cellStyle name="Separador de milhares 8 3 2 4 4" xfId="24382"/>
    <cellStyle name="Separador de milhares 8 3 2 5" xfId="22851"/>
    <cellStyle name="Separador de milhares 8 3 2 5 2" xfId="23738"/>
    <cellStyle name="Separador de milhares 8 3 2 5 2 2" xfId="25514"/>
    <cellStyle name="Separador de milhares 8 3 2 5 3" xfId="24626"/>
    <cellStyle name="Separador de milhares 8 3 2 6" xfId="22970"/>
    <cellStyle name="Separador de milhares 8 3 2 6 2" xfId="23857"/>
    <cellStyle name="Separador de milhares 8 3 2 6 2 2" xfId="25633"/>
    <cellStyle name="Separador de milhares 8 3 2 6 3" xfId="24745"/>
    <cellStyle name="Separador de milhares 8 3 2 7" xfId="23354"/>
    <cellStyle name="Separador de milhares 8 3 2 7 2" xfId="25130"/>
    <cellStyle name="Separador de milhares 8 3 2 8" xfId="24242"/>
    <cellStyle name="Separador de milhares 8 3 2 9" xfId="2427"/>
    <cellStyle name="Separador de milhares 8 3 3" xfId="1974"/>
    <cellStyle name="Separador de milhares 8 3 3 2" xfId="22612"/>
    <cellStyle name="Separador de milhares 8 3 3 2 2" xfId="23168"/>
    <cellStyle name="Separador de milhares 8 3 3 2 2 2" xfId="24055"/>
    <cellStyle name="Separador de milhares 8 3 3 2 2 2 2" xfId="25831"/>
    <cellStyle name="Separador de milhares 8 3 3 2 2 3" xfId="24943"/>
    <cellStyle name="Separador de milhares 8 3 3 2 3" xfId="23552"/>
    <cellStyle name="Separador de milhares 8 3 3 2 3 2" xfId="25328"/>
    <cellStyle name="Separador de milhares 8 3 3 2 4" xfId="24440"/>
    <cellStyle name="Separador de milhares 8 3 3 3" xfId="2563"/>
    <cellStyle name="Separador de milhares 8 4" xfId="1975"/>
    <cellStyle name="Separador de milhares 8 4 2" xfId="1976"/>
    <cellStyle name="Separador de milhares 8 4 2 2" xfId="22575"/>
    <cellStyle name="Separador de milhares 8 4 2 2 2" xfId="23131"/>
    <cellStyle name="Separador de milhares 8 4 2 2 2 2" xfId="24018"/>
    <cellStyle name="Separador de milhares 8 4 2 2 2 2 2" xfId="25794"/>
    <cellStyle name="Separador de milhares 8 4 2 2 2 3" xfId="24906"/>
    <cellStyle name="Separador de milhares 8 4 2 2 3" xfId="23515"/>
    <cellStyle name="Separador de milhares 8 4 2 2 3 2" xfId="25291"/>
    <cellStyle name="Separador de milhares 8 4 2 2 4" xfId="24403"/>
    <cellStyle name="Separador de milhares 8 4 2 2 5" xfId="26180"/>
    <cellStyle name="Separador de milhares 8 4 2 2 6" xfId="26550"/>
    <cellStyle name="Separador de milhares 8 4 2 3" xfId="22982"/>
    <cellStyle name="Separador de milhares 8 4 2 3 2" xfId="23869"/>
    <cellStyle name="Separador de milhares 8 4 2 3 2 2" xfId="25645"/>
    <cellStyle name="Separador de milhares 8 4 2 3 3" xfId="24757"/>
    <cellStyle name="Separador de milhares 8 4 2 3 4" xfId="26666"/>
    <cellStyle name="Separador de milhares 8 4 2 4" xfId="23366"/>
    <cellStyle name="Separador de milhares 8 4 2 4 2" xfId="25142"/>
    <cellStyle name="Separador de milhares 8 4 2 5" xfId="24254"/>
    <cellStyle name="Separador de milhares 8 4 2 6" xfId="26028"/>
    <cellStyle name="Separador de milhares 8 4 2 7" xfId="2464"/>
    <cellStyle name="Separador de milhares 8 4 2 8" xfId="26433"/>
    <cellStyle name="Separador de milhares 8 4 3" xfId="2314"/>
    <cellStyle name="Separador de milhares 8 4 3 2" xfId="26179"/>
    <cellStyle name="Separador de milhares 8 4 3 3" xfId="26549"/>
    <cellStyle name="Separador de milhares 8 4 4" xfId="2169"/>
    <cellStyle name="Separador de milhares 8 4 4 2" xfId="26663"/>
    <cellStyle name="Separador de milhares 8 4 5" xfId="26319"/>
    <cellStyle name="Separador de milhares 8 5" xfId="1977"/>
    <cellStyle name="Separador de milhares 8 5 2" xfId="22446"/>
    <cellStyle name="Separador de milhares 8 5 2 2" xfId="23002"/>
    <cellStyle name="Separador de milhares 8 5 2 2 2" xfId="23889"/>
    <cellStyle name="Separador de milhares 8 5 2 2 2 2" xfId="25665"/>
    <cellStyle name="Separador de milhares 8 5 2 2 3" xfId="24777"/>
    <cellStyle name="Separador de milhares 8 5 2 3" xfId="23386"/>
    <cellStyle name="Separador de milhares 8 5 2 3 2" xfId="25162"/>
    <cellStyle name="Separador de milhares 8 5 2 4" xfId="24274"/>
    <cellStyle name="Separador de milhares 8 5 2 5" xfId="26181"/>
    <cellStyle name="Separador de milhares 8 5 2 6" xfId="26551"/>
    <cellStyle name="Separador de milhares 8 5 3" xfId="2318"/>
    <cellStyle name="Separador de milhares 8 5 4" xfId="2172"/>
    <cellStyle name="Separador de milhares 8 6" xfId="1978"/>
    <cellStyle name="Separador de milhares 8 6 2" xfId="22569"/>
    <cellStyle name="Separador de milhares 8 6 2 2" xfId="23125"/>
    <cellStyle name="Separador de milhares 8 6 2 2 2" xfId="24012"/>
    <cellStyle name="Separador de milhares 8 6 2 2 2 2" xfId="25788"/>
    <cellStyle name="Separador de milhares 8 6 2 2 3" xfId="24900"/>
    <cellStyle name="Separador de milhares 8 6 2 3" xfId="23509"/>
    <cellStyle name="Separador de milhares 8 6 2 3 2" xfId="25285"/>
    <cellStyle name="Separador de milhares 8 6 2 4" xfId="24397"/>
    <cellStyle name="Separador de milhares 8 6 3" xfId="2458"/>
    <cellStyle name="Separador de milhares 9" xfId="1979"/>
    <cellStyle name="Separador de milhares 9 2" xfId="1980"/>
    <cellStyle name="Separador de milhares 9 2 2" xfId="1981"/>
    <cellStyle name="Separador de milhares 9 2 2 10" xfId="26422"/>
    <cellStyle name="Separador de milhares 9 2 2 2" xfId="22557"/>
    <cellStyle name="Separador de milhares 9 2 2 2 2" xfId="23113"/>
    <cellStyle name="Separador de milhares 9 2 2 2 2 2" xfId="24000"/>
    <cellStyle name="Separador de milhares 9 2 2 2 2 2 2" xfId="25776"/>
    <cellStyle name="Separador de milhares 9 2 2 2 2 3" xfId="24888"/>
    <cellStyle name="Separador de milhares 9 2 2 2 3" xfId="23497"/>
    <cellStyle name="Separador de milhares 9 2 2 2 3 2" xfId="25273"/>
    <cellStyle name="Separador de milhares 9 2 2 2 4" xfId="24385"/>
    <cellStyle name="Separador de milhares 9 2 2 2 5" xfId="26182"/>
    <cellStyle name="Separador de milhares 9 2 2 2 6" xfId="26552"/>
    <cellStyle name="Separador de milhares 9 2 2 3" xfId="22854"/>
    <cellStyle name="Separador de milhares 9 2 2 3 2" xfId="23741"/>
    <cellStyle name="Separador de milhares 9 2 2 3 2 2" xfId="25517"/>
    <cellStyle name="Separador de milhares 9 2 2 3 3" xfId="24629"/>
    <cellStyle name="Separador de milhares 9 2 2 4" xfId="22973"/>
    <cellStyle name="Separador de milhares 9 2 2 4 2" xfId="23860"/>
    <cellStyle name="Separador de milhares 9 2 2 4 2 2" xfId="25636"/>
    <cellStyle name="Separador de milhares 9 2 2 4 3" xfId="24748"/>
    <cellStyle name="Separador de milhares 9 2 2 5" xfId="23357"/>
    <cellStyle name="Separador de milhares 9 2 2 5 2" xfId="25133"/>
    <cellStyle name="Separador de milhares 9 2 2 6" xfId="24245"/>
    <cellStyle name="Separador de milhares 9 2 2 7" xfId="2430"/>
    <cellStyle name="Separador de milhares 9 2 2 8" xfId="26017"/>
    <cellStyle name="Separador de milhares 9 2 2 9" xfId="2287"/>
    <cellStyle name="Separador de milhares 9 3" xfId="1982"/>
    <cellStyle name="Separador de milhares 9 3 10" xfId="26423"/>
    <cellStyle name="Separador de milhares 9 3 2" xfId="22556"/>
    <cellStyle name="Separador de milhares 9 3 2 2" xfId="23112"/>
    <cellStyle name="Separador de milhares 9 3 2 2 2" xfId="23999"/>
    <cellStyle name="Separador de milhares 9 3 2 2 2 2" xfId="25775"/>
    <cellStyle name="Separador de milhares 9 3 2 2 3" xfId="24887"/>
    <cellStyle name="Separador de milhares 9 3 2 3" xfId="23496"/>
    <cellStyle name="Separador de milhares 9 3 2 3 2" xfId="25272"/>
    <cellStyle name="Separador de milhares 9 3 2 4" xfId="24384"/>
    <cellStyle name="Separador de milhares 9 3 2 5" xfId="26183"/>
    <cellStyle name="Separador de milhares 9 3 2 6" xfId="26553"/>
    <cellStyle name="Separador de milhares 9 3 3" xfId="22853"/>
    <cellStyle name="Separador de milhares 9 3 3 2" xfId="23740"/>
    <cellStyle name="Separador de milhares 9 3 3 2 2" xfId="25516"/>
    <cellStyle name="Separador de milhares 9 3 3 3" xfId="24628"/>
    <cellStyle name="Separador de milhares 9 3 4" xfId="22972"/>
    <cellStyle name="Separador de milhares 9 3 4 2" xfId="23859"/>
    <cellStyle name="Separador de milhares 9 3 4 2 2" xfId="25635"/>
    <cellStyle name="Separador de milhares 9 3 4 3" xfId="24747"/>
    <cellStyle name="Separador de milhares 9 3 5" xfId="23356"/>
    <cellStyle name="Separador de milhares 9 3 5 2" xfId="25132"/>
    <cellStyle name="Separador de milhares 9 3 6" xfId="24244"/>
    <cellStyle name="Separador de milhares 9 3 7" xfId="2429"/>
    <cellStyle name="Separador de milhares 9 3 8" xfId="26018"/>
    <cellStyle name="Separador de milhares 9 3 9" xfId="2286"/>
    <cellStyle name="Separador de milhares_planilha orçamentária PORTO BELO 2 - COMPLETA" xfId="58"/>
    <cellStyle name="Sepavador de milhares [0]_Pasta2" xfId="32210"/>
    <cellStyle name="Standard_RP100_01 (metr.)" xfId="32211"/>
    <cellStyle name="TableStyleLight1" xfId="1983"/>
    <cellStyle name="Texto de Aviso" xfId="15" builtinId="11" customBuiltin="1"/>
    <cellStyle name="Texto de Aviso 2" xfId="1984"/>
    <cellStyle name="Texto de Aviso 2 2" xfId="1985"/>
    <cellStyle name="Texto de Aviso 2 3" xfId="1986"/>
    <cellStyle name="Texto de Aviso 2 4" xfId="1987"/>
    <cellStyle name="Texto de Aviso 3" xfId="1988"/>
    <cellStyle name="Texto de Aviso 4" xfId="2303"/>
    <cellStyle name="Texto Explicativo" xfId="17" builtinId="53" customBuiltin="1"/>
    <cellStyle name="Texto Explicativo 2" xfId="1989"/>
    <cellStyle name="Texto Explicativo 2 2" xfId="1990"/>
    <cellStyle name="Texto Explicativo 2 3" xfId="1991"/>
    <cellStyle name="Texto Explicativo 2 4" xfId="1992"/>
    <cellStyle name="Texto Explicativo 3" xfId="1993"/>
    <cellStyle name="Título" xfId="3" builtinId="15" customBuiltin="1"/>
    <cellStyle name="Título 1" xfId="4" builtinId="16" customBuiltin="1"/>
    <cellStyle name="Título 1 1" xfId="1994"/>
    <cellStyle name="Título 1 1 1" xfId="1995"/>
    <cellStyle name="Título 1 1 10" xfId="1996"/>
    <cellStyle name="Título 1 1 11" xfId="1997"/>
    <cellStyle name="Título 1 1 12" xfId="1998"/>
    <cellStyle name="Título 1 1 13" xfId="1999"/>
    <cellStyle name="Título 1 1 14" xfId="2000"/>
    <cellStyle name="Título 1 1 15" xfId="2001"/>
    <cellStyle name="Título 1 1 2" xfId="2002"/>
    <cellStyle name="Título 1 1 3" xfId="2003"/>
    <cellStyle name="Título 1 1 4" xfId="2004"/>
    <cellStyle name="Título 1 1 5" xfId="2005"/>
    <cellStyle name="Título 1 1 6" xfId="2006"/>
    <cellStyle name="Título 1 1 7" xfId="2007"/>
    <cellStyle name="Título 1 1 8" xfId="2008"/>
    <cellStyle name="Título 1 1 9" xfId="2009"/>
    <cellStyle name="Título 1 2" xfId="2010"/>
    <cellStyle name="Título 2" xfId="5" builtinId="17" customBuiltin="1"/>
    <cellStyle name="Título 2 2" xfId="2011"/>
    <cellStyle name="Título 3" xfId="6" builtinId="18" customBuiltin="1"/>
    <cellStyle name="Título 3 2" xfId="2012"/>
    <cellStyle name="Título 3 2 2" xfId="26564"/>
    <cellStyle name="Título 3 2 2 2" xfId="26672"/>
    <cellStyle name="Título 3 2 3" xfId="26228"/>
    <cellStyle name="Título 4" xfId="7" builtinId="19" customBuiltin="1"/>
    <cellStyle name="Título 4 2" xfId="2013"/>
    <cellStyle name="Título 5" xfId="2014"/>
    <cellStyle name="Título 5 2" xfId="2015"/>
    <cellStyle name="Título 5 3" xfId="2016"/>
    <cellStyle name="Título 5 4" xfId="2017"/>
    <cellStyle name="Título 6" xfId="2018"/>
    <cellStyle name="Titulo1" xfId="32212"/>
    <cellStyle name="Titulo2" xfId="32213"/>
    <cellStyle name="Total" xfId="18" builtinId="25" customBuiltin="1"/>
    <cellStyle name="Total 2" xfId="2019"/>
    <cellStyle name="Total 2 2" xfId="2020"/>
    <cellStyle name="Total 2 2 2" xfId="2612"/>
    <cellStyle name="Total 2 2 2 10" xfId="5248"/>
    <cellStyle name="Total 2 2 2 10 2" xfId="10388"/>
    <cellStyle name="Total 2 2 2 10 3" xfId="16132"/>
    <cellStyle name="Total 2 2 2 10 4" xfId="12846"/>
    <cellStyle name="Total 2 2 2 11" xfId="5141"/>
    <cellStyle name="Total 2 2 2 11 2" xfId="10380"/>
    <cellStyle name="Total 2 2 2 11 3" xfId="16069"/>
    <cellStyle name="Total 2 2 2 11 4" xfId="12780"/>
    <cellStyle name="Total 2 2 2 12" xfId="4859"/>
    <cellStyle name="Total 2 2 2 12 2" xfId="15836"/>
    <cellStyle name="Total 2 2 2 12 3" xfId="13147"/>
    <cellStyle name="Total 2 2 2 13" xfId="8775"/>
    <cellStyle name="Total 2 2 2 14" xfId="14141"/>
    <cellStyle name="Total 2 2 2 2" xfId="2701"/>
    <cellStyle name="Total 2 2 2 2 10" xfId="7477"/>
    <cellStyle name="Total 2 2 2 2 10 2" xfId="11531"/>
    <cellStyle name="Total 2 2 2 2 10 3" xfId="17836"/>
    <cellStyle name="Total 2 2 2 2 10 4" xfId="20995"/>
    <cellStyle name="Total 2 2 2 2 11" xfId="4894"/>
    <cellStyle name="Total 2 2 2 2 11 2" xfId="15868"/>
    <cellStyle name="Total 2 2 2 2 11 3" xfId="12817"/>
    <cellStyle name="Total 2 2 2 2 12" xfId="8856"/>
    <cellStyle name="Total 2 2 2 2 13" xfId="14271"/>
    <cellStyle name="Total 2 2 2 2 14" xfId="18180"/>
    <cellStyle name="Total 2 2 2 2 2" xfId="2643"/>
    <cellStyle name="Total 2 2 2 2 2 10" xfId="4917"/>
    <cellStyle name="Total 2 2 2 2 2 10 2" xfId="15887"/>
    <cellStyle name="Total 2 2 2 2 2 10 3" xfId="13102"/>
    <cellStyle name="Total 2 2 2 2 2 11" xfId="8800"/>
    <cellStyle name="Total 2 2 2 2 2 12" xfId="14222"/>
    <cellStyle name="Total 2 2 2 2 2 2" xfId="3135"/>
    <cellStyle name="Total 2 2 2 2 2 2 10" xfId="9265"/>
    <cellStyle name="Total 2 2 2 2 2 2 11" xfId="14590"/>
    <cellStyle name="Total 2 2 2 2 2 2 12" xfId="17902"/>
    <cellStyle name="Total 2 2 2 2 2 2 2" xfId="3522"/>
    <cellStyle name="Total 2 2 2 2 2 2 2 2" xfId="7285"/>
    <cellStyle name="Total 2 2 2 2 2 2 2 2 2" xfId="11390"/>
    <cellStyle name="Total 2 2 2 2 2 2 2 2 3" xfId="17683"/>
    <cellStyle name="Total 2 2 2 2 2 2 2 2 4" xfId="20803"/>
    <cellStyle name="Total 2 2 2 2 2 2 2 3" xfId="5576"/>
    <cellStyle name="Total 2 2 2 2 2 2 2 3 2" xfId="16392"/>
    <cellStyle name="Total 2 2 2 2 2 2 2 3 3" xfId="19094"/>
    <cellStyle name="Total 2 2 2 2 2 2 2 4" xfId="9614"/>
    <cellStyle name="Total 2 2 2 2 2 2 2 5" xfId="14870"/>
    <cellStyle name="Total 2 2 2 2 2 2 2 6" xfId="14543"/>
    <cellStyle name="Total 2 2 2 2 2 2 3" xfId="3905"/>
    <cellStyle name="Total 2 2 2 2 2 2 3 2" xfId="7112"/>
    <cellStyle name="Total 2 2 2 2 2 2 3 2 2" xfId="11246"/>
    <cellStyle name="Total 2 2 2 2 2 2 3 2 3" xfId="17532"/>
    <cellStyle name="Total 2 2 2 2 2 2 3 2 4" xfId="20630"/>
    <cellStyle name="Total 2 2 2 2 2 2 3 3" xfId="5403"/>
    <cellStyle name="Total 2 2 2 2 2 2 3 3 2" xfId="16242"/>
    <cellStyle name="Total 2 2 2 2 2 2 3 3 3" xfId="18921"/>
    <cellStyle name="Total 2 2 2 2 2 2 3 4" xfId="9828"/>
    <cellStyle name="Total 2 2 2 2 2 2 3 5" xfId="15146"/>
    <cellStyle name="Total 2 2 2 2 2 2 3 6" xfId="14083"/>
    <cellStyle name="Total 2 2 2 2 2 2 4" xfId="4288"/>
    <cellStyle name="Total 2 2 2 2 2 2 4 2" xfId="8193"/>
    <cellStyle name="Total 2 2 2 2 2 2 4 2 2" xfId="12161"/>
    <cellStyle name="Total 2 2 2 2 2 2 4 2 3" xfId="18385"/>
    <cellStyle name="Total 2 2 2 2 2 2 4 2 4" xfId="21711"/>
    <cellStyle name="Total 2 2 2 2 2 2 4 3" xfId="6485"/>
    <cellStyle name="Total 2 2 2 2 2 2 4 3 2" xfId="17094"/>
    <cellStyle name="Total 2 2 2 2 2 2 4 3 3" xfId="20003"/>
    <cellStyle name="Total 2 2 2 2 2 2 4 4" xfId="10006"/>
    <cellStyle name="Total 2 2 2 2 2 2 4 5" xfId="15421"/>
    <cellStyle name="Total 2 2 2 2 2 2 4 6" xfId="13717"/>
    <cellStyle name="Total 2 2 2 2 2 2 5" xfId="4670"/>
    <cellStyle name="Total 2 2 2 2 2 2 5 2" xfId="8425"/>
    <cellStyle name="Total 2 2 2 2 2 2 5 2 2" xfId="12393"/>
    <cellStyle name="Total 2 2 2 2 2 2 5 2 3" xfId="18556"/>
    <cellStyle name="Total 2 2 2 2 2 2 5 2 4" xfId="21943"/>
    <cellStyle name="Total 2 2 2 2 2 2 5 3" xfId="6717"/>
    <cellStyle name="Total 2 2 2 2 2 2 5 3 2" xfId="17265"/>
    <cellStyle name="Total 2 2 2 2 2 2 5 3 3" xfId="20235"/>
    <cellStyle name="Total 2 2 2 2 2 2 5 4" xfId="10183"/>
    <cellStyle name="Total 2 2 2 2 2 2 5 5" xfId="15695"/>
    <cellStyle name="Total 2 2 2 2 2 2 5 6" xfId="13335"/>
    <cellStyle name="Total 2 2 2 2 2 2 6" xfId="6949"/>
    <cellStyle name="Total 2 2 2 2 2 2 6 2" xfId="8657"/>
    <cellStyle name="Total 2 2 2 2 2 2 6 2 2" xfId="12625"/>
    <cellStyle name="Total 2 2 2 2 2 2 6 2 3" xfId="18727"/>
    <cellStyle name="Total 2 2 2 2 2 2 6 2 4" xfId="22175"/>
    <cellStyle name="Total 2 2 2 2 2 2 6 3" xfId="11083"/>
    <cellStyle name="Total 2 2 2 2 2 2 6 4" xfId="17435"/>
    <cellStyle name="Total 2 2 2 2 2 2 6 5" xfId="20467"/>
    <cellStyle name="Total 2 2 2 2 2 2 7" xfId="5937"/>
    <cellStyle name="Total 2 2 2 2 2 2 7 2" xfId="10678"/>
    <cellStyle name="Total 2 2 2 2 2 2 7 3" xfId="16673"/>
    <cellStyle name="Total 2 2 2 2 2 2 7 4" xfId="19455"/>
    <cellStyle name="Total 2 2 2 2 2 2 8" xfId="7645"/>
    <cellStyle name="Total 2 2 2 2 2 2 8 2" xfId="11666"/>
    <cellStyle name="Total 2 2 2 2 2 2 8 3" xfId="17965"/>
    <cellStyle name="Total 2 2 2 2 2 2 8 4" xfId="21163"/>
    <cellStyle name="Total 2 2 2 2 2 2 9" xfId="5033"/>
    <cellStyle name="Total 2 2 2 2 2 2 9 2" xfId="15988"/>
    <cellStyle name="Total 2 2 2 2 2 2 9 3" xfId="12986"/>
    <cellStyle name="Total 2 2 2 2 2 3" xfId="3071"/>
    <cellStyle name="Total 2 2 2 2 2 3 2" xfId="3458"/>
    <cellStyle name="Total 2 2 2 2 2 3 2 2" xfId="7865"/>
    <cellStyle name="Total 2 2 2 2 2 3 2 2 2" xfId="18123"/>
    <cellStyle name="Total 2 2 2 2 2 3 2 2 3" xfId="21383"/>
    <cellStyle name="Total 2 2 2 2 2 3 2 3" xfId="9563"/>
    <cellStyle name="Total 2 2 2 2 2 3 2 4" xfId="14819"/>
    <cellStyle name="Total 2 2 2 2 2 3 2 5" xfId="17524"/>
    <cellStyle name="Total 2 2 2 2 2 3 3" xfId="3841"/>
    <cellStyle name="Total 2 2 2 2 2 3 3 2" xfId="15095"/>
    <cellStyle name="Total 2 2 2 2 2 3 3 3" xfId="14184"/>
    <cellStyle name="Total 2 2 2 2 2 3 4" xfId="4224"/>
    <cellStyle name="Total 2 2 2 2 2 3 4 2" xfId="15370"/>
    <cellStyle name="Total 2 2 2 2 2 3 4 3" xfId="13781"/>
    <cellStyle name="Total 2 2 2 2 2 3 5" xfId="4606"/>
    <cellStyle name="Total 2 2 2 2 2 3 5 2" xfId="15644"/>
    <cellStyle name="Total 2 2 2 2 2 3 5 3" xfId="13399"/>
    <cellStyle name="Total 2 2 2 2 2 3 6" xfId="6157"/>
    <cellStyle name="Total 2 2 2 2 2 3 6 2" xfId="16831"/>
    <cellStyle name="Total 2 2 2 2 2 3 6 3" xfId="19675"/>
    <cellStyle name="Total 2 2 2 2 2 3 7" xfId="9211"/>
    <cellStyle name="Total 2 2 2 2 2 3 8" xfId="14539"/>
    <cellStyle name="Total 2 2 2 2 2 3 9" xfId="14730"/>
    <cellStyle name="Total 2 2 2 2 2 4" xfId="2843"/>
    <cellStyle name="Total 2 2 2 2 2 4 2" xfId="7805"/>
    <cellStyle name="Total 2 2 2 2 2 4 2 2" xfId="11819"/>
    <cellStyle name="Total 2 2 2 2 2 4 2 3" xfId="18070"/>
    <cellStyle name="Total 2 2 2 2 2 4 2 4" xfId="21323"/>
    <cellStyle name="Total 2 2 2 2 2 4 3" xfId="6097"/>
    <cellStyle name="Total 2 2 2 2 2 4 3 2" xfId="16778"/>
    <cellStyle name="Total 2 2 2 2 2 4 3 3" xfId="19615"/>
    <cellStyle name="Total 2 2 2 2 2 4 4" xfId="8996"/>
    <cellStyle name="Total 2 2 2 2 2 4 5" xfId="14383"/>
    <cellStyle name="Total 2 2 2 2 2 4 6" xfId="16741"/>
    <cellStyle name="Total 2 2 2 2 2 5" xfId="6375"/>
    <cellStyle name="Total 2 2 2 2 2 5 2" xfId="8083"/>
    <cellStyle name="Total 2 2 2 2 2 5 2 2" xfId="12051"/>
    <cellStyle name="Total 2 2 2 2 2 5 2 3" xfId="18289"/>
    <cellStyle name="Total 2 2 2 2 2 5 2 4" xfId="21601"/>
    <cellStyle name="Total 2 2 2 2 2 5 3" xfId="10893"/>
    <cellStyle name="Total 2 2 2 2 2 5 4" xfId="16998"/>
    <cellStyle name="Total 2 2 2 2 2 5 5" xfId="19893"/>
    <cellStyle name="Total 2 2 2 2 2 6" xfId="6607"/>
    <cellStyle name="Total 2 2 2 2 2 6 2" xfId="8315"/>
    <cellStyle name="Total 2 2 2 2 2 6 2 2" xfId="12283"/>
    <cellStyle name="Total 2 2 2 2 2 6 2 3" xfId="18460"/>
    <cellStyle name="Total 2 2 2 2 2 6 2 4" xfId="21833"/>
    <cellStyle name="Total 2 2 2 2 2 6 3" xfId="10933"/>
    <cellStyle name="Total 2 2 2 2 2 6 4" xfId="17169"/>
    <cellStyle name="Total 2 2 2 2 2 6 5" xfId="20125"/>
    <cellStyle name="Total 2 2 2 2 2 7" xfId="6839"/>
    <cellStyle name="Total 2 2 2 2 2 7 2" xfId="8547"/>
    <cellStyle name="Total 2 2 2 2 2 7 2 2" xfId="12515"/>
    <cellStyle name="Total 2 2 2 2 2 7 2 3" xfId="18631"/>
    <cellStyle name="Total 2 2 2 2 2 7 2 4" xfId="22065"/>
    <cellStyle name="Total 2 2 2 2 2 7 3" xfId="10973"/>
    <cellStyle name="Total 2 2 2 2 2 7 4" xfId="17339"/>
    <cellStyle name="Total 2 2 2 2 2 7 5" xfId="20357"/>
    <cellStyle name="Total 2 2 2 2 2 8" xfId="5803"/>
    <cellStyle name="Total 2 2 2 2 2 8 2" xfId="10568"/>
    <cellStyle name="Total 2 2 2 2 2 8 3" xfId="16568"/>
    <cellStyle name="Total 2 2 2 2 2 8 4" xfId="19321"/>
    <cellStyle name="Total 2 2 2 2 2 9" xfId="7511"/>
    <cellStyle name="Total 2 2 2 2 2 9 2" xfId="11554"/>
    <cellStyle name="Total 2 2 2 2 2 9 3" xfId="17860"/>
    <cellStyle name="Total 2 2 2 2 2 9 4" xfId="21029"/>
    <cellStyle name="Total 2 2 2 2 3" xfId="3191"/>
    <cellStyle name="Total 2 2 2 2 3 10" xfId="9321"/>
    <cellStyle name="Total 2 2 2 2 3 11" xfId="14636"/>
    <cellStyle name="Total 2 2 2 2 3 12" xfId="16713"/>
    <cellStyle name="Total 2 2 2 2 3 2" xfId="3578"/>
    <cellStyle name="Total 2 2 2 2 3 2 2" xfId="7269"/>
    <cellStyle name="Total 2 2 2 2 3 2 2 2" xfId="11374"/>
    <cellStyle name="Total 2 2 2 2 3 2 2 3" xfId="17668"/>
    <cellStyle name="Total 2 2 2 2 3 2 2 4" xfId="20787"/>
    <cellStyle name="Total 2 2 2 2 3 2 3" xfId="5560"/>
    <cellStyle name="Total 2 2 2 2 3 2 3 2" xfId="16377"/>
    <cellStyle name="Total 2 2 2 2 3 2 3 3" xfId="19078"/>
    <cellStyle name="Total 2 2 2 2 3 2 4" xfId="9670"/>
    <cellStyle name="Total 2 2 2 2 3 2 5" xfId="14916"/>
    <cellStyle name="Total 2 2 2 2 3 2 6" xfId="17747"/>
    <cellStyle name="Total 2 2 2 2 3 3" xfId="3961"/>
    <cellStyle name="Total 2 2 2 2 3 3 2" xfId="7196"/>
    <cellStyle name="Total 2 2 2 2 3 3 2 2" xfId="11322"/>
    <cellStyle name="Total 2 2 2 2 3 3 2 3" xfId="17602"/>
    <cellStyle name="Total 2 2 2 2 3 3 2 4" xfId="20714"/>
    <cellStyle name="Total 2 2 2 2 3 3 3" xfId="5487"/>
    <cellStyle name="Total 2 2 2 2 3 3 3 2" xfId="16311"/>
    <cellStyle name="Total 2 2 2 2 3 3 3 3" xfId="19005"/>
    <cellStyle name="Total 2 2 2 2 3 3 4" xfId="9884"/>
    <cellStyle name="Total 2 2 2 2 3 3 5" xfId="15192"/>
    <cellStyle name="Total 2 2 2 2 3 3 6" xfId="14030"/>
    <cellStyle name="Total 2 2 2 2 3 4" xfId="4344"/>
    <cellStyle name="Total 2 2 2 2 3 4 2" xfId="8149"/>
    <cellStyle name="Total 2 2 2 2 3 4 2 2" xfId="12117"/>
    <cellStyle name="Total 2 2 2 2 3 4 2 3" xfId="18350"/>
    <cellStyle name="Total 2 2 2 2 3 4 2 4" xfId="21667"/>
    <cellStyle name="Total 2 2 2 2 3 4 3" xfId="6441"/>
    <cellStyle name="Total 2 2 2 2 3 4 3 2" xfId="17059"/>
    <cellStyle name="Total 2 2 2 2 3 4 3 3" xfId="19959"/>
    <cellStyle name="Total 2 2 2 2 3 4 4" xfId="10062"/>
    <cellStyle name="Total 2 2 2 2 3 4 5" xfId="15467"/>
    <cellStyle name="Total 2 2 2 2 3 4 6" xfId="13661"/>
    <cellStyle name="Total 2 2 2 2 3 5" xfId="4726"/>
    <cellStyle name="Total 2 2 2 2 3 5 2" xfId="8381"/>
    <cellStyle name="Total 2 2 2 2 3 5 2 2" xfId="12349"/>
    <cellStyle name="Total 2 2 2 2 3 5 2 3" xfId="18521"/>
    <cellStyle name="Total 2 2 2 2 3 5 2 4" xfId="21899"/>
    <cellStyle name="Total 2 2 2 2 3 5 3" xfId="6673"/>
    <cellStyle name="Total 2 2 2 2 3 5 3 2" xfId="17230"/>
    <cellStyle name="Total 2 2 2 2 3 5 3 3" xfId="20191"/>
    <cellStyle name="Total 2 2 2 2 3 5 4" xfId="10239"/>
    <cellStyle name="Total 2 2 2 2 3 5 5" xfId="15741"/>
    <cellStyle name="Total 2 2 2 2 3 5 6" xfId="13279"/>
    <cellStyle name="Total 2 2 2 2 3 6" xfId="6905"/>
    <cellStyle name="Total 2 2 2 2 3 6 2" xfId="8613"/>
    <cellStyle name="Total 2 2 2 2 3 6 2 2" xfId="12581"/>
    <cellStyle name="Total 2 2 2 2 3 6 2 3" xfId="18692"/>
    <cellStyle name="Total 2 2 2 2 3 6 2 4" xfId="22131"/>
    <cellStyle name="Total 2 2 2 2 3 6 3" xfId="11039"/>
    <cellStyle name="Total 2 2 2 2 3 6 4" xfId="17400"/>
    <cellStyle name="Total 2 2 2 2 3 6 5" xfId="20423"/>
    <cellStyle name="Total 2 2 2 2 3 7" xfId="5893"/>
    <cellStyle name="Total 2 2 2 2 3 7 2" xfId="10634"/>
    <cellStyle name="Total 2 2 2 2 3 7 3" xfId="16638"/>
    <cellStyle name="Total 2 2 2 2 3 7 4" xfId="19411"/>
    <cellStyle name="Total 2 2 2 2 3 8" xfId="7601"/>
    <cellStyle name="Total 2 2 2 2 3 8 2" xfId="11622"/>
    <cellStyle name="Total 2 2 2 2 3 8 3" xfId="17930"/>
    <cellStyle name="Total 2 2 2 2 3 8 4" xfId="21119"/>
    <cellStyle name="Total 2 2 2 2 3 9" xfId="4988"/>
    <cellStyle name="Total 2 2 2 2 3 9 2" xfId="15953"/>
    <cellStyle name="Total 2 2 2 2 3 9 3" xfId="13031"/>
    <cellStyle name="Total 2 2 2 2 4" xfId="3041"/>
    <cellStyle name="Total 2 2 2 2 4 2" xfId="3428"/>
    <cellStyle name="Total 2 2 2 2 4 2 2" xfId="7779"/>
    <cellStyle name="Total 2 2 2 2 4 2 2 2" xfId="18049"/>
    <cellStyle name="Total 2 2 2 2 4 2 2 3" xfId="21297"/>
    <cellStyle name="Total 2 2 2 2 4 2 3" xfId="9540"/>
    <cellStyle name="Total 2 2 2 2 4 2 4" xfId="14795"/>
    <cellStyle name="Total 2 2 2 2 4 2 5" xfId="15934"/>
    <cellStyle name="Total 2 2 2 2 4 3" xfId="3811"/>
    <cellStyle name="Total 2 2 2 2 4 3 2" xfId="15071"/>
    <cellStyle name="Total 2 2 2 2 4 3 3" xfId="15027"/>
    <cellStyle name="Total 2 2 2 2 4 4" xfId="4194"/>
    <cellStyle name="Total 2 2 2 2 4 4 2" xfId="15346"/>
    <cellStyle name="Total 2 2 2 2 4 4 3" xfId="13811"/>
    <cellStyle name="Total 2 2 2 2 4 5" xfId="4576"/>
    <cellStyle name="Total 2 2 2 2 4 5 2" xfId="15620"/>
    <cellStyle name="Total 2 2 2 2 4 5 3" xfId="13429"/>
    <cellStyle name="Total 2 2 2 2 4 6" xfId="6071"/>
    <cellStyle name="Total 2 2 2 2 4 6 2" xfId="16757"/>
    <cellStyle name="Total 2 2 2 2 4 6 3" xfId="19589"/>
    <cellStyle name="Total 2 2 2 2 4 7" xfId="9181"/>
    <cellStyle name="Total 2 2 2 2 4 8" xfId="14515"/>
    <cellStyle name="Total 2 2 2 2 4 9" xfId="16890"/>
    <cellStyle name="Total 2 2 2 2 5" xfId="5286"/>
    <cellStyle name="Total 2 2 2 2 5 2" xfId="5081"/>
    <cellStyle name="Total 2 2 2 2 5 2 2" xfId="10332"/>
    <cellStyle name="Total 2 2 2 2 5 2 3" xfId="16019"/>
    <cellStyle name="Total 2 2 2 2 5 2 4" xfId="12954"/>
    <cellStyle name="Total 2 2 2 2 5 3" xfId="10411"/>
    <cellStyle name="Total 2 2 2 2 5 4" xfId="16164"/>
    <cellStyle name="Total 2 2 2 2 5 5" xfId="18804"/>
    <cellStyle name="Total 2 2 2 2 6" xfId="5453"/>
    <cellStyle name="Total 2 2 2 2 6 2" xfId="7162"/>
    <cellStyle name="Total 2 2 2 2 6 2 2" xfId="11292"/>
    <cellStyle name="Total 2 2 2 2 6 2 3" xfId="17575"/>
    <cellStyle name="Total 2 2 2 2 6 2 4" xfId="20680"/>
    <cellStyle name="Total 2 2 2 2 6 3" xfId="10466"/>
    <cellStyle name="Total 2 2 2 2 6 4" xfId="16285"/>
    <cellStyle name="Total 2 2 2 2 6 5" xfId="18971"/>
    <cellStyle name="Total 2 2 2 2 7" xfId="5418"/>
    <cellStyle name="Total 2 2 2 2 7 2" xfId="7127"/>
    <cellStyle name="Total 2 2 2 2 7 2 2" xfId="11261"/>
    <cellStyle name="Total 2 2 2 2 7 2 3" xfId="17547"/>
    <cellStyle name="Total 2 2 2 2 7 2 4" xfId="20645"/>
    <cellStyle name="Total 2 2 2 2 7 3" xfId="10435"/>
    <cellStyle name="Total 2 2 2 2 7 4" xfId="16257"/>
    <cellStyle name="Total 2 2 2 2 7 5" xfId="18936"/>
    <cellStyle name="Total 2 2 2 2 8" xfId="5458"/>
    <cellStyle name="Total 2 2 2 2 8 2" xfId="7167"/>
    <cellStyle name="Total 2 2 2 2 8 2 2" xfId="11297"/>
    <cellStyle name="Total 2 2 2 2 8 2 3" xfId="17579"/>
    <cellStyle name="Total 2 2 2 2 8 2 4" xfId="20685"/>
    <cellStyle name="Total 2 2 2 2 8 3" xfId="10468"/>
    <cellStyle name="Total 2 2 2 2 8 4" xfId="16289"/>
    <cellStyle name="Total 2 2 2 2 8 5" xfId="18976"/>
    <cellStyle name="Total 2 2 2 2 9" xfId="5768"/>
    <cellStyle name="Total 2 2 2 2 9 2" xfId="10544"/>
    <cellStyle name="Total 2 2 2 2 9 3" xfId="16545"/>
    <cellStyle name="Total 2 2 2 2 9 4" xfId="19286"/>
    <cellStyle name="Total 2 2 2 3" xfId="2680"/>
    <cellStyle name="Total 2 2 2 3 10" xfId="7525"/>
    <cellStyle name="Total 2 2 2 3 10 2" xfId="11565"/>
    <cellStyle name="Total 2 2 2 3 10 3" xfId="17872"/>
    <cellStyle name="Total 2 2 2 3 10 4" xfId="21043"/>
    <cellStyle name="Total 2 2 2 3 11" xfId="4928"/>
    <cellStyle name="Total 2 2 2 3 11 2" xfId="15898"/>
    <cellStyle name="Total 2 2 2 3 11 3" xfId="13091"/>
    <cellStyle name="Total 2 2 2 3 12" xfId="8836"/>
    <cellStyle name="Total 2 2 2 3 13" xfId="14253"/>
    <cellStyle name="Total 2 2 2 3 14" xfId="15495"/>
    <cellStyle name="Total 2 2 2 3 2" xfId="2738"/>
    <cellStyle name="Total 2 2 2 3 2 10" xfId="4950"/>
    <cellStyle name="Total 2 2 2 3 2 10 2" xfId="15920"/>
    <cellStyle name="Total 2 2 2 3 2 10 3" xfId="13069"/>
    <cellStyle name="Total 2 2 2 3 2 11" xfId="8893"/>
    <cellStyle name="Total 2 2 2 3 2 12" xfId="14297"/>
    <cellStyle name="Total 2 2 2 3 2 2" xfId="3228"/>
    <cellStyle name="Total 2 2 2 3 2 2 10" xfId="9358"/>
    <cellStyle name="Total 2 2 2 3 2 2 11" xfId="14662"/>
    <cellStyle name="Total 2 2 2 3 2 2 12" xfId="16254"/>
    <cellStyle name="Total 2 2 2 3 2 2 2" xfId="3615"/>
    <cellStyle name="Total 2 2 2 3 2 2 2 2" xfId="7976"/>
    <cellStyle name="Total 2 2 2 3 2 2 2 2 2" xfId="11952"/>
    <cellStyle name="Total 2 2 2 3 2 2 2 2 3" xfId="18202"/>
    <cellStyle name="Total 2 2 2 3 2 2 2 2 4" xfId="21494"/>
    <cellStyle name="Total 2 2 2 3 2 2 2 3" xfId="6268"/>
    <cellStyle name="Total 2 2 2 3 2 2 2 3 2" xfId="16910"/>
    <cellStyle name="Total 2 2 2 3 2 2 2 3 3" xfId="19786"/>
    <cellStyle name="Total 2 2 2 3 2 2 2 4" xfId="9707"/>
    <cellStyle name="Total 2 2 2 3 2 2 2 5" xfId="14942"/>
    <cellStyle name="Total 2 2 2 3 2 2 2 6" xfId="17142"/>
    <cellStyle name="Total 2 2 2 3 2 2 3" xfId="3998"/>
    <cellStyle name="Total 2 2 2 3 2 2 3 2" xfId="7090"/>
    <cellStyle name="Total 2 2 2 3 2 2 3 2 2" xfId="11224"/>
    <cellStyle name="Total 2 2 2 3 2 2 3 2 3" xfId="17519"/>
    <cellStyle name="Total 2 2 2 3 2 2 3 2 4" xfId="20608"/>
    <cellStyle name="Total 2 2 2 3 2 2 3 3" xfId="5381"/>
    <cellStyle name="Total 2 2 2 3 2 2 3 3 2" xfId="16229"/>
    <cellStyle name="Total 2 2 2 3 2 2 3 3 3" xfId="18899"/>
    <cellStyle name="Total 2 2 2 3 2 2 3 4" xfId="9917"/>
    <cellStyle name="Total 2 2 2 3 2 2 3 5" xfId="15218"/>
    <cellStyle name="Total 2 2 2 3 2 2 3 6" xfId="13993"/>
    <cellStyle name="Total 2 2 2 3 2 2 4" xfId="4381"/>
    <cellStyle name="Total 2 2 2 3 2 2 4 2" xfId="8283"/>
    <cellStyle name="Total 2 2 2 3 2 2 4 2 2" xfId="12251"/>
    <cellStyle name="Total 2 2 2 3 2 2 4 2 3" xfId="18435"/>
    <cellStyle name="Total 2 2 2 3 2 2 4 2 4" xfId="21801"/>
    <cellStyle name="Total 2 2 2 3 2 2 4 3" xfId="6575"/>
    <cellStyle name="Total 2 2 2 3 2 2 4 3 2" xfId="17144"/>
    <cellStyle name="Total 2 2 2 3 2 2 4 3 3" xfId="20093"/>
    <cellStyle name="Total 2 2 2 3 2 2 4 4" xfId="10095"/>
    <cellStyle name="Total 2 2 2 3 2 2 4 5" xfId="15493"/>
    <cellStyle name="Total 2 2 2 3 2 2 4 6" xfId="13624"/>
    <cellStyle name="Total 2 2 2 3 2 2 5" xfId="4763"/>
    <cellStyle name="Total 2 2 2 3 2 2 5 2" xfId="8515"/>
    <cellStyle name="Total 2 2 2 3 2 2 5 2 2" xfId="12483"/>
    <cellStyle name="Total 2 2 2 3 2 2 5 2 3" xfId="18606"/>
    <cellStyle name="Total 2 2 2 3 2 2 5 2 4" xfId="22033"/>
    <cellStyle name="Total 2 2 2 3 2 2 5 3" xfId="6807"/>
    <cellStyle name="Total 2 2 2 3 2 2 5 3 2" xfId="17314"/>
    <cellStyle name="Total 2 2 2 3 2 2 5 3 3" xfId="20325"/>
    <cellStyle name="Total 2 2 2 3 2 2 5 4" xfId="10272"/>
    <cellStyle name="Total 2 2 2 3 2 2 5 5" xfId="15766"/>
    <cellStyle name="Total 2 2 2 3 2 2 5 6" xfId="13242"/>
    <cellStyle name="Total 2 2 2 3 2 2 6" xfId="7039"/>
    <cellStyle name="Total 2 2 2 3 2 2 6 2" xfId="8747"/>
    <cellStyle name="Total 2 2 2 3 2 2 6 2 2" xfId="12715"/>
    <cellStyle name="Total 2 2 2 3 2 2 6 2 3" xfId="18778"/>
    <cellStyle name="Total 2 2 2 3 2 2 6 2 4" xfId="22265"/>
    <cellStyle name="Total 2 2 2 3 2 2 6 3" xfId="11173"/>
    <cellStyle name="Total 2 2 2 3 2 2 6 4" xfId="17485"/>
    <cellStyle name="Total 2 2 2 3 2 2 6 5" xfId="20557"/>
    <cellStyle name="Total 2 2 2 3 2 2 7" xfId="6027"/>
    <cellStyle name="Total 2 2 2 3 2 2 7 2" xfId="10768"/>
    <cellStyle name="Total 2 2 2 3 2 2 7 3" xfId="16724"/>
    <cellStyle name="Total 2 2 2 3 2 2 7 4" xfId="19545"/>
    <cellStyle name="Total 2 2 2 3 2 2 8" xfId="7735"/>
    <cellStyle name="Total 2 2 2 3 2 2 8 2" xfId="11756"/>
    <cellStyle name="Total 2 2 2 3 2 2 8 3" xfId="18016"/>
    <cellStyle name="Total 2 2 2 3 2 2 8 4" xfId="21253"/>
    <cellStyle name="Total 2 2 2 3 2 2 9" xfId="5221"/>
    <cellStyle name="Total 2 2 2 3 2 2 9 2" xfId="16112"/>
    <cellStyle name="Total 2 2 2 3 2 2 9 3" xfId="12873"/>
    <cellStyle name="Total 2 2 2 3 2 3" xfId="3285"/>
    <cellStyle name="Total 2 2 2 3 2 3 2" xfId="3672"/>
    <cellStyle name="Total 2 2 2 3 2 3 2 2" xfId="7250"/>
    <cellStyle name="Total 2 2 2 3 2 3 2 2 2" xfId="17651"/>
    <cellStyle name="Total 2 2 2 3 2 3 2 2 3" xfId="20768"/>
    <cellStyle name="Total 2 2 2 3 2 3 2 3" xfId="9753"/>
    <cellStyle name="Total 2 2 2 3 2 3 2 4" xfId="14984"/>
    <cellStyle name="Total 2 2 2 3 2 3 2 5" xfId="17989"/>
    <cellStyle name="Total 2 2 2 3 2 3 3" xfId="4055"/>
    <cellStyle name="Total 2 2 2 3 2 3 3 2" xfId="15259"/>
    <cellStyle name="Total 2 2 2 3 2 3 3 3" xfId="13936"/>
    <cellStyle name="Total 2 2 2 3 2 3 4" xfId="4438"/>
    <cellStyle name="Total 2 2 2 3 2 3 4 2" xfId="15535"/>
    <cellStyle name="Total 2 2 2 3 2 3 4 3" xfId="13567"/>
    <cellStyle name="Total 2 2 2 3 2 3 5" xfId="4820"/>
    <cellStyle name="Total 2 2 2 3 2 3 5 2" xfId="15807"/>
    <cellStyle name="Total 2 2 2 3 2 3 5 3" xfId="13186"/>
    <cellStyle name="Total 2 2 2 3 2 3 6" xfId="5541"/>
    <cellStyle name="Total 2 2 2 3 2 3 6 2" xfId="16360"/>
    <cellStyle name="Total 2 2 2 3 2 3 6 3" xfId="19059"/>
    <cellStyle name="Total 2 2 2 3 2 3 7" xfId="9415"/>
    <cellStyle name="Total 2 2 2 3 2 3 8" xfId="14704"/>
    <cellStyle name="Total 2 2 2 3 2 3 9" xfId="16464"/>
    <cellStyle name="Total 2 2 2 3 2 4" xfId="2903"/>
    <cellStyle name="Total 2 2 2 3 2 4 2" xfId="7197"/>
    <cellStyle name="Total 2 2 2 3 2 4 2 2" xfId="11323"/>
    <cellStyle name="Total 2 2 2 3 2 4 2 3" xfId="17603"/>
    <cellStyle name="Total 2 2 2 3 2 4 2 4" xfId="20715"/>
    <cellStyle name="Total 2 2 2 3 2 4 3" xfId="5488"/>
    <cellStyle name="Total 2 2 2 3 2 4 3 2" xfId="16312"/>
    <cellStyle name="Total 2 2 2 3 2 4 3 3" xfId="19006"/>
    <cellStyle name="Total 2 2 2 3 2 4 4" xfId="9055"/>
    <cellStyle name="Total 2 2 2 3 2 4 5" xfId="14430"/>
    <cellStyle name="Total 2 2 2 3 2 4 6" xfId="15377"/>
    <cellStyle name="Total 2 2 2 3 2 5" xfId="6408"/>
    <cellStyle name="Total 2 2 2 3 2 5 2" xfId="8116"/>
    <cellStyle name="Total 2 2 2 3 2 5 2 2" xfId="12084"/>
    <cellStyle name="Total 2 2 2 3 2 5 2 3" xfId="18322"/>
    <cellStyle name="Total 2 2 2 3 2 5 2 4" xfId="21634"/>
    <cellStyle name="Total 2 2 2 3 2 5 3" xfId="10926"/>
    <cellStyle name="Total 2 2 2 3 2 5 4" xfId="17031"/>
    <cellStyle name="Total 2 2 2 3 2 5 5" xfId="19926"/>
    <cellStyle name="Total 2 2 2 3 2 6" xfId="6640"/>
    <cellStyle name="Total 2 2 2 3 2 6 2" xfId="8348"/>
    <cellStyle name="Total 2 2 2 3 2 6 2 2" xfId="12316"/>
    <cellStyle name="Total 2 2 2 3 2 6 2 3" xfId="18493"/>
    <cellStyle name="Total 2 2 2 3 2 6 2 4" xfId="21866"/>
    <cellStyle name="Total 2 2 2 3 2 6 3" xfId="10966"/>
    <cellStyle name="Total 2 2 2 3 2 6 4" xfId="17202"/>
    <cellStyle name="Total 2 2 2 3 2 6 5" xfId="20158"/>
    <cellStyle name="Total 2 2 2 3 2 7" xfId="6872"/>
    <cellStyle name="Total 2 2 2 3 2 7 2" xfId="8580"/>
    <cellStyle name="Total 2 2 2 3 2 7 2 2" xfId="12548"/>
    <cellStyle name="Total 2 2 2 3 2 7 2 3" xfId="18664"/>
    <cellStyle name="Total 2 2 2 3 2 7 2 4" xfId="22098"/>
    <cellStyle name="Total 2 2 2 3 2 7 3" xfId="11006"/>
    <cellStyle name="Total 2 2 2 3 2 7 4" xfId="17372"/>
    <cellStyle name="Total 2 2 2 3 2 7 5" xfId="20390"/>
    <cellStyle name="Total 2 2 2 3 2 8" xfId="5856"/>
    <cellStyle name="Total 2 2 2 3 2 8 2" xfId="10601"/>
    <cellStyle name="Total 2 2 2 3 2 8 3" xfId="16609"/>
    <cellStyle name="Total 2 2 2 3 2 8 4" xfId="19374"/>
    <cellStyle name="Total 2 2 2 3 2 9" xfId="7564"/>
    <cellStyle name="Total 2 2 2 3 2 9 2" xfId="11589"/>
    <cellStyle name="Total 2 2 2 3 2 9 3" xfId="17901"/>
    <cellStyle name="Total 2 2 2 3 2 9 4" xfId="21082"/>
    <cellStyle name="Total 2 2 2 3 3" xfId="3171"/>
    <cellStyle name="Total 2 2 2 3 3 10" xfId="9301"/>
    <cellStyle name="Total 2 2 2 3 3 11" xfId="14620"/>
    <cellStyle name="Total 2 2 2 3 3 12" xfId="15297"/>
    <cellStyle name="Total 2 2 2 3 3 2" xfId="3558"/>
    <cellStyle name="Total 2 2 2 3 3 2 2" xfId="7273"/>
    <cellStyle name="Total 2 2 2 3 3 2 2 2" xfId="11378"/>
    <cellStyle name="Total 2 2 2 3 3 2 2 3" xfId="17672"/>
    <cellStyle name="Total 2 2 2 3 3 2 2 4" xfId="20791"/>
    <cellStyle name="Total 2 2 2 3 3 2 3" xfId="5564"/>
    <cellStyle name="Total 2 2 2 3 3 2 3 2" xfId="16381"/>
    <cellStyle name="Total 2 2 2 3 3 2 3 3" xfId="19082"/>
    <cellStyle name="Total 2 2 2 3 3 2 4" xfId="9650"/>
    <cellStyle name="Total 2 2 2 3 3 2 5" xfId="14900"/>
    <cellStyle name="Total 2 2 2 3 3 2 6" xfId="15630"/>
    <cellStyle name="Total 2 2 2 3 3 3" xfId="3941"/>
    <cellStyle name="Total 2 2 2 3 3 3 2" xfId="5166"/>
    <cellStyle name="Total 2 2 2 3 3 3 2 2" xfId="10387"/>
    <cellStyle name="Total 2 2 2 3 3 3 2 3" xfId="16082"/>
    <cellStyle name="Total 2 2 2 3 3 3 2 4" xfId="12916"/>
    <cellStyle name="Total 2 2 2 3 3 3 3" xfId="5337"/>
    <cellStyle name="Total 2 2 2 3 3 3 3 2" xfId="16205"/>
    <cellStyle name="Total 2 2 2 3 3 3 3 3" xfId="18855"/>
    <cellStyle name="Total 2 2 2 3 3 3 4" xfId="9864"/>
    <cellStyle name="Total 2 2 2 3 3 3 5" xfId="15176"/>
    <cellStyle name="Total 2 2 2 3 3 3 6" xfId="14050"/>
    <cellStyle name="Total 2 2 2 3 3 4" xfId="4324"/>
    <cellStyle name="Total 2 2 2 3 3 4 2" xfId="8169"/>
    <cellStyle name="Total 2 2 2 3 3 4 2 2" xfId="12137"/>
    <cellStyle name="Total 2 2 2 3 3 4 2 3" xfId="18366"/>
    <cellStyle name="Total 2 2 2 3 3 4 2 4" xfId="21687"/>
    <cellStyle name="Total 2 2 2 3 3 4 3" xfId="6461"/>
    <cellStyle name="Total 2 2 2 3 3 4 3 2" xfId="17075"/>
    <cellStyle name="Total 2 2 2 3 3 4 3 3" xfId="19979"/>
    <cellStyle name="Total 2 2 2 3 3 4 4" xfId="10042"/>
    <cellStyle name="Total 2 2 2 3 3 4 5" xfId="15451"/>
    <cellStyle name="Total 2 2 2 3 3 4 6" xfId="13681"/>
    <cellStyle name="Total 2 2 2 3 3 5" xfId="4706"/>
    <cellStyle name="Total 2 2 2 3 3 5 2" xfId="8401"/>
    <cellStyle name="Total 2 2 2 3 3 5 2 2" xfId="12369"/>
    <cellStyle name="Total 2 2 2 3 3 5 2 3" xfId="18537"/>
    <cellStyle name="Total 2 2 2 3 3 5 2 4" xfId="21919"/>
    <cellStyle name="Total 2 2 2 3 3 5 3" xfId="6693"/>
    <cellStyle name="Total 2 2 2 3 3 5 3 2" xfId="17246"/>
    <cellStyle name="Total 2 2 2 3 3 5 3 3" xfId="20211"/>
    <cellStyle name="Total 2 2 2 3 3 5 4" xfId="10219"/>
    <cellStyle name="Total 2 2 2 3 3 5 5" xfId="15725"/>
    <cellStyle name="Total 2 2 2 3 3 5 6" xfId="13299"/>
    <cellStyle name="Total 2 2 2 3 3 6" xfId="6925"/>
    <cellStyle name="Total 2 2 2 3 3 6 2" xfId="8633"/>
    <cellStyle name="Total 2 2 2 3 3 6 2 2" xfId="12601"/>
    <cellStyle name="Total 2 2 2 3 3 6 2 3" xfId="18708"/>
    <cellStyle name="Total 2 2 2 3 3 6 2 4" xfId="22151"/>
    <cellStyle name="Total 2 2 2 3 3 6 3" xfId="11059"/>
    <cellStyle name="Total 2 2 2 3 3 6 4" xfId="17416"/>
    <cellStyle name="Total 2 2 2 3 3 6 5" xfId="20443"/>
    <cellStyle name="Total 2 2 2 3 3 7" xfId="5913"/>
    <cellStyle name="Total 2 2 2 3 3 7 2" xfId="10654"/>
    <cellStyle name="Total 2 2 2 3 3 7 3" xfId="16654"/>
    <cellStyle name="Total 2 2 2 3 3 7 4" xfId="19431"/>
    <cellStyle name="Total 2 2 2 3 3 8" xfId="7621"/>
    <cellStyle name="Total 2 2 2 3 3 8 2" xfId="11642"/>
    <cellStyle name="Total 2 2 2 3 3 8 3" xfId="17946"/>
    <cellStyle name="Total 2 2 2 3 3 8 4" xfId="21139"/>
    <cellStyle name="Total 2 2 2 3 3 9" xfId="5009"/>
    <cellStyle name="Total 2 2 2 3 3 9 2" xfId="15969"/>
    <cellStyle name="Total 2 2 2 3 3 9 3" xfId="13010"/>
    <cellStyle name="Total 2 2 2 3 4" xfId="3051"/>
    <cellStyle name="Total 2 2 2 3 4 2" xfId="3438"/>
    <cellStyle name="Total 2 2 2 3 4 2 2" xfId="7801"/>
    <cellStyle name="Total 2 2 2 3 4 2 2 2" xfId="18067"/>
    <cellStyle name="Total 2 2 2 3 4 2 2 3" xfId="21319"/>
    <cellStyle name="Total 2 2 2 3 4 2 3" xfId="9548"/>
    <cellStyle name="Total 2 2 2 3 4 2 4" xfId="14803"/>
    <cellStyle name="Total 2 2 2 3 4 2 5" xfId="15430"/>
    <cellStyle name="Total 2 2 2 3 4 3" xfId="3821"/>
    <cellStyle name="Total 2 2 2 3 4 3 2" xfId="15079"/>
    <cellStyle name="Total 2 2 2 3 4 3 3" xfId="16068"/>
    <cellStyle name="Total 2 2 2 3 4 4" xfId="4204"/>
    <cellStyle name="Total 2 2 2 3 4 4 2" xfId="15354"/>
    <cellStyle name="Total 2 2 2 3 4 4 3" xfId="13801"/>
    <cellStyle name="Total 2 2 2 3 4 5" xfId="4586"/>
    <cellStyle name="Total 2 2 2 3 4 5 2" xfId="15628"/>
    <cellStyle name="Total 2 2 2 3 4 5 3" xfId="13419"/>
    <cellStyle name="Total 2 2 2 3 4 6" xfId="6093"/>
    <cellStyle name="Total 2 2 2 3 4 6 2" xfId="16775"/>
    <cellStyle name="Total 2 2 2 3 4 6 3" xfId="19611"/>
    <cellStyle name="Total 2 2 2 3 4 7" xfId="9191"/>
    <cellStyle name="Total 2 2 2 3 4 8" xfId="14523"/>
    <cellStyle name="Total 2 2 2 3 4 9" xfId="16857"/>
    <cellStyle name="Total 2 2 2 3 5" xfId="2880"/>
    <cellStyle name="Total 2 2 2 3 5 2" xfId="7184"/>
    <cellStyle name="Total 2 2 2 3 5 2 2" xfId="11313"/>
    <cellStyle name="Total 2 2 2 3 5 2 3" xfId="17594"/>
    <cellStyle name="Total 2 2 2 3 5 2 4" xfId="20702"/>
    <cellStyle name="Total 2 2 2 3 5 3" xfId="5475"/>
    <cellStyle name="Total 2 2 2 3 5 3 2" xfId="16304"/>
    <cellStyle name="Total 2 2 2 3 5 3 3" xfId="18993"/>
    <cellStyle name="Total 2 2 2 3 5 4" xfId="9032"/>
    <cellStyle name="Total 2 2 2 3 5 5" xfId="14414"/>
    <cellStyle name="Total 2 2 2 3 5 6" xfId="14272"/>
    <cellStyle name="Total 2 2 2 3 6" xfId="6386"/>
    <cellStyle name="Total 2 2 2 3 6 2" xfId="8094"/>
    <cellStyle name="Total 2 2 2 3 6 2 2" xfId="12062"/>
    <cellStyle name="Total 2 2 2 3 6 2 3" xfId="18300"/>
    <cellStyle name="Total 2 2 2 3 6 2 4" xfId="21612"/>
    <cellStyle name="Total 2 2 2 3 6 3" xfId="10904"/>
    <cellStyle name="Total 2 2 2 3 6 4" xfId="17009"/>
    <cellStyle name="Total 2 2 2 3 6 5" xfId="19904"/>
    <cellStyle name="Total 2 2 2 3 7" xfId="6618"/>
    <cellStyle name="Total 2 2 2 3 7 2" xfId="8326"/>
    <cellStyle name="Total 2 2 2 3 7 2 2" xfId="12294"/>
    <cellStyle name="Total 2 2 2 3 7 2 3" xfId="18471"/>
    <cellStyle name="Total 2 2 2 3 7 2 4" xfId="21844"/>
    <cellStyle name="Total 2 2 2 3 7 3" xfId="10944"/>
    <cellStyle name="Total 2 2 2 3 7 4" xfId="17180"/>
    <cellStyle name="Total 2 2 2 3 7 5" xfId="20136"/>
    <cellStyle name="Total 2 2 2 3 8" xfId="6850"/>
    <cellStyle name="Total 2 2 2 3 8 2" xfId="8558"/>
    <cellStyle name="Total 2 2 2 3 8 2 2" xfId="12526"/>
    <cellStyle name="Total 2 2 2 3 8 2 3" xfId="18642"/>
    <cellStyle name="Total 2 2 2 3 8 2 4" xfId="22076"/>
    <cellStyle name="Total 2 2 2 3 8 3" xfId="10984"/>
    <cellStyle name="Total 2 2 2 3 8 4" xfId="17350"/>
    <cellStyle name="Total 2 2 2 3 8 5" xfId="20368"/>
    <cellStyle name="Total 2 2 2 3 9" xfId="5817"/>
    <cellStyle name="Total 2 2 2 3 9 2" xfId="10579"/>
    <cellStyle name="Total 2 2 2 3 9 3" xfId="16580"/>
    <cellStyle name="Total 2 2 2 3 9 4" xfId="19335"/>
    <cellStyle name="Total 2 2 2 4" xfId="2820"/>
    <cellStyle name="Total 2 2 2 4 10" xfId="8973"/>
    <cellStyle name="Total 2 2 2 4 11" xfId="14363"/>
    <cellStyle name="Total 2 2 2 4 12" xfId="18572"/>
    <cellStyle name="Total 2 2 2 4 2" xfId="2771"/>
    <cellStyle name="Total 2 2 2 4 2 2" xfId="7356"/>
    <cellStyle name="Total 2 2 2 4 2 2 2" xfId="11442"/>
    <cellStyle name="Total 2 2 2 4 2 2 3" xfId="17743"/>
    <cellStyle name="Total 2 2 2 4 2 2 4" xfId="20874"/>
    <cellStyle name="Total 2 2 2 4 2 3" xfId="5647"/>
    <cellStyle name="Total 2 2 2 4 2 3 2" xfId="16452"/>
    <cellStyle name="Total 2 2 2 4 2 3 3" xfId="19165"/>
    <cellStyle name="Total 2 2 2 4 2 4" xfId="8926"/>
    <cellStyle name="Total 2 2 2 4 2 5" xfId="14321"/>
    <cellStyle name="Total 2 2 2 4 2 6" xfId="17913"/>
    <cellStyle name="Total 2 2 2 4 3" xfId="2806"/>
    <cellStyle name="Total 2 2 2 4 3 2" xfId="7391"/>
    <cellStyle name="Total 2 2 2 4 3 2 2" xfId="11475"/>
    <cellStyle name="Total 2 2 2 4 3 2 3" xfId="17770"/>
    <cellStyle name="Total 2 2 2 4 3 2 4" xfId="20909"/>
    <cellStyle name="Total 2 2 2 4 3 3" xfId="5682"/>
    <cellStyle name="Total 2 2 2 4 3 3 2" xfId="16479"/>
    <cellStyle name="Total 2 2 2 4 3 3 3" xfId="19200"/>
    <cellStyle name="Total 2 2 2 4 3 4" xfId="8961"/>
    <cellStyle name="Total 2 2 2 4 3 5" xfId="14350"/>
    <cellStyle name="Total 2 2 2 4 3 6" xfId="15420"/>
    <cellStyle name="Total 2 2 2 4 4" xfId="2782"/>
    <cellStyle name="Total 2 2 2 4 4 2" xfId="8147"/>
    <cellStyle name="Total 2 2 2 4 4 2 2" xfId="12115"/>
    <cellStyle name="Total 2 2 2 4 4 2 3" xfId="18349"/>
    <cellStyle name="Total 2 2 2 4 4 2 4" xfId="21665"/>
    <cellStyle name="Total 2 2 2 4 4 3" xfId="6439"/>
    <cellStyle name="Total 2 2 2 4 4 3 2" xfId="17058"/>
    <cellStyle name="Total 2 2 2 4 4 3 3" xfId="19957"/>
    <cellStyle name="Total 2 2 2 4 4 4" xfId="8937"/>
    <cellStyle name="Total 2 2 2 4 4 5" xfId="14330"/>
    <cellStyle name="Total 2 2 2 4 4 6" xfId="17615"/>
    <cellStyle name="Total 2 2 2 4 5" xfId="2789"/>
    <cellStyle name="Total 2 2 2 4 5 2" xfId="8379"/>
    <cellStyle name="Total 2 2 2 4 5 2 2" xfId="12347"/>
    <cellStyle name="Total 2 2 2 4 5 2 3" xfId="18520"/>
    <cellStyle name="Total 2 2 2 4 5 2 4" xfId="21897"/>
    <cellStyle name="Total 2 2 2 4 5 3" xfId="6671"/>
    <cellStyle name="Total 2 2 2 4 5 3 2" xfId="17229"/>
    <cellStyle name="Total 2 2 2 4 5 3 3" xfId="20189"/>
    <cellStyle name="Total 2 2 2 4 5 4" xfId="8944"/>
    <cellStyle name="Total 2 2 2 4 5 5" xfId="14336"/>
    <cellStyle name="Total 2 2 2 4 5 6" xfId="14382"/>
    <cellStyle name="Total 2 2 2 4 6" xfId="6903"/>
    <cellStyle name="Total 2 2 2 4 6 2" xfId="8611"/>
    <cellStyle name="Total 2 2 2 4 6 2 2" xfId="12579"/>
    <cellStyle name="Total 2 2 2 4 6 2 3" xfId="18691"/>
    <cellStyle name="Total 2 2 2 4 6 2 4" xfId="22129"/>
    <cellStyle name="Total 2 2 2 4 6 3" xfId="11037"/>
    <cellStyle name="Total 2 2 2 4 6 4" xfId="17399"/>
    <cellStyle name="Total 2 2 2 4 6 5" xfId="20421"/>
    <cellStyle name="Total 2 2 2 4 7" xfId="5891"/>
    <cellStyle name="Total 2 2 2 4 7 2" xfId="10632"/>
    <cellStyle name="Total 2 2 2 4 7 3" xfId="16637"/>
    <cellStyle name="Total 2 2 2 4 7 4" xfId="19409"/>
    <cellStyle name="Total 2 2 2 4 8" xfId="7599"/>
    <cellStyle name="Total 2 2 2 4 8 2" xfId="11620"/>
    <cellStyle name="Total 2 2 2 4 8 3" xfId="17929"/>
    <cellStyle name="Total 2 2 2 4 8 4" xfId="21117"/>
    <cellStyle name="Total 2 2 2 4 9" xfId="4984"/>
    <cellStyle name="Total 2 2 2 4 9 2" xfId="15950"/>
    <cellStyle name="Total 2 2 2 4 9 3" xfId="13035"/>
    <cellStyle name="Total 2 2 2 5" xfId="3104"/>
    <cellStyle name="Total 2 2 2 5 2" xfId="3491"/>
    <cellStyle name="Total 2 2 2 5 2 2" xfId="7419"/>
    <cellStyle name="Total 2 2 2 5 2 2 2" xfId="17790"/>
    <cellStyle name="Total 2 2 2 5 2 2 3" xfId="20937"/>
    <cellStyle name="Total 2 2 2 5 2 3" xfId="9584"/>
    <cellStyle name="Total 2 2 2 5 2 4" xfId="14846"/>
    <cellStyle name="Total 2 2 2 5 2 5" xfId="16092"/>
    <cellStyle name="Total 2 2 2 5 3" xfId="3874"/>
    <cellStyle name="Total 2 2 2 5 3 2" xfId="15122"/>
    <cellStyle name="Total 2 2 2 5 3 3" xfId="14164"/>
    <cellStyle name="Total 2 2 2 5 4" xfId="4257"/>
    <cellStyle name="Total 2 2 2 5 4 2" xfId="15397"/>
    <cellStyle name="Total 2 2 2 5 4 3" xfId="13748"/>
    <cellStyle name="Total 2 2 2 5 5" xfId="4639"/>
    <cellStyle name="Total 2 2 2 5 5 2" xfId="15671"/>
    <cellStyle name="Total 2 2 2 5 5 3" xfId="13366"/>
    <cellStyle name="Total 2 2 2 5 6" xfId="5710"/>
    <cellStyle name="Total 2 2 2 5 6 2" xfId="16499"/>
    <cellStyle name="Total 2 2 2 5 6 3" xfId="19228"/>
    <cellStyle name="Total 2 2 2 5 7" xfId="9235"/>
    <cellStyle name="Total 2 2 2 5 8" xfId="14566"/>
    <cellStyle name="Total 2 2 2 5 9" xfId="17245"/>
    <cellStyle name="Total 2 2 2 6" xfId="3080"/>
    <cellStyle name="Total 2 2 2 6 2" xfId="3467"/>
    <cellStyle name="Total 2 2 2 6 2 2" xfId="7892"/>
    <cellStyle name="Total 2 2 2 6 2 2 2" xfId="18147"/>
    <cellStyle name="Total 2 2 2 6 2 2 3" xfId="21410"/>
    <cellStyle name="Total 2 2 2 6 2 3" xfId="9569"/>
    <cellStyle name="Total 2 2 2 6 2 4" xfId="14824"/>
    <cellStyle name="Total 2 2 2 6 2 5" xfId="16593"/>
    <cellStyle name="Total 2 2 2 6 3" xfId="3850"/>
    <cellStyle name="Total 2 2 2 6 3 2" xfId="15100"/>
    <cellStyle name="Total 2 2 2 6 3 3" xfId="14204"/>
    <cellStyle name="Total 2 2 2 6 4" xfId="4233"/>
    <cellStyle name="Total 2 2 2 6 4 2" xfId="15375"/>
    <cellStyle name="Total 2 2 2 6 4 3" xfId="13772"/>
    <cellStyle name="Total 2 2 2 6 5" xfId="4615"/>
    <cellStyle name="Total 2 2 2 6 5 2" xfId="15649"/>
    <cellStyle name="Total 2 2 2 6 5 3" xfId="13390"/>
    <cellStyle name="Total 2 2 2 6 6" xfId="6184"/>
    <cellStyle name="Total 2 2 2 6 6 2" xfId="16855"/>
    <cellStyle name="Total 2 2 2 6 6 3" xfId="19702"/>
    <cellStyle name="Total 2 2 2 6 7" xfId="9220"/>
    <cellStyle name="Total 2 2 2 6 8" xfId="14544"/>
    <cellStyle name="Total 2 2 2 6 9" xfId="14337"/>
    <cellStyle name="Total 2 2 2 7" xfId="6330"/>
    <cellStyle name="Total 2 2 2 7 2" xfId="8038"/>
    <cellStyle name="Total 2 2 2 7 2 2" xfId="12010"/>
    <cellStyle name="Total 2 2 2 7 2 3" xfId="18251"/>
    <cellStyle name="Total 2 2 2 7 2 4" xfId="21556"/>
    <cellStyle name="Total 2 2 2 7 3" xfId="10867"/>
    <cellStyle name="Total 2 2 2 7 4" xfId="16960"/>
    <cellStyle name="Total 2 2 2 7 5" xfId="19848"/>
    <cellStyle name="Total 2 2 2 8" xfId="6344"/>
    <cellStyle name="Total 2 2 2 8 2" xfId="8052"/>
    <cellStyle name="Total 2 2 2 8 2 2" xfId="12023"/>
    <cellStyle name="Total 2 2 2 8 2 3" xfId="18263"/>
    <cellStyle name="Total 2 2 2 8 2 4" xfId="21570"/>
    <cellStyle name="Total 2 2 2 8 3" xfId="10879"/>
    <cellStyle name="Total 2 2 2 8 4" xfId="16972"/>
    <cellStyle name="Total 2 2 2 8 5" xfId="19862"/>
    <cellStyle name="Total 2 2 2 9" xfId="6188"/>
    <cellStyle name="Total 2 2 2 9 2" xfId="7896"/>
    <cellStyle name="Total 2 2 2 9 2 2" xfId="11883"/>
    <cellStyle name="Total 2 2 2 9 2 3" xfId="18151"/>
    <cellStyle name="Total 2 2 2 9 2 4" xfId="21414"/>
    <cellStyle name="Total 2 2 2 9 3" xfId="10840"/>
    <cellStyle name="Total 2 2 2 9 4" xfId="16859"/>
    <cellStyle name="Total 2 2 2 9 5" xfId="19706"/>
    <cellStyle name="Total 2 2 3" xfId="2699"/>
    <cellStyle name="Total 2 2 3 10" xfId="5764"/>
    <cellStyle name="Total 2 2 3 10 2" xfId="10541"/>
    <cellStyle name="Total 2 2 3 10 3" xfId="16542"/>
    <cellStyle name="Total 2 2 3 10 4" xfId="19282"/>
    <cellStyle name="Total 2 2 3 11" xfId="7473"/>
    <cellStyle name="Total 2 2 3 11 2" xfId="11528"/>
    <cellStyle name="Total 2 2 3 11 3" xfId="17833"/>
    <cellStyle name="Total 2 2 3 11 4" xfId="20991"/>
    <cellStyle name="Total 2 2 3 12" xfId="4891"/>
    <cellStyle name="Total 2 2 3 12 2" xfId="15866"/>
    <cellStyle name="Total 2 2 3 12 3" xfId="14157"/>
    <cellStyle name="Total 2 2 3 13" xfId="8854"/>
    <cellStyle name="Total 2 2 3 14" xfId="14270"/>
    <cellStyle name="Total 2 2 3 15" xfId="15023"/>
    <cellStyle name="Total 2 2 3 2" xfId="2756"/>
    <cellStyle name="Total 2 2 3 2 10" xfId="4940"/>
    <cellStyle name="Total 2 2 3 2 10 2" xfId="15910"/>
    <cellStyle name="Total 2 2 3 2 10 3" xfId="13079"/>
    <cellStyle name="Total 2 2 3 2 11" xfId="8911"/>
    <cellStyle name="Total 2 2 3 2 12" xfId="14313"/>
    <cellStyle name="Total 2 2 3 2 2" xfId="3246"/>
    <cellStyle name="Total 2 2 3 2 2 10" xfId="9376"/>
    <cellStyle name="Total 2 2 3 2 2 11" xfId="14678"/>
    <cellStyle name="Total 2 2 3 2 2 12" xfId="17910"/>
    <cellStyle name="Total 2 2 3 2 2 2" xfId="3633"/>
    <cellStyle name="Total 2 2 3 2 2 2 2" xfId="7994"/>
    <cellStyle name="Total 2 2 3 2 2 2 2 2" xfId="11970"/>
    <cellStyle name="Total 2 2 3 2 2 2 2 3" xfId="18217"/>
    <cellStyle name="Total 2 2 3 2 2 2 2 4" xfId="21512"/>
    <cellStyle name="Total 2 2 3 2 2 2 3" xfId="6286"/>
    <cellStyle name="Total 2 2 3 2 2 2 3 2" xfId="16926"/>
    <cellStyle name="Total 2 2 3 2 2 2 3 3" xfId="19804"/>
    <cellStyle name="Total 2 2 3 2 2 2 4" xfId="9725"/>
    <cellStyle name="Total 2 2 3 2 2 2 5" xfId="14958"/>
    <cellStyle name="Total 2 2 3 2 2 2 6" xfId="17120"/>
    <cellStyle name="Total 2 2 3 2 2 3" xfId="4016"/>
    <cellStyle name="Total 2 2 3 2 2 3 2" xfId="7071"/>
    <cellStyle name="Total 2 2 3 2 2 3 2 2" xfId="11205"/>
    <cellStyle name="Total 2 2 3 2 2 3 2 3" xfId="17508"/>
    <cellStyle name="Total 2 2 3 2 2 3 2 4" xfId="20589"/>
    <cellStyle name="Total 2 2 3 2 2 3 3" xfId="5362"/>
    <cellStyle name="Total 2 2 3 2 2 3 3 2" xfId="16218"/>
    <cellStyle name="Total 2 2 3 2 2 3 3 3" xfId="18880"/>
    <cellStyle name="Total 2 2 3 2 2 3 4" xfId="9935"/>
    <cellStyle name="Total 2 2 3 2 2 3 5" xfId="15233"/>
    <cellStyle name="Total 2 2 3 2 2 3 6" xfId="13975"/>
    <cellStyle name="Total 2 2 3 2 2 4" xfId="4399"/>
    <cellStyle name="Total 2 2 3 2 2 4 2" xfId="8301"/>
    <cellStyle name="Total 2 2 3 2 2 4 2 2" xfId="12269"/>
    <cellStyle name="Total 2 2 3 2 2 4 2 3" xfId="18451"/>
    <cellStyle name="Total 2 2 3 2 2 4 2 4" xfId="21819"/>
    <cellStyle name="Total 2 2 3 2 2 4 3" xfId="6593"/>
    <cellStyle name="Total 2 2 3 2 2 4 3 2" xfId="17160"/>
    <cellStyle name="Total 2 2 3 2 2 4 3 3" xfId="20111"/>
    <cellStyle name="Total 2 2 3 2 2 4 4" xfId="10113"/>
    <cellStyle name="Total 2 2 3 2 2 4 5" xfId="15509"/>
    <cellStyle name="Total 2 2 3 2 2 4 6" xfId="13606"/>
    <cellStyle name="Total 2 2 3 2 2 5" xfId="4781"/>
    <cellStyle name="Total 2 2 3 2 2 5 2" xfId="8533"/>
    <cellStyle name="Total 2 2 3 2 2 5 2 2" xfId="12501"/>
    <cellStyle name="Total 2 2 3 2 2 5 2 3" xfId="18622"/>
    <cellStyle name="Total 2 2 3 2 2 5 2 4" xfId="22051"/>
    <cellStyle name="Total 2 2 3 2 2 5 3" xfId="6825"/>
    <cellStyle name="Total 2 2 3 2 2 5 3 2" xfId="17330"/>
    <cellStyle name="Total 2 2 3 2 2 5 3 3" xfId="20343"/>
    <cellStyle name="Total 2 2 3 2 2 5 4" xfId="10290"/>
    <cellStyle name="Total 2 2 3 2 2 5 5" xfId="15781"/>
    <cellStyle name="Total 2 2 3 2 2 5 6" xfId="13224"/>
    <cellStyle name="Total 2 2 3 2 2 6" xfId="7057"/>
    <cellStyle name="Total 2 2 3 2 2 6 2" xfId="8765"/>
    <cellStyle name="Total 2 2 3 2 2 6 2 2" xfId="12733"/>
    <cellStyle name="Total 2 2 3 2 2 6 2 3" xfId="18794"/>
    <cellStyle name="Total 2 2 3 2 2 6 2 4" xfId="22283"/>
    <cellStyle name="Total 2 2 3 2 2 6 3" xfId="11191"/>
    <cellStyle name="Total 2 2 3 2 2 6 4" xfId="17501"/>
    <cellStyle name="Total 2 2 3 2 2 6 5" xfId="20575"/>
    <cellStyle name="Total 2 2 3 2 2 7" xfId="6045"/>
    <cellStyle name="Total 2 2 3 2 2 7 2" xfId="10786"/>
    <cellStyle name="Total 2 2 3 2 2 7 3" xfId="16740"/>
    <cellStyle name="Total 2 2 3 2 2 7 4" xfId="19563"/>
    <cellStyle name="Total 2 2 3 2 2 8" xfId="7753"/>
    <cellStyle name="Total 2 2 3 2 2 8 2" xfId="11774"/>
    <cellStyle name="Total 2 2 3 2 2 8 3" xfId="18032"/>
    <cellStyle name="Total 2 2 3 2 2 8 4" xfId="21271"/>
    <cellStyle name="Total 2 2 3 2 2 9" xfId="5239"/>
    <cellStyle name="Total 2 2 3 2 2 9 2" xfId="16128"/>
    <cellStyle name="Total 2 2 3 2 2 9 3" xfId="12855"/>
    <cellStyle name="Total 2 2 3 2 3" xfId="3303"/>
    <cellStyle name="Total 2 2 3 2 3 2" xfId="3690"/>
    <cellStyle name="Total 2 2 3 2 3 2 2" xfId="7248"/>
    <cellStyle name="Total 2 2 3 2 3 2 2 2" xfId="17649"/>
    <cellStyle name="Total 2 2 3 2 3 2 2 3" xfId="20766"/>
    <cellStyle name="Total 2 2 3 2 3 2 3" xfId="9765"/>
    <cellStyle name="Total 2 2 3 2 3 2 4" xfId="15000"/>
    <cellStyle name="Total 2 2 3 2 3 2 5" xfId="16547"/>
    <cellStyle name="Total 2 2 3 2 3 3" xfId="4073"/>
    <cellStyle name="Total 2 2 3 2 3 3 2" xfId="15275"/>
    <cellStyle name="Total 2 2 3 2 3 3 3" xfId="13918"/>
    <cellStyle name="Total 2 2 3 2 3 4" xfId="4456"/>
    <cellStyle name="Total 2 2 3 2 3 4 2" xfId="15550"/>
    <cellStyle name="Total 2 2 3 2 3 4 3" xfId="13549"/>
    <cellStyle name="Total 2 2 3 2 3 5" xfId="4838"/>
    <cellStyle name="Total 2 2 3 2 3 5 2" xfId="15822"/>
    <cellStyle name="Total 2 2 3 2 3 5 3" xfId="13168"/>
    <cellStyle name="Total 2 2 3 2 3 6" xfId="5539"/>
    <cellStyle name="Total 2 2 3 2 3 6 2" xfId="16358"/>
    <cellStyle name="Total 2 2 3 2 3 6 3" xfId="19057"/>
    <cellStyle name="Total 2 2 3 2 3 7" xfId="9433"/>
    <cellStyle name="Total 2 2 3 2 3 8" xfId="14720"/>
    <cellStyle name="Total 2 2 3 2 3 9" xfId="16471"/>
    <cellStyle name="Total 2 2 3 2 4" xfId="2921"/>
    <cellStyle name="Total 2 2 3 2 4 2" xfId="7085"/>
    <cellStyle name="Total 2 2 3 2 4 2 2" xfId="11219"/>
    <cellStyle name="Total 2 2 3 2 4 2 3" xfId="17516"/>
    <cellStyle name="Total 2 2 3 2 4 2 4" xfId="20603"/>
    <cellStyle name="Total 2 2 3 2 4 3" xfId="5376"/>
    <cellStyle name="Total 2 2 3 2 4 3 2" xfId="16226"/>
    <cellStyle name="Total 2 2 3 2 4 3 3" xfId="18894"/>
    <cellStyle name="Total 2 2 3 2 4 4" xfId="9073"/>
    <cellStyle name="Total 2 2 3 2 4 5" xfId="14445"/>
    <cellStyle name="Total 2 2 3 2 4 6" xfId="17934"/>
    <cellStyle name="Total 2 2 3 2 5" xfId="6398"/>
    <cellStyle name="Total 2 2 3 2 5 2" xfId="8106"/>
    <cellStyle name="Total 2 2 3 2 5 2 2" xfId="12074"/>
    <cellStyle name="Total 2 2 3 2 5 2 3" xfId="18312"/>
    <cellStyle name="Total 2 2 3 2 5 2 4" xfId="21624"/>
    <cellStyle name="Total 2 2 3 2 5 3" xfId="10916"/>
    <cellStyle name="Total 2 2 3 2 5 4" xfId="17021"/>
    <cellStyle name="Total 2 2 3 2 5 5" xfId="19916"/>
    <cellStyle name="Total 2 2 3 2 6" xfId="6630"/>
    <cellStyle name="Total 2 2 3 2 6 2" xfId="8338"/>
    <cellStyle name="Total 2 2 3 2 6 2 2" xfId="12306"/>
    <cellStyle name="Total 2 2 3 2 6 2 3" xfId="18483"/>
    <cellStyle name="Total 2 2 3 2 6 2 4" xfId="21856"/>
    <cellStyle name="Total 2 2 3 2 6 3" xfId="10956"/>
    <cellStyle name="Total 2 2 3 2 6 4" xfId="17192"/>
    <cellStyle name="Total 2 2 3 2 6 5" xfId="20148"/>
    <cellStyle name="Total 2 2 3 2 7" xfId="6862"/>
    <cellStyle name="Total 2 2 3 2 7 2" xfId="8570"/>
    <cellStyle name="Total 2 2 3 2 7 2 2" xfId="12538"/>
    <cellStyle name="Total 2 2 3 2 7 2 3" xfId="18654"/>
    <cellStyle name="Total 2 2 3 2 7 2 4" xfId="22088"/>
    <cellStyle name="Total 2 2 3 2 7 3" xfId="10996"/>
    <cellStyle name="Total 2 2 3 2 7 4" xfId="17362"/>
    <cellStyle name="Total 2 2 3 2 7 5" xfId="20380"/>
    <cellStyle name="Total 2 2 3 2 8" xfId="5835"/>
    <cellStyle name="Total 2 2 3 2 8 2" xfId="10591"/>
    <cellStyle name="Total 2 2 3 2 8 3" xfId="16595"/>
    <cellStyle name="Total 2 2 3 2 8 4" xfId="19353"/>
    <cellStyle name="Total 2 2 3 2 9" xfId="7543"/>
    <cellStyle name="Total 2 2 3 2 9 2" xfId="11577"/>
    <cellStyle name="Total 2 2 3 2 9 3" xfId="17887"/>
    <cellStyle name="Total 2 2 3 2 9 4" xfId="21061"/>
    <cellStyle name="Total 2 2 3 3" xfId="2652"/>
    <cellStyle name="Total 2 2 3 3 10" xfId="4916"/>
    <cellStyle name="Total 2 2 3 3 10 2" xfId="15886"/>
    <cellStyle name="Total 2 2 3 3 10 3" xfId="13103"/>
    <cellStyle name="Total 2 2 3 3 11" xfId="8809"/>
    <cellStyle name="Total 2 2 3 3 12" xfId="14229"/>
    <cellStyle name="Total 2 2 3 3 2" xfId="3144"/>
    <cellStyle name="Total 2 2 3 3 2 10" xfId="9274"/>
    <cellStyle name="Total 2 2 3 3 2 11" xfId="14597"/>
    <cellStyle name="Total 2 2 3 3 2 12" xfId="18017"/>
    <cellStyle name="Total 2 2 3 3 2 2" xfId="3531"/>
    <cellStyle name="Total 2 2 3 3 2 2 2" xfId="7351"/>
    <cellStyle name="Total 2 2 3 3 2 2 2 2" xfId="11437"/>
    <cellStyle name="Total 2 2 3 3 2 2 2 3" xfId="17739"/>
    <cellStyle name="Total 2 2 3 3 2 2 2 4" xfId="20869"/>
    <cellStyle name="Total 2 2 3 3 2 2 3" xfId="5642"/>
    <cellStyle name="Total 2 2 3 3 2 2 3 2" xfId="16448"/>
    <cellStyle name="Total 2 2 3 3 2 2 3 3" xfId="19160"/>
    <cellStyle name="Total 2 2 3 3 2 2 4" xfId="9623"/>
    <cellStyle name="Total 2 2 3 3 2 2 5" xfId="14877"/>
    <cellStyle name="Total 2 2 3 3 2 2 6" xfId="15554"/>
    <cellStyle name="Total 2 2 3 3 2 3" xfId="3914"/>
    <cellStyle name="Total 2 2 3 3 2 3 2" xfId="7185"/>
    <cellStyle name="Total 2 2 3 3 2 3 2 2" xfId="11314"/>
    <cellStyle name="Total 2 2 3 3 2 3 2 3" xfId="17595"/>
    <cellStyle name="Total 2 2 3 3 2 3 2 4" xfId="20703"/>
    <cellStyle name="Total 2 2 3 3 2 3 3" xfId="5476"/>
    <cellStyle name="Total 2 2 3 3 2 3 3 2" xfId="16305"/>
    <cellStyle name="Total 2 2 3 3 2 3 3 3" xfId="18994"/>
    <cellStyle name="Total 2 2 3 3 2 3 4" xfId="9837"/>
    <cellStyle name="Total 2 2 3 3 2 3 5" xfId="15153"/>
    <cellStyle name="Total 2 2 3 3 2 3 6" xfId="14077"/>
    <cellStyle name="Total 2 2 3 3 2 4" xfId="4297"/>
    <cellStyle name="Total 2 2 3 3 2 4 2" xfId="8134"/>
    <cellStyle name="Total 2 2 3 3 2 4 2 2" xfId="12102"/>
    <cellStyle name="Total 2 2 3 3 2 4 2 3" xfId="18338"/>
    <cellStyle name="Total 2 2 3 3 2 4 2 4" xfId="21652"/>
    <cellStyle name="Total 2 2 3 3 2 4 3" xfId="6426"/>
    <cellStyle name="Total 2 2 3 3 2 4 3 2" xfId="17047"/>
    <cellStyle name="Total 2 2 3 3 2 4 3 3" xfId="19944"/>
    <cellStyle name="Total 2 2 3 3 2 4 4" xfId="10015"/>
    <cellStyle name="Total 2 2 3 3 2 4 5" xfId="15428"/>
    <cellStyle name="Total 2 2 3 3 2 4 6" xfId="13708"/>
    <cellStyle name="Total 2 2 3 3 2 5" xfId="4679"/>
    <cellStyle name="Total 2 2 3 3 2 5 2" xfId="8366"/>
    <cellStyle name="Total 2 2 3 3 2 5 2 2" xfId="12334"/>
    <cellStyle name="Total 2 2 3 3 2 5 2 3" xfId="18509"/>
    <cellStyle name="Total 2 2 3 3 2 5 2 4" xfId="21884"/>
    <cellStyle name="Total 2 2 3 3 2 5 3" xfId="6658"/>
    <cellStyle name="Total 2 2 3 3 2 5 3 2" xfId="17218"/>
    <cellStyle name="Total 2 2 3 3 2 5 3 3" xfId="20176"/>
    <cellStyle name="Total 2 2 3 3 2 5 4" xfId="10192"/>
    <cellStyle name="Total 2 2 3 3 2 5 5" xfId="15702"/>
    <cellStyle name="Total 2 2 3 3 2 5 6" xfId="13326"/>
    <cellStyle name="Total 2 2 3 3 2 6" xfId="6890"/>
    <cellStyle name="Total 2 2 3 3 2 6 2" xfId="8598"/>
    <cellStyle name="Total 2 2 3 3 2 6 2 2" xfId="12566"/>
    <cellStyle name="Total 2 2 3 3 2 6 2 3" xfId="18680"/>
    <cellStyle name="Total 2 2 3 3 2 6 2 4" xfId="22116"/>
    <cellStyle name="Total 2 2 3 3 2 6 3" xfId="11024"/>
    <cellStyle name="Total 2 2 3 3 2 6 4" xfId="17388"/>
    <cellStyle name="Total 2 2 3 3 2 6 5" xfId="20408"/>
    <cellStyle name="Total 2 2 3 3 2 7" xfId="5878"/>
    <cellStyle name="Total 2 2 3 3 2 7 2" xfId="10619"/>
    <cellStyle name="Total 2 2 3 3 2 7 3" xfId="16626"/>
    <cellStyle name="Total 2 2 3 3 2 7 4" xfId="19396"/>
    <cellStyle name="Total 2 2 3 3 2 8" xfId="7586"/>
    <cellStyle name="Total 2 2 3 3 2 8 2" xfId="11607"/>
    <cellStyle name="Total 2 2 3 3 2 8 3" xfId="17918"/>
    <cellStyle name="Total 2 2 3 3 2 8 4" xfId="21104"/>
    <cellStyle name="Total 2 2 3 3 2 9" xfId="4968"/>
    <cellStyle name="Total 2 2 3 3 2 9 2" xfId="15936"/>
    <cellStyle name="Total 2 2 3 3 2 9 3" xfId="13051"/>
    <cellStyle name="Total 2 2 3 3 3" xfId="3256"/>
    <cellStyle name="Total 2 2 3 3 3 2" xfId="3643"/>
    <cellStyle name="Total 2 2 3 3 3 2 2" xfId="5134"/>
    <cellStyle name="Total 2 2 3 3 3 2 2 2" xfId="16063"/>
    <cellStyle name="Total 2 2 3 3 3 2 2 3" xfId="12787"/>
    <cellStyle name="Total 2 2 3 3 3 2 3" xfId="9734"/>
    <cellStyle name="Total 2 2 3 3 3 2 4" xfId="14962"/>
    <cellStyle name="Total 2 2 3 3 3 2 5" xfId="14295"/>
    <cellStyle name="Total 2 2 3 3 3 3" xfId="4026"/>
    <cellStyle name="Total 2 2 3 3 3 3 2" xfId="15237"/>
    <cellStyle name="Total 2 2 3 3 3 3 3" xfId="13965"/>
    <cellStyle name="Total 2 2 3 3 3 4" xfId="4409"/>
    <cellStyle name="Total 2 2 3 3 3 4 2" xfId="15513"/>
    <cellStyle name="Total 2 2 3 3 3 4 3" xfId="13596"/>
    <cellStyle name="Total 2 2 3 3 3 5" xfId="4791"/>
    <cellStyle name="Total 2 2 3 3 3 5 2" xfId="15785"/>
    <cellStyle name="Total 2 2 3 3 3 5 3" xfId="13214"/>
    <cellStyle name="Total 2 2 3 3 3 6" xfId="5268"/>
    <cellStyle name="Total 2 2 3 3 3 6 2" xfId="16149"/>
    <cellStyle name="Total 2 2 3 3 3 6 3" xfId="12755"/>
    <cellStyle name="Total 2 2 3 3 3 7" xfId="9386"/>
    <cellStyle name="Total 2 2 3 3 3 8" xfId="14682"/>
    <cellStyle name="Total 2 2 3 3 3 9" xfId="16937"/>
    <cellStyle name="Total 2 2 3 3 4" xfId="2852"/>
    <cellStyle name="Total 2 2 3 3 4 2" xfId="8033"/>
    <cellStyle name="Total 2 2 3 3 4 2 2" xfId="12006"/>
    <cellStyle name="Total 2 2 3 3 4 2 3" xfId="18246"/>
    <cellStyle name="Total 2 2 3 3 4 2 4" xfId="21551"/>
    <cellStyle name="Total 2 2 3 3 4 3" xfId="6325"/>
    <cellStyle name="Total 2 2 3 3 4 3 2" xfId="16955"/>
    <cellStyle name="Total 2 2 3 3 4 3 3" xfId="19843"/>
    <cellStyle name="Total 2 2 3 3 4 4" xfId="9005"/>
    <cellStyle name="Total 2 2 3 3 4 5" xfId="14390"/>
    <cellStyle name="Total 2 2 3 3 4 6" xfId="16217"/>
    <cellStyle name="Total 2 2 3 3 5" xfId="6374"/>
    <cellStyle name="Total 2 2 3 3 5 2" xfId="8082"/>
    <cellStyle name="Total 2 2 3 3 5 2 2" xfId="12050"/>
    <cellStyle name="Total 2 2 3 3 5 2 3" xfId="18288"/>
    <cellStyle name="Total 2 2 3 3 5 2 4" xfId="21600"/>
    <cellStyle name="Total 2 2 3 3 5 3" xfId="10892"/>
    <cellStyle name="Total 2 2 3 3 5 4" xfId="16997"/>
    <cellStyle name="Total 2 2 3 3 5 5" xfId="19892"/>
    <cellStyle name="Total 2 2 3 3 6" xfId="6606"/>
    <cellStyle name="Total 2 2 3 3 6 2" xfId="8314"/>
    <cellStyle name="Total 2 2 3 3 6 2 2" xfId="12282"/>
    <cellStyle name="Total 2 2 3 3 6 2 3" xfId="18459"/>
    <cellStyle name="Total 2 2 3 3 6 2 4" xfId="21832"/>
    <cellStyle name="Total 2 2 3 3 6 3" xfId="10932"/>
    <cellStyle name="Total 2 2 3 3 6 4" xfId="17168"/>
    <cellStyle name="Total 2 2 3 3 6 5" xfId="20124"/>
    <cellStyle name="Total 2 2 3 3 7" xfId="6838"/>
    <cellStyle name="Total 2 2 3 3 7 2" xfId="8546"/>
    <cellStyle name="Total 2 2 3 3 7 2 2" xfId="12514"/>
    <cellStyle name="Total 2 2 3 3 7 2 3" xfId="18630"/>
    <cellStyle name="Total 2 2 3 3 7 2 4" xfId="22064"/>
    <cellStyle name="Total 2 2 3 3 7 3" xfId="10972"/>
    <cellStyle name="Total 2 2 3 3 7 4" xfId="17338"/>
    <cellStyle name="Total 2 2 3 3 7 5" xfId="20356"/>
    <cellStyle name="Total 2 2 3 3 8" xfId="5800"/>
    <cellStyle name="Total 2 2 3 3 8 2" xfId="10567"/>
    <cellStyle name="Total 2 2 3 3 8 3" xfId="16566"/>
    <cellStyle name="Total 2 2 3 3 8 4" xfId="19318"/>
    <cellStyle name="Total 2 2 3 3 9" xfId="7508"/>
    <cellStyle name="Total 2 2 3 3 9 2" xfId="11553"/>
    <cellStyle name="Total 2 2 3 3 9 3" xfId="17858"/>
    <cellStyle name="Total 2 2 3 3 9 4" xfId="21026"/>
    <cellStyle name="Total 2 2 3 4" xfId="3189"/>
    <cellStyle name="Total 2 2 3 4 10" xfId="9319"/>
    <cellStyle name="Total 2 2 3 4 11" xfId="14635"/>
    <cellStyle name="Total 2 2 3 4 12" xfId="16101"/>
    <cellStyle name="Total 2 2 3 4 2" xfId="3576"/>
    <cellStyle name="Total 2 2 3 4 2 2" xfId="7358"/>
    <cellStyle name="Total 2 2 3 4 2 2 2" xfId="11444"/>
    <cellStyle name="Total 2 2 3 4 2 2 3" xfId="17744"/>
    <cellStyle name="Total 2 2 3 4 2 2 4" xfId="20876"/>
    <cellStyle name="Total 2 2 3 4 2 3" xfId="5649"/>
    <cellStyle name="Total 2 2 3 4 2 3 2" xfId="16453"/>
    <cellStyle name="Total 2 2 3 4 2 3 3" xfId="19167"/>
    <cellStyle name="Total 2 2 3 4 2 4" xfId="9668"/>
    <cellStyle name="Total 2 2 3 4 2 5" xfId="14915"/>
    <cellStyle name="Total 2 2 3 4 2 6" xfId="15174"/>
    <cellStyle name="Total 2 2 3 4 3" xfId="3959"/>
    <cellStyle name="Total 2 2 3 4 3 2" xfId="8066"/>
    <cellStyle name="Total 2 2 3 4 3 2 2" xfId="12036"/>
    <cellStyle name="Total 2 2 3 4 3 2 3" xfId="18273"/>
    <cellStyle name="Total 2 2 3 4 3 2 4" xfId="21584"/>
    <cellStyle name="Total 2 2 3 4 3 3" xfId="6358"/>
    <cellStyle name="Total 2 2 3 4 3 3 2" xfId="16982"/>
    <cellStyle name="Total 2 2 3 4 3 3 3" xfId="19876"/>
    <cellStyle name="Total 2 2 3 4 3 4" xfId="9882"/>
    <cellStyle name="Total 2 2 3 4 3 5" xfId="15191"/>
    <cellStyle name="Total 2 2 3 4 3 6" xfId="14032"/>
    <cellStyle name="Total 2 2 3 4 4" xfId="4342"/>
    <cellStyle name="Total 2 2 3 4 4 2" xfId="8151"/>
    <cellStyle name="Total 2 2 3 4 4 2 2" xfId="12119"/>
    <cellStyle name="Total 2 2 3 4 4 2 3" xfId="18351"/>
    <cellStyle name="Total 2 2 3 4 4 2 4" xfId="21669"/>
    <cellStyle name="Total 2 2 3 4 4 3" xfId="6443"/>
    <cellStyle name="Total 2 2 3 4 4 3 2" xfId="17060"/>
    <cellStyle name="Total 2 2 3 4 4 3 3" xfId="19961"/>
    <cellStyle name="Total 2 2 3 4 4 4" xfId="10060"/>
    <cellStyle name="Total 2 2 3 4 4 5" xfId="15466"/>
    <cellStyle name="Total 2 2 3 4 4 6" xfId="13663"/>
    <cellStyle name="Total 2 2 3 4 5" xfId="4724"/>
    <cellStyle name="Total 2 2 3 4 5 2" xfId="8383"/>
    <cellStyle name="Total 2 2 3 4 5 2 2" xfId="12351"/>
    <cellStyle name="Total 2 2 3 4 5 2 3" xfId="18522"/>
    <cellStyle name="Total 2 2 3 4 5 2 4" xfId="21901"/>
    <cellStyle name="Total 2 2 3 4 5 3" xfId="6675"/>
    <cellStyle name="Total 2 2 3 4 5 3 2" xfId="17231"/>
    <cellStyle name="Total 2 2 3 4 5 3 3" xfId="20193"/>
    <cellStyle name="Total 2 2 3 4 5 4" xfId="10237"/>
    <cellStyle name="Total 2 2 3 4 5 5" xfId="15740"/>
    <cellStyle name="Total 2 2 3 4 5 6" xfId="13281"/>
    <cellStyle name="Total 2 2 3 4 6" xfId="6907"/>
    <cellStyle name="Total 2 2 3 4 6 2" xfId="8615"/>
    <cellStyle name="Total 2 2 3 4 6 2 2" xfId="12583"/>
    <cellStyle name="Total 2 2 3 4 6 2 3" xfId="18693"/>
    <cellStyle name="Total 2 2 3 4 6 2 4" xfId="22133"/>
    <cellStyle name="Total 2 2 3 4 6 3" xfId="11041"/>
    <cellStyle name="Total 2 2 3 4 6 4" xfId="17401"/>
    <cellStyle name="Total 2 2 3 4 6 5" xfId="20425"/>
    <cellStyle name="Total 2 2 3 4 7" xfId="5895"/>
    <cellStyle name="Total 2 2 3 4 7 2" xfId="10636"/>
    <cellStyle name="Total 2 2 3 4 7 3" xfId="16639"/>
    <cellStyle name="Total 2 2 3 4 7 4" xfId="19413"/>
    <cellStyle name="Total 2 2 3 4 8" xfId="7603"/>
    <cellStyle name="Total 2 2 3 4 8 2" xfId="11624"/>
    <cellStyle name="Total 2 2 3 4 8 3" xfId="17931"/>
    <cellStyle name="Total 2 2 3 4 8 4" xfId="21121"/>
    <cellStyle name="Total 2 2 3 4 9" xfId="4990"/>
    <cellStyle name="Total 2 2 3 4 9 2" xfId="15954"/>
    <cellStyle name="Total 2 2 3 4 9 3" xfId="13029"/>
    <cellStyle name="Total 2 2 3 5" xfId="3019"/>
    <cellStyle name="Total 2 2 3 5 2" xfId="3406"/>
    <cellStyle name="Total 2 2 3 5 2 2" xfId="7874"/>
    <cellStyle name="Total 2 2 3 5 2 2 2" xfId="18131"/>
    <cellStyle name="Total 2 2 3 5 2 2 3" xfId="21392"/>
    <cellStyle name="Total 2 2 3 5 2 3" xfId="9525"/>
    <cellStyle name="Total 2 2 3 5 2 4" xfId="14777"/>
    <cellStyle name="Total 2 2 3 5 2 5" xfId="17457"/>
    <cellStyle name="Total 2 2 3 5 3" xfId="3789"/>
    <cellStyle name="Total 2 2 3 5 3 2" xfId="15053"/>
    <cellStyle name="Total 2 2 3 5 3 3" xfId="18453"/>
    <cellStyle name="Total 2 2 3 5 4" xfId="4172"/>
    <cellStyle name="Total 2 2 3 5 4 2" xfId="15328"/>
    <cellStyle name="Total 2 2 3 5 4 3" xfId="13833"/>
    <cellStyle name="Total 2 2 3 5 5" xfId="4554"/>
    <cellStyle name="Total 2 2 3 5 5 2" xfId="15602"/>
    <cellStyle name="Total 2 2 3 5 5 3" xfId="13451"/>
    <cellStyle name="Total 2 2 3 5 6" xfId="6166"/>
    <cellStyle name="Total 2 2 3 5 6 2" xfId="16839"/>
    <cellStyle name="Total 2 2 3 5 6 3" xfId="19684"/>
    <cellStyle name="Total 2 2 3 5 7" xfId="9162"/>
    <cellStyle name="Total 2 2 3 5 8" xfId="14497"/>
    <cellStyle name="Total 2 2 3 5 9" xfId="15506"/>
    <cellStyle name="Total 2 2 3 6" xfId="6355"/>
    <cellStyle name="Total 2 2 3 6 2" xfId="8063"/>
    <cellStyle name="Total 2 2 3 6 2 2" xfId="12033"/>
    <cellStyle name="Total 2 2 3 6 2 3" xfId="18270"/>
    <cellStyle name="Total 2 2 3 6 2 4" xfId="21581"/>
    <cellStyle name="Total 2 2 3 6 3" xfId="10886"/>
    <cellStyle name="Total 2 2 3 6 4" xfId="16979"/>
    <cellStyle name="Total 2 2 3 6 5" xfId="19873"/>
    <cellStyle name="Total 2 2 3 7" xfId="6110"/>
    <cellStyle name="Total 2 2 3 7 2" xfId="7818"/>
    <cellStyle name="Total 2 2 3 7 2 2" xfId="11828"/>
    <cellStyle name="Total 2 2 3 7 2 3" xfId="18083"/>
    <cellStyle name="Total 2 2 3 7 2 4" xfId="21336"/>
    <cellStyle name="Total 2 2 3 7 3" xfId="10809"/>
    <cellStyle name="Total 2 2 3 7 4" xfId="16791"/>
    <cellStyle name="Total 2 2 3 7 5" xfId="19628"/>
    <cellStyle name="Total 2 2 3 8" xfId="5416"/>
    <cellStyle name="Total 2 2 3 8 2" xfId="7125"/>
    <cellStyle name="Total 2 2 3 8 2 2" xfId="11259"/>
    <cellStyle name="Total 2 2 3 8 2 3" xfId="17545"/>
    <cellStyle name="Total 2 2 3 8 2 4" xfId="20643"/>
    <cellStyle name="Total 2 2 3 8 3" xfId="10433"/>
    <cellStyle name="Total 2 2 3 8 4" xfId="16255"/>
    <cellStyle name="Total 2 2 3 8 5" xfId="18934"/>
    <cellStyle name="Total 2 2 3 9" xfId="6342"/>
    <cellStyle name="Total 2 2 3 9 2" xfId="8050"/>
    <cellStyle name="Total 2 2 3 9 2 2" xfId="12021"/>
    <cellStyle name="Total 2 2 3 9 2 3" xfId="18261"/>
    <cellStyle name="Total 2 2 3 9 2 4" xfId="21568"/>
    <cellStyle name="Total 2 2 3 9 3" xfId="10877"/>
    <cellStyle name="Total 2 2 3 9 4" xfId="16970"/>
    <cellStyle name="Total 2 2 3 9 5" xfId="19860"/>
    <cellStyle name="Total 2 2 4" xfId="3093"/>
    <cellStyle name="Total 2 2 4 2" xfId="3480"/>
    <cellStyle name="Total 2 2 4 2 2" xfId="8040"/>
    <cellStyle name="Total 2 2 4 2 2 2" xfId="18253"/>
    <cellStyle name="Total 2 2 4 2 2 3" xfId="21558"/>
    <cellStyle name="Total 2 2 4 2 3" xfId="9575"/>
    <cellStyle name="Total 2 2 4 2 4" xfId="14836"/>
    <cellStyle name="Total 2 2 4 2 5" xfId="15779"/>
    <cellStyle name="Total 2 2 4 3" xfId="3863"/>
    <cellStyle name="Total 2 2 4 3 2" xfId="15112"/>
    <cellStyle name="Total 2 2 4 3 3" xfId="14199"/>
    <cellStyle name="Total 2 2 4 4" xfId="4246"/>
    <cellStyle name="Total 2 2 4 4 2" xfId="15387"/>
    <cellStyle name="Total 2 2 4 4 3" xfId="13759"/>
    <cellStyle name="Total 2 2 4 5" xfId="4628"/>
    <cellStyle name="Total 2 2 4 5 2" xfId="15661"/>
    <cellStyle name="Total 2 2 4 5 3" xfId="13377"/>
    <cellStyle name="Total 2 2 4 6" xfId="6332"/>
    <cellStyle name="Total 2 2 4 6 2" xfId="16962"/>
    <cellStyle name="Total 2 2 4 6 3" xfId="19850"/>
    <cellStyle name="Total 2 2 4 7" xfId="9226"/>
    <cellStyle name="Total 2 2 4 8" xfId="14556"/>
    <cellStyle name="Total 2 2 4 9" xfId="16581"/>
    <cellStyle name="Total 2 2 5" xfId="3092"/>
    <cellStyle name="Total 2 2 5 2" xfId="3479"/>
    <cellStyle name="Total 2 2 5 2 2" xfId="5092"/>
    <cellStyle name="Total 2 2 5 2 2 2" xfId="16028"/>
    <cellStyle name="Total 2 2 5 2 2 3" xfId="12805"/>
    <cellStyle name="Total 2 2 5 2 3" xfId="9574"/>
    <cellStyle name="Total 2 2 5 2 4" xfId="14835"/>
    <cellStyle name="Total 2 2 5 2 5" xfId="18620"/>
    <cellStyle name="Total 2 2 5 3" xfId="3862"/>
    <cellStyle name="Total 2 2 5 3 2" xfId="15111"/>
    <cellStyle name="Total 2 2 5 3 3" xfId="14200"/>
    <cellStyle name="Total 2 2 5 4" xfId="4245"/>
    <cellStyle name="Total 2 2 5 4 2" xfId="15386"/>
    <cellStyle name="Total 2 2 5 4 3" xfId="13760"/>
    <cellStyle name="Total 2 2 5 5" xfId="4627"/>
    <cellStyle name="Total 2 2 5 5 2" xfId="15660"/>
    <cellStyle name="Total 2 2 5 5 3" xfId="13378"/>
    <cellStyle name="Total 2 2 5 6" xfId="5325"/>
    <cellStyle name="Total 2 2 5 6 2" xfId="16196"/>
    <cellStyle name="Total 2 2 5 6 3" xfId="18843"/>
    <cellStyle name="Total 2 2 5 7" xfId="9225"/>
    <cellStyle name="Total 2 2 5 8" xfId="14555"/>
    <cellStyle name="Total 2 2 5 9" xfId="14415"/>
    <cellStyle name="Total 2 2 6" xfId="5419"/>
    <cellStyle name="Total 2 2 6 2" xfId="7128"/>
    <cellStyle name="Total 2 2 6 2 2" xfId="11262"/>
    <cellStyle name="Total 2 2 6 2 3" xfId="17548"/>
    <cellStyle name="Total 2 2 6 2 4" xfId="20646"/>
    <cellStyle name="Total 2 2 6 3" xfId="10436"/>
    <cellStyle name="Total 2 2 6 4" xfId="16258"/>
    <cellStyle name="Total 2 2 6 5" xfId="18937"/>
    <cellStyle name="Total 2 2 7" xfId="22397"/>
    <cellStyle name="Total 2 2 8" xfId="2161"/>
    <cellStyle name="Total 2 3" xfId="2021"/>
    <cellStyle name="Total 2 4" xfId="2022"/>
    <cellStyle name="Total 3" xfId="2023"/>
    <cellStyle name="Total 3 2" xfId="2618"/>
    <cellStyle name="Total 3 2 10" xfId="5259"/>
    <cellStyle name="Total 3 2 10 2" xfId="10399"/>
    <cellStyle name="Total 3 2 10 3" xfId="16141"/>
    <cellStyle name="Total 3 2 10 4" xfId="12835"/>
    <cellStyle name="Total 3 2 11" xfId="5043"/>
    <cellStyle name="Total 3 2 11 2" xfId="10305"/>
    <cellStyle name="Total 3 2 11 3" xfId="15997"/>
    <cellStyle name="Total 3 2 11 4" xfId="14105"/>
    <cellStyle name="Total 3 2 12" xfId="4855"/>
    <cellStyle name="Total 3 2 12 2" xfId="15832"/>
    <cellStyle name="Total 3 2 12 3" xfId="13151"/>
    <cellStyle name="Total 3 2 13" xfId="8781"/>
    <cellStyle name="Total 3 2 14" xfId="14146"/>
    <cellStyle name="Total 3 2 2" xfId="2707"/>
    <cellStyle name="Total 3 2 2 10" xfId="7483"/>
    <cellStyle name="Total 3 2 2 10 2" xfId="11537"/>
    <cellStyle name="Total 3 2 2 10 3" xfId="17841"/>
    <cellStyle name="Total 3 2 2 10 4" xfId="21001"/>
    <cellStyle name="Total 3 2 2 11" xfId="4900"/>
    <cellStyle name="Total 3 2 2 11 2" xfId="15873"/>
    <cellStyle name="Total 3 2 2 11 3" xfId="14109"/>
    <cellStyle name="Total 3 2 2 12" xfId="8862"/>
    <cellStyle name="Total 3 2 2 13" xfId="14276"/>
    <cellStyle name="Total 3 2 2 14" xfId="14417"/>
    <cellStyle name="Total 3 2 2 2" xfId="2638"/>
    <cellStyle name="Total 3 2 2 2 10" xfId="4877"/>
    <cellStyle name="Total 3 2 2 2 10 2" xfId="15852"/>
    <cellStyle name="Total 3 2 2 2 10 3" xfId="13129"/>
    <cellStyle name="Total 3 2 2 2 11" xfId="8795"/>
    <cellStyle name="Total 3 2 2 2 12" xfId="14217"/>
    <cellStyle name="Total 3 2 2 2 2" xfId="3130"/>
    <cellStyle name="Total 3 2 2 2 2 10" xfId="9260"/>
    <cellStyle name="Total 3 2 2 2 2 11" xfId="14585"/>
    <cellStyle name="Total 3 2 2 2 2 12" xfId="15013"/>
    <cellStyle name="Total 3 2 2 2 2 2" xfId="3517"/>
    <cellStyle name="Total 3 2 2 2 2 2 2" xfId="7288"/>
    <cellStyle name="Total 3 2 2 2 2 2 2 2" xfId="11393"/>
    <cellStyle name="Total 3 2 2 2 2 2 2 3" xfId="17686"/>
    <cellStyle name="Total 3 2 2 2 2 2 2 4" xfId="20806"/>
    <cellStyle name="Total 3 2 2 2 2 2 3" xfId="5579"/>
    <cellStyle name="Total 3 2 2 2 2 2 3 2" xfId="16395"/>
    <cellStyle name="Total 3 2 2 2 2 2 3 3" xfId="19097"/>
    <cellStyle name="Total 3 2 2 2 2 2 4" xfId="9609"/>
    <cellStyle name="Total 3 2 2 2 2 2 5" xfId="14865"/>
    <cellStyle name="Total 3 2 2 2 2 2 6" xfId="15648"/>
    <cellStyle name="Total 3 2 2 2 2 3" xfId="3900"/>
    <cellStyle name="Total 3 2 2 2 2 3 2" xfId="7109"/>
    <cellStyle name="Total 3 2 2 2 2 3 2 2" xfId="11243"/>
    <cellStyle name="Total 3 2 2 2 2 3 2 3" xfId="17529"/>
    <cellStyle name="Total 3 2 2 2 2 3 2 4" xfId="20627"/>
    <cellStyle name="Total 3 2 2 2 2 3 3" xfId="5400"/>
    <cellStyle name="Total 3 2 2 2 2 3 3 2" xfId="16239"/>
    <cellStyle name="Total 3 2 2 2 2 3 3 3" xfId="18918"/>
    <cellStyle name="Total 3 2 2 2 2 3 4" xfId="9823"/>
    <cellStyle name="Total 3 2 2 2 2 3 5" xfId="15141"/>
    <cellStyle name="Total 3 2 2 2 2 3 6" xfId="14088"/>
    <cellStyle name="Total 3 2 2 2 2 4" xfId="4283"/>
    <cellStyle name="Total 3 2 2 2 2 4 2" xfId="8198"/>
    <cellStyle name="Total 3 2 2 2 2 4 2 2" xfId="12166"/>
    <cellStyle name="Total 3 2 2 2 2 4 2 3" xfId="18390"/>
    <cellStyle name="Total 3 2 2 2 2 4 2 4" xfId="21716"/>
    <cellStyle name="Total 3 2 2 2 2 4 3" xfId="6490"/>
    <cellStyle name="Total 3 2 2 2 2 4 3 2" xfId="17099"/>
    <cellStyle name="Total 3 2 2 2 2 4 3 3" xfId="20008"/>
    <cellStyle name="Total 3 2 2 2 2 4 4" xfId="10001"/>
    <cellStyle name="Total 3 2 2 2 2 4 5" xfId="15416"/>
    <cellStyle name="Total 3 2 2 2 2 4 6" xfId="13722"/>
    <cellStyle name="Total 3 2 2 2 2 5" xfId="4665"/>
    <cellStyle name="Total 3 2 2 2 2 5 2" xfId="8430"/>
    <cellStyle name="Total 3 2 2 2 2 5 2 2" xfId="12398"/>
    <cellStyle name="Total 3 2 2 2 2 5 2 3" xfId="18561"/>
    <cellStyle name="Total 3 2 2 2 2 5 2 4" xfId="21948"/>
    <cellStyle name="Total 3 2 2 2 2 5 3" xfId="6722"/>
    <cellStyle name="Total 3 2 2 2 2 5 3 2" xfId="17270"/>
    <cellStyle name="Total 3 2 2 2 2 5 3 3" xfId="20240"/>
    <cellStyle name="Total 3 2 2 2 2 5 4" xfId="10178"/>
    <cellStyle name="Total 3 2 2 2 2 5 5" xfId="15690"/>
    <cellStyle name="Total 3 2 2 2 2 5 6" xfId="13340"/>
    <cellStyle name="Total 3 2 2 2 2 6" xfId="6954"/>
    <cellStyle name="Total 3 2 2 2 2 6 2" xfId="8662"/>
    <cellStyle name="Total 3 2 2 2 2 6 2 2" xfId="12630"/>
    <cellStyle name="Total 3 2 2 2 2 6 2 3" xfId="18732"/>
    <cellStyle name="Total 3 2 2 2 2 6 2 4" xfId="22180"/>
    <cellStyle name="Total 3 2 2 2 2 6 3" xfId="11088"/>
    <cellStyle name="Total 3 2 2 2 2 6 4" xfId="17440"/>
    <cellStyle name="Total 3 2 2 2 2 6 5" xfId="20472"/>
    <cellStyle name="Total 3 2 2 2 2 7" xfId="5942"/>
    <cellStyle name="Total 3 2 2 2 2 7 2" xfId="10683"/>
    <cellStyle name="Total 3 2 2 2 2 7 3" xfId="16678"/>
    <cellStyle name="Total 3 2 2 2 2 7 4" xfId="19460"/>
    <cellStyle name="Total 3 2 2 2 2 8" xfId="7650"/>
    <cellStyle name="Total 3 2 2 2 2 8 2" xfId="11671"/>
    <cellStyle name="Total 3 2 2 2 2 8 3" xfId="17970"/>
    <cellStyle name="Total 3 2 2 2 2 8 4" xfId="21168"/>
    <cellStyle name="Total 3 2 2 2 2 9" xfId="5038"/>
    <cellStyle name="Total 3 2 2 2 2 9 2" xfId="15993"/>
    <cellStyle name="Total 3 2 2 2 2 9 3" xfId="12981"/>
    <cellStyle name="Total 3 2 2 2 3" xfId="3074"/>
    <cellStyle name="Total 3 2 2 2 3 2" xfId="3461"/>
    <cellStyle name="Total 3 2 2 2 3 2 2" xfId="7239"/>
    <cellStyle name="Total 3 2 2 2 3 2 2 2" xfId="17642"/>
    <cellStyle name="Total 3 2 2 2 3 2 2 3" xfId="20757"/>
    <cellStyle name="Total 3 2 2 2 3 2 3" xfId="9564"/>
    <cellStyle name="Total 3 2 2 2 3 2 4" xfId="14822"/>
    <cellStyle name="Total 3 2 2 2 3 2 5" xfId="17800"/>
    <cellStyle name="Total 3 2 2 2 3 3" xfId="3844"/>
    <cellStyle name="Total 3 2 2 2 3 3 2" xfId="15098"/>
    <cellStyle name="Total 3 2 2 2 3 3 3" xfId="14181"/>
    <cellStyle name="Total 3 2 2 2 3 4" xfId="4227"/>
    <cellStyle name="Total 3 2 2 2 3 4 2" xfId="15373"/>
    <cellStyle name="Total 3 2 2 2 3 4 3" xfId="13778"/>
    <cellStyle name="Total 3 2 2 2 3 5" xfId="4609"/>
    <cellStyle name="Total 3 2 2 2 3 5 2" xfId="15647"/>
    <cellStyle name="Total 3 2 2 2 3 5 3" xfId="13396"/>
    <cellStyle name="Total 3 2 2 2 3 6" xfId="5530"/>
    <cellStyle name="Total 3 2 2 2 3 6 2" xfId="16351"/>
    <cellStyle name="Total 3 2 2 2 3 6 3" xfId="19048"/>
    <cellStyle name="Total 3 2 2 2 3 7" xfId="9214"/>
    <cellStyle name="Total 3 2 2 2 3 8" xfId="14542"/>
    <cellStyle name="Total 3 2 2 2 3 9" xfId="17976"/>
    <cellStyle name="Total 3 2 2 2 4" xfId="2838"/>
    <cellStyle name="Total 3 2 2 2 4 2" xfId="7880"/>
    <cellStyle name="Total 3 2 2 2 4 2 2" xfId="11871"/>
    <cellStyle name="Total 3 2 2 2 4 2 3" xfId="18136"/>
    <cellStyle name="Total 3 2 2 2 4 2 4" xfId="21398"/>
    <cellStyle name="Total 3 2 2 2 4 3" xfId="6172"/>
    <cellStyle name="Total 3 2 2 2 4 3 2" xfId="16844"/>
    <cellStyle name="Total 3 2 2 2 4 3 3" xfId="19690"/>
    <cellStyle name="Total 3 2 2 2 4 4" xfId="8991"/>
    <cellStyle name="Total 3 2 2 2 4 5" xfId="14378"/>
    <cellStyle name="Total 3 2 2 2 4 6" xfId="15276"/>
    <cellStyle name="Total 3 2 2 2 5" xfId="6206"/>
    <cellStyle name="Total 3 2 2 2 5 2" xfId="7914"/>
    <cellStyle name="Total 3 2 2 2 5 2 2" xfId="11892"/>
    <cellStyle name="Total 3 2 2 2 5 2 3" xfId="18166"/>
    <cellStyle name="Total 3 2 2 2 5 2 4" xfId="21432"/>
    <cellStyle name="Total 3 2 2 2 5 3" xfId="10846"/>
    <cellStyle name="Total 3 2 2 2 5 4" xfId="16874"/>
    <cellStyle name="Total 3 2 2 2 5 5" xfId="19724"/>
    <cellStyle name="Total 3 2 2 2 6" xfId="6189"/>
    <cellStyle name="Total 3 2 2 2 6 2" xfId="7897"/>
    <cellStyle name="Total 3 2 2 2 6 2 2" xfId="11884"/>
    <cellStyle name="Total 3 2 2 2 6 2 3" xfId="18152"/>
    <cellStyle name="Total 3 2 2 2 6 2 4" xfId="21415"/>
    <cellStyle name="Total 3 2 2 2 6 3" xfId="10841"/>
    <cellStyle name="Total 3 2 2 2 6 4" xfId="16860"/>
    <cellStyle name="Total 3 2 2 2 6 5" xfId="19707"/>
    <cellStyle name="Total 3 2 2 2 7" xfId="5514"/>
    <cellStyle name="Total 3 2 2 2 7 2" xfId="7223"/>
    <cellStyle name="Total 3 2 2 2 7 2 2" xfId="11348"/>
    <cellStyle name="Total 3 2 2 2 7 2 3" xfId="17626"/>
    <cellStyle name="Total 3 2 2 2 7 2 4" xfId="20741"/>
    <cellStyle name="Total 3 2 2 2 7 3" xfId="10488"/>
    <cellStyle name="Total 3 2 2 2 7 4" xfId="16335"/>
    <cellStyle name="Total 3 2 2 2 7 5" xfId="19032"/>
    <cellStyle name="Total 3 2 2 2 8" xfId="5745"/>
    <cellStyle name="Total 3 2 2 2 8 2" xfId="10527"/>
    <cellStyle name="Total 3 2 2 2 8 3" xfId="16526"/>
    <cellStyle name="Total 3 2 2 2 8 4" xfId="19263"/>
    <cellStyle name="Total 3 2 2 2 9" xfId="7454"/>
    <cellStyle name="Total 3 2 2 2 9 2" xfId="11514"/>
    <cellStyle name="Total 3 2 2 2 9 3" xfId="17817"/>
    <cellStyle name="Total 3 2 2 2 9 4" xfId="20972"/>
    <cellStyle name="Total 3 2 2 3" xfId="3197"/>
    <cellStyle name="Total 3 2 2 3 10" xfId="9327"/>
    <cellStyle name="Total 3 2 2 3 11" xfId="14641"/>
    <cellStyle name="Total 3 2 2 3 12" xfId="17133"/>
    <cellStyle name="Total 3 2 2 3 2" xfId="3584"/>
    <cellStyle name="Total 3 2 2 3 2 2" xfId="7257"/>
    <cellStyle name="Total 3 2 2 3 2 2 2" xfId="11362"/>
    <cellStyle name="Total 3 2 2 3 2 2 3" xfId="17657"/>
    <cellStyle name="Total 3 2 2 3 2 2 4" xfId="20775"/>
    <cellStyle name="Total 3 2 2 3 2 3" xfId="5548"/>
    <cellStyle name="Total 3 2 2 3 2 3 2" xfId="16366"/>
    <cellStyle name="Total 3 2 2 3 2 3 3" xfId="19066"/>
    <cellStyle name="Total 3 2 2 3 2 4" xfId="9676"/>
    <cellStyle name="Total 3 2 2 3 2 5" xfId="14921"/>
    <cellStyle name="Total 3 2 2 3 2 6" xfId="18746"/>
    <cellStyle name="Total 3 2 2 3 3" xfId="3967"/>
    <cellStyle name="Total 3 2 2 3 3 2" xfId="8075"/>
    <cellStyle name="Total 3 2 2 3 3 2 2" xfId="12045"/>
    <cellStyle name="Total 3 2 2 3 3 2 3" xfId="18281"/>
    <cellStyle name="Total 3 2 2 3 3 2 4" xfId="21593"/>
    <cellStyle name="Total 3 2 2 3 3 3" xfId="6367"/>
    <cellStyle name="Total 3 2 2 3 3 3 2" xfId="16990"/>
    <cellStyle name="Total 3 2 2 3 3 3 3" xfId="19885"/>
    <cellStyle name="Total 3 2 2 3 3 4" xfId="9887"/>
    <cellStyle name="Total 3 2 2 3 3 5" xfId="15197"/>
    <cellStyle name="Total 3 2 2 3 3 6" xfId="14024"/>
    <cellStyle name="Total 3 2 2 3 4" xfId="4350"/>
    <cellStyle name="Total 3 2 2 3 4 2" xfId="8125"/>
    <cellStyle name="Total 3 2 2 3 4 2 2" xfId="12093"/>
    <cellStyle name="Total 3 2 2 3 4 2 3" xfId="18329"/>
    <cellStyle name="Total 3 2 2 3 4 2 4" xfId="21643"/>
    <cellStyle name="Total 3 2 2 3 4 3" xfId="6417"/>
    <cellStyle name="Total 3 2 2 3 4 3 2" xfId="17038"/>
    <cellStyle name="Total 3 2 2 3 4 3 3" xfId="19935"/>
    <cellStyle name="Total 3 2 2 3 4 4" xfId="10065"/>
    <cellStyle name="Total 3 2 2 3 4 5" xfId="15472"/>
    <cellStyle name="Total 3 2 2 3 4 6" xfId="13655"/>
    <cellStyle name="Total 3 2 2 3 5" xfId="4732"/>
    <cellStyle name="Total 3 2 2 3 5 2" xfId="8357"/>
    <cellStyle name="Total 3 2 2 3 5 2 2" xfId="12325"/>
    <cellStyle name="Total 3 2 2 3 5 2 3" xfId="18500"/>
    <cellStyle name="Total 3 2 2 3 5 2 4" xfId="21875"/>
    <cellStyle name="Total 3 2 2 3 5 3" xfId="6649"/>
    <cellStyle name="Total 3 2 2 3 5 3 2" xfId="17209"/>
    <cellStyle name="Total 3 2 2 3 5 3 3" xfId="20167"/>
    <cellStyle name="Total 3 2 2 3 5 4" xfId="10242"/>
    <cellStyle name="Total 3 2 2 3 5 5" xfId="15745"/>
    <cellStyle name="Total 3 2 2 3 5 6" xfId="13273"/>
    <cellStyle name="Total 3 2 2 3 6" xfId="6881"/>
    <cellStyle name="Total 3 2 2 3 6 2" xfId="8589"/>
    <cellStyle name="Total 3 2 2 3 6 2 2" xfId="12557"/>
    <cellStyle name="Total 3 2 2 3 6 2 3" xfId="18671"/>
    <cellStyle name="Total 3 2 2 3 6 2 4" xfId="22107"/>
    <cellStyle name="Total 3 2 2 3 6 3" xfId="11015"/>
    <cellStyle name="Total 3 2 2 3 6 4" xfId="17379"/>
    <cellStyle name="Total 3 2 2 3 6 5" xfId="20399"/>
    <cellStyle name="Total 3 2 2 3 7" xfId="5869"/>
    <cellStyle name="Total 3 2 2 3 7 2" xfId="10610"/>
    <cellStyle name="Total 3 2 2 3 7 3" xfId="16617"/>
    <cellStyle name="Total 3 2 2 3 7 4" xfId="19387"/>
    <cellStyle name="Total 3 2 2 3 8" xfId="7577"/>
    <cellStyle name="Total 3 2 2 3 8 2" xfId="11598"/>
    <cellStyle name="Total 3 2 2 3 8 3" xfId="17909"/>
    <cellStyle name="Total 3 2 2 3 8 4" xfId="21095"/>
    <cellStyle name="Total 3 2 2 3 9" xfId="4959"/>
    <cellStyle name="Total 3 2 2 3 9 2" xfId="15927"/>
    <cellStyle name="Total 3 2 2 3 9 3" xfId="13060"/>
    <cellStyle name="Total 3 2 2 4" xfId="3021"/>
    <cellStyle name="Total 3 2 2 4 2" xfId="3408"/>
    <cellStyle name="Total 3 2 2 4 2 2" xfId="7845"/>
    <cellStyle name="Total 3 2 2 4 2 2 2" xfId="18104"/>
    <cellStyle name="Total 3 2 2 4 2 2 3" xfId="21363"/>
    <cellStyle name="Total 3 2 2 4 2 3" xfId="9526"/>
    <cellStyle name="Total 3 2 2 4 2 4" xfId="14779"/>
    <cellStyle name="Total 3 2 2 4 2 5" xfId="18579"/>
    <cellStyle name="Total 3 2 2 4 3" xfId="3791"/>
    <cellStyle name="Total 3 2 2 4 3 2" xfId="15055"/>
    <cellStyle name="Total 3 2 2 4 3 3" xfId="16216"/>
    <cellStyle name="Total 3 2 2 4 4" xfId="4174"/>
    <cellStyle name="Total 3 2 2 4 4 2" xfId="15330"/>
    <cellStyle name="Total 3 2 2 4 4 3" xfId="13831"/>
    <cellStyle name="Total 3 2 2 4 5" xfId="4556"/>
    <cellStyle name="Total 3 2 2 4 5 2" xfId="15604"/>
    <cellStyle name="Total 3 2 2 4 5 3" xfId="13449"/>
    <cellStyle name="Total 3 2 2 4 6" xfId="6137"/>
    <cellStyle name="Total 3 2 2 4 6 2" xfId="16812"/>
    <cellStyle name="Total 3 2 2 4 6 3" xfId="19655"/>
    <cellStyle name="Total 3 2 2 4 7" xfId="9163"/>
    <cellStyle name="Total 3 2 2 4 8" xfId="14499"/>
    <cellStyle name="Total 3 2 2 4 9" xfId="15952"/>
    <cellStyle name="Total 3 2 2 5" xfId="6331"/>
    <cellStyle name="Total 3 2 2 5 2" xfId="8039"/>
    <cellStyle name="Total 3 2 2 5 2 2" xfId="12011"/>
    <cellStyle name="Total 3 2 2 5 2 3" xfId="18252"/>
    <cellStyle name="Total 3 2 2 5 2 4" xfId="21557"/>
    <cellStyle name="Total 3 2 2 5 3" xfId="10868"/>
    <cellStyle name="Total 3 2 2 5 4" xfId="16961"/>
    <cellStyle name="Total 3 2 2 5 5" xfId="19849"/>
    <cellStyle name="Total 3 2 2 6" xfId="6203"/>
    <cellStyle name="Total 3 2 2 6 2" xfId="7911"/>
    <cellStyle name="Total 3 2 2 6 2 2" xfId="11890"/>
    <cellStyle name="Total 3 2 2 6 2 3" xfId="18165"/>
    <cellStyle name="Total 3 2 2 6 2 4" xfId="21429"/>
    <cellStyle name="Total 3 2 2 6 3" xfId="10845"/>
    <cellStyle name="Total 3 2 2 6 4" xfId="16873"/>
    <cellStyle name="Total 3 2 2 6 5" xfId="19721"/>
    <cellStyle name="Total 3 2 2 7" xfId="6058"/>
    <cellStyle name="Total 3 2 2 7 2" xfId="7766"/>
    <cellStyle name="Total 3 2 2 7 2 2" xfId="11787"/>
    <cellStyle name="Total 3 2 2 7 2 3" xfId="18040"/>
    <cellStyle name="Total 3 2 2 7 2 4" xfId="21284"/>
    <cellStyle name="Total 3 2 2 7 3" xfId="10797"/>
    <cellStyle name="Total 3 2 2 7 4" xfId="16748"/>
    <cellStyle name="Total 3 2 2 7 5" xfId="19576"/>
    <cellStyle name="Total 3 2 2 8" xfId="5428"/>
    <cellStyle name="Total 3 2 2 8 2" xfId="7137"/>
    <cellStyle name="Total 3 2 2 8 2 2" xfId="11271"/>
    <cellStyle name="Total 3 2 2 8 2 3" xfId="17555"/>
    <cellStyle name="Total 3 2 2 8 2 4" xfId="20655"/>
    <cellStyle name="Total 3 2 2 8 3" xfId="10445"/>
    <cellStyle name="Total 3 2 2 8 4" xfId="16265"/>
    <cellStyle name="Total 3 2 2 8 5" xfId="18946"/>
    <cellStyle name="Total 3 2 2 9" xfId="5774"/>
    <cellStyle name="Total 3 2 2 9 2" xfId="10550"/>
    <cellStyle name="Total 3 2 2 9 3" xfId="16549"/>
    <cellStyle name="Total 3 2 2 9 4" xfId="19292"/>
    <cellStyle name="Total 3 2 3" xfId="2675"/>
    <cellStyle name="Total 3 2 3 10" xfId="7521"/>
    <cellStyle name="Total 3 2 3 10 2" xfId="11562"/>
    <cellStyle name="Total 3 2 3 10 3" xfId="17868"/>
    <cellStyle name="Total 3 2 3 10 4" xfId="21039"/>
    <cellStyle name="Total 3 2 3 11" xfId="4925"/>
    <cellStyle name="Total 3 2 3 11 2" xfId="15895"/>
    <cellStyle name="Total 3 2 3 11 3" xfId="13094"/>
    <cellStyle name="Total 3 2 3 12" xfId="8832"/>
    <cellStyle name="Total 3 2 3 13" xfId="14248"/>
    <cellStyle name="Total 3 2 3 14" xfId="17316"/>
    <cellStyle name="Total 3 2 3 2" xfId="2734"/>
    <cellStyle name="Total 3 2 3 2 10" xfId="4947"/>
    <cellStyle name="Total 3 2 3 2 10 2" xfId="15917"/>
    <cellStyle name="Total 3 2 3 2 10 3" xfId="13072"/>
    <cellStyle name="Total 3 2 3 2 11" xfId="8889"/>
    <cellStyle name="Total 3 2 3 2 12" xfId="14293"/>
    <cellStyle name="Total 3 2 3 2 2" xfId="3224"/>
    <cellStyle name="Total 3 2 3 2 2 10" xfId="9354"/>
    <cellStyle name="Total 3 2 3 2 2 11" xfId="14658"/>
    <cellStyle name="Total 3 2 3 2 2 12" xfId="14464"/>
    <cellStyle name="Total 3 2 3 2 2 2" xfId="3611"/>
    <cellStyle name="Total 3 2 3 2 2 2 2" xfId="7972"/>
    <cellStyle name="Total 3 2 3 2 2 2 2 2" xfId="11948"/>
    <cellStyle name="Total 3 2 3 2 2 2 2 3" xfId="18198"/>
    <cellStyle name="Total 3 2 3 2 2 2 2 4" xfId="21490"/>
    <cellStyle name="Total 3 2 3 2 2 2 3" xfId="6264"/>
    <cellStyle name="Total 3 2 3 2 2 2 3 2" xfId="16906"/>
    <cellStyle name="Total 3 2 3 2 2 2 3 3" xfId="19782"/>
    <cellStyle name="Total 3 2 3 2 2 2 4" xfId="9703"/>
    <cellStyle name="Total 3 2 3 2 2 2 5" xfId="14938"/>
    <cellStyle name="Total 3 2 3 2 2 2 6" xfId="17483"/>
    <cellStyle name="Total 3 2 3 2 2 3" xfId="3994"/>
    <cellStyle name="Total 3 2 3 2 2 3 2" xfId="7811"/>
    <cellStyle name="Total 3 2 3 2 2 3 2 2" xfId="11823"/>
    <cellStyle name="Total 3 2 3 2 2 3 2 3" xfId="18076"/>
    <cellStyle name="Total 3 2 3 2 2 3 2 4" xfId="21329"/>
    <cellStyle name="Total 3 2 3 2 2 3 3" xfId="6103"/>
    <cellStyle name="Total 3 2 3 2 2 3 3 2" xfId="16784"/>
    <cellStyle name="Total 3 2 3 2 2 3 3 3" xfId="19621"/>
    <cellStyle name="Total 3 2 3 2 2 3 4" xfId="9913"/>
    <cellStyle name="Total 3 2 3 2 2 3 5" xfId="15214"/>
    <cellStyle name="Total 3 2 3 2 2 3 6" xfId="13997"/>
    <cellStyle name="Total 3 2 3 2 2 4" xfId="4377"/>
    <cellStyle name="Total 3 2 3 2 2 4 2" xfId="8279"/>
    <cellStyle name="Total 3 2 3 2 2 4 2 2" xfId="12247"/>
    <cellStyle name="Total 3 2 3 2 2 4 2 3" xfId="18431"/>
    <cellStyle name="Total 3 2 3 2 2 4 2 4" xfId="21797"/>
    <cellStyle name="Total 3 2 3 2 2 4 3" xfId="6571"/>
    <cellStyle name="Total 3 2 3 2 2 4 3 2" xfId="17140"/>
    <cellStyle name="Total 3 2 3 2 2 4 3 3" xfId="20089"/>
    <cellStyle name="Total 3 2 3 2 2 4 4" xfId="10091"/>
    <cellStyle name="Total 3 2 3 2 2 4 5" xfId="15489"/>
    <cellStyle name="Total 3 2 3 2 2 4 6" xfId="13628"/>
    <cellStyle name="Total 3 2 3 2 2 5" xfId="4759"/>
    <cellStyle name="Total 3 2 3 2 2 5 2" xfId="8511"/>
    <cellStyle name="Total 3 2 3 2 2 5 2 2" xfId="12479"/>
    <cellStyle name="Total 3 2 3 2 2 5 2 3" xfId="18602"/>
    <cellStyle name="Total 3 2 3 2 2 5 2 4" xfId="22029"/>
    <cellStyle name="Total 3 2 3 2 2 5 3" xfId="6803"/>
    <cellStyle name="Total 3 2 3 2 2 5 3 2" xfId="17310"/>
    <cellStyle name="Total 3 2 3 2 2 5 3 3" xfId="20321"/>
    <cellStyle name="Total 3 2 3 2 2 5 4" xfId="10268"/>
    <cellStyle name="Total 3 2 3 2 2 5 5" xfId="15762"/>
    <cellStyle name="Total 3 2 3 2 2 5 6" xfId="13246"/>
    <cellStyle name="Total 3 2 3 2 2 6" xfId="7035"/>
    <cellStyle name="Total 3 2 3 2 2 6 2" xfId="8743"/>
    <cellStyle name="Total 3 2 3 2 2 6 2 2" xfId="12711"/>
    <cellStyle name="Total 3 2 3 2 2 6 2 3" xfId="18774"/>
    <cellStyle name="Total 3 2 3 2 2 6 2 4" xfId="22261"/>
    <cellStyle name="Total 3 2 3 2 2 6 3" xfId="11169"/>
    <cellStyle name="Total 3 2 3 2 2 6 4" xfId="17481"/>
    <cellStyle name="Total 3 2 3 2 2 6 5" xfId="20553"/>
    <cellStyle name="Total 3 2 3 2 2 7" xfId="6023"/>
    <cellStyle name="Total 3 2 3 2 2 7 2" xfId="10764"/>
    <cellStyle name="Total 3 2 3 2 2 7 3" xfId="16720"/>
    <cellStyle name="Total 3 2 3 2 2 7 4" xfId="19541"/>
    <cellStyle name="Total 3 2 3 2 2 8" xfId="7731"/>
    <cellStyle name="Total 3 2 3 2 2 8 2" xfId="11752"/>
    <cellStyle name="Total 3 2 3 2 2 8 3" xfId="18012"/>
    <cellStyle name="Total 3 2 3 2 2 8 4" xfId="21249"/>
    <cellStyle name="Total 3 2 3 2 2 9" xfId="5217"/>
    <cellStyle name="Total 3 2 3 2 2 9 2" xfId="16108"/>
    <cellStyle name="Total 3 2 3 2 2 9 3" xfId="12758"/>
    <cellStyle name="Total 3 2 3 2 3" xfId="3281"/>
    <cellStyle name="Total 3 2 3 2 3 2" xfId="3668"/>
    <cellStyle name="Total 3 2 3 2 3 2 2" xfId="7397"/>
    <cellStyle name="Total 3 2 3 2 3 2 2 2" xfId="17775"/>
    <cellStyle name="Total 3 2 3 2 3 2 2 3" xfId="20915"/>
    <cellStyle name="Total 3 2 3 2 3 2 3" xfId="9750"/>
    <cellStyle name="Total 3 2 3 2 3 2 4" xfId="14980"/>
    <cellStyle name="Total 3 2 3 2 3 2 5" xfId="18190"/>
    <cellStyle name="Total 3 2 3 2 3 3" xfId="4051"/>
    <cellStyle name="Total 3 2 3 2 3 3 2" xfId="15255"/>
    <cellStyle name="Total 3 2 3 2 3 3 3" xfId="13940"/>
    <cellStyle name="Total 3 2 3 2 3 4" xfId="4434"/>
    <cellStyle name="Total 3 2 3 2 3 4 2" xfId="15531"/>
    <cellStyle name="Total 3 2 3 2 3 4 3" xfId="13571"/>
    <cellStyle name="Total 3 2 3 2 3 5" xfId="4816"/>
    <cellStyle name="Total 3 2 3 2 3 5 2" xfId="15803"/>
    <cellStyle name="Total 3 2 3 2 3 5 3" xfId="13190"/>
    <cellStyle name="Total 3 2 3 2 3 6" xfId="5688"/>
    <cellStyle name="Total 3 2 3 2 3 6 2" xfId="16484"/>
    <cellStyle name="Total 3 2 3 2 3 6 3" xfId="19206"/>
    <cellStyle name="Total 3 2 3 2 3 7" xfId="9411"/>
    <cellStyle name="Total 3 2 3 2 3 8" xfId="14700"/>
    <cellStyle name="Total 3 2 3 2 3 9" xfId="15417"/>
    <cellStyle name="Total 3 2 3 2 4" xfId="2899"/>
    <cellStyle name="Total 3 2 3 2 4 2" xfId="7438"/>
    <cellStyle name="Total 3 2 3 2 4 2 2" xfId="11499"/>
    <cellStyle name="Total 3 2 3 2 4 2 3" xfId="17803"/>
    <cellStyle name="Total 3 2 3 2 4 2 4" xfId="20956"/>
    <cellStyle name="Total 3 2 3 2 4 3" xfId="5729"/>
    <cellStyle name="Total 3 2 3 2 4 3 2" xfId="16512"/>
    <cellStyle name="Total 3 2 3 2 4 3 3" xfId="19247"/>
    <cellStyle name="Total 3 2 3 2 4 4" xfId="9051"/>
    <cellStyle name="Total 3 2 3 2 4 5" xfId="14426"/>
    <cellStyle name="Total 3 2 3 2 4 6" xfId="15030"/>
    <cellStyle name="Total 3 2 3 2 5" xfId="6405"/>
    <cellStyle name="Total 3 2 3 2 5 2" xfId="8113"/>
    <cellStyle name="Total 3 2 3 2 5 2 2" xfId="12081"/>
    <cellStyle name="Total 3 2 3 2 5 2 3" xfId="18319"/>
    <cellStyle name="Total 3 2 3 2 5 2 4" xfId="21631"/>
    <cellStyle name="Total 3 2 3 2 5 3" xfId="10923"/>
    <cellStyle name="Total 3 2 3 2 5 4" xfId="17028"/>
    <cellStyle name="Total 3 2 3 2 5 5" xfId="19923"/>
    <cellStyle name="Total 3 2 3 2 6" xfId="6637"/>
    <cellStyle name="Total 3 2 3 2 6 2" xfId="8345"/>
    <cellStyle name="Total 3 2 3 2 6 2 2" xfId="12313"/>
    <cellStyle name="Total 3 2 3 2 6 2 3" xfId="18490"/>
    <cellStyle name="Total 3 2 3 2 6 2 4" xfId="21863"/>
    <cellStyle name="Total 3 2 3 2 6 3" xfId="10963"/>
    <cellStyle name="Total 3 2 3 2 6 4" xfId="17199"/>
    <cellStyle name="Total 3 2 3 2 6 5" xfId="20155"/>
    <cellStyle name="Total 3 2 3 2 7" xfId="6869"/>
    <cellStyle name="Total 3 2 3 2 7 2" xfId="8577"/>
    <cellStyle name="Total 3 2 3 2 7 2 2" xfId="12545"/>
    <cellStyle name="Total 3 2 3 2 7 2 3" xfId="18661"/>
    <cellStyle name="Total 3 2 3 2 7 2 4" xfId="22095"/>
    <cellStyle name="Total 3 2 3 2 7 3" xfId="11003"/>
    <cellStyle name="Total 3 2 3 2 7 4" xfId="17369"/>
    <cellStyle name="Total 3 2 3 2 7 5" xfId="20387"/>
    <cellStyle name="Total 3 2 3 2 8" xfId="5852"/>
    <cellStyle name="Total 3 2 3 2 8 2" xfId="10598"/>
    <cellStyle name="Total 3 2 3 2 8 3" xfId="16605"/>
    <cellStyle name="Total 3 2 3 2 8 4" xfId="19370"/>
    <cellStyle name="Total 3 2 3 2 9" xfId="7560"/>
    <cellStyle name="Total 3 2 3 2 9 2" xfId="11586"/>
    <cellStyle name="Total 3 2 3 2 9 3" xfId="17897"/>
    <cellStyle name="Total 3 2 3 2 9 4" xfId="21078"/>
    <cellStyle name="Total 3 2 3 3" xfId="3167"/>
    <cellStyle name="Total 3 2 3 3 10" xfId="9297"/>
    <cellStyle name="Total 3 2 3 3 11" xfId="14616"/>
    <cellStyle name="Total 3 2 3 3 12" xfId="18583"/>
    <cellStyle name="Total 3 2 3 3 2" xfId="3554"/>
    <cellStyle name="Total 3 2 3 3 2 2" xfId="7275"/>
    <cellStyle name="Total 3 2 3 3 2 2 2" xfId="11380"/>
    <cellStyle name="Total 3 2 3 3 2 2 3" xfId="17674"/>
    <cellStyle name="Total 3 2 3 3 2 2 4" xfId="20793"/>
    <cellStyle name="Total 3 2 3 3 2 3" xfId="5566"/>
    <cellStyle name="Total 3 2 3 3 2 3 2" xfId="16383"/>
    <cellStyle name="Total 3 2 3 3 2 3 3" xfId="19084"/>
    <cellStyle name="Total 3 2 3 3 2 4" xfId="9646"/>
    <cellStyle name="Total 3 2 3 3 2 5" xfId="14896"/>
    <cellStyle name="Total 3 2 3 3 2 6" xfId="14365"/>
    <cellStyle name="Total 3 2 3 3 3" xfId="3937"/>
    <cellStyle name="Total 3 2 3 3 3 2" xfId="7116"/>
    <cellStyle name="Total 3 2 3 3 3 2 2" xfId="11250"/>
    <cellStyle name="Total 3 2 3 3 3 2 3" xfId="17536"/>
    <cellStyle name="Total 3 2 3 3 3 2 4" xfId="20634"/>
    <cellStyle name="Total 3 2 3 3 3 3" xfId="5407"/>
    <cellStyle name="Total 3 2 3 3 3 3 2" xfId="16246"/>
    <cellStyle name="Total 3 2 3 3 3 3 3" xfId="18925"/>
    <cellStyle name="Total 3 2 3 3 3 4" xfId="9860"/>
    <cellStyle name="Total 3 2 3 3 3 5" xfId="15172"/>
    <cellStyle name="Total 3 2 3 3 3 6" xfId="14054"/>
    <cellStyle name="Total 3 2 3 3 4" xfId="4320"/>
    <cellStyle name="Total 3 2 3 3 4 2" xfId="8173"/>
    <cellStyle name="Total 3 2 3 3 4 2 2" xfId="12141"/>
    <cellStyle name="Total 3 2 3 3 4 2 3" xfId="18370"/>
    <cellStyle name="Total 3 2 3 3 4 2 4" xfId="21691"/>
    <cellStyle name="Total 3 2 3 3 4 3" xfId="6465"/>
    <cellStyle name="Total 3 2 3 3 4 3 2" xfId="17079"/>
    <cellStyle name="Total 3 2 3 3 4 3 3" xfId="19983"/>
    <cellStyle name="Total 3 2 3 3 4 4" xfId="10038"/>
    <cellStyle name="Total 3 2 3 3 4 5" xfId="15447"/>
    <cellStyle name="Total 3 2 3 3 4 6" xfId="13685"/>
    <cellStyle name="Total 3 2 3 3 5" xfId="4702"/>
    <cellStyle name="Total 3 2 3 3 5 2" xfId="8405"/>
    <cellStyle name="Total 3 2 3 3 5 2 2" xfId="12373"/>
    <cellStyle name="Total 3 2 3 3 5 2 3" xfId="18541"/>
    <cellStyle name="Total 3 2 3 3 5 2 4" xfId="21923"/>
    <cellStyle name="Total 3 2 3 3 5 3" xfId="6697"/>
    <cellStyle name="Total 3 2 3 3 5 3 2" xfId="17250"/>
    <cellStyle name="Total 3 2 3 3 5 3 3" xfId="20215"/>
    <cellStyle name="Total 3 2 3 3 5 4" xfId="10215"/>
    <cellStyle name="Total 3 2 3 3 5 5" xfId="15721"/>
    <cellStyle name="Total 3 2 3 3 5 6" xfId="13303"/>
    <cellStyle name="Total 3 2 3 3 6" xfId="6929"/>
    <cellStyle name="Total 3 2 3 3 6 2" xfId="8637"/>
    <cellStyle name="Total 3 2 3 3 6 2 2" xfId="12605"/>
    <cellStyle name="Total 3 2 3 3 6 2 3" xfId="18712"/>
    <cellStyle name="Total 3 2 3 3 6 2 4" xfId="22155"/>
    <cellStyle name="Total 3 2 3 3 6 3" xfId="11063"/>
    <cellStyle name="Total 3 2 3 3 6 4" xfId="17420"/>
    <cellStyle name="Total 3 2 3 3 6 5" xfId="20447"/>
    <cellStyle name="Total 3 2 3 3 7" xfId="5917"/>
    <cellStyle name="Total 3 2 3 3 7 2" xfId="10658"/>
    <cellStyle name="Total 3 2 3 3 7 3" xfId="16658"/>
    <cellStyle name="Total 3 2 3 3 7 4" xfId="19435"/>
    <cellStyle name="Total 3 2 3 3 8" xfId="7625"/>
    <cellStyle name="Total 3 2 3 3 8 2" xfId="11646"/>
    <cellStyle name="Total 3 2 3 3 8 3" xfId="17950"/>
    <cellStyle name="Total 3 2 3 3 8 4" xfId="21143"/>
    <cellStyle name="Total 3 2 3 3 9" xfId="5013"/>
    <cellStyle name="Total 3 2 3 3 9 2" xfId="15973"/>
    <cellStyle name="Total 3 2 3 3 9 3" xfId="13006"/>
    <cellStyle name="Total 3 2 3 4" xfId="3055"/>
    <cellStyle name="Total 3 2 3 4 2" xfId="3442"/>
    <cellStyle name="Total 3 2 3 4 2 2" xfId="7826"/>
    <cellStyle name="Total 3 2 3 4 2 2 2" xfId="18090"/>
    <cellStyle name="Total 3 2 3 4 2 2 3" xfId="21344"/>
    <cellStyle name="Total 3 2 3 4 2 3" xfId="9551"/>
    <cellStyle name="Total 3 2 3 4 2 4" xfId="14807"/>
    <cellStyle name="Total 3 2 3 4 2 5" xfId="16369"/>
    <cellStyle name="Total 3 2 3 4 3" xfId="3825"/>
    <cellStyle name="Total 3 2 3 4 3 2" xfId="15083"/>
    <cellStyle name="Total 3 2 3 4 3 3" xfId="12825"/>
    <cellStyle name="Total 3 2 3 4 4" xfId="4208"/>
    <cellStyle name="Total 3 2 3 4 4 2" xfId="15358"/>
    <cellStyle name="Total 3 2 3 4 4 3" xfId="13797"/>
    <cellStyle name="Total 3 2 3 4 5" xfId="4590"/>
    <cellStyle name="Total 3 2 3 4 5 2" xfId="15632"/>
    <cellStyle name="Total 3 2 3 4 5 3" xfId="13415"/>
    <cellStyle name="Total 3 2 3 4 6" xfId="6118"/>
    <cellStyle name="Total 3 2 3 4 6 2" xfId="16798"/>
    <cellStyle name="Total 3 2 3 4 6 3" xfId="19636"/>
    <cellStyle name="Total 3 2 3 4 7" xfId="9195"/>
    <cellStyle name="Total 3 2 3 4 8" xfId="14527"/>
    <cellStyle name="Total 3 2 3 4 9" xfId="15113"/>
    <cellStyle name="Total 3 2 3 5" xfId="2875"/>
    <cellStyle name="Total 3 2 3 5 2" xfId="8070"/>
    <cellStyle name="Total 3 2 3 5 2 2" xfId="12040"/>
    <cellStyle name="Total 3 2 3 5 2 3" xfId="18276"/>
    <cellStyle name="Total 3 2 3 5 2 4" xfId="21588"/>
    <cellStyle name="Total 3 2 3 5 3" xfId="6362"/>
    <cellStyle name="Total 3 2 3 5 3 2" xfId="16985"/>
    <cellStyle name="Total 3 2 3 5 3 3" xfId="19880"/>
    <cellStyle name="Total 3 2 3 5 4" xfId="9028"/>
    <cellStyle name="Total 3 2 3 5 5" xfId="14409"/>
    <cellStyle name="Total 3 2 3 5 6" xfId="14750"/>
    <cellStyle name="Total 3 2 3 6" xfId="6383"/>
    <cellStyle name="Total 3 2 3 6 2" xfId="8091"/>
    <cellStyle name="Total 3 2 3 6 2 2" xfId="12059"/>
    <cellStyle name="Total 3 2 3 6 2 3" xfId="18297"/>
    <cellStyle name="Total 3 2 3 6 2 4" xfId="21609"/>
    <cellStyle name="Total 3 2 3 6 3" xfId="10901"/>
    <cellStyle name="Total 3 2 3 6 4" xfId="17006"/>
    <cellStyle name="Total 3 2 3 6 5" xfId="19901"/>
    <cellStyle name="Total 3 2 3 7" xfId="6615"/>
    <cellStyle name="Total 3 2 3 7 2" xfId="8323"/>
    <cellStyle name="Total 3 2 3 7 2 2" xfId="12291"/>
    <cellStyle name="Total 3 2 3 7 2 3" xfId="18468"/>
    <cellStyle name="Total 3 2 3 7 2 4" xfId="21841"/>
    <cellStyle name="Total 3 2 3 7 3" xfId="10941"/>
    <cellStyle name="Total 3 2 3 7 4" xfId="17177"/>
    <cellStyle name="Total 3 2 3 7 5" xfId="20133"/>
    <cellStyle name="Total 3 2 3 8" xfId="6847"/>
    <cellStyle name="Total 3 2 3 8 2" xfId="8555"/>
    <cellStyle name="Total 3 2 3 8 2 2" xfId="12523"/>
    <cellStyle name="Total 3 2 3 8 2 3" xfId="18639"/>
    <cellStyle name="Total 3 2 3 8 2 4" xfId="22073"/>
    <cellStyle name="Total 3 2 3 8 3" xfId="10981"/>
    <cellStyle name="Total 3 2 3 8 4" xfId="17347"/>
    <cellStyle name="Total 3 2 3 8 5" xfId="20365"/>
    <cellStyle name="Total 3 2 3 9" xfId="5813"/>
    <cellStyle name="Total 3 2 3 9 2" xfId="10576"/>
    <cellStyle name="Total 3 2 3 9 3" xfId="16576"/>
    <cellStyle name="Total 3 2 3 9 4" xfId="19331"/>
    <cellStyle name="Total 3 2 4" xfId="2825"/>
    <cellStyle name="Total 3 2 4 10" xfId="8978"/>
    <cellStyle name="Total 3 2 4 11" xfId="14367"/>
    <cellStyle name="Total 3 2 4 12" xfId="16235"/>
    <cellStyle name="Total 3 2 4 2" xfId="2777"/>
    <cellStyle name="Total 3 2 4 2 2" xfId="7377"/>
    <cellStyle name="Total 3 2 4 2 2 2" xfId="11463"/>
    <cellStyle name="Total 3 2 4 2 2 3" xfId="17758"/>
    <cellStyle name="Total 3 2 4 2 2 4" xfId="20895"/>
    <cellStyle name="Total 3 2 4 2 3" xfId="5668"/>
    <cellStyle name="Total 3 2 4 2 3 2" xfId="16467"/>
    <cellStyle name="Total 3 2 4 2 3 3" xfId="19186"/>
    <cellStyle name="Total 3 2 4 2 4" xfId="8932"/>
    <cellStyle name="Total 3 2 4 2 5" xfId="14326"/>
    <cellStyle name="Total 3 2 4 2 6" xfId="15565"/>
    <cellStyle name="Total 3 2 4 3" xfId="2797"/>
    <cellStyle name="Total 3 2 4 3 2" xfId="7106"/>
    <cellStyle name="Total 3 2 4 3 2 2" xfId="11240"/>
    <cellStyle name="Total 3 2 4 3 2 3" xfId="17528"/>
    <cellStyle name="Total 3 2 4 3 2 4" xfId="20624"/>
    <cellStyle name="Total 3 2 4 3 3" xfId="5397"/>
    <cellStyle name="Total 3 2 4 3 3 2" xfId="16238"/>
    <cellStyle name="Total 3 2 4 3 3 3" xfId="18915"/>
    <cellStyle name="Total 3 2 4 3 4" xfId="8952"/>
    <cellStyle name="Total 3 2 4 3 5" xfId="14343"/>
    <cellStyle name="Total 3 2 4 3 6" xfId="17966"/>
    <cellStyle name="Total 3 2 4 4" xfId="2814"/>
    <cellStyle name="Total 3 2 4 4 2" xfId="8205"/>
    <cellStyle name="Total 3 2 4 4 2 2" xfId="12173"/>
    <cellStyle name="Total 3 2 4 4 2 3" xfId="18395"/>
    <cellStyle name="Total 3 2 4 4 2 4" xfId="21723"/>
    <cellStyle name="Total 3 2 4 4 3" xfId="6497"/>
    <cellStyle name="Total 3 2 4 4 3 2" xfId="17104"/>
    <cellStyle name="Total 3 2 4 4 3 3" xfId="20015"/>
    <cellStyle name="Total 3 2 4 4 4" xfId="8969"/>
    <cellStyle name="Total 3 2 4 4 5" xfId="14357"/>
    <cellStyle name="Total 3 2 4 4 6" xfId="16074"/>
    <cellStyle name="Total 3 2 4 5" xfId="2787"/>
    <cellStyle name="Total 3 2 4 5 2" xfId="8437"/>
    <cellStyle name="Total 3 2 4 5 2 2" xfId="12405"/>
    <cellStyle name="Total 3 2 4 5 2 3" xfId="18566"/>
    <cellStyle name="Total 3 2 4 5 2 4" xfId="21955"/>
    <cellStyle name="Total 3 2 4 5 3" xfId="6729"/>
    <cellStyle name="Total 3 2 4 5 3 2" xfId="17275"/>
    <cellStyle name="Total 3 2 4 5 3 3" xfId="20247"/>
    <cellStyle name="Total 3 2 4 5 4" xfId="8942"/>
    <cellStyle name="Total 3 2 4 5 5" xfId="14334"/>
    <cellStyle name="Total 3 2 4 5 6" xfId="14460"/>
    <cellStyle name="Total 3 2 4 6" xfId="6961"/>
    <cellStyle name="Total 3 2 4 6 2" xfId="8669"/>
    <cellStyle name="Total 3 2 4 6 2 2" xfId="12637"/>
    <cellStyle name="Total 3 2 4 6 2 3" xfId="18737"/>
    <cellStyle name="Total 3 2 4 6 2 4" xfId="22187"/>
    <cellStyle name="Total 3 2 4 6 3" xfId="11095"/>
    <cellStyle name="Total 3 2 4 6 4" xfId="17445"/>
    <cellStyle name="Total 3 2 4 6 5" xfId="20479"/>
    <cellStyle name="Total 3 2 4 7" xfId="5949"/>
    <cellStyle name="Total 3 2 4 7 2" xfId="10690"/>
    <cellStyle name="Total 3 2 4 7 3" xfId="16683"/>
    <cellStyle name="Total 3 2 4 7 4" xfId="19467"/>
    <cellStyle name="Total 3 2 4 8" xfId="7657"/>
    <cellStyle name="Total 3 2 4 8 2" xfId="11678"/>
    <cellStyle name="Total 3 2 4 8 3" xfId="17975"/>
    <cellStyle name="Total 3 2 4 8 4" xfId="21175"/>
    <cellStyle name="Total 3 2 4 9" xfId="5050"/>
    <cellStyle name="Total 3 2 4 9 2" xfId="16002"/>
    <cellStyle name="Total 3 2 4 9 3" xfId="12971"/>
    <cellStyle name="Total 3 2 5" xfId="3110"/>
    <cellStyle name="Total 3 2 5 2" xfId="3497"/>
    <cellStyle name="Total 3 2 5 2 2" xfId="7415"/>
    <cellStyle name="Total 3 2 5 2 2 2" xfId="17786"/>
    <cellStyle name="Total 3 2 5 2 2 3" xfId="20933"/>
    <cellStyle name="Total 3 2 5 2 3" xfId="9590"/>
    <cellStyle name="Total 3 2 5 2 4" xfId="14850"/>
    <cellStyle name="Total 3 2 5 2 5" xfId="18587"/>
    <cellStyle name="Total 3 2 5 3" xfId="3880"/>
    <cellStyle name="Total 3 2 5 3 2" xfId="15126"/>
    <cellStyle name="Total 3 2 5 3 3" xfId="14140"/>
    <cellStyle name="Total 3 2 5 4" xfId="4263"/>
    <cellStyle name="Total 3 2 5 4 2" xfId="15401"/>
    <cellStyle name="Total 3 2 5 4 3" xfId="13742"/>
    <cellStyle name="Total 3 2 5 5" xfId="4645"/>
    <cellStyle name="Total 3 2 5 5 2" xfId="15675"/>
    <cellStyle name="Total 3 2 5 5 3" xfId="13360"/>
    <cellStyle name="Total 3 2 5 6" xfId="5706"/>
    <cellStyle name="Total 3 2 5 6 2" xfId="16495"/>
    <cellStyle name="Total 3 2 5 6 3" xfId="19224"/>
    <cellStyle name="Total 3 2 5 7" xfId="9241"/>
    <cellStyle name="Total 3 2 5 8" xfId="14570"/>
    <cellStyle name="Total 3 2 5 9" xfId="16783"/>
    <cellStyle name="Total 3 2 6" xfId="3003"/>
    <cellStyle name="Total 3 2 6 2" xfId="3390"/>
    <cellStyle name="Total 3 2 6 2 2" xfId="7900"/>
    <cellStyle name="Total 3 2 6 2 2 2" xfId="18154"/>
    <cellStyle name="Total 3 2 6 2 2 3" xfId="21418"/>
    <cellStyle name="Total 3 2 6 2 3" xfId="9514"/>
    <cellStyle name="Total 3 2 6 2 4" xfId="14767"/>
    <cellStyle name="Total 3 2 6 2 5" xfId="18524"/>
    <cellStyle name="Total 3 2 6 3" xfId="3773"/>
    <cellStyle name="Total 3 2 6 3 2" xfId="15043"/>
    <cellStyle name="Total 3 2 6 3 3" xfId="14447"/>
    <cellStyle name="Total 3 2 6 4" xfId="4156"/>
    <cellStyle name="Total 3 2 6 4 2" xfId="15318"/>
    <cellStyle name="Total 3 2 6 4 3" xfId="14250"/>
    <cellStyle name="Total 3 2 6 5" xfId="4538"/>
    <cellStyle name="Total 3 2 6 5 2" xfId="15592"/>
    <cellStyle name="Total 3 2 6 5 3" xfId="13467"/>
    <cellStyle name="Total 3 2 6 6" xfId="6192"/>
    <cellStyle name="Total 3 2 6 6 2" xfId="16862"/>
    <cellStyle name="Total 3 2 6 6 3" xfId="19710"/>
    <cellStyle name="Total 3 2 6 7" xfId="9150"/>
    <cellStyle name="Total 3 2 6 8" xfId="14487"/>
    <cellStyle name="Total 3 2 6 9" xfId="16592"/>
    <cellStyle name="Total 3 2 7" xfId="5434"/>
    <cellStyle name="Total 3 2 7 2" xfId="7143"/>
    <cellStyle name="Total 3 2 7 2 2" xfId="11276"/>
    <cellStyle name="Total 3 2 7 2 3" xfId="17558"/>
    <cellStyle name="Total 3 2 7 2 4" xfId="20661"/>
    <cellStyle name="Total 3 2 7 3" xfId="10450"/>
    <cellStyle name="Total 3 2 7 4" xfId="16268"/>
    <cellStyle name="Total 3 2 7 5" xfId="18952"/>
    <cellStyle name="Total 3 2 8" xfId="5713"/>
    <cellStyle name="Total 3 2 8 2" xfId="7422"/>
    <cellStyle name="Total 3 2 8 2 2" xfId="11485"/>
    <cellStyle name="Total 3 2 8 2 3" xfId="17792"/>
    <cellStyle name="Total 3 2 8 2 4" xfId="20940"/>
    <cellStyle name="Total 3 2 8 3" xfId="10510"/>
    <cellStyle name="Total 3 2 8 4" xfId="16501"/>
    <cellStyle name="Total 3 2 8 5" xfId="19231"/>
    <cellStyle name="Total 3 2 9" xfId="5494"/>
    <cellStyle name="Total 3 2 9 2" xfId="7203"/>
    <cellStyle name="Total 3 2 9 2 2" xfId="11329"/>
    <cellStyle name="Total 3 2 9 2 3" xfId="17609"/>
    <cellStyle name="Total 3 2 9 2 4" xfId="20721"/>
    <cellStyle name="Total 3 2 9 3" xfId="10477"/>
    <cellStyle name="Total 3 2 9 4" xfId="16318"/>
    <cellStyle name="Total 3 2 9 5" xfId="19012"/>
    <cellStyle name="Total 3 3" xfId="2693"/>
    <cellStyle name="Total 3 3 10" xfId="5740"/>
    <cellStyle name="Total 3 3 10 2" xfId="10522"/>
    <cellStyle name="Total 3 3 10 3" xfId="16521"/>
    <cellStyle name="Total 3 3 10 4" xfId="19258"/>
    <cellStyle name="Total 3 3 11" xfId="7449"/>
    <cellStyle name="Total 3 3 11 2" xfId="11509"/>
    <cellStyle name="Total 3 3 11 3" xfId="17812"/>
    <cellStyle name="Total 3 3 11 4" xfId="20967"/>
    <cellStyle name="Total 3 3 12" xfId="4872"/>
    <cellStyle name="Total 3 3 12 2" xfId="15847"/>
    <cellStyle name="Total 3 3 12 3" xfId="13134"/>
    <cellStyle name="Total 3 3 13" xfId="8848"/>
    <cellStyle name="Total 3 3 14" xfId="14264"/>
    <cellStyle name="Total 3 3 15" xfId="15572"/>
    <cellStyle name="Total 3 3 2" xfId="2750"/>
    <cellStyle name="Total 3 3 2 10" xfId="4936"/>
    <cellStyle name="Total 3 3 2 10 2" xfId="15906"/>
    <cellStyle name="Total 3 3 2 10 3" xfId="13083"/>
    <cellStyle name="Total 3 3 2 11" xfId="8905"/>
    <cellStyle name="Total 3 3 2 12" xfId="14307"/>
    <cellStyle name="Total 3 3 2 2" xfId="3240"/>
    <cellStyle name="Total 3 3 2 2 10" xfId="9370"/>
    <cellStyle name="Total 3 3 2 2 11" xfId="14672"/>
    <cellStyle name="Total 3 3 2 2 12" xfId="15471"/>
    <cellStyle name="Total 3 3 2 2 2" xfId="3627"/>
    <cellStyle name="Total 3 3 2 2 2 2" xfId="7988"/>
    <cellStyle name="Total 3 3 2 2 2 2 2" xfId="11964"/>
    <cellStyle name="Total 3 3 2 2 2 2 3" xfId="18211"/>
    <cellStyle name="Total 3 3 2 2 2 2 4" xfId="21506"/>
    <cellStyle name="Total 3 3 2 2 2 3" xfId="6280"/>
    <cellStyle name="Total 3 3 2 2 2 3 2" xfId="16920"/>
    <cellStyle name="Total 3 3 2 2 2 3 3" xfId="19798"/>
    <cellStyle name="Total 3 3 2 2 2 4" xfId="9719"/>
    <cellStyle name="Total 3 3 2 2 2 5" xfId="14952"/>
    <cellStyle name="Total 3 3 2 2 2 6" xfId="16699"/>
    <cellStyle name="Total 3 3 2 2 3" xfId="4010"/>
    <cellStyle name="Total 3 3 2 2 3 2" xfId="7326"/>
    <cellStyle name="Total 3 3 2 2 3 2 2" xfId="11416"/>
    <cellStyle name="Total 3 3 2 2 3 2 3" xfId="17716"/>
    <cellStyle name="Total 3 3 2 2 3 2 4" xfId="20844"/>
    <cellStyle name="Total 3 3 2 2 3 3" xfId="5617"/>
    <cellStyle name="Total 3 3 2 2 3 3 2" xfId="16425"/>
    <cellStyle name="Total 3 3 2 2 3 3 3" xfId="19135"/>
    <cellStyle name="Total 3 3 2 2 3 4" xfId="9929"/>
    <cellStyle name="Total 3 3 2 2 3 5" xfId="15227"/>
    <cellStyle name="Total 3 3 2 2 3 6" xfId="13981"/>
    <cellStyle name="Total 3 3 2 2 4" xfId="4393"/>
    <cellStyle name="Total 3 3 2 2 4 2" xfId="8295"/>
    <cellStyle name="Total 3 3 2 2 4 2 2" xfId="12263"/>
    <cellStyle name="Total 3 3 2 2 4 2 3" xfId="18445"/>
    <cellStyle name="Total 3 3 2 2 4 2 4" xfId="21813"/>
    <cellStyle name="Total 3 3 2 2 4 3" xfId="6587"/>
    <cellStyle name="Total 3 3 2 2 4 3 2" xfId="17154"/>
    <cellStyle name="Total 3 3 2 2 4 3 3" xfId="20105"/>
    <cellStyle name="Total 3 3 2 2 4 4" xfId="10107"/>
    <cellStyle name="Total 3 3 2 2 4 5" xfId="15503"/>
    <cellStyle name="Total 3 3 2 2 4 6" xfId="13612"/>
    <cellStyle name="Total 3 3 2 2 5" xfId="4775"/>
    <cellStyle name="Total 3 3 2 2 5 2" xfId="8527"/>
    <cellStyle name="Total 3 3 2 2 5 2 2" xfId="12495"/>
    <cellStyle name="Total 3 3 2 2 5 2 3" xfId="18616"/>
    <cellStyle name="Total 3 3 2 2 5 2 4" xfId="22045"/>
    <cellStyle name="Total 3 3 2 2 5 3" xfId="6819"/>
    <cellStyle name="Total 3 3 2 2 5 3 2" xfId="17324"/>
    <cellStyle name="Total 3 3 2 2 5 3 3" xfId="20337"/>
    <cellStyle name="Total 3 3 2 2 5 4" xfId="10284"/>
    <cellStyle name="Total 3 3 2 2 5 5" xfId="15775"/>
    <cellStyle name="Total 3 3 2 2 5 6" xfId="13230"/>
    <cellStyle name="Total 3 3 2 2 6" xfId="7051"/>
    <cellStyle name="Total 3 3 2 2 6 2" xfId="8759"/>
    <cellStyle name="Total 3 3 2 2 6 2 2" xfId="12727"/>
    <cellStyle name="Total 3 3 2 2 6 2 3" xfId="18788"/>
    <cellStyle name="Total 3 3 2 2 6 2 4" xfId="22277"/>
    <cellStyle name="Total 3 3 2 2 6 3" xfId="11185"/>
    <cellStyle name="Total 3 3 2 2 6 4" xfId="17495"/>
    <cellStyle name="Total 3 3 2 2 6 5" xfId="20569"/>
    <cellStyle name="Total 3 3 2 2 7" xfId="6039"/>
    <cellStyle name="Total 3 3 2 2 7 2" xfId="10780"/>
    <cellStyle name="Total 3 3 2 2 7 3" xfId="16734"/>
    <cellStyle name="Total 3 3 2 2 7 4" xfId="19557"/>
    <cellStyle name="Total 3 3 2 2 8" xfId="7747"/>
    <cellStyle name="Total 3 3 2 2 8 2" xfId="11768"/>
    <cellStyle name="Total 3 3 2 2 8 3" xfId="18026"/>
    <cellStyle name="Total 3 3 2 2 8 4" xfId="21265"/>
    <cellStyle name="Total 3 3 2 2 9" xfId="5233"/>
    <cellStyle name="Total 3 3 2 2 9 2" xfId="16122"/>
    <cellStyle name="Total 3 3 2 2 9 3" xfId="12861"/>
    <cellStyle name="Total 3 3 2 3" xfId="3297"/>
    <cellStyle name="Total 3 3 2 3 2" xfId="3684"/>
    <cellStyle name="Total 3 3 2 3 2 2" xfId="7309"/>
    <cellStyle name="Total 3 3 2 3 2 2 2" xfId="17702"/>
    <cellStyle name="Total 3 3 2 3 2 2 3" xfId="20827"/>
    <cellStyle name="Total 3 3 2 3 2 3" xfId="9761"/>
    <cellStyle name="Total 3 3 2 3 2 4" xfId="14994"/>
    <cellStyle name="Total 3 3 2 3 2 5" xfId="15019"/>
    <cellStyle name="Total 3 3 2 3 3" xfId="4067"/>
    <cellStyle name="Total 3 3 2 3 3 2" xfId="15269"/>
    <cellStyle name="Total 3 3 2 3 3 3" xfId="13924"/>
    <cellStyle name="Total 3 3 2 3 4" xfId="4450"/>
    <cellStyle name="Total 3 3 2 3 4 2" xfId="15544"/>
    <cellStyle name="Total 3 3 2 3 4 3" xfId="13555"/>
    <cellStyle name="Total 3 3 2 3 5" xfId="4832"/>
    <cellStyle name="Total 3 3 2 3 5 2" xfId="15816"/>
    <cellStyle name="Total 3 3 2 3 5 3" xfId="13174"/>
    <cellStyle name="Total 3 3 2 3 6" xfId="5600"/>
    <cellStyle name="Total 3 3 2 3 6 2" xfId="16411"/>
    <cellStyle name="Total 3 3 2 3 6 3" xfId="19118"/>
    <cellStyle name="Total 3 3 2 3 7" xfId="9427"/>
    <cellStyle name="Total 3 3 2 3 8" xfId="14714"/>
    <cellStyle name="Total 3 3 2 3 9" xfId="17108"/>
    <cellStyle name="Total 3 3 2 4" xfId="2915"/>
    <cellStyle name="Total 3 3 2 4 2" xfId="5067"/>
    <cellStyle name="Total 3 3 2 4 2 2" xfId="10319"/>
    <cellStyle name="Total 3 3 2 4 2 3" xfId="16010"/>
    <cellStyle name="Total 3 3 2 4 2 4" xfId="12810"/>
    <cellStyle name="Total 3 3 2 4 3" xfId="5348"/>
    <cellStyle name="Total 3 3 2 4 3 2" xfId="16213"/>
    <cellStyle name="Total 3 3 2 4 3 3" xfId="18866"/>
    <cellStyle name="Total 3 3 2 4 4" xfId="9067"/>
    <cellStyle name="Total 3 3 2 4 5" xfId="14439"/>
    <cellStyle name="Total 3 3 2 4 6" xfId="15347"/>
    <cellStyle name="Total 3 3 2 5" xfId="6394"/>
    <cellStyle name="Total 3 3 2 5 2" xfId="8102"/>
    <cellStyle name="Total 3 3 2 5 2 2" xfId="12070"/>
    <cellStyle name="Total 3 3 2 5 2 3" xfId="18308"/>
    <cellStyle name="Total 3 3 2 5 2 4" xfId="21620"/>
    <cellStyle name="Total 3 3 2 5 3" xfId="10912"/>
    <cellStyle name="Total 3 3 2 5 4" xfId="17017"/>
    <cellStyle name="Total 3 3 2 5 5" xfId="19912"/>
    <cellStyle name="Total 3 3 2 6" xfId="6626"/>
    <cellStyle name="Total 3 3 2 6 2" xfId="8334"/>
    <cellStyle name="Total 3 3 2 6 2 2" xfId="12302"/>
    <cellStyle name="Total 3 3 2 6 2 3" xfId="18479"/>
    <cellStyle name="Total 3 3 2 6 2 4" xfId="21852"/>
    <cellStyle name="Total 3 3 2 6 3" xfId="10952"/>
    <cellStyle name="Total 3 3 2 6 4" xfId="17188"/>
    <cellStyle name="Total 3 3 2 6 5" xfId="20144"/>
    <cellStyle name="Total 3 3 2 7" xfId="6858"/>
    <cellStyle name="Total 3 3 2 7 2" xfId="8566"/>
    <cellStyle name="Total 3 3 2 7 2 2" xfId="12534"/>
    <cellStyle name="Total 3 3 2 7 2 3" xfId="18650"/>
    <cellStyle name="Total 3 3 2 7 2 4" xfId="22084"/>
    <cellStyle name="Total 3 3 2 7 3" xfId="10992"/>
    <cellStyle name="Total 3 3 2 7 4" xfId="17358"/>
    <cellStyle name="Total 3 3 2 7 5" xfId="20376"/>
    <cellStyle name="Total 3 3 2 8" xfId="5829"/>
    <cellStyle name="Total 3 3 2 8 2" xfId="10587"/>
    <cellStyle name="Total 3 3 2 8 3" xfId="16589"/>
    <cellStyle name="Total 3 3 2 8 4" xfId="19347"/>
    <cellStyle name="Total 3 3 2 9" xfId="7537"/>
    <cellStyle name="Total 3 3 2 9 2" xfId="11573"/>
    <cellStyle name="Total 3 3 2 9 3" xfId="17881"/>
    <cellStyle name="Total 3 3 2 9 4" xfId="21055"/>
    <cellStyle name="Total 3 3 3" xfId="2658"/>
    <cellStyle name="Total 3 3 3 10" xfId="4913"/>
    <cellStyle name="Total 3 3 3 10 2" xfId="15883"/>
    <cellStyle name="Total 3 3 3 10 3" xfId="13106"/>
    <cellStyle name="Total 3 3 3 11" xfId="8815"/>
    <cellStyle name="Total 3 3 3 12" xfId="14235"/>
    <cellStyle name="Total 3 3 3 2" xfId="3150"/>
    <cellStyle name="Total 3 3 3 2 10" xfId="9280"/>
    <cellStyle name="Total 3 3 3 2 11" xfId="14603"/>
    <cellStyle name="Total 3 3 3 2 12" xfId="15767"/>
    <cellStyle name="Total 3 3 3 2 2" xfId="3537"/>
    <cellStyle name="Total 3 3 3 2 2 2" xfId="7284"/>
    <cellStyle name="Total 3 3 3 2 2 2 2" xfId="11389"/>
    <cellStyle name="Total 3 3 3 2 2 2 3" xfId="17682"/>
    <cellStyle name="Total 3 3 3 2 2 2 4" xfId="20802"/>
    <cellStyle name="Total 3 3 3 2 2 3" xfId="5575"/>
    <cellStyle name="Total 3 3 3 2 2 3 2" xfId="16391"/>
    <cellStyle name="Total 3 3 3 2 2 3 3" xfId="19093"/>
    <cellStyle name="Total 3 3 3 2 2 4" xfId="9629"/>
    <cellStyle name="Total 3 3 3 2 2 5" xfId="14883"/>
    <cellStyle name="Total 3 3 3 2 2 6" xfId="16004"/>
    <cellStyle name="Total 3 3 3 2 3" xfId="3920"/>
    <cellStyle name="Total 3 3 3 2 3 2" xfId="7113"/>
    <cellStyle name="Total 3 3 3 2 3 2 2" xfId="11247"/>
    <cellStyle name="Total 3 3 3 2 3 2 3" xfId="17533"/>
    <cellStyle name="Total 3 3 3 2 3 2 4" xfId="20631"/>
    <cellStyle name="Total 3 3 3 2 3 3" xfId="5404"/>
    <cellStyle name="Total 3 3 3 2 3 3 2" xfId="16243"/>
    <cellStyle name="Total 3 3 3 2 3 3 3" xfId="18922"/>
    <cellStyle name="Total 3 3 3 2 3 4" xfId="9843"/>
    <cellStyle name="Total 3 3 3 2 3 5" xfId="15159"/>
    <cellStyle name="Total 3 3 3 2 3 6" xfId="14071"/>
    <cellStyle name="Total 3 3 3 2 4" xfId="4303"/>
    <cellStyle name="Total 3 3 3 2 4 2" xfId="8190"/>
    <cellStyle name="Total 3 3 3 2 4 2 2" xfId="12158"/>
    <cellStyle name="Total 3 3 3 2 4 2 3" xfId="18383"/>
    <cellStyle name="Total 3 3 3 2 4 2 4" xfId="21708"/>
    <cellStyle name="Total 3 3 3 2 4 3" xfId="6482"/>
    <cellStyle name="Total 3 3 3 2 4 3 2" xfId="17092"/>
    <cellStyle name="Total 3 3 3 2 4 3 3" xfId="20000"/>
    <cellStyle name="Total 3 3 3 2 4 4" xfId="10021"/>
    <cellStyle name="Total 3 3 3 2 4 5" xfId="15434"/>
    <cellStyle name="Total 3 3 3 2 4 6" xfId="13702"/>
    <cellStyle name="Total 3 3 3 2 5" xfId="4685"/>
    <cellStyle name="Total 3 3 3 2 5 2" xfId="8422"/>
    <cellStyle name="Total 3 3 3 2 5 2 2" xfId="12390"/>
    <cellStyle name="Total 3 3 3 2 5 2 3" xfId="18554"/>
    <cellStyle name="Total 3 3 3 2 5 2 4" xfId="21940"/>
    <cellStyle name="Total 3 3 3 2 5 3" xfId="6714"/>
    <cellStyle name="Total 3 3 3 2 5 3 2" xfId="17263"/>
    <cellStyle name="Total 3 3 3 2 5 3 3" xfId="20232"/>
    <cellStyle name="Total 3 3 3 2 5 4" xfId="10198"/>
    <cellStyle name="Total 3 3 3 2 5 5" xfId="15708"/>
    <cellStyle name="Total 3 3 3 2 5 6" xfId="13320"/>
    <cellStyle name="Total 3 3 3 2 6" xfId="6946"/>
    <cellStyle name="Total 3 3 3 2 6 2" xfId="8654"/>
    <cellStyle name="Total 3 3 3 2 6 2 2" xfId="12622"/>
    <cellStyle name="Total 3 3 3 2 6 2 3" xfId="18725"/>
    <cellStyle name="Total 3 3 3 2 6 2 4" xfId="22172"/>
    <cellStyle name="Total 3 3 3 2 6 3" xfId="11080"/>
    <cellStyle name="Total 3 3 3 2 6 4" xfId="17433"/>
    <cellStyle name="Total 3 3 3 2 6 5" xfId="20464"/>
    <cellStyle name="Total 3 3 3 2 7" xfId="5934"/>
    <cellStyle name="Total 3 3 3 2 7 2" xfId="10675"/>
    <cellStyle name="Total 3 3 3 2 7 3" xfId="16671"/>
    <cellStyle name="Total 3 3 3 2 7 4" xfId="19452"/>
    <cellStyle name="Total 3 3 3 2 8" xfId="7642"/>
    <cellStyle name="Total 3 3 3 2 8 2" xfId="11663"/>
    <cellStyle name="Total 3 3 3 2 8 3" xfId="17963"/>
    <cellStyle name="Total 3 3 3 2 8 4" xfId="21160"/>
    <cellStyle name="Total 3 3 3 2 9" xfId="5030"/>
    <cellStyle name="Total 3 3 3 2 9 2" xfId="15986"/>
    <cellStyle name="Total 3 3 3 2 9 3" xfId="12989"/>
    <cellStyle name="Total 3 3 3 3" xfId="3070"/>
    <cellStyle name="Total 3 3 3 3 2" xfId="3457"/>
    <cellStyle name="Total 3 3 3 3 2 2" xfId="7904"/>
    <cellStyle name="Total 3 3 3 3 2 2 2" xfId="18158"/>
    <cellStyle name="Total 3 3 3 3 2 2 3" xfId="21422"/>
    <cellStyle name="Total 3 3 3 3 2 3" xfId="9562"/>
    <cellStyle name="Total 3 3 3 3 2 4" xfId="14818"/>
    <cellStyle name="Total 3 3 3 3 2 5" xfId="16234"/>
    <cellStyle name="Total 3 3 3 3 3" xfId="3840"/>
    <cellStyle name="Total 3 3 3 3 3 2" xfId="15094"/>
    <cellStyle name="Total 3 3 3 3 3 3" xfId="14185"/>
    <cellStyle name="Total 3 3 3 3 4" xfId="4223"/>
    <cellStyle name="Total 3 3 3 3 4 2" xfId="15369"/>
    <cellStyle name="Total 3 3 3 3 4 3" xfId="13782"/>
    <cellStyle name="Total 3 3 3 3 5" xfId="4605"/>
    <cellStyle name="Total 3 3 3 3 5 2" xfId="15643"/>
    <cellStyle name="Total 3 3 3 3 5 3" xfId="13400"/>
    <cellStyle name="Total 3 3 3 3 6" xfId="6196"/>
    <cellStyle name="Total 3 3 3 3 6 2" xfId="16866"/>
    <cellStyle name="Total 3 3 3 3 6 3" xfId="19714"/>
    <cellStyle name="Total 3 3 3 3 7" xfId="9210"/>
    <cellStyle name="Total 3 3 3 3 8" xfId="14538"/>
    <cellStyle name="Total 3 3 3 3 9" xfId="17791"/>
    <cellStyle name="Total 3 3 3 4" xfId="2858"/>
    <cellStyle name="Total 3 3 3 4 2" xfId="8057"/>
    <cellStyle name="Total 3 3 3 4 2 2" xfId="12027"/>
    <cellStyle name="Total 3 3 3 4 2 3" xfId="18266"/>
    <cellStyle name="Total 3 3 3 4 2 4" xfId="21575"/>
    <cellStyle name="Total 3 3 3 4 3" xfId="6349"/>
    <cellStyle name="Total 3 3 3 4 3 2" xfId="16975"/>
    <cellStyle name="Total 3 3 3 4 3 3" xfId="19867"/>
    <cellStyle name="Total 3 3 3 4 4" xfId="9011"/>
    <cellStyle name="Total 3 3 3 4 5" xfId="14396"/>
    <cellStyle name="Total 3 3 3 4 6" xfId="14679"/>
    <cellStyle name="Total 3 3 3 5" xfId="6371"/>
    <cellStyle name="Total 3 3 3 5 2" xfId="8079"/>
    <cellStyle name="Total 3 3 3 5 2 2" xfId="12047"/>
    <cellStyle name="Total 3 3 3 5 2 3" xfId="18285"/>
    <cellStyle name="Total 3 3 3 5 2 4" xfId="21597"/>
    <cellStyle name="Total 3 3 3 5 3" xfId="10889"/>
    <cellStyle name="Total 3 3 3 5 4" xfId="16994"/>
    <cellStyle name="Total 3 3 3 5 5" xfId="19889"/>
    <cellStyle name="Total 3 3 3 6" xfId="6603"/>
    <cellStyle name="Total 3 3 3 6 2" xfId="8311"/>
    <cellStyle name="Total 3 3 3 6 2 2" xfId="12279"/>
    <cellStyle name="Total 3 3 3 6 2 3" xfId="18456"/>
    <cellStyle name="Total 3 3 3 6 2 4" xfId="21829"/>
    <cellStyle name="Total 3 3 3 6 3" xfId="10929"/>
    <cellStyle name="Total 3 3 3 6 4" xfId="17165"/>
    <cellStyle name="Total 3 3 3 6 5" xfId="20121"/>
    <cellStyle name="Total 3 3 3 7" xfId="6835"/>
    <cellStyle name="Total 3 3 3 7 2" xfId="8543"/>
    <cellStyle name="Total 3 3 3 7 2 2" xfId="12511"/>
    <cellStyle name="Total 3 3 3 7 2 3" xfId="18627"/>
    <cellStyle name="Total 3 3 3 7 2 4" xfId="22061"/>
    <cellStyle name="Total 3 3 3 7 3" xfId="10969"/>
    <cellStyle name="Total 3 3 3 7 4" xfId="17335"/>
    <cellStyle name="Total 3 3 3 7 5" xfId="20353"/>
    <cellStyle name="Total 3 3 3 8" xfId="5796"/>
    <cellStyle name="Total 3 3 3 8 2" xfId="10564"/>
    <cellStyle name="Total 3 3 3 8 3" xfId="16563"/>
    <cellStyle name="Total 3 3 3 8 4" xfId="19314"/>
    <cellStyle name="Total 3 3 3 9" xfId="7504"/>
    <cellStyle name="Total 3 3 3 9 2" xfId="11550"/>
    <cellStyle name="Total 3 3 3 9 3" xfId="17855"/>
    <cellStyle name="Total 3 3 3 9 4" xfId="21022"/>
    <cellStyle name="Total 3 3 4" xfId="3183"/>
    <cellStyle name="Total 3 3 4 10" xfId="9313"/>
    <cellStyle name="Total 3 3 4 11" xfId="14629"/>
    <cellStyle name="Total 3 3 4 12" xfId="16560"/>
    <cellStyle name="Total 3 3 4 2" xfId="3570"/>
    <cellStyle name="Total 3 3 4 2 2" xfId="7434"/>
    <cellStyle name="Total 3 3 4 2 2 2" xfId="11495"/>
    <cellStyle name="Total 3 3 4 2 2 3" xfId="17799"/>
    <cellStyle name="Total 3 3 4 2 2 4" xfId="20952"/>
    <cellStyle name="Total 3 3 4 2 3" xfId="5725"/>
    <cellStyle name="Total 3 3 4 2 3 2" xfId="16508"/>
    <cellStyle name="Total 3 3 4 2 3 3" xfId="19243"/>
    <cellStyle name="Total 3 3 4 2 4" xfId="9662"/>
    <cellStyle name="Total 3 3 4 2 5" xfId="14909"/>
    <cellStyle name="Total 3 3 4 2 6" xfId="15723"/>
    <cellStyle name="Total 3 3 4 3" xfId="3953"/>
    <cellStyle name="Total 3 3 4 3 2" xfId="8007"/>
    <cellStyle name="Total 3 3 4 3 2 2" xfId="11983"/>
    <cellStyle name="Total 3 3 4 3 2 3" xfId="18224"/>
    <cellStyle name="Total 3 3 4 3 2 4" xfId="21525"/>
    <cellStyle name="Total 3 3 4 3 3" xfId="6299"/>
    <cellStyle name="Total 3 3 4 3 3 2" xfId="16933"/>
    <cellStyle name="Total 3 3 4 3 3 3" xfId="19817"/>
    <cellStyle name="Total 3 3 4 3 4" xfId="9876"/>
    <cellStyle name="Total 3 3 4 3 5" xfId="15185"/>
    <cellStyle name="Total 3 3 4 3 6" xfId="14038"/>
    <cellStyle name="Total 3 3 4 4" xfId="4336"/>
    <cellStyle name="Total 3 3 4 4 2" xfId="8157"/>
    <cellStyle name="Total 3 3 4 4 2 2" xfId="12125"/>
    <cellStyle name="Total 3 3 4 4 2 3" xfId="18357"/>
    <cellStyle name="Total 3 3 4 4 2 4" xfId="21675"/>
    <cellStyle name="Total 3 3 4 4 3" xfId="6449"/>
    <cellStyle name="Total 3 3 4 4 3 2" xfId="17066"/>
    <cellStyle name="Total 3 3 4 4 3 3" xfId="19967"/>
    <cellStyle name="Total 3 3 4 4 4" xfId="10054"/>
    <cellStyle name="Total 3 3 4 4 5" xfId="15460"/>
    <cellStyle name="Total 3 3 4 4 6" xfId="13669"/>
    <cellStyle name="Total 3 3 4 5" xfId="4718"/>
    <cellStyle name="Total 3 3 4 5 2" xfId="8389"/>
    <cellStyle name="Total 3 3 4 5 2 2" xfId="12357"/>
    <cellStyle name="Total 3 3 4 5 2 3" xfId="18528"/>
    <cellStyle name="Total 3 3 4 5 2 4" xfId="21907"/>
    <cellStyle name="Total 3 3 4 5 3" xfId="6681"/>
    <cellStyle name="Total 3 3 4 5 3 2" xfId="17237"/>
    <cellStyle name="Total 3 3 4 5 3 3" xfId="20199"/>
    <cellStyle name="Total 3 3 4 5 4" xfId="10231"/>
    <cellStyle name="Total 3 3 4 5 5" xfId="15734"/>
    <cellStyle name="Total 3 3 4 5 6" xfId="13287"/>
    <cellStyle name="Total 3 3 4 6" xfId="6913"/>
    <cellStyle name="Total 3 3 4 6 2" xfId="8621"/>
    <cellStyle name="Total 3 3 4 6 2 2" xfId="12589"/>
    <cellStyle name="Total 3 3 4 6 2 3" xfId="18699"/>
    <cellStyle name="Total 3 3 4 6 2 4" xfId="22139"/>
    <cellStyle name="Total 3 3 4 6 3" xfId="11047"/>
    <cellStyle name="Total 3 3 4 6 4" xfId="17407"/>
    <cellStyle name="Total 3 3 4 6 5" xfId="20431"/>
    <cellStyle name="Total 3 3 4 7" xfId="5901"/>
    <cellStyle name="Total 3 3 4 7 2" xfId="10642"/>
    <cellStyle name="Total 3 3 4 7 3" xfId="16645"/>
    <cellStyle name="Total 3 3 4 7 4" xfId="19419"/>
    <cellStyle name="Total 3 3 4 8" xfId="7609"/>
    <cellStyle name="Total 3 3 4 8 2" xfId="11630"/>
    <cellStyle name="Total 3 3 4 8 3" xfId="17937"/>
    <cellStyle name="Total 3 3 4 8 4" xfId="21127"/>
    <cellStyle name="Total 3 3 4 9" xfId="4996"/>
    <cellStyle name="Total 3 3 4 9 2" xfId="15960"/>
    <cellStyle name="Total 3 3 4 9 3" xfId="13023"/>
    <cellStyle name="Total 3 3 5" xfId="2998"/>
    <cellStyle name="Total 3 3 5 2" xfId="3385"/>
    <cellStyle name="Total 3 3 5 2 2" xfId="7234"/>
    <cellStyle name="Total 3 3 5 2 2 2" xfId="17637"/>
    <cellStyle name="Total 3 3 5 2 2 3" xfId="20752"/>
    <cellStyle name="Total 3 3 5 2 3" xfId="9511"/>
    <cellStyle name="Total 3 3 5 2 4" xfId="14762"/>
    <cellStyle name="Total 3 3 5 2 5" xfId="17933"/>
    <cellStyle name="Total 3 3 5 3" xfId="3768"/>
    <cellStyle name="Total 3 3 5 3 2" xfId="15038"/>
    <cellStyle name="Total 3 3 5 3 3" xfId="17761"/>
    <cellStyle name="Total 3 3 5 4" xfId="4151"/>
    <cellStyle name="Total 3 3 5 4 2" xfId="15313"/>
    <cellStyle name="Total 3 3 5 4 3" xfId="13849"/>
    <cellStyle name="Total 3 3 5 5" xfId="4533"/>
    <cellStyle name="Total 3 3 5 5 2" xfId="15587"/>
    <cellStyle name="Total 3 3 5 5 3" xfId="13472"/>
    <cellStyle name="Total 3 3 5 6" xfId="5525"/>
    <cellStyle name="Total 3 3 5 6 2" xfId="16346"/>
    <cellStyle name="Total 3 3 5 6 3" xfId="19043"/>
    <cellStyle name="Total 3 3 5 7" xfId="9146"/>
    <cellStyle name="Total 3 3 5 8" xfId="14482"/>
    <cellStyle name="Total 3 3 5 9" xfId="14735"/>
    <cellStyle name="Total 3 3 6" xfId="6154"/>
    <cellStyle name="Total 3 3 6 2" xfId="7862"/>
    <cellStyle name="Total 3 3 6 2 2" xfId="11860"/>
    <cellStyle name="Total 3 3 6 2 3" xfId="18120"/>
    <cellStyle name="Total 3 3 6 2 4" xfId="21380"/>
    <cellStyle name="Total 3 3 6 3" xfId="10826"/>
    <cellStyle name="Total 3 3 6 4" xfId="16828"/>
    <cellStyle name="Total 3 3 6 5" xfId="19672"/>
    <cellStyle name="Total 3 3 7" xfId="5445"/>
    <cellStyle name="Total 3 3 7 2" xfId="7154"/>
    <cellStyle name="Total 3 3 7 2 2" xfId="11285"/>
    <cellStyle name="Total 3 3 7 2 3" xfId="17568"/>
    <cellStyle name="Total 3 3 7 2 4" xfId="20672"/>
    <cellStyle name="Total 3 3 7 3" xfId="10459"/>
    <cellStyle name="Total 3 3 7 4" xfId="16278"/>
    <cellStyle name="Total 3 3 7 5" xfId="18963"/>
    <cellStyle name="Total 3 3 8" xfId="6109"/>
    <cellStyle name="Total 3 3 8 2" xfId="7817"/>
    <cellStyle name="Total 3 3 8 2 2" xfId="11827"/>
    <cellStyle name="Total 3 3 8 2 3" xfId="18082"/>
    <cellStyle name="Total 3 3 8 2 4" xfId="21335"/>
    <cellStyle name="Total 3 3 8 3" xfId="10808"/>
    <cellStyle name="Total 3 3 8 4" xfId="16790"/>
    <cellStyle name="Total 3 3 8 5" xfId="19627"/>
    <cellStyle name="Total 3 3 9" xfId="5507"/>
    <cellStyle name="Total 3 3 9 2" xfId="7216"/>
    <cellStyle name="Total 3 3 9 2 2" xfId="11342"/>
    <cellStyle name="Total 3 3 9 2 3" xfId="17619"/>
    <cellStyle name="Total 3 3 9 2 4" xfId="20734"/>
    <cellStyle name="Total 3 3 9 3" xfId="10482"/>
    <cellStyle name="Total 3 3 9 4" xfId="16328"/>
    <cellStyle name="Total 3 3 9 5" xfId="19025"/>
    <cellStyle name="Total 3 4" xfId="3012"/>
    <cellStyle name="Total 3 4 2" xfId="3399"/>
    <cellStyle name="Total 3 4 2 2" xfId="7161"/>
    <cellStyle name="Total 3 4 2 2 2" xfId="17574"/>
    <cellStyle name="Total 3 4 2 2 3" xfId="20679"/>
    <cellStyle name="Total 3 4 2 3" xfId="9519"/>
    <cellStyle name="Total 3 4 2 4" xfId="14773"/>
    <cellStyle name="Total 3 4 2 5" xfId="17670"/>
    <cellStyle name="Total 3 4 3" xfId="3782"/>
    <cellStyle name="Total 3 4 3 2" xfId="15049"/>
    <cellStyle name="Total 3 4 3 3" xfId="16742"/>
    <cellStyle name="Total 3 4 4" xfId="4165"/>
    <cellStyle name="Total 3 4 4 2" xfId="15324"/>
    <cellStyle name="Total 3 4 4 3" xfId="13840"/>
    <cellStyle name="Total 3 4 5" xfId="4547"/>
    <cellStyle name="Total 3 4 5 2" xfId="15598"/>
    <cellStyle name="Total 3 4 5 3" xfId="13458"/>
    <cellStyle name="Total 3 4 6" xfId="5452"/>
    <cellStyle name="Total 3 4 6 2" xfId="16284"/>
    <cellStyle name="Total 3 4 6 3" xfId="18970"/>
    <cellStyle name="Total 3 4 7" xfId="9155"/>
    <cellStyle name="Total 3 4 8" xfId="14493"/>
    <cellStyle name="Total 3 4 9" xfId="18791"/>
    <cellStyle name="Total 3 5" xfId="3126"/>
    <cellStyle name="Total 3 5 2" xfId="3513"/>
    <cellStyle name="Total 3 5 2 2" xfId="7147"/>
    <cellStyle name="Total 3 5 2 2 2" xfId="17562"/>
    <cellStyle name="Total 3 5 2 2 3" xfId="20665"/>
    <cellStyle name="Total 3 5 2 3" xfId="9605"/>
    <cellStyle name="Total 3 5 2 4" xfId="14862"/>
    <cellStyle name="Total 3 5 2 5" xfId="14268"/>
    <cellStyle name="Total 3 5 3" xfId="3896"/>
    <cellStyle name="Total 3 5 3 2" xfId="15138"/>
    <cellStyle name="Total 3 5 3 3" xfId="14169"/>
    <cellStyle name="Total 3 5 4" xfId="4279"/>
    <cellStyle name="Total 3 5 4 2" xfId="15413"/>
    <cellStyle name="Total 3 5 4 3" xfId="13726"/>
    <cellStyle name="Total 3 5 5" xfId="4661"/>
    <cellStyle name="Total 3 5 5 2" xfId="15687"/>
    <cellStyle name="Total 3 5 5 3" xfId="13344"/>
    <cellStyle name="Total 3 5 6" xfId="5438"/>
    <cellStyle name="Total 3 5 6 2" xfId="16272"/>
    <cellStyle name="Total 3 5 6 3" xfId="18956"/>
    <cellStyle name="Total 3 5 7" xfId="9256"/>
    <cellStyle name="Total 3 5 8" xfId="14582"/>
    <cellStyle name="Total 3 5 9" xfId="18405"/>
    <cellStyle name="Total 3 6" xfId="6354"/>
    <cellStyle name="Total 3 6 2" xfId="8062"/>
    <cellStyle name="Total 3 6 2 2" xfId="12032"/>
    <cellStyle name="Total 3 6 2 3" xfId="18269"/>
    <cellStyle name="Total 3 6 2 4" xfId="21580"/>
    <cellStyle name="Total 3 6 3" xfId="10885"/>
    <cellStyle name="Total 3 6 4" xfId="16978"/>
    <cellStyle name="Total 3 6 5" xfId="19872"/>
    <cellStyle name="Total 3 7" xfId="22388"/>
    <cellStyle name="Total 3 8" xfId="2073"/>
    <cellStyle name="Verificar Célula" xfId="2024"/>
    <cellStyle name="Vírgula" xfId="1" builtinId="3" customBuiltin="1"/>
    <cellStyle name="Vírgula 10" xfId="22864"/>
    <cellStyle name="Vírgula 10 10" xfId="32214"/>
    <cellStyle name="Vírgula 10 10 2" xfId="32215"/>
    <cellStyle name="Vírgula 10 10 3" xfId="32216"/>
    <cellStyle name="Vírgula 10 10 4" xfId="32217"/>
    <cellStyle name="Vírgula 10 11" xfId="32218"/>
    <cellStyle name="Vírgula 10 11 2" xfId="32219"/>
    <cellStyle name="Vírgula 10 11 3" xfId="32220"/>
    <cellStyle name="Vírgula 10 11 4" xfId="32221"/>
    <cellStyle name="Vírgula 10 12" xfId="32222"/>
    <cellStyle name="Vírgula 10 12 2" xfId="32223"/>
    <cellStyle name="Vírgula 10 12 3" xfId="32224"/>
    <cellStyle name="Vírgula 10 13" xfId="32225"/>
    <cellStyle name="Vírgula 10 13 2" xfId="32226"/>
    <cellStyle name="Vírgula 10 14" xfId="32227"/>
    <cellStyle name="Vírgula 10 15" xfId="32228"/>
    <cellStyle name="Vírgula 10 2" xfId="23751"/>
    <cellStyle name="Vírgula 10 2 10" xfId="32229"/>
    <cellStyle name="Vírgula 10 2 10 2" xfId="32230"/>
    <cellStyle name="Vírgula 10 2 10 3" xfId="32231"/>
    <cellStyle name="Vírgula 10 2 10 4" xfId="32232"/>
    <cellStyle name="Vírgula 10 2 11" xfId="32233"/>
    <cellStyle name="Vírgula 10 2 11 2" xfId="32234"/>
    <cellStyle name="Vírgula 10 2 11 3" xfId="32235"/>
    <cellStyle name="Vírgula 10 2 12" xfId="32236"/>
    <cellStyle name="Vírgula 10 2 12 2" xfId="32237"/>
    <cellStyle name="Vírgula 10 2 13" xfId="32238"/>
    <cellStyle name="Vírgula 10 2 14" xfId="32239"/>
    <cellStyle name="Vírgula 10 2 2" xfId="25527"/>
    <cellStyle name="Vírgula 10 2 2 2" xfId="32240"/>
    <cellStyle name="Vírgula 10 2 2 2 2" xfId="32241"/>
    <cellStyle name="Vírgula 10 2 2 2 2 2" xfId="32242"/>
    <cellStyle name="Vírgula 10 2 2 2 2 2 2" xfId="32243"/>
    <cellStyle name="Vírgula 10 2 2 2 2 2 3" xfId="32244"/>
    <cellStyle name="Vírgula 10 2 2 2 2 2 4" xfId="32245"/>
    <cellStyle name="Vírgula 10 2 2 2 2 3" xfId="32246"/>
    <cellStyle name="Vírgula 10 2 2 2 2 4" xfId="32247"/>
    <cellStyle name="Vírgula 10 2 2 2 2 5" xfId="32248"/>
    <cellStyle name="Vírgula 10 2 2 2 3" xfId="32249"/>
    <cellStyle name="Vírgula 10 2 2 2 3 2" xfId="32250"/>
    <cellStyle name="Vírgula 10 2 2 2 3 3" xfId="32251"/>
    <cellStyle name="Vírgula 10 2 2 2 3 4" xfId="32252"/>
    <cellStyle name="Vírgula 10 2 2 2 4" xfId="32253"/>
    <cellStyle name="Vírgula 10 2 2 2 5" xfId="32254"/>
    <cellStyle name="Vírgula 10 2 2 2 6" xfId="32255"/>
    <cellStyle name="Vírgula 10 2 2 3" xfId="32256"/>
    <cellStyle name="Vírgula 10 2 2 3 2" xfId="32257"/>
    <cellStyle name="Vírgula 10 2 2 3 2 2" xfId="32258"/>
    <cellStyle name="Vírgula 10 2 2 3 2 3" xfId="32259"/>
    <cellStyle name="Vírgula 10 2 2 3 2 4" xfId="32260"/>
    <cellStyle name="Vírgula 10 2 2 3 3" xfId="32261"/>
    <cellStyle name="Vírgula 10 2 2 3 4" xfId="32262"/>
    <cellStyle name="Vírgula 10 2 2 3 5" xfId="32263"/>
    <cellStyle name="Vírgula 10 2 2 4" xfId="32264"/>
    <cellStyle name="Vírgula 10 2 2 4 2" xfId="32265"/>
    <cellStyle name="Vírgula 10 2 2 4 3" xfId="32266"/>
    <cellStyle name="Vírgula 10 2 2 4 4" xfId="32267"/>
    <cellStyle name="Vírgula 10 2 2 5" xfId="32268"/>
    <cellStyle name="Vírgula 10 2 2 5 2" xfId="32269"/>
    <cellStyle name="Vírgula 10 2 2 5 3" xfId="32270"/>
    <cellStyle name="Vírgula 10 2 2 5 4" xfId="32271"/>
    <cellStyle name="Vírgula 10 2 2 6" xfId="32272"/>
    <cellStyle name="Vírgula 10 2 2 6 2" xfId="32273"/>
    <cellStyle name="Vírgula 10 2 2 6 3" xfId="32274"/>
    <cellStyle name="Vírgula 10 2 2 7" xfId="32275"/>
    <cellStyle name="Vírgula 10 2 2 8" xfId="32276"/>
    <cellStyle name="Vírgula 10 2 2 9" xfId="32277"/>
    <cellStyle name="Vírgula 10 2 3" xfId="32278"/>
    <cellStyle name="Vírgula 10 2 3 2" xfId="32279"/>
    <cellStyle name="Vírgula 10 2 3 2 2" xfId="32280"/>
    <cellStyle name="Vírgula 10 2 3 2 2 2" xfId="32281"/>
    <cellStyle name="Vírgula 10 2 3 2 2 2 2" xfId="32282"/>
    <cellStyle name="Vírgula 10 2 3 2 2 2 3" xfId="32283"/>
    <cellStyle name="Vírgula 10 2 3 2 2 2 4" xfId="32284"/>
    <cellStyle name="Vírgula 10 2 3 2 2 3" xfId="32285"/>
    <cellStyle name="Vírgula 10 2 3 2 2 4" xfId="32286"/>
    <cellStyle name="Vírgula 10 2 3 2 2 5" xfId="32287"/>
    <cellStyle name="Vírgula 10 2 3 2 3" xfId="32288"/>
    <cellStyle name="Vírgula 10 2 3 2 3 2" xfId="32289"/>
    <cellStyle name="Vírgula 10 2 3 2 3 3" xfId="32290"/>
    <cellStyle name="Vírgula 10 2 3 2 3 4" xfId="32291"/>
    <cellStyle name="Vírgula 10 2 3 2 4" xfId="32292"/>
    <cellStyle name="Vírgula 10 2 3 2 5" xfId="32293"/>
    <cellStyle name="Vírgula 10 2 3 2 6" xfId="32294"/>
    <cellStyle name="Vírgula 10 2 3 3" xfId="32295"/>
    <cellStyle name="Vírgula 10 2 3 3 2" xfId="32296"/>
    <cellStyle name="Vírgula 10 2 3 3 2 2" xfId="32297"/>
    <cellStyle name="Vírgula 10 2 3 3 2 3" xfId="32298"/>
    <cellStyle name="Vírgula 10 2 3 3 2 4" xfId="32299"/>
    <cellStyle name="Vírgula 10 2 3 3 3" xfId="32300"/>
    <cellStyle name="Vírgula 10 2 3 3 4" xfId="32301"/>
    <cellStyle name="Vírgula 10 2 3 3 5" xfId="32302"/>
    <cellStyle name="Vírgula 10 2 3 4" xfId="32303"/>
    <cellStyle name="Vírgula 10 2 3 4 2" xfId="32304"/>
    <cellStyle name="Vírgula 10 2 3 4 3" xfId="32305"/>
    <cellStyle name="Vírgula 10 2 3 4 4" xfId="32306"/>
    <cellStyle name="Vírgula 10 2 3 5" xfId="32307"/>
    <cellStyle name="Vírgula 10 2 3 5 2" xfId="32308"/>
    <cellStyle name="Vírgula 10 2 3 5 3" xfId="32309"/>
    <cellStyle name="Vírgula 10 2 3 5 4" xfId="32310"/>
    <cellStyle name="Vírgula 10 2 3 6" xfId="32311"/>
    <cellStyle name="Vírgula 10 2 3 6 2" xfId="32312"/>
    <cellStyle name="Vírgula 10 2 3 6 3" xfId="32313"/>
    <cellStyle name="Vírgula 10 2 3 7" xfId="32314"/>
    <cellStyle name="Vírgula 10 2 3 8" xfId="32315"/>
    <cellStyle name="Vírgula 10 2 3 9" xfId="32316"/>
    <cellStyle name="Vírgula 10 2 4" xfId="32317"/>
    <cellStyle name="Vírgula 10 2 4 2" xfId="32318"/>
    <cellStyle name="Vírgula 10 2 4 2 2" xfId="32319"/>
    <cellStyle name="Vírgula 10 2 4 2 2 2" xfId="32320"/>
    <cellStyle name="Vírgula 10 2 4 2 2 3" xfId="32321"/>
    <cellStyle name="Vírgula 10 2 4 2 2 4" xfId="32322"/>
    <cellStyle name="Vírgula 10 2 4 2 3" xfId="32323"/>
    <cellStyle name="Vírgula 10 2 4 2 4" xfId="32324"/>
    <cellStyle name="Vírgula 10 2 4 2 5" xfId="32325"/>
    <cellStyle name="Vírgula 10 2 4 3" xfId="32326"/>
    <cellStyle name="Vírgula 10 2 4 3 2" xfId="32327"/>
    <cellStyle name="Vírgula 10 2 4 3 3" xfId="32328"/>
    <cellStyle name="Vírgula 10 2 4 3 4" xfId="32329"/>
    <cellStyle name="Vírgula 10 2 4 4" xfId="32330"/>
    <cellStyle name="Vírgula 10 2 4 5" xfId="32331"/>
    <cellStyle name="Vírgula 10 2 4 6" xfId="32332"/>
    <cellStyle name="Vírgula 10 2 5" xfId="32333"/>
    <cellStyle name="Vírgula 10 2 5 2" xfId="32334"/>
    <cellStyle name="Vírgula 10 2 5 2 2" xfId="32335"/>
    <cellStyle name="Vírgula 10 2 5 2 2 2" xfId="32336"/>
    <cellStyle name="Vírgula 10 2 5 2 2 3" xfId="32337"/>
    <cellStyle name="Vírgula 10 2 5 2 2 4" xfId="32338"/>
    <cellStyle name="Vírgula 10 2 5 2 3" xfId="32339"/>
    <cellStyle name="Vírgula 10 2 5 2 4" xfId="32340"/>
    <cellStyle name="Vírgula 10 2 5 2 5" xfId="32341"/>
    <cellStyle name="Vírgula 10 2 5 3" xfId="32342"/>
    <cellStyle name="Vírgula 10 2 5 3 2" xfId="32343"/>
    <cellStyle name="Vírgula 10 2 5 3 3" xfId="32344"/>
    <cellStyle name="Vírgula 10 2 5 3 4" xfId="32345"/>
    <cellStyle name="Vírgula 10 2 5 4" xfId="32346"/>
    <cellStyle name="Vírgula 10 2 5 5" xfId="32347"/>
    <cellStyle name="Vírgula 10 2 5 6" xfId="32348"/>
    <cellStyle name="Vírgula 10 2 6" xfId="32349"/>
    <cellStyle name="Vírgula 10 2 6 2" xfId="32350"/>
    <cellStyle name="Vírgula 10 2 6 2 2" xfId="32351"/>
    <cellStyle name="Vírgula 10 2 6 2 2 2" xfId="32352"/>
    <cellStyle name="Vírgula 10 2 6 2 2 3" xfId="32353"/>
    <cellStyle name="Vírgula 10 2 6 2 2 4" xfId="32354"/>
    <cellStyle name="Vírgula 10 2 6 2 3" xfId="32355"/>
    <cellStyle name="Vírgula 10 2 6 2 4" xfId="32356"/>
    <cellStyle name="Vírgula 10 2 6 2 5" xfId="32357"/>
    <cellStyle name="Vírgula 10 2 6 3" xfId="32358"/>
    <cellStyle name="Vírgula 10 2 6 3 2" xfId="32359"/>
    <cellStyle name="Vírgula 10 2 6 3 3" xfId="32360"/>
    <cellStyle name="Vírgula 10 2 6 3 4" xfId="32361"/>
    <cellStyle name="Vírgula 10 2 6 4" xfId="32362"/>
    <cellStyle name="Vírgula 10 2 6 5" xfId="32363"/>
    <cellStyle name="Vírgula 10 2 6 6" xfId="32364"/>
    <cellStyle name="Vírgula 10 2 7" xfId="32365"/>
    <cellStyle name="Vírgula 10 2 7 2" xfId="32366"/>
    <cellStyle name="Vírgula 10 2 7 2 2" xfId="32367"/>
    <cellStyle name="Vírgula 10 2 7 2 3" xfId="32368"/>
    <cellStyle name="Vírgula 10 2 7 2 4" xfId="32369"/>
    <cellStyle name="Vírgula 10 2 7 3" xfId="32370"/>
    <cellStyle name="Vírgula 10 2 7 4" xfId="32371"/>
    <cellStyle name="Vírgula 10 2 7 5" xfId="32372"/>
    <cellStyle name="Vírgula 10 2 8" xfId="32373"/>
    <cellStyle name="Vírgula 10 2 8 2" xfId="32374"/>
    <cellStyle name="Vírgula 10 2 8 3" xfId="32375"/>
    <cellStyle name="Vírgula 10 2 8 4" xfId="32376"/>
    <cellStyle name="Vírgula 10 2 9" xfId="32377"/>
    <cellStyle name="Vírgula 10 2 9 2" xfId="32378"/>
    <cellStyle name="Vírgula 10 2 9 3" xfId="32379"/>
    <cellStyle name="Vírgula 10 2 9 4" xfId="32380"/>
    <cellStyle name="Vírgula 10 3" xfId="24639"/>
    <cellStyle name="Vírgula 10 3 2" xfId="32381"/>
    <cellStyle name="Vírgula 10 3 2 2" xfId="32382"/>
    <cellStyle name="Vírgula 10 3 2 2 2" xfId="32383"/>
    <cellStyle name="Vírgula 10 3 2 2 2 2" xfId="32384"/>
    <cellStyle name="Vírgula 10 3 2 2 2 3" xfId="32385"/>
    <cellStyle name="Vírgula 10 3 2 2 2 4" xfId="32386"/>
    <cellStyle name="Vírgula 10 3 2 2 3" xfId="32387"/>
    <cellStyle name="Vírgula 10 3 2 2 4" xfId="32388"/>
    <cellStyle name="Vírgula 10 3 2 2 5" xfId="32389"/>
    <cellStyle name="Vírgula 10 3 2 3" xfId="32390"/>
    <cellStyle name="Vírgula 10 3 2 3 2" xfId="32391"/>
    <cellStyle name="Vírgula 10 3 2 3 3" xfId="32392"/>
    <cellStyle name="Vírgula 10 3 2 3 4" xfId="32393"/>
    <cellStyle name="Vírgula 10 3 2 4" xfId="32394"/>
    <cellStyle name="Vírgula 10 3 2 5" xfId="32395"/>
    <cellStyle name="Vírgula 10 3 2 6" xfId="32396"/>
    <cellStyle name="Vírgula 10 3 3" xfId="32397"/>
    <cellStyle name="Vírgula 10 3 3 2" xfId="32398"/>
    <cellStyle name="Vírgula 10 3 3 2 2" xfId="32399"/>
    <cellStyle name="Vírgula 10 3 3 2 3" xfId="32400"/>
    <cellStyle name="Vírgula 10 3 3 2 4" xfId="32401"/>
    <cellStyle name="Vírgula 10 3 3 3" xfId="32402"/>
    <cellStyle name="Vírgula 10 3 3 4" xfId="32403"/>
    <cellStyle name="Vírgula 10 3 3 5" xfId="32404"/>
    <cellStyle name="Vírgula 10 3 4" xfId="32405"/>
    <cellStyle name="Vírgula 10 3 4 2" xfId="32406"/>
    <cellStyle name="Vírgula 10 3 4 3" xfId="32407"/>
    <cellStyle name="Vírgula 10 3 4 4" xfId="32408"/>
    <cellStyle name="Vírgula 10 3 5" xfId="32409"/>
    <cellStyle name="Vírgula 10 3 5 2" xfId="32410"/>
    <cellStyle name="Vírgula 10 3 5 3" xfId="32411"/>
    <cellStyle name="Vírgula 10 3 5 4" xfId="32412"/>
    <cellStyle name="Vírgula 10 3 6" xfId="32413"/>
    <cellStyle name="Vírgula 10 3 6 2" xfId="32414"/>
    <cellStyle name="Vírgula 10 3 6 3" xfId="32415"/>
    <cellStyle name="Vírgula 10 3 7" xfId="32416"/>
    <cellStyle name="Vírgula 10 3 8" xfId="32417"/>
    <cellStyle name="Vírgula 10 3 9" xfId="32418"/>
    <cellStyle name="Vírgula 10 4" xfId="26659"/>
    <cellStyle name="Vírgula 10 4 2" xfId="32419"/>
    <cellStyle name="Vírgula 10 4 2 2" xfId="32420"/>
    <cellStyle name="Vírgula 10 4 2 2 2" xfId="32421"/>
    <cellStyle name="Vírgula 10 4 2 2 2 2" xfId="32422"/>
    <cellStyle name="Vírgula 10 4 2 2 2 3" xfId="32423"/>
    <cellStyle name="Vírgula 10 4 2 2 2 4" xfId="32424"/>
    <cellStyle name="Vírgula 10 4 2 2 3" xfId="32425"/>
    <cellStyle name="Vírgula 10 4 2 2 4" xfId="32426"/>
    <cellStyle name="Vírgula 10 4 2 2 5" xfId="32427"/>
    <cellStyle name="Vírgula 10 4 2 3" xfId="32428"/>
    <cellStyle name="Vírgula 10 4 2 3 2" xfId="32429"/>
    <cellStyle name="Vírgula 10 4 2 3 3" xfId="32430"/>
    <cellStyle name="Vírgula 10 4 2 3 4" xfId="32431"/>
    <cellStyle name="Vírgula 10 4 2 4" xfId="32432"/>
    <cellStyle name="Vírgula 10 4 2 5" xfId="32433"/>
    <cellStyle name="Vírgula 10 4 2 6" xfId="32434"/>
    <cellStyle name="Vírgula 10 4 3" xfId="32435"/>
    <cellStyle name="Vírgula 10 4 3 2" xfId="32436"/>
    <cellStyle name="Vírgula 10 4 3 2 2" xfId="32437"/>
    <cellStyle name="Vírgula 10 4 3 2 3" xfId="32438"/>
    <cellStyle name="Vírgula 10 4 3 2 4" xfId="32439"/>
    <cellStyle name="Vírgula 10 4 3 3" xfId="32440"/>
    <cellStyle name="Vírgula 10 4 3 4" xfId="32441"/>
    <cellStyle name="Vírgula 10 4 3 5" xfId="32442"/>
    <cellStyle name="Vírgula 10 4 4" xfId="32443"/>
    <cellStyle name="Vírgula 10 4 4 2" xfId="32444"/>
    <cellStyle name="Vírgula 10 4 4 3" xfId="32445"/>
    <cellStyle name="Vírgula 10 4 4 4" xfId="32446"/>
    <cellStyle name="Vírgula 10 4 5" xfId="32447"/>
    <cellStyle name="Vírgula 10 4 5 2" xfId="32448"/>
    <cellStyle name="Vírgula 10 4 5 3" xfId="32449"/>
    <cellStyle name="Vírgula 10 4 5 4" xfId="32450"/>
    <cellStyle name="Vírgula 10 4 6" xfId="32451"/>
    <cellStyle name="Vírgula 10 4 6 2" xfId="32452"/>
    <cellStyle name="Vírgula 10 4 6 3" xfId="32453"/>
    <cellStyle name="Vírgula 10 4 7" xfId="32454"/>
    <cellStyle name="Vírgula 10 4 8" xfId="32455"/>
    <cellStyle name="Vírgula 10 4 9" xfId="32456"/>
    <cellStyle name="Vírgula 10 5" xfId="32457"/>
    <cellStyle name="Vírgula 10 5 2" xfId="32458"/>
    <cellStyle name="Vírgula 10 5 2 2" xfId="32459"/>
    <cellStyle name="Vírgula 10 5 2 2 2" xfId="32460"/>
    <cellStyle name="Vírgula 10 5 2 2 3" xfId="32461"/>
    <cellStyle name="Vírgula 10 5 2 2 4" xfId="32462"/>
    <cellStyle name="Vírgula 10 5 2 3" xfId="32463"/>
    <cellStyle name="Vírgula 10 5 2 4" xfId="32464"/>
    <cellStyle name="Vírgula 10 5 2 5" xfId="32465"/>
    <cellStyle name="Vírgula 10 5 3" xfId="32466"/>
    <cellStyle name="Vírgula 10 5 3 2" xfId="32467"/>
    <cellStyle name="Vírgula 10 5 3 3" xfId="32468"/>
    <cellStyle name="Vírgula 10 5 3 4" xfId="32469"/>
    <cellStyle name="Vírgula 10 5 4" xfId="32470"/>
    <cellStyle name="Vírgula 10 5 5" xfId="32471"/>
    <cellStyle name="Vírgula 10 5 6" xfId="32472"/>
    <cellStyle name="Vírgula 10 6" xfId="32473"/>
    <cellStyle name="Vírgula 10 6 2" xfId="32474"/>
    <cellStyle name="Vírgula 10 6 2 2" xfId="32475"/>
    <cellStyle name="Vírgula 10 6 2 2 2" xfId="32476"/>
    <cellStyle name="Vírgula 10 6 2 2 3" xfId="32477"/>
    <cellStyle name="Vírgula 10 6 2 2 4" xfId="32478"/>
    <cellStyle name="Vírgula 10 6 2 3" xfId="32479"/>
    <cellStyle name="Vírgula 10 6 2 4" xfId="32480"/>
    <cellStyle name="Vírgula 10 6 2 5" xfId="32481"/>
    <cellStyle name="Vírgula 10 6 3" xfId="32482"/>
    <cellStyle name="Vírgula 10 6 3 2" xfId="32483"/>
    <cellStyle name="Vírgula 10 6 3 3" xfId="32484"/>
    <cellStyle name="Vírgula 10 6 3 4" xfId="32485"/>
    <cellStyle name="Vírgula 10 6 4" xfId="32486"/>
    <cellStyle name="Vírgula 10 6 5" xfId="32487"/>
    <cellStyle name="Vírgula 10 6 6" xfId="32488"/>
    <cellStyle name="Vírgula 10 7" xfId="32489"/>
    <cellStyle name="Vírgula 10 7 2" xfId="32490"/>
    <cellStyle name="Vírgula 10 7 2 2" xfId="32491"/>
    <cellStyle name="Vírgula 10 7 2 2 2" xfId="32492"/>
    <cellStyle name="Vírgula 10 7 2 2 3" xfId="32493"/>
    <cellStyle name="Vírgula 10 7 2 2 4" xfId="32494"/>
    <cellStyle name="Vírgula 10 7 2 3" xfId="32495"/>
    <cellStyle name="Vírgula 10 7 2 4" xfId="32496"/>
    <cellStyle name="Vírgula 10 7 2 5" xfId="32497"/>
    <cellStyle name="Vírgula 10 7 3" xfId="32498"/>
    <cellStyle name="Vírgula 10 7 3 2" xfId="32499"/>
    <cellStyle name="Vírgula 10 7 3 3" xfId="32500"/>
    <cellStyle name="Vírgula 10 7 3 4" xfId="32501"/>
    <cellStyle name="Vírgula 10 7 4" xfId="32502"/>
    <cellStyle name="Vírgula 10 7 5" xfId="32503"/>
    <cellStyle name="Vírgula 10 7 6" xfId="32504"/>
    <cellStyle name="Vírgula 10 8" xfId="32505"/>
    <cellStyle name="Vírgula 10 8 2" xfId="32506"/>
    <cellStyle name="Vírgula 10 8 2 2" xfId="32507"/>
    <cellStyle name="Vírgula 10 8 2 3" xfId="32508"/>
    <cellStyle name="Vírgula 10 8 2 4" xfId="32509"/>
    <cellStyle name="Vírgula 10 8 3" xfId="32510"/>
    <cellStyle name="Vírgula 10 8 4" xfId="32511"/>
    <cellStyle name="Vírgula 10 8 5" xfId="32512"/>
    <cellStyle name="Vírgula 10 9" xfId="32513"/>
    <cellStyle name="Vírgula 10 9 2" xfId="32514"/>
    <cellStyle name="Vírgula 10 9 3" xfId="32515"/>
    <cellStyle name="Vírgula 10 9 4" xfId="32516"/>
    <cellStyle name="Vírgula 11" xfId="23248"/>
    <cellStyle name="Vírgula 11 2" xfId="25024"/>
    <cellStyle name="Vírgula 11 2 2" xfId="32517"/>
    <cellStyle name="Vírgula 11 3" xfId="32518"/>
    <cellStyle name="Vírgula 11 4" xfId="32519"/>
    <cellStyle name="Vírgula 12" xfId="24136"/>
    <cellStyle name="Vírgula 12 10" xfId="32520"/>
    <cellStyle name="Vírgula 12 10 2" xfId="32521"/>
    <cellStyle name="Vírgula 12 10 3" xfId="32522"/>
    <cellStyle name="Vírgula 12 10 4" xfId="32523"/>
    <cellStyle name="Vírgula 12 11" xfId="32524"/>
    <cellStyle name="Vírgula 12 11 2" xfId="32525"/>
    <cellStyle name="Vírgula 12 11 3" xfId="32526"/>
    <cellStyle name="Vírgula 12 12" xfId="32527"/>
    <cellStyle name="Vírgula 12 12 2" xfId="32528"/>
    <cellStyle name="Vírgula 12 13" xfId="32529"/>
    <cellStyle name="Vírgula 12 14" xfId="32530"/>
    <cellStyle name="Vírgula 12 2" xfId="32531"/>
    <cellStyle name="Vírgula 12 2 2" xfId="32532"/>
    <cellStyle name="Vírgula 12 2 2 2" xfId="32533"/>
    <cellStyle name="Vírgula 12 2 2 2 2" xfId="32534"/>
    <cellStyle name="Vírgula 12 2 2 2 2 2" xfId="32535"/>
    <cellStyle name="Vírgula 12 2 2 2 2 3" xfId="32536"/>
    <cellStyle name="Vírgula 12 2 2 2 2 4" xfId="32537"/>
    <cellStyle name="Vírgula 12 2 2 2 3" xfId="32538"/>
    <cellStyle name="Vírgula 12 2 2 2 4" xfId="32539"/>
    <cellStyle name="Vírgula 12 2 2 2 5" xfId="32540"/>
    <cellStyle name="Vírgula 12 2 2 3" xfId="32541"/>
    <cellStyle name="Vírgula 12 2 2 3 2" xfId="32542"/>
    <cellStyle name="Vírgula 12 2 2 3 3" xfId="32543"/>
    <cellStyle name="Vírgula 12 2 2 3 4" xfId="32544"/>
    <cellStyle name="Vírgula 12 2 2 4" xfId="32545"/>
    <cellStyle name="Vírgula 12 2 2 5" xfId="32546"/>
    <cellStyle name="Vírgula 12 2 2 6" xfId="32547"/>
    <cellStyle name="Vírgula 12 2 3" xfId="32548"/>
    <cellStyle name="Vírgula 12 2 3 2" xfId="32549"/>
    <cellStyle name="Vírgula 12 2 3 2 2" xfId="32550"/>
    <cellStyle name="Vírgula 12 2 3 2 3" xfId="32551"/>
    <cellStyle name="Vírgula 12 2 3 2 4" xfId="32552"/>
    <cellStyle name="Vírgula 12 2 3 3" xfId="32553"/>
    <cellStyle name="Vírgula 12 2 3 4" xfId="32554"/>
    <cellStyle name="Vírgula 12 2 3 5" xfId="32555"/>
    <cellStyle name="Vírgula 12 2 4" xfId="32556"/>
    <cellStyle name="Vírgula 12 2 4 2" xfId="32557"/>
    <cellStyle name="Vírgula 12 2 4 3" xfId="32558"/>
    <cellStyle name="Vírgula 12 2 4 4" xfId="32559"/>
    <cellStyle name="Vírgula 12 2 5" xfId="32560"/>
    <cellStyle name="Vírgula 12 2 5 2" xfId="32561"/>
    <cellStyle name="Vírgula 12 2 5 3" xfId="32562"/>
    <cellStyle name="Vírgula 12 2 5 4" xfId="32563"/>
    <cellStyle name="Vírgula 12 2 6" xfId="32564"/>
    <cellStyle name="Vírgula 12 2 6 2" xfId="32565"/>
    <cellStyle name="Vírgula 12 2 6 3" xfId="32566"/>
    <cellStyle name="Vírgula 12 2 7" xfId="32567"/>
    <cellStyle name="Vírgula 12 2 8" xfId="32568"/>
    <cellStyle name="Vírgula 12 2 9" xfId="32569"/>
    <cellStyle name="Vírgula 12 3" xfId="32570"/>
    <cellStyle name="Vírgula 12 3 2" xfId="32571"/>
    <cellStyle name="Vírgula 12 3 2 2" xfId="32572"/>
    <cellStyle name="Vírgula 12 3 2 2 2" xfId="32573"/>
    <cellStyle name="Vírgula 12 3 2 2 2 2" xfId="32574"/>
    <cellStyle name="Vírgula 12 3 2 2 2 3" xfId="32575"/>
    <cellStyle name="Vírgula 12 3 2 2 2 4" xfId="32576"/>
    <cellStyle name="Vírgula 12 3 2 2 3" xfId="32577"/>
    <cellStyle name="Vírgula 12 3 2 2 4" xfId="32578"/>
    <cellStyle name="Vírgula 12 3 2 2 5" xfId="32579"/>
    <cellStyle name="Vírgula 12 3 2 3" xfId="32580"/>
    <cellStyle name="Vírgula 12 3 2 3 2" xfId="32581"/>
    <cellStyle name="Vírgula 12 3 2 3 3" xfId="32582"/>
    <cellStyle name="Vírgula 12 3 2 3 4" xfId="32583"/>
    <cellStyle name="Vírgula 12 3 2 4" xfId="32584"/>
    <cellStyle name="Vírgula 12 3 2 5" xfId="32585"/>
    <cellStyle name="Vírgula 12 3 2 6" xfId="32586"/>
    <cellStyle name="Vírgula 12 3 3" xfId="32587"/>
    <cellStyle name="Vírgula 12 3 3 2" xfId="32588"/>
    <cellStyle name="Vírgula 12 3 3 2 2" xfId="32589"/>
    <cellStyle name="Vírgula 12 3 3 2 3" xfId="32590"/>
    <cellStyle name="Vírgula 12 3 3 2 4" xfId="32591"/>
    <cellStyle name="Vírgula 12 3 3 3" xfId="32592"/>
    <cellStyle name="Vírgula 12 3 3 4" xfId="32593"/>
    <cellStyle name="Vírgula 12 3 3 5" xfId="32594"/>
    <cellStyle name="Vírgula 12 3 4" xfId="32595"/>
    <cellStyle name="Vírgula 12 3 4 2" xfId="32596"/>
    <cellStyle name="Vírgula 12 3 4 3" xfId="32597"/>
    <cellStyle name="Vírgula 12 3 4 4" xfId="32598"/>
    <cellStyle name="Vírgula 12 3 5" xfId="32599"/>
    <cellStyle name="Vírgula 12 3 5 2" xfId="32600"/>
    <cellStyle name="Vírgula 12 3 5 3" xfId="32601"/>
    <cellStyle name="Vírgula 12 3 5 4" xfId="32602"/>
    <cellStyle name="Vírgula 12 3 6" xfId="32603"/>
    <cellStyle name="Vírgula 12 3 6 2" xfId="32604"/>
    <cellStyle name="Vírgula 12 3 6 3" xfId="32605"/>
    <cellStyle name="Vírgula 12 3 7" xfId="32606"/>
    <cellStyle name="Vírgula 12 3 8" xfId="32607"/>
    <cellStyle name="Vírgula 12 3 9" xfId="32608"/>
    <cellStyle name="Vírgula 12 4" xfId="32609"/>
    <cellStyle name="Vírgula 12 4 2" xfId="32610"/>
    <cellStyle name="Vírgula 12 4 2 2" xfId="32611"/>
    <cellStyle name="Vírgula 12 4 2 2 2" xfId="32612"/>
    <cellStyle name="Vírgula 12 4 2 2 3" xfId="32613"/>
    <cellStyle name="Vírgula 12 4 2 2 4" xfId="32614"/>
    <cellStyle name="Vírgula 12 4 2 3" xfId="32615"/>
    <cellStyle name="Vírgula 12 4 2 4" xfId="32616"/>
    <cellStyle name="Vírgula 12 4 2 5" xfId="32617"/>
    <cellStyle name="Vírgula 12 4 3" xfId="32618"/>
    <cellStyle name="Vírgula 12 4 3 2" xfId="32619"/>
    <cellStyle name="Vírgula 12 4 3 3" xfId="32620"/>
    <cellStyle name="Vírgula 12 4 3 4" xfId="32621"/>
    <cellStyle name="Vírgula 12 4 4" xfId="32622"/>
    <cellStyle name="Vírgula 12 4 5" xfId="32623"/>
    <cellStyle name="Vírgula 12 4 6" xfId="32624"/>
    <cellStyle name="Vírgula 12 5" xfId="32625"/>
    <cellStyle name="Vírgula 12 5 2" xfId="32626"/>
    <cellStyle name="Vírgula 12 5 2 2" xfId="32627"/>
    <cellStyle name="Vírgula 12 5 2 2 2" xfId="32628"/>
    <cellStyle name="Vírgula 12 5 2 2 3" xfId="32629"/>
    <cellStyle name="Vírgula 12 5 2 2 4" xfId="32630"/>
    <cellStyle name="Vírgula 12 5 2 3" xfId="32631"/>
    <cellStyle name="Vírgula 12 5 2 4" xfId="32632"/>
    <cellStyle name="Vírgula 12 5 2 5" xfId="32633"/>
    <cellStyle name="Vírgula 12 5 3" xfId="32634"/>
    <cellStyle name="Vírgula 12 5 3 2" xfId="32635"/>
    <cellStyle name="Vírgula 12 5 3 3" xfId="32636"/>
    <cellStyle name="Vírgula 12 5 3 4" xfId="32637"/>
    <cellStyle name="Vírgula 12 5 4" xfId="32638"/>
    <cellStyle name="Vírgula 12 5 5" xfId="32639"/>
    <cellStyle name="Vírgula 12 5 6" xfId="32640"/>
    <cellStyle name="Vírgula 12 6" xfId="32641"/>
    <cellStyle name="Vírgula 12 6 2" xfId="32642"/>
    <cellStyle name="Vírgula 12 6 2 2" xfId="32643"/>
    <cellStyle name="Vírgula 12 6 2 2 2" xfId="32644"/>
    <cellStyle name="Vírgula 12 6 2 2 3" xfId="32645"/>
    <cellStyle name="Vírgula 12 6 2 2 4" xfId="32646"/>
    <cellStyle name="Vírgula 12 6 2 3" xfId="32647"/>
    <cellStyle name="Vírgula 12 6 2 4" xfId="32648"/>
    <cellStyle name="Vírgula 12 6 2 5" xfId="32649"/>
    <cellStyle name="Vírgula 12 6 3" xfId="32650"/>
    <cellStyle name="Vírgula 12 6 3 2" xfId="32651"/>
    <cellStyle name="Vírgula 12 6 3 3" xfId="32652"/>
    <cellStyle name="Vírgula 12 6 3 4" xfId="32653"/>
    <cellStyle name="Vírgula 12 6 4" xfId="32654"/>
    <cellStyle name="Vírgula 12 6 5" xfId="32655"/>
    <cellStyle name="Vírgula 12 6 6" xfId="32656"/>
    <cellStyle name="Vírgula 12 7" xfId="32657"/>
    <cellStyle name="Vírgula 12 7 2" xfId="32658"/>
    <cellStyle name="Vírgula 12 7 2 2" xfId="32659"/>
    <cellStyle name="Vírgula 12 7 2 3" xfId="32660"/>
    <cellStyle name="Vírgula 12 7 2 4" xfId="32661"/>
    <cellStyle name="Vírgula 12 7 3" xfId="32662"/>
    <cellStyle name="Vírgula 12 7 4" xfId="32663"/>
    <cellStyle name="Vírgula 12 7 5" xfId="32664"/>
    <cellStyle name="Vírgula 12 8" xfId="32665"/>
    <cellStyle name="Vírgula 12 8 2" xfId="32666"/>
    <cellStyle name="Vírgula 12 8 3" xfId="32667"/>
    <cellStyle name="Vírgula 12 8 4" xfId="32668"/>
    <cellStyle name="Vírgula 12 9" xfId="32669"/>
    <cellStyle name="Vírgula 12 9 2" xfId="32670"/>
    <cellStyle name="Vírgula 12 9 3" xfId="32671"/>
    <cellStyle name="Vírgula 12 9 4" xfId="32672"/>
    <cellStyle name="Vírgula 13" xfId="2308"/>
    <cellStyle name="Vírgula 13 2" xfId="26675"/>
    <cellStyle name="Vírgula 14" xfId="25912"/>
    <cellStyle name="Vírgula 14 2" xfId="32673"/>
    <cellStyle name="Vírgula 14 3" xfId="33837"/>
    <cellStyle name="Vírgula 15" xfId="2162"/>
    <cellStyle name="Vírgula 16" xfId="26205"/>
    <cellStyle name="Vírgula 17" xfId="26674"/>
    <cellStyle name="Vírgula 2" xfId="59"/>
    <cellStyle name="Vírgula 2 2" xfId="2025"/>
    <cellStyle name="Vírgula 2 2 2" xfId="2026"/>
    <cellStyle name="Vírgula 2 2 2 10" xfId="26424"/>
    <cellStyle name="Vírgula 2 2 2 2" xfId="22560"/>
    <cellStyle name="Vírgula 2 2 2 2 2" xfId="23116"/>
    <cellStyle name="Vírgula 2 2 2 2 2 2" xfId="24003"/>
    <cellStyle name="Vírgula 2 2 2 2 2 2 2" xfId="25779"/>
    <cellStyle name="Vírgula 2 2 2 2 2 3" xfId="24891"/>
    <cellStyle name="Vírgula 2 2 2 2 3" xfId="23500"/>
    <cellStyle name="Vírgula 2 2 2 2 3 2" xfId="25276"/>
    <cellStyle name="Vírgula 2 2 2 2 4" xfId="24388"/>
    <cellStyle name="Vírgula 2 2 2 2 5" xfId="26185"/>
    <cellStyle name="Vírgula 2 2 2 2 6" xfId="26555"/>
    <cellStyle name="Vírgula 2 2 2 3" xfId="22857"/>
    <cellStyle name="Vírgula 2 2 2 3 2" xfId="23744"/>
    <cellStyle name="Vírgula 2 2 2 3 2 2" xfId="25520"/>
    <cellStyle name="Vírgula 2 2 2 3 3" xfId="24632"/>
    <cellStyle name="Vírgula 2 2 2 4" xfId="22976"/>
    <cellStyle name="Vírgula 2 2 2 4 2" xfId="23863"/>
    <cellStyle name="Vírgula 2 2 2 4 2 2" xfId="25639"/>
    <cellStyle name="Vírgula 2 2 2 4 3" xfId="24751"/>
    <cellStyle name="Vírgula 2 2 2 5" xfId="23360"/>
    <cellStyle name="Vírgula 2 2 2 5 2" xfId="25136"/>
    <cellStyle name="Vírgula 2 2 2 6" xfId="24248"/>
    <cellStyle name="Vírgula 2 2 2 7" xfId="2433"/>
    <cellStyle name="Vírgula 2 2 2 8" xfId="26019"/>
    <cellStyle name="Vírgula 2 2 2 9" xfId="2290"/>
    <cellStyle name="Vírgula 2 2 3" xfId="32674"/>
    <cellStyle name="Vírgula 2 2 4" xfId="32675"/>
    <cellStyle name="Vírgula 2 2 4 2" xfId="32676"/>
    <cellStyle name="Vírgula 2 2 4 3" xfId="32677"/>
    <cellStyle name="Vírgula 2 2 4 4" xfId="32678"/>
    <cellStyle name="Vírgula 2 3" xfId="2027"/>
    <cellStyle name="Vírgula 2 3 10" xfId="2289"/>
    <cellStyle name="Vírgula 2 3 11" xfId="26425"/>
    <cellStyle name="Vírgula 2 3 2" xfId="2028"/>
    <cellStyle name="Vírgula 2 3 2 2" xfId="22571"/>
    <cellStyle name="Vírgula 2 3 2 2 2" xfId="23127"/>
    <cellStyle name="Vírgula 2 3 2 2 2 2" xfId="24014"/>
    <cellStyle name="Vírgula 2 3 2 2 2 2 2" xfId="25790"/>
    <cellStyle name="Vírgula 2 3 2 2 2 3" xfId="24902"/>
    <cellStyle name="Vírgula 2 3 2 2 3" xfId="23511"/>
    <cellStyle name="Vírgula 2 3 2 2 3 2" xfId="25287"/>
    <cellStyle name="Vírgula 2 3 2 2 4" xfId="24399"/>
    <cellStyle name="Vírgula 2 3 2 3" xfId="26186"/>
    <cellStyle name="Vírgula 2 3 2 4" xfId="2460"/>
    <cellStyle name="Vírgula 2 3 2 5" xfId="26556"/>
    <cellStyle name="Vírgula 2 3 3" xfId="22559"/>
    <cellStyle name="Vírgula 2 3 3 2" xfId="23115"/>
    <cellStyle name="Vírgula 2 3 3 2 2" xfId="24002"/>
    <cellStyle name="Vírgula 2 3 3 2 2 2" xfId="25778"/>
    <cellStyle name="Vírgula 2 3 3 2 3" xfId="24890"/>
    <cellStyle name="Vírgula 2 3 3 3" xfId="23499"/>
    <cellStyle name="Vírgula 2 3 3 3 2" xfId="25275"/>
    <cellStyle name="Vírgula 2 3 3 4" xfId="24387"/>
    <cellStyle name="Vírgula 2 3 4" xfId="22856"/>
    <cellStyle name="Vírgula 2 3 4 2" xfId="23743"/>
    <cellStyle name="Vírgula 2 3 4 2 2" xfId="25519"/>
    <cellStyle name="Vírgula 2 3 4 3" xfId="24631"/>
    <cellStyle name="Vírgula 2 3 5" xfId="22975"/>
    <cellStyle name="Vírgula 2 3 5 2" xfId="23862"/>
    <cellStyle name="Vírgula 2 3 5 2 2" xfId="25638"/>
    <cellStyle name="Vírgula 2 3 5 3" xfId="24750"/>
    <cellStyle name="Vírgula 2 3 6" xfId="23359"/>
    <cellStyle name="Vírgula 2 3 6 2" xfId="25135"/>
    <cellStyle name="Vírgula 2 3 7" xfId="24247"/>
    <cellStyle name="Vírgula 2 3 8" xfId="2432"/>
    <cellStyle name="Vírgula 2 3 9" xfId="26020"/>
    <cellStyle name="Vírgula 2 4" xfId="2029"/>
    <cellStyle name="Vírgula 2 4 2" xfId="2030"/>
    <cellStyle name="Vírgula 2 4 2 2" xfId="2584"/>
    <cellStyle name="Vírgula 2 4 2 2 2" xfId="22436"/>
    <cellStyle name="Vírgula 2 4 2 2 2 2" xfId="22710"/>
    <cellStyle name="Vírgula 2 4 2 2 2 2 2" xfId="23243"/>
    <cellStyle name="Vírgula 2 4 2 2 2 2 2 2" xfId="24130"/>
    <cellStyle name="Vírgula 2 4 2 2 2 2 2 2 2" xfId="25906"/>
    <cellStyle name="Vírgula 2 4 2 2 2 2 2 3" xfId="25018"/>
    <cellStyle name="Vírgula 2 4 2 2 2 2 3" xfId="23627"/>
    <cellStyle name="Vírgula 2 4 2 2 2 2 3 2" xfId="25403"/>
    <cellStyle name="Vírgula 2 4 2 2 2 2 4" xfId="24515"/>
    <cellStyle name="Vírgula 2 4 2 2 3" xfId="22623"/>
    <cellStyle name="Vírgula 2 4 2 2 3 2" xfId="23179"/>
    <cellStyle name="Vírgula 2 4 2 2 3 2 2" xfId="24066"/>
    <cellStyle name="Vírgula 2 4 2 2 3 2 2 2" xfId="25842"/>
    <cellStyle name="Vírgula 2 4 2 2 3 2 3" xfId="24954"/>
    <cellStyle name="Vírgula 2 4 2 2 3 3" xfId="23563"/>
    <cellStyle name="Vírgula 2 4 2 2 3 3 2" xfId="25339"/>
    <cellStyle name="Vírgula 2 4 2 2 3 4" xfId="24451"/>
    <cellStyle name="Vírgula 2 4 2 3" xfId="22592"/>
    <cellStyle name="Vírgula 2 4 2 3 2" xfId="23148"/>
    <cellStyle name="Vírgula 2 4 2 3 2 2" xfId="24035"/>
    <cellStyle name="Vírgula 2 4 2 3 2 2 2" xfId="25811"/>
    <cellStyle name="Vírgula 2 4 2 3 2 3" xfId="24923"/>
    <cellStyle name="Vírgula 2 4 2 3 3" xfId="23532"/>
    <cellStyle name="Vírgula 2 4 2 3 3 2" xfId="25308"/>
    <cellStyle name="Vírgula 2 4 2 3 4" xfId="24420"/>
    <cellStyle name="Vírgula 2 4 2 4" xfId="2484"/>
    <cellStyle name="Vírgula 2 4 3" xfId="22307"/>
    <cellStyle name="Vírgula 2 4 3 2" xfId="22323"/>
    <cellStyle name="Vírgula 2 4 3 2 2" xfId="22652"/>
    <cellStyle name="Vírgula 2 4 3 2 2 2" xfId="23208"/>
    <cellStyle name="Vírgula 2 4 3 2 2 2 2" xfId="24095"/>
    <cellStyle name="Vírgula 2 4 3 2 2 2 2 2" xfId="25871"/>
    <cellStyle name="Vírgula 2 4 3 2 2 2 3" xfId="24983"/>
    <cellStyle name="Vírgula 2 4 3 2 2 3" xfId="23592"/>
    <cellStyle name="Vírgula 2 4 3 2 2 3 2" xfId="25368"/>
    <cellStyle name="Vírgula 2 4 3 2 2 4" xfId="24480"/>
    <cellStyle name="Vírgula 2 4 3 3" xfId="22345"/>
    <cellStyle name="Vírgula 2 4 3 3 2" xfId="22383"/>
    <cellStyle name="Vírgula 2 4 3 3 2 2" xfId="22674"/>
    <cellStyle name="Vírgula 2 4 3 3 2 2 2" xfId="23230"/>
    <cellStyle name="Vírgula 2 4 3 3 2 2 2 2" xfId="24117"/>
    <cellStyle name="Vírgula 2 4 3 3 2 2 2 2 2" xfId="25893"/>
    <cellStyle name="Vírgula 2 4 3 3 2 2 2 3" xfId="25005"/>
    <cellStyle name="Vírgula 2 4 3 3 2 2 3" xfId="23614"/>
    <cellStyle name="Vírgula 2 4 3 3 2 2 3 2" xfId="25390"/>
    <cellStyle name="Vírgula 2 4 3 3 2 2 4" xfId="24502"/>
    <cellStyle name="Vírgula 2 4 3 3 3" xfId="22422"/>
    <cellStyle name="Vírgula 2 4 3 3 3 2" xfId="22696"/>
    <cellStyle name="Vírgula 2 4 3 3 3 2 2" xfId="23238"/>
    <cellStyle name="Vírgula 2 4 3 3 3 2 2 2" xfId="24125"/>
    <cellStyle name="Vírgula 2 4 3 3 3 2 2 2 2" xfId="25901"/>
    <cellStyle name="Vírgula 2 4 3 3 3 2 2 3" xfId="25013"/>
    <cellStyle name="Vírgula 2 4 3 3 3 2 3" xfId="23622"/>
    <cellStyle name="Vírgula 2 4 3 3 3 2 3 2" xfId="25398"/>
    <cellStyle name="Vírgula 2 4 3 3 3 2 4" xfId="24510"/>
    <cellStyle name="Vírgula 2 4 3 3 4" xfId="22660"/>
    <cellStyle name="Vírgula 2 4 3 3 4 2" xfId="23216"/>
    <cellStyle name="Vírgula 2 4 3 3 4 2 2" xfId="24103"/>
    <cellStyle name="Vírgula 2 4 3 3 4 2 2 2" xfId="25879"/>
    <cellStyle name="Vírgula 2 4 3 3 4 2 3" xfId="24991"/>
    <cellStyle name="Vírgula 2 4 3 3 4 3" xfId="23600"/>
    <cellStyle name="Vírgula 2 4 3 3 4 3 2" xfId="25376"/>
    <cellStyle name="Vírgula 2 4 3 3 4 4" xfId="24488"/>
    <cellStyle name="Vírgula 2 4 3 4" xfId="22361"/>
    <cellStyle name="Vírgula 2 4 3 4 2" xfId="22666"/>
    <cellStyle name="Vírgula 2 4 3 4 2 2" xfId="23222"/>
    <cellStyle name="Vírgula 2 4 3 4 2 2 2" xfId="24109"/>
    <cellStyle name="Vírgula 2 4 3 4 2 2 2 2" xfId="25885"/>
    <cellStyle name="Vírgula 2 4 3 4 2 2 3" xfId="24997"/>
    <cellStyle name="Vírgula 2 4 3 4 2 3" xfId="23606"/>
    <cellStyle name="Vírgula 2 4 3 4 2 3 2" xfId="25382"/>
    <cellStyle name="Vírgula 2 4 3 4 2 4" xfId="24494"/>
    <cellStyle name="Vírgula 2 4 3 5" xfId="22646"/>
    <cellStyle name="Vírgula 2 4 3 5 2" xfId="23202"/>
    <cellStyle name="Vírgula 2 4 3 5 2 2" xfId="24089"/>
    <cellStyle name="Vírgula 2 4 3 5 2 2 2" xfId="25865"/>
    <cellStyle name="Vírgula 2 4 3 5 2 3" xfId="24977"/>
    <cellStyle name="Vírgula 2 4 3 5 3" xfId="23586"/>
    <cellStyle name="Vírgula 2 4 3 5 3 2" xfId="25362"/>
    <cellStyle name="Vírgula 2 4 3 5 4" xfId="24474"/>
    <cellStyle name="Vírgula 2 4 4" xfId="22563"/>
    <cellStyle name="Vírgula 2 4 4 2" xfId="23119"/>
    <cellStyle name="Vírgula 2 4 4 2 2" xfId="24006"/>
    <cellStyle name="Vírgula 2 4 4 2 2 2" xfId="25782"/>
    <cellStyle name="Vírgula 2 4 4 2 3" xfId="24894"/>
    <cellStyle name="Vírgula 2 4 4 3" xfId="23503"/>
    <cellStyle name="Vírgula 2 4 4 3 2" xfId="25279"/>
    <cellStyle name="Vírgula 2 4 4 4" xfId="24391"/>
    <cellStyle name="Vírgula 2 4 5" xfId="2436"/>
    <cellStyle name="Vírgula 2 4 6" xfId="26047"/>
    <cellStyle name="Vírgula 2 4 7" xfId="2293"/>
    <cellStyle name="Vírgula 2 5" xfId="32679"/>
    <cellStyle name="Vírgula 2 6" xfId="32680"/>
    <cellStyle name="Vírgula 2 6 2" xfId="32681"/>
    <cellStyle name="Vírgula 2 6 3" xfId="32682"/>
    <cellStyle name="Vírgula 2 6 4" xfId="32683"/>
    <cellStyle name="Vírgula 3" xfId="60"/>
    <cellStyle name="Vírgula 3 2" xfId="2031"/>
    <cellStyle name="Vírgula 3 2 2" xfId="2032"/>
    <cellStyle name="Vírgula 3 2 2 10" xfId="26025"/>
    <cellStyle name="Vírgula 3 2 2 11" xfId="2291"/>
    <cellStyle name="Vírgula 3 2 2 12" xfId="26430"/>
    <cellStyle name="Vírgula 3 2 2 2" xfId="2634"/>
    <cellStyle name="Vírgula 3 2 2 2 2" xfId="22638"/>
    <cellStyle name="Vírgula 3 2 2 2 2 2" xfId="23194"/>
    <cellStyle name="Vírgula 3 2 2 2 2 2 2" xfId="24081"/>
    <cellStyle name="Vírgula 3 2 2 2 2 2 2 2" xfId="25857"/>
    <cellStyle name="Vírgula 3 2 2 2 2 2 3" xfId="24969"/>
    <cellStyle name="Vírgula 3 2 2 2 2 3" xfId="23578"/>
    <cellStyle name="Vírgula 3 2 2 2 2 3 2" xfId="25354"/>
    <cellStyle name="Vírgula 3 2 2 2 2 4" xfId="24466"/>
    <cellStyle name="Vírgula 3 2 2 2 3" xfId="22992"/>
    <cellStyle name="Vírgula 3 2 2 2 3 2" xfId="23879"/>
    <cellStyle name="Vírgula 3 2 2 2 3 2 2" xfId="25655"/>
    <cellStyle name="Vírgula 3 2 2 2 3 3" xfId="24767"/>
    <cellStyle name="Vírgula 3 2 2 2 4" xfId="23376"/>
    <cellStyle name="Vírgula 3 2 2 2 4 2" xfId="25152"/>
    <cellStyle name="Vírgula 3 2 2 2 5" xfId="24264"/>
    <cellStyle name="Vírgula 3 2 2 3" xfId="2609"/>
    <cellStyle name="Vírgula 3 2 2 3 2" xfId="22630"/>
    <cellStyle name="Vírgula 3 2 2 3 2 2" xfId="23186"/>
    <cellStyle name="Vírgula 3 2 2 3 2 2 2" xfId="24073"/>
    <cellStyle name="Vírgula 3 2 2 3 2 2 2 2" xfId="25849"/>
    <cellStyle name="Vírgula 3 2 2 3 2 2 3" xfId="24961"/>
    <cellStyle name="Vírgula 3 2 2 3 2 3" xfId="23570"/>
    <cellStyle name="Vírgula 3 2 2 3 2 3 2" xfId="25346"/>
    <cellStyle name="Vírgula 3 2 2 3 2 4" xfId="24458"/>
    <cellStyle name="Vírgula 3 2 2 4" xfId="22561"/>
    <cellStyle name="Vírgula 3 2 2 4 2" xfId="23117"/>
    <cellStyle name="Vírgula 3 2 2 4 2 2" xfId="24004"/>
    <cellStyle name="Vírgula 3 2 2 4 2 2 2" xfId="25780"/>
    <cellStyle name="Vírgula 3 2 2 4 2 3" xfId="24892"/>
    <cellStyle name="Vírgula 3 2 2 4 3" xfId="23501"/>
    <cellStyle name="Vírgula 3 2 2 4 3 2" xfId="25277"/>
    <cellStyle name="Vírgula 3 2 2 4 4" xfId="24389"/>
    <cellStyle name="Vírgula 3 2 2 5" xfId="22858"/>
    <cellStyle name="Vírgula 3 2 2 5 2" xfId="23745"/>
    <cellStyle name="Vírgula 3 2 2 5 2 2" xfId="25521"/>
    <cellStyle name="Vírgula 3 2 2 5 3" xfId="24633"/>
    <cellStyle name="Vírgula 3 2 2 6" xfId="22977"/>
    <cellStyle name="Vírgula 3 2 2 6 2" xfId="23864"/>
    <cellStyle name="Vírgula 3 2 2 6 2 2" xfId="25640"/>
    <cellStyle name="Vírgula 3 2 2 6 3" xfId="24752"/>
    <cellStyle name="Vírgula 3 2 2 7" xfId="23361"/>
    <cellStyle name="Vírgula 3 2 2 7 2" xfId="25137"/>
    <cellStyle name="Vírgula 3 2 2 8" xfId="24249"/>
    <cellStyle name="Vírgula 3 2 2 9" xfId="2434"/>
    <cellStyle name="Vírgula 3 2 3" xfId="2033"/>
    <cellStyle name="Vírgula 3 2 3 2" xfId="22613"/>
    <cellStyle name="Vírgula 3 2 3 2 2" xfId="23169"/>
    <cellStyle name="Vírgula 3 2 3 2 2 2" xfId="24056"/>
    <cellStyle name="Vírgula 3 2 3 2 2 2 2" xfId="25832"/>
    <cellStyle name="Vírgula 3 2 3 2 2 3" xfId="24944"/>
    <cellStyle name="Vírgula 3 2 3 2 3" xfId="23553"/>
    <cellStyle name="Vírgula 3 2 3 2 3 2" xfId="25329"/>
    <cellStyle name="Vírgula 3 2 3 2 4" xfId="24441"/>
    <cellStyle name="Vírgula 3 2 3 3" xfId="2564"/>
    <cellStyle name="Vírgula 3 2 4" xfId="32684"/>
    <cellStyle name="Vírgula 3 3" xfId="2034"/>
    <cellStyle name="Vírgula 3 3 2" xfId="2035"/>
    <cellStyle name="Vírgula 3 3 2 2" xfId="22566"/>
    <cellStyle name="Vírgula 3 3 2 2 2" xfId="23122"/>
    <cellStyle name="Vírgula 3 3 2 2 2 2" xfId="24009"/>
    <cellStyle name="Vírgula 3 3 2 2 2 2 2" xfId="25785"/>
    <cellStyle name="Vírgula 3 3 2 2 2 3" xfId="24897"/>
    <cellStyle name="Vírgula 3 3 2 2 3" xfId="23506"/>
    <cellStyle name="Vírgula 3 3 2 2 3 2" xfId="25282"/>
    <cellStyle name="Vírgula 3 3 2 2 4" xfId="24394"/>
    <cellStyle name="Vírgula 3 3 2 3" xfId="2439"/>
    <cellStyle name="Vírgula 3 3 2 4" xfId="2296"/>
    <cellStyle name="Vírgula 3 3 3" xfId="22449"/>
    <cellStyle name="Vírgula 3 3 3 2" xfId="23005"/>
    <cellStyle name="Vírgula 3 3 3 2 2" xfId="23892"/>
    <cellStyle name="Vírgula 3 3 3 2 2 2" xfId="25668"/>
    <cellStyle name="Vírgula 3 3 3 2 3" xfId="24780"/>
    <cellStyle name="Vírgula 3 3 3 3" xfId="23389"/>
    <cellStyle name="Vírgula 3 3 3 3 2" xfId="25165"/>
    <cellStyle name="Vírgula 3 3 3 4" xfId="24277"/>
    <cellStyle name="Vírgula 3 3 4" xfId="2321"/>
    <cellStyle name="Vírgula 3 3 5" xfId="2175"/>
    <cellStyle name="Vírgula 3 4" xfId="2036"/>
    <cellStyle name="Vírgula 3 4 2" xfId="22579"/>
    <cellStyle name="Vírgula 3 4 2 2" xfId="23135"/>
    <cellStyle name="Vírgula 3 4 2 2 2" xfId="24022"/>
    <cellStyle name="Vírgula 3 4 2 2 2 2" xfId="25798"/>
    <cellStyle name="Vírgula 3 4 2 2 3" xfId="24910"/>
    <cellStyle name="Vírgula 3 4 2 3" xfId="23519"/>
    <cellStyle name="Vírgula 3 4 2 3 2" xfId="25295"/>
    <cellStyle name="Vírgula 3 4 2 4" xfId="24407"/>
    <cellStyle name="Vírgula 3 4 3" xfId="2468"/>
    <cellStyle name="Vírgula 3 5" xfId="2682"/>
    <cellStyle name="Vírgula 3 5 2" xfId="22639"/>
    <cellStyle name="Vírgula 3 5 2 2" xfId="23195"/>
    <cellStyle name="Vírgula 3 5 2 2 2" xfId="24082"/>
    <cellStyle name="Vírgula 3 5 2 2 2 2" xfId="25858"/>
    <cellStyle name="Vírgula 3 5 2 2 3" xfId="24970"/>
    <cellStyle name="Vírgula 3 5 2 3" xfId="23579"/>
    <cellStyle name="Vírgula 3 5 2 3 2" xfId="25355"/>
    <cellStyle name="Vírgula 3 5 2 4" xfId="24467"/>
    <cellStyle name="Vírgula 3 6" xfId="32685"/>
    <cellStyle name="Vírgula 4" xfId="2037"/>
    <cellStyle name="Vírgula 4 10" xfId="26321"/>
    <cellStyle name="Vírgula 4 2" xfId="22445"/>
    <cellStyle name="Vírgula 4 2 2" xfId="23001"/>
    <cellStyle name="Vírgula 4 2 2 2" xfId="23888"/>
    <cellStyle name="Vírgula 4 2 2 2 2" xfId="25664"/>
    <cellStyle name="Vírgula 4 2 2 3" xfId="24776"/>
    <cellStyle name="Vírgula 4 2 3" xfId="23385"/>
    <cellStyle name="Vírgula 4 2 3 2" xfId="25161"/>
    <cellStyle name="Vírgula 4 2 4" xfId="24273"/>
    <cellStyle name="Vírgula 4 2 5" xfId="26188"/>
    <cellStyle name="Vírgula 4 2 6" xfId="26558"/>
    <cellStyle name="Vírgula 4 3" xfId="22749"/>
    <cellStyle name="Vírgula 4 3 2" xfId="23636"/>
    <cellStyle name="Vírgula 4 3 2 2" xfId="25412"/>
    <cellStyle name="Vírgula 4 3 3" xfId="24524"/>
    <cellStyle name="Vírgula 4 3 4" xfId="26187"/>
    <cellStyle name="Vírgula 4 3 5" xfId="26557"/>
    <cellStyle name="Vírgula 4 4" xfId="22868"/>
    <cellStyle name="Vírgula 4 4 2" xfId="23755"/>
    <cellStyle name="Vírgula 4 4 2 2" xfId="25531"/>
    <cellStyle name="Vírgula 4 4 3" xfId="24643"/>
    <cellStyle name="Vírgula 4 4 4" xfId="26665"/>
    <cellStyle name="Vírgula 4 5" xfId="23252"/>
    <cellStyle name="Vírgula 4 5 2" xfId="25028"/>
    <cellStyle name="Vírgula 4 6" xfId="24140"/>
    <cellStyle name="Vírgula 4 7" xfId="2316"/>
    <cellStyle name="Vírgula 4 8" xfId="25916"/>
    <cellStyle name="Vírgula 4 9" xfId="2171"/>
    <cellStyle name="Vírgula 5" xfId="2038"/>
    <cellStyle name="Vírgula 5 2" xfId="2039"/>
    <cellStyle name="Vírgula 5 2 2" xfId="2525"/>
    <cellStyle name="Vírgula 5 2 2 2" xfId="22608"/>
    <cellStyle name="Vírgula 5 2 2 2 2" xfId="23164"/>
    <cellStyle name="Vírgula 5 2 2 2 2 2" xfId="24051"/>
    <cellStyle name="Vírgula 5 2 2 2 2 2 2" xfId="25827"/>
    <cellStyle name="Vírgula 5 2 2 2 2 3" xfId="24939"/>
    <cellStyle name="Vírgula 5 2 2 2 3" xfId="23548"/>
    <cellStyle name="Vírgula 5 2 2 2 3 2" xfId="25324"/>
    <cellStyle name="Vírgula 5 2 2 2 4" xfId="24436"/>
    <cellStyle name="Vírgula 5 2 2 3" xfId="26190"/>
    <cellStyle name="Vírgula 5 2 2 4" xfId="26560"/>
    <cellStyle name="Vírgula 5 2 3" xfId="22576"/>
    <cellStyle name="Vírgula 5 2 3 2" xfId="23132"/>
    <cellStyle name="Vírgula 5 2 3 2 2" xfId="24019"/>
    <cellStyle name="Vírgula 5 2 3 2 2 2" xfId="25795"/>
    <cellStyle name="Vírgula 5 2 3 2 3" xfId="24907"/>
    <cellStyle name="Vírgula 5 2 3 3" xfId="23516"/>
    <cellStyle name="Vírgula 5 2 3 3 2" xfId="25292"/>
    <cellStyle name="Vírgula 5 2 3 4" xfId="24404"/>
    <cellStyle name="Vírgula 5 2 4" xfId="22983"/>
    <cellStyle name="Vírgula 5 2 4 2" xfId="23870"/>
    <cellStyle name="Vírgula 5 2 4 2 2" xfId="25646"/>
    <cellStyle name="Vírgula 5 2 4 3" xfId="24758"/>
    <cellStyle name="Vírgula 5 2 5" xfId="23367"/>
    <cellStyle name="Vírgula 5 2 5 2" xfId="25143"/>
    <cellStyle name="Vírgula 5 2 6" xfId="24255"/>
    <cellStyle name="Vírgula 5 2 7" xfId="2465"/>
    <cellStyle name="Vírgula 5 3" xfId="2040"/>
    <cellStyle name="Vírgula 5 3 2" xfId="22609"/>
    <cellStyle name="Vírgula 5 3 2 2" xfId="23165"/>
    <cellStyle name="Vírgula 5 3 2 2 2" xfId="24052"/>
    <cellStyle name="Vírgula 5 3 2 2 2 2" xfId="25828"/>
    <cellStyle name="Vírgula 5 3 2 2 3" xfId="24940"/>
    <cellStyle name="Vírgula 5 3 2 3" xfId="23549"/>
    <cellStyle name="Vírgula 5 3 2 3 2" xfId="25325"/>
    <cellStyle name="Vírgula 5 3 2 4" xfId="24437"/>
    <cellStyle name="Vírgula 5 3 2 5" xfId="26667"/>
    <cellStyle name="Vírgula 5 3 3" xfId="22986"/>
    <cellStyle name="Vírgula 5 3 3 2" xfId="23873"/>
    <cellStyle name="Vírgula 5 3 3 2 2" xfId="25649"/>
    <cellStyle name="Vírgula 5 3 3 3" xfId="24761"/>
    <cellStyle name="Vírgula 5 3 4" xfId="23370"/>
    <cellStyle name="Vírgula 5 3 4 2" xfId="25146"/>
    <cellStyle name="Vírgula 5 3 5" xfId="24258"/>
    <cellStyle name="Vírgula 5 3 6" xfId="26029"/>
    <cellStyle name="Vírgula 5 3 7" xfId="2526"/>
    <cellStyle name="Vírgula 5 3 8" xfId="26434"/>
    <cellStyle name="Vírgula 5 4" xfId="2315"/>
    <cellStyle name="Vírgula 5 4 2" xfId="26189"/>
    <cellStyle name="Vírgula 5 4 3" xfId="26559"/>
    <cellStyle name="Vírgula 5 5" xfId="2170"/>
    <cellStyle name="Vírgula 5 5 2" xfId="26664"/>
    <cellStyle name="Vírgula 5 6" xfId="26320"/>
    <cellStyle name="Vírgula 6" xfId="2041"/>
    <cellStyle name="Vírgula 6 2" xfId="2042"/>
    <cellStyle name="Vírgula 6 2 2" xfId="22450"/>
    <cellStyle name="Vírgula 6 2 2 2" xfId="23006"/>
    <cellStyle name="Vírgula 6 2 2 2 2" xfId="23893"/>
    <cellStyle name="Vírgula 6 2 2 2 2 2" xfId="25669"/>
    <cellStyle name="Vírgula 6 2 2 2 3" xfId="24781"/>
    <cellStyle name="Vírgula 6 2 2 3" xfId="23390"/>
    <cellStyle name="Vírgula 6 2 2 3 2" xfId="25166"/>
    <cellStyle name="Vírgula 6 2 2 4" xfId="24278"/>
    <cellStyle name="Vírgula 6 2 2 5" xfId="26191"/>
    <cellStyle name="Vírgula 6 2 2 6" xfId="26561"/>
    <cellStyle name="Vírgula 6 2 3" xfId="2322"/>
    <cellStyle name="Vírgula 6 2 4" xfId="2176"/>
    <cellStyle name="Vírgula 6 3" xfId="2043"/>
    <cellStyle name="Vírgula 6 3 2" xfId="2524"/>
    <cellStyle name="Vírgula 6 3 2 2" xfId="22607"/>
    <cellStyle name="Vírgula 6 3 2 2 2" xfId="23163"/>
    <cellStyle name="Vírgula 6 3 2 2 2 2" xfId="24050"/>
    <cellStyle name="Vírgula 6 3 2 2 2 2 2" xfId="25826"/>
    <cellStyle name="Vírgula 6 3 2 2 2 3" xfId="24938"/>
    <cellStyle name="Vírgula 6 3 2 2 3" xfId="23547"/>
    <cellStyle name="Vírgula 6 3 2 2 3 2" xfId="25323"/>
    <cellStyle name="Vírgula 6 3 2 2 4" xfId="24435"/>
    <cellStyle name="Vírgula 6 3 2 3" xfId="26192"/>
    <cellStyle name="Vírgula 6 3 2 4" xfId="26562"/>
    <cellStyle name="Vírgula 6 3 3" xfId="22577"/>
    <cellStyle name="Vírgula 6 3 3 2" xfId="23133"/>
    <cellStyle name="Vírgula 6 3 3 2 2" xfId="24020"/>
    <cellStyle name="Vírgula 6 3 3 2 2 2" xfId="25796"/>
    <cellStyle name="Vírgula 6 3 3 2 3" xfId="24908"/>
    <cellStyle name="Vírgula 6 3 3 3" xfId="23517"/>
    <cellStyle name="Vírgula 6 3 3 3 2" xfId="25293"/>
    <cellStyle name="Vírgula 6 3 3 4" xfId="24405"/>
    <cellStyle name="Vírgula 6 3 4" xfId="22984"/>
    <cellStyle name="Vírgula 6 3 4 2" xfId="23871"/>
    <cellStyle name="Vírgula 6 3 4 2 2" xfId="25647"/>
    <cellStyle name="Vírgula 6 3 4 3" xfId="24759"/>
    <cellStyle name="Vírgula 6 3 5" xfId="23368"/>
    <cellStyle name="Vírgula 6 3 5 2" xfId="25144"/>
    <cellStyle name="Vírgula 6 3 6" xfId="24256"/>
    <cellStyle name="Vírgula 6 3 7" xfId="2466"/>
    <cellStyle name="Vírgula 6 4" xfId="2044"/>
    <cellStyle name="Vírgula 6 4 2" xfId="22610"/>
    <cellStyle name="Vírgula 6 4 2 2" xfId="23166"/>
    <cellStyle name="Vírgula 6 4 2 2 2" xfId="24053"/>
    <cellStyle name="Vírgula 6 4 2 2 2 2" xfId="25829"/>
    <cellStyle name="Vírgula 6 4 2 2 3" xfId="24941"/>
    <cellStyle name="Vírgula 6 4 2 3" xfId="23550"/>
    <cellStyle name="Vírgula 6 4 2 3 2" xfId="25326"/>
    <cellStyle name="Vírgula 6 4 2 4" xfId="24438"/>
    <cellStyle name="Vírgula 6 4 3" xfId="22987"/>
    <cellStyle name="Vírgula 6 4 3 2" xfId="23874"/>
    <cellStyle name="Vírgula 6 4 3 2 2" xfId="25650"/>
    <cellStyle name="Vírgula 6 4 3 3" xfId="24762"/>
    <cellStyle name="Vírgula 6 4 4" xfId="23371"/>
    <cellStyle name="Vírgula 6 4 4 2" xfId="25147"/>
    <cellStyle name="Vírgula 6 4 5" xfId="24259"/>
    <cellStyle name="Vírgula 6 4 6" xfId="26030"/>
    <cellStyle name="Vírgula 6 4 7" xfId="2527"/>
    <cellStyle name="Vírgula 6 4 8" xfId="26435"/>
    <cellStyle name="Vírgula 6 5" xfId="2317"/>
    <cellStyle name="Vírgula 6 6" xfId="32686"/>
    <cellStyle name="Vírgula 7" xfId="2045"/>
    <cellStyle name="Vírgula 7 10" xfId="32687"/>
    <cellStyle name="Vírgula 7 10 2" xfId="32688"/>
    <cellStyle name="Vírgula 7 10 2 2" xfId="32689"/>
    <cellStyle name="Vírgula 7 10 2 3" xfId="32690"/>
    <cellStyle name="Vírgula 7 10 2 4" xfId="32691"/>
    <cellStyle name="Vírgula 7 10 3" xfId="32692"/>
    <cellStyle name="Vírgula 7 10 4" xfId="32693"/>
    <cellStyle name="Vírgula 7 10 5" xfId="32694"/>
    <cellStyle name="Vírgula 7 11" xfId="32695"/>
    <cellStyle name="Vírgula 7 11 2" xfId="32696"/>
    <cellStyle name="Vírgula 7 11 3" xfId="32697"/>
    <cellStyle name="Vírgula 7 11 4" xfId="32698"/>
    <cellStyle name="Vírgula 7 12" xfId="32699"/>
    <cellStyle name="Vírgula 7 12 2" xfId="32700"/>
    <cellStyle name="Vírgula 7 12 3" xfId="32701"/>
    <cellStyle name="Vírgula 7 12 4" xfId="32702"/>
    <cellStyle name="Vírgula 7 13" xfId="32703"/>
    <cellStyle name="Vírgula 7 13 2" xfId="32704"/>
    <cellStyle name="Vírgula 7 13 3" xfId="32705"/>
    <cellStyle name="Vírgula 7 13 4" xfId="32706"/>
    <cellStyle name="Vírgula 7 14" xfId="32707"/>
    <cellStyle name="Vírgula 7 14 2" xfId="32708"/>
    <cellStyle name="Vírgula 7 14 3" xfId="32709"/>
    <cellStyle name="Vírgula 7 15" xfId="32710"/>
    <cellStyle name="Vírgula 7 15 2" xfId="32711"/>
    <cellStyle name="Vírgula 7 16" xfId="32712"/>
    <cellStyle name="Vírgula 7 17" xfId="32713"/>
    <cellStyle name="Vírgula 7 2" xfId="2046"/>
    <cellStyle name="Vírgula 7 2 10" xfId="32714"/>
    <cellStyle name="Vírgula 7 2 10 2" xfId="32715"/>
    <cellStyle name="Vírgula 7 2 10 3" xfId="32716"/>
    <cellStyle name="Vírgula 7 2 10 4" xfId="32717"/>
    <cellStyle name="Vírgula 7 2 11" xfId="32718"/>
    <cellStyle name="Vírgula 7 2 11 2" xfId="32719"/>
    <cellStyle name="Vírgula 7 2 11 3" xfId="32720"/>
    <cellStyle name="Vírgula 7 2 12" xfId="32721"/>
    <cellStyle name="Vírgula 7 2 12 2" xfId="32722"/>
    <cellStyle name="Vírgula 7 2 13" xfId="32723"/>
    <cellStyle name="Vírgula 7 2 14" xfId="32724"/>
    <cellStyle name="Vírgula 7 2 2" xfId="22565"/>
    <cellStyle name="Vírgula 7 2 2 2" xfId="23121"/>
    <cellStyle name="Vírgula 7 2 2 2 2" xfId="24008"/>
    <cellStyle name="Vírgula 7 2 2 2 2 2" xfId="25784"/>
    <cellStyle name="Vírgula 7 2 2 2 2 2 2" xfId="32725"/>
    <cellStyle name="Vírgula 7 2 2 2 2 2 3" xfId="32726"/>
    <cellStyle name="Vírgula 7 2 2 2 2 2 4" xfId="32727"/>
    <cellStyle name="Vírgula 7 2 2 2 2 3" xfId="32728"/>
    <cellStyle name="Vírgula 7 2 2 2 2 4" xfId="32729"/>
    <cellStyle name="Vírgula 7 2 2 2 2 5" xfId="32730"/>
    <cellStyle name="Vírgula 7 2 2 2 3" xfId="24896"/>
    <cellStyle name="Vírgula 7 2 2 2 3 2" xfId="32731"/>
    <cellStyle name="Vírgula 7 2 2 2 3 3" xfId="32732"/>
    <cellStyle name="Vírgula 7 2 2 2 3 4" xfId="32733"/>
    <cellStyle name="Vírgula 7 2 2 2 4" xfId="32734"/>
    <cellStyle name="Vírgula 7 2 2 2 5" xfId="32735"/>
    <cellStyle name="Vírgula 7 2 2 2 6" xfId="32736"/>
    <cellStyle name="Vírgula 7 2 2 3" xfId="23505"/>
    <cellStyle name="Vírgula 7 2 2 3 2" xfId="25281"/>
    <cellStyle name="Vírgula 7 2 2 3 2 2" xfId="32737"/>
    <cellStyle name="Vírgula 7 2 2 3 2 3" xfId="32738"/>
    <cellStyle name="Vírgula 7 2 2 3 2 4" xfId="32739"/>
    <cellStyle name="Vírgula 7 2 2 3 3" xfId="32740"/>
    <cellStyle name="Vírgula 7 2 2 3 4" xfId="32741"/>
    <cellStyle name="Vírgula 7 2 2 3 5" xfId="32742"/>
    <cellStyle name="Vírgula 7 2 2 4" xfId="24393"/>
    <cellStyle name="Vírgula 7 2 2 4 2" xfId="32743"/>
    <cellStyle name="Vírgula 7 2 2 4 3" xfId="32744"/>
    <cellStyle name="Vírgula 7 2 2 4 4" xfId="32745"/>
    <cellStyle name="Vírgula 7 2 2 5" xfId="32746"/>
    <cellStyle name="Vírgula 7 2 2 5 2" xfId="32747"/>
    <cellStyle name="Vírgula 7 2 2 5 3" xfId="32748"/>
    <cellStyle name="Vírgula 7 2 2 5 4" xfId="32749"/>
    <cellStyle name="Vírgula 7 2 2 6" xfId="32750"/>
    <cellStyle name="Vírgula 7 2 2 6 2" xfId="32751"/>
    <cellStyle name="Vírgula 7 2 2 6 3" xfId="32752"/>
    <cellStyle name="Vírgula 7 2 2 7" xfId="32753"/>
    <cellStyle name="Vírgula 7 2 2 8" xfId="32754"/>
    <cellStyle name="Vírgula 7 2 2 9" xfId="32755"/>
    <cellStyle name="Vírgula 7 2 3" xfId="2438"/>
    <cellStyle name="Vírgula 7 2 3 2" xfId="32756"/>
    <cellStyle name="Vírgula 7 2 3 2 2" xfId="32757"/>
    <cellStyle name="Vírgula 7 2 3 2 2 2" xfId="32758"/>
    <cellStyle name="Vírgula 7 2 3 2 2 2 2" xfId="32759"/>
    <cellStyle name="Vírgula 7 2 3 2 2 2 3" xfId="32760"/>
    <cellStyle name="Vírgula 7 2 3 2 2 2 4" xfId="32761"/>
    <cellStyle name="Vírgula 7 2 3 2 2 3" xfId="32762"/>
    <cellStyle name="Vírgula 7 2 3 2 2 4" xfId="32763"/>
    <cellStyle name="Vírgula 7 2 3 2 2 5" xfId="32764"/>
    <cellStyle name="Vírgula 7 2 3 2 3" xfId="32765"/>
    <cellStyle name="Vírgula 7 2 3 2 3 2" xfId="32766"/>
    <cellStyle name="Vírgula 7 2 3 2 3 3" xfId="32767"/>
    <cellStyle name="Vírgula 7 2 3 2 3 4" xfId="32768"/>
    <cellStyle name="Vírgula 7 2 3 2 4" xfId="32769"/>
    <cellStyle name="Vírgula 7 2 3 2 5" xfId="32770"/>
    <cellStyle name="Vírgula 7 2 3 2 6" xfId="32771"/>
    <cellStyle name="Vírgula 7 2 3 3" xfId="32772"/>
    <cellStyle name="Vírgula 7 2 3 3 2" xfId="32773"/>
    <cellStyle name="Vírgula 7 2 3 3 2 2" xfId="32774"/>
    <cellStyle name="Vírgula 7 2 3 3 2 3" xfId="32775"/>
    <cellStyle name="Vírgula 7 2 3 3 2 4" xfId="32776"/>
    <cellStyle name="Vírgula 7 2 3 3 3" xfId="32777"/>
    <cellStyle name="Vírgula 7 2 3 3 4" xfId="32778"/>
    <cellStyle name="Vírgula 7 2 3 3 5" xfId="32779"/>
    <cellStyle name="Vírgula 7 2 3 4" xfId="32780"/>
    <cellStyle name="Vírgula 7 2 3 4 2" xfId="32781"/>
    <cellStyle name="Vírgula 7 2 3 4 3" xfId="32782"/>
    <cellStyle name="Vírgula 7 2 3 4 4" xfId="32783"/>
    <cellStyle name="Vírgula 7 2 3 5" xfId="32784"/>
    <cellStyle name="Vírgula 7 2 3 5 2" xfId="32785"/>
    <cellStyle name="Vírgula 7 2 3 5 3" xfId="32786"/>
    <cellStyle name="Vírgula 7 2 3 5 4" xfId="32787"/>
    <cellStyle name="Vírgula 7 2 3 6" xfId="32788"/>
    <cellStyle name="Vírgula 7 2 3 6 2" xfId="32789"/>
    <cellStyle name="Vírgula 7 2 3 6 3" xfId="32790"/>
    <cellStyle name="Vírgula 7 2 3 7" xfId="32791"/>
    <cellStyle name="Vírgula 7 2 3 8" xfId="32792"/>
    <cellStyle name="Vírgula 7 2 3 9" xfId="32793"/>
    <cellStyle name="Vírgula 7 2 4" xfId="26193"/>
    <cellStyle name="Vírgula 7 2 4 2" xfId="32794"/>
    <cellStyle name="Vírgula 7 2 4 2 2" xfId="32795"/>
    <cellStyle name="Vírgula 7 2 4 2 2 2" xfId="32796"/>
    <cellStyle name="Vírgula 7 2 4 2 2 3" xfId="32797"/>
    <cellStyle name="Vírgula 7 2 4 2 2 4" xfId="32798"/>
    <cellStyle name="Vírgula 7 2 4 2 3" xfId="32799"/>
    <cellStyle name="Vírgula 7 2 4 2 4" xfId="32800"/>
    <cellStyle name="Vírgula 7 2 4 2 5" xfId="32801"/>
    <cellStyle name="Vírgula 7 2 4 3" xfId="32802"/>
    <cellStyle name="Vírgula 7 2 4 3 2" xfId="32803"/>
    <cellStyle name="Vírgula 7 2 4 3 3" xfId="32804"/>
    <cellStyle name="Vírgula 7 2 4 3 4" xfId="32805"/>
    <cellStyle name="Vírgula 7 2 4 4" xfId="32806"/>
    <cellStyle name="Vírgula 7 2 4 5" xfId="32807"/>
    <cellStyle name="Vírgula 7 2 4 6" xfId="32808"/>
    <cellStyle name="Vírgula 7 2 5" xfId="2295"/>
    <cellStyle name="Vírgula 7 2 5 2" xfId="32809"/>
    <cellStyle name="Vírgula 7 2 5 2 2" xfId="32810"/>
    <cellStyle name="Vírgula 7 2 5 2 2 2" xfId="32811"/>
    <cellStyle name="Vírgula 7 2 5 2 2 3" xfId="32812"/>
    <cellStyle name="Vírgula 7 2 5 2 2 4" xfId="32813"/>
    <cellStyle name="Vírgula 7 2 5 2 3" xfId="32814"/>
    <cellStyle name="Vírgula 7 2 5 2 4" xfId="32815"/>
    <cellStyle name="Vírgula 7 2 5 2 5" xfId="32816"/>
    <cellStyle name="Vírgula 7 2 5 3" xfId="32817"/>
    <cellStyle name="Vírgula 7 2 5 3 2" xfId="32818"/>
    <cellStyle name="Vírgula 7 2 5 3 3" xfId="32819"/>
    <cellStyle name="Vírgula 7 2 5 3 4" xfId="32820"/>
    <cellStyle name="Vírgula 7 2 5 4" xfId="32821"/>
    <cellStyle name="Vírgula 7 2 5 5" xfId="32822"/>
    <cellStyle name="Vírgula 7 2 5 6" xfId="32823"/>
    <cellStyle name="Vírgula 7 2 6" xfId="26563"/>
    <cellStyle name="Vírgula 7 2 6 2" xfId="32824"/>
    <cellStyle name="Vírgula 7 2 6 2 2" xfId="32825"/>
    <cellStyle name="Vírgula 7 2 6 2 2 2" xfId="32826"/>
    <cellStyle name="Vírgula 7 2 6 2 2 3" xfId="32827"/>
    <cellStyle name="Vírgula 7 2 6 2 2 4" xfId="32828"/>
    <cellStyle name="Vírgula 7 2 6 2 3" xfId="32829"/>
    <cellStyle name="Vírgula 7 2 6 2 4" xfId="32830"/>
    <cellStyle name="Vírgula 7 2 6 2 5" xfId="32831"/>
    <cellStyle name="Vírgula 7 2 6 3" xfId="32832"/>
    <cellStyle name="Vírgula 7 2 6 3 2" xfId="32833"/>
    <cellStyle name="Vírgula 7 2 6 3 3" xfId="32834"/>
    <cellStyle name="Vírgula 7 2 6 3 4" xfId="32835"/>
    <cellStyle name="Vírgula 7 2 6 4" xfId="32836"/>
    <cellStyle name="Vírgula 7 2 6 5" xfId="32837"/>
    <cellStyle name="Vírgula 7 2 6 6" xfId="32838"/>
    <cellStyle name="Vírgula 7 2 7" xfId="32839"/>
    <cellStyle name="Vírgula 7 2 7 2" xfId="32840"/>
    <cellStyle name="Vírgula 7 2 7 2 2" xfId="32841"/>
    <cellStyle name="Vírgula 7 2 7 2 3" xfId="32842"/>
    <cellStyle name="Vírgula 7 2 7 2 4" xfId="32843"/>
    <cellStyle name="Vírgula 7 2 7 3" xfId="32844"/>
    <cellStyle name="Vírgula 7 2 7 4" xfId="32845"/>
    <cellStyle name="Vírgula 7 2 7 5" xfId="32846"/>
    <cellStyle name="Vírgula 7 2 8" xfId="32847"/>
    <cellStyle name="Vírgula 7 2 8 2" xfId="32848"/>
    <cellStyle name="Vírgula 7 2 8 3" xfId="32849"/>
    <cellStyle name="Vírgula 7 2 8 4" xfId="32850"/>
    <cellStyle name="Vírgula 7 2 9" xfId="32851"/>
    <cellStyle name="Vírgula 7 2 9 2" xfId="32852"/>
    <cellStyle name="Vírgula 7 2 9 3" xfId="32853"/>
    <cellStyle name="Vírgula 7 2 9 4" xfId="32854"/>
    <cellStyle name="Vírgula 7 3" xfId="2047"/>
    <cellStyle name="Vírgula 7 3 10" xfId="32855"/>
    <cellStyle name="Vírgula 7 3 10 2" xfId="32856"/>
    <cellStyle name="Vírgula 7 3 10 3" xfId="32857"/>
    <cellStyle name="Vírgula 7 3 10 4" xfId="32858"/>
    <cellStyle name="Vírgula 7 3 11" xfId="32859"/>
    <cellStyle name="Vírgula 7 3 11 2" xfId="32860"/>
    <cellStyle name="Vírgula 7 3 11 3" xfId="32861"/>
    <cellStyle name="Vírgula 7 3 12" xfId="32862"/>
    <cellStyle name="Vírgula 7 3 12 2" xfId="32863"/>
    <cellStyle name="Vírgula 7 3 13" xfId="32864"/>
    <cellStyle name="Vírgula 7 3 14" xfId="32865"/>
    <cellStyle name="Vírgula 7 3 2" xfId="22572"/>
    <cellStyle name="Vírgula 7 3 2 2" xfId="23128"/>
    <cellStyle name="Vírgula 7 3 2 2 2" xfId="24015"/>
    <cellStyle name="Vírgula 7 3 2 2 2 2" xfId="25791"/>
    <cellStyle name="Vírgula 7 3 2 2 2 2 2" xfId="32866"/>
    <cellStyle name="Vírgula 7 3 2 2 2 2 3" xfId="32867"/>
    <cellStyle name="Vírgula 7 3 2 2 2 2 4" xfId="32868"/>
    <cellStyle name="Vírgula 7 3 2 2 2 3" xfId="32869"/>
    <cellStyle name="Vírgula 7 3 2 2 2 4" xfId="32870"/>
    <cellStyle name="Vírgula 7 3 2 2 2 5" xfId="32871"/>
    <cellStyle name="Vírgula 7 3 2 2 3" xfId="24903"/>
    <cellStyle name="Vírgula 7 3 2 2 3 2" xfId="32872"/>
    <cellStyle name="Vírgula 7 3 2 2 3 3" xfId="32873"/>
    <cellStyle name="Vírgula 7 3 2 2 3 4" xfId="32874"/>
    <cellStyle name="Vírgula 7 3 2 2 4" xfId="32875"/>
    <cellStyle name="Vírgula 7 3 2 2 5" xfId="32876"/>
    <cellStyle name="Vírgula 7 3 2 2 6" xfId="32877"/>
    <cellStyle name="Vírgula 7 3 2 3" xfId="23512"/>
    <cellStyle name="Vírgula 7 3 2 3 2" xfId="25288"/>
    <cellStyle name="Vírgula 7 3 2 3 2 2" xfId="32878"/>
    <cellStyle name="Vírgula 7 3 2 3 2 3" xfId="32879"/>
    <cellStyle name="Vírgula 7 3 2 3 2 4" xfId="32880"/>
    <cellStyle name="Vírgula 7 3 2 3 3" xfId="32881"/>
    <cellStyle name="Vírgula 7 3 2 3 4" xfId="32882"/>
    <cellStyle name="Vírgula 7 3 2 3 5" xfId="32883"/>
    <cellStyle name="Vírgula 7 3 2 4" xfId="24400"/>
    <cellStyle name="Vírgula 7 3 2 4 2" xfId="32884"/>
    <cellStyle name="Vírgula 7 3 2 4 3" xfId="32885"/>
    <cellStyle name="Vírgula 7 3 2 4 4" xfId="32886"/>
    <cellStyle name="Vírgula 7 3 2 5" xfId="32887"/>
    <cellStyle name="Vírgula 7 3 2 5 2" xfId="32888"/>
    <cellStyle name="Vírgula 7 3 2 5 3" xfId="32889"/>
    <cellStyle name="Vírgula 7 3 2 5 4" xfId="32890"/>
    <cellStyle name="Vírgula 7 3 2 6" xfId="32891"/>
    <cellStyle name="Vírgula 7 3 2 6 2" xfId="32892"/>
    <cellStyle name="Vírgula 7 3 2 6 3" xfId="32893"/>
    <cellStyle name="Vírgula 7 3 2 7" xfId="32894"/>
    <cellStyle name="Vírgula 7 3 2 8" xfId="32895"/>
    <cellStyle name="Vírgula 7 3 2 9" xfId="32896"/>
    <cellStyle name="Vírgula 7 3 3" xfId="22979"/>
    <cellStyle name="Vírgula 7 3 3 2" xfId="23866"/>
    <cellStyle name="Vírgula 7 3 3 2 2" xfId="25642"/>
    <cellStyle name="Vírgula 7 3 3 2 2 2" xfId="32897"/>
    <cellStyle name="Vírgula 7 3 3 2 2 2 2" xfId="32898"/>
    <cellStyle name="Vírgula 7 3 3 2 2 2 3" xfId="32899"/>
    <cellStyle name="Vírgula 7 3 3 2 2 2 4" xfId="32900"/>
    <cellStyle name="Vírgula 7 3 3 2 2 3" xfId="32901"/>
    <cellStyle name="Vírgula 7 3 3 2 2 4" xfId="32902"/>
    <cellStyle name="Vírgula 7 3 3 2 2 5" xfId="32903"/>
    <cellStyle name="Vírgula 7 3 3 2 3" xfId="32904"/>
    <cellStyle name="Vírgula 7 3 3 2 3 2" xfId="32905"/>
    <cellStyle name="Vírgula 7 3 3 2 3 3" xfId="32906"/>
    <cellStyle name="Vírgula 7 3 3 2 3 4" xfId="32907"/>
    <cellStyle name="Vírgula 7 3 3 2 4" xfId="32908"/>
    <cellStyle name="Vírgula 7 3 3 2 5" xfId="32909"/>
    <cellStyle name="Vírgula 7 3 3 2 6" xfId="32910"/>
    <cellStyle name="Vírgula 7 3 3 3" xfId="24754"/>
    <cellStyle name="Vírgula 7 3 3 3 2" xfId="32911"/>
    <cellStyle name="Vírgula 7 3 3 3 2 2" xfId="32912"/>
    <cellStyle name="Vírgula 7 3 3 3 2 3" xfId="32913"/>
    <cellStyle name="Vírgula 7 3 3 3 2 4" xfId="32914"/>
    <cellStyle name="Vírgula 7 3 3 3 3" xfId="32915"/>
    <cellStyle name="Vírgula 7 3 3 3 4" xfId="32916"/>
    <cellStyle name="Vírgula 7 3 3 3 5" xfId="32917"/>
    <cellStyle name="Vírgula 7 3 3 4" xfId="32918"/>
    <cellStyle name="Vírgula 7 3 3 4 2" xfId="32919"/>
    <cellStyle name="Vírgula 7 3 3 4 3" xfId="32920"/>
    <cellStyle name="Vírgula 7 3 3 4 4" xfId="32921"/>
    <cellStyle name="Vírgula 7 3 3 5" xfId="32922"/>
    <cellStyle name="Vírgula 7 3 3 5 2" xfId="32923"/>
    <cellStyle name="Vírgula 7 3 3 5 3" xfId="32924"/>
    <cellStyle name="Vírgula 7 3 3 5 4" xfId="32925"/>
    <cellStyle name="Vírgula 7 3 3 6" xfId="32926"/>
    <cellStyle name="Vírgula 7 3 3 6 2" xfId="32927"/>
    <cellStyle name="Vírgula 7 3 3 6 3" xfId="32928"/>
    <cellStyle name="Vírgula 7 3 3 7" xfId="32929"/>
    <cellStyle name="Vírgula 7 3 3 8" xfId="32930"/>
    <cellStyle name="Vírgula 7 3 3 9" xfId="32931"/>
    <cellStyle name="Vírgula 7 3 4" xfId="23363"/>
    <cellStyle name="Vírgula 7 3 4 2" xfId="25139"/>
    <cellStyle name="Vírgula 7 3 4 2 2" xfId="32932"/>
    <cellStyle name="Vírgula 7 3 4 2 2 2" xfId="32933"/>
    <cellStyle name="Vírgula 7 3 4 2 2 3" xfId="32934"/>
    <cellStyle name="Vírgula 7 3 4 2 2 4" xfId="32935"/>
    <cellStyle name="Vírgula 7 3 4 2 3" xfId="32936"/>
    <cellStyle name="Vírgula 7 3 4 2 4" xfId="32937"/>
    <cellStyle name="Vírgula 7 3 4 2 5" xfId="32938"/>
    <cellStyle name="Vírgula 7 3 4 3" xfId="32939"/>
    <cellStyle name="Vírgula 7 3 4 3 2" xfId="32940"/>
    <cellStyle name="Vírgula 7 3 4 3 3" xfId="32941"/>
    <cellStyle name="Vírgula 7 3 4 3 4" xfId="32942"/>
    <cellStyle name="Vírgula 7 3 4 4" xfId="32943"/>
    <cellStyle name="Vírgula 7 3 4 5" xfId="32944"/>
    <cellStyle name="Vírgula 7 3 4 6" xfId="32945"/>
    <cellStyle name="Vírgula 7 3 5" xfId="24251"/>
    <cellStyle name="Vírgula 7 3 5 2" xfId="32946"/>
    <cellStyle name="Vírgula 7 3 5 2 2" xfId="32947"/>
    <cellStyle name="Vírgula 7 3 5 2 2 2" xfId="32948"/>
    <cellStyle name="Vírgula 7 3 5 2 2 3" xfId="32949"/>
    <cellStyle name="Vírgula 7 3 5 2 2 4" xfId="32950"/>
    <cellStyle name="Vírgula 7 3 5 2 3" xfId="32951"/>
    <cellStyle name="Vírgula 7 3 5 2 4" xfId="32952"/>
    <cellStyle name="Vírgula 7 3 5 2 5" xfId="32953"/>
    <cellStyle name="Vírgula 7 3 5 3" xfId="32954"/>
    <cellStyle name="Vírgula 7 3 5 3 2" xfId="32955"/>
    <cellStyle name="Vírgula 7 3 5 3 3" xfId="32956"/>
    <cellStyle name="Vírgula 7 3 5 3 4" xfId="32957"/>
    <cellStyle name="Vírgula 7 3 5 4" xfId="32958"/>
    <cellStyle name="Vírgula 7 3 5 5" xfId="32959"/>
    <cellStyle name="Vírgula 7 3 5 6" xfId="32960"/>
    <cellStyle name="Vírgula 7 3 6" xfId="2461"/>
    <cellStyle name="Vírgula 7 3 6 2" xfId="32961"/>
    <cellStyle name="Vírgula 7 3 6 2 2" xfId="32962"/>
    <cellStyle name="Vírgula 7 3 6 2 2 2" xfId="32963"/>
    <cellStyle name="Vírgula 7 3 6 2 2 3" xfId="32964"/>
    <cellStyle name="Vírgula 7 3 6 2 2 4" xfId="32965"/>
    <cellStyle name="Vírgula 7 3 6 2 3" xfId="32966"/>
    <cellStyle name="Vírgula 7 3 6 2 4" xfId="32967"/>
    <cellStyle name="Vírgula 7 3 6 2 5" xfId="32968"/>
    <cellStyle name="Vírgula 7 3 6 3" xfId="32969"/>
    <cellStyle name="Vírgula 7 3 6 3 2" xfId="32970"/>
    <cellStyle name="Vírgula 7 3 6 3 3" xfId="32971"/>
    <cellStyle name="Vírgula 7 3 6 3 4" xfId="32972"/>
    <cellStyle name="Vírgula 7 3 6 4" xfId="32973"/>
    <cellStyle name="Vírgula 7 3 6 5" xfId="32974"/>
    <cellStyle name="Vírgula 7 3 6 6" xfId="32975"/>
    <cellStyle name="Vírgula 7 3 7" xfId="26670"/>
    <cellStyle name="Vírgula 7 3 7 2" xfId="32976"/>
    <cellStyle name="Vírgula 7 3 7 2 2" xfId="32977"/>
    <cellStyle name="Vírgula 7 3 7 2 3" xfId="32978"/>
    <cellStyle name="Vírgula 7 3 7 2 4" xfId="32979"/>
    <cellStyle name="Vírgula 7 3 7 3" xfId="32980"/>
    <cellStyle name="Vírgula 7 3 7 4" xfId="32981"/>
    <cellStyle name="Vírgula 7 3 7 5" xfId="32982"/>
    <cellStyle name="Vírgula 7 3 8" xfId="32983"/>
    <cellStyle name="Vírgula 7 3 8 2" xfId="32984"/>
    <cellStyle name="Vírgula 7 3 8 3" xfId="32985"/>
    <cellStyle name="Vírgula 7 3 8 4" xfId="32986"/>
    <cellStyle name="Vírgula 7 3 9" xfId="32987"/>
    <cellStyle name="Vírgula 7 3 9 2" xfId="32988"/>
    <cellStyle name="Vírgula 7 3 9 3" xfId="32989"/>
    <cellStyle name="Vírgula 7 3 9 4" xfId="32990"/>
    <cellStyle name="Vírgula 7 4" xfId="22448"/>
    <cellStyle name="Vírgula 7 4 10" xfId="32991"/>
    <cellStyle name="Vírgula 7 4 10 2" xfId="32992"/>
    <cellStyle name="Vírgula 7 4 10 3" xfId="32993"/>
    <cellStyle name="Vírgula 7 4 11" xfId="32994"/>
    <cellStyle name="Vírgula 7 4 12" xfId="32995"/>
    <cellStyle name="Vírgula 7 4 13" xfId="32996"/>
    <cellStyle name="Vírgula 7 4 2" xfId="23004"/>
    <cellStyle name="Vírgula 7 4 2 10" xfId="32997"/>
    <cellStyle name="Vírgula 7 4 2 11" xfId="32998"/>
    <cellStyle name="Vírgula 7 4 2 2" xfId="23891"/>
    <cellStyle name="Vírgula 7 4 2 2 10" xfId="32999"/>
    <cellStyle name="Vírgula 7 4 2 2 2" xfId="25667"/>
    <cellStyle name="Vírgula 7 4 2 2 2 2" xfId="33000"/>
    <cellStyle name="Vírgula 7 4 2 2 2 2 2" xfId="33001"/>
    <cellStyle name="Vírgula 7 4 2 2 2 2 2 2" xfId="33002"/>
    <cellStyle name="Vírgula 7 4 2 2 2 2 2 3" xfId="33003"/>
    <cellStyle name="Vírgula 7 4 2 2 2 2 2 4" xfId="33004"/>
    <cellStyle name="Vírgula 7 4 2 2 2 2 3" xfId="33005"/>
    <cellStyle name="Vírgula 7 4 2 2 2 2 4" xfId="33006"/>
    <cellStyle name="Vírgula 7 4 2 2 2 2 5" xfId="33007"/>
    <cellStyle name="Vírgula 7 4 2 2 2 3" xfId="33008"/>
    <cellStyle name="Vírgula 7 4 2 2 2 3 2" xfId="33009"/>
    <cellStyle name="Vírgula 7 4 2 2 2 3 3" xfId="33010"/>
    <cellStyle name="Vírgula 7 4 2 2 2 3 4" xfId="33011"/>
    <cellStyle name="Vírgula 7 4 2 2 2 4" xfId="33012"/>
    <cellStyle name="Vírgula 7 4 2 2 2 5" xfId="33013"/>
    <cellStyle name="Vírgula 7 4 2 2 2 6" xfId="33014"/>
    <cellStyle name="Vírgula 7 4 2 2 3" xfId="33015"/>
    <cellStyle name="Vírgula 7 4 2 2 3 2" xfId="33016"/>
    <cellStyle name="Vírgula 7 4 2 2 3 2 2" xfId="33017"/>
    <cellStyle name="Vírgula 7 4 2 2 3 2 2 2" xfId="33018"/>
    <cellStyle name="Vírgula 7 4 2 2 3 2 2 3" xfId="33019"/>
    <cellStyle name="Vírgula 7 4 2 2 3 2 2 4" xfId="33020"/>
    <cellStyle name="Vírgula 7 4 2 2 3 2 3" xfId="33021"/>
    <cellStyle name="Vírgula 7 4 2 2 3 2 4" xfId="33022"/>
    <cellStyle name="Vírgula 7 4 2 2 3 2 5" xfId="33023"/>
    <cellStyle name="Vírgula 7 4 2 2 3 3" xfId="33024"/>
    <cellStyle name="Vírgula 7 4 2 2 3 3 2" xfId="33025"/>
    <cellStyle name="Vírgula 7 4 2 2 3 3 3" xfId="33026"/>
    <cellStyle name="Vírgula 7 4 2 2 3 3 4" xfId="33027"/>
    <cellStyle name="Vírgula 7 4 2 2 3 4" xfId="33028"/>
    <cellStyle name="Vírgula 7 4 2 2 3 5" xfId="33029"/>
    <cellStyle name="Vírgula 7 4 2 2 3 6" xfId="33030"/>
    <cellStyle name="Vírgula 7 4 2 2 4" xfId="33031"/>
    <cellStyle name="Vírgula 7 4 2 2 4 2" xfId="33032"/>
    <cellStyle name="Vírgula 7 4 2 2 4 2 2" xfId="33033"/>
    <cellStyle name="Vírgula 7 4 2 2 4 2 3" xfId="33034"/>
    <cellStyle name="Vírgula 7 4 2 2 4 2 4" xfId="33035"/>
    <cellStyle name="Vírgula 7 4 2 2 4 3" xfId="33036"/>
    <cellStyle name="Vírgula 7 4 2 2 4 4" xfId="33037"/>
    <cellStyle name="Vírgula 7 4 2 2 4 5" xfId="33038"/>
    <cellStyle name="Vírgula 7 4 2 2 5" xfId="33039"/>
    <cellStyle name="Vírgula 7 4 2 2 5 2" xfId="33040"/>
    <cellStyle name="Vírgula 7 4 2 2 5 3" xfId="33041"/>
    <cellStyle name="Vírgula 7 4 2 2 5 4" xfId="33042"/>
    <cellStyle name="Vírgula 7 4 2 2 6" xfId="33043"/>
    <cellStyle name="Vírgula 7 4 2 2 6 2" xfId="33044"/>
    <cellStyle name="Vírgula 7 4 2 2 6 3" xfId="33045"/>
    <cellStyle name="Vírgula 7 4 2 2 6 4" xfId="33046"/>
    <cellStyle name="Vírgula 7 4 2 2 7" xfId="33047"/>
    <cellStyle name="Vírgula 7 4 2 2 7 2" xfId="33048"/>
    <cellStyle name="Vírgula 7 4 2 2 7 3" xfId="33049"/>
    <cellStyle name="Vírgula 7 4 2 2 8" xfId="33050"/>
    <cellStyle name="Vírgula 7 4 2 2 9" xfId="33051"/>
    <cellStyle name="Vírgula 7 4 2 3" xfId="24779"/>
    <cellStyle name="Vírgula 7 4 2 3 2" xfId="33052"/>
    <cellStyle name="Vírgula 7 4 2 3 2 2" xfId="33053"/>
    <cellStyle name="Vírgula 7 4 2 3 2 2 2" xfId="33054"/>
    <cellStyle name="Vírgula 7 4 2 3 2 2 3" xfId="33055"/>
    <cellStyle name="Vírgula 7 4 2 3 2 2 4" xfId="33056"/>
    <cellStyle name="Vírgula 7 4 2 3 2 3" xfId="33057"/>
    <cellStyle name="Vírgula 7 4 2 3 2 4" xfId="33058"/>
    <cellStyle name="Vírgula 7 4 2 3 2 5" xfId="33059"/>
    <cellStyle name="Vírgula 7 4 2 3 3" xfId="33060"/>
    <cellStyle name="Vírgula 7 4 2 3 3 2" xfId="33061"/>
    <cellStyle name="Vírgula 7 4 2 3 3 3" xfId="33062"/>
    <cellStyle name="Vírgula 7 4 2 3 3 4" xfId="33063"/>
    <cellStyle name="Vírgula 7 4 2 3 4" xfId="33064"/>
    <cellStyle name="Vírgula 7 4 2 3 5" xfId="33065"/>
    <cellStyle name="Vírgula 7 4 2 3 6" xfId="33066"/>
    <cellStyle name="Vírgula 7 4 2 4" xfId="33067"/>
    <cellStyle name="Vírgula 7 4 2 4 2" xfId="33068"/>
    <cellStyle name="Vírgula 7 4 2 4 2 2" xfId="33069"/>
    <cellStyle name="Vírgula 7 4 2 4 2 2 2" xfId="33070"/>
    <cellStyle name="Vírgula 7 4 2 4 2 2 3" xfId="33071"/>
    <cellStyle name="Vírgula 7 4 2 4 2 2 4" xfId="33072"/>
    <cellStyle name="Vírgula 7 4 2 4 2 3" xfId="33073"/>
    <cellStyle name="Vírgula 7 4 2 4 2 4" xfId="33074"/>
    <cellStyle name="Vírgula 7 4 2 4 2 5" xfId="33075"/>
    <cellStyle name="Vírgula 7 4 2 4 3" xfId="33076"/>
    <cellStyle name="Vírgula 7 4 2 4 3 2" xfId="33077"/>
    <cellStyle name="Vírgula 7 4 2 4 3 3" xfId="33078"/>
    <cellStyle name="Vírgula 7 4 2 4 3 4" xfId="33079"/>
    <cellStyle name="Vírgula 7 4 2 4 4" xfId="33080"/>
    <cellStyle name="Vírgula 7 4 2 4 5" xfId="33081"/>
    <cellStyle name="Vírgula 7 4 2 4 6" xfId="33082"/>
    <cellStyle name="Vírgula 7 4 2 5" xfId="33083"/>
    <cellStyle name="Vírgula 7 4 2 5 2" xfId="33084"/>
    <cellStyle name="Vírgula 7 4 2 5 2 2" xfId="33085"/>
    <cellStyle name="Vírgula 7 4 2 5 2 3" xfId="33086"/>
    <cellStyle name="Vírgula 7 4 2 5 2 4" xfId="33087"/>
    <cellStyle name="Vírgula 7 4 2 5 3" xfId="33088"/>
    <cellStyle name="Vírgula 7 4 2 5 4" xfId="33089"/>
    <cellStyle name="Vírgula 7 4 2 5 5" xfId="33090"/>
    <cellStyle name="Vírgula 7 4 2 6" xfId="33091"/>
    <cellStyle name="Vírgula 7 4 2 6 2" xfId="33092"/>
    <cellStyle name="Vírgula 7 4 2 6 3" xfId="33093"/>
    <cellStyle name="Vírgula 7 4 2 6 4" xfId="33094"/>
    <cellStyle name="Vírgula 7 4 2 7" xfId="33095"/>
    <cellStyle name="Vírgula 7 4 2 7 2" xfId="33096"/>
    <cellStyle name="Vírgula 7 4 2 7 3" xfId="33097"/>
    <cellStyle name="Vírgula 7 4 2 7 4" xfId="33098"/>
    <cellStyle name="Vírgula 7 4 2 8" xfId="33099"/>
    <cellStyle name="Vírgula 7 4 2 8 2" xfId="33100"/>
    <cellStyle name="Vírgula 7 4 2 8 3" xfId="33101"/>
    <cellStyle name="Vírgula 7 4 2 9" xfId="33102"/>
    <cellStyle name="Vírgula 7 4 3" xfId="23388"/>
    <cellStyle name="Vírgula 7 4 3 2" xfId="25164"/>
    <cellStyle name="Vírgula 7 4 3 2 2" xfId="33103"/>
    <cellStyle name="Vírgula 7 4 3 2 2 2" xfId="33104"/>
    <cellStyle name="Vírgula 7 4 3 2 2 2 2" xfId="33105"/>
    <cellStyle name="Vírgula 7 4 3 2 2 2 3" xfId="33106"/>
    <cellStyle name="Vírgula 7 4 3 2 2 2 4" xfId="33107"/>
    <cellStyle name="Vírgula 7 4 3 2 2 3" xfId="33108"/>
    <cellStyle name="Vírgula 7 4 3 2 2 4" xfId="33109"/>
    <cellStyle name="Vírgula 7 4 3 2 2 5" xfId="33110"/>
    <cellStyle name="Vírgula 7 4 3 2 3" xfId="33111"/>
    <cellStyle name="Vírgula 7 4 3 2 3 2" xfId="33112"/>
    <cellStyle name="Vírgula 7 4 3 2 3 3" xfId="33113"/>
    <cellStyle name="Vírgula 7 4 3 2 3 4" xfId="33114"/>
    <cellStyle name="Vírgula 7 4 3 2 4" xfId="33115"/>
    <cellStyle name="Vírgula 7 4 3 2 5" xfId="33116"/>
    <cellStyle name="Vírgula 7 4 3 2 6" xfId="33117"/>
    <cellStyle name="Vírgula 7 4 3 3" xfId="33118"/>
    <cellStyle name="Vírgula 7 4 3 3 2" xfId="33119"/>
    <cellStyle name="Vírgula 7 4 3 3 2 2" xfId="33120"/>
    <cellStyle name="Vírgula 7 4 3 3 2 3" xfId="33121"/>
    <cellStyle name="Vírgula 7 4 3 3 2 4" xfId="33122"/>
    <cellStyle name="Vírgula 7 4 3 3 3" xfId="33123"/>
    <cellStyle name="Vírgula 7 4 3 3 4" xfId="33124"/>
    <cellStyle name="Vírgula 7 4 3 3 5" xfId="33125"/>
    <cellStyle name="Vírgula 7 4 3 4" xfId="33126"/>
    <cellStyle name="Vírgula 7 4 3 4 2" xfId="33127"/>
    <cellStyle name="Vírgula 7 4 3 4 3" xfId="33128"/>
    <cellStyle name="Vírgula 7 4 3 4 4" xfId="33129"/>
    <cellStyle name="Vírgula 7 4 3 5" xfId="33130"/>
    <cellStyle name="Vírgula 7 4 3 5 2" xfId="33131"/>
    <cellStyle name="Vírgula 7 4 3 5 3" xfId="33132"/>
    <cellStyle name="Vírgula 7 4 3 5 4" xfId="33133"/>
    <cellStyle name="Vírgula 7 4 3 6" xfId="33134"/>
    <cellStyle name="Vírgula 7 4 3 6 2" xfId="33135"/>
    <cellStyle name="Vírgula 7 4 3 6 3" xfId="33136"/>
    <cellStyle name="Vírgula 7 4 3 7" xfId="33137"/>
    <cellStyle name="Vírgula 7 4 3 8" xfId="33138"/>
    <cellStyle name="Vírgula 7 4 3 9" xfId="33139"/>
    <cellStyle name="Vírgula 7 4 4" xfId="24276"/>
    <cellStyle name="Vírgula 7 4 4 2" xfId="33140"/>
    <cellStyle name="Vírgula 7 4 4 2 2" xfId="33141"/>
    <cellStyle name="Vírgula 7 4 4 2 2 2" xfId="33142"/>
    <cellStyle name="Vírgula 7 4 4 2 2 3" xfId="33143"/>
    <cellStyle name="Vírgula 7 4 4 2 2 4" xfId="33144"/>
    <cellStyle name="Vírgula 7 4 4 2 3" xfId="33145"/>
    <cellStyle name="Vírgula 7 4 4 2 4" xfId="33146"/>
    <cellStyle name="Vírgula 7 4 4 2 5" xfId="33147"/>
    <cellStyle name="Vírgula 7 4 4 3" xfId="33148"/>
    <cellStyle name="Vírgula 7 4 4 3 2" xfId="33149"/>
    <cellStyle name="Vírgula 7 4 4 3 3" xfId="33150"/>
    <cellStyle name="Vírgula 7 4 4 3 4" xfId="33151"/>
    <cellStyle name="Vírgula 7 4 4 4" xfId="33152"/>
    <cellStyle name="Vírgula 7 4 4 5" xfId="33153"/>
    <cellStyle name="Vírgula 7 4 4 6" xfId="33154"/>
    <cellStyle name="Vírgula 7 4 5" xfId="33155"/>
    <cellStyle name="Vírgula 7 4 5 2" xfId="33156"/>
    <cellStyle name="Vírgula 7 4 5 2 2" xfId="33157"/>
    <cellStyle name="Vírgula 7 4 5 2 2 2" xfId="33158"/>
    <cellStyle name="Vírgula 7 4 5 2 2 3" xfId="33159"/>
    <cellStyle name="Vírgula 7 4 5 2 2 4" xfId="33160"/>
    <cellStyle name="Vírgula 7 4 5 2 3" xfId="33161"/>
    <cellStyle name="Vírgula 7 4 5 2 4" xfId="33162"/>
    <cellStyle name="Vírgula 7 4 5 2 5" xfId="33163"/>
    <cellStyle name="Vírgula 7 4 5 3" xfId="33164"/>
    <cellStyle name="Vírgula 7 4 5 3 2" xfId="33165"/>
    <cellStyle name="Vírgula 7 4 5 3 3" xfId="33166"/>
    <cellStyle name="Vírgula 7 4 5 3 4" xfId="33167"/>
    <cellStyle name="Vírgula 7 4 5 4" xfId="33168"/>
    <cellStyle name="Vírgula 7 4 5 5" xfId="33169"/>
    <cellStyle name="Vírgula 7 4 5 6" xfId="33170"/>
    <cellStyle name="Vírgula 7 4 6" xfId="33171"/>
    <cellStyle name="Vírgula 7 4 6 2" xfId="33172"/>
    <cellStyle name="Vírgula 7 4 6 2 2" xfId="33173"/>
    <cellStyle name="Vírgula 7 4 6 2 2 2" xfId="33174"/>
    <cellStyle name="Vírgula 7 4 6 2 2 3" xfId="33175"/>
    <cellStyle name="Vírgula 7 4 6 2 2 4" xfId="33176"/>
    <cellStyle name="Vírgula 7 4 6 2 3" xfId="33177"/>
    <cellStyle name="Vírgula 7 4 6 2 4" xfId="33178"/>
    <cellStyle name="Vírgula 7 4 6 2 5" xfId="33179"/>
    <cellStyle name="Vírgula 7 4 6 3" xfId="33180"/>
    <cellStyle name="Vírgula 7 4 6 3 2" xfId="33181"/>
    <cellStyle name="Vírgula 7 4 6 3 3" xfId="33182"/>
    <cellStyle name="Vírgula 7 4 6 3 4" xfId="33183"/>
    <cellStyle name="Vírgula 7 4 6 4" xfId="33184"/>
    <cellStyle name="Vírgula 7 4 6 5" xfId="33185"/>
    <cellStyle name="Vírgula 7 4 6 6" xfId="33186"/>
    <cellStyle name="Vírgula 7 4 7" xfId="33187"/>
    <cellStyle name="Vírgula 7 4 7 2" xfId="33188"/>
    <cellStyle name="Vírgula 7 4 7 2 2" xfId="33189"/>
    <cellStyle name="Vírgula 7 4 7 2 3" xfId="33190"/>
    <cellStyle name="Vírgula 7 4 7 2 4" xfId="33191"/>
    <cellStyle name="Vírgula 7 4 7 3" xfId="33192"/>
    <cellStyle name="Vírgula 7 4 7 4" xfId="33193"/>
    <cellStyle name="Vírgula 7 4 7 5" xfId="33194"/>
    <cellStyle name="Vírgula 7 4 8" xfId="33195"/>
    <cellStyle name="Vírgula 7 4 8 2" xfId="33196"/>
    <cellStyle name="Vírgula 7 4 8 3" xfId="33197"/>
    <cellStyle name="Vírgula 7 4 8 4" xfId="33198"/>
    <cellStyle name="Vírgula 7 4 9" xfId="33199"/>
    <cellStyle name="Vírgula 7 4 9 2" xfId="33200"/>
    <cellStyle name="Vírgula 7 4 9 3" xfId="33201"/>
    <cellStyle name="Vírgula 7 4 9 4" xfId="33202"/>
    <cellStyle name="Vírgula 7 5" xfId="2320"/>
    <cellStyle name="Vírgula 7 5 10" xfId="33203"/>
    <cellStyle name="Vírgula 7 5 11" xfId="33204"/>
    <cellStyle name="Vírgula 7 5 2" xfId="33205"/>
    <cellStyle name="Vírgula 7 5 2 2" xfId="33206"/>
    <cellStyle name="Vírgula 7 5 2 2 2" xfId="33207"/>
    <cellStyle name="Vírgula 7 5 2 2 2 2" xfId="33208"/>
    <cellStyle name="Vírgula 7 5 2 2 2 2 2" xfId="33209"/>
    <cellStyle name="Vírgula 7 5 2 2 2 2 3" xfId="33210"/>
    <cellStyle name="Vírgula 7 5 2 2 2 2 4" xfId="33211"/>
    <cellStyle name="Vírgula 7 5 2 2 2 3" xfId="33212"/>
    <cellStyle name="Vírgula 7 5 2 2 2 4" xfId="33213"/>
    <cellStyle name="Vírgula 7 5 2 2 2 5" xfId="33214"/>
    <cellStyle name="Vírgula 7 5 2 2 3" xfId="33215"/>
    <cellStyle name="Vírgula 7 5 2 2 3 2" xfId="33216"/>
    <cellStyle name="Vírgula 7 5 2 2 3 3" xfId="33217"/>
    <cellStyle name="Vírgula 7 5 2 2 3 4" xfId="33218"/>
    <cellStyle name="Vírgula 7 5 2 2 4" xfId="33219"/>
    <cellStyle name="Vírgula 7 5 2 2 5" xfId="33220"/>
    <cellStyle name="Vírgula 7 5 2 2 6" xfId="33221"/>
    <cellStyle name="Vírgula 7 5 2 3" xfId="33222"/>
    <cellStyle name="Vírgula 7 5 2 3 2" xfId="33223"/>
    <cellStyle name="Vírgula 7 5 2 3 2 2" xfId="33224"/>
    <cellStyle name="Vírgula 7 5 2 3 2 3" xfId="33225"/>
    <cellStyle name="Vírgula 7 5 2 3 2 4" xfId="33226"/>
    <cellStyle name="Vírgula 7 5 2 3 3" xfId="33227"/>
    <cellStyle name="Vírgula 7 5 2 3 4" xfId="33228"/>
    <cellStyle name="Vírgula 7 5 2 3 5" xfId="33229"/>
    <cellStyle name="Vírgula 7 5 2 4" xfId="33230"/>
    <cellStyle name="Vírgula 7 5 2 4 2" xfId="33231"/>
    <cellStyle name="Vírgula 7 5 2 4 3" xfId="33232"/>
    <cellStyle name="Vírgula 7 5 2 4 4" xfId="33233"/>
    <cellStyle name="Vírgula 7 5 2 5" xfId="33234"/>
    <cellStyle name="Vírgula 7 5 2 5 2" xfId="33235"/>
    <cellStyle name="Vírgula 7 5 2 5 3" xfId="33236"/>
    <cellStyle name="Vírgula 7 5 2 5 4" xfId="33237"/>
    <cellStyle name="Vírgula 7 5 2 6" xfId="33238"/>
    <cellStyle name="Vírgula 7 5 2 6 2" xfId="33239"/>
    <cellStyle name="Vírgula 7 5 2 6 3" xfId="33240"/>
    <cellStyle name="Vírgula 7 5 2 7" xfId="33241"/>
    <cellStyle name="Vírgula 7 5 2 8" xfId="33242"/>
    <cellStyle name="Vírgula 7 5 2 9" xfId="33243"/>
    <cellStyle name="Vírgula 7 5 3" xfId="33244"/>
    <cellStyle name="Vírgula 7 5 3 2" xfId="33245"/>
    <cellStyle name="Vírgula 7 5 3 2 2" xfId="33246"/>
    <cellStyle name="Vírgula 7 5 3 2 2 2" xfId="33247"/>
    <cellStyle name="Vírgula 7 5 3 2 2 3" xfId="33248"/>
    <cellStyle name="Vírgula 7 5 3 2 2 4" xfId="33249"/>
    <cellStyle name="Vírgula 7 5 3 2 3" xfId="33250"/>
    <cellStyle name="Vírgula 7 5 3 2 4" xfId="33251"/>
    <cellStyle name="Vírgula 7 5 3 2 5" xfId="33252"/>
    <cellStyle name="Vírgula 7 5 3 3" xfId="33253"/>
    <cellStyle name="Vírgula 7 5 3 3 2" xfId="33254"/>
    <cellStyle name="Vírgula 7 5 3 3 3" xfId="33255"/>
    <cellStyle name="Vírgula 7 5 3 3 4" xfId="33256"/>
    <cellStyle name="Vírgula 7 5 3 4" xfId="33257"/>
    <cellStyle name="Vírgula 7 5 3 5" xfId="33258"/>
    <cellStyle name="Vírgula 7 5 3 6" xfId="33259"/>
    <cellStyle name="Vírgula 7 5 4" xfId="33260"/>
    <cellStyle name="Vírgula 7 5 4 2" xfId="33261"/>
    <cellStyle name="Vírgula 7 5 4 2 2" xfId="33262"/>
    <cellStyle name="Vírgula 7 5 4 2 2 2" xfId="33263"/>
    <cellStyle name="Vírgula 7 5 4 2 2 3" xfId="33264"/>
    <cellStyle name="Vírgula 7 5 4 2 2 4" xfId="33265"/>
    <cellStyle name="Vírgula 7 5 4 2 3" xfId="33266"/>
    <cellStyle name="Vírgula 7 5 4 2 4" xfId="33267"/>
    <cellStyle name="Vírgula 7 5 4 2 5" xfId="33268"/>
    <cellStyle name="Vírgula 7 5 4 3" xfId="33269"/>
    <cellStyle name="Vírgula 7 5 4 3 2" xfId="33270"/>
    <cellStyle name="Vírgula 7 5 4 3 3" xfId="33271"/>
    <cellStyle name="Vírgula 7 5 4 3 4" xfId="33272"/>
    <cellStyle name="Vírgula 7 5 4 4" xfId="33273"/>
    <cellStyle name="Vírgula 7 5 4 5" xfId="33274"/>
    <cellStyle name="Vírgula 7 5 4 6" xfId="33275"/>
    <cellStyle name="Vírgula 7 5 5" xfId="33276"/>
    <cellStyle name="Vírgula 7 5 5 2" xfId="33277"/>
    <cellStyle name="Vírgula 7 5 5 2 2" xfId="33278"/>
    <cellStyle name="Vírgula 7 5 5 2 3" xfId="33279"/>
    <cellStyle name="Vírgula 7 5 5 2 4" xfId="33280"/>
    <cellStyle name="Vírgula 7 5 5 3" xfId="33281"/>
    <cellStyle name="Vírgula 7 5 5 4" xfId="33282"/>
    <cellStyle name="Vírgula 7 5 5 5" xfId="33283"/>
    <cellStyle name="Vírgula 7 5 6" xfId="33284"/>
    <cellStyle name="Vírgula 7 5 6 2" xfId="33285"/>
    <cellStyle name="Vírgula 7 5 6 3" xfId="33286"/>
    <cellStyle name="Vírgula 7 5 6 4" xfId="33287"/>
    <cellStyle name="Vírgula 7 5 7" xfId="33288"/>
    <cellStyle name="Vírgula 7 5 7 2" xfId="33289"/>
    <cellStyle name="Vírgula 7 5 7 3" xfId="33290"/>
    <cellStyle name="Vírgula 7 5 7 4" xfId="33291"/>
    <cellStyle name="Vírgula 7 5 8" xfId="33292"/>
    <cellStyle name="Vírgula 7 5 8 2" xfId="33293"/>
    <cellStyle name="Vírgula 7 5 8 3" xfId="33294"/>
    <cellStyle name="Vírgula 7 5 9" xfId="33295"/>
    <cellStyle name="Vírgula 7 6" xfId="26049"/>
    <cellStyle name="Vírgula 7 6 2" xfId="33296"/>
    <cellStyle name="Vírgula 7 6 2 2" xfId="33297"/>
    <cellStyle name="Vírgula 7 6 2 2 2" xfId="33298"/>
    <cellStyle name="Vírgula 7 6 2 2 2 2" xfId="33299"/>
    <cellStyle name="Vírgula 7 6 2 2 2 3" xfId="33300"/>
    <cellStyle name="Vírgula 7 6 2 2 2 4" xfId="33301"/>
    <cellStyle name="Vírgula 7 6 2 2 3" xfId="33302"/>
    <cellStyle name="Vírgula 7 6 2 2 4" xfId="33303"/>
    <cellStyle name="Vírgula 7 6 2 2 5" xfId="33304"/>
    <cellStyle name="Vírgula 7 6 2 3" xfId="33305"/>
    <cellStyle name="Vírgula 7 6 2 3 2" xfId="33306"/>
    <cellStyle name="Vírgula 7 6 2 3 3" xfId="33307"/>
    <cellStyle name="Vírgula 7 6 2 3 4" xfId="33308"/>
    <cellStyle name="Vírgula 7 6 2 4" xfId="33309"/>
    <cellStyle name="Vírgula 7 6 2 5" xfId="33310"/>
    <cellStyle name="Vírgula 7 6 2 6" xfId="33311"/>
    <cellStyle name="Vírgula 7 6 3" xfId="33312"/>
    <cellStyle name="Vírgula 7 6 3 2" xfId="33313"/>
    <cellStyle name="Vírgula 7 6 3 2 2" xfId="33314"/>
    <cellStyle name="Vírgula 7 6 3 2 3" xfId="33315"/>
    <cellStyle name="Vírgula 7 6 3 2 4" xfId="33316"/>
    <cellStyle name="Vírgula 7 6 3 3" xfId="33317"/>
    <cellStyle name="Vírgula 7 6 3 4" xfId="33318"/>
    <cellStyle name="Vírgula 7 6 3 5" xfId="33319"/>
    <cellStyle name="Vírgula 7 6 4" xfId="33320"/>
    <cellStyle name="Vírgula 7 6 4 2" xfId="33321"/>
    <cellStyle name="Vírgula 7 6 4 3" xfId="33322"/>
    <cellStyle name="Vírgula 7 6 4 4" xfId="33323"/>
    <cellStyle name="Vírgula 7 6 5" xfId="33324"/>
    <cellStyle name="Vírgula 7 6 5 2" xfId="33325"/>
    <cellStyle name="Vírgula 7 6 5 3" xfId="33326"/>
    <cellStyle name="Vírgula 7 6 5 4" xfId="33327"/>
    <cellStyle name="Vírgula 7 6 6" xfId="33328"/>
    <cellStyle name="Vírgula 7 6 6 2" xfId="33329"/>
    <cellStyle name="Vírgula 7 6 6 3" xfId="33330"/>
    <cellStyle name="Vírgula 7 6 7" xfId="33331"/>
    <cellStyle name="Vírgula 7 6 8" xfId="33332"/>
    <cellStyle name="Vírgula 7 6 9" xfId="33333"/>
    <cellStyle name="Vírgula 7 7" xfId="2174"/>
    <cellStyle name="Vírgula 7 7 2" xfId="33334"/>
    <cellStyle name="Vírgula 7 7 2 2" xfId="33335"/>
    <cellStyle name="Vírgula 7 7 2 2 2" xfId="33336"/>
    <cellStyle name="Vírgula 7 7 2 2 3" xfId="33337"/>
    <cellStyle name="Vírgula 7 7 2 2 4" xfId="33338"/>
    <cellStyle name="Vírgula 7 7 2 3" xfId="33339"/>
    <cellStyle name="Vírgula 7 7 2 4" xfId="33340"/>
    <cellStyle name="Vírgula 7 7 2 5" xfId="33341"/>
    <cellStyle name="Vírgula 7 7 3" xfId="33342"/>
    <cellStyle name="Vírgula 7 7 3 2" xfId="33343"/>
    <cellStyle name="Vírgula 7 7 3 3" xfId="33344"/>
    <cellStyle name="Vírgula 7 7 3 4" xfId="33345"/>
    <cellStyle name="Vírgula 7 7 4" xfId="33346"/>
    <cellStyle name="Vírgula 7 7 5" xfId="33347"/>
    <cellStyle name="Vírgula 7 7 6" xfId="33348"/>
    <cellStyle name="Vírgula 7 8" xfId="26439"/>
    <cellStyle name="Vírgula 7 8 2" xfId="33349"/>
    <cellStyle name="Vírgula 7 8 2 2" xfId="33350"/>
    <cellStyle name="Vírgula 7 8 2 2 2" xfId="33351"/>
    <cellStyle name="Vírgula 7 8 2 2 3" xfId="33352"/>
    <cellStyle name="Vírgula 7 8 2 2 4" xfId="33353"/>
    <cellStyle name="Vírgula 7 8 2 3" xfId="33354"/>
    <cellStyle name="Vírgula 7 8 2 4" xfId="33355"/>
    <cellStyle name="Vírgula 7 8 2 5" xfId="33356"/>
    <cellStyle name="Vírgula 7 8 3" xfId="33357"/>
    <cellStyle name="Vírgula 7 8 3 2" xfId="33358"/>
    <cellStyle name="Vírgula 7 8 3 3" xfId="33359"/>
    <cellStyle name="Vírgula 7 8 3 4" xfId="33360"/>
    <cellStyle name="Vírgula 7 8 4" xfId="33361"/>
    <cellStyle name="Vírgula 7 8 5" xfId="33362"/>
    <cellStyle name="Vírgula 7 8 6" xfId="33363"/>
    <cellStyle name="Vírgula 7 9" xfId="33364"/>
    <cellStyle name="Vírgula 7 9 2" xfId="33365"/>
    <cellStyle name="Vírgula 7 9 2 2" xfId="33366"/>
    <cellStyle name="Vírgula 7 9 2 2 2" xfId="33367"/>
    <cellStyle name="Vírgula 7 9 2 2 3" xfId="33368"/>
    <cellStyle name="Vírgula 7 9 2 2 4" xfId="33369"/>
    <cellStyle name="Vírgula 7 9 2 3" xfId="33370"/>
    <cellStyle name="Vírgula 7 9 2 4" xfId="33371"/>
    <cellStyle name="Vírgula 7 9 2 5" xfId="33372"/>
    <cellStyle name="Vírgula 7 9 3" xfId="33373"/>
    <cellStyle name="Vírgula 7 9 3 2" xfId="33374"/>
    <cellStyle name="Vírgula 7 9 3 3" xfId="33375"/>
    <cellStyle name="Vírgula 7 9 3 4" xfId="33376"/>
    <cellStyle name="Vírgula 7 9 4" xfId="33377"/>
    <cellStyle name="Vírgula 7 9 5" xfId="33378"/>
    <cellStyle name="Vírgula 7 9 6" xfId="33379"/>
    <cellStyle name="Vírgula 8" xfId="22441"/>
    <cellStyle name="Vírgula 8 10" xfId="33380"/>
    <cellStyle name="Vírgula 8 10 2" xfId="33381"/>
    <cellStyle name="Vírgula 8 10 3" xfId="33382"/>
    <cellStyle name="Vírgula 8 10 4" xfId="33383"/>
    <cellStyle name="Vírgula 8 11" xfId="33384"/>
    <cellStyle name="Vírgula 8 11 2" xfId="33385"/>
    <cellStyle name="Vírgula 8 11 3" xfId="33386"/>
    <cellStyle name="Vírgula 8 11 4" xfId="33387"/>
    <cellStyle name="Vírgula 8 12" xfId="33388"/>
    <cellStyle name="Vírgula 8 12 2" xfId="33389"/>
    <cellStyle name="Vírgula 8 12 3" xfId="33390"/>
    <cellStyle name="Vírgula 8 12 4" xfId="33391"/>
    <cellStyle name="Vírgula 8 13" xfId="33392"/>
    <cellStyle name="Vírgula 8 13 2" xfId="33393"/>
    <cellStyle name="Vírgula 8 13 3" xfId="33394"/>
    <cellStyle name="Vírgula 8 14" xfId="33395"/>
    <cellStyle name="Vírgula 8 14 2" xfId="33396"/>
    <cellStyle name="Vírgula 8 15" xfId="33397"/>
    <cellStyle name="Vírgula 8 16" xfId="33398"/>
    <cellStyle name="Vírgula 8 2" xfId="22997"/>
    <cellStyle name="Vírgula 8 2 10" xfId="33399"/>
    <cellStyle name="Vírgula 8 2 10 2" xfId="33400"/>
    <cellStyle name="Vírgula 8 2 10 3" xfId="33401"/>
    <cellStyle name="Vírgula 8 2 10 4" xfId="33402"/>
    <cellStyle name="Vírgula 8 2 11" xfId="33403"/>
    <cellStyle name="Vírgula 8 2 11 2" xfId="33404"/>
    <cellStyle name="Vírgula 8 2 11 3" xfId="33405"/>
    <cellStyle name="Vírgula 8 2 12" xfId="33406"/>
    <cellStyle name="Vírgula 8 2 12 2" xfId="33407"/>
    <cellStyle name="Vírgula 8 2 13" xfId="33408"/>
    <cellStyle name="Vírgula 8 2 14" xfId="33409"/>
    <cellStyle name="Vírgula 8 2 2" xfId="23884"/>
    <cellStyle name="Vírgula 8 2 2 2" xfId="25660"/>
    <cellStyle name="Vírgula 8 2 2 2 2" xfId="33410"/>
    <cellStyle name="Vírgula 8 2 2 2 2 2" xfId="33411"/>
    <cellStyle name="Vírgula 8 2 2 2 2 2 2" xfId="33412"/>
    <cellStyle name="Vírgula 8 2 2 2 2 2 3" xfId="33413"/>
    <cellStyle name="Vírgula 8 2 2 2 2 2 4" xfId="33414"/>
    <cellStyle name="Vírgula 8 2 2 2 2 3" xfId="33415"/>
    <cellStyle name="Vírgula 8 2 2 2 2 4" xfId="33416"/>
    <cellStyle name="Vírgula 8 2 2 2 2 5" xfId="33417"/>
    <cellStyle name="Vírgula 8 2 2 2 3" xfId="33418"/>
    <cellStyle name="Vírgula 8 2 2 2 3 2" xfId="33419"/>
    <cellStyle name="Vírgula 8 2 2 2 3 3" xfId="33420"/>
    <cellStyle name="Vírgula 8 2 2 2 3 4" xfId="33421"/>
    <cellStyle name="Vírgula 8 2 2 2 4" xfId="33422"/>
    <cellStyle name="Vírgula 8 2 2 2 5" xfId="33423"/>
    <cellStyle name="Vírgula 8 2 2 2 6" xfId="33424"/>
    <cellStyle name="Vírgula 8 2 2 3" xfId="33425"/>
    <cellStyle name="Vírgula 8 2 2 3 2" xfId="33426"/>
    <cellStyle name="Vírgula 8 2 2 3 2 2" xfId="33427"/>
    <cellStyle name="Vírgula 8 2 2 3 2 3" xfId="33428"/>
    <cellStyle name="Vírgula 8 2 2 3 2 4" xfId="33429"/>
    <cellStyle name="Vírgula 8 2 2 3 3" xfId="33430"/>
    <cellStyle name="Vírgula 8 2 2 3 4" xfId="33431"/>
    <cellStyle name="Vírgula 8 2 2 3 5" xfId="33432"/>
    <cellStyle name="Vírgula 8 2 2 4" xfId="33433"/>
    <cellStyle name="Vírgula 8 2 2 4 2" xfId="33434"/>
    <cellStyle name="Vírgula 8 2 2 4 3" xfId="33435"/>
    <cellStyle name="Vírgula 8 2 2 4 4" xfId="33436"/>
    <cellStyle name="Vírgula 8 2 2 5" xfId="33437"/>
    <cellStyle name="Vírgula 8 2 2 5 2" xfId="33438"/>
    <cellStyle name="Vírgula 8 2 2 5 3" xfId="33439"/>
    <cellStyle name="Vírgula 8 2 2 5 4" xfId="33440"/>
    <cellStyle name="Vírgula 8 2 2 6" xfId="33441"/>
    <cellStyle name="Vírgula 8 2 2 6 2" xfId="33442"/>
    <cellStyle name="Vírgula 8 2 2 6 3" xfId="33443"/>
    <cellStyle name="Vírgula 8 2 2 7" xfId="33444"/>
    <cellStyle name="Vírgula 8 2 2 8" xfId="33445"/>
    <cellStyle name="Vírgula 8 2 2 9" xfId="33446"/>
    <cellStyle name="Vírgula 8 2 3" xfId="24772"/>
    <cellStyle name="Vírgula 8 2 3 2" xfId="33447"/>
    <cellStyle name="Vírgula 8 2 3 2 2" xfId="33448"/>
    <cellStyle name="Vírgula 8 2 3 2 2 2" xfId="33449"/>
    <cellStyle name="Vírgula 8 2 3 2 2 2 2" xfId="33450"/>
    <cellStyle name="Vírgula 8 2 3 2 2 2 3" xfId="33451"/>
    <cellStyle name="Vírgula 8 2 3 2 2 2 4" xfId="33452"/>
    <cellStyle name="Vírgula 8 2 3 2 2 3" xfId="33453"/>
    <cellStyle name="Vírgula 8 2 3 2 2 4" xfId="33454"/>
    <cellStyle name="Vírgula 8 2 3 2 2 5" xfId="33455"/>
    <cellStyle name="Vírgula 8 2 3 2 3" xfId="33456"/>
    <cellStyle name="Vírgula 8 2 3 2 3 2" xfId="33457"/>
    <cellStyle name="Vírgula 8 2 3 2 3 3" xfId="33458"/>
    <cellStyle name="Vírgula 8 2 3 2 3 4" xfId="33459"/>
    <cellStyle name="Vírgula 8 2 3 2 4" xfId="33460"/>
    <cellStyle name="Vírgula 8 2 3 2 5" xfId="33461"/>
    <cellStyle name="Vírgula 8 2 3 2 6" xfId="33462"/>
    <cellStyle name="Vírgula 8 2 3 3" xfId="33463"/>
    <cellStyle name="Vírgula 8 2 3 3 2" xfId="33464"/>
    <cellStyle name="Vírgula 8 2 3 3 2 2" xfId="33465"/>
    <cellStyle name="Vírgula 8 2 3 3 2 3" xfId="33466"/>
    <cellStyle name="Vírgula 8 2 3 3 2 4" xfId="33467"/>
    <cellStyle name="Vírgula 8 2 3 3 3" xfId="33468"/>
    <cellStyle name="Vírgula 8 2 3 3 4" xfId="33469"/>
    <cellStyle name="Vírgula 8 2 3 3 5" xfId="33470"/>
    <cellStyle name="Vírgula 8 2 3 4" xfId="33471"/>
    <cellStyle name="Vírgula 8 2 3 4 2" xfId="33472"/>
    <cellStyle name="Vírgula 8 2 3 4 3" xfId="33473"/>
    <cellStyle name="Vírgula 8 2 3 4 4" xfId="33474"/>
    <cellStyle name="Vírgula 8 2 3 5" xfId="33475"/>
    <cellStyle name="Vírgula 8 2 3 5 2" xfId="33476"/>
    <cellStyle name="Vírgula 8 2 3 5 3" xfId="33477"/>
    <cellStyle name="Vírgula 8 2 3 5 4" xfId="33478"/>
    <cellStyle name="Vírgula 8 2 3 6" xfId="33479"/>
    <cellStyle name="Vírgula 8 2 3 6 2" xfId="33480"/>
    <cellStyle name="Vírgula 8 2 3 6 3" xfId="33481"/>
    <cellStyle name="Vírgula 8 2 3 7" xfId="33482"/>
    <cellStyle name="Vírgula 8 2 3 8" xfId="33483"/>
    <cellStyle name="Vírgula 8 2 3 9" xfId="33484"/>
    <cellStyle name="Vírgula 8 2 4" xfId="33485"/>
    <cellStyle name="Vírgula 8 2 4 2" xfId="33486"/>
    <cellStyle name="Vírgula 8 2 4 2 2" xfId="33487"/>
    <cellStyle name="Vírgula 8 2 4 2 2 2" xfId="33488"/>
    <cellStyle name="Vírgula 8 2 4 2 2 3" xfId="33489"/>
    <cellStyle name="Vírgula 8 2 4 2 2 4" xfId="33490"/>
    <cellStyle name="Vírgula 8 2 4 2 3" xfId="33491"/>
    <cellStyle name="Vírgula 8 2 4 2 4" xfId="33492"/>
    <cellStyle name="Vírgula 8 2 4 2 5" xfId="33493"/>
    <cellStyle name="Vírgula 8 2 4 3" xfId="33494"/>
    <cellStyle name="Vírgula 8 2 4 3 2" xfId="33495"/>
    <cellStyle name="Vírgula 8 2 4 3 3" xfId="33496"/>
    <cellStyle name="Vírgula 8 2 4 3 4" xfId="33497"/>
    <cellStyle name="Vírgula 8 2 4 4" xfId="33498"/>
    <cellStyle name="Vírgula 8 2 4 5" xfId="33499"/>
    <cellStyle name="Vírgula 8 2 4 6" xfId="33500"/>
    <cellStyle name="Vírgula 8 2 5" xfId="33501"/>
    <cellStyle name="Vírgula 8 2 5 2" xfId="33502"/>
    <cellStyle name="Vírgula 8 2 5 2 2" xfId="33503"/>
    <cellStyle name="Vírgula 8 2 5 2 2 2" xfId="33504"/>
    <cellStyle name="Vírgula 8 2 5 2 2 3" xfId="33505"/>
    <cellStyle name="Vírgula 8 2 5 2 2 4" xfId="33506"/>
    <cellStyle name="Vírgula 8 2 5 2 3" xfId="33507"/>
    <cellStyle name="Vírgula 8 2 5 2 4" xfId="33508"/>
    <cellStyle name="Vírgula 8 2 5 2 5" xfId="33509"/>
    <cellStyle name="Vírgula 8 2 5 3" xfId="33510"/>
    <cellStyle name="Vírgula 8 2 5 3 2" xfId="33511"/>
    <cellStyle name="Vírgula 8 2 5 3 3" xfId="33512"/>
    <cellStyle name="Vírgula 8 2 5 3 4" xfId="33513"/>
    <cellStyle name="Vírgula 8 2 5 4" xfId="33514"/>
    <cellStyle name="Vírgula 8 2 5 5" xfId="33515"/>
    <cellStyle name="Vírgula 8 2 5 6" xfId="33516"/>
    <cellStyle name="Vírgula 8 2 6" xfId="33517"/>
    <cellStyle name="Vírgula 8 2 6 2" xfId="33518"/>
    <cellStyle name="Vírgula 8 2 6 2 2" xfId="33519"/>
    <cellStyle name="Vírgula 8 2 6 2 2 2" xfId="33520"/>
    <cellStyle name="Vírgula 8 2 6 2 2 3" xfId="33521"/>
    <cellStyle name="Vírgula 8 2 6 2 2 4" xfId="33522"/>
    <cellStyle name="Vírgula 8 2 6 2 3" xfId="33523"/>
    <cellStyle name="Vírgula 8 2 6 2 4" xfId="33524"/>
    <cellStyle name="Vírgula 8 2 6 2 5" xfId="33525"/>
    <cellStyle name="Vírgula 8 2 6 3" xfId="33526"/>
    <cellStyle name="Vírgula 8 2 6 3 2" xfId="33527"/>
    <cellStyle name="Vírgula 8 2 6 3 3" xfId="33528"/>
    <cellStyle name="Vírgula 8 2 6 3 4" xfId="33529"/>
    <cellStyle name="Vírgula 8 2 6 4" xfId="33530"/>
    <cellStyle name="Vírgula 8 2 6 5" xfId="33531"/>
    <cellStyle name="Vírgula 8 2 6 6" xfId="33532"/>
    <cellStyle name="Vírgula 8 2 7" xfId="33533"/>
    <cellStyle name="Vírgula 8 2 7 2" xfId="33534"/>
    <cellStyle name="Vírgula 8 2 7 2 2" xfId="33535"/>
    <cellStyle name="Vírgula 8 2 7 2 3" xfId="33536"/>
    <cellStyle name="Vírgula 8 2 7 2 4" xfId="33537"/>
    <cellStyle name="Vírgula 8 2 7 3" xfId="33538"/>
    <cellStyle name="Vírgula 8 2 7 4" xfId="33539"/>
    <cellStyle name="Vírgula 8 2 7 5" xfId="33540"/>
    <cellStyle name="Vírgula 8 2 8" xfId="33541"/>
    <cellStyle name="Vírgula 8 2 8 2" xfId="33542"/>
    <cellStyle name="Vírgula 8 2 8 3" xfId="33543"/>
    <cellStyle name="Vírgula 8 2 8 4" xfId="33544"/>
    <cellStyle name="Vírgula 8 2 9" xfId="33545"/>
    <cellStyle name="Vírgula 8 2 9 2" xfId="33546"/>
    <cellStyle name="Vírgula 8 2 9 3" xfId="33547"/>
    <cellStyle name="Vírgula 8 2 9 4" xfId="33548"/>
    <cellStyle name="Vírgula 8 3" xfId="23381"/>
    <cellStyle name="Vírgula 8 3 10" xfId="33549"/>
    <cellStyle name="Vírgula 8 3 10 2" xfId="33550"/>
    <cellStyle name="Vírgula 8 3 10 3" xfId="33551"/>
    <cellStyle name="Vírgula 8 3 10 4" xfId="33552"/>
    <cellStyle name="Vírgula 8 3 11" xfId="33553"/>
    <cellStyle name="Vírgula 8 3 11 2" xfId="33554"/>
    <cellStyle name="Vírgula 8 3 11 3" xfId="33555"/>
    <cellStyle name="Vírgula 8 3 12" xfId="33556"/>
    <cellStyle name="Vírgula 8 3 12 2" xfId="33557"/>
    <cellStyle name="Vírgula 8 3 13" xfId="33558"/>
    <cellStyle name="Vírgula 8 3 14" xfId="33559"/>
    <cellStyle name="Vírgula 8 3 2" xfId="25157"/>
    <cellStyle name="Vírgula 8 3 2 2" xfId="33560"/>
    <cellStyle name="Vírgula 8 3 2 2 2" xfId="33561"/>
    <cellStyle name="Vírgula 8 3 2 2 2 2" xfId="33562"/>
    <cellStyle name="Vírgula 8 3 2 2 2 2 2" xfId="33563"/>
    <cellStyle name="Vírgula 8 3 2 2 2 2 3" xfId="33564"/>
    <cellStyle name="Vírgula 8 3 2 2 2 2 4" xfId="33565"/>
    <cellStyle name="Vírgula 8 3 2 2 2 3" xfId="33566"/>
    <cellStyle name="Vírgula 8 3 2 2 2 4" xfId="33567"/>
    <cellStyle name="Vírgula 8 3 2 2 2 5" xfId="33568"/>
    <cellStyle name="Vírgula 8 3 2 2 3" xfId="33569"/>
    <cellStyle name="Vírgula 8 3 2 2 3 2" xfId="33570"/>
    <cellStyle name="Vírgula 8 3 2 2 3 3" xfId="33571"/>
    <cellStyle name="Vírgula 8 3 2 2 3 4" xfId="33572"/>
    <cellStyle name="Vírgula 8 3 2 2 4" xfId="33573"/>
    <cellStyle name="Vírgula 8 3 2 2 5" xfId="33574"/>
    <cellStyle name="Vírgula 8 3 2 2 6" xfId="33575"/>
    <cellStyle name="Vírgula 8 3 2 3" xfId="33576"/>
    <cellStyle name="Vírgula 8 3 2 3 2" xfId="33577"/>
    <cellStyle name="Vírgula 8 3 2 3 2 2" xfId="33578"/>
    <cellStyle name="Vírgula 8 3 2 3 2 3" xfId="33579"/>
    <cellStyle name="Vírgula 8 3 2 3 2 4" xfId="33580"/>
    <cellStyle name="Vírgula 8 3 2 3 3" xfId="33581"/>
    <cellStyle name="Vírgula 8 3 2 3 4" xfId="33582"/>
    <cellStyle name="Vírgula 8 3 2 3 5" xfId="33583"/>
    <cellStyle name="Vírgula 8 3 2 4" xfId="33584"/>
    <cellStyle name="Vírgula 8 3 2 4 2" xfId="33585"/>
    <cellStyle name="Vírgula 8 3 2 4 3" xfId="33586"/>
    <cellStyle name="Vírgula 8 3 2 4 4" xfId="33587"/>
    <cellStyle name="Vírgula 8 3 2 5" xfId="33588"/>
    <cellStyle name="Vírgula 8 3 2 5 2" xfId="33589"/>
    <cellStyle name="Vírgula 8 3 2 5 3" xfId="33590"/>
    <cellStyle name="Vírgula 8 3 2 5 4" xfId="33591"/>
    <cellStyle name="Vírgula 8 3 2 6" xfId="33592"/>
    <cellStyle name="Vírgula 8 3 2 6 2" xfId="33593"/>
    <cellStyle name="Vírgula 8 3 2 6 3" xfId="33594"/>
    <cellStyle name="Vírgula 8 3 2 7" xfId="33595"/>
    <cellStyle name="Vírgula 8 3 2 8" xfId="33596"/>
    <cellStyle name="Vírgula 8 3 2 9" xfId="33597"/>
    <cellStyle name="Vírgula 8 3 3" xfId="33598"/>
    <cellStyle name="Vírgula 8 3 3 2" xfId="33599"/>
    <cellStyle name="Vírgula 8 3 3 2 2" xfId="33600"/>
    <cellStyle name="Vírgula 8 3 3 2 2 2" xfId="33601"/>
    <cellStyle name="Vírgula 8 3 3 2 2 2 2" xfId="33602"/>
    <cellStyle name="Vírgula 8 3 3 2 2 2 3" xfId="33603"/>
    <cellStyle name="Vírgula 8 3 3 2 2 2 4" xfId="33604"/>
    <cellStyle name="Vírgula 8 3 3 2 2 3" xfId="33605"/>
    <cellStyle name="Vírgula 8 3 3 2 2 4" xfId="33606"/>
    <cellStyle name="Vírgula 8 3 3 2 2 5" xfId="33607"/>
    <cellStyle name="Vírgula 8 3 3 2 3" xfId="33608"/>
    <cellStyle name="Vírgula 8 3 3 2 3 2" xfId="33609"/>
    <cellStyle name="Vírgula 8 3 3 2 3 3" xfId="33610"/>
    <cellStyle name="Vírgula 8 3 3 2 3 4" xfId="33611"/>
    <cellStyle name="Vírgula 8 3 3 2 4" xfId="33612"/>
    <cellStyle name="Vírgula 8 3 3 2 5" xfId="33613"/>
    <cellStyle name="Vírgula 8 3 3 2 6" xfId="33614"/>
    <cellStyle name="Vírgula 8 3 3 3" xfId="33615"/>
    <cellStyle name="Vírgula 8 3 3 3 2" xfId="33616"/>
    <cellStyle name="Vírgula 8 3 3 3 2 2" xfId="33617"/>
    <cellStyle name="Vírgula 8 3 3 3 2 3" xfId="33618"/>
    <cellStyle name="Vírgula 8 3 3 3 2 4" xfId="33619"/>
    <cellStyle name="Vírgula 8 3 3 3 3" xfId="33620"/>
    <cellStyle name="Vírgula 8 3 3 3 4" xfId="33621"/>
    <cellStyle name="Vírgula 8 3 3 3 5" xfId="33622"/>
    <cellStyle name="Vírgula 8 3 3 4" xfId="33623"/>
    <cellStyle name="Vírgula 8 3 3 4 2" xfId="33624"/>
    <cellStyle name="Vírgula 8 3 3 4 3" xfId="33625"/>
    <cellStyle name="Vírgula 8 3 3 4 4" xfId="33626"/>
    <cellStyle name="Vírgula 8 3 3 5" xfId="33627"/>
    <cellStyle name="Vírgula 8 3 3 5 2" xfId="33628"/>
    <cellStyle name="Vírgula 8 3 3 5 3" xfId="33629"/>
    <cellStyle name="Vírgula 8 3 3 5 4" xfId="33630"/>
    <cellStyle name="Vírgula 8 3 3 6" xfId="33631"/>
    <cellStyle name="Vírgula 8 3 3 6 2" xfId="33632"/>
    <cellStyle name="Vírgula 8 3 3 6 3" xfId="33633"/>
    <cellStyle name="Vírgula 8 3 3 7" xfId="33634"/>
    <cellStyle name="Vírgula 8 3 3 8" xfId="33635"/>
    <cellStyle name="Vírgula 8 3 3 9" xfId="33636"/>
    <cellStyle name="Vírgula 8 3 4" xfId="33637"/>
    <cellStyle name="Vírgula 8 3 4 2" xfId="33638"/>
    <cellStyle name="Vírgula 8 3 4 2 2" xfId="33639"/>
    <cellStyle name="Vírgula 8 3 4 2 2 2" xfId="33640"/>
    <cellStyle name="Vírgula 8 3 4 2 2 3" xfId="33641"/>
    <cellStyle name="Vírgula 8 3 4 2 2 4" xfId="33642"/>
    <cellStyle name="Vírgula 8 3 4 2 3" xfId="33643"/>
    <cellStyle name="Vírgula 8 3 4 2 4" xfId="33644"/>
    <cellStyle name="Vírgula 8 3 4 2 5" xfId="33645"/>
    <cellStyle name="Vírgula 8 3 4 3" xfId="33646"/>
    <cellStyle name="Vírgula 8 3 4 3 2" xfId="33647"/>
    <cellStyle name="Vírgula 8 3 4 3 3" xfId="33648"/>
    <cellStyle name="Vírgula 8 3 4 3 4" xfId="33649"/>
    <cellStyle name="Vírgula 8 3 4 4" xfId="33650"/>
    <cellStyle name="Vírgula 8 3 4 5" xfId="33651"/>
    <cellStyle name="Vírgula 8 3 4 6" xfId="33652"/>
    <cellStyle name="Vírgula 8 3 5" xfId="33653"/>
    <cellStyle name="Vírgula 8 3 5 2" xfId="33654"/>
    <cellStyle name="Vírgula 8 3 5 2 2" xfId="33655"/>
    <cellStyle name="Vírgula 8 3 5 2 2 2" xfId="33656"/>
    <cellStyle name="Vírgula 8 3 5 2 2 3" xfId="33657"/>
    <cellStyle name="Vírgula 8 3 5 2 2 4" xfId="33658"/>
    <cellStyle name="Vírgula 8 3 5 2 3" xfId="33659"/>
    <cellStyle name="Vírgula 8 3 5 2 4" xfId="33660"/>
    <cellStyle name="Vírgula 8 3 5 2 5" xfId="33661"/>
    <cellStyle name="Vírgula 8 3 5 3" xfId="33662"/>
    <cellStyle name="Vírgula 8 3 5 3 2" xfId="33663"/>
    <cellStyle name="Vírgula 8 3 5 3 3" xfId="33664"/>
    <cellStyle name="Vírgula 8 3 5 3 4" xfId="33665"/>
    <cellStyle name="Vírgula 8 3 5 4" xfId="33666"/>
    <cellStyle name="Vírgula 8 3 5 5" xfId="33667"/>
    <cellStyle name="Vírgula 8 3 5 6" xfId="33668"/>
    <cellStyle name="Vírgula 8 3 6" xfId="33669"/>
    <cellStyle name="Vírgula 8 3 6 2" xfId="33670"/>
    <cellStyle name="Vírgula 8 3 6 2 2" xfId="33671"/>
    <cellStyle name="Vírgula 8 3 6 2 2 2" xfId="33672"/>
    <cellStyle name="Vírgula 8 3 6 2 2 3" xfId="33673"/>
    <cellStyle name="Vírgula 8 3 6 2 2 4" xfId="33674"/>
    <cellStyle name="Vírgula 8 3 6 2 3" xfId="33675"/>
    <cellStyle name="Vírgula 8 3 6 2 4" xfId="33676"/>
    <cellStyle name="Vírgula 8 3 6 2 5" xfId="33677"/>
    <cellStyle name="Vírgula 8 3 6 3" xfId="33678"/>
    <cellStyle name="Vírgula 8 3 6 3 2" xfId="33679"/>
    <cellStyle name="Vírgula 8 3 6 3 3" xfId="33680"/>
    <cellStyle name="Vírgula 8 3 6 3 4" xfId="33681"/>
    <cellStyle name="Vírgula 8 3 6 4" xfId="33682"/>
    <cellStyle name="Vírgula 8 3 6 5" xfId="33683"/>
    <cellStyle name="Vírgula 8 3 6 6" xfId="33684"/>
    <cellStyle name="Vírgula 8 3 7" xfId="33685"/>
    <cellStyle name="Vírgula 8 3 7 2" xfId="33686"/>
    <cellStyle name="Vírgula 8 3 7 2 2" xfId="33687"/>
    <cellStyle name="Vírgula 8 3 7 2 3" xfId="33688"/>
    <cellStyle name="Vírgula 8 3 7 2 4" xfId="33689"/>
    <cellStyle name="Vírgula 8 3 7 3" xfId="33690"/>
    <cellStyle name="Vírgula 8 3 7 4" xfId="33691"/>
    <cellStyle name="Vírgula 8 3 7 5" xfId="33692"/>
    <cellStyle name="Vírgula 8 3 8" xfId="33693"/>
    <cellStyle name="Vírgula 8 3 8 2" xfId="33694"/>
    <cellStyle name="Vírgula 8 3 8 3" xfId="33695"/>
    <cellStyle name="Vírgula 8 3 8 4" xfId="33696"/>
    <cellStyle name="Vírgula 8 3 9" xfId="33697"/>
    <cellStyle name="Vírgula 8 3 9 2" xfId="33698"/>
    <cellStyle name="Vírgula 8 3 9 3" xfId="33699"/>
    <cellStyle name="Vírgula 8 3 9 4" xfId="33700"/>
    <cellStyle name="Vírgula 8 4" xfId="24269"/>
    <cellStyle name="Vírgula 8 4 2" xfId="33701"/>
    <cellStyle name="Vírgula 8 4 2 2" xfId="33702"/>
    <cellStyle name="Vírgula 8 4 2 2 2" xfId="33703"/>
    <cellStyle name="Vírgula 8 4 2 2 2 2" xfId="33704"/>
    <cellStyle name="Vírgula 8 4 2 2 2 3" xfId="33705"/>
    <cellStyle name="Vírgula 8 4 2 2 2 4" xfId="33706"/>
    <cellStyle name="Vírgula 8 4 2 2 3" xfId="33707"/>
    <cellStyle name="Vírgula 8 4 2 2 4" xfId="33708"/>
    <cellStyle name="Vírgula 8 4 2 2 5" xfId="33709"/>
    <cellStyle name="Vírgula 8 4 2 3" xfId="33710"/>
    <cellStyle name="Vírgula 8 4 2 3 2" xfId="33711"/>
    <cellStyle name="Vírgula 8 4 2 3 3" xfId="33712"/>
    <cellStyle name="Vírgula 8 4 2 3 4" xfId="33713"/>
    <cellStyle name="Vírgula 8 4 2 4" xfId="33714"/>
    <cellStyle name="Vírgula 8 4 2 5" xfId="33715"/>
    <cellStyle name="Vírgula 8 4 2 6" xfId="33716"/>
    <cellStyle name="Vírgula 8 4 3" xfId="33717"/>
    <cellStyle name="Vírgula 8 4 3 2" xfId="33718"/>
    <cellStyle name="Vírgula 8 4 3 2 2" xfId="33719"/>
    <cellStyle name="Vírgula 8 4 3 2 3" xfId="33720"/>
    <cellStyle name="Vírgula 8 4 3 2 4" xfId="33721"/>
    <cellStyle name="Vírgula 8 4 3 3" xfId="33722"/>
    <cellStyle name="Vírgula 8 4 3 4" xfId="33723"/>
    <cellStyle name="Vírgula 8 4 3 5" xfId="33724"/>
    <cellStyle name="Vírgula 8 4 4" xfId="33725"/>
    <cellStyle name="Vírgula 8 4 4 2" xfId="33726"/>
    <cellStyle name="Vírgula 8 4 4 3" xfId="33727"/>
    <cellStyle name="Vírgula 8 4 4 4" xfId="33728"/>
    <cellStyle name="Vírgula 8 4 5" xfId="33729"/>
    <cellStyle name="Vírgula 8 4 5 2" xfId="33730"/>
    <cellStyle name="Vírgula 8 4 5 3" xfId="33731"/>
    <cellStyle name="Vírgula 8 4 5 4" xfId="33732"/>
    <cellStyle name="Vírgula 8 4 6" xfId="33733"/>
    <cellStyle name="Vírgula 8 4 6 2" xfId="33734"/>
    <cellStyle name="Vírgula 8 4 6 3" xfId="33735"/>
    <cellStyle name="Vírgula 8 4 7" xfId="33736"/>
    <cellStyle name="Vírgula 8 4 8" xfId="33737"/>
    <cellStyle name="Vírgula 8 4 9" xfId="33738"/>
    <cellStyle name="Vírgula 8 5" xfId="26184"/>
    <cellStyle name="Vírgula 8 5 2" xfId="33739"/>
    <cellStyle name="Vírgula 8 5 2 2" xfId="33740"/>
    <cellStyle name="Vírgula 8 5 2 2 2" xfId="33741"/>
    <cellStyle name="Vírgula 8 5 2 2 2 2" xfId="33742"/>
    <cellStyle name="Vírgula 8 5 2 2 2 3" xfId="33743"/>
    <cellStyle name="Vírgula 8 5 2 2 2 4" xfId="33744"/>
    <cellStyle name="Vírgula 8 5 2 2 3" xfId="33745"/>
    <cellStyle name="Vírgula 8 5 2 2 4" xfId="33746"/>
    <cellStyle name="Vírgula 8 5 2 2 5" xfId="33747"/>
    <cellStyle name="Vírgula 8 5 2 3" xfId="33748"/>
    <cellStyle name="Vírgula 8 5 2 3 2" xfId="33749"/>
    <cellStyle name="Vírgula 8 5 2 3 3" xfId="33750"/>
    <cellStyle name="Vírgula 8 5 2 3 4" xfId="33751"/>
    <cellStyle name="Vírgula 8 5 2 4" xfId="33752"/>
    <cellStyle name="Vírgula 8 5 2 5" xfId="33753"/>
    <cellStyle name="Vírgula 8 5 2 6" xfId="33754"/>
    <cellStyle name="Vírgula 8 5 3" xfId="33755"/>
    <cellStyle name="Vírgula 8 5 3 2" xfId="33756"/>
    <cellStyle name="Vírgula 8 5 3 2 2" xfId="33757"/>
    <cellStyle name="Vírgula 8 5 3 2 3" xfId="33758"/>
    <cellStyle name="Vírgula 8 5 3 2 4" xfId="33759"/>
    <cellStyle name="Vírgula 8 5 3 3" xfId="33760"/>
    <cellStyle name="Vírgula 8 5 3 4" xfId="33761"/>
    <cellStyle name="Vírgula 8 5 3 5" xfId="33762"/>
    <cellStyle name="Vírgula 8 5 4" xfId="33763"/>
    <cellStyle name="Vírgula 8 5 4 2" xfId="33764"/>
    <cellStyle name="Vírgula 8 5 4 3" xfId="33765"/>
    <cellStyle name="Vírgula 8 5 4 4" xfId="33766"/>
    <cellStyle name="Vírgula 8 5 5" xfId="33767"/>
    <cellStyle name="Vírgula 8 5 5 2" xfId="33768"/>
    <cellStyle name="Vírgula 8 5 5 3" xfId="33769"/>
    <cellStyle name="Vírgula 8 5 5 4" xfId="33770"/>
    <cellStyle name="Vírgula 8 5 6" xfId="33771"/>
    <cellStyle name="Vírgula 8 5 6 2" xfId="33772"/>
    <cellStyle name="Vírgula 8 5 6 3" xfId="33773"/>
    <cellStyle name="Vírgula 8 5 7" xfId="33774"/>
    <cellStyle name="Vírgula 8 5 8" xfId="33775"/>
    <cellStyle name="Vírgula 8 5 9" xfId="33776"/>
    <cellStyle name="Vírgula 8 6" xfId="26554"/>
    <cellStyle name="Vírgula 8 6 2" xfId="33777"/>
    <cellStyle name="Vírgula 8 6 2 2" xfId="33778"/>
    <cellStyle name="Vírgula 8 6 2 2 2" xfId="33779"/>
    <cellStyle name="Vírgula 8 6 2 2 3" xfId="33780"/>
    <cellStyle name="Vírgula 8 6 2 2 4" xfId="33781"/>
    <cellStyle name="Vírgula 8 6 2 3" xfId="33782"/>
    <cellStyle name="Vírgula 8 6 2 4" xfId="33783"/>
    <cellStyle name="Vírgula 8 6 2 5" xfId="33784"/>
    <cellStyle name="Vírgula 8 6 3" xfId="33785"/>
    <cellStyle name="Vírgula 8 6 3 2" xfId="33786"/>
    <cellStyle name="Vírgula 8 6 3 3" xfId="33787"/>
    <cellStyle name="Vírgula 8 6 3 4" xfId="33788"/>
    <cellStyle name="Vírgula 8 6 4" xfId="33789"/>
    <cellStyle name="Vírgula 8 6 5" xfId="33790"/>
    <cellStyle name="Vírgula 8 6 6" xfId="33791"/>
    <cellStyle name="Vírgula 8 7" xfId="33792"/>
    <cellStyle name="Vírgula 8 7 2" xfId="33793"/>
    <cellStyle name="Vírgula 8 7 2 2" xfId="33794"/>
    <cellStyle name="Vírgula 8 7 2 2 2" xfId="33795"/>
    <cellStyle name="Vírgula 8 7 2 2 3" xfId="33796"/>
    <cellStyle name="Vírgula 8 7 2 2 4" xfId="33797"/>
    <cellStyle name="Vírgula 8 7 2 3" xfId="33798"/>
    <cellStyle name="Vírgula 8 7 2 4" xfId="33799"/>
    <cellStyle name="Vírgula 8 7 2 5" xfId="33800"/>
    <cellStyle name="Vírgula 8 7 3" xfId="33801"/>
    <cellStyle name="Vírgula 8 7 3 2" xfId="33802"/>
    <cellStyle name="Vírgula 8 7 3 3" xfId="33803"/>
    <cellStyle name="Vírgula 8 7 3 4" xfId="33804"/>
    <cellStyle name="Vírgula 8 7 4" xfId="33805"/>
    <cellStyle name="Vírgula 8 7 5" xfId="33806"/>
    <cellStyle name="Vírgula 8 7 6" xfId="33807"/>
    <cellStyle name="Vírgula 8 8" xfId="33808"/>
    <cellStyle name="Vírgula 8 8 2" xfId="33809"/>
    <cellStyle name="Vírgula 8 8 2 2" xfId="33810"/>
    <cellStyle name="Vírgula 8 8 2 2 2" xfId="33811"/>
    <cellStyle name="Vírgula 8 8 2 2 3" xfId="33812"/>
    <cellStyle name="Vírgula 8 8 2 2 4" xfId="33813"/>
    <cellStyle name="Vírgula 8 8 2 3" xfId="33814"/>
    <cellStyle name="Vírgula 8 8 2 4" xfId="33815"/>
    <cellStyle name="Vírgula 8 8 2 5" xfId="33816"/>
    <cellStyle name="Vírgula 8 8 3" xfId="33817"/>
    <cellStyle name="Vírgula 8 8 3 2" xfId="33818"/>
    <cellStyle name="Vírgula 8 8 3 3" xfId="33819"/>
    <cellStyle name="Vírgula 8 8 3 4" xfId="33820"/>
    <cellStyle name="Vírgula 8 8 4" xfId="33821"/>
    <cellStyle name="Vírgula 8 8 5" xfId="33822"/>
    <cellStyle name="Vírgula 8 8 6" xfId="33823"/>
    <cellStyle name="Vírgula 8 9" xfId="33824"/>
    <cellStyle name="Vírgula 8 9 2" xfId="33825"/>
    <cellStyle name="Vírgula 8 9 2 2" xfId="33826"/>
    <cellStyle name="Vírgula 8 9 2 3" xfId="33827"/>
    <cellStyle name="Vírgula 8 9 2 4" xfId="33828"/>
    <cellStyle name="Vírgula 8 9 3" xfId="33829"/>
    <cellStyle name="Vírgula 8 9 4" xfId="33830"/>
    <cellStyle name="Vírgula 8 9 5" xfId="33831"/>
    <cellStyle name="Vírgula 9" xfId="22745"/>
    <cellStyle name="Vírgula 9 2" xfId="23632"/>
    <cellStyle name="Vírgula 9 2 2" xfId="25408"/>
    <cellStyle name="Vírgula 9 3" xfId="24520"/>
    <cellStyle name="Vírgula 9 4" xfId="26313"/>
    <cellStyle name="Warning Text" xfId="2048"/>
  </cellStyles>
  <dxfs count="0"/>
  <tableStyles count="0" defaultTableStyle="TableStyleMedium9" defaultPivotStyle="PivotStyleLight16"/>
  <colors>
    <mruColors>
      <color rgb="FFFFFFCC"/>
      <color rgb="FFFFFF99"/>
      <color rgb="FF00FF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5.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externalLink" Target="externalLinks/externalLink8.xml"/><Relationship Id="rId40" Type="http://schemas.openxmlformats.org/officeDocument/2006/relationships/externalLink" Target="externalLinks/externalLink1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absolute">
    <xdr:from>
      <xdr:col>2</xdr:col>
      <xdr:colOff>302337</xdr:colOff>
      <xdr:row>6</xdr:row>
      <xdr:rowOff>54419</xdr:rowOff>
    </xdr:from>
    <xdr:to>
      <xdr:col>4</xdr:col>
      <xdr:colOff>482605</xdr:colOff>
      <xdr:row>11</xdr:row>
      <xdr:rowOff>74915</xdr:rowOff>
    </xdr:to>
    <xdr:pic>
      <xdr:nvPicPr>
        <xdr:cNvPr id="2" name="Imagem 1">
          <a:extLst>
            <a:ext uri="{FF2B5EF4-FFF2-40B4-BE49-F238E27FC236}">
              <a16:creationId xmlns:a16="http://schemas.microsoft.com/office/drawing/2014/main" xmlns="" id="{00000000-0008-0000-0600-000002000000}"/>
            </a:ext>
          </a:extLst>
        </xdr:cNvPr>
        <xdr:cNvPicPr>
          <a:picLocks noChangeAspect="1"/>
        </xdr:cNvPicPr>
      </xdr:nvPicPr>
      <xdr:blipFill rotWithShape="1">
        <a:blip xmlns:r="http://schemas.openxmlformats.org/officeDocument/2006/relationships" r:embed="rId1" cstate="print"/>
        <a:srcRect l="10177" t="35288" r="63871" b="18219"/>
        <a:stretch/>
      </xdr:blipFill>
      <xdr:spPr>
        <a:xfrm>
          <a:off x="1569162" y="1587944"/>
          <a:ext cx="1399468" cy="120159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absolute">
    <xdr:from>
      <xdr:col>5</xdr:col>
      <xdr:colOff>561961</xdr:colOff>
      <xdr:row>6</xdr:row>
      <xdr:rowOff>73061</xdr:rowOff>
    </xdr:from>
    <xdr:to>
      <xdr:col>10</xdr:col>
      <xdr:colOff>464549</xdr:colOff>
      <xdr:row>10</xdr:row>
      <xdr:rowOff>110232</xdr:rowOff>
    </xdr:to>
    <xdr:pic>
      <xdr:nvPicPr>
        <xdr:cNvPr id="3" name="Imagem 2">
          <a:extLst>
            <a:ext uri="{FF2B5EF4-FFF2-40B4-BE49-F238E27FC236}">
              <a16:creationId xmlns:a16="http://schemas.microsoft.com/office/drawing/2014/main" xmlns="" id="{00000000-0008-0000-0600-000003000000}"/>
            </a:ext>
          </a:extLst>
        </xdr:cNvPr>
        <xdr:cNvPicPr>
          <a:picLocks noChangeAspect="1"/>
        </xdr:cNvPicPr>
      </xdr:nvPicPr>
      <xdr:blipFill rotWithShape="1">
        <a:blip xmlns:r="http://schemas.openxmlformats.org/officeDocument/2006/relationships" r:embed="rId1" cstate="print"/>
        <a:srcRect l="34060" t="39636" r="15656" b="28254"/>
        <a:stretch/>
      </xdr:blipFill>
      <xdr:spPr>
        <a:xfrm>
          <a:off x="3657586" y="1606586"/>
          <a:ext cx="2950588" cy="105634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absolute">
    <xdr:from>
      <xdr:col>12</xdr:col>
      <xdr:colOff>23130</xdr:colOff>
      <xdr:row>6</xdr:row>
      <xdr:rowOff>50586</xdr:rowOff>
    </xdr:from>
    <xdr:to>
      <xdr:col>18</xdr:col>
      <xdr:colOff>406685</xdr:colOff>
      <xdr:row>16</xdr:row>
      <xdr:rowOff>139130</xdr:rowOff>
    </xdr:to>
    <xdr:pic>
      <xdr:nvPicPr>
        <xdr:cNvPr id="4" name="Imagem 3">
          <a:extLst>
            <a:ext uri="{FF2B5EF4-FFF2-40B4-BE49-F238E27FC236}">
              <a16:creationId xmlns:a16="http://schemas.microsoft.com/office/drawing/2014/main" xmlns="" id="{00000000-0008-0000-0600-000004000000}"/>
            </a:ext>
          </a:extLst>
        </xdr:cNvPr>
        <xdr:cNvPicPr>
          <a:picLocks noChangeAspect="1"/>
        </xdr:cNvPicPr>
      </xdr:nvPicPr>
      <xdr:blipFill rotWithShape="1">
        <a:blip xmlns:r="http://schemas.openxmlformats.org/officeDocument/2006/relationships" r:embed="rId2" cstate="print"/>
        <a:srcRect l="25795" t="40689" r="26941" b="21809"/>
        <a:stretch/>
      </xdr:blipFill>
      <xdr:spPr>
        <a:xfrm>
          <a:off x="7386276" y="1570305"/>
          <a:ext cx="4118639" cy="208986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0</xdr:col>
      <xdr:colOff>609600</xdr:colOff>
      <xdr:row>0</xdr:row>
      <xdr:rowOff>57150</xdr:rowOff>
    </xdr:from>
    <xdr:to>
      <xdr:col>2</xdr:col>
      <xdr:colOff>257175</xdr:colOff>
      <xdr:row>2</xdr:row>
      <xdr:rowOff>238125</xdr:rowOff>
    </xdr:to>
    <xdr:pic>
      <xdr:nvPicPr>
        <xdr:cNvPr id="5" name="Picture 1324">
          <a:extLst>
            <a:ext uri="{FF2B5EF4-FFF2-40B4-BE49-F238E27FC236}">
              <a16:creationId xmlns:a16="http://schemas.microsoft.com/office/drawing/2014/main" xmlns="" id="{00000000-0008-0000-06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609600" y="57150"/>
          <a:ext cx="914400" cy="7429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209552</xdr:colOff>
      <xdr:row>5</xdr:row>
      <xdr:rowOff>36873</xdr:rowOff>
    </xdr:from>
    <xdr:to>
      <xdr:col>9</xdr:col>
      <xdr:colOff>197644</xdr:colOff>
      <xdr:row>10</xdr:row>
      <xdr:rowOff>76200</xdr:rowOff>
    </xdr:to>
    <xdr:pic>
      <xdr:nvPicPr>
        <xdr:cNvPr id="2" name="Imagem 1">
          <a:extLst>
            <a:ext uri="{FF2B5EF4-FFF2-40B4-BE49-F238E27FC236}">
              <a16:creationId xmlns:a16="http://schemas.microsoft.com/office/drawing/2014/main" xmlns="" id="{00000000-0008-0000-0700-000002000000}"/>
            </a:ext>
          </a:extLst>
        </xdr:cNvPr>
        <xdr:cNvPicPr>
          <a:picLocks noChangeAspect="1"/>
        </xdr:cNvPicPr>
      </xdr:nvPicPr>
      <xdr:blipFill rotWithShape="1">
        <a:blip xmlns:r="http://schemas.openxmlformats.org/officeDocument/2006/relationships" r:embed="rId1" cstate="print"/>
        <a:srcRect l="24967" t="45580" r="23563" b="29807"/>
        <a:stretch/>
      </xdr:blipFill>
      <xdr:spPr>
        <a:xfrm>
          <a:off x="819152" y="1417998"/>
          <a:ext cx="4083842" cy="84895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8</xdr:col>
      <xdr:colOff>743747</xdr:colOff>
      <xdr:row>56</xdr:row>
      <xdr:rowOff>152569</xdr:rowOff>
    </xdr:from>
    <xdr:to>
      <xdr:col>12</xdr:col>
      <xdr:colOff>583409</xdr:colOff>
      <xdr:row>60</xdr:row>
      <xdr:rowOff>143035</xdr:rowOff>
    </xdr:to>
    <xdr:pic>
      <xdr:nvPicPr>
        <xdr:cNvPr id="3" name="Imagem 2">
          <a:extLst>
            <a:ext uri="{FF2B5EF4-FFF2-40B4-BE49-F238E27FC236}">
              <a16:creationId xmlns:a16="http://schemas.microsoft.com/office/drawing/2014/main" xmlns="" id="{00000000-0008-0000-0700-000003000000}"/>
            </a:ext>
          </a:extLst>
        </xdr:cNvPr>
        <xdr:cNvPicPr>
          <a:picLocks noChangeAspect="1"/>
        </xdr:cNvPicPr>
      </xdr:nvPicPr>
      <xdr:blipFill rotWithShape="1">
        <a:blip xmlns:r="http://schemas.openxmlformats.org/officeDocument/2006/relationships" r:embed="rId2" cstate="print"/>
        <a:srcRect l="11568" t="73707" r="24149" b="4936"/>
        <a:stretch/>
      </xdr:blipFill>
      <xdr:spPr>
        <a:xfrm>
          <a:off x="4625185" y="10403850"/>
          <a:ext cx="2816224" cy="65721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1</xdr:col>
      <xdr:colOff>592931</xdr:colOff>
      <xdr:row>0</xdr:row>
      <xdr:rowOff>145257</xdr:rowOff>
    </xdr:from>
    <xdr:to>
      <xdr:col>4</xdr:col>
      <xdr:colOff>261938</xdr:colOff>
      <xdr:row>2</xdr:row>
      <xdr:rowOff>383382</xdr:rowOff>
    </xdr:to>
    <xdr:pic>
      <xdr:nvPicPr>
        <xdr:cNvPr id="4" name="Picture 1436">
          <a:extLst>
            <a:ext uri="{FF2B5EF4-FFF2-40B4-BE49-F238E27FC236}">
              <a16:creationId xmlns:a16="http://schemas.microsoft.com/office/drawing/2014/main" xmlns="" id="{00000000-0008-0000-07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200150" y="145257"/>
          <a:ext cx="1109663" cy="797719"/>
        </a:xfrm>
        <a:prstGeom prst="rect">
          <a:avLst/>
        </a:prstGeom>
        <a:noFill/>
        <a:ln w="9525">
          <a:noFill/>
          <a:miter lim="800000"/>
          <a:headEnd/>
          <a:tailEnd/>
        </a:ln>
      </xdr:spPr>
    </xdr:pic>
    <xdr:clientData/>
  </xdr:twoCellAnchor>
  <xdr:twoCellAnchor editAs="oneCell">
    <xdr:from>
      <xdr:col>1</xdr:col>
      <xdr:colOff>334168</xdr:colOff>
      <xdr:row>57</xdr:row>
      <xdr:rowOff>14455</xdr:rowOff>
    </xdr:from>
    <xdr:to>
      <xdr:col>8</xdr:col>
      <xdr:colOff>485774</xdr:colOff>
      <xdr:row>61</xdr:row>
      <xdr:rowOff>4921</xdr:rowOff>
    </xdr:to>
    <xdr:pic>
      <xdr:nvPicPr>
        <xdr:cNvPr id="5" name="Imagem 4">
          <a:extLst>
            <a:ext uri="{FF2B5EF4-FFF2-40B4-BE49-F238E27FC236}">
              <a16:creationId xmlns:a16="http://schemas.microsoft.com/office/drawing/2014/main" xmlns="" id="{00000000-0008-0000-0700-000005000000}"/>
            </a:ext>
          </a:extLst>
        </xdr:cNvPr>
        <xdr:cNvPicPr>
          <a:picLocks noChangeAspect="1"/>
        </xdr:cNvPicPr>
      </xdr:nvPicPr>
      <xdr:blipFill rotWithShape="1">
        <a:blip xmlns:r="http://schemas.openxmlformats.org/officeDocument/2006/relationships" r:embed="rId2" cstate="print"/>
        <a:srcRect l="11568" t="73707" r="24149" b="4936"/>
        <a:stretch/>
      </xdr:blipFill>
      <xdr:spPr>
        <a:xfrm>
          <a:off x="941387" y="10432424"/>
          <a:ext cx="3425825" cy="65721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oneCellAnchor>
    <xdr:from>
      <xdr:col>1</xdr:col>
      <xdr:colOff>250031</xdr:colOff>
      <xdr:row>49</xdr:row>
      <xdr:rowOff>142875</xdr:rowOff>
    </xdr:from>
    <xdr:ext cx="5203031" cy="609600"/>
    <xdr:sp macro="" textlink="">
      <xdr:nvSpPr>
        <xdr:cNvPr id="6" name="CaixaDeTexto 5">
          <a:extLst>
            <a:ext uri="{FF2B5EF4-FFF2-40B4-BE49-F238E27FC236}">
              <a16:creationId xmlns:a16="http://schemas.microsoft.com/office/drawing/2014/main" xmlns="" id="{00000000-0008-0000-0700-000006000000}"/>
            </a:ext>
          </a:extLst>
        </xdr:cNvPr>
        <xdr:cNvSpPr txBox="1"/>
      </xdr:nvSpPr>
      <xdr:spPr>
        <a:xfrm>
          <a:off x="857250" y="9203531"/>
          <a:ext cx="5203031" cy="609600"/>
        </a:xfrm>
        <a:prstGeom prst="rect">
          <a:avLst/>
        </a:prstGeom>
      </xdr:spPr>
      <xdr:style>
        <a:lnRef idx="2">
          <a:schemeClr val="dk1"/>
        </a:lnRef>
        <a:fillRef idx="1">
          <a:schemeClr val="lt1"/>
        </a:fillRef>
        <a:effectRef idx="0">
          <a:schemeClr val="dk1"/>
        </a:effectRef>
        <a:fontRef idx="minor">
          <a:schemeClr val="dk1"/>
        </a:fontRef>
      </xdr:style>
      <xdr:txBody>
        <a:bodyPr vertOverflow="clip" wrap="square" rtlCol="0" anchor="t">
          <a:noAutofit/>
        </a:bodyPr>
        <a:lstStyle/>
        <a:p>
          <a:r>
            <a:rPr lang="pt-BR" sz="1400" b="1"/>
            <a:t>OBS: </a:t>
          </a:r>
          <a:r>
            <a:rPr lang="pt-BR" sz="1400" b="1" baseline="0"/>
            <a:t> AS VIGAS NÃO PODEM ULTRAPASSAR 3 METROS DE COMPRIMENTO.  </a:t>
          </a:r>
          <a:endParaRPr lang="pt-BR" sz="1400" b="1"/>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443375</xdr:colOff>
      <xdr:row>7</xdr:row>
      <xdr:rowOff>161228</xdr:rowOff>
    </xdr:from>
    <xdr:to>
      <xdr:col>8</xdr:col>
      <xdr:colOff>158441</xdr:colOff>
      <xdr:row>13</xdr:row>
      <xdr:rowOff>104079</xdr:rowOff>
    </xdr:to>
    <xdr:pic>
      <xdr:nvPicPr>
        <xdr:cNvPr id="2" name="Imagem 1">
          <a:extLst>
            <a:ext uri="{FF2B5EF4-FFF2-40B4-BE49-F238E27FC236}">
              <a16:creationId xmlns:a16="http://schemas.microsoft.com/office/drawing/2014/main" xmlns="" id="{00000000-0008-0000-0800-000002000000}"/>
            </a:ext>
          </a:extLst>
        </xdr:cNvPr>
        <xdr:cNvPicPr>
          <a:picLocks noChangeAspect="1"/>
        </xdr:cNvPicPr>
      </xdr:nvPicPr>
      <xdr:blipFill rotWithShape="1">
        <a:blip xmlns:r="http://schemas.openxmlformats.org/officeDocument/2006/relationships" r:embed="rId1" cstate="print"/>
        <a:srcRect l="11568" t="27737" r="13386" b="28637"/>
        <a:stretch/>
      </xdr:blipFill>
      <xdr:spPr>
        <a:xfrm>
          <a:off x="1662575" y="1856678"/>
          <a:ext cx="3839391" cy="91440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9</xdr:col>
      <xdr:colOff>292876</xdr:colOff>
      <xdr:row>6</xdr:row>
      <xdr:rowOff>61177</xdr:rowOff>
    </xdr:from>
    <xdr:to>
      <xdr:col>14</xdr:col>
      <xdr:colOff>480200</xdr:colOff>
      <xdr:row>13</xdr:row>
      <xdr:rowOff>150730</xdr:rowOff>
    </xdr:to>
    <xdr:pic>
      <xdr:nvPicPr>
        <xdr:cNvPr id="3" name="Imagem 2">
          <a:extLst>
            <a:ext uri="{FF2B5EF4-FFF2-40B4-BE49-F238E27FC236}">
              <a16:creationId xmlns:a16="http://schemas.microsoft.com/office/drawing/2014/main" xmlns="" id="{00000000-0008-0000-0800-000003000000}"/>
            </a:ext>
          </a:extLst>
        </xdr:cNvPr>
        <xdr:cNvPicPr>
          <a:picLocks noChangeAspect="1"/>
        </xdr:cNvPicPr>
      </xdr:nvPicPr>
      <xdr:blipFill rotWithShape="1">
        <a:blip xmlns:r="http://schemas.openxmlformats.org/officeDocument/2006/relationships" r:embed="rId2" cstate="print"/>
        <a:srcRect l="25113" t="41021" r="53289" b="44003"/>
        <a:stretch/>
      </xdr:blipFill>
      <xdr:spPr>
        <a:xfrm>
          <a:off x="6398401" y="1594702"/>
          <a:ext cx="3235324" cy="1223028"/>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10</xdr:col>
      <xdr:colOff>152402</xdr:colOff>
      <xdr:row>68</xdr:row>
      <xdr:rowOff>0</xdr:rowOff>
    </xdr:from>
    <xdr:to>
      <xdr:col>16</xdr:col>
      <xdr:colOff>684406</xdr:colOff>
      <xdr:row>79</xdr:row>
      <xdr:rowOff>26880</xdr:rowOff>
    </xdr:to>
    <xdr:pic>
      <xdr:nvPicPr>
        <xdr:cNvPr id="4" name="Imagem 3">
          <a:extLst>
            <a:ext uri="{FF2B5EF4-FFF2-40B4-BE49-F238E27FC236}">
              <a16:creationId xmlns:a16="http://schemas.microsoft.com/office/drawing/2014/main" xmlns="" id="{00000000-0008-0000-0800-000004000000}"/>
            </a:ext>
          </a:extLst>
        </xdr:cNvPr>
        <xdr:cNvPicPr>
          <a:picLocks noChangeAspect="1"/>
        </xdr:cNvPicPr>
      </xdr:nvPicPr>
      <xdr:blipFill rotWithShape="1">
        <a:blip xmlns:r="http://schemas.openxmlformats.org/officeDocument/2006/relationships" r:embed="rId3" cstate="print"/>
        <a:srcRect l="25795" t="40689" r="26941" b="21809"/>
        <a:stretch/>
      </xdr:blipFill>
      <xdr:spPr>
        <a:xfrm>
          <a:off x="6867527" y="7753350"/>
          <a:ext cx="4189604" cy="180805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xdr:from>
      <xdr:col>2</xdr:col>
      <xdr:colOff>209550</xdr:colOff>
      <xdr:row>0</xdr:row>
      <xdr:rowOff>76200</xdr:rowOff>
    </xdr:from>
    <xdr:to>
      <xdr:col>3</xdr:col>
      <xdr:colOff>266700</xdr:colOff>
      <xdr:row>3</xdr:row>
      <xdr:rowOff>114300</xdr:rowOff>
    </xdr:to>
    <xdr:pic>
      <xdr:nvPicPr>
        <xdr:cNvPr id="5" name="Picture 1333">
          <a:extLst>
            <a:ext uri="{FF2B5EF4-FFF2-40B4-BE49-F238E27FC236}">
              <a16:creationId xmlns:a16="http://schemas.microsoft.com/office/drawing/2014/main" xmlns="" id="{00000000-0008-0000-08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428750" y="76200"/>
          <a:ext cx="1133475" cy="10096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356349</xdr:colOff>
      <xdr:row>0</xdr:row>
      <xdr:rowOff>47626</xdr:rowOff>
    </xdr:from>
    <xdr:to>
      <xdr:col>1</xdr:col>
      <xdr:colOff>383023</xdr:colOff>
      <xdr:row>2</xdr:row>
      <xdr:rowOff>104776</xdr:rowOff>
    </xdr:to>
    <xdr:pic>
      <xdr:nvPicPr>
        <xdr:cNvPr id="2" name="Imagem 1">
          <a:extLst>
            <a:ext uri="{FF2B5EF4-FFF2-40B4-BE49-F238E27FC236}">
              <a16:creationId xmlns:a16="http://schemas.microsoft.com/office/drawing/2014/main" xmlns=""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6349" y="47626"/>
          <a:ext cx="864874"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52</xdr:row>
      <xdr:rowOff>0</xdr:rowOff>
    </xdr:from>
    <xdr:to>
      <xdr:col>4</xdr:col>
      <xdr:colOff>779199</xdr:colOff>
      <xdr:row>52</xdr:row>
      <xdr:rowOff>0</xdr:rowOff>
    </xdr:to>
    <xdr:sp macro="" textlink="">
      <xdr:nvSpPr>
        <xdr:cNvPr id="2" name="Shape 2">
          <a:extLst>
            <a:ext uri="{FF2B5EF4-FFF2-40B4-BE49-F238E27FC236}">
              <a16:creationId xmlns:a16="http://schemas.microsoft.com/office/drawing/2014/main" xmlns="" id="{00000000-0008-0000-0F00-000002000000}"/>
            </a:ext>
          </a:extLst>
        </xdr:cNvPr>
        <xdr:cNvSpPr/>
      </xdr:nvSpPr>
      <xdr:spPr>
        <a:xfrm>
          <a:off x="0" y="8134350"/>
          <a:ext cx="6922824" cy="0"/>
        </a:xfrm>
        <a:custGeom>
          <a:avLst/>
          <a:gdLst/>
          <a:ahLst/>
          <a:cxnLst/>
          <a:rect l="0" t="0" r="0" b="0"/>
          <a:pathLst>
            <a:path w="6642100">
              <a:moveTo>
                <a:pt x="6642100" y="0"/>
              </a:moveTo>
              <a:lnTo>
                <a:pt x="0" y="0"/>
              </a:lnTo>
            </a:path>
          </a:pathLst>
        </a:custGeom>
        <a:ln w="3175">
          <a:solidFill>
            <a:srgbClr val="000000"/>
          </a:solidFill>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79131</xdr:colOff>
      <xdr:row>0</xdr:row>
      <xdr:rowOff>54953</xdr:rowOff>
    </xdr:from>
    <xdr:to>
      <xdr:col>0</xdr:col>
      <xdr:colOff>410308</xdr:colOff>
      <xdr:row>2</xdr:row>
      <xdr:rowOff>9525</xdr:rowOff>
    </xdr:to>
    <xdr:pic>
      <xdr:nvPicPr>
        <xdr:cNvPr id="2" name="Imagem 1">
          <a:extLst>
            <a:ext uri="{FF2B5EF4-FFF2-40B4-BE49-F238E27FC236}">
              <a16:creationId xmlns:a16="http://schemas.microsoft.com/office/drawing/2014/main" xmlns="" id="{00000000-0008-0000-1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131" y="54953"/>
          <a:ext cx="331177" cy="3355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fabiano\Downloads\10039\ca_arqs\eletrica\e0104500.doc"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JUSTI&#199;A%20FEDERAL\Predio%20Sede%20%20Vitoria%20ES%20-%202009\Justi&#231;a%20Federal%201&#170;%20Instancia\PLANILHA%20OR&#199;AMENTARIA\Or&#231;amento\JFES_Planilha_Orc_Rev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os/paulo.rodrigues/Desktop/GER&#202;NCIA%20DE%20OR&#199;AMENTO/04-RECURSO%20PR&#211;PRIO/67-SECRETARIA%20DE%20SA&#218;DE/US%20INDUSTRIAL/PLANILHA%20UBS%20INDUSTRIAL_SABRINA%20MODIFICAD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ANDAMENTO\MARECHAL%20FLORIANO\PLANILHA_MULTIPLA_2_v05\PLANILHA%20M&#218;LTIPLA%202.5%20luiz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Users\fabiano\Downloads\10039\ca_arqs\eletrica\e0104500.doc"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m11\publico\WINDOWS\TEMP\B5348E-LM001_R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u-a\01-md-2005\EQUIP\MAQUINAS\I02011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ANDAMENTO\MARECHAL%20FLORIANO\PLANILHA_MULTIPLA_2_v05\C&#243;pia%20de%20PLANILHA%20M&#218;LTIPLA%202.5%20luiza%20gfsg%20sdgdsgfds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mob-22\c$\SEMOB%20GERAL\SEMOB%202007\FRANCIELLEN\CAMPO%20DE%20FUTEBol%20SOCIET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Marcia\Receita%20Federal%20-%20RJ\Preg&#227;o%203-2013%20-%20Ag.%20Modelo%20B%20Pirai%20e%20Resende\EDITAL%201-2013-%20ADAPTACAO%20PROJETO%20BASICO%20-%20AGENCIA%20MODELO\ANEXO%20V%20-%20PLANILHA%20DE%20OR&#199;AMENTO%20E%20CRONOGRAM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Marcia\Receita%20Federal%20-%20RJ\Preg&#227;o%203-2013%20-%20Ag.%20Modelo%20B%20Pirai%20e%20Resende\EDITAL%201-2013-%20ADAPTACAO%20PROJETO%20BASICO%20-%20AGENCIA%20MODELO\ANEXO%20V%20-%20PLANILHA%20DE%20OR&#199;AMENTO%20E%20CRONOGRAM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JUSTI&#199;A%20FEDERAL\Predio%20Sede%20%20Vitoria%20ES%20-%202009\Justi&#231;a%20Federal%201&#170;%20Instancia\PLANILHA%20OR&#199;AMENTARIA\Or&#231;amento\JFES_Planilha_Orc_Rev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ERGÊNCIA"/>
      <sheetName val="CAPA"/>
      <sheetName val="Controle"/>
      <sheetName val="LOJAS"/>
      <sheetName val="CONDOMINOS"/>
      <sheetName val="QUADROS DE DISTRIBUIÇÃO"/>
      <sheetName val="BARRAMENTO BLINDADO"/>
      <sheetName val="TRANSFORMADORES"/>
      <sheetName val="GERAL ORIGINAL"/>
      <sheetName val="GERAL POR ITENS"/>
      <sheetName val="MOTORES"/>
      <sheetName val="ANTIGO COND"/>
      <sheetName val="ANTIGO GERAL"/>
      <sheetName val="H_MOT"/>
      <sheetName val="C_MOT"/>
    </sheetNames>
    <sheetDataSet>
      <sheetData sheetId="0" refreshError="1">
        <row r="2">
          <cell r="A2" t="str">
            <v>TABELA DE CARGAS – POR TRANSFORMADOR/PBT EM EMERGÊNCIA</v>
          </cell>
        </row>
        <row r="4">
          <cell r="A4" t="str">
            <v>TRANSFORMADOR 1.1 – PBT-1.1 EM EMERGÊNCIA</v>
          </cell>
        </row>
        <row r="6">
          <cell r="A6" t="str">
            <v>FINALIDADE</v>
          </cell>
          <cell r="B6" t="str">
            <v>POT. UNIT. (kW)</v>
          </cell>
          <cell r="C6" t="str">
            <v>POT. UNIT. (CV)</v>
          </cell>
          <cell r="D6" t="str">
            <v>T I P O</v>
          </cell>
          <cell r="E6" t="str">
            <v>POT-M (KW)</v>
          </cell>
          <cell r="F6" t="str">
            <v>FP- M</v>
          </cell>
          <cell r="G6" t="str">
            <v>QTDE.</v>
          </cell>
          <cell r="H6" t="str">
            <v>PÓLOS</v>
          </cell>
          <cell r="I6" t="str">
            <v>F.D.</v>
          </cell>
          <cell r="J6" t="str">
            <v>F.P.</v>
          </cell>
          <cell r="K6" t="str">
            <v>POT. INSTALADA (kW)</v>
          </cell>
          <cell r="L6" t="str">
            <v>POT. INSTALADA (kVA)</v>
          </cell>
          <cell r="M6" t="str">
            <v>POT. DEMANDADA (kW)</v>
          </cell>
          <cell r="N6" t="str">
            <v>POT. DEMANDADA (kVA)</v>
          </cell>
        </row>
        <row r="7">
          <cell r="A7" t="str">
            <v>BARRAMENTO BLINDADO BB1.1/1.3 – ILUMINAÇÃO HALL</v>
          </cell>
          <cell r="B7">
            <v>123.78</v>
          </cell>
          <cell r="E7" t="e">
            <v>#N/A</v>
          </cell>
          <cell r="F7" t="e">
            <v>#N/A</v>
          </cell>
          <cell r="G7">
            <v>1</v>
          </cell>
          <cell r="I7">
            <v>0.71596423332687886</v>
          </cell>
          <cell r="J7">
            <v>0.97999999999999976</v>
          </cell>
          <cell r="K7">
            <v>123.78</v>
          </cell>
          <cell r="L7">
            <v>126.30612244897962</v>
          </cell>
          <cell r="M7">
            <v>88.622052801201065</v>
          </cell>
          <cell r="N7">
            <v>90.430666123674584</v>
          </cell>
        </row>
        <row r="8">
          <cell r="A8" t="str">
            <v>QD-B1-3S</v>
          </cell>
          <cell r="B8">
            <v>140.32509426511928</v>
          </cell>
          <cell r="E8" t="e">
            <v>#N/A</v>
          </cell>
          <cell r="F8" t="e">
            <v>#N/A</v>
          </cell>
          <cell r="G8">
            <v>1</v>
          </cell>
          <cell r="I8">
            <v>1</v>
          </cell>
          <cell r="J8">
            <v>0.77296462798671983</v>
          </cell>
          <cell r="K8">
            <v>140.32509426511928</v>
          </cell>
          <cell r="L8">
            <v>181.54141752982022</v>
          </cell>
          <cell r="M8">
            <v>140.32509426511928</v>
          </cell>
          <cell r="N8">
            <v>181.54141752982022</v>
          </cell>
        </row>
        <row r="9">
          <cell r="A9" t="str">
            <v>NO BREAK</v>
          </cell>
          <cell r="B9">
            <v>30</v>
          </cell>
          <cell r="G9">
            <v>2</v>
          </cell>
          <cell r="I9">
            <v>0.5</v>
          </cell>
          <cell r="J9">
            <v>1</v>
          </cell>
          <cell r="K9">
            <v>60</v>
          </cell>
          <cell r="L9">
            <v>60</v>
          </cell>
          <cell r="M9">
            <v>30</v>
          </cell>
          <cell r="N9">
            <v>30</v>
          </cell>
        </row>
        <row r="10">
          <cell r="A10" t="str">
            <v>TOTAL</v>
          </cell>
          <cell r="I10">
            <v>0.79896043489677604</v>
          </cell>
          <cell r="J10">
            <v>0.85752015197356957</v>
          </cell>
          <cell r="K10">
            <v>324.10509426511931</v>
          </cell>
          <cell r="L10">
            <v>367.84753997879983</v>
          </cell>
          <cell r="M10">
            <v>258.94714706632033</v>
          </cell>
          <cell r="N10">
            <v>301.97208365349479</v>
          </cell>
        </row>
        <row r="12">
          <cell r="A12" t="str">
            <v>RESUMO GERAL:</v>
          </cell>
          <cell r="B12" t="str">
            <v>kW</v>
          </cell>
          <cell r="C12" t="str">
            <v>kVA</v>
          </cell>
        </row>
        <row r="13">
          <cell r="A13" t="str">
            <v>DEMANDAS</v>
          </cell>
          <cell r="B13">
            <v>258.94714706632033</v>
          </cell>
          <cell r="C13">
            <v>301.97208365349479</v>
          </cell>
        </row>
        <row r="14">
          <cell r="A14" t="str">
            <v>RESERVA     (%)</v>
          </cell>
          <cell r="B14">
            <v>0.2</v>
          </cell>
        </row>
        <row r="15">
          <cell r="A15" t="str">
            <v>FATOR DE SIMULTANEIDADE</v>
          </cell>
          <cell r="B15">
            <v>1</v>
          </cell>
        </row>
        <row r="17">
          <cell r="A17" t="str">
            <v xml:space="preserve">DEMANDA FINAL </v>
          </cell>
          <cell r="B17">
            <v>310.73657647958436</v>
          </cell>
          <cell r="C17">
            <v>362.36650038419373</v>
          </cell>
        </row>
        <row r="19">
          <cell r="A19" t="str">
            <v>TENSÃO (V)</v>
          </cell>
          <cell r="B19">
            <v>380</v>
          </cell>
          <cell r="C19" t="str">
            <v>V</v>
          </cell>
        </row>
        <row r="20">
          <cell r="A20" t="str">
            <v>CORRENTE (A)</v>
          </cell>
          <cell r="B20">
            <v>550.55893826872864</v>
          </cell>
          <cell r="C20" t="str">
            <v>A</v>
          </cell>
        </row>
        <row r="21">
          <cell r="A21" t="str">
            <v>DISJUNTOR GERAL</v>
          </cell>
          <cell r="B21">
            <v>2500</v>
          </cell>
          <cell r="C21" t="str">
            <v>A</v>
          </cell>
        </row>
        <row r="23">
          <cell r="A23" t="str">
            <v>TRANSFORMADOR DE 1500KVA</v>
          </cell>
        </row>
        <row r="27">
          <cell r="A27" t="str">
            <v>TRANSFORMADOR 1.2 – PBT-1.2 EM EMERGÊNCIA</v>
          </cell>
        </row>
        <row r="29">
          <cell r="A29" t="str">
            <v>FINALIDADE</v>
          </cell>
          <cell r="B29" t="str">
            <v>POT. UNIT. (kW)</v>
          </cell>
          <cell r="C29" t="str">
            <v>POT. UNIT. (CV)</v>
          </cell>
          <cell r="D29" t="str">
            <v>T I P O</v>
          </cell>
          <cell r="E29" t="str">
            <v>POT-M (KW)</v>
          </cell>
          <cell r="F29" t="str">
            <v>FP- M</v>
          </cell>
          <cell r="G29" t="str">
            <v>QTDE.</v>
          </cell>
          <cell r="H29" t="str">
            <v>PÓLOS</v>
          </cell>
          <cell r="I29" t="str">
            <v>F.D.</v>
          </cell>
          <cell r="J29" t="str">
            <v>F.P.</v>
          </cell>
          <cell r="K29" t="str">
            <v>POT. INSTALADA (kW)</v>
          </cell>
          <cell r="L29" t="str">
            <v>POT. INSTALADA (kVA)</v>
          </cell>
          <cell r="M29" t="str">
            <v>POT. DEMANDADA (kW)</v>
          </cell>
          <cell r="N29" t="str">
            <v>POT. DEMANDADA (kVA)</v>
          </cell>
        </row>
        <row r="30">
          <cell r="A30" t="str">
            <v>ELEVADORES SUBSOLO</v>
          </cell>
          <cell r="B30">
            <v>20</v>
          </cell>
          <cell r="E30" t="e">
            <v>#N/A</v>
          </cell>
          <cell r="F30" t="e">
            <v>#N/A</v>
          </cell>
          <cell r="G30">
            <v>2</v>
          </cell>
          <cell r="I30">
            <v>0</v>
          </cell>
          <cell r="J30">
            <v>0.8</v>
          </cell>
          <cell r="K30">
            <v>40</v>
          </cell>
          <cell r="L30">
            <v>50</v>
          </cell>
          <cell r="M30">
            <v>0</v>
          </cell>
          <cell r="N30">
            <v>0</v>
          </cell>
        </row>
        <row r="31">
          <cell r="A31" t="str">
            <v>ILUMINAÇÃO E COMANDO ELEVADORES SUBSOLO</v>
          </cell>
          <cell r="B31">
            <v>1.3</v>
          </cell>
          <cell r="E31" t="e">
            <v>#N/A</v>
          </cell>
          <cell r="F31" t="e">
            <v>#N/A</v>
          </cell>
          <cell r="G31">
            <v>1</v>
          </cell>
          <cell r="I31">
            <v>0.74</v>
          </cell>
          <cell r="J31">
            <v>0.8</v>
          </cell>
          <cell r="K31">
            <v>1.3</v>
          </cell>
          <cell r="L31">
            <v>1.625</v>
          </cell>
          <cell r="M31">
            <v>0.96199999999999997</v>
          </cell>
          <cell r="N31">
            <v>1.2024999999999999</v>
          </cell>
        </row>
        <row r="32">
          <cell r="A32" t="str">
            <v>ELEVADORES GARAGEM</v>
          </cell>
          <cell r="B32">
            <v>20</v>
          </cell>
          <cell r="E32" t="e">
            <v>#N/A</v>
          </cell>
          <cell r="F32" t="e">
            <v>#N/A</v>
          </cell>
          <cell r="G32">
            <v>2</v>
          </cell>
          <cell r="I32">
            <v>0.74</v>
          </cell>
          <cell r="J32">
            <v>0.8</v>
          </cell>
          <cell r="K32">
            <v>40</v>
          </cell>
          <cell r="L32">
            <v>50</v>
          </cell>
          <cell r="M32">
            <v>29.6</v>
          </cell>
          <cell r="N32">
            <v>37</v>
          </cell>
        </row>
        <row r="33">
          <cell r="A33" t="str">
            <v>ILUMINAÇÃO E COMANDO ELEVADORES GARAGEM</v>
          </cell>
          <cell r="B33">
            <v>1.3</v>
          </cell>
          <cell r="E33" t="e">
            <v>#N/A</v>
          </cell>
          <cell r="F33" t="e">
            <v>#N/A</v>
          </cell>
          <cell r="G33">
            <v>1</v>
          </cell>
          <cell r="I33">
            <v>0</v>
          </cell>
          <cell r="J33">
            <v>0.8</v>
          </cell>
          <cell r="K33">
            <v>1.3</v>
          </cell>
          <cell r="L33">
            <v>1.625</v>
          </cell>
          <cell r="M33">
            <v>0</v>
          </cell>
          <cell r="N33">
            <v>0</v>
          </cell>
        </row>
        <row r="34">
          <cell r="A34" t="str">
            <v>ELEVADORES ZONA BAIXA</v>
          </cell>
          <cell r="B34">
            <v>50</v>
          </cell>
          <cell r="E34" t="e">
            <v>#N/A</v>
          </cell>
          <cell r="F34" t="e">
            <v>#N/A</v>
          </cell>
          <cell r="G34">
            <v>8</v>
          </cell>
          <cell r="I34">
            <v>0.125</v>
          </cell>
          <cell r="J34">
            <v>0.8</v>
          </cell>
          <cell r="K34">
            <v>400</v>
          </cell>
          <cell r="L34">
            <v>500</v>
          </cell>
          <cell r="M34">
            <v>50</v>
          </cell>
          <cell r="N34">
            <v>62.5</v>
          </cell>
        </row>
        <row r="35">
          <cell r="A35" t="str">
            <v>ILUMINAÇÃO E COMANDO ELEVADORES ZONA BAIXA</v>
          </cell>
          <cell r="B35">
            <v>3</v>
          </cell>
          <cell r="E35" t="e">
            <v>#N/A</v>
          </cell>
          <cell r="F35" t="e">
            <v>#N/A</v>
          </cell>
          <cell r="G35">
            <v>1</v>
          </cell>
          <cell r="I35">
            <v>0.1</v>
          </cell>
          <cell r="J35">
            <v>0.8</v>
          </cell>
          <cell r="K35">
            <v>3</v>
          </cell>
          <cell r="L35">
            <v>3.75</v>
          </cell>
          <cell r="M35">
            <v>0.30000000000000004</v>
          </cell>
          <cell r="N35">
            <v>0.375</v>
          </cell>
        </row>
        <row r="36">
          <cell r="A36" t="str">
            <v>QD-B1-3S-AC</v>
          </cell>
          <cell r="B36">
            <v>140.32509426511928</v>
          </cell>
          <cell r="E36" t="e">
            <v>#N/A</v>
          </cell>
          <cell r="F36" t="e">
            <v>#N/A</v>
          </cell>
          <cell r="G36">
            <v>1</v>
          </cell>
          <cell r="I36">
            <v>0</v>
          </cell>
          <cell r="J36">
            <v>0.77296462798671983</v>
          </cell>
          <cell r="K36">
            <v>140.32509426511928</v>
          </cell>
          <cell r="L36">
            <v>181.54141752982022</v>
          </cell>
          <cell r="M36">
            <v>0</v>
          </cell>
          <cell r="N36">
            <v>0</v>
          </cell>
        </row>
        <row r="37">
          <cell r="A37" t="str">
            <v>VENTILAÇÃO</v>
          </cell>
          <cell r="B37">
            <v>0.56488549618320616</v>
          </cell>
          <cell r="C37">
            <v>0.5</v>
          </cell>
          <cell r="D37" t="str">
            <v>C</v>
          </cell>
          <cell r="E37">
            <v>0.56488549618320616</v>
          </cell>
          <cell r="F37">
            <v>0.73</v>
          </cell>
          <cell r="G37">
            <v>1</v>
          </cell>
          <cell r="I37">
            <v>0</v>
          </cell>
          <cell r="J37">
            <v>0.73</v>
          </cell>
          <cell r="K37">
            <v>0.56488549618320616</v>
          </cell>
          <cell r="L37">
            <v>0.77381574819617283</v>
          </cell>
          <cell r="M37">
            <v>0</v>
          </cell>
          <cell r="N37">
            <v>0</v>
          </cell>
        </row>
        <row r="38">
          <cell r="A38" t="str">
            <v>VENTILAÇÃO</v>
          </cell>
          <cell r="B38">
            <v>0.80291970802919721</v>
          </cell>
          <cell r="C38">
            <v>0.75</v>
          </cell>
          <cell r="D38" t="str">
            <v>C</v>
          </cell>
          <cell r="E38">
            <v>0.80291970802919721</v>
          </cell>
          <cell r="F38">
            <v>0.77</v>
          </cell>
          <cell r="G38">
            <v>1</v>
          </cell>
          <cell r="I38">
            <v>0</v>
          </cell>
          <cell r="J38">
            <v>0.77</v>
          </cell>
          <cell r="K38">
            <v>0.80291970802919721</v>
          </cell>
          <cell r="L38">
            <v>1.0427528675703859</v>
          </cell>
          <cell r="M38">
            <v>0</v>
          </cell>
          <cell r="N38">
            <v>0</v>
          </cell>
        </row>
        <row r="39">
          <cell r="A39" t="str">
            <v>VENTILAÇÃO</v>
          </cell>
          <cell r="B39">
            <v>1.8987341772151898</v>
          </cell>
          <cell r="C39">
            <v>2</v>
          </cell>
          <cell r="D39" t="str">
            <v>C</v>
          </cell>
          <cell r="E39">
            <v>1.8987341772151898</v>
          </cell>
          <cell r="F39">
            <v>0.82</v>
          </cell>
          <cell r="G39">
            <v>1</v>
          </cell>
          <cell r="I39">
            <v>0</v>
          </cell>
          <cell r="J39">
            <v>0.82</v>
          </cell>
          <cell r="K39">
            <v>1.8987341772151898</v>
          </cell>
          <cell r="L39">
            <v>2.3155294844087684</v>
          </cell>
          <cell r="M39">
            <v>0</v>
          </cell>
          <cell r="N39">
            <v>0</v>
          </cell>
        </row>
        <row r="40">
          <cell r="A40" t="str">
            <v>FANCOIL</v>
          </cell>
          <cell r="B40">
            <v>6.3805104408352662</v>
          </cell>
          <cell r="C40">
            <v>7.5</v>
          </cell>
          <cell r="D40" t="str">
            <v>C</v>
          </cell>
          <cell r="E40">
            <v>6.3805104408352662</v>
          </cell>
          <cell r="F40">
            <v>0.8</v>
          </cell>
          <cell r="G40">
            <v>2</v>
          </cell>
          <cell r="I40">
            <v>0</v>
          </cell>
          <cell r="J40">
            <v>0.8</v>
          </cell>
          <cell r="K40">
            <v>12.761020881670532</v>
          </cell>
          <cell r="L40">
            <v>15.951276102088165</v>
          </cell>
          <cell r="M40">
            <v>0</v>
          </cell>
          <cell r="N40">
            <v>0</v>
          </cell>
        </row>
        <row r="41">
          <cell r="A41" t="str">
            <v>UNIDADE CONDENSADORA</v>
          </cell>
          <cell r="B41">
            <v>43.4</v>
          </cell>
          <cell r="G41">
            <v>1</v>
          </cell>
          <cell r="I41">
            <v>0</v>
          </cell>
          <cell r="J41">
            <v>0.8</v>
          </cell>
          <cell r="K41">
            <v>43.4</v>
          </cell>
          <cell r="L41">
            <v>54.249999999999993</v>
          </cell>
          <cell r="M41">
            <v>0</v>
          </cell>
          <cell r="N41">
            <v>0</v>
          </cell>
        </row>
        <row r="42">
          <cell r="A42" t="str">
            <v>FANCOIL ESCRITÓRIOS</v>
          </cell>
          <cell r="B42">
            <v>8.6705202312138727</v>
          </cell>
          <cell r="C42">
            <v>10</v>
          </cell>
          <cell r="D42" t="str">
            <v>C</v>
          </cell>
          <cell r="E42">
            <v>8.6705202312138727</v>
          </cell>
          <cell r="F42">
            <v>0.85</v>
          </cell>
          <cell r="G42">
            <v>32</v>
          </cell>
          <cell r="I42">
            <v>0</v>
          </cell>
          <cell r="J42">
            <v>0.85</v>
          </cell>
          <cell r="K42">
            <v>277.45664739884393</v>
          </cell>
          <cell r="L42">
            <v>326.41958517511051</v>
          </cell>
          <cell r="M42">
            <v>0</v>
          </cell>
          <cell r="N42">
            <v>0</v>
          </cell>
        </row>
        <row r="43">
          <cell r="A43" t="str">
            <v>ILUMINAÇÃO, TOMADAS E AR CONDICIONADO FAST FOOD</v>
          </cell>
          <cell r="B43">
            <v>258.76900000000001</v>
          </cell>
          <cell r="G43">
            <v>1</v>
          </cell>
          <cell r="I43">
            <v>0</v>
          </cell>
          <cell r="J43">
            <v>0.9</v>
          </cell>
          <cell r="K43">
            <v>258.76900000000001</v>
          </cell>
          <cell r="L43">
            <v>287.52111111111111</v>
          </cell>
          <cell r="M43">
            <v>0</v>
          </cell>
          <cell r="N43">
            <v>0</v>
          </cell>
        </row>
        <row r="44">
          <cell r="A44" t="str">
            <v>BOMBA DE RECALQUE DE ÁGUA FRIA</v>
          </cell>
          <cell r="B44">
            <v>20.670391061452513</v>
          </cell>
          <cell r="C44">
            <v>25</v>
          </cell>
          <cell r="D44" t="str">
            <v>H</v>
          </cell>
          <cell r="E44">
            <v>20.670391061452513</v>
          </cell>
          <cell r="F44">
            <v>0.85</v>
          </cell>
          <cell r="G44">
            <v>2</v>
          </cell>
          <cell r="I44">
            <v>0</v>
          </cell>
          <cell r="J44">
            <v>0.85</v>
          </cell>
          <cell r="K44">
            <v>41.340782122905026</v>
          </cell>
          <cell r="L44">
            <v>48.636214262241211</v>
          </cell>
          <cell r="M44">
            <v>0</v>
          </cell>
          <cell r="N44">
            <v>0</v>
          </cell>
        </row>
        <row r="45">
          <cell r="A45" t="str">
            <v>BOMBA DE RECALQUE DE ÁGUAS PLUVIAIS</v>
          </cell>
          <cell r="B45">
            <v>8.6705202312138727</v>
          </cell>
          <cell r="C45">
            <v>10</v>
          </cell>
          <cell r="D45" t="str">
            <v>H</v>
          </cell>
          <cell r="E45">
            <v>8.6705202312138727</v>
          </cell>
          <cell r="F45">
            <v>0.85</v>
          </cell>
          <cell r="G45">
            <v>6</v>
          </cell>
          <cell r="I45">
            <v>0</v>
          </cell>
          <cell r="J45">
            <v>0.85</v>
          </cell>
          <cell r="K45">
            <v>52.02312138728324</v>
          </cell>
          <cell r="L45">
            <v>61.203672220333225</v>
          </cell>
          <cell r="M45">
            <v>0</v>
          </cell>
          <cell r="N45">
            <v>0</v>
          </cell>
        </row>
        <row r="46">
          <cell r="A46" t="str">
            <v>BOMBA DE RECALQUE DE ESGOTO</v>
          </cell>
          <cell r="B46">
            <v>8.6705202312138727</v>
          </cell>
          <cell r="C46">
            <v>10</v>
          </cell>
          <cell r="D46" t="str">
            <v>H</v>
          </cell>
          <cell r="E46">
            <v>8.6705202312138727</v>
          </cell>
          <cell r="F46">
            <v>0.85</v>
          </cell>
          <cell r="G46">
            <v>6</v>
          </cell>
          <cell r="I46">
            <v>0</v>
          </cell>
          <cell r="J46">
            <v>0.85</v>
          </cell>
          <cell r="K46">
            <v>52.02312138728324</v>
          </cell>
          <cell r="L46">
            <v>61.203672220333225</v>
          </cell>
          <cell r="M46">
            <v>0</v>
          </cell>
          <cell r="N46">
            <v>0</v>
          </cell>
        </row>
        <row r="47">
          <cell r="A47" t="str">
            <v>BOMBA DE RECALQUE DE REUSO</v>
          </cell>
          <cell r="B47">
            <v>1.0135135135135136</v>
          </cell>
          <cell r="C47">
            <v>1</v>
          </cell>
          <cell r="D47" t="str">
            <v>H</v>
          </cell>
          <cell r="E47">
            <v>1.0135135135135136</v>
          </cell>
          <cell r="F47">
            <v>0.78</v>
          </cell>
          <cell r="G47">
            <v>2</v>
          </cell>
          <cell r="I47">
            <v>0</v>
          </cell>
          <cell r="J47">
            <v>0.78</v>
          </cell>
          <cell r="K47">
            <v>2.0270270270270272</v>
          </cell>
          <cell r="L47">
            <v>2.5987525987525988</v>
          </cell>
          <cell r="M47">
            <v>0</v>
          </cell>
          <cell r="N47">
            <v>0</v>
          </cell>
        </row>
        <row r="48">
          <cell r="A48" t="str">
            <v>BOMBA DE RECALQUE DO POÇO DE RETARDO</v>
          </cell>
          <cell r="B48">
            <v>1.0135135135135136</v>
          </cell>
          <cell r="C48">
            <v>1</v>
          </cell>
          <cell r="D48" t="str">
            <v>H</v>
          </cell>
          <cell r="E48">
            <v>1.0135135135135136</v>
          </cell>
          <cell r="F48">
            <v>0.78</v>
          </cell>
          <cell r="G48">
            <v>2</v>
          </cell>
          <cell r="I48">
            <v>0</v>
          </cell>
          <cell r="J48">
            <v>0.78</v>
          </cell>
          <cell r="K48">
            <v>2.0270270270270272</v>
          </cell>
          <cell r="L48">
            <v>2.5987525987525988</v>
          </cell>
          <cell r="M48">
            <v>0</v>
          </cell>
          <cell r="N48">
            <v>0</v>
          </cell>
        </row>
        <row r="49">
          <cell r="A49" t="str">
            <v>ESCADA ROLANTE</v>
          </cell>
          <cell r="B49">
            <v>10</v>
          </cell>
          <cell r="G49">
            <v>2</v>
          </cell>
          <cell r="I49">
            <v>0</v>
          </cell>
          <cell r="J49">
            <v>0.8</v>
          </cell>
          <cell r="K49">
            <v>20</v>
          </cell>
          <cell r="L49">
            <v>25</v>
          </cell>
          <cell r="M49">
            <v>0</v>
          </cell>
          <cell r="N49">
            <v>0</v>
          </cell>
        </row>
        <row r="50">
          <cell r="A50" t="str">
            <v>TOTAL</v>
          </cell>
          <cell r="I50">
            <v>5.8131468987100983E-2</v>
          </cell>
          <cell r="J50">
            <v>0.79999999999999993</v>
          </cell>
          <cell r="K50">
            <v>1391.0193808785871</v>
          </cell>
          <cell r="L50">
            <v>1678.056551918718</v>
          </cell>
          <cell r="M50">
            <v>80.861999999999995</v>
          </cell>
          <cell r="N50">
            <v>101.0775</v>
          </cell>
        </row>
        <row r="52">
          <cell r="I52" t="str">
            <v>COM O PAINEL DE SEGURANÇA EM FUNCIONAMENTO</v>
          </cell>
        </row>
        <row r="53">
          <cell r="A53" t="str">
            <v>RESUMO GERAL:</v>
          </cell>
          <cell r="B53" t="str">
            <v>kW</v>
          </cell>
          <cell r="C53" t="str">
            <v>kVA</v>
          </cell>
          <cell r="I53" t="str">
            <v>kW</v>
          </cell>
          <cell r="J53" t="str">
            <v>kVA</v>
          </cell>
        </row>
        <row r="54">
          <cell r="A54" t="str">
            <v>DEMANDAS</v>
          </cell>
          <cell r="B54">
            <v>80.861999999999995</v>
          </cell>
          <cell r="C54">
            <v>101.0775</v>
          </cell>
          <cell r="I54">
            <v>442.08736295026449</v>
          </cell>
          <cell r="J54">
            <v>529.01118759655708</v>
          </cell>
        </row>
        <row r="55">
          <cell r="A55" t="str">
            <v>RESERVA     (%)</v>
          </cell>
          <cell r="B55">
            <v>0.2</v>
          </cell>
          <cell r="I55">
            <v>0</v>
          </cell>
        </row>
        <row r="56">
          <cell r="A56" t="str">
            <v>FATOR DE SIMULTANEIDADE</v>
          </cell>
          <cell r="B56">
            <v>1</v>
          </cell>
          <cell r="I56">
            <v>1</v>
          </cell>
        </row>
        <row r="58">
          <cell r="A58" t="str">
            <v xml:space="preserve">DEMANDA FINAL </v>
          </cell>
          <cell r="B58">
            <v>97.034399999999991</v>
          </cell>
          <cell r="C58">
            <v>121.29299999999999</v>
          </cell>
          <cell r="I58">
            <v>442.08736295026449</v>
          </cell>
          <cell r="J58">
            <v>529.01118759655708</v>
          </cell>
        </row>
        <row r="60">
          <cell r="A60" t="str">
            <v>TENSÃO (V)</v>
          </cell>
          <cell r="B60">
            <v>380</v>
          </cell>
          <cell r="C60" t="str">
            <v>V</v>
          </cell>
          <cell r="I60">
            <v>380</v>
          </cell>
          <cell r="J60" t="str">
            <v>V</v>
          </cell>
        </row>
        <row r="61">
          <cell r="A61" t="str">
            <v>CORRENTE (A)</v>
          </cell>
          <cell r="B61">
            <v>184.28564789688755</v>
          </cell>
          <cell r="C61" t="str">
            <v>A</v>
          </cell>
          <cell r="I61">
            <v>803.74934621893647</v>
          </cell>
          <cell r="J61" t="str">
            <v>A</v>
          </cell>
        </row>
        <row r="62">
          <cell r="A62" t="str">
            <v>DISJUNTOR GERAL</v>
          </cell>
          <cell r="B62">
            <v>2500</v>
          </cell>
          <cell r="C62" t="str">
            <v>A</v>
          </cell>
          <cell r="I62">
            <v>2500</v>
          </cell>
          <cell r="J62" t="str">
            <v>A</v>
          </cell>
        </row>
        <row r="64">
          <cell r="A64" t="str">
            <v>TRANSFORMADOR DE 1500KVA</v>
          </cell>
        </row>
        <row r="69">
          <cell r="A69" t="str">
            <v>PBT-SEG EM EMERGÊNCIA</v>
          </cell>
        </row>
        <row r="71">
          <cell r="A71" t="str">
            <v>EM REGIME NORMAL</v>
          </cell>
        </row>
        <row r="72">
          <cell r="A72" t="str">
            <v>FINALIDADE</v>
          </cell>
          <cell r="B72" t="str">
            <v>POT. UNIT. (kW)</v>
          </cell>
          <cell r="C72" t="str">
            <v>POT. UNIT. (CV)</v>
          </cell>
          <cell r="D72" t="str">
            <v>T I P O</v>
          </cell>
          <cell r="E72" t="str">
            <v>POT-M (KW)</v>
          </cell>
          <cell r="F72" t="str">
            <v>FP- M</v>
          </cell>
          <cell r="G72" t="str">
            <v>QTDE.</v>
          </cell>
          <cell r="H72" t="str">
            <v>PÓLOS</v>
          </cell>
          <cell r="I72" t="str">
            <v>F.D.</v>
          </cell>
          <cell r="J72" t="str">
            <v>F.P.</v>
          </cell>
          <cell r="K72" t="str">
            <v>POT. INSTALADA (kW)</v>
          </cell>
          <cell r="L72" t="str">
            <v>POT. INSTALADA (kVA)</v>
          </cell>
          <cell r="M72" t="str">
            <v>POT. DEMANDADA (kW)</v>
          </cell>
          <cell r="N72" t="str">
            <v>POT. DEMANDADA (kVA)</v>
          </cell>
        </row>
        <row r="73">
          <cell r="A73" t="str">
            <v>ELEVADOR DE SEGUANÇA</v>
          </cell>
          <cell r="B73">
            <v>35</v>
          </cell>
          <cell r="E73" t="e">
            <v>#N/A</v>
          </cell>
          <cell r="F73" t="e">
            <v>#N/A</v>
          </cell>
          <cell r="G73">
            <v>1</v>
          </cell>
          <cell r="I73">
            <v>1</v>
          </cell>
          <cell r="J73">
            <v>0.8</v>
          </cell>
          <cell r="K73">
            <v>35</v>
          </cell>
          <cell r="L73">
            <v>43.75</v>
          </cell>
          <cell r="M73">
            <v>35</v>
          </cell>
          <cell r="N73">
            <v>43.75</v>
          </cell>
        </row>
        <row r="74">
          <cell r="A74" t="str">
            <v>ILUMINAÇÃO E COMANDO ELEVADORE DE SEGURANÇA</v>
          </cell>
          <cell r="B74">
            <v>3</v>
          </cell>
          <cell r="E74" t="e">
            <v>#N/A</v>
          </cell>
          <cell r="F74" t="e">
            <v>#N/A</v>
          </cell>
          <cell r="G74">
            <v>1</v>
          </cell>
          <cell r="I74">
            <v>1</v>
          </cell>
          <cell r="J74">
            <v>0.8</v>
          </cell>
          <cell r="K74">
            <v>3</v>
          </cell>
          <cell r="L74">
            <v>3.75</v>
          </cell>
          <cell r="M74">
            <v>3</v>
          </cell>
          <cell r="N74">
            <v>3.75</v>
          </cell>
        </row>
        <row r="75">
          <cell r="A75" t="str">
            <v>PRESSURIZAÇÃO ESCADA 5SS</v>
          </cell>
          <cell r="B75">
            <v>6.3805104408352662</v>
          </cell>
          <cell r="C75">
            <v>7.5</v>
          </cell>
          <cell r="D75" t="str">
            <v>C</v>
          </cell>
          <cell r="E75">
            <v>6.3805104408352662</v>
          </cell>
          <cell r="F75">
            <v>0.8</v>
          </cell>
          <cell r="G75">
            <v>4</v>
          </cell>
          <cell r="I75">
            <v>0</v>
          </cell>
          <cell r="J75">
            <v>0.8</v>
          </cell>
          <cell r="K75">
            <v>25.522041763341065</v>
          </cell>
          <cell r="L75">
            <v>31.902552204176331</v>
          </cell>
          <cell r="M75">
            <v>0</v>
          </cell>
          <cell r="N75">
            <v>0</v>
          </cell>
        </row>
        <row r="76">
          <cell r="A76" t="str">
            <v>PRESSURIZAÇÃO ESCADA 3SS</v>
          </cell>
          <cell r="B76">
            <v>8.6705202312138727</v>
          </cell>
          <cell r="C76">
            <v>10</v>
          </cell>
          <cell r="D76" t="str">
            <v>C</v>
          </cell>
          <cell r="E76">
            <v>8.6705202312138727</v>
          </cell>
          <cell r="F76">
            <v>0.85</v>
          </cell>
          <cell r="G76">
            <v>2</v>
          </cell>
          <cell r="I76">
            <v>0</v>
          </cell>
          <cell r="J76">
            <v>0.85</v>
          </cell>
          <cell r="K76">
            <v>17.341040462427745</v>
          </cell>
          <cell r="L76">
            <v>20.401224073444407</v>
          </cell>
          <cell r="M76">
            <v>0</v>
          </cell>
          <cell r="N76">
            <v>0</v>
          </cell>
        </row>
        <row r="77">
          <cell r="A77" t="str">
            <v>PRESSURIZAÇÃO ESCADA 1SS</v>
          </cell>
          <cell r="B77">
            <v>16.930022573363431</v>
          </cell>
          <cell r="C77">
            <v>20</v>
          </cell>
          <cell r="D77" t="str">
            <v>C</v>
          </cell>
          <cell r="E77">
            <v>16.930022573363431</v>
          </cell>
          <cell r="F77">
            <v>0.84</v>
          </cell>
          <cell r="G77">
            <v>5</v>
          </cell>
          <cell r="I77">
            <v>0</v>
          </cell>
          <cell r="J77">
            <v>0.84</v>
          </cell>
          <cell r="K77">
            <v>84.650112866817153</v>
          </cell>
          <cell r="L77">
            <v>100.77394388906805</v>
          </cell>
          <cell r="M77">
            <v>0</v>
          </cell>
          <cell r="N77">
            <v>0</v>
          </cell>
        </row>
        <row r="78">
          <cell r="A78" t="str">
            <v>EXAUSTÃO DE FUMAÇA</v>
          </cell>
          <cell r="B78">
            <v>16.930022573363431</v>
          </cell>
          <cell r="C78">
            <v>20</v>
          </cell>
          <cell r="D78" t="str">
            <v>C</v>
          </cell>
          <cell r="E78">
            <v>16.930022573363431</v>
          </cell>
          <cell r="F78">
            <v>0.84</v>
          </cell>
          <cell r="G78">
            <v>2</v>
          </cell>
          <cell r="I78">
            <v>0</v>
          </cell>
          <cell r="J78">
            <v>0.84</v>
          </cell>
          <cell r="K78">
            <v>33.860045146726861</v>
          </cell>
          <cell r="L78">
            <v>40.309577555627214</v>
          </cell>
          <cell r="M78">
            <v>0</v>
          </cell>
          <cell r="N78">
            <v>0</v>
          </cell>
        </row>
        <row r="79">
          <cell r="A79" t="str">
            <v>ELEVADOR DE SEGUANÇA</v>
          </cell>
          <cell r="B79">
            <v>35</v>
          </cell>
          <cell r="E79" t="e">
            <v>#N/A</v>
          </cell>
          <cell r="F79" t="e">
            <v>#N/A</v>
          </cell>
          <cell r="G79">
            <v>1</v>
          </cell>
          <cell r="I79">
            <v>1</v>
          </cell>
          <cell r="J79">
            <v>0.8</v>
          </cell>
          <cell r="K79">
            <v>35</v>
          </cell>
          <cell r="L79">
            <v>43.75</v>
          </cell>
          <cell r="M79">
            <v>35</v>
          </cell>
          <cell r="N79">
            <v>43.75</v>
          </cell>
        </row>
        <row r="80">
          <cell r="A80" t="str">
            <v>ILUMINAÇÃO E COMANDO ELEVADORE DE SEGURANÇA</v>
          </cell>
          <cell r="B80">
            <v>3</v>
          </cell>
          <cell r="E80" t="e">
            <v>#N/A</v>
          </cell>
          <cell r="F80" t="e">
            <v>#N/A</v>
          </cell>
          <cell r="G80">
            <v>1</v>
          </cell>
          <cell r="I80">
            <v>1</v>
          </cell>
          <cell r="J80">
            <v>0.8</v>
          </cell>
          <cell r="K80">
            <v>3</v>
          </cell>
          <cell r="L80">
            <v>3.75</v>
          </cell>
          <cell r="M80">
            <v>3</v>
          </cell>
          <cell r="N80">
            <v>3.75</v>
          </cell>
        </row>
        <row r="81">
          <cell r="A81" t="str">
            <v>PRESSURIZAÇÃO ESCADA 5SS</v>
          </cell>
          <cell r="B81">
            <v>6.3805104408352662</v>
          </cell>
          <cell r="C81">
            <v>7.5</v>
          </cell>
          <cell r="D81" t="str">
            <v>C</v>
          </cell>
          <cell r="E81">
            <v>6.3805104408352662</v>
          </cell>
          <cell r="F81">
            <v>0.8</v>
          </cell>
          <cell r="G81">
            <v>4</v>
          </cell>
          <cell r="I81">
            <v>0</v>
          </cell>
          <cell r="J81">
            <v>0.8</v>
          </cell>
          <cell r="K81">
            <v>25.522041763341065</v>
          </cell>
          <cell r="L81">
            <v>31.902552204176331</v>
          </cell>
          <cell r="M81">
            <v>0</v>
          </cell>
          <cell r="N81">
            <v>0</v>
          </cell>
        </row>
        <row r="82">
          <cell r="A82" t="str">
            <v>PRESSURIZAÇÃO ESCADA 3SS</v>
          </cell>
          <cell r="B82">
            <v>8.6705202312138727</v>
          </cell>
          <cell r="C82">
            <v>10</v>
          </cell>
          <cell r="D82" t="str">
            <v>C</v>
          </cell>
          <cell r="E82">
            <v>8.6705202312138727</v>
          </cell>
          <cell r="F82">
            <v>0.85</v>
          </cell>
          <cell r="G82">
            <v>2</v>
          </cell>
          <cell r="I82">
            <v>0</v>
          </cell>
          <cell r="J82">
            <v>0.85</v>
          </cell>
          <cell r="K82">
            <v>17.341040462427745</v>
          </cell>
          <cell r="L82">
            <v>20.401224073444407</v>
          </cell>
          <cell r="M82">
            <v>0</v>
          </cell>
          <cell r="N82">
            <v>0</v>
          </cell>
        </row>
        <row r="83">
          <cell r="A83" t="str">
            <v>PRESSURIZAÇÃO ESCADA 1SS</v>
          </cell>
          <cell r="B83">
            <v>16.930022573363431</v>
          </cell>
          <cell r="C83">
            <v>20</v>
          </cell>
          <cell r="D83" t="str">
            <v>C</v>
          </cell>
          <cell r="E83">
            <v>16.930022573363431</v>
          </cell>
          <cell r="F83">
            <v>0.84</v>
          </cell>
          <cell r="G83">
            <v>5</v>
          </cell>
          <cell r="I83">
            <v>0</v>
          </cell>
          <cell r="J83">
            <v>0.84</v>
          </cell>
          <cell r="K83">
            <v>84.650112866817153</v>
          </cell>
          <cell r="L83">
            <v>100.77394388906805</v>
          </cell>
          <cell r="M83">
            <v>0</v>
          </cell>
          <cell r="N83">
            <v>0</v>
          </cell>
        </row>
        <row r="84">
          <cell r="A84" t="str">
            <v>EXAUSTÃO DE FUMAÇA</v>
          </cell>
          <cell r="B84">
            <v>16.930022573363431</v>
          </cell>
          <cell r="C84">
            <v>20</v>
          </cell>
          <cell r="D84" t="str">
            <v>C</v>
          </cell>
          <cell r="E84">
            <v>16.930022573363431</v>
          </cell>
          <cell r="F84">
            <v>0.84</v>
          </cell>
          <cell r="G84">
            <v>2</v>
          </cell>
          <cell r="I84">
            <v>0</v>
          </cell>
          <cell r="J84">
            <v>0.84</v>
          </cell>
          <cell r="K84">
            <v>33.860045146726861</v>
          </cell>
          <cell r="L84">
            <v>40.309577555627214</v>
          </cell>
          <cell r="M84">
            <v>0</v>
          </cell>
          <cell r="N84">
            <v>0</v>
          </cell>
        </row>
        <row r="85">
          <cell r="A85" t="str">
            <v>BOMBA DE RECALQUE DE ÓLEO DIESEL</v>
          </cell>
          <cell r="B85">
            <v>2.7500000000000004</v>
          </cell>
          <cell r="C85">
            <v>3</v>
          </cell>
          <cell r="D85" t="str">
            <v>H</v>
          </cell>
          <cell r="E85">
            <v>2.7500000000000004</v>
          </cell>
          <cell r="F85">
            <v>0.77</v>
          </cell>
          <cell r="G85">
            <v>2</v>
          </cell>
          <cell r="I85">
            <v>0.5</v>
          </cell>
          <cell r="J85">
            <v>0.77</v>
          </cell>
          <cell r="K85">
            <v>5.5000000000000009</v>
          </cell>
          <cell r="L85">
            <v>7.1428571428571441</v>
          </cell>
          <cell r="M85">
            <v>2.7500000000000004</v>
          </cell>
          <cell r="N85">
            <v>3.5714285714285721</v>
          </cell>
        </row>
        <row r="86">
          <cell r="A86" t="str">
            <v>ILUMINAÇÃO E TOMADAS GERADOR</v>
          </cell>
          <cell r="B86">
            <v>11.67</v>
          </cell>
          <cell r="E86" t="e">
            <v>#N/A</v>
          </cell>
          <cell r="F86" t="e">
            <v>#N/A</v>
          </cell>
          <cell r="G86">
            <v>1</v>
          </cell>
          <cell r="I86">
            <v>0.9</v>
          </cell>
          <cell r="J86">
            <v>0.94</v>
          </cell>
          <cell r="K86">
            <v>11.67</v>
          </cell>
          <cell r="L86">
            <v>12.414893617021278</v>
          </cell>
          <cell r="M86">
            <v>10.503</v>
          </cell>
          <cell r="N86">
            <v>11.17340425531915</v>
          </cell>
        </row>
        <row r="87">
          <cell r="A87" t="str">
            <v>BOMBA DE INCÊNDIO JOCKEY</v>
          </cell>
          <cell r="B87">
            <v>4.3632075471698117</v>
          </cell>
          <cell r="C87">
            <v>5</v>
          </cell>
          <cell r="D87" t="str">
            <v>H</v>
          </cell>
          <cell r="E87">
            <v>4.3632075471698117</v>
          </cell>
          <cell r="F87">
            <v>0.83</v>
          </cell>
          <cell r="G87">
            <v>1</v>
          </cell>
          <cell r="I87">
            <v>1</v>
          </cell>
          <cell r="J87">
            <v>0.83</v>
          </cell>
          <cell r="K87">
            <v>4.3632075471698117</v>
          </cell>
          <cell r="L87">
            <v>5.2568765628551954</v>
          </cell>
          <cell r="M87">
            <v>4.3632075471698117</v>
          </cell>
          <cell r="N87">
            <v>5.2568765628551954</v>
          </cell>
        </row>
        <row r="88">
          <cell r="A88" t="str">
            <v>BOMBA DE INCÊNDIO PRINCIPAL</v>
          </cell>
          <cell r="B88">
            <v>119.56521739130434</v>
          </cell>
          <cell r="C88">
            <v>150</v>
          </cell>
          <cell r="D88" t="str">
            <v>H</v>
          </cell>
          <cell r="E88">
            <v>119.56521739130434</v>
          </cell>
          <cell r="F88">
            <v>0.86</v>
          </cell>
          <cell r="G88">
            <v>1</v>
          </cell>
          <cell r="I88">
            <v>0</v>
          </cell>
          <cell r="J88">
            <v>0.86</v>
          </cell>
          <cell r="K88">
            <v>119.56521739130434</v>
          </cell>
          <cell r="L88">
            <v>139.02932254802832</v>
          </cell>
          <cell r="M88">
            <v>0</v>
          </cell>
          <cell r="N88">
            <v>0</v>
          </cell>
        </row>
        <row r="89">
          <cell r="A89" t="str">
            <v>RETIFICADOR SUBESTAÇÃO</v>
          </cell>
          <cell r="B89">
            <v>10</v>
          </cell>
          <cell r="G89">
            <v>1</v>
          </cell>
          <cell r="I89">
            <v>1</v>
          </cell>
          <cell r="J89">
            <v>0.8</v>
          </cell>
          <cell r="K89">
            <v>10</v>
          </cell>
          <cell r="L89">
            <v>12.5</v>
          </cell>
          <cell r="M89">
            <v>10</v>
          </cell>
          <cell r="N89">
            <v>12.5</v>
          </cell>
        </row>
        <row r="90">
          <cell r="A90" t="str">
            <v>TOTAL</v>
          </cell>
          <cell r="I90">
            <v>0.18844624461614121</v>
          </cell>
          <cell r="J90">
            <v>0.81266524224042402</v>
          </cell>
          <cell r="K90">
            <v>549.84490541709977</v>
          </cell>
          <cell r="L90">
            <v>658.11854531539404</v>
          </cell>
          <cell r="M90">
            <v>103.61620754716981</v>
          </cell>
          <cell r="N90">
            <v>127.50170938960292</v>
          </cell>
        </row>
        <row r="92">
          <cell r="A92" t="str">
            <v>RESUMO GERAL:</v>
          </cell>
          <cell r="B92" t="str">
            <v>kW</v>
          </cell>
          <cell r="C92" t="str">
            <v>kVA</v>
          </cell>
        </row>
        <row r="93">
          <cell r="A93" t="str">
            <v>DEMANDAS</v>
          </cell>
          <cell r="B93">
            <v>103.61620754716981</v>
          </cell>
          <cell r="C93">
            <v>127.50170938960292</v>
          </cell>
        </row>
        <row r="94">
          <cell r="A94" t="str">
            <v>RESERVA     (%)</v>
          </cell>
          <cell r="B94">
            <v>0.2</v>
          </cell>
        </row>
        <row r="95">
          <cell r="A95" t="str">
            <v>FATOR DE SIMULTANEIDADE</v>
          </cell>
          <cell r="B95">
            <v>1</v>
          </cell>
        </row>
        <row r="97">
          <cell r="A97" t="str">
            <v xml:space="preserve">DEMANDA FINAL </v>
          </cell>
          <cell r="B97">
            <v>124.33944905660377</v>
          </cell>
          <cell r="C97">
            <v>153.00205126752351</v>
          </cell>
        </row>
        <row r="99">
          <cell r="A99" t="str">
            <v>TENSÃO (V)</v>
          </cell>
          <cell r="B99">
            <v>380</v>
          </cell>
          <cell r="C99" t="str">
            <v>V</v>
          </cell>
        </row>
        <row r="100">
          <cell r="A100" t="str">
            <v>CORRENTE (A)</v>
          </cell>
          <cell r="B100">
            <v>232.46256706807799</v>
          </cell>
          <cell r="C100" t="str">
            <v>A</v>
          </cell>
        </row>
        <row r="101">
          <cell r="A101" t="str">
            <v>DISJUNTOR GERAL</v>
          </cell>
          <cell r="B101">
            <v>1250</v>
          </cell>
          <cell r="C101" t="str">
            <v>A</v>
          </cell>
        </row>
        <row r="104">
          <cell r="A104" t="str">
            <v>EM FUNCIONAMENTO</v>
          </cell>
        </row>
        <row r="105">
          <cell r="A105" t="str">
            <v>FINALIDADE</v>
          </cell>
          <cell r="B105" t="str">
            <v>POT. UNIT. (kW)</v>
          </cell>
          <cell r="C105" t="str">
            <v>POT. UNIT. (CV)</v>
          </cell>
          <cell r="D105" t="str">
            <v>T I P O</v>
          </cell>
          <cell r="E105" t="str">
            <v>POT-M (KW)</v>
          </cell>
          <cell r="F105" t="str">
            <v>FP- M</v>
          </cell>
          <cell r="G105" t="str">
            <v>QTDE.</v>
          </cell>
          <cell r="H105" t="str">
            <v>PÓLOS</v>
          </cell>
          <cell r="I105" t="str">
            <v>F.D.</v>
          </cell>
          <cell r="J105" t="str">
            <v>F.P.</v>
          </cell>
          <cell r="K105" t="str">
            <v>POT. INSTALADA (kW)</v>
          </cell>
          <cell r="L105" t="str">
            <v>POT. INSTALADA (kVA)</v>
          </cell>
          <cell r="M105" t="str">
            <v>POT. DEMANDADA (kW)</v>
          </cell>
          <cell r="N105" t="str">
            <v>POT. DEMANDADA (kVA)</v>
          </cell>
        </row>
        <row r="106">
          <cell r="A106" t="str">
            <v>ELEVADOR DE SEGUANÇA</v>
          </cell>
          <cell r="B106">
            <v>35</v>
          </cell>
          <cell r="E106" t="e">
            <v>#N/A</v>
          </cell>
          <cell r="F106" t="e">
            <v>#N/A</v>
          </cell>
          <cell r="G106">
            <v>1</v>
          </cell>
          <cell r="I106">
            <v>1</v>
          </cell>
          <cell r="J106">
            <v>0.8</v>
          </cell>
          <cell r="K106">
            <v>35</v>
          </cell>
          <cell r="L106">
            <v>43.75</v>
          </cell>
          <cell r="M106">
            <v>35</v>
          </cell>
          <cell r="N106">
            <v>43.75</v>
          </cell>
        </row>
        <row r="107">
          <cell r="A107" t="str">
            <v>ILUMINAÇÃO E COMANDO ELEVADORE DE SEGURANÇA</v>
          </cell>
          <cell r="B107">
            <v>3</v>
          </cell>
          <cell r="E107" t="e">
            <v>#N/A</v>
          </cell>
          <cell r="F107" t="e">
            <v>#N/A</v>
          </cell>
          <cell r="G107">
            <v>1</v>
          </cell>
          <cell r="I107">
            <v>1</v>
          </cell>
          <cell r="J107">
            <v>0.8</v>
          </cell>
          <cell r="K107">
            <v>3</v>
          </cell>
          <cell r="L107">
            <v>3.75</v>
          </cell>
          <cell r="M107">
            <v>3</v>
          </cell>
          <cell r="N107">
            <v>3.75</v>
          </cell>
        </row>
        <row r="108">
          <cell r="A108" t="str">
            <v>PRESSURIZAÇÃO ESCADA 5SS</v>
          </cell>
          <cell r="B108">
            <v>6.3805104408352662</v>
          </cell>
          <cell r="C108">
            <v>7.5</v>
          </cell>
          <cell r="D108" t="str">
            <v>C</v>
          </cell>
          <cell r="E108">
            <v>6.3805104408352662</v>
          </cell>
          <cell r="F108">
            <v>0.8</v>
          </cell>
          <cell r="G108">
            <v>4</v>
          </cell>
          <cell r="I108">
            <v>0.5</v>
          </cell>
          <cell r="J108">
            <v>0.8</v>
          </cell>
          <cell r="K108">
            <v>25.522041763341065</v>
          </cell>
          <cell r="L108">
            <v>31.902552204176331</v>
          </cell>
          <cell r="M108">
            <v>12.761020881670532</v>
          </cell>
          <cell r="N108">
            <v>15.951276102088165</v>
          </cell>
        </row>
        <row r="109">
          <cell r="A109" t="str">
            <v>PRESSURIZAÇÃO ESCADA 3SS</v>
          </cell>
          <cell r="B109">
            <v>8.6705202312138727</v>
          </cell>
          <cell r="C109">
            <v>10</v>
          </cell>
          <cell r="D109" t="str">
            <v>C</v>
          </cell>
          <cell r="E109">
            <v>8.6705202312138727</v>
          </cell>
          <cell r="F109">
            <v>0.85</v>
          </cell>
          <cell r="G109">
            <v>2</v>
          </cell>
          <cell r="I109">
            <v>0.5</v>
          </cell>
          <cell r="J109">
            <v>0.85</v>
          </cell>
          <cell r="K109">
            <v>17.341040462427745</v>
          </cell>
          <cell r="L109">
            <v>20.401224073444407</v>
          </cell>
          <cell r="M109">
            <v>8.6705202312138727</v>
          </cell>
          <cell r="N109">
            <v>10.200612036722204</v>
          </cell>
        </row>
        <row r="110">
          <cell r="A110" t="str">
            <v>PRESSURIZAÇÃO ESCADA 1SS</v>
          </cell>
          <cell r="B110">
            <v>16.930022573363431</v>
          </cell>
          <cell r="C110">
            <v>20</v>
          </cell>
          <cell r="D110" t="str">
            <v>C</v>
          </cell>
          <cell r="E110">
            <v>16.930022573363431</v>
          </cell>
          <cell r="F110">
            <v>0.84</v>
          </cell>
          <cell r="G110">
            <v>5</v>
          </cell>
          <cell r="I110">
            <v>0.8</v>
          </cell>
          <cell r="J110">
            <v>0.84</v>
          </cell>
          <cell r="K110">
            <v>84.650112866817153</v>
          </cell>
          <cell r="L110">
            <v>100.77394388906805</v>
          </cell>
          <cell r="M110">
            <v>67.720090293453723</v>
          </cell>
          <cell r="N110">
            <v>80.619155111254443</v>
          </cell>
        </row>
        <row r="111">
          <cell r="A111" t="str">
            <v>EXAUSTÃO DE FUMAÇA</v>
          </cell>
          <cell r="B111">
            <v>16.930022573363431</v>
          </cell>
          <cell r="C111">
            <v>20</v>
          </cell>
          <cell r="D111" t="str">
            <v>C</v>
          </cell>
          <cell r="E111">
            <v>16.930022573363431</v>
          </cell>
          <cell r="F111">
            <v>0.84</v>
          </cell>
          <cell r="G111">
            <v>2</v>
          </cell>
          <cell r="I111">
            <v>1</v>
          </cell>
          <cell r="J111">
            <v>0.84</v>
          </cell>
          <cell r="K111">
            <v>33.860045146726861</v>
          </cell>
          <cell r="L111">
            <v>40.309577555627214</v>
          </cell>
          <cell r="M111">
            <v>33.860045146726861</v>
          </cell>
          <cell r="N111">
            <v>40.309577555627214</v>
          </cell>
        </row>
        <row r="112">
          <cell r="A112" t="str">
            <v>ELEVADOR DE SEGUANÇA</v>
          </cell>
          <cell r="B112">
            <v>35</v>
          </cell>
          <cell r="E112" t="e">
            <v>#N/A</v>
          </cell>
          <cell r="F112" t="e">
            <v>#N/A</v>
          </cell>
          <cell r="G112">
            <v>1</v>
          </cell>
          <cell r="I112">
            <v>1</v>
          </cell>
          <cell r="J112">
            <v>0.8</v>
          </cell>
          <cell r="K112">
            <v>35</v>
          </cell>
          <cell r="L112">
            <v>43.75</v>
          </cell>
          <cell r="M112">
            <v>35</v>
          </cell>
          <cell r="N112">
            <v>43.75</v>
          </cell>
        </row>
        <row r="113">
          <cell r="A113" t="str">
            <v>ILUMINAÇÃO E COMANDO ELEVADORE DE SEGURANÇA</v>
          </cell>
          <cell r="B113">
            <v>3</v>
          </cell>
          <cell r="E113" t="e">
            <v>#N/A</v>
          </cell>
          <cell r="F113" t="e">
            <v>#N/A</v>
          </cell>
          <cell r="G113">
            <v>1</v>
          </cell>
          <cell r="I113">
            <v>1</v>
          </cell>
          <cell r="J113">
            <v>0.8</v>
          </cell>
          <cell r="K113">
            <v>3</v>
          </cell>
          <cell r="L113">
            <v>3.75</v>
          </cell>
          <cell r="M113">
            <v>3</v>
          </cell>
          <cell r="N113">
            <v>3.75</v>
          </cell>
        </row>
        <row r="114">
          <cell r="A114" t="str">
            <v>PRESSURIZAÇÃO ESCADA 5SS</v>
          </cell>
          <cell r="B114">
            <v>6.3805104408352662</v>
          </cell>
          <cell r="C114">
            <v>7.5</v>
          </cell>
          <cell r="D114" t="str">
            <v>C</v>
          </cell>
          <cell r="E114">
            <v>6.3805104408352662</v>
          </cell>
          <cell r="F114">
            <v>0.8</v>
          </cell>
          <cell r="G114">
            <v>4</v>
          </cell>
          <cell r="I114">
            <v>0.5</v>
          </cell>
          <cell r="J114">
            <v>0.8</v>
          </cell>
          <cell r="K114">
            <v>25.522041763341065</v>
          </cell>
          <cell r="L114">
            <v>31.902552204176331</v>
          </cell>
          <cell r="M114">
            <v>12.761020881670532</v>
          </cell>
          <cell r="N114">
            <v>15.951276102088165</v>
          </cell>
        </row>
        <row r="115">
          <cell r="A115" t="str">
            <v>PRESSURIZAÇÃO ESCADA 3SS</v>
          </cell>
          <cell r="B115">
            <v>8.6705202312138727</v>
          </cell>
          <cell r="C115">
            <v>10</v>
          </cell>
          <cell r="D115" t="str">
            <v>C</v>
          </cell>
          <cell r="E115">
            <v>8.6705202312138727</v>
          </cell>
          <cell r="F115">
            <v>0.85</v>
          </cell>
          <cell r="G115">
            <v>2</v>
          </cell>
          <cell r="I115">
            <v>0.5</v>
          </cell>
          <cell r="J115">
            <v>0.85</v>
          </cell>
          <cell r="K115">
            <v>17.341040462427745</v>
          </cell>
          <cell r="L115">
            <v>20.401224073444407</v>
          </cell>
          <cell r="M115">
            <v>8.6705202312138727</v>
          </cell>
          <cell r="N115">
            <v>10.200612036722204</v>
          </cell>
        </row>
        <row r="116">
          <cell r="A116" t="str">
            <v>PRESSURIZAÇÃO ESCADA 1SS</v>
          </cell>
          <cell r="B116">
            <v>16.930022573363431</v>
          </cell>
          <cell r="C116">
            <v>20</v>
          </cell>
          <cell r="D116" t="str">
            <v>C</v>
          </cell>
          <cell r="E116">
            <v>16.930022573363431</v>
          </cell>
          <cell r="F116">
            <v>0.84</v>
          </cell>
          <cell r="G116">
            <v>5</v>
          </cell>
          <cell r="I116">
            <v>0.8</v>
          </cell>
          <cell r="J116">
            <v>0.84</v>
          </cell>
          <cell r="K116">
            <v>84.650112866817153</v>
          </cell>
          <cell r="L116">
            <v>100.77394388906805</v>
          </cell>
          <cell r="M116">
            <v>67.720090293453723</v>
          </cell>
          <cell r="N116">
            <v>80.619155111254443</v>
          </cell>
        </row>
        <row r="117">
          <cell r="A117" t="str">
            <v>EXAUSTÃO DE FUMAÇA</v>
          </cell>
          <cell r="B117">
            <v>16.930022573363431</v>
          </cell>
          <cell r="C117">
            <v>20</v>
          </cell>
          <cell r="D117" t="str">
            <v>C</v>
          </cell>
          <cell r="E117">
            <v>16.930022573363431</v>
          </cell>
          <cell r="F117">
            <v>0.84</v>
          </cell>
          <cell r="G117">
            <v>2</v>
          </cell>
          <cell r="I117">
            <v>1</v>
          </cell>
          <cell r="J117">
            <v>0.84</v>
          </cell>
          <cell r="K117">
            <v>33.860045146726861</v>
          </cell>
          <cell r="L117">
            <v>40.309577555627214</v>
          </cell>
          <cell r="M117">
            <v>33.860045146726861</v>
          </cell>
          <cell r="N117">
            <v>40.309577555627214</v>
          </cell>
        </row>
        <row r="118">
          <cell r="A118" t="str">
            <v>BOMBA DE RECALQUE DE ÓLEO DIESEL</v>
          </cell>
          <cell r="B118">
            <v>2.7500000000000004</v>
          </cell>
          <cell r="C118">
            <v>3</v>
          </cell>
          <cell r="D118" t="str">
            <v>H</v>
          </cell>
          <cell r="E118">
            <v>2.7500000000000004</v>
          </cell>
          <cell r="F118">
            <v>0.77</v>
          </cell>
          <cell r="G118">
            <v>2</v>
          </cell>
          <cell r="I118">
            <v>0.5</v>
          </cell>
          <cell r="J118">
            <v>0.77</v>
          </cell>
          <cell r="K118">
            <v>5.5000000000000009</v>
          </cell>
          <cell r="L118">
            <v>7.1428571428571441</v>
          </cell>
          <cell r="M118">
            <v>2.7500000000000004</v>
          </cell>
          <cell r="N118">
            <v>3.5714285714285721</v>
          </cell>
        </row>
        <row r="119">
          <cell r="A119" t="str">
            <v>ILUMINAÇÃO E TOMADAS GERADOR</v>
          </cell>
          <cell r="B119">
            <v>11.67</v>
          </cell>
          <cell r="G119">
            <v>1</v>
          </cell>
          <cell r="I119">
            <v>0.9</v>
          </cell>
          <cell r="J119">
            <v>0.94</v>
          </cell>
          <cell r="K119">
            <v>11.67</v>
          </cell>
          <cell r="L119">
            <v>12.414893617021278</v>
          </cell>
          <cell r="M119">
            <v>10.503</v>
          </cell>
          <cell r="N119">
            <v>11.17340425531915</v>
          </cell>
        </row>
        <row r="120">
          <cell r="A120" t="str">
            <v>BOMBA DE INCÊNDIO JOCKEY</v>
          </cell>
          <cell r="B120">
            <v>6.3805104408352662</v>
          </cell>
          <cell r="C120">
            <v>7.5</v>
          </cell>
          <cell r="D120" t="str">
            <v>H</v>
          </cell>
          <cell r="E120">
            <v>6.3805104408352662</v>
          </cell>
          <cell r="F120">
            <v>0.8</v>
          </cell>
          <cell r="G120">
            <v>1</v>
          </cell>
          <cell r="I120">
            <v>0</v>
          </cell>
          <cell r="J120">
            <v>0.8</v>
          </cell>
          <cell r="K120">
            <v>6.3805104408352662</v>
          </cell>
          <cell r="L120">
            <v>7.9756380510440827</v>
          </cell>
          <cell r="M120">
            <v>0</v>
          </cell>
          <cell r="N120">
            <v>0</v>
          </cell>
        </row>
        <row r="121">
          <cell r="A121" t="str">
            <v>BOMBA DE INCÊNDIO PRINCIPAL</v>
          </cell>
          <cell r="B121">
            <v>119.56521739130434</v>
          </cell>
          <cell r="C121">
            <v>150</v>
          </cell>
          <cell r="D121" t="str">
            <v>H</v>
          </cell>
          <cell r="E121">
            <v>119.56521739130434</v>
          </cell>
          <cell r="F121">
            <v>0.86</v>
          </cell>
          <cell r="G121">
            <v>1</v>
          </cell>
          <cell r="I121">
            <v>1</v>
          </cell>
          <cell r="J121">
            <v>0.86</v>
          </cell>
          <cell r="K121">
            <v>119.56521739130434</v>
          </cell>
          <cell r="L121">
            <v>139.02932254802832</v>
          </cell>
          <cell r="M121">
            <v>119.56521739130434</v>
          </cell>
          <cell r="N121">
            <v>139.02932254802832</v>
          </cell>
        </row>
        <row r="122">
          <cell r="A122" t="str">
            <v>RETIFICADOR SUBESTAÇÃO</v>
          </cell>
          <cell r="B122">
            <v>10</v>
          </cell>
          <cell r="G122">
            <v>1</v>
          </cell>
          <cell r="I122">
            <v>1</v>
          </cell>
          <cell r="J122">
            <v>0.8</v>
          </cell>
          <cell r="K122">
            <v>10</v>
          </cell>
          <cell r="L122">
            <v>12.5</v>
          </cell>
          <cell r="M122">
            <v>10</v>
          </cell>
          <cell r="N122">
            <v>12.5</v>
          </cell>
        </row>
        <row r="123">
          <cell r="A123" t="str">
            <v>TOTAL</v>
          </cell>
          <cell r="I123">
            <v>0.84231455515010045</v>
          </cell>
          <cell r="J123">
            <v>0.83689583526671951</v>
          </cell>
          <cell r="K123">
            <v>551.86220831076525</v>
          </cell>
          <cell r="L123">
            <v>660.83730680358292</v>
          </cell>
          <cell r="M123">
            <v>464.8415704974343</v>
          </cell>
          <cell r="N123">
            <v>555.43539698615996</v>
          </cell>
        </row>
        <row r="125">
          <cell r="A125" t="str">
            <v>RESUMO GERAL:</v>
          </cell>
          <cell r="B125" t="str">
            <v>kW</v>
          </cell>
          <cell r="C125" t="str">
            <v>kVA</v>
          </cell>
        </row>
        <row r="126">
          <cell r="A126" t="str">
            <v>DEMANDAS</v>
          </cell>
          <cell r="B126">
            <v>464.8415704974343</v>
          </cell>
          <cell r="C126">
            <v>555.43539698615996</v>
          </cell>
        </row>
        <row r="127">
          <cell r="A127" t="str">
            <v>RESERVA     (%)</v>
          </cell>
          <cell r="B127">
            <v>0.2</v>
          </cell>
        </row>
        <row r="128">
          <cell r="A128" t="str">
            <v>FATOR DE SIMULTANEIDADE</v>
          </cell>
          <cell r="B128">
            <v>1</v>
          </cell>
        </row>
        <row r="130">
          <cell r="A130" t="str">
            <v xml:space="preserve">DEMANDA FINAL </v>
          </cell>
          <cell r="B130">
            <v>557.80988459692117</v>
          </cell>
          <cell r="C130">
            <v>666.5224763833919</v>
          </cell>
        </row>
        <row r="131">
          <cell r="J131" t="str">
            <v>CORRENTE DE PARTIDA (PIOR CASO)</v>
          </cell>
        </row>
        <row r="132">
          <cell r="A132" t="str">
            <v>TENSÃO (V)</v>
          </cell>
          <cell r="B132">
            <v>380</v>
          </cell>
          <cell r="C132" t="str">
            <v>V</v>
          </cell>
          <cell r="J132">
            <v>1223.676134633914</v>
          </cell>
          <cell r="K132" t="str">
            <v>A</v>
          </cell>
        </row>
        <row r="133">
          <cell r="A133" t="str">
            <v>CORRENTE (A)</v>
          </cell>
          <cell r="B133">
            <v>1012.676134633914</v>
          </cell>
          <cell r="C133" t="str">
            <v>A</v>
          </cell>
        </row>
        <row r="134">
          <cell r="A134" t="str">
            <v>DISJUNTOR GERAL</v>
          </cell>
          <cell r="B134">
            <v>1250</v>
          </cell>
          <cell r="C134" t="str">
            <v>A</v>
          </cell>
          <cell r="I134" t="str">
            <v>Ip/In</v>
          </cell>
          <cell r="J134">
            <v>0.97894090770713116</v>
          </cell>
          <cell r="K134" t="str">
            <v>A</v>
          </cell>
        </row>
        <row r="136">
          <cell r="A136" t="str">
            <v>TRANSFORMADOR DE 750KVA</v>
          </cell>
        </row>
        <row r="139">
          <cell r="A139" t="str">
            <v>TRANSFORMADOR 2.1 – PBT-2.1 EM EMERGÊNCIA</v>
          </cell>
        </row>
        <row r="141">
          <cell r="A141" t="str">
            <v>FINALIDADE</v>
          </cell>
          <cell r="B141" t="str">
            <v>POT. UNIT. (kW)</v>
          </cell>
          <cell r="C141" t="str">
            <v>POT. UNIT. (CV)</v>
          </cell>
          <cell r="D141" t="str">
            <v>T I P O</v>
          </cell>
          <cell r="E141" t="str">
            <v>POT-M (KW)</v>
          </cell>
          <cell r="F141" t="str">
            <v>FP- M</v>
          </cell>
          <cell r="G141" t="str">
            <v>QTDE.</v>
          </cell>
          <cell r="H141" t="str">
            <v>PÓLOS</v>
          </cell>
          <cell r="I141" t="str">
            <v>F.D.</v>
          </cell>
          <cell r="J141" t="str">
            <v>F.P.</v>
          </cell>
          <cell r="K141" t="str">
            <v>POT. INSTALADA (kW)</v>
          </cell>
          <cell r="L141" t="str">
            <v>POT. INSTALADA (kVA)</v>
          </cell>
          <cell r="M141" t="str">
            <v>POT. DEMANDADA (kW)</v>
          </cell>
          <cell r="N141" t="str">
            <v>POT. DEMANDADA (kVA)</v>
          </cell>
        </row>
        <row r="142">
          <cell r="A142" t="str">
            <v>ILUMINAÇÃO HELIPONTO</v>
          </cell>
          <cell r="B142">
            <v>10</v>
          </cell>
          <cell r="E142" t="e">
            <v>#N/A</v>
          </cell>
          <cell r="F142" t="e">
            <v>#N/A</v>
          </cell>
          <cell r="G142">
            <v>1</v>
          </cell>
          <cell r="I142">
            <v>1</v>
          </cell>
          <cell r="J142">
            <v>0.9</v>
          </cell>
          <cell r="K142">
            <v>10</v>
          </cell>
          <cell r="L142">
            <v>11.111111111111111</v>
          </cell>
          <cell r="M142">
            <v>10</v>
          </cell>
          <cell r="N142">
            <v>11.111111111111111</v>
          </cell>
        </row>
        <row r="143">
          <cell r="A143" t="str">
            <v>ELEVADORE HELIPONTO</v>
          </cell>
          <cell r="B143">
            <v>12</v>
          </cell>
          <cell r="E143" t="e">
            <v>#N/A</v>
          </cell>
          <cell r="F143" t="e">
            <v>#N/A</v>
          </cell>
          <cell r="G143">
            <v>2</v>
          </cell>
          <cell r="I143">
            <v>1</v>
          </cell>
          <cell r="J143">
            <v>0.9</v>
          </cell>
          <cell r="K143">
            <v>24</v>
          </cell>
          <cell r="L143">
            <v>26.666666666666664</v>
          </cell>
          <cell r="M143">
            <v>24</v>
          </cell>
          <cell r="N143">
            <v>26.666666666666664</v>
          </cell>
        </row>
        <row r="144">
          <cell r="A144" t="str">
            <v>ILUMINAÇÃO E COMANDO ELEVADORE HELIPONTO</v>
          </cell>
          <cell r="B144">
            <v>1.3</v>
          </cell>
          <cell r="E144" t="e">
            <v>#N/A</v>
          </cell>
          <cell r="F144" t="e">
            <v>#N/A</v>
          </cell>
          <cell r="G144">
            <v>1</v>
          </cell>
          <cell r="I144">
            <v>1</v>
          </cell>
          <cell r="J144">
            <v>0.8</v>
          </cell>
          <cell r="K144">
            <v>1.3</v>
          </cell>
          <cell r="L144">
            <v>1.625</v>
          </cell>
          <cell r="M144">
            <v>1.3</v>
          </cell>
          <cell r="N144">
            <v>1.625</v>
          </cell>
        </row>
        <row r="145">
          <cell r="A145" t="str">
            <v>ELEVADORES ZONA ALTA</v>
          </cell>
          <cell r="B145">
            <v>70</v>
          </cell>
          <cell r="E145" t="e">
            <v>#N/A</v>
          </cell>
          <cell r="F145" t="e">
            <v>#N/A</v>
          </cell>
          <cell r="G145">
            <v>8</v>
          </cell>
          <cell r="I145">
            <v>0.13</v>
          </cell>
          <cell r="J145">
            <v>0.8</v>
          </cell>
          <cell r="K145">
            <v>560</v>
          </cell>
          <cell r="L145">
            <v>700</v>
          </cell>
          <cell r="M145">
            <v>72.8</v>
          </cell>
          <cell r="N145">
            <v>91</v>
          </cell>
        </row>
        <row r="146">
          <cell r="A146" t="str">
            <v>ILUMINAÇÃO E COMANDO ELEVADORES ZONA ALTA</v>
          </cell>
          <cell r="B146">
            <v>3</v>
          </cell>
          <cell r="E146" t="e">
            <v>#N/A</v>
          </cell>
          <cell r="F146" t="e">
            <v>#N/A</v>
          </cell>
          <cell r="G146">
            <v>1</v>
          </cell>
          <cell r="I146">
            <v>0.13</v>
          </cell>
          <cell r="J146">
            <v>0.8</v>
          </cell>
          <cell r="K146">
            <v>3</v>
          </cell>
          <cell r="L146">
            <v>3.75</v>
          </cell>
          <cell r="M146">
            <v>0.39</v>
          </cell>
          <cell r="N146">
            <v>0.48750000000000004</v>
          </cell>
        </row>
        <row r="147">
          <cell r="A147" t="str">
            <v>VENTILAÇÃO</v>
          </cell>
          <cell r="B147">
            <v>83.25</v>
          </cell>
          <cell r="G147">
            <v>1</v>
          </cell>
          <cell r="I147">
            <v>0</v>
          </cell>
          <cell r="J147">
            <v>0.8</v>
          </cell>
          <cell r="K147">
            <v>83.25</v>
          </cell>
          <cell r="L147">
            <v>104.0625</v>
          </cell>
          <cell r="M147">
            <v>0</v>
          </cell>
          <cell r="N147">
            <v>0</v>
          </cell>
        </row>
        <row r="148">
          <cell r="A148" t="str">
            <v>BOMBAS DA CENTRAL DE ÁGUA GELADA</v>
          </cell>
          <cell r="B148">
            <v>535</v>
          </cell>
          <cell r="G148">
            <v>1</v>
          </cell>
          <cell r="I148">
            <v>0</v>
          </cell>
          <cell r="J148">
            <v>1.8</v>
          </cell>
          <cell r="K148">
            <v>535</v>
          </cell>
          <cell r="L148">
            <v>297.22222222222223</v>
          </cell>
          <cell r="M148">
            <v>0</v>
          </cell>
          <cell r="N148">
            <v>0</v>
          </cell>
        </row>
        <row r="153">
          <cell r="A153" t="str">
            <v>TOTAL</v>
          </cell>
          <cell r="I153">
            <v>8.9178414368501088E-2</v>
          </cell>
          <cell r="J153">
            <v>0.82886217251514727</v>
          </cell>
          <cell r="K153">
            <v>1216.55</v>
          </cell>
          <cell r="L153">
            <v>1144.4375</v>
          </cell>
          <cell r="M153">
            <v>108.49</v>
          </cell>
          <cell r="N153">
            <v>130.89027777777778</v>
          </cell>
        </row>
        <row r="155">
          <cell r="A155" t="str">
            <v>RESUMO GERAL:</v>
          </cell>
          <cell r="B155" t="str">
            <v>kW</v>
          </cell>
          <cell r="C155" t="str">
            <v>kVA</v>
          </cell>
        </row>
        <row r="156">
          <cell r="A156" t="str">
            <v>DEMANDAS</v>
          </cell>
          <cell r="B156">
            <v>108.49</v>
          </cell>
          <cell r="C156">
            <v>130.89027777777778</v>
          </cell>
        </row>
        <row r="157">
          <cell r="A157" t="str">
            <v>RESERVA     (%)</v>
          </cell>
          <cell r="B157">
            <v>0.2</v>
          </cell>
        </row>
        <row r="158">
          <cell r="A158" t="str">
            <v>FATOR DE SIMULTANEIDADE</v>
          </cell>
          <cell r="B158">
            <v>1</v>
          </cell>
        </row>
        <row r="160">
          <cell r="A160" t="str">
            <v xml:space="preserve">DEMANDA FINAL </v>
          </cell>
          <cell r="B160">
            <v>130.18799999999999</v>
          </cell>
          <cell r="C160">
            <v>157.06833333333333</v>
          </cell>
        </row>
        <row r="162">
          <cell r="A162" t="str">
            <v>TENSÃO (V)</v>
          </cell>
          <cell r="B162">
            <v>380</v>
          </cell>
          <cell r="C162" t="str">
            <v>V</v>
          </cell>
        </row>
        <row r="163">
          <cell r="A163" t="str">
            <v>CORRENTE (A)</v>
          </cell>
          <cell r="B163">
            <v>238.64064350306808</v>
          </cell>
          <cell r="C163" t="str">
            <v>A</v>
          </cell>
        </row>
        <row r="164">
          <cell r="A164" t="str">
            <v>DISJUNTOR GERAL</v>
          </cell>
          <cell r="B164">
            <v>2500</v>
          </cell>
          <cell r="C164" t="str">
            <v>A</v>
          </cell>
        </row>
        <row r="166">
          <cell r="A166" t="str">
            <v>TRANSFORMADOR DE 1500KVA</v>
          </cell>
        </row>
        <row r="170">
          <cell r="A170" t="str">
            <v>TRANSFORMADOR 2.2 – PBT-2.2 EM EMERGÊNCIA</v>
          </cell>
        </row>
        <row r="172">
          <cell r="A172" t="str">
            <v>FINALIDADE</v>
          </cell>
          <cell r="B172" t="str">
            <v>POT. UNIT. (kW)</v>
          </cell>
          <cell r="C172" t="str">
            <v>POT. UNIT. (CV)</v>
          </cell>
          <cell r="D172" t="str">
            <v>T I P O</v>
          </cell>
          <cell r="E172" t="str">
            <v>POT-M (KW)</v>
          </cell>
          <cell r="F172" t="str">
            <v>FP- M</v>
          </cell>
          <cell r="G172" t="str">
            <v>QTDE.</v>
          </cell>
          <cell r="H172" t="str">
            <v>PÓLOS</v>
          </cell>
          <cell r="I172" t="str">
            <v>F.D.</v>
          </cell>
          <cell r="J172" t="str">
            <v>F.P.</v>
          </cell>
          <cell r="K172" t="str">
            <v>POT. INSTALADA (kW)</v>
          </cell>
          <cell r="L172" t="str">
            <v>POT. INSTALADA (kVA)</v>
          </cell>
          <cell r="M172" t="str">
            <v>POT. DEMANDADA (kW)</v>
          </cell>
          <cell r="N172" t="str">
            <v>POT. DEMANDADA (kVA)</v>
          </cell>
        </row>
        <row r="173">
          <cell r="A173" t="str">
            <v>BARRAMENTO BLINDADO BB2.1/2.3 ESCRITÓRIOS</v>
          </cell>
          <cell r="B173">
            <v>96.05</v>
          </cell>
          <cell r="E173" t="e">
            <v>#N/A</v>
          </cell>
          <cell r="F173" t="e">
            <v>#N/A</v>
          </cell>
          <cell r="G173">
            <v>1</v>
          </cell>
          <cell r="I173">
            <v>1</v>
          </cell>
          <cell r="J173">
            <v>0.98</v>
          </cell>
          <cell r="K173">
            <v>96.05</v>
          </cell>
          <cell r="L173">
            <v>98.010204081632651</v>
          </cell>
          <cell r="M173">
            <v>96.05</v>
          </cell>
          <cell r="N173">
            <v>98.010204081632651</v>
          </cell>
        </row>
        <row r="174">
          <cell r="A174" t="str">
            <v>BARRAMENTO BLINDADO 2.2/2.4 FANCOIL ESCRITÓRIOS</v>
          </cell>
          <cell r="B174">
            <v>8.5227272727272734</v>
          </cell>
          <cell r="C174">
            <v>10</v>
          </cell>
          <cell r="D174" t="str">
            <v>C</v>
          </cell>
          <cell r="E174">
            <v>8.5227272727272734</v>
          </cell>
          <cell r="F174">
            <v>0.77</v>
          </cell>
          <cell r="G174">
            <v>34</v>
          </cell>
          <cell r="I174">
            <v>0</v>
          </cell>
          <cell r="J174">
            <v>0.77</v>
          </cell>
          <cell r="K174">
            <v>289.77272727272731</v>
          </cell>
          <cell r="L174">
            <v>376.32821723730819</v>
          </cell>
          <cell r="M174">
            <v>0</v>
          </cell>
          <cell r="N174">
            <v>0</v>
          </cell>
        </row>
        <row r="175">
          <cell r="A175" t="str">
            <v>TOTAL</v>
          </cell>
          <cell r="I175">
            <v>0.24894852793911473</v>
          </cell>
          <cell r="J175">
            <v>0.98</v>
          </cell>
          <cell r="K175">
            <v>385.82272727272732</v>
          </cell>
          <cell r="L175">
            <v>474.33842131894085</v>
          </cell>
          <cell r="M175">
            <v>96.05</v>
          </cell>
          <cell r="N175">
            <v>98.010204081632651</v>
          </cell>
        </row>
        <row r="178">
          <cell r="A178" t="str">
            <v>RESUMO GERAL:</v>
          </cell>
          <cell r="B178" t="str">
            <v>kW</v>
          </cell>
          <cell r="C178" t="str">
            <v>kVA</v>
          </cell>
        </row>
        <row r="179">
          <cell r="A179" t="str">
            <v>DEMANDAS</v>
          </cell>
          <cell r="B179">
            <v>96.05</v>
          </cell>
          <cell r="C179">
            <v>98.010204081632651</v>
          </cell>
        </row>
        <row r="180">
          <cell r="A180" t="str">
            <v>RESERVA     (%)</v>
          </cell>
          <cell r="B180">
            <v>0.2</v>
          </cell>
        </row>
        <row r="181">
          <cell r="A181" t="str">
            <v>FATOR DE SIMULTANEIDADE</v>
          </cell>
          <cell r="B181">
            <v>1</v>
          </cell>
        </row>
        <row r="183">
          <cell r="A183" t="str">
            <v xml:space="preserve">DEMANDA FINAL </v>
          </cell>
          <cell r="B183">
            <v>115.25999999999999</v>
          </cell>
          <cell r="C183">
            <v>117.61224489795917</v>
          </cell>
        </row>
        <row r="185">
          <cell r="A185" t="str">
            <v>TENSÃO (V)</v>
          </cell>
          <cell r="B185">
            <v>380</v>
          </cell>
          <cell r="C185" t="str">
            <v>V</v>
          </cell>
        </row>
        <row r="186">
          <cell r="A186" t="str">
            <v>CORRENTE (A)</v>
          </cell>
          <cell r="B186">
            <v>178.69331908377086</v>
          </cell>
          <cell r="C186" t="str">
            <v>A</v>
          </cell>
        </row>
        <row r="187">
          <cell r="A187" t="str">
            <v>DISJUNTOR GERAL</v>
          </cell>
          <cell r="B187">
            <v>2500</v>
          </cell>
          <cell r="C187" t="str">
            <v>A</v>
          </cell>
        </row>
        <row r="189">
          <cell r="A189" t="str">
            <v>TRANSFORMADOR DE 1500KVA</v>
          </cell>
        </row>
        <row r="192">
          <cell r="A192" t="str">
            <v>TRANSFORMADOR 2.3 – PBT-2.3</v>
          </cell>
        </row>
        <row r="194">
          <cell r="A194" t="str">
            <v>FINALIDADE</v>
          </cell>
          <cell r="B194" t="str">
            <v>POT. UNIT. (kW)</v>
          </cell>
          <cell r="C194" t="str">
            <v>POT. UNIT. (CV)</v>
          </cell>
          <cell r="D194" t="str">
            <v>T I P O</v>
          </cell>
          <cell r="E194" t="str">
            <v>POT-M (KW)</v>
          </cell>
          <cell r="F194" t="str">
            <v>FP- M</v>
          </cell>
          <cell r="G194" t="str">
            <v>QTDE.</v>
          </cell>
          <cell r="H194" t="str">
            <v>PÓLOS</v>
          </cell>
          <cell r="I194" t="str">
            <v>F.D.</v>
          </cell>
          <cell r="J194" t="str">
            <v>F.P.</v>
          </cell>
          <cell r="K194" t="str">
            <v>POT. INSTALADA (kW)</v>
          </cell>
          <cell r="L194" t="str">
            <v>POT. INSTALADA (kVA)</v>
          </cell>
          <cell r="M194" t="str">
            <v>POT. DEMANDADA (kW)</v>
          </cell>
          <cell r="N194" t="str">
            <v>POT. DEMANDADA (kVA)</v>
          </cell>
        </row>
        <row r="195">
          <cell r="A195" t="str">
            <v>CHILER</v>
          </cell>
          <cell r="B195">
            <v>500</v>
          </cell>
          <cell r="E195" t="e">
            <v>#N/A</v>
          </cell>
          <cell r="F195" t="e">
            <v>#N/A</v>
          </cell>
          <cell r="G195">
            <v>2</v>
          </cell>
          <cell r="I195">
            <v>9.9999999999999995E-7</v>
          </cell>
          <cell r="J195">
            <v>0.9</v>
          </cell>
          <cell r="K195">
            <v>1000</v>
          </cell>
          <cell r="L195">
            <v>1111.1111111111111</v>
          </cell>
          <cell r="M195">
            <v>1E-3</v>
          </cell>
          <cell r="N195">
            <v>1.1111111111111111E-3</v>
          </cell>
        </row>
        <row r="196">
          <cell r="A196" t="str">
            <v>CHILER</v>
          </cell>
          <cell r="B196">
            <v>310</v>
          </cell>
          <cell r="E196" t="e">
            <v>#N/A</v>
          </cell>
          <cell r="F196" t="e">
            <v>#N/A</v>
          </cell>
          <cell r="G196">
            <v>1</v>
          </cell>
          <cell r="I196">
            <v>9.9999999999999995E-7</v>
          </cell>
          <cell r="J196">
            <v>0.9</v>
          </cell>
          <cell r="K196">
            <v>310</v>
          </cell>
          <cell r="L196">
            <v>344.44444444444446</v>
          </cell>
          <cell r="M196">
            <v>3.1E-4</v>
          </cell>
          <cell r="N196">
            <v>3.4444444444444442E-4</v>
          </cell>
        </row>
        <row r="197">
          <cell r="A197" t="str">
            <v>TOTAL</v>
          </cell>
          <cell r="I197">
            <v>9.9999999999999995E-7</v>
          </cell>
          <cell r="J197">
            <v>0.9</v>
          </cell>
          <cell r="K197">
            <v>1310</v>
          </cell>
          <cell r="L197">
            <v>1455.5555555555557</v>
          </cell>
          <cell r="M197">
            <v>1.31E-3</v>
          </cell>
          <cell r="N197">
            <v>1.4555555555555554E-3</v>
          </cell>
        </row>
        <row r="200">
          <cell r="A200" t="str">
            <v>RESUMO GERAL:</v>
          </cell>
          <cell r="B200" t="str">
            <v>kW</v>
          </cell>
          <cell r="C200" t="str">
            <v>kVA</v>
          </cell>
        </row>
        <row r="201">
          <cell r="A201" t="str">
            <v>DEMANDAS</v>
          </cell>
          <cell r="B201">
            <v>1.31E-3</v>
          </cell>
          <cell r="C201">
            <v>1.4555555555555554E-3</v>
          </cell>
        </row>
        <row r="202">
          <cell r="A202" t="str">
            <v>RESERVA     (%)</v>
          </cell>
          <cell r="B202">
            <v>0.2</v>
          </cell>
        </row>
        <row r="203">
          <cell r="A203" t="str">
            <v>FATOR DE SIMULTANEIDADE</v>
          </cell>
          <cell r="B203">
            <v>1</v>
          </cell>
        </row>
        <row r="205">
          <cell r="A205" t="str">
            <v xml:space="preserve">DEMANDA FINAL </v>
          </cell>
          <cell r="B205">
            <v>1.5719999999999998E-3</v>
          </cell>
          <cell r="C205">
            <v>1.7466666666666665E-3</v>
          </cell>
        </row>
        <row r="207">
          <cell r="A207" t="str">
            <v>TENSÃO (V)</v>
          </cell>
          <cell r="B207">
            <v>380</v>
          </cell>
          <cell r="C207" t="str">
            <v>V</v>
          </cell>
        </row>
        <row r="208">
          <cell r="A208" t="str">
            <v>CORRENTE (A)</v>
          </cell>
          <cell r="B208">
            <v>2.6537854478540695E-3</v>
          </cell>
          <cell r="C208" t="str">
            <v>A</v>
          </cell>
        </row>
        <row r="209">
          <cell r="A209" t="str">
            <v>DISJUNTOR GERAL</v>
          </cell>
          <cell r="B209">
            <v>2500</v>
          </cell>
          <cell r="C209" t="str">
            <v>A</v>
          </cell>
        </row>
        <row r="211">
          <cell r="A211" t="str">
            <v>TRANSFORMADOR DE 1500KVA</v>
          </cell>
        </row>
        <row r="215">
          <cell r="A215" t="str">
            <v>DEMANDA TOTAL DO GERADOR EM EMERGÊNCIA – 1º FASE</v>
          </cell>
        </row>
        <row r="217">
          <cell r="A217" t="str">
            <v>FINALIDADE</v>
          </cell>
          <cell r="B217" t="str">
            <v>POT. UNIT. (kW)</v>
          </cell>
          <cell r="C217" t="str">
            <v>POT. UNIT. (CV)</v>
          </cell>
          <cell r="D217" t="str">
            <v>T I P O</v>
          </cell>
          <cell r="E217" t="str">
            <v>POT-M (KW)</v>
          </cell>
          <cell r="F217" t="str">
            <v>FP- M</v>
          </cell>
          <cell r="G217" t="str">
            <v>QTDE.</v>
          </cell>
          <cell r="H217" t="str">
            <v>PÓLOS</v>
          </cell>
          <cell r="I217" t="str">
            <v>F.D.</v>
          </cell>
          <cell r="J217" t="str">
            <v>F.P.</v>
          </cell>
          <cell r="K217" t="str">
            <v>POT. INSTALADA (kW)</v>
          </cell>
          <cell r="L217" t="str">
            <v>POT. INSTALADA (kVA)</v>
          </cell>
          <cell r="M217" t="str">
            <v>POT. DEMANDADA (kW)</v>
          </cell>
          <cell r="N217" t="str">
            <v>POT. DEMANDADA (kVA)</v>
          </cell>
        </row>
        <row r="218">
          <cell r="A218" t="str">
            <v>TRANSFORMADOR 1.1  PBT-1.1</v>
          </cell>
          <cell r="B218">
            <v>324.10509426511931</v>
          </cell>
          <cell r="E218" t="e">
            <v>#N/A</v>
          </cell>
          <cell r="F218" t="e">
            <v>#N/A</v>
          </cell>
          <cell r="G218">
            <v>1</v>
          </cell>
          <cell r="I218">
            <v>0.79896043489677604</v>
          </cell>
          <cell r="J218">
            <v>0.85752015197356957</v>
          </cell>
          <cell r="K218">
            <v>324.10509426511931</v>
          </cell>
          <cell r="L218">
            <v>377.95624221681129</v>
          </cell>
          <cell r="M218">
            <v>258.94714706632033</v>
          </cell>
          <cell r="N218">
            <v>301.97208365349479</v>
          </cell>
        </row>
        <row r="219">
          <cell r="A219" t="str">
            <v>TRANSFORMADOR 1.2  PBT-1.2</v>
          </cell>
          <cell r="B219">
            <v>1391.0193808785871</v>
          </cell>
          <cell r="E219" t="e">
            <v>#N/A</v>
          </cell>
          <cell r="F219" t="e">
            <v>#N/A</v>
          </cell>
          <cell r="G219">
            <v>1</v>
          </cell>
          <cell r="I219">
            <v>5.8131468987100983E-2</v>
          </cell>
          <cell r="J219">
            <v>0.79999999999999993</v>
          </cell>
          <cell r="K219">
            <v>1391.0193808785871</v>
          </cell>
          <cell r="L219">
            <v>1738.7742260982341</v>
          </cell>
          <cell r="M219">
            <v>80.861999999999995</v>
          </cell>
          <cell r="N219">
            <v>101.0775</v>
          </cell>
        </row>
        <row r="220">
          <cell r="A220" t="str">
            <v>TRANSFORMADOR 2.1  PBT-2.1</v>
          </cell>
          <cell r="B220">
            <v>1216.55</v>
          </cell>
          <cell r="E220" t="e">
            <v>#N/A</v>
          </cell>
          <cell r="F220" t="e">
            <v>#N/A</v>
          </cell>
          <cell r="G220">
            <v>1</v>
          </cell>
          <cell r="I220">
            <v>8.9178414368501088E-2</v>
          </cell>
          <cell r="J220">
            <v>0.82886217251514727</v>
          </cell>
          <cell r="K220">
            <v>1216.55</v>
          </cell>
          <cell r="L220">
            <v>1467.7349749336856</v>
          </cell>
          <cell r="M220">
            <v>108.49</v>
          </cell>
          <cell r="N220">
            <v>130.89027777777778</v>
          </cell>
        </row>
        <row r="221">
          <cell r="A221" t="str">
            <v>TRANSFORMADOR 2.2  PBT-2.2</v>
          </cell>
          <cell r="B221">
            <v>385.82272727272732</v>
          </cell>
          <cell r="E221" t="e">
            <v>#N/A</v>
          </cell>
          <cell r="F221" t="e">
            <v>#N/A</v>
          </cell>
          <cell r="G221">
            <v>1</v>
          </cell>
          <cell r="I221">
            <v>0.24894852793911473</v>
          </cell>
          <cell r="J221">
            <v>0.98</v>
          </cell>
          <cell r="K221">
            <v>385.82272727272732</v>
          </cell>
          <cell r="L221">
            <v>393.6966604823748</v>
          </cell>
          <cell r="M221">
            <v>96.05</v>
          </cell>
          <cell r="N221">
            <v>98.010204081632651</v>
          </cell>
        </row>
        <row r="222">
          <cell r="A222" t="str">
            <v>TRANSFORMADOR 2.3  PBT-2.3</v>
          </cell>
          <cell r="B222">
            <v>1310</v>
          </cell>
          <cell r="E222" t="e">
            <v>#N/A</v>
          </cell>
          <cell r="F222" t="e">
            <v>#N/A</v>
          </cell>
          <cell r="G222">
            <v>1</v>
          </cell>
          <cell r="I222">
            <v>9.9999999999999995E-7</v>
          </cell>
          <cell r="J222">
            <v>0.9</v>
          </cell>
          <cell r="K222">
            <v>1310</v>
          </cell>
          <cell r="L222">
            <v>1455.5555555555554</v>
          </cell>
          <cell r="M222">
            <v>1.31E-3</v>
          </cell>
          <cell r="N222">
            <v>1.4555555555555554E-3</v>
          </cell>
        </row>
        <row r="223">
          <cell r="A223" t="str">
            <v>TRANSFORMADOR CM1.1 PBT-SEG</v>
          </cell>
          <cell r="B223">
            <v>551.86220831076525</v>
          </cell>
          <cell r="E223" t="e">
            <v>#N/A</v>
          </cell>
          <cell r="F223" t="e">
            <v>#N/A</v>
          </cell>
          <cell r="G223">
            <v>1</v>
          </cell>
          <cell r="I223">
            <v>0.84231455515010045</v>
          </cell>
          <cell r="J223">
            <v>0.83689583526671951</v>
          </cell>
          <cell r="K223">
            <v>551.86220831076525</v>
          </cell>
          <cell r="L223">
            <v>659.41564655401373</v>
          </cell>
          <cell r="M223">
            <v>464.8415704974343</v>
          </cell>
          <cell r="N223">
            <v>555.43539698615996</v>
          </cell>
        </row>
        <row r="224">
          <cell r="A224" t="str">
            <v>TOTAL</v>
          </cell>
          <cell r="I224">
            <v>0.19484881189623038</v>
          </cell>
          <cell r="J224">
            <v>0.84992685384910982</v>
          </cell>
          <cell r="K224">
            <v>5179.3594107271983</v>
          </cell>
          <cell r="L224">
            <v>6093.1333058406753</v>
          </cell>
          <cell r="M224">
            <v>1009.1920275637546</v>
          </cell>
          <cell r="N224">
            <v>1187.3869180546208</v>
          </cell>
        </row>
        <row r="227">
          <cell r="A227" t="str">
            <v>RESUMO GERAL:</v>
          </cell>
          <cell r="B227" t="str">
            <v>kW</v>
          </cell>
          <cell r="C227" t="str">
            <v>kVA</v>
          </cell>
        </row>
        <row r="228">
          <cell r="A228" t="str">
            <v>DEMANDAS</v>
          </cell>
          <cell r="B228">
            <v>1009.1920275637546</v>
          </cell>
          <cell r="C228">
            <v>1187.3869180546208</v>
          </cell>
        </row>
        <row r="229">
          <cell r="A229" t="str">
            <v>RESERVA     (%)</v>
          </cell>
          <cell r="B229">
            <v>0.2</v>
          </cell>
        </row>
        <row r="230">
          <cell r="A230" t="str">
            <v>FATOR DE SIMULTANEIDADE</v>
          </cell>
          <cell r="B230">
            <v>1</v>
          </cell>
        </row>
        <row r="232">
          <cell r="A232" t="str">
            <v xml:space="preserve">DEMANDA FINAL </v>
          </cell>
          <cell r="B232">
            <v>1211.0304330765055</v>
          </cell>
          <cell r="C232">
            <v>1424.8643016655449</v>
          </cell>
        </row>
        <row r="234">
          <cell r="A234" t="str">
            <v>TENSÃO (V)</v>
          </cell>
          <cell r="B234">
            <v>380</v>
          </cell>
          <cell r="C234" t="str">
            <v>V</v>
          </cell>
        </row>
        <row r="235">
          <cell r="A235" t="str">
            <v>CORRENTE (A)</v>
          </cell>
          <cell r="B235">
            <v>2164.8573371718176</v>
          </cell>
          <cell r="C235" t="str">
            <v>A</v>
          </cell>
        </row>
        <row r="236">
          <cell r="A236" t="str">
            <v>DISJUNTOR GERAL</v>
          </cell>
          <cell r="B236">
            <v>1250</v>
          </cell>
          <cell r="C236" t="str">
            <v>A</v>
          </cell>
        </row>
        <row r="238">
          <cell r="A238" t="str">
            <v>ADOTADO GERADOR DE 1165/1040KVA</v>
          </cell>
        </row>
        <row r="243">
          <cell r="A243" t="str">
            <v>TABELA DE EMERGÊNICA GERAL – 1º FASE</v>
          </cell>
        </row>
        <row r="245">
          <cell r="A245" t="str">
            <v>FINALIDADE</v>
          </cell>
          <cell r="B245" t="str">
            <v>POT. UNIT. (kW)</v>
          </cell>
          <cell r="C245" t="str">
            <v>POT. UNIT. (CV)</v>
          </cell>
          <cell r="D245" t="str">
            <v>T I P O</v>
          </cell>
          <cell r="E245" t="str">
            <v>POT-M (KW)</v>
          </cell>
          <cell r="F245" t="str">
            <v>FP- M</v>
          </cell>
          <cell r="G245" t="str">
            <v>QTDE.</v>
          </cell>
          <cell r="H245" t="str">
            <v>PÓLOS</v>
          </cell>
          <cell r="I245" t="str">
            <v>F.D.</v>
          </cell>
          <cell r="J245" t="str">
            <v>F.P.</v>
          </cell>
          <cell r="K245" t="str">
            <v>POT. INSTALADA (kW)</v>
          </cell>
          <cell r="L245" t="str">
            <v>POT. INSTALADA (kVA)</v>
          </cell>
          <cell r="M245" t="str">
            <v>POT. DEMANDADA (kW)</v>
          </cell>
          <cell r="N245" t="str">
            <v>POT. DEMANDADA (kVA)</v>
          </cell>
        </row>
        <row r="246">
          <cell r="A246" t="str">
            <v>BARRAMENTO BLINDADO BB1.1/1.3 – ILUMINAÇÃO HALL</v>
          </cell>
          <cell r="B246">
            <v>123.78</v>
          </cell>
          <cell r="E246" t="e">
            <v>#N/A</v>
          </cell>
          <cell r="F246" t="e">
            <v>#N/A</v>
          </cell>
          <cell r="G246">
            <v>1</v>
          </cell>
          <cell r="I246">
            <v>0.72387274236801691</v>
          </cell>
          <cell r="J246">
            <v>0.98</v>
          </cell>
          <cell r="K246">
            <v>123.78</v>
          </cell>
          <cell r="L246">
            <v>126.30612244897959</v>
          </cell>
          <cell r="M246">
            <v>89.600968050313128</v>
          </cell>
          <cell r="N246">
            <v>91.4295592350134</v>
          </cell>
        </row>
        <row r="247">
          <cell r="A247" t="str">
            <v>QD-B1-3S</v>
          </cell>
          <cell r="B247">
            <v>140.32509426511928</v>
          </cell>
          <cell r="E247" t="e">
            <v>#N/A</v>
          </cell>
          <cell r="F247" t="e">
            <v>#N/A</v>
          </cell>
          <cell r="G247">
            <v>1</v>
          </cell>
          <cell r="I247">
            <v>1</v>
          </cell>
          <cell r="J247">
            <v>0.77296462798671983</v>
          </cell>
          <cell r="K247">
            <v>140.32509426511928</v>
          </cell>
          <cell r="L247">
            <v>181.54141752982022</v>
          </cell>
          <cell r="M247">
            <v>140.32509426511928</v>
          </cell>
          <cell r="N247">
            <v>181.54141752982022</v>
          </cell>
        </row>
        <row r="248">
          <cell r="A248" t="str">
            <v>NO BREAK</v>
          </cell>
          <cell r="B248">
            <v>30</v>
          </cell>
          <cell r="G248">
            <v>2</v>
          </cell>
          <cell r="I248">
            <v>0.5</v>
          </cell>
          <cell r="J248">
            <v>1</v>
          </cell>
          <cell r="K248">
            <v>60</v>
          </cell>
          <cell r="L248">
            <v>60</v>
          </cell>
          <cell r="M248">
            <v>30</v>
          </cell>
          <cell r="N248">
            <v>30</v>
          </cell>
        </row>
        <row r="249">
          <cell r="A249" t="str">
            <v>ILUMINAÇÃO E COMANDO ELEVADORES SUBSOLO</v>
          </cell>
          <cell r="B249">
            <v>1.3</v>
          </cell>
          <cell r="E249" t="e">
            <v>#N/A</v>
          </cell>
          <cell r="F249" t="e">
            <v>#N/A</v>
          </cell>
          <cell r="G249">
            <v>1</v>
          </cell>
          <cell r="I249">
            <v>0.74</v>
          </cell>
          <cell r="J249">
            <v>0.8</v>
          </cell>
          <cell r="K249">
            <v>1.3</v>
          </cell>
          <cell r="L249">
            <v>1.625</v>
          </cell>
          <cell r="M249">
            <v>0.96199999999999997</v>
          </cell>
          <cell r="N249">
            <v>1.2024999999999999</v>
          </cell>
        </row>
        <row r="250">
          <cell r="A250" t="str">
            <v>ELEVADORES GARAGEM</v>
          </cell>
          <cell r="B250">
            <v>20</v>
          </cell>
          <cell r="E250" t="e">
            <v>#N/A</v>
          </cell>
          <cell r="F250" t="e">
            <v>#N/A</v>
          </cell>
          <cell r="G250">
            <v>2</v>
          </cell>
          <cell r="I250">
            <v>0.74</v>
          </cell>
          <cell r="J250">
            <v>0.8</v>
          </cell>
          <cell r="K250">
            <v>40</v>
          </cell>
          <cell r="L250">
            <v>50</v>
          </cell>
          <cell r="M250">
            <v>29.6</v>
          </cell>
          <cell r="N250">
            <v>37</v>
          </cell>
        </row>
        <row r="251">
          <cell r="A251" t="str">
            <v>ELEVADORES ZONA BAIXA</v>
          </cell>
          <cell r="B251">
            <v>50</v>
          </cell>
          <cell r="E251" t="e">
            <v>#N/A</v>
          </cell>
          <cell r="F251" t="e">
            <v>#N/A</v>
          </cell>
          <cell r="G251">
            <v>8</v>
          </cell>
          <cell r="I251">
            <v>0.125</v>
          </cell>
          <cell r="J251">
            <v>0.8</v>
          </cell>
          <cell r="K251">
            <v>400</v>
          </cell>
          <cell r="L251">
            <v>500</v>
          </cell>
          <cell r="M251">
            <v>50</v>
          </cell>
          <cell r="N251">
            <v>62.5</v>
          </cell>
        </row>
        <row r="252">
          <cell r="A252" t="str">
            <v>ILUMINAÇÃO E COMANDO ELEVADORES ZONA BAIXA</v>
          </cell>
          <cell r="B252">
            <v>3</v>
          </cell>
          <cell r="E252" t="e">
            <v>#N/A</v>
          </cell>
          <cell r="F252" t="e">
            <v>#N/A</v>
          </cell>
          <cell r="G252">
            <v>1</v>
          </cell>
          <cell r="I252">
            <v>0.1</v>
          </cell>
          <cell r="J252">
            <v>0.8</v>
          </cell>
          <cell r="K252">
            <v>3</v>
          </cell>
          <cell r="L252">
            <v>3.75</v>
          </cell>
          <cell r="M252">
            <v>0.3</v>
          </cell>
          <cell r="N252">
            <v>0.375</v>
          </cell>
        </row>
        <row r="253">
          <cell r="A253" t="str">
            <v>ELEVADOR DE SEGUANÇA</v>
          </cell>
          <cell r="B253">
            <v>35</v>
          </cell>
          <cell r="E253" t="e">
            <v>#N/A</v>
          </cell>
          <cell r="F253" t="e">
            <v>#N/A</v>
          </cell>
          <cell r="G253">
            <v>1</v>
          </cell>
          <cell r="I253">
            <v>1</v>
          </cell>
          <cell r="J253">
            <v>0.8</v>
          </cell>
          <cell r="K253">
            <v>35</v>
          </cell>
          <cell r="L253">
            <v>43.75</v>
          </cell>
          <cell r="M253">
            <v>35</v>
          </cell>
          <cell r="N253">
            <v>43.75</v>
          </cell>
        </row>
        <row r="254">
          <cell r="A254" t="str">
            <v>ILUMINAÇÃO E COMANDO ELEVADORE DE SEGURANÇA</v>
          </cell>
          <cell r="B254">
            <v>3</v>
          </cell>
          <cell r="E254" t="e">
            <v>#N/A</v>
          </cell>
          <cell r="F254" t="e">
            <v>#N/A</v>
          </cell>
          <cell r="G254">
            <v>1</v>
          </cell>
          <cell r="I254">
            <v>1</v>
          </cell>
          <cell r="J254">
            <v>0.8</v>
          </cell>
          <cell r="K254">
            <v>3</v>
          </cell>
          <cell r="L254">
            <v>3.75</v>
          </cell>
          <cell r="M254">
            <v>3</v>
          </cell>
          <cell r="N254">
            <v>3.75</v>
          </cell>
        </row>
        <row r="255">
          <cell r="A255" t="str">
            <v>PRESSURIZAÇÃO ESCADA 5SS</v>
          </cell>
          <cell r="B255">
            <v>6.3805104408352662</v>
          </cell>
          <cell r="C255">
            <v>7.5</v>
          </cell>
          <cell r="D255" t="str">
            <v>C</v>
          </cell>
          <cell r="E255">
            <v>6.3805104408352662</v>
          </cell>
          <cell r="F255">
            <v>0.8</v>
          </cell>
          <cell r="G255">
            <v>4</v>
          </cell>
          <cell r="I255">
            <v>0.5</v>
          </cell>
          <cell r="J255">
            <v>0.8</v>
          </cell>
          <cell r="K255">
            <v>25.522041763341065</v>
          </cell>
          <cell r="L255">
            <v>31.902552204176331</v>
          </cell>
          <cell r="M255">
            <v>12.761020881670532</v>
          </cell>
          <cell r="N255">
            <v>15.951276102088165</v>
          </cell>
        </row>
        <row r="256">
          <cell r="A256" t="str">
            <v>PRESSURIZAÇÃO ESCADA 3SS</v>
          </cell>
          <cell r="B256">
            <v>8.6705202312138727</v>
          </cell>
          <cell r="C256">
            <v>10</v>
          </cell>
          <cell r="D256" t="str">
            <v>C</v>
          </cell>
          <cell r="E256">
            <v>8.6705202312138727</v>
          </cell>
          <cell r="F256">
            <v>0.85</v>
          </cell>
          <cell r="G256">
            <v>2</v>
          </cell>
          <cell r="I256">
            <v>0.5</v>
          </cell>
          <cell r="J256">
            <v>0.85</v>
          </cell>
          <cell r="K256">
            <v>17.341040462427745</v>
          </cell>
          <cell r="L256">
            <v>20.401224073444407</v>
          </cell>
          <cell r="M256">
            <v>8.6705202312138727</v>
          </cell>
          <cell r="N256">
            <v>10.200612036722204</v>
          </cell>
        </row>
        <row r="257">
          <cell r="A257" t="str">
            <v>PRESSURIZAÇÃO ESCADA 1SS</v>
          </cell>
          <cell r="B257">
            <v>16.930022573363431</v>
          </cell>
          <cell r="C257">
            <v>20</v>
          </cell>
          <cell r="D257" t="str">
            <v>C</v>
          </cell>
          <cell r="E257">
            <v>16.930022573363431</v>
          </cell>
          <cell r="F257">
            <v>0.84</v>
          </cell>
          <cell r="G257">
            <v>5</v>
          </cell>
          <cell r="I257">
            <v>0.8</v>
          </cell>
          <cell r="J257">
            <v>0.84</v>
          </cell>
          <cell r="K257">
            <v>84.650112866817153</v>
          </cell>
          <cell r="L257">
            <v>100.77394388906805</v>
          </cell>
          <cell r="M257">
            <v>67.720090293453723</v>
          </cell>
          <cell r="N257">
            <v>80.619155111254443</v>
          </cell>
        </row>
        <row r="258">
          <cell r="A258" t="str">
            <v>EXAUSTÃO DE FUMAÇA</v>
          </cell>
          <cell r="B258">
            <v>16.930022573363431</v>
          </cell>
          <cell r="C258">
            <v>20</v>
          </cell>
          <cell r="D258" t="str">
            <v>C</v>
          </cell>
          <cell r="E258">
            <v>16.930022573363431</v>
          </cell>
          <cell r="F258">
            <v>0.84</v>
          </cell>
          <cell r="G258">
            <v>2</v>
          </cell>
          <cell r="I258">
            <v>1</v>
          </cell>
          <cell r="J258">
            <v>0.84</v>
          </cell>
          <cell r="K258">
            <v>33.860045146726861</v>
          </cell>
          <cell r="L258">
            <v>40.309577555627214</v>
          </cell>
          <cell r="M258">
            <v>33.860045146726861</v>
          </cell>
          <cell r="N258">
            <v>40.309577555627214</v>
          </cell>
        </row>
        <row r="259">
          <cell r="A259" t="str">
            <v>ELEVADOR DE SEGUANÇA</v>
          </cell>
          <cell r="B259">
            <v>35</v>
          </cell>
          <cell r="E259" t="e">
            <v>#N/A</v>
          </cell>
          <cell r="F259" t="e">
            <v>#N/A</v>
          </cell>
          <cell r="G259">
            <v>1</v>
          </cell>
          <cell r="I259">
            <v>1</v>
          </cell>
          <cell r="J259">
            <v>0.8</v>
          </cell>
          <cell r="K259">
            <v>35</v>
          </cell>
          <cell r="L259">
            <v>43.75</v>
          </cell>
          <cell r="M259">
            <v>35</v>
          </cell>
          <cell r="N259">
            <v>43.75</v>
          </cell>
        </row>
        <row r="260">
          <cell r="A260" t="str">
            <v>ILUMINAÇÃO E COMANDO ELEVADORE DE SEGURANÇA</v>
          </cell>
          <cell r="B260">
            <v>3</v>
          </cell>
          <cell r="E260" t="e">
            <v>#N/A</v>
          </cell>
          <cell r="F260" t="e">
            <v>#N/A</v>
          </cell>
          <cell r="G260">
            <v>1</v>
          </cell>
          <cell r="I260">
            <v>1</v>
          </cell>
          <cell r="J260">
            <v>0.8</v>
          </cell>
          <cell r="K260">
            <v>3</v>
          </cell>
          <cell r="L260">
            <v>3.75</v>
          </cell>
          <cell r="M260">
            <v>3</v>
          </cell>
          <cell r="N260">
            <v>3.75</v>
          </cell>
        </row>
        <row r="261">
          <cell r="A261" t="str">
            <v>PRESSURIZAÇÃO ESCADA 5SS</v>
          </cell>
          <cell r="B261">
            <v>6.3805104408352662</v>
          </cell>
          <cell r="C261">
            <v>7.5</v>
          </cell>
          <cell r="D261" t="str">
            <v>C</v>
          </cell>
          <cell r="E261">
            <v>6.3805104408352662</v>
          </cell>
          <cell r="F261">
            <v>0.8</v>
          </cell>
          <cell r="G261">
            <v>4</v>
          </cell>
          <cell r="I261">
            <v>0.5</v>
          </cell>
          <cell r="J261">
            <v>0.8</v>
          </cell>
          <cell r="K261">
            <v>25.522041763341065</v>
          </cell>
          <cell r="L261">
            <v>31.902552204176331</v>
          </cell>
          <cell r="M261">
            <v>12.761020881670532</v>
          </cell>
          <cell r="N261">
            <v>15.951276102088165</v>
          </cell>
        </row>
        <row r="262">
          <cell r="A262" t="str">
            <v>PRESSURIZAÇÃO ESCADA 3SS</v>
          </cell>
          <cell r="B262">
            <v>8.6705202312138727</v>
          </cell>
          <cell r="C262">
            <v>10</v>
          </cell>
          <cell r="D262" t="str">
            <v>C</v>
          </cell>
          <cell r="E262">
            <v>8.6705202312138727</v>
          </cell>
          <cell r="F262">
            <v>0.85</v>
          </cell>
          <cell r="G262">
            <v>2</v>
          </cell>
          <cell r="I262">
            <v>0.5</v>
          </cell>
          <cell r="J262">
            <v>0.85</v>
          </cell>
          <cell r="K262">
            <v>17.341040462427745</v>
          </cell>
          <cell r="L262">
            <v>20.401224073444407</v>
          </cell>
          <cell r="M262">
            <v>8.6705202312138727</v>
          </cell>
          <cell r="N262">
            <v>10.200612036722204</v>
          </cell>
        </row>
        <row r="263">
          <cell r="A263" t="str">
            <v>PRESSURIZAÇÃO ESCADA 1SS</v>
          </cell>
          <cell r="B263">
            <v>16.930022573363431</v>
          </cell>
          <cell r="C263">
            <v>20</v>
          </cell>
          <cell r="D263" t="str">
            <v>C</v>
          </cell>
          <cell r="E263">
            <v>16.930022573363431</v>
          </cell>
          <cell r="F263">
            <v>0.84</v>
          </cell>
          <cell r="G263">
            <v>5</v>
          </cell>
          <cell r="I263">
            <v>0.8</v>
          </cell>
          <cell r="J263">
            <v>0.84</v>
          </cell>
          <cell r="K263">
            <v>84.650112866817153</v>
          </cell>
          <cell r="L263">
            <v>100.77394388906805</v>
          </cell>
          <cell r="M263">
            <v>67.720090293453723</v>
          </cell>
          <cell r="N263">
            <v>80.619155111254443</v>
          </cell>
        </row>
        <row r="264">
          <cell r="A264" t="str">
            <v>EXAUSTÃO DE FUMAÇA</v>
          </cell>
          <cell r="B264">
            <v>16.930022573363431</v>
          </cell>
          <cell r="C264">
            <v>20</v>
          </cell>
          <cell r="D264" t="str">
            <v>C</v>
          </cell>
          <cell r="E264">
            <v>16.930022573363431</v>
          </cell>
          <cell r="F264">
            <v>0.84</v>
          </cell>
          <cell r="G264">
            <v>2</v>
          </cell>
          <cell r="I264">
            <v>1</v>
          </cell>
          <cell r="J264">
            <v>0.84</v>
          </cell>
          <cell r="K264">
            <v>33.860045146726861</v>
          </cell>
          <cell r="L264">
            <v>40.309577555627214</v>
          </cell>
          <cell r="M264">
            <v>33.860045146726861</v>
          </cell>
          <cell r="N264">
            <v>40.309577555627214</v>
          </cell>
        </row>
        <row r="265">
          <cell r="A265" t="str">
            <v>BOMBA DE RECALQUE DE ÓLEO DIESEL</v>
          </cell>
          <cell r="B265">
            <v>2.75</v>
          </cell>
          <cell r="C265">
            <v>3</v>
          </cell>
          <cell r="D265" t="str">
            <v>H</v>
          </cell>
          <cell r="E265">
            <v>2.75</v>
          </cell>
          <cell r="F265">
            <v>0.77</v>
          </cell>
          <cell r="G265">
            <v>2</v>
          </cell>
          <cell r="I265">
            <v>0.5</v>
          </cell>
          <cell r="J265">
            <v>0.77</v>
          </cell>
          <cell r="K265">
            <v>5.5</v>
          </cell>
          <cell r="L265">
            <v>7.1428571428571441</v>
          </cell>
          <cell r="M265">
            <v>2.75</v>
          </cell>
          <cell r="N265">
            <v>3.5714285714285721</v>
          </cell>
        </row>
        <row r="266">
          <cell r="A266" t="str">
            <v>ILUMINAÇÃO E TOMADAS GERADOR</v>
          </cell>
          <cell r="B266">
            <v>11.67</v>
          </cell>
          <cell r="G266">
            <v>1</v>
          </cell>
          <cell r="I266">
            <v>0.9</v>
          </cell>
          <cell r="J266">
            <v>0.94</v>
          </cell>
          <cell r="K266">
            <v>11.67</v>
          </cell>
          <cell r="L266">
            <v>12.414893617021276</v>
          </cell>
          <cell r="M266">
            <v>10.503</v>
          </cell>
          <cell r="N266">
            <v>11.173404255319149</v>
          </cell>
        </row>
        <row r="267">
          <cell r="A267" t="str">
            <v>BOMBA DE INCÊNDIO PRINCIPAL</v>
          </cell>
          <cell r="B267">
            <v>119.56521739130434</v>
          </cell>
          <cell r="C267">
            <v>150</v>
          </cell>
          <cell r="D267" t="str">
            <v>H</v>
          </cell>
          <cell r="E267">
            <v>119.56521739130434</v>
          </cell>
          <cell r="F267">
            <v>0.86</v>
          </cell>
          <cell r="G267">
            <v>1</v>
          </cell>
          <cell r="I267">
            <v>1</v>
          </cell>
          <cell r="J267">
            <v>0.86</v>
          </cell>
          <cell r="K267">
            <v>119.56521739130434</v>
          </cell>
          <cell r="L267">
            <v>139.02932254802832</v>
          </cell>
          <cell r="M267">
            <v>119.56521739130434</v>
          </cell>
          <cell r="N267">
            <v>139.02932254802832</v>
          </cell>
        </row>
        <row r="268">
          <cell r="A268" t="str">
            <v>RETIFICADOR SUBESTAÇÃO</v>
          </cell>
          <cell r="B268">
            <v>10</v>
          </cell>
          <cell r="G268">
            <v>1</v>
          </cell>
          <cell r="I268">
            <v>1</v>
          </cell>
          <cell r="J268">
            <v>0.8</v>
          </cell>
          <cell r="K268">
            <v>10</v>
          </cell>
          <cell r="L268">
            <v>12.5</v>
          </cell>
          <cell r="M268">
            <v>10</v>
          </cell>
          <cell r="N268">
            <v>12.5</v>
          </cell>
        </row>
        <row r="269">
          <cell r="A269" t="str">
            <v>ILUMINAÇÃO HELIPONTO</v>
          </cell>
          <cell r="B269">
            <v>10</v>
          </cell>
          <cell r="E269" t="e">
            <v>#N/A</v>
          </cell>
          <cell r="F269" t="e">
            <v>#N/A</v>
          </cell>
          <cell r="G269">
            <v>1</v>
          </cell>
          <cell r="I269">
            <v>1</v>
          </cell>
          <cell r="J269">
            <v>0.9</v>
          </cell>
          <cell r="K269">
            <v>10</v>
          </cell>
          <cell r="L269">
            <v>11.111111111111111</v>
          </cell>
          <cell r="M269">
            <v>10</v>
          </cell>
          <cell r="N269">
            <v>11.111111111111111</v>
          </cell>
        </row>
        <row r="270">
          <cell r="A270" t="str">
            <v>ELEVADORE HELIPONTO</v>
          </cell>
          <cell r="B270">
            <v>12</v>
          </cell>
          <cell r="E270" t="e">
            <v>#N/A</v>
          </cell>
          <cell r="F270" t="e">
            <v>#N/A</v>
          </cell>
          <cell r="G270">
            <v>2</v>
          </cell>
          <cell r="I270">
            <v>1</v>
          </cell>
          <cell r="J270">
            <v>0.9</v>
          </cell>
          <cell r="K270">
            <v>24</v>
          </cell>
          <cell r="L270">
            <v>26.666666666666664</v>
          </cell>
          <cell r="M270">
            <v>24</v>
          </cell>
          <cell r="N270">
            <v>26.666666666666664</v>
          </cell>
        </row>
        <row r="271">
          <cell r="A271" t="str">
            <v>ILUMINAÇÃO E COMANDO ELEVADORE HELIPONTO</v>
          </cell>
          <cell r="B271">
            <v>1.3</v>
          </cell>
          <cell r="E271" t="e">
            <v>#N/A</v>
          </cell>
          <cell r="F271" t="e">
            <v>#N/A</v>
          </cell>
          <cell r="G271">
            <v>1</v>
          </cell>
          <cell r="I271">
            <v>1</v>
          </cell>
          <cell r="J271">
            <v>0.8</v>
          </cell>
          <cell r="K271">
            <v>1.3</v>
          </cell>
          <cell r="L271">
            <v>1.625</v>
          </cell>
          <cell r="M271">
            <v>1.3</v>
          </cell>
          <cell r="N271">
            <v>1.625</v>
          </cell>
        </row>
        <row r="272">
          <cell r="A272" t="str">
            <v>ELEVADORES ZONA ALTA</v>
          </cell>
          <cell r="B272">
            <v>70</v>
          </cell>
          <cell r="E272" t="e">
            <v>#N/A</v>
          </cell>
          <cell r="F272" t="e">
            <v>#N/A</v>
          </cell>
          <cell r="G272">
            <v>8</v>
          </cell>
          <cell r="I272">
            <v>0.13</v>
          </cell>
          <cell r="J272">
            <v>0.8</v>
          </cell>
          <cell r="K272">
            <v>560</v>
          </cell>
          <cell r="L272">
            <v>700</v>
          </cell>
          <cell r="M272">
            <v>72.8</v>
          </cell>
          <cell r="N272">
            <v>91</v>
          </cell>
        </row>
        <row r="273">
          <cell r="A273" t="str">
            <v>ILUMINAÇÃO E COMANDO ELEVADORES ZONA ALTA</v>
          </cell>
          <cell r="B273">
            <v>3</v>
          </cell>
          <cell r="E273" t="e">
            <v>#N/A</v>
          </cell>
          <cell r="F273" t="e">
            <v>#N/A</v>
          </cell>
          <cell r="G273">
            <v>1</v>
          </cell>
          <cell r="I273">
            <v>0.13</v>
          </cell>
          <cell r="J273">
            <v>0.8</v>
          </cell>
          <cell r="K273">
            <v>3</v>
          </cell>
          <cell r="L273">
            <v>3.75</v>
          </cell>
          <cell r="M273">
            <v>0.39</v>
          </cell>
          <cell r="N273">
            <v>0.48749999999999999</v>
          </cell>
        </row>
        <row r="274">
          <cell r="A274" t="str">
            <v>BARRAMENTO BLINDADO BB2.1/2.3 ESCRITÓRIOS</v>
          </cell>
          <cell r="B274">
            <v>96.05</v>
          </cell>
          <cell r="E274" t="e">
            <v>#N/A</v>
          </cell>
          <cell r="F274" t="e">
            <v>#N/A</v>
          </cell>
          <cell r="G274">
            <v>1</v>
          </cell>
          <cell r="I274">
            <v>1</v>
          </cell>
          <cell r="J274">
            <v>0.98</v>
          </cell>
          <cell r="K274">
            <v>96.05</v>
          </cell>
          <cell r="L274">
            <v>98.010204081632637</v>
          </cell>
          <cell r="M274">
            <v>96.05</v>
          </cell>
          <cell r="N274">
            <v>98.010204081632637</v>
          </cell>
        </row>
        <row r="275">
          <cell r="A275" t="str">
            <v>TOTAL</v>
          </cell>
          <cell r="I275">
            <v>0.50301320878545841</v>
          </cell>
          <cell r="J275">
            <v>0.850036125133944</v>
          </cell>
          <cell r="K275">
            <v>2008.2367921350492</v>
          </cell>
          <cell r="L275">
            <v>2417.2471905907491</v>
          </cell>
          <cell r="M275">
            <v>1010.1696328128667</v>
          </cell>
          <cell r="N275">
            <v>1188.3843556104039</v>
          </cell>
        </row>
        <row r="278">
          <cell r="A278" t="str">
            <v>RESUMO GERAL:</v>
          </cell>
          <cell r="B278" t="str">
            <v>kW</v>
          </cell>
          <cell r="C278" t="str">
            <v>kVA</v>
          </cell>
        </row>
        <row r="279">
          <cell r="A279" t="str">
            <v>DEMANDAS</v>
          </cell>
          <cell r="B279">
            <v>1010.1696328128667</v>
          </cell>
          <cell r="C279">
            <v>1188.3843556104039</v>
          </cell>
        </row>
        <row r="280">
          <cell r="A280" t="str">
            <v>RESERVA     (%)</v>
          </cell>
          <cell r="B280">
            <v>0</v>
          </cell>
        </row>
        <row r="281">
          <cell r="A281" t="str">
            <v>FATOR DE SIMULTANEIDADE</v>
          </cell>
          <cell r="B281">
            <v>0.8</v>
          </cell>
        </row>
        <row r="283">
          <cell r="A283" t="str">
            <v xml:space="preserve">DEMANDA FINAL </v>
          </cell>
          <cell r="B283">
            <v>808.13570625029342</v>
          </cell>
          <cell r="C283">
            <v>950.70748448832319</v>
          </cell>
        </row>
        <row r="285">
          <cell r="A285" t="str">
            <v>TENSÃO (V)</v>
          </cell>
          <cell r="B285">
            <v>380</v>
          </cell>
          <cell r="C285" t="str">
            <v>V</v>
          </cell>
        </row>
        <row r="286">
          <cell r="A286" t="str">
            <v>CORRENTE (A)</v>
          </cell>
          <cell r="B286">
            <v>1444.4505844471721</v>
          </cell>
          <cell r="C286" t="str">
            <v>A</v>
          </cell>
        </row>
        <row r="287">
          <cell r="A287" t="str">
            <v>DISJUNTOR GERAL</v>
          </cell>
          <cell r="B287">
            <v>1250</v>
          </cell>
          <cell r="C287" t="str">
            <v>A</v>
          </cell>
        </row>
        <row r="289">
          <cell r="A289" t="str">
            <v>ADOTADO GERADOR DE 1040KVA/830KW</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
      <sheetName val="resumo"/>
      <sheetName val="ORCAMENTO"/>
      <sheetName val="ADMI_25.01"/>
      <sheetName val="ITEM 25 - ADIMINS. LOCAL"/>
      <sheetName val="20.01-04-EL_SP_SON_SEG"/>
      <sheetName val="20.05 - HS"/>
      <sheetName val="20.06-INC"/>
      <sheetName val="20.07- GLP"/>
      <sheetName val="ITEM 22.01 SINALIZACAO"/>
    </sheetNames>
    <sheetDataSet>
      <sheetData sheetId="0" refreshError="1"/>
      <sheetData sheetId="1" refreshError="1"/>
      <sheetData sheetId="2" refreshError="1"/>
      <sheetData sheetId="3" refreshError="1">
        <row r="48">
          <cell r="G48">
            <v>306106.84999999998</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CRONOGRAMA US INDUSTRIAL"/>
      <sheetName val="Memoria de calculo"/>
      <sheetName val="Cronograma"/>
      <sheetName val="SAPATAS-ANEXOI"/>
      <sheetName val="CINTAS E VIGAS-ANEXOII"/>
      <sheetName val="PILARES E PILARETES-ANEXOIII"/>
      <sheetName val="MEMORIA GERAL"/>
    </sheetNames>
    <sheetDataSet>
      <sheetData sheetId="0">
        <row r="3">
          <cell r="A3" t="str">
            <v>OBRA: Unidade de Saúde Industrial</v>
          </cell>
        </row>
      </sheetData>
      <sheetData sheetId="1"/>
      <sheetData sheetId="2"/>
      <sheetData sheetId="3"/>
      <sheetData sheetId="4"/>
      <sheetData sheetId="5">
        <row r="4">
          <cell r="D4" t="str">
            <v>OBRA: Unidade de Saúde Industrial</v>
          </cell>
        </row>
      </sheetData>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al"/>
      <sheetName val="Novo!"/>
      <sheetName val="Dados"/>
      <sheetName val="BDI"/>
      <sheetName val="Orçamento"/>
      <sheetName val="Memória"/>
      <sheetName val="Comp"/>
      <sheetName val="Cot"/>
      <sheetName val="CronoFF"/>
      <sheetName val="QCI"/>
      <sheetName val="Memorial Descritivo"/>
      <sheetName val="Licitação"/>
      <sheetName val="CronoFF-L"/>
      <sheetName val="QCI-L"/>
      <sheetName val="BM"/>
      <sheetName val="RRE"/>
      <sheetName val="OFÍCIO"/>
      <sheetName val="CC"/>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ERGÊNCIA"/>
      <sheetName val="CAPA"/>
      <sheetName val="Controle"/>
      <sheetName val="LOJAS"/>
      <sheetName val="CONDOMINOS"/>
      <sheetName val="QUADROS DE DISTRIBUIÇÃO"/>
      <sheetName val="BARRAMENTO BLINDADO"/>
      <sheetName val="TRANSFORMADORES"/>
      <sheetName val="GERAL ORIGINAL"/>
      <sheetName val="GERAL POR ITENS"/>
      <sheetName val="MOTORES"/>
      <sheetName val="ANTIGO COND"/>
      <sheetName val="ANTIGO GERAL"/>
      <sheetName val="H_MOT"/>
      <sheetName val="C_MOT"/>
    </sheetNames>
    <sheetDataSet>
      <sheetData sheetId="0" refreshError="1">
        <row r="2">
          <cell r="A2" t="str">
            <v>TABELA DE CARGAS – POR TRANSFORMADOR/PBT EM EMERGÊNCIA</v>
          </cell>
        </row>
        <row r="4">
          <cell r="A4" t="str">
            <v>TRANSFORMADOR 1.1 – PBT-1.1 EM EMERGÊNCIA</v>
          </cell>
        </row>
        <row r="6">
          <cell r="A6" t="str">
            <v>FINALIDADE</v>
          </cell>
          <cell r="B6" t="str">
            <v>POT. UNIT. (kW)</v>
          </cell>
          <cell r="C6" t="str">
            <v>POT. UNIT. (CV)</v>
          </cell>
          <cell r="D6" t="str">
            <v>T I P O</v>
          </cell>
          <cell r="E6" t="str">
            <v>POT-M (KW)</v>
          </cell>
          <cell r="F6" t="str">
            <v>FP- M</v>
          </cell>
          <cell r="G6" t="str">
            <v>QTDE.</v>
          </cell>
          <cell r="H6" t="str">
            <v>PÓLOS</v>
          </cell>
          <cell r="I6" t="str">
            <v>F.D.</v>
          </cell>
          <cell r="J6" t="str">
            <v>F.P.</v>
          </cell>
          <cell r="K6" t="str">
            <v>POT. INSTALADA (kW)</v>
          </cell>
          <cell r="L6" t="str">
            <v>POT. INSTALADA (kVA)</v>
          </cell>
          <cell r="M6" t="str">
            <v>POT. DEMANDADA (kW)</v>
          </cell>
          <cell r="N6" t="str">
            <v>POT. DEMANDADA (kVA)</v>
          </cell>
        </row>
        <row r="7">
          <cell r="A7" t="str">
            <v>BARRAMENTO BLINDADO BB1.1/1.3 – ILUMINAÇÃO HALL</v>
          </cell>
          <cell r="B7">
            <v>123.78</v>
          </cell>
          <cell r="E7" t="e">
            <v>#N/A</v>
          </cell>
          <cell r="F7" t="e">
            <v>#N/A</v>
          </cell>
          <cell r="G7">
            <v>1</v>
          </cell>
          <cell r="I7">
            <v>0.71596423332687886</v>
          </cell>
          <cell r="J7">
            <v>0.97999999999999976</v>
          </cell>
          <cell r="K7">
            <v>123.78</v>
          </cell>
          <cell r="L7">
            <v>126.30612244897962</v>
          </cell>
          <cell r="M7">
            <v>88.622052801201065</v>
          </cell>
          <cell r="N7">
            <v>90.430666123674584</v>
          </cell>
        </row>
        <row r="8">
          <cell r="A8" t="str">
            <v>QD-B1-3S</v>
          </cell>
          <cell r="B8">
            <v>140.32509426511928</v>
          </cell>
          <cell r="E8" t="e">
            <v>#N/A</v>
          </cell>
          <cell r="F8" t="e">
            <v>#N/A</v>
          </cell>
          <cell r="G8">
            <v>1</v>
          </cell>
          <cell r="I8">
            <v>1</v>
          </cell>
          <cell r="J8">
            <v>0.77296462798671983</v>
          </cell>
          <cell r="K8">
            <v>140.32509426511928</v>
          </cell>
          <cell r="L8">
            <v>181.54141752982022</v>
          </cell>
          <cell r="M8">
            <v>140.32509426511928</v>
          </cell>
          <cell r="N8">
            <v>181.54141752982022</v>
          </cell>
        </row>
        <row r="9">
          <cell r="A9" t="str">
            <v>NO BREAK</v>
          </cell>
          <cell r="B9">
            <v>30</v>
          </cell>
          <cell r="G9">
            <v>2</v>
          </cell>
          <cell r="I9">
            <v>0.5</v>
          </cell>
          <cell r="J9">
            <v>1</v>
          </cell>
          <cell r="K9">
            <v>60</v>
          </cell>
          <cell r="L9">
            <v>60</v>
          </cell>
          <cell r="M9">
            <v>30</v>
          </cell>
          <cell r="N9">
            <v>30</v>
          </cell>
        </row>
        <row r="10">
          <cell r="A10" t="str">
            <v>TOTAL</v>
          </cell>
          <cell r="I10">
            <v>0.79896043489677604</v>
          </cell>
          <cell r="J10">
            <v>0.85752015197356957</v>
          </cell>
          <cell r="K10">
            <v>324.10509426511931</v>
          </cell>
          <cell r="L10">
            <v>367.84753997879983</v>
          </cell>
          <cell r="M10">
            <v>258.94714706632033</v>
          </cell>
          <cell r="N10">
            <v>301.97208365349479</v>
          </cell>
        </row>
        <row r="12">
          <cell r="A12" t="str">
            <v>RESUMO GERAL:</v>
          </cell>
          <cell r="B12" t="str">
            <v>kW</v>
          </cell>
          <cell r="C12" t="str">
            <v>kVA</v>
          </cell>
        </row>
        <row r="13">
          <cell r="A13" t="str">
            <v>DEMANDAS</v>
          </cell>
          <cell r="B13">
            <v>258.94714706632033</v>
          </cell>
          <cell r="C13">
            <v>301.97208365349479</v>
          </cell>
        </row>
        <row r="14">
          <cell r="A14" t="str">
            <v>RESERVA     (%)</v>
          </cell>
          <cell r="B14">
            <v>0.2</v>
          </cell>
        </row>
        <row r="15">
          <cell r="A15" t="str">
            <v>FATOR DE SIMULTANEIDADE</v>
          </cell>
          <cell r="B15">
            <v>1</v>
          </cell>
        </row>
        <row r="17">
          <cell r="A17" t="str">
            <v xml:space="preserve">DEMANDA FINAL </v>
          </cell>
          <cell r="B17">
            <v>310.73657647958436</v>
          </cell>
          <cell r="C17">
            <v>362.36650038419373</v>
          </cell>
        </row>
        <row r="19">
          <cell r="A19" t="str">
            <v>TENSÃO (V)</v>
          </cell>
          <cell r="B19">
            <v>380</v>
          </cell>
          <cell r="C19" t="str">
            <v>V</v>
          </cell>
        </row>
        <row r="20">
          <cell r="A20" t="str">
            <v>CORRENTE (A)</v>
          </cell>
          <cell r="B20">
            <v>550.55893826872864</v>
          </cell>
          <cell r="C20" t="str">
            <v>A</v>
          </cell>
        </row>
        <row r="21">
          <cell r="A21" t="str">
            <v>DISJUNTOR GERAL</v>
          </cell>
          <cell r="B21">
            <v>2500</v>
          </cell>
          <cell r="C21" t="str">
            <v>A</v>
          </cell>
        </row>
        <row r="23">
          <cell r="A23" t="str">
            <v>TRANSFORMADOR DE 1500KVA</v>
          </cell>
        </row>
        <row r="27">
          <cell r="A27" t="str">
            <v>TRANSFORMADOR 1.2 – PBT-1.2 EM EMERGÊNCIA</v>
          </cell>
        </row>
        <row r="29">
          <cell r="A29" t="str">
            <v>FINALIDADE</v>
          </cell>
          <cell r="B29" t="str">
            <v>POT. UNIT. (kW)</v>
          </cell>
          <cell r="C29" t="str">
            <v>POT. UNIT. (CV)</v>
          </cell>
          <cell r="D29" t="str">
            <v>T I P O</v>
          </cell>
          <cell r="E29" t="str">
            <v>POT-M (KW)</v>
          </cell>
          <cell r="F29" t="str">
            <v>FP- M</v>
          </cell>
          <cell r="G29" t="str">
            <v>QTDE.</v>
          </cell>
          <cell r="H29" t="str">
            <v>PÓLOS</v>
          </cell>
          <cell r="I29" t="str">
            <v>F.D.</v>
          </cell>
          <cell r="J29" t="str">
            <v>F.P.</v>
          </cell>
          <cell r="K29" t="str">
            <v>POT. INSTALADA (kW)</v>
          </cell>
          <cell r="L29" t="str">
            <v>POT. INSTALADA (kVA)</v>
          </cell>
          <cell r="M29" t="str">
            <v>POT. DEMANDADA (kW)</v>
          </cell>
          <cell r="N29" t="str">
            <v>POT. DEMANDADA (kVA)</v>
          </cell>
        </row>
        <row r="30">
          <cell r="A30" t="str">
            <v>ELEVADORES SUBSOLO</v>
          </cell>
          <cell r="B30">
            <v>20</v>
          </cell>
          <cell r="E30" t="e">
            <v>#N/A</v>
          </cell>
          <cell r="F30" t="e">
            <v>#N/A</v>
          </cell>
          <cell r="G30">
            <v>2</v>
          </cell>
          <cell r="I30">
            <v>0</v>
          </cell>
          <cell r="J30">
            <v>0.8</v>
          </cell>
          <cell r="K30">
            <v>40</v>
          </cell>
          <cell r="L30">
            <v>50</v>
          </cell>
          <cell r="M30">
            <v>0</v>
          </cell>
          <cell r="N30">
            <v>0</v>
          </cell>
        </row>
        <row r="31">
          <cell r="A31" t="str">
            <v>ILUMINAÇÃO E COMANDO ELEVADORES SUBSOLO</v>
          </cell>
          <cell r="B31">
            <v>1.3</v>
          </cell>
          <cell r="E31" t="e">
            <v>#N/A</v>
          </cell>
          <cell r="F31" t="e">
            <v>#N/A</v>
          </cell>
          <cell r="G31">
            <v>1</v>
          </cell>
          <cell r="I31">
            <v>0.74</v>
          </cell>
          <cell r="J31">
            <v>0.8</v>
          </cell>
          <cell r="K31">
            <v>1.3</v>
          </cell>
          <cell r="L31">
            <v>1.625</v>
          </cell>
          <cell r="M31">
            <v>0.96199999999999997</v>
          </cell>
          <cell r="N31">
            <v>1.2024999999999999</v>
          </cell>
        </row>
        <row r="32">
          <cell r="A32" t="str">
            <v>ELEVADORES GARAGEM</v>
          </cell>
          <cell r="B32">
            <v>20</v>
          </cell>
          <cell r="E32" t="e">
            <v>#N/A</v>
          </cell>
          <cell r="F32" t="e">
            <v>#N/A</v>
          </cell>
          <cell r="G32">
            <v>2</v>
          </cell>
          <cell r="I32">
            <v>0.74</v>
          </cell>
          <cell r="J32">
            <v>0.8</v>
          </cell>
          <cell r="K32">
            <v>40</v>
          </cell>
          <cell r="L32">
            <v>50</v>
          </cell>
          <cell r="M32">
            <v>29.6</v>
          </cell>
          <cell r="N32">
            <v>37</v>
          </cell>
        </row>
        <row r="33">
          <cell r="A33" t="str">
            <v>ILUMINAÇÃO E COMANDO ELEVADORES GARAGEM</v>
          </cell>
          <cell r="B33">
            <v>1.3</v>
          </cell>
          <cell r="E33" t="e">
            <v>#N/A</v>
          </cell>
          <cell r="F33" t="e">
            <v>#N/A</v>
          </cell>
          <cell r="G33">
            <v>1</v>
          </cell>
          <cell r="I33">
            <v>0</v>
          </cell>
          <cell r="J33">
            <v>0.8</v>
          </cell>
          <cell r="K33">
            <v>1.3</v>
          </cell>
          <cell r="L33">
            <v>1.625</v>
          </cell>
          <cell r="M33">
            <v>0</v>
          </cell>
          <cell r="N33">
            <v>0</v>
          </cell>
        </row>
        <row r="34">
          <cell r="A34" t="str">
            <v>ELEVADORES ZONA BAIXA</v>
          </cell>
          <cell r="B34">
            <v>50</v>
          </cell>
          <cell r="E34" t="e">
            <v>#N/A</v>
          </cell>
          <cell r="F34" t="e">
            <v>#N/A</v>
          </cell>
          <cell r="G34">
            <v>8</v>
          </cell>
          <cell r="I34">
            <v>0.125</v>
          </cell>
          <cell r="J34">
            <v>0.8</v>
          </cell>
          <cell r="K34">
            <v>400</v>
          </cell>
          <cell r="L34">
            <v>500</v>
          </cell>
          <cell r="M34">
            <v>50</v>
          </cell>
          <cell r="N34">
            <v>62.5</v>
          </cell>
        </row>
        <row r="35">
          <cell r="A35" t="str">
            <v>ILUMINAÇÃO E COMANDO ELEVADORES ZONA BAIXA</v>
          </cell>
          <cell r="B35">
            <v>3</v>
          </cell>
          <cell r="E35" t="e">
            <v>#N/A</v>
          </cell>
          <cell r="F35" t="e">
            <v>#N/A</v>
          </cell>
          <cell r="G35">
            <v>1</v>
          </cell>
          <cell r="I35">
            <v>0.1</v>
          </cell>
          <cell r="J35">
            <v>0.8</v>
          </cell>
          <cell r="K35">
            <v>3</v>
          </cell>
          <cell r="L35">
            <v>3.75</v>
          </cell>
          <cell r="M35">
            <v>0.30000000000000004</v>
          </cell>
          <cell r="N35">
            <v>0.375</v>
          </cell>
        </row>
        <row r="36">
          <cell r="A36" t="str">
            <v>QD-B1-3S-AC</v>
          </cell>
          <cell r="B36">
            <v>140.32509426511928</v>
          </cell>
          <cell r="E36" t="e">
            <v>#N/A</v>
          </cell>
          <cell r="F36" t="e">
            <v>#N/A</v>
          </cell>
          <cell r="G36">
            <v>1</v>
          </cell>
          <cell r="I36">
            <v>0</v>
          </cell>
          <cell r="J36">
            <v>0.77296462798671983</v>
          </cell>
          <cell r="K36">
            <v>140.32509426511928</v>
          </cell>
          <cell r="L36">
            <v>181.54141752982022</v>
          </cell>
          <cell r="M36">
            <v>0</v>
          </cell>
          <cell r="N36">
            <v>0</v>
          </cell>
        </row>
        <row r="37">
          <cell r="A37" t="str">
            <v>VENTILAÇÃO</v>
          </cell>
          <cell r="B37">
            <v>0.56488549618320616</v>
          </cell>
          <cell r="C37">
            <v>0.5</v>
          </cell>
          <cell r="D37" t="str">
            <v>C</v>
          </cell>
          <cell r="E37">
            <v>0.56488549618320616</v>
          </cell>
          <cell r="F37">
            <v>0.73</v>
          </cell>
          <cell r="G37">
            <v>1</v>
          </cell>
          <cell r="I37">
            <v>0</v>
          </cell>
          <cell r="J37">
            <v>0.73</v>
          </cell>
          <cell r="K37">
            <v>0.56488549618320616</v>
          </cell>
          <cell r="L37">
            <v>0.77381574819617283</v>
          </cell>
          <cell r="M37">
            <v>0</v>
          </cell>
          <cell r="N37">
            <v>0</v>
          </cell>
        </row>
        <row r="38">
          <cell r="A38" t="str">
            <v>VENTILAÇÃO</v>
          </cell>
          <cell r="B38">
            <v>0.80291970802919721</v>
          </cell>
          <cell r="C38">
            <v>0.75</v>
          </cell>
          <cell r="D38" t="str">
            <v>C</v>
          </cell>
          <cell r="E38">
            <v>0.80291970802919721</v>
          </cell>
          <cell r="F38">
            <v>0.77</v>
          </cell>
          <cell r="G38">
            <v>1</v>
          </cell>
          <cell r="I38">
            <v>0</v>
          </cell>
          <cell r="J38">
            <v>0.77</v>
          </cell>
          <cell r="K38">
            <v>0.80291970802919721</v>
          </cell>
          <cell r="L38">
            <v>1.0427528675703859</v>
          </cell>
          <cell r="M38">
            <v>0</v>
          </cell>
          <cell r="N38">
            <v>0</v>
          </cell>
        </row>
        <row r="39">
          <cell r="A39" t="str">
            <v>VENTILAÇÃO</v>
          </cell>
          <cell r="B39">
            <v>1.8987341772151898</v>
          </cell>
          <cell r="C39">
            <v>2</v>
          </cell>
          <cell r="D39" t="str">
            <v>C</v>
          </cell>
          <cell r="E39">
            <v>1.8987341772151898</v>
          </cell>
          <cell r="F39">
            <v>0.82</v>
          </cell>
          <cell r="G39">
            <v>1</v>
          </cell>
          <cell r="I39">
            <v>0</v>
          </cell>
          <cell r="J39">
            <v>0.82</v>
          </cell>
          <cell r="K39">
            <v>1.8987341772151898</v>
          </cell>
          <cell r="L39">
            <v>2.3155294844087684</v>
          </cell>
          <cell r="M39">
            <v>0</v>
          </cell>
          <cell r="N39">
            <v>0</v>
          </cell>
        </row>
        <row r="40">
          <cell r="A40" t="str">
            <v>FANCOIL</v>
          </cell>
          <cell r="B40">
            <v>6.3805104408352662</v>
          </cell>
          <cell r="C40">
            <v>7.5</v>
          </cell>
          <cell r="D40" t="str">
            <v>C</v>
          </cell>
          <cell r="E40">
            <v>6.3805104408352662</v>
          </cell>
          <cell r="F40">
            <v>0.8</v>
          </cell>
          <cell r="G40">
            <v>2</v>
          </cell>
          <cell r="I40">
            <v>0</v>
          </cell>
          <cell r="J40">
            <v>0.8</v>
          </cell>
          <cell r="K40">
            <v>12.761020881670532</v>
          </cell>
          <cell r="L40">
            <v>15.951276102088165</v>
          </cell>
          <cell r="M40">
            <v>0</v>
          </cell>
          <cell r="N40">
            <v>0</v>
          </cell>
        </row>
        <row r="41">
          <cell r="A41" t="str">
            <v>UNIDADE CONDENSADORA</v>
          </cell>
          <cell r="B41">
            <v>43.4</v>
          </cell>
          <cell r="G41">
            <v>1</v>
          </cell>
          <cell r="I41">
            <v>0</v>
          </cell>
          <cell r="J41">
            <v>0.8</v>
          </cell>
          <cell r="K41">
            <v>43.4</v>
          </cell>
          <cell r="L41">
            <v>54.249999999999993</v>
          </cell>
          <cell r="M41">
            <v>0</v>
          </cell>
          <cell r="N41">
            <v>0</v>
          </cell>
        </row>
        <row r="42">
          <cell r="A42" t="str">
            <v>FANCOIL ESCRITÓRIOS</v>
          </cell>
          <cell r="B42">
            <v>8.6705202312138727</v>
          </cell>
          <cell r="C42">
            <v>10</v>
          </cell>
          <cell r="D42" t="str">
            <v>C</v>
          </cell>
          <cell r="E42">
            <v>8.6705202312138727</v>
          </cell>
          <cell r="F42">
            <v>0.85</v>
          </cell>
          <cell r="G42">
            <v>32</v>
          </cell>
          <cell r="I42">
            <v>0</v>
          </cell>
          <cell r="J42">
            <v>0.85</v>
          </cell>
          <cell r="K42">
            <v>277.45664739884393</v>
          </cell>
          <cell r="L42">
            <v>326.41958517511051</v>
          </cell>
          <cell r="M42">
            <v>0</v>
          </cell>
          <cell r="N42">
            <v>0</v>
          </cell>
        </row>
        <row r="43">
          <cell r="A43" t="str">
            <v>ILUMINAÇÃO, TOMADAS E AR CONDICIONADO FAST FOOD</v>
          </cell>
          <cell r="B43">
            <v>258.76900000000001</v>
          </cell>
          <cell r="G43">
            <v>1</v>
          </cell>
          <cell r="I43">
            <v>0</v>
          </cell>
          <cell r="J43">
            <v>0.9</v>
          </cell>
          <cell r="K43">
            <v>258.76900000000001</v>
          </cell>
          <cell r="L43">
            <v>287.52111111111111</v>
          </cell>
          <cell r="M43">
            <v>0</v>
          </cell>
          <cell r="N43">
            <v>0</v>
          </cell>
        </row>
        <row r="44">
          <cell r="A44" t="str">
            <v>BOMBA DE RECALQUE DE ÁGUA FRIA</v>
          </cell>
          <cell r="B44">
            <v>20.670391061452513</v>
          </cell>
          <cell r="C44">
            <v>25</v>
          </cell>
          <cell r="D44" t="str">
            <v>H</v>
          </cell>
          <cell r="E44">
            <v>20.670391061452513</v>
          </cell>
          <cell r="F44">
            <v>0.85</v>
          </cell>
          <cell r="G44">
            <v>2</v>
          </cell>
          <cell r="I44">
            <v>0</v>
          </cell>
          <cell r="J44">
            <v>0.85</v>
          </cell>
          <cell r="K44">
            <v>41.340782122905026</v>
          </cell>
          <cell r="L44">
            <v>48.636214262241211</v>
          </cell>
          <cell r="M44">
            <v>0</v>
          </cell>
          <cell r="N44">
            <v>0</v>
          </cell>
        </row>
        <row r="45">
          <cell r="A45" t="str">
            <v>BOMBA DE RECALQUE DE ÁGUAS PLUVIAIS</v>
          </cell>
          <cell r="B45">
            <v>8.6705202312138727</v>
          </cell>
          <cell r="C45">
            <v>10</v>
          </cell>
          <cell r="D45" t="str">
            <v>H</v>
          </cell>
          <cell r="E45">
            <v>8.6705202312138727</v>
          </cell>
          <cell r="F45">
            <v>0.85</v>
          </cell>
          <cell r="G45">
            <v>6</v>
          </cell>
          <cell r="I45">
            <v>0</v>
          </cell>
          <cell r="J45">
            <v>0.85</v>
          </cell>
          <cell r="K45">
            <v>52.02312138728324</v>
          </cell>
          <cell r="L45">
            <v>61.203672220333225</v>
          </cell>
          <cell r="M45">
            <v>0</v>
          </cell>
          <cell r="N45">
            <v>0</v>
          </cell>
        </row>
        <row r="46">
          <cell r="A46" t="str">
            <v>BOMBA DE RECALQUE DE ESGOTO</v>
          </cell>
          <cell r="B46">
            <v>8.6705202312138727</v>
          </cell>
          <cell r="C46">
            <v>10</v>
          </cell>
          <cell r="D46" t="str">
            <v>H</v>
          </cell>
          <cell r="E46">
            <v>8.6705202312138727</v>
          </cell>
          <cell r="F46">
            <v>0.85</v>
          </cell>
          <cell r="G46">
            <v>6</v>
          </cell>
          <cell r="I46">
            <v>0</v>
          </cell>
          <cell r="J46">
            <v>0.85</v>
          </cell>
          <cell r="K46">
            <v>52.02312138728324</v>
          </cell>
          <cell r="L46">
            <v>61.203672220333225</v>
          </cell>
          <cell r="M46">
            <v>0</v>
          </cell>
          <cell r="N46">
            <v>0</v>
          </cell>
        </row>
        <row r="47">
          <cell r="A47" t="str">
            <v>BOMBA DE RECALQUE DE REUSO</v>
          </cell>
          <cell r="B47">
            <v>1.0135135135135136</v>
          </cell>
          <cell r="C47">
            <v>1</v>
          </cell>
          <cell r="D47" t="str">
            <v>H</v>
          </cell>
          <cell r="E47">
            <v>1.0135135135135136</v>
          </cell>
          <cell r="F47">
            <v>0.78</v>
          </cell>
          <cell r="G47">
            <v>2</v>
          </cell>
          <cell r="I47">
            <v>0</v>
          </cell>
          <cell r="J47">
            <v>0.78</v>
          </cell>
          <cell r="K47">
            <v>2.0270270270270272</v>
          </cell>
          <cell r="L47">
            <v>2.5987525987525988</v>
          </cell>
          <cell r="M47">
            <v>0</v>
          </cell>
          <cell r="N47">
            <v>0</v>
          </cell>
        </row>
        <row r="48">
          <cell r="A48" t="str">
            <v>BOMBA DE RECALQUE DO POÇO DE RETARDO</v>
          </cell>
          <cell r="B48">
            <v>1.0135135135135136</v>
          </cell>
          <cell r="C48">
            <v>1</v>
          </cell>
          <cell r="D48" t="str">
            <v>H</v>
          </cell>
          <cell r="E48">
            <v>1.0135135135135136</v>
          </cell>
          <cell r="F48">
            <v>0.78</v>
          </cell>
          <cell r="G48">
            <v>2</v>
          </cell>
          <cell r="I48">
            <v>0</v>
          </cell>
          <cell r="J48">
            <v>0.78</v>
          </cell>
          <cell r="K48">
            <v>2.0270270270270272</v>
          </cell>
          <cell r="L48">
            <v>2.5987525987525988</v>
          </cell>
          <cell r="M48">
            <v>0</v>
          </cell>
          <cell r="N48">
            <v>0</v>
          </cell>
        </row>
        <row r="49">
          <cell r="A49" t="str">
            <v>ESCADA ROLANTE</v>
          </cell>
          <cell r="B49">
            <v>10</v>
          </cell>
          <cell r="G49">
            <v>2</v>
          </cell>
          <cell r="I49">
            <v>0</v>
          </cell>
          <cell r="J49">
            <v>0.8</v>
          </cell>
          <cell r="K49">
            <v>20</v>
          </cell>
          <cell r="L49">
            <v>25</v>
          </cell>
          <cell r="M49">
            <v>0</v>
          </cell>
          <cell r="N49">
            <v>0</v>
          </cell>
        </row>
        <row r="50">
          <cell r="A50" t="str">
            <v>TOTAL</v>
          </cell>
          <cell r="I50">
            <v>5.8131468987100983E-2</v>
          </cell>
          <cell r="J50">
            <v>0.79999999999999993</v>
          </cell>
          <cell r="K50">
            <v>1391.0193808785871</v>
          </cell>
          <cell r="L50">
            <v>1678.056551918718</v>
          </cell>
          <cell r="M50">
            <v>80.861999999999995</v>
          </cell>
          <cell r="N50">
            <v>101.0775</v>
          </cell>
        </row>
        <row r="52">
          <cell r="I52" t="str">
            <v>COM O PAINEL DE SEGURANÇA EM FUNCIONAMENTO</v>
          </cell>
        </row>
        <row r="53">
          <cell r="A53" t="str">
            <v>RESUMO GERAL:</v>
          </cell>
          <cell r="B53" t="str">
            <v>kW</v>
          </cell>
          <cell r="C53" t="str">
            <v>kVA</v>
          </cell>
          <cell r="I53" t="str">
            <v>kW</v>
          </cell>
          <cell r="J53" t="str">
            <v>kVA</v>
          </cell>
        </row>
        <row r="54">
          <cell r="A54" t="str">
            <v>DEMANDAS</v>
          </cell>
          <cell r="B54">
            <v>80.861999999999995</v>
          </cell>
          <cell r="C54">
            <v>101.0775</v>
          </cell>
          <cell r="I54">
            <v>442.08736295026449</v>
          </cell>
          <cell r="J54">
            <v>529.01118759655708</v>
          </cell>
        </row>
        <row r="55">
          <cell r="A55" t="str">
            <v>RESERVA     (%)</v>
          </cell>
          <cell r="B55">
            <v>0.2</v>
          </cell>
          <cell r="I55">
            <v>0</v>
          </cell>
        </row>
        <row r="56">
          <cell r="A56" t="str">
            <v>FATOR DE SIMULTANEIDADE</v>
          </cell>
          <cell r="B56">
            <v>1</v>
          </cell>
          <cell r="I56">
            <v>1</v>
          </cell>
        </row>
        <row r="58">
          <cell r="A58" t="str">
            <v xml:space="preserve">DEMANDA FINAL </v>
          </cell>
          <cell r="B58">
            <v>97.034399999999991</v>
          </cell>
          <cell r="C58">
            <v>121.29299999999999</v>
          </cell>
          <cell r="I58">
            <v>442.08736295026449</v>
          </cell>
          <cell r="J58">
            <v>529.01118759655708</v>
          </cell>
        </row>
        <row r="60">
          <cell r="A60" t="str">
            <v>TENSÃO (V)</v>
          </cell>
          <cell r="B60">
            <v>380</v>
          </cell>
          <cell r="C60" t="str">
            <v>V</v>
          </cell>
          <cell r="I60">
            <v>380</v>
          </cell>
          <cell r="J60" t="str">
            <v>V</v>
          </cell>
        </row>
        <row r="61">
          <cell r="A61" t="str">
            <v>CORRENTE (A)</v>
          </cell>
          <cell r="B61">
            <v>184.28564789688755</v>
          </cell>
          <cell r="C61" t="str">
            <v>A</v>
          </cell>
          <cell r="I61">
            <v>803.74934621893647</v>
          </cell>
          <cell r="J61" t="str">
            <v>A</v>
          </cell>
        </row>
        <row r="62">
          <cell r="A62" t="str">
            <v>DISJUNTOR GERAL</v>
          </cell>
          <cell r="B62">
            <v>2500</v>
          </cell>
          <cell r="C62" t="str">
            <v>A</v>
          </cell>
          <cell r="I62">
            <v>2500</v>
          </cell>
          <cell r="J62" t="str">
            <v>A</v>
          </cell>
        </row>
        <row r="64">
          <cell r="A64" t="str">
            <v>TRANSFORMADOR DE 1500KVA</v>
          </cell>
        </row>
        <row r="69">
          <cell r="A69" t="str">
            <v>PBT-SEG EM EMERGÊNCIA</v>
          </cell>
        </row>
        <row r="71">
          <cell r="A71" t="str">
            <v>EM REGIME NORMAL</v>
          </cell>
        </row>
        <row r="72">
          <cell r="A72" t="str">
            <v>FINALIDADE</v>
          </cell>
          <cell r="B72" t="str">
            <v>POT. UNIT. (kW)</v>
          </cell>
          <cell r="C72" t="str">
            <v>POT. UNIT. (CV)</v>
          </cell>
          <cell r="D72" t="str">
            <v>T I P O</v>
          </cell>
          <cell r="E72" t="str">
            <v>POT-M (KW)</v>
          </cell>
          <cell r="F72" t="str">
            <v>FP- M</v>
          </cell>
          <cell r="G72" t="str">
            <v>QTDE.</v>
          </cell>
          <cell r="H72" t="str">
            <v>PÓLOS</v>
          </cell>
          <cell r="I72" t="str">
            <v>F.D.</v>
          </cell>
          <cell r="J72" t="str">
            <v>F.P.</v>
          </cell>
          <cell r="K72" t="str">
            <v>POT. INSTALADA (kW)</v>
          </cell>
          <cell r="L72" t="str">
            <v>POT. INSTALADA (kVA)</v>
          </cell>
          <cell r="M72" t="str">
            <v>POT. DEMANDADA (kW)</v>
          </cell>
          <cell r="N72" t="str">
            <v>POT. DEMANDADA (kVA)</v>
          </cell>
        </row>
        <row r="73">
          <cell r="A73" t="str">
            <v>ELEVADOR DE SEGUANÇA</v>
          </cell>
          <cell r="B73">
            <v>35</v>
          </cell>
          <cell r="E73" t="e">
            <v>#N/A</v>
          </cell>
          <cell r="F73" t="e">
            <v>#N/A</v>
          </cell>
          <cell r="G73">
            <v>1</v>
          </cell>
          <cell r="I73">
            <v>1</v>
          </cell>
          <cell r="J73">
            <v>0.8</v>
          </cell>
          <cell r="K73">
            <v>35</v>
          </cell>
          <cell r="L73">
            <v>43.75</v>
          </cell>
          <cell r="M73">
            <v>35</v>
          </cell>
          <cell r="N73">
            <v>43.75</v>
          </cell>
        </row>
        <row r="74">
          <cell r="A74" t="str">
            <v>ILUMINAÇÃO E COMANDO ELEVADORE DE SEGURANÇA</v>
          </cell>
          <cell r="B74">
            <v>3</v>
          </cell>
          <cell r="E74" t="e">
            <v>#N/A</v>
          </cell>
          <cell r="F74" t="e">
            <v>#N/A</v>
          </cell>
          <cell r="G74">
            <v>1</v>
          </cell>
          <cell r="I74">
            <v>1</v>
          </cell>
          <cell r="J74">
            <v>0.8</v>
          </cell>
          <cell r="K74">
            <v>3</v>
          </cell>
          <cell r="L74">
            <v>3.75</v>
          </cell>
          <cell r="M74">
            <v>3</v>
          </cell>
          <cell r="N74">
            <v>3.75</v>
          </cell>
        </row>
        <row r="75">
          <cell r="A75" t="str">
            <v>PRESSURIZAÇÃO ESCADA 5SS</v>
          </cell>
          <cell r="B75">
            <v>6.3805104408352662</v>
          </cell>
          <cell r="C75">
            <v>7.5</v>
          </cell>
          <cell r="D75" t="str">
            <v>C</v>
          </cell>
          <cell r="E75">
            <v>6.3805104408352662</v>
          </cell>
          <cell r="F75">
            <v>0.8</v>
          </cell>
          <cell r="G75">
            <v>4</v>
          </cell>
          <cell r="I75">
            <v>0</v>
          </cell>
          <cell r="J75">
            <v>0.8</v>
          </cell>
          <cell r="K75">
            <v>25.522041763341065</v>
          </cell>
          <cell r="L75">
            <v>31.902552204176331</v>
          </cell>
          <cell r="M75">
            <v>0</v>
          </cell>
          <cell r="N75">
            <v>0</v>
          </cell>
        </row>
        <row r="76">
          <cell r="A76" t="str">
            <v>PRESSURIZAÇÃO ESCADA 3SS</v>
          </cell>
          <cell r="B76">
            <v>8.6705202312138727</v>
          </cell>
          <cell r="C76">
            <v>10</v>
          </cell>
          <cell r="D76" t="str">
            <v>C</v>
          </cell>
          <cell r="E76">
            <v>8.6705202312138727</v>
          </cell>
          <cell r="F76">
            <v>0.85</v>
          </cell>
          <cell r="G76">
            <v>2</v>
          </cell>
          <cell r="I76">
            <v>0</v>
          </cell>
          <cell r="J76">
            <v>0.85</v>
          </cell>
          <cell r="K76">
            <v>17.341040462427745</v>
          </cell>
          <cell r="L76">
            <v>20.401224073444407</v>
          </cell>
          <cell r="M76">
            <v>0</v>
          </cell>
          <cell r="N76">
            <v>0</v>
          </cell>
        </row>
        <row r="77">
          <cell r="A77" t="str">
            <v>PRESSURIZAÇÃO ESCADA 1SS</v>
          </cell>
          <cell r="B77">
            <v>16.930022573363431</v>
          </cell>
          <cell r="C77">
            <v>20</v>
          </cell>
          <cell r="D77" t="str">
            <v>C</v>
          </cell>
          <cell r="E77">
            <v>16.930022573363431</v>
          </cell>
          <cell r="F77">
            <v>0.84</v>
          </cell>
          <cell r="G77">
            <v>5</v>
          </cell>
          <cell r="I77">
            <v>0</v>
          </cell>
          <cell r="J77">
            <v>0.84</v>
          </cell>
          <cell r="K77">
            <v>84.650112866817153</v>
          </cell>
          <cell r="L77">
            <v>100.77394388906805</v>
          </cell>
          <cell r="M77">
            <v>0</v>
          </cell>
          <cell r="N77">
            <v>0</v>
          </cell>
        </row>
        <row r="78">
          <cell r="A78" t="str">
            <v>EXAUSTÃO DE FUMAÇA</v>
          </cell>
          <cell r="B78">
            <v>16.930022573363431</v>
          </cell>
          <cell r="C78">
            <v>20</v>
          </cell>
          <cell r="D78" t="str">
            <v>C</v>
          </cell>
          <cell r="E78">
            <v>16.930022573363431</v>
          </cell>
          <cell r="F78">
            <v>0.84</v>
          </cell>
          <cell r="G78">
            <v>2</v>
          </cell>
          <cell r="I78">
            <v>0</v>
          </cell>
          <cell r="J78">
            <v>0.84</v>
          </cell>
          <cell r="K78">
            <v>33.860045146726861</v>
          </cell>
          <cell r="L78">
            <v>40.309577555627214</v>
          </cell>
          <cell r="M78">
            <v>0</v>
          </cell>
          <cell r="N78">
            <v>0</v>
          </cell>
        </row>
        <row r="79">
          <cell r="A79" t="str">
            <v>ELEVADOR DE SEGUANÇA</v>
          </cell>
          <cell r="B79">
            <v>35</v>
          </cell>
          <cell r="E79" t="e">
            <v>#N/A</v>
          </cell>
          <cell r="F79" t="e">
            <v>#N/A</v>
          </cell>
          <cell r="G79">
            <v>1</v>
          </cell>
          <cell r="I79">
            <v>1</v>
          </cell>
          <cell r="J79">
            <v>0.8</v>
          </cell>
          <cell r="K79">
            <v>35</v>
          </cell>
          <cell r="L79">
            <v>43.75</v>
          </cell>
          <cell r="M79">
            <v>35</v>
          </cell>
          <cell r="N79">
            <v>43.75</v>
          </cell>
        </row>
        <row r="80">
          <cell r="A80" t="str">
            <v>ILUMINAÇÃO E COMANDO ELEVADORE DE SEGURANÇA</v>
          </cell>
          <cell r="B80">
            <v>3</v>
          </cell>
          <cell r="E80" t="e">
            <v>#N/A</v>
          </cell>
          <cell r="F80" t="e">
            <v>#N/A</v>
          </cell>
          <cell r="G80">
            <v>1</v>
          </cell>
          <cell r="I80">
            <v>1</v>
          </cell>
          <cell r="J80">
            <v>0.8</v>
          </cell>
          <cell r="K80">
            <v>3</v>
          </cell>
          <cell r="L80">
            <v>3.75</v>
          </cell>
          <cell r="M80">
            <v>3</v>
          </cell>
          <cell r="N80">
            <v>3.75</v>
          </cell>
        </row>
        <row r="81">
          <cell r="A81" t="str">
            <v>PRESSURIZAÇÃO ESCADA 5SS</v>
          </cell>
          <cell r="B81">
            <v>6.3805104408352662</v>
          </cell>
          <cell r="C81">
            <v>7.5</v>
          </cell>
          <cell r="D81" t="str">
            <v>C</v>
          </cell>
          <cell r="E81">
            <v>6.3805104408352662</v>
          </cell>
          <cell r="F81">
            <v>0.8</v>
          </cell>
          <cell r="G81">
            <v>4</v>
          </cell>
          <cell r="I81">
            <v>0</v>
          </cell>
          <cell r="J81">
            <v>0.8</v>
          </cell>
          <cell r="K81">
            <v>25.522041763341065</v>
          </cell>
          <cell r="L81">
            <v>31.902552204176331</v>
          </cell>
          <cell r="M81">
            <v>0</v>
          </cell>
          <cell r="N81">
            <v>0</v>
          </cell>
        </row>
        <row r="82">
          <cell r="A82" t="str">
            <v>PRESSURIZAÇÃO ESCADA 3SS</v>
          </cell>
          <cell r="B82">
            <v>8.6705202312138727</v>
          </cell>
          <cell r="C82">
            <v>10</v>
          </cell>
          <cell r="D82" t="str">
            <v>C</v>
          </cell>
          <cell r="E82">
            <v>8.6705202312138727</v>
          </cell>
          <cell r="F82">
            <v>0.85</v>
          </cell>
          <cell r="G82">
            <v>2</v>
          </cell>
          <cell r="I82">
            <v>0</v>
          </cell>
          <cell r="J82">
            <v>0.85</v>
          </cell>
          <cell r="K82">
            <v>17.341040462427745</v>
          </cell>
          <cell r="L82">
            <v>20.401224073444407</v>
          </cell>
          <cell r="M82">
            <v>0</v>
          </cell>
          <cell r="N82">
            <v>0</v>
          </cell>
        </row>
        <row r="83">
          <cell r="A83" t="str">
            <v>PRESSURIZAÇÃO ESCADA 1SS</v>
          </cell>
          <cell r="B83">
            <v>16.930022573363431</v>
          </cell>
          <cell r="C83">
            <v>20</v>
          </cell>
          <cell r="D83" t="str">
            <v>C</v>
          </cell>
          <cell r="E83">
            <v>16.930022573363431</v>
          </cell>
          <cell r="F83">
            <v>0.84</v>
          </cell>
          <cell r="G83">
            <v>5</v>
          </cell>
          <cell r="I83">
            <v>0</v>
          </cell>
          <cell r="J83">
            <v>0.84</v>
          </cell>
          <cell r="K83">
            <v>84.650112866817153</v>
          </cell>
          <cell r="L83">
            <v>100.77394388906805</v>
          </cell>
          <cell r="M83">
            <v>0</v>
          </cell>
          <cell r="N83">
            <v>0</v>
          </cell>
        </row>
        <row r="84">
          <cell r="A84" t="str">
            <v>EXAUSTÃO DE FUMAÇA</v>
          </cell>
          <cell r="B84">
            <v>16.930022573363431</v>
          </cell>
          <cell r="C84">
            <v>20</v>
          </cell>
          <cell r="D84" t="str">
            <v>C</v>
          </cell>
          <cell r="E84">
            <v>16.930022573363431</v>
          </cell>
          <cell r="F84">
            <v>0.84</v>
          </cell>
          <cell r="G84">
            <v>2</v>
          </cell>
          <cell r="I84">
            <v>0</v>
          </cell>
          <cell r="J84">
            <v>0.84</v>
          </cell>
          <cell r="K84">
            <v>33.860045146726861</v>
          </cell>
          <cell r="L84">
            <v>40.309577555627214</v>
          </cell>
          <cell r="M84">
            <v>0</v>
          </cell>
          <cell r="N84">
            <v>0</v>
          </cell>
        </row>
        <row r="85">
          <cell r="A85" t="str">
            <v>BOMBA DE RECALQUE DE ÓLEO DIESEL</v>
          </cell>
          <cell r="B85">
            <v>2.7500000000000004</v>
          </cell>
          <cell r="C85">
            <v>3</v>
          </cell>
          <cell r="D85" t="str">
            <v>H</v>
          </cell>
          <cell r="E85">
            <v>2.7500000000000004</v>
          </cell>
          <cell r="F85">
            <v>0.77</v>
          </cell>
          <cell r="G85">
            <v>2</v>
          </cell>
          <cell r="I85">
            <v>0.5</v>
          </cell>
          <cell r="J85">
            <v>0.77</v>
          </cell>
          <cell r="K85">
            <v>5.5000000000000009</v>
          </cell>
          <cell r="L85">
            <v>7.1428571428571441</v>
          </cell>
          <cell r="M85">
            <v>2.7500000000000004</v>
          </cell>
          <cell r="N85">
            <v>3.5714285714285721</v>
          </cell>
        </row>
        <row r="86">
          <cell r="A86" t="str">
            <v>ILUMINAÇÃO E TOMADAS GERADOR</v>
          </cell>
          <cell r="B86">
            <v>11.67</v>
          </cell>
          <cell r="E86" t="e">
            <v>#N/A</v>
          </cell>
          <cell r="F86" t="e">
            <v>#N/A</v>
          </cell>
          <cell r="G86">
            <v>1</v>
          </cell>
          <cell r="I86">
            <v>0.9</v>
          </cell>
          <cell r="J86">
            <v>0.94</v>
          </cell>
          <cell r="K86">
            <v>11.67</v>
          </cell>
          <cell r="L86">
            <v>12.414893617021278</v>
          </cell>
          <cell r="M86">
            <v>10.503</v>
          </cell>
          <cell r="N86">
            <v>11.17340425531915</v>
          </cell>
        </row>
        <row r="87">
          <cell r="A87" t="str">
            <v>BOMBA DE INCÊNDIO JOCKEY</v>
          </cell>
          <cell r="B87">
            <v>4.3632075471698117</v>
          </cell>
          <cell r="C87">
            <v>5</v>
          </cell>
          <cell r="D87" t="str">
            <v>H</v>
          </cell>
          <cell r="E87">
            <v>4.3632075471698117</v>
          </cell>
          <cell r="F87">
            <v>0.83</v>
          </cell>
          <cell r="G87">
            <v>1</v>
          </cell>
          <cell r="I87">
            <v>1</v>
          </cell>
          <cell r="J87">
            <v>0.83</v>
          </cell>
          <cell r="K87">
            <v>4.3632075471698117</v>
          </cell>
          <cell r="L87">
            <v>5.2568765628551954</v>
          </cell>
          <cell r="M87">
            <v>4.3632075471698117</v>
          </cell>
          <cell r="N87">
            <v>5.2568765628551954</v>
          </cell>
        </row>
        <row r="88">
          <cell r="A88" t="str">
            <v>BOMBA DE INCÊNDIO PRINCIPAL</v>
          </cell>
          <cell r="B88">
            <v>119.56521739130434</v>
          </cell>
          <cell r="C88">
            <v>150</v>
          </cell>
          <cell r="D88" t="str">
            <v>H</v>
          </cell>
          <cell r="E88">
            <v>119.56521739130434</v>
          </cell>
          <cell r="F88">
            <v>0.86</v>
          </cell>
          <cell r="G88">
            <v>1</v>
          </cell>
          <cell r="I88">
            <v>0</v>
          </cell>
          <cell r="J88">
            <v>0.86</v>
          </cell>
          <cell r="K88">
            <v>119.56521739130434</v>
          </cell>
          <cell r="L88">
            <v>139.02932254802832</v>
          </cell>
          <cell r="M88">
            <v>0</v>
          </cell>
          <cell r="N88">
            <v>0</v>
          </cell>
        </row>
        <row r="89">
          <cell r="A89" t="str">
            <v>RETIFICADOR SUBESTAÇÃO</v>
          </cell>
          <cell r="B89">
            <v>10</v>
          </cell>
          <cell r="G89">
            <v>1</v>
          </cell>
          <cell r="I89">
            <v>1</v>
          </cell>
          <cell r="J89">
            <v>0.8</v>
          </cell>
          <cell r="K89">
            <v>10</v>
          </cell>
          <cell r="L89">
            <v>12.5</v>
          </cell>
          <cell r="M89">
            <v>10</v>
          </cell>
          <cell r="N89">
            <v>12.5</v>
          </cell>
        </row>
        <row r="90">
          <cell r="A90" t="str">
            <v>TOTAL</v>
          </cell>
          <cell r="I90">
            <v>0.18844624461614121</v>
          </cell>
          <cell r="J90">
            <v>0.81266524224042402</v>
          </cell>
          <cell r="K90">
            <v>549.84490541709977</v>
          </cell>
          <cell r="L90">
            <v>658.11854531539404</v>
          </cell>
          <cell r="M90">
            <v>103.61620754716981</v>
          </cell>
          <cell r="N90">
            <v>127.50170938960292</v>
          </cell>
        </row>
        <row r="92">
          <cell r="A92" t="str">
            <v>RESUMO GERAL:</v>
          </cell>
          <cell r="B92" t="str">
            <v>kW</v>
          </cell>
          <cell r="C92" t="str">
            <v>kVA</v>
          </cell>
        </row>
        <row r="93">
          <cell r="A93" t="str">
            <v>DEMANDAS</v>
          </cell>
          <cell r="B93">
            <v>103.61620754716981</v>
          </cell>
          <cell r="C93">
            <v>127.50170938960292</v>
          </cell>
        </row>
        <row r="94">
          <cell r="A94" t="str">
            <v>RESERVA     (%)</v>
          </cell>
          <cell r="B94">
            <v>0.2</v>
          </cell>
        </row>
        <row r="95">
          <cell r="A95" t="str">
            <v>FATOR DE SIMULTANEIDADE</v>
          </cell>
          <cell r="B95">
            <v>1</v>
          </cell>
        </row>
        <row r="97">
          <cell r="A97" t="str">
            <v xml:space="preserve">DEMANDA FINAL </v>
          </cell>
          <cell r="B97">
            <v>124.33944905660377</v>
          </cell>
          <cell r="C97">
            <v>153.00205126752351</v>
          </cell>
        </row>
        <row r="99">
          <cell r="A99" t="str">
            <v>TENSÃO (V)</v>
          </cell>
          <cell r="B99">
            <v>380</v>
          </cell>
          <cell r="C99" t="str">
            <v>V</v>
          </cell>
        </row>
        <row r="100">
          <cell r="A100" t="str">
            <v>CORRENTE (A)</v>
          </cell>
          <cell r="B100">
            <v>232.46256706807799</v>
          </cell>
          <cell r="C100" t="str">
            <v>A</v>
          </cell>
        </row>
        <row r="101">
          <cell r="A101" t="str">
            <v>DISJUNTOR GERAL</v>
          </cell>
          <cell r="B101">
            <v>1250</v>
          </cell>
          <cell r="C101" t="str">
            <v>A</v>
          </cell>
        </row>
        <row r="104">
          <cell r="A104" t="str">
            <v>EM FUNCIONAMENTO</v>
          </cell>
        </row>
        <row r="105">
          <cell r="A105" t="str">
            <v>FINALIDADE</v>
          </cell>
          <cell r="B105" t="str">
            <v>POT. UNIT. (kW)</v>
          </cell>
          <cell r="C105" t="str">
            <v>POT. UNIT. (CV)</v>
          </cell>
          <cell r="D105" t="str">
            <v>T I P O</v>
          </cell>
          <cell r="E105" t="str">
            <v>POT-M (KW)</v>
          </cell>
          <cell r="F105" t="str">
            <v>FP- M</v>
          </cell>
          <cell r="G105" t="str">
            <v>QTDE.</v>
          </cell>
          <cell r="H105" t="str">
            <v>PÓLOS</v>
          </cell>
          <cell r="I105" t="str">
            <v>F.D.</v>
          </cell>
          <cell r="J105" t="str">
            <v>F.P.</v>
          </cell>
          <cell r="K105" t="str">
            <v>POT. INSTALADA (kW)</v>
          </cell>
          <cell r="L105" t="str">
            <v>POT. INSTALADA (kVA)</v>
          </cell>
          <cell r="M105" t="str">
            <v>POT. DEMANDADA (kW)</v>
          </cell>
          <cell r="N105" t="str">
            <v>POT. DEMANDADA (kVA)</v>
          </cell>
        </row>
        <row r="106">
          <cell r="A106" t="str">
            <v>ELEVADOR DE SEGUANÇA</v>
          </cell>
          <cell r="B106">
            <v>35</v>
          </cell>
          <cell r="E106" t="e">
            <v>#N/A</v>
          </cell>
          <cell r="F106" t="e">
            <v>#N/A</v>
          </cell>
          <cell r="G106">
            <v>1</v>
          </cell>
          <cell r="I106">
            <v>1</v>
          </cell>
          <cell r="J106">
            <v>0.8</v>
          </cell>
          <cell r="K106">
            <v>35</v>
          </cell>
          <cell r="L106">
            <v>43.75</v>
          </cell>
          <cell r="M106">
            <v>35</v>
          </cell>
          <cell r="N106">
            <v>43.75</v>
          </cell>
        </row>
        <row r="107">
          <cell r="A107" t="str">
            <v>ILUMINAÇÃO E COMANDO ELEVADORE DE SEGURANÇA</v>
          </cell>
          <cell r="B107">
            <v>3</v>
          </cell>
          <cell r="E107" t="e">
            <v>#N/A</v>
          </cell>
          <cell r="F107" t="e">
            <v>#N/A</v>
          </cell>
          <cell r="G107">
            <v>1</v>
          </cell>
          <cell r="I107">
            <v>1</v>
          </cell>
          <cell r="J107">
            <v>0.8</v>
          </cell>
          <cell r="K107">
            <v>3</v>
          </cell>
          <cell r="L107">
            <v>3.75</v>
          </cell>
          <cell r="M107">
            <v>3</v>
          </cell>
          <cell r="N107">
            <v>3.75</v>
          </cell>
        </row>
        <row r="108">
          <cell r="A108" t="str">
            <v>PRESSURIZAÇÃO ESCADA 5SS</v>
          </cell>
          <cell r="B108">
            <v>6.3805104408352662</v>
          </cell>
          <cell r="C108">
            <v>7.5</v>
          </cell>
          <cell r="D108" t="str">
            <v>C</v>
          </cell>
          <cell r="E108">
            <v>6.3805104408352662</v>
          </cell>
          <cell r="F108">
            <v>0.8</v>
          </cell>
          <cell r="G108">
            <v>4</v>
          </cell>
          <cell r="I108">
            <v>0.5</v>
          </cell>
          <cell r="J108">
            <v>0.8</v>
          </cell>
          <cell r="K108">
            <v>25.522041763341065</v>
          </cell>
          <cell r="L108">
            <v>31.902552204176331</v>
          </cell>
          <cell r="M108">
            <v>12.761020881670532</v>
          </cell>
          <cell r="N108">
            <v>15.951276102088165</v>
          </cell>
        </row>
        <row r="109">
          <cell r="A109" t="str">
            <v>PRESSURIZAÇÃO ESCADA 3SS</v>
          </cell>
          <cell r="B109">
            <v>8.6705202312138727</v>
          </cell>
          <cell r="C109">
            <v>10</v>
          </cell>
          <cell r="D109" t="str">
            <v>C</v>
          </cell>
          <cell r="E109">
            <v>8.6705202312138727</v>
          </cell>
          <cell r="F109">
            <v>0.85</v>
          </cell>
          <cell r="G109">
            <v>2</v>
          </cell>
          <cell r="I109">
            <v>0.5</v>
          </cell>
          <cell r="J109">
            <v>0.85</v>
          </cell>
          <cell r="K109">
            <v>17.341040462427745</v>
          </cell>
          <cell r="L109">
            <v>20.401224073444407</v>
          </cell>
          <cell r="M109">
            <v>8.6705202312138727</v>
          </cell>
          <cell r="N109">
            <v>10.200612036722204</v>
          </cell>
        </row>
        <row r="110">
          <cell r="A110" t="str">
            <v>PRESSURIZAÇÃO ESCADA 1SS</v>
          </cell>
          <cell r="B110">
            <v>16.930022573363431</v>
          </cell>
          <cell r="C110">
            <v>20</v>
          </cell>
          <cell r="D110" t="str">
            <v>C</v>
          </cell>
          <cell r="E110">
            <v>16.930022573363431</v>
          </cell>
          <cell r="F110">
            <v>0.84</v>
          </cell>
          <cell r="G110">
            <v>5</v>
          </cell>
          <cell r="I110">
            <v>0.8</v>
          </cell>
          <cell r="J110">
            <v>0.84</v>
          </cell>
          <cell r="K110">
            <v>84.650112866817153</v>
          </cell>
          <cell r="L110">
            <v>100.77394388906805</v>
          </cell>
          <cell r="M110">
            <v>67.720090293453723</v>
          </cell>
          <cell r="N110">
            <v>80.619155111254443</v>
          </cell>
        </row>
        <row r="111">
          <cell r="A111" t="str">
            <v>EXAUSTÃO DE FUMAÇA</v>
          </cell>
          <cell r="B111">
            <v>16.930022573363431</v>
          </cell>
          <cell r="C111">
            <v>20</v>
          </cell>
          <cell r="D111" t="str">
            <v>C</v>
          </cell>
          <cell r="E111">
            <v>16.930022573363431</v>
          </cell>
          <cell r="F111">
            <v>0.84</v>
          </cell>
          <cell r="G111">
            <v>2</v>
          </cell>
          <cell r="I111">
            <v>1</v>
          </cell>
          <cell r="J111">
            <v>0.84</v>
          </cell>
          <cell r="K111">
            <v>33.860045146726861</v>
          </cell>
          <cell r="L111">
            <v>40.309577555627214</v>
          </cell>
          <cell r="M111">
            <v>33.860045146726861</v>
          </cell>
          <cell r="N111">
            <v>40.309577555627214</v>
          </cell>
        </row>
        <row r="112">
          <cell r="A112" t="str">
            <v>ELEVADOR DE SEGUANÇA</v>
          </cell>
          <cell r="B112">
            <v>35</v>
          </cell>
          <cell r="E112" t="e">
            <v>#N/A</v>
          </cell>
          <cell r="F112" t="e">
            <v>#N/A</v>
          </cell>
          <cell r="G112">
            <v>1</v>
          </cell>
          <cell r="I112">
            <v>1</v>
          </cell>
          <cell r="J112">
            <v>0.8</v>
          </cell>
          <cell r="K112">
            <v>35</v>
          </cell>
          <cell r="L112">
            <v>43.75</v>
          </cell>
          <cell r="M112">
            <v>35</v>
          </cell>
          <cell r="N112">
            <v>43.75</v>
          </cell>
        </row>
        <row r="113">
          <cell r="A113" t="str">
            <v>ILUMINAÇÃO E COMANDO ELEVADORE DE SEGURANÇA</v>
          </cell>
          <cell r="B113">
            <v>3</v>
          </cell>
          <cell r="E113" t="e">
            <v>#N/A</v>
          </cell>
          <cell r="F113" t="e">
            <v>#N/A</v>
          </cell>
          <cell r="G113">
            <v>1</v>
          </cell>
          <cell r="I113">
            <v>1</v>
          </cell>
          <cell r="J113">
            <v>0.8</v>
          </cell>
          <cell r="K113">
            <v>3</v>
          </cell>
          <cell r="L113">
            <v>3.75</v>
          </cell>
          <cell r="M113">
            <v>3</v>
          </cell>
          <cell r="N113">
            <v>3.75</v>
          </cell>
        </row>
        <row r="114">
          <cell r="A114" t="str">
            <v>PRESSURIZAÇÃO ESCADA 5SS</v>
          </cell>
          <cell r="B114">
            <v>6.3805104408352662</v>
          </cell>
          <cell r="C114">
            <v>7.5</v>
          </cell>
          <cell r="D114" t="str">
            <v>C</v>
          </cell>
          <cell r="E114">
            <v>6.3805104408352662</v>
          </cell>
          <cell r="F114">
            <v>0.8</v>
          </cell>
          <cell r="G114">
            <v>4</v>
          </cell>
          <cell r="I114">
            <v>0.5</v>
          </cell>
          <cell r="J114">
            <v>0.8</v>
          </cell>
          <cell r="K114">
            <v>25.522041763341065</v>
          </cell>
          <cell r="L114">
            <v>31.902552204176331</v>
          </cell>
          <cell r="M114">
            <v>12.761020881670532</v>
          </cell>
          <cell r="N114">
            <v>15.951276102088165</v>
          </cell>
        </row>
        <row r="115">
          <cell r="A115" t="str">
            <v>PRESSURIZAÇÃO ESCADA 3SS</v>
          </cell>
          <cell r="B115">
            <v>8.6705202312138727</v>
          </cell>
          <cell r="C115">
            <v>10</v>
          </cell>
          <cell r="D115" t="str">
            <v>C</v>
          </cell>
          <cell r="E115">
            <v>8.6705202312138727</v>
          </cell>
          <cell r="F115">
            <v>0.85</v>
          </cell>
          <cell r="G115">
            <v>2</v>
          </cell>
          <cell r="I115">
            <v>0.5</v>
          </cell>
          <cell r="J115">
            <v>0.85</v>
          </cell>
          <cell r="K115">
            <v>17.341040462427745</v>
          </cell>
          <cell r="L115">
            <v>20.401224073444407</v>
          </cell>
          <cell r="M115">
            <v>8.6705202312138727</v>
          </cell>
          <cell r="N115">
            <v>10.200612036722204</v>
          </cell>
        </row>
        <row r="116">
          <cell r="A116" t="str">
            <v>PRESSURIZAÇÃO ESCADA 1SS</v>
          </cell>
          <cell r="B116">
            <v>16.930022573363431</v>
          </cell>
          <cell r="C116">
            <v>20</v>
          </cell>
          <cell r="D116" t="str">
            <v>C</v>
          </cell>
          <cell r="E116">
            <v>16.930022573363431</v>
          </cell>
          <cell r="F116">
            <v>0.84</v>
          </cell>
          <cell r="G116">
            <v>5</v>
          </cell>
          <cell r="I116">
            <v>0.8</v>
          </cell>
          <cell r="J116">
            <v>0.84</v>
          </cell>
          <cell r="K116">
            <v>84.650112866817153</v>
          </cell>
          <cell r="L116">
            <v>100.77394388906805</v>
          </cell>
          <cell r="M116">
            <v>67.720090293453723</v>
          </cell>
          <cell r="N116">
            <v>80.619155111254443</v>
          </cell>
        </row>
        <row r="117">
          <cell r="A117" t="str">
            <v>EXAUSTÃO DE FUMAÇA</v>
          </cell>
          <cell r="B117">
            <v>16.930022573363431</v>
          </cell>
          <cell r="C117">
            <v>20</v>
          </cell>
          <cell r="D117" t="str">
            <v>C</v>
          </cell>
          <cell r="E117">
            <v>16.930022573363431</v>
          </cell>
          <cell r="F117">
            <v>0.84</v>
          </cell>
          <cell r="G117">
            <v>2</v>
          </cell>
          <cell r="I117">
            <v>1</v>
          </cell>
          <cell r="J117">
            <v>0.84</v>
          </cell>
          <cell r="K117">
            <v>33.860045146726861</v>
          </cell>
          <cell r="L117">
            <v>40.309577555627214</v>
          </cell>
          <cell r="M117">
            <v>33.860045146726861</v>
          </cell>
          <cell r="N117">
            <v>40.309577555627214</v>
          </cell>
        </row>
        <row r="118">
          <cell r="A118" t="str">
            <v>BOMBA DE RECALQUE DE ÓLEO DIESEL</v>
          </cell>
          <cell r="B118">
            <v>2.7500000000000004</v>
          </cell>
          <cell r="C118">
            <v>3</v>
          </cell>
          <cell r="D118" t="str">
            <v>H</v>
          </cell>
          <cell r="E118">
            <v>2.7500000000000004</v>
          </cell>
          <cell r="F118">
            <v>0.77</v>
          </cell>
          <cell r="G118">
            <v>2</v>
          </cell>
          <cell r="I118">
            <v>0.5</v>
          </cell>
          <cell r="J118">
            <v>0.77</v>
          </cell>
          <cell r="K118">
            <v>5.5000000000000009</v>
          </cell>
          <cell r="L118">
            <v>7.1428571428571441</v>
          </cell>
          <cell r="M118">
            <v>2.7500000000000004</v>
          </cell>
          <cell r="N118">
            <v>3.5714285714285721</v>
          </cell>
        </row>
        <row r="119">
          <cell r="A119" t="str">
            <v>ILUMINAÇÃO E TOMADAS GERADOR</v>
          </cell>
          <cell r="B119">
            <v>11.67</v>
          </cell>
          <cell r="G119">
            <v>1</v>
          </cell>
          <cell r="I119">
            <v>0.9</v>
          </cell>
          <cell r="J119">
            <v>0.94</v>
          </cell>
          <cell r="K119">
            <v>11.67</v>
          </cell>
          <cell r="L119">
            <v>12.414893617021278</v>
          </cell>
          <cell r="M119">
            <v>10.503</v>
          </cell>
          <cell r="N119">
            <v>11.17340425531915</v>
          </cell>
        </row>
        <row r="120">
          <cell r="A120" t="str">
            <v>BOMBA DE INCÊNDIO JOCKEY</v>
          </cell>
          <cell r="B120">
            <v>6.3805104408352662</v>
          </cell>
          <cell r="C120">
            <v>7.5</v>
          </cell>
          <cell r="D120" t="str">
            <v>H</v>
          </cell>
          <cell r="E120">
            <v>6.3805104408352662</v>
          </cell>
          <cell r="F120">
            <v>0.8</v>
          </cell>
          <cell r="G120">
            <v>1</v>
          </cell>
          <cell r="I120">
            <v>0</v>
          </cell>
          <cell r="J120">
            <v>0.8</v>
          </cell>
          <cell r="K120">
            <v>6.3805104408352662</v>
          </cell>
          <cell r="L120">
            <v>7.9756380510440827</v>
          </cell>
          <cell r="M120">
            <v>0</v>
          </cell>
          <cell r="N120">
            <v>0</v>
          </cell>
        </row>
        <row r="121">
          <cell r="A121" t="str">
            <v>BOMBA DE INCÊNDIO PRINCIPAL</v>
          </cell>
          <cell r="B121">
            <v>119.56521739130434</v>
          </cell>
          <cell r="C121">
            <v>150</v>
          </cell>
          <cell r="D121" t="str">
            <v>H</v>
          </cell>
          <cell r="E121">
            <v>119.56521739130434</v>
          </cell>
          <cell r="F121">
            <v>0.86</v>
          </cell>
          <cell r="G121">
            <v>1</v>
          </cell>
          <cell r="I121">
            <v>1</v>
          </cell>
          <cell r="J121">
            <v>0.86</v>
          </cell>
          <cell r="K121">
            <v>119.56521739130434</v>
          </cell>
          <cell r="L121">
            <v>139.02932254802832</v>
          </cell>
          <cell r="M121">
            <v>119.56521739130434</v>
          </cell>
          <cell r="N121">
            <v>139.02932254802832</v>
          </cell>
        </row>
        <row r="122">
          <cell r="A122" t="str">
            <v>RETIFICADOR SUBESTAÇÃO</v>
          </cell>
          <cell r="B122">
            <v>10</v>
          </cell>
          <cell r="G122">
            <v>1</v>
          </cell>
          <cell r="I122">
            <v>1</v>
          </cell>
          <cell r="J122">
            <v>0.8</v>
          </cell>
          <cell r="K122">
            <v>10</v>
          </cell>
          <cell r="L122">
            <v>12.5</v>
          </cell>
          <cell r="M122">
            <v>10</v>
          </cell>
          <cell r="N122">
            <v>12.5</v>
          </cell>
        </row>
        <row r="123">
          <cell r="A123" t="str">
            <v>TOTAL</v>
          </cell>
          <cell r="I123">
            <v>0.84231455515010045</v>
          </cell>
          <cell r="J123">
            <v>0.83689583526671951</v>
          </cell>
          <cell r="K123">
            <v>551.86220831076525</v>
          </cell>
          <cell r="L123">
            <v>660.83730680358292</v>
          </cell>
          <cell r="M123">
            <v>464.8415704974343</v>
          </cell>
          <cell r="N123">
            <v>555.43539698615996</v>
          </cell>
        </row>
        <row r="125">
          <cell r="A125" t="str">
            <v>RESUMO GERAL:</v>
          </cell>
          <cell r="B125" t="str">
            <v>kW</v>
          </cell>
          <cell r="C125" t="str">
            <v>kVA</v>
          </cell>
        </row>
        <row r="126">
          <cell r="A126" t="str">
            <v>DEMANDAS</v>
          </cell>
          <cell r="B126">
            <v>464.8415704974343</v>
          </cell>
          <cell r="C126">
            <v>555.43539698615996</v>
          </cell>
        </row>
        <row r="127">
          <cell r="A127" t="str">
            <v>RESERVA     (%)</v>
          </cell>
          <cell r="B127">
            <v>0.2</v>
          </cell>
        </row>
        <row r="128">
          <cell r="A128" t="str">
            <v>FATOR DE SIMULTANEIDADE</v>
          </cell>
          <cell r="B128">
            <v>1</v>
          </cell>
        </row>
        <row r="130">
          <cell r="A130" t="str">
            <v xml:space="preserve">DEMANDA FINAL </v>
          </cell>
          <cell r="B130">
            <v>557.80988459692117</v>
          </cell>
          <cell r="C130">
            <v>666.5224763833919</v>
          </cell>
        </row>
        <row r="131">
          <cell r="J131" t="str">
            <v>CORRENTE DE PARTIDA (PIOR CASO)</v>
          </cell>
        </row>
        <row r="132">
          <cell r="A132" t="str">
            <v>TENSÃO (V)</v>
          </cell>
          <cell r="B132">
            <v>380</v>
          </cell>
          <cell r="C132" t="str">
            <v>V</v>
          </cell>
          <cell r="J132">
            <v>1223.676134633914</v>
          </cell>
          <cell r="K132" t="str">
            <v>A</v>
          </cell>
        </row>
        <row r="133">
          <cell r="A133" t="str">
            <v>CORRENTE (A)</v>
          </cell>
          <cell r="B133">
            <v>1012.676134633914</v>
          </cell>
          <cell r="C133" t="str">
            <v>A</v>
          </cell>
        </row>
        <row r="134">
          <cell r="A134" t="str">
            <v>DISJUNTOR GERAL</v>
          </cell>
          <cell r="B134">
            <v>1250</v>
          </cell>
          <cell r="C134" t="str">
            <v>A</v>
          </cell>
          <cell r="I134" t="str">
            <v>Ip/In</v>
          </cell>
          <cell r="J134">
            <v>0.97894090770713116</v>
          </cell>
          <cell r="K134" t="str">
            <v>A</v>
          </cell>
        </row>
        <row r="136">
          <cell r="A136" t="str">
            <v>TRANSFORMADOR DE 750KVA</v>
          </cell>
        </row>
        <row r="139">
          <cell r="A139" t="str">
            <v>TRANSFORMADOR 2.1 – PBT-2.1 EM EMERGÊNCIA</v>
          </cell>
        </row>
        <row r="141">
          <cell r="A141" t="str">
            <v>FINALIDADE</v>
          </cell>
          <cell r="B141" t="str">
            <v>POT. UNIT. (kW)</v>
          </cell>
          <cell r="C141" t="str">
            <v>POT. UNIT. (CV)</v>
          </cell>
          <cell r="D141" t="str">
            <v>T I P O</v>
          </cell>
          <cell r="E141" t="str">
            <v>POT-M (KW)</v>
          </cell>
          <cell r="F141" t="str">
            <v>FP- M</v>
          </cell>
          <cell r="G141" t="str">
            <v>QTDE.</v>
          </cell>
          <cell r="H141" t="str">
            <v>PÓLOS</v>
          </cell>
          <cell r="I141" t="str">
            <v>F.D.</v>
          </cell>
          <cell r="J141" t="str">
            <v>F.P.</v>
          </cell>
          <cell r="K141" t="str">
            <v>POT. INSTALADA (kW)</v>
          </cell>
          <cell r="L141" t="str">
            <v>POT. INSTALADA (kVA)</v>
          </cell>
          <cell r="M141" t="str">
            <v>POT. DEMANDADA (kW)</v>
          </cell>
          <cell r="N141" t="str">
            <v>POT. DEMANDADA (kVA)</v>
          </cell>
        </row>
        <row r="142">
          <cell r="A142" t="str">
            <v>ILUMINAÇÃO HELIPONTO</v>
          </cell>
          <cell r="B142">
            <v>10</v>
          </cell>
          <cell r="E142" t="e">
            <v>#N/A</v>
          </cell>
          <cell r="F142" t="e">
            <v>#N/A</v>
          </cell>
          <cell r="G142">
            <v>1</v>
          </cell>
          <cell r="I142">
            <v>1</v>
          </cell>
          <cell r="J142">
            <v>0.9</v>
          </cell>
          <cell r="K142">
            <v>10</v>
          </cell>
          <cell r="L142">
            <v>11.111111111111111</v>
          </cell>
          <cell r="M142">
            <v>10</v>
          </cell>
          <cell r="N142">
            <v>11.111111111111111</v>
          </cell>
        </row>
        <row r="143">
          <cell r="A143" t="str">
            <v>ELEVADORE HELIPONTO</v>
          </cell>
          <cell r="B143">
            <v>12</v>
          </cell>
          <cell r="E143" t="e">
            <v>#N/A</v>
          </cell>
          <cell r="F143" t="e">
            <v>#N/A</v>
          </cell>
          <cell r="G143">
            <v>2</v>
          </cell>
          <cell r="I143">
            <v>1</v>
          </cell>
          <cell r="J143">
            <v>0.9</v>
          </cell>
          <cell r="K143">
            <v>24</v>
          </cell>
          <cell r="L143">
            <v>26.666666666666664</v>
          </cell>
          <cell r="M143">
            <v>24</v>
          </cell>
          <cell r="N143">
            <v>26.666666666666664</v>
          </cell>
        </row>
        <row r="144">
          <cell r="A144" t="str">
            <v>ILUMINAÇÃO E COMANDO ELEVADORE HELIPONTO</v>
          </cell>
          <cell r="B144">
            <v>1.3</v>
          </cell>
          <cell r="E144" t="e">
            <v>#N/A</v>
          </cell>
          <cell r="F144" t="e">
            <v>#N/A</v>
          </cell>
          <cell r="G144">
            <v>1</v>
          </cell>
          <cell r="I144">
            <v>1</v>
          </cell>
          <cell r="J144">
            <v>0.8</v>
          </cell>
          <cell r="K144">
            <v>1.3</v>
          </cell>
          <cell r="L144">
            <v>1.625</v>
          </cell>
          <cell r="M144">
            <v>1.3</v>
          </cell>
          <cell r="N144">
            <v>1.625</v>
          </cell>
        </row>
        <row r="145">
          <cell r="A145" t="str">
            <v>ELEVADORES ZONA ALTA</v>
          </cell>
          <cell r="B145">
            <v>70</v>
          </cell>
          <cell r="E145" t="e">
            <v>#N/A</v>
          </cell>
          <cell r="F145" t="e">
            <v>#N/A</v>
          </cell>
          <cell r="G145">
            <v>8</v>
          </cell>
          <cell r="I145">
            <v>0.13</v>
          </cell>
          <cell r="J145">
            <v>0.8</v>
          </cell>
          <cell r="K145">
            <v>560</v>
          </cell>
          <cell r="L145">
            <v>700</v>
          </cell>
          <cell r="M145">
            <v>72.8</v>
          </cell>
          <cell r="N145">
            <v>91</v>
          </cell>
        </row>
        <row r="146">
          <cell r="A146" t="str">
            <v>ILUMINAÇÃO E COMANDO ELEVADORES ZONA ALTA</v>
          </cell>
          <cell r="B146">
            <v>3</v>
          </cell>
          <cell r="E146" t="e">
            <v>#N/A</v>
          </cell>
          <cell r="F146" t="e">
            <v>#N/A</v>
          </cell>
          <cell r="G146">
            <v>1</v>
          </cell>
          <cell r="I146">
            <v>0.13</v>
          </cell>
          <cell r="J146">
            <v>0.8</v>
          </cell>
          <cell r="K146">
            <v>3</v>
          </cell>
          <cell r="L146">
            <v>3.75</v>
          </cell>
          <cell r="M146">
            <v>0.39</v>
          </cell>
          <cell r="N146">
            <v>0.48750000000000004</v>
          </cell>
        </row>
        <row r="147">
          <cell r="A147" t="str">
            <v>VENTILAÇÃO</v>
          </cell>
          <cell r="B147">
            <v>83.25</v>
          </cell>
          <cell r="G147">
            <v>1</v>
          </cell>
          <cell r="I147">
            <v>0</v>
          </cell>
          <cell r="J147">
            <v>0.8</v>
          </cell>
          <cell r="K147">
            <v>83.25</v>
          </cell>
          <cell r="L147">
            <v>104.0625</v>
          </cell>
          <cell r="M147">
            <v>0</v>
          </cell>
          <cell r="N147">
            <v>0</v>
          </cell>
        </row>
        <row r="148">
          <cell r="A148" t="str">
            <v>BOMBAS DA CENTRAL DE ÁGUA GELADA</v>
          </cell>
          <cell r="B148">
            <v>535</v>
          </cell>
          <cell r="G148">
            <v>1</v>
          </cell>
          <cell r="I148">
            <v>0</v>
          </cell>
          <cell r="J148">
            <v>1.8</v>
          </cell>
          <cell r="K148">
            <v>535</v>
          </cell>
          <cell r="L148">
            <v>297.22222222222223</v>
          </cell>
          <cell r="M148">
            <v>0</v>
          </cell>
          <cell r="N148">
            <v>0</v>
          </cell>
        </row>
        <row r="153">
          <cell r="A153" t="str">
            <v>TOTAL</v>
          </cell>
          <cell r="I153">
            <v>8.9178414368501088E-2</v>
          </cell>
          <cell r="J153">
            <v>0.82886217251514727</v>
          </cell>
          <cell r="K153">
            <v>1216.55</v>
          </cell>
          <cell r="L153">
            <v>1144.4375</v>
          </cell>
          <cell r="M153">
            <v>108.49</v>
          </cell>
          <cell r="N153">
            <v>130.89027777777778</v>
          </cell>
        </row>
        <row r="155">
          <cell r="A155" t="str">
            <v>RESUMO GERAL:</v>
          </cell>
          <cell r="B155" t="str">
            <v>kW</v>
          </cell>
          <cell r="C155" t="str">
            <v>kVA</v>
          </cell>
        </row>
        <row r="156">
          <cell r="A156" t="str">
            <v>DEMANDAS</v>
          </cell>
          <cell r="B156">
            <v>108.49</v>
          </cell>
          <cell r="C156">
            <v>130.89027777777778</v>
          </cell>
        </row>
        <row r="157">
          <cell r="A157" t="str">
            <v>RESERVA     (%)</v>
          </cell>
          <cell r="B157">
            <v>0.2</v>
          </cell>
        </row>
        <row r="158">
          <cell r="A158" t="str">
            <v>FATOR DE SIMULTANEIDADE</v>
          </cell>
          <cell r="B158">
            <v>1</v>
          </cell>
        </row>
        <row r="160">
          <cell r="A160" t="str">
            <v xml:space="preserve">DEMANDA FINAL </v>
          </cell>
          <cell r="B160">
            <v>130.18799999999999</v>
          </cell>
          <cell r="C160">
            <v>157.06833333333333</v>
          </cell>
        </row>
        <row r="162">
          <cell r="A162" t="str">
            <v>TENSÃO (V)</v>
          </cell>
          <cell r="B162">
            <v>380</v>
          </cell>
          <cell r="C162" t="str">
            <v>V</v>
          </cell>
        </row>
        <row r="163">
          <cell r="A163" t="str">
            <v>CORRENTE (A)</v>
          </cell>
          <cell r="B163">
            <v>238.64064350306808</v>
          </cell>
          <cell r="C163" t="str">
            <v>A</v>
          </cell>
        </row>
        <row r="164">
          <cell r="A164" t="str">
            <v>DISJUNTOR GERAL</v>
          </cell>
          <cell r="B164">
            <v>2500</v>
          </cell>
          <cell r="C164" t="str">
            <v>A</v>
          </cell>
        </row>
        <row r="166">
          <cell r="A166" t="str">
            <v>TRANSFORMADOR DE 1500KVA</v>
          </cell>
        </row>
        <row r="170">
          <cell r="A170" t="str">
            <v>TRANSFORMADOR 2.2 – PBT-2.2 EM EMERGÊNCIA</v>
          </cell>
        </row>
        <row r="172">
          <cell r="A172" t="str">
            <v>FINALIDADE</v>
          </cell>
          <cell r="B172" t="str">
            <v>POT. UNIT. (kW)</v>
          </cell>
          <cell r="C172" t="str">
            <v>POT. UNIT. (CV)</v>
          </cell>
          <cell r="D172" t="str">
            <v>T I P O</v>
          </cell>
          <cell r="E172" t="str">
            <v>POT-M (KW)</v>
          </cell>
          <cell r="F172" t="str">
            <v>FP- M</v>
          </cell>
          <cell r="G172" t="str">
            <v>QTDE.</v>
          </cell>
          <cell r="H172" t="str">
            <v>PÓLOS</v>
          </cell>
          <cell r="I172" t="str">
            <v>F.D.</v>
          </cell>
          <cell r="J172" t="str">
            <v>F.P.</v>
          </cell>
          <cell r="K172" t="str">
            <v>POT. INSTALADA (kW)</v>
          </cell>
          <cell r="L172" t="str">
            <v>POT. INSTALADA (kVA)</v>
          </cell>
          <cell r="M172" t="str">
            <v>POT. DEMANDADA (kW)</v>
          </cell>
          <cell r="N172" t="str">
            <v>POT. DEMANDADA (kVA)</v>
          </cell>
        </row>
        <row r="173">
          <cell r="A173" t="str">
            <v>BARRAMENTO BLINDADO BB2.1/2.3 ESCRITÓRIOS</v>
          </cell>
          <cell r="B173">
            <v>96.05</v>
          </cell>
          <cell r="E173" t="e">
            <v>#N/A</v>
          </cell>
          <cell r="F173" t="e">
            <v>#N/A</v>
          </cell>
          <cell r="G173">
            <v>1</v>
          </cell>
          <cell r="I173">
            <v>1</v>
          </cell>
          <cell r="J173">
            <v>0.98</v>
          </cell>
          <cell r="K173">
            <v>96.05</v>
          </cell>
          <cell r="L173">
            <v>98.010204081632651</v>
          </cell>
          <cell r="M173">
            <v>96.05</v>
          </cell>
          <cell r="N173">
            <v>98.010204081632651</v>
          </cell>
        </row>
        <row r="174">
          <cell r="A174" t="str">
            <v>BARRAMENTO BLINDADO 2.2/2.4 FANCOIL ESCRITÓRIOS</v>
          </cell>
          <cell r="B174">
            <v>8.5227272727272734</v>
          </cell>
          <cell r="C174">
            <v>10</v>
          </cell>
          <cell r="D174" t="str">
            <v>C</v>
          </cell>
          <cell r="E174">
            <v>8.5227272727272734</v>
          </cell>
          <cell r="F174">
            <v>0.77</v>
          </cell>
          <cell r="G174">
            <v>34</v>
          </cell>
          <cell r="I174">
            <v>0</v>
          </cell>
          <cell r="J174">
            <v>0.77</v>
          </cell>
          <cell r="K174">
            <v>289.77272727272731</v>
          </cell>
          <cell r="L174">
            <v>376.32821723730819</v>
          </cell>
          <cell r="M174">
            <v>0</v>
          </cell>
          <cell r="N174">
            <v>0</v>
          </cell>
        </row>
        <row r="175">
          <cell r="A175" t="str">
            <v>TOTAL</v>
          </cell>
          <cell r="I175">
            <v>0.24894852793911473</v>
          </cell>
          <cell r="J175">
            <v>0.98</v>
          </cell>
          <cell r="K175">
            <v>385.82272727272732</v>
          </cell>
          <cell r="L175">
            <v>474.33842131894085</v>
          </cell>
          <cell r="M175">
            <v>96.05</v>
          </cell>
          <cell r="N175">
            <v>98.010204081632651</v>
          </cell>
        </row>
        <row r="178">
          <cell r="A178" t="str">
            <v>RESUMO GERAL:</v>
          </cell>
          <cell r="B178" t="str">
            <v>kW</v>
          </cell>
          <cell r="C178" t="str">
            <v>kVA</v>
          </cell>
        </row>
        <row r="179">
          <cell r="A179" t="str">
            <v>DEMANDAS</v>
          </cell>
          <cell r="B179">
            <v>96.05</v>
          </cell>
          <cell r="C179">
            <v>98.010204081632651</v>
          </cell>
        </row>
        <row r="180">
          <cell r="A180" t="str">
            <v>RESERVA     (%)</v>
          </cell>
          <cell r="B180">
            <v>0.2</v>
          </cell>
        </row>
        <row r="181">
          <cell r="A181" t="str">
            <v>FATOR DE SIMULTANEIDADE</v>
          </cell>
          <cell r="B181">
            <v>1</v>
          </cell>
        </row>
        <row r="183">
          <cell r="A183" t="str">
            <v xml:space="preserve">DEMANDA FINAL </v>
          </cell>
          <cell r="B183">
            <v>115.25999999999999</v>
          </cell>
          <cell r="C183">
            <v>117.61224489795917</v>
          </cell>
        </row>
        <row r="185">
          <cell r="A185" t="str">
            <v>TENSÃO (V)</v>
          </cell>
          <cell r="B185">
            <v>380</v>
          </cell>
          <cell r="C185" t="str">
            <v>V</v>
          </cell>
        </row>
        <row r="186">
          <cell r="A186" t="str">
            <v>CORRENTE (A)</v>
          </cell>
          <cell r="B186">
            <v>178.69331908377086</v>
          </cell>
          <cell r="C186" t="str">
            <v>A</v>
          </cell>
        </row>
        <row r="187">
          <cell r="A187" t="str">
            <v>DISJUNTOR GERAL</v>
          </cell>
          <cell r="B187">
            <v>2500</v>
          </cell>
          <cell r="C187" t="str">
            <v>A</v>
          </cell>
        </row>
        <row r="189">
          <cell r="A189" t="str">
            <v>TRANSFORMADOR DE 1500KVA</v>
          </cell>
        </row>
        <row r="192">
          <cell r="A192" t="str">
            <v>TRANSFORMADOR 2.3 – PBT-2.3</v>
          </cell>
        </row>
        <row r="194">
          <cell r="A194" t="str">
            <v>FINALIDADE</v>
          </cell>
          <cell r="B194" t="str">
            <v>POT. UNIT. (kW)</v>
          </cell>
          <cell r="C194" t="str">
            <v>POT. UNIT. (CV)</v>
          </cell>
          <cell r="D194" t="str">
            <v>T I P O</v>
          </cell>
          <cell r="E194" t="str">
            <v>POT-M (KW)</v>
          </cell>
          <cell r="F194" t="str">
            <v>FP- M</v>
          </cell>
          <cell r="G194" t="str">
            <v>QTDE.</v>
          </cell>
          <cell r="H194" t="str">
            <v>PÓLOS</v>
          </cell>
          <cell r="I194" t="str">
            <v>F.D.</v>
          </cell>
          <cell r="J194" t="str">
            <v>F.P.</v>
          </cell>
          <cell r="K194" t="str">
            <v>POT. INSTALADA (kW)</v>
          </cell>
          <cell r="L194" t="str">
            <v>POT. INSTALADA (kVA)</v>
          </cell>
          <cell r="M194" t="str">
            <v>POT. DEMANDADA (kW)</v>
          </cell>
          <cell r="N194" t="str">
            <v>POT. DEMANDADA (kVA)</v>
          </cell>
        </row>
        <row r="195">
          <cell r="A195" t="str">
            <v>CHILER</v>
          </cell>
          <cell r="B195">
            <v>500</v>
          </cell>
          <cell r="E195" t="e">
            <v>#N/A</v>
          </cell>
          <cell r="F195" t="e">
            <v>#N/A</v>
          </cell>
          <cell r="G195">
            <v>2</v>
          </cell>
          <cell r="I195">
            <v>9.9999999999999995E-7</v>
          </cell>
          <cell r="J195">
            <v>0.9</v>
          </cell>
          <cell r="K195">
            <v>1000</v>
          </cell>
          <cell r="L195">
            <v>1111.1111111111111</v>
          </cell>
          <cell r="M195">
            <v>1E-3</v>
          </cell>
          <cell r="N195">
            <v>1.1111111111111111E-3</v>
          </cell>
        </row>
        <row r="196">
          <cell r="A196" t="str">
            <v>CHILER</v>
          </cell>
          <cell r="B196">
            <v>310</v>
          </cell>
          <cell r="E196" t="e">
            <v>#N/A</v>
          </cell>
          <cell r="F196" t="e">
            <v>#N/A</v>
          </cell>
          <cell r="G196">
            <v>1</v>
          </cell>
          <cell r="I196">
            <v>9.9999999999999995E-7</v>
          </cell>
          <cell r="J196">
            <v>0.9</v>
          </cell>
          <cell r="K196">
            <v>310</v>
          </cell>
          <cell r="L196">
            <v>344.44444444444446</v>
          </cell>
          <cell r="M196">
            <v>3.1E-4</v>
          </cell>
          <cell r="N196">
            <v>3.4444444444444442E-4</v>
          </cell>
        </row>
        <row r="197">
          <cell r="A197" t="str">
            <v>TOTAL</v>
          </cell>
          <cell r="I197">
            <v>9.9999999999999995E-7</v>
          </cell>
          <cell r="J197">
            <v>0.9</v>
          </cell>
          <cell r="K197">
            <v>1310</v>
          </cell>
          <cell r="L197">
            <v>1455.5555555555557</v>
          </cell>
          <cell r="M197">
            <v>1.31E-3</v>
          </cell>
          <cell r="N197">
            <v>1.4555555555555554E-3</v>
          </cell>
        </row>
        <row r="200">
          <cell r="A200" t="str">
            <v>RESUMO GERAL:</v>
          </cell>
          <cell r="B200" t="str">
            <v>kW</v>
          </cell>
          <cell r="C200" t="str">
            <v>kVA</v>
          </cell>
        </row>
        <row r="201">
          <cell r="A201" t="str">
            <v>DEMANDAS</v>
          </cell>
          <cell r="B201">
            <v>1.31E-3</v>
          </cell>
          <cell r="C201">
            <v>1.4555555555555554E-3</v>
          </cell>
        </row>
        <row r="202">
          <cell r="A202" t="str">
            <v>RESERVA     (%)</v>
          </cell>
          <cell r="B202">
            <v>0.2</v>
          </cell>
        </row>
        <row r="203">
          <cell r="A203" t="str">
            <v>FATOR DE SIMULTANEIDADE</v>
          </cell>
          <cell r="B203">
            <v>1</v>
          </cell>
        </row>
        <row r="205">
          <cell r="A205" t="str">
            <v xml:space="preserve">DEMANDA FINAL </v>
          </cell>
          <cell r="B205">
            <v>1.5719999999999998E-3</v>
          </cell>
          <cell r="C205">
            <v>1.7466666666666665E-3</v>
          </cell>
        </row>
        <row r="207">
          <cell r="A207" t="str">
            <v>TENSÃO (V)</v>
          </cell>
          <cell r="B207">
            <v>380</v>
          </cell>
          <cell r="C207" t="str">
            <v>V</v>
          </cell>
        </row>
        <row r="208">
          <cell r="A208" t="str">
            <v>CORRENTE (A)</v>
          </cell>
          <cell r="B208">
            <v>2.6537854478540695E-3</v>
          </cell>
          <cell r="C208" t="str">
            <v>A</v>
          </cell>
        </row>
        <row r="209">
          <cell r="A209" t="str">
            <v>DISJUNTOR GERAL</v>
          </cell>
          <cell r="B209">
            <v>2500</v>
          </cell>
          <cell r="C209" t="str">
            <v>A</v>
          </cell>
        </row>
        <row r="211">
          <cell r="A211" t="str">
            <v>TRANSFORMADOR DE 1500KVA</v>
          </cell>
        </row>
        <row r="215">
          <cell r="A215" t="str">
            <v>DEMANDA TOTAL DO GERADOR EM EMERGÊNCIA – 1º FASE</v>
          </cell>
        </row>
        <row r="217">
          <cell r="A217" t="str">
            <v>FINALIDADE</v>
          </cell>
          <cell r="B217" t="str">
            <v>POT. UNIT. (kW)</v>
          </cell>
          <cell r="C217" t="str">
            <v>POT. UNIT. (CV)</v>
          </cell>
          <cell r="D217" t="str">
            <v>T I P O</v>
          </cell>
          <cell r="E217" t="str">
            <v>POT-M (KW)</v>
          </cell>
          <cell r="F217" t="str">
            <v>FP- M</v>
          </cell>
          <cell r="G217" t="str">
            <v>QTDE.</v>
          </cell>
          <cell r="H217" t="str">
            <v>PÓLOS</v>
          </cell>
          <cell r="I217" t="str">
            <v>F.D.</v>
          </cell>
          <cell r="J217" t="str">
            <v>F.P.</v>
          </cell>
          <cell r="K217" t="str">
            <v>POT. INSTALADA (kW)</v>
          </cell>
          <cell r="L217" t="str">
            <v>POT. INSTALADA (kVA)</v>
          </cell>
          <cell r="M217" t="str">
            <v>POT. DEMANDADA (kW)</v>
          </cell>
          <cell r="N217" t="str">
            <v>POT. DEMANDADA (kVA)</v>
          </cell>
        </row>
        <row r="218">
          <cell r="A218" t="str">
            <v>TRANSFORMADOR 1.1  PBT-1.1</v>
          </cell>
          <cell r="B218">
            <v>324.10509426511931</v>
          </cell>
          <cell r="E218" t="e">
            <v>#N/A</v>
          </cell>
          <cell r="F218" t="e">
            <v>#N/A</v>
          </cell>
          <cell r="G218">
            <v>1</v>
          </cell>
          <cell r="I218">
            <v>0.79896043489677604</v>
          </cell>
          <cell r="J218">
            <v>0.85752015197356957</v>
          </cell>
          <cell r="K218">
            <v>324.10509426511931</v>
          </cell>
          <cell r="L218">
            <v>377.95624221681129</v>
          </cell>
          <cell r="M218">
            <v>258.94714706632033</v>
          </cell>
          <cell r="N218">
            <v>301.97208365349479</v>
          </cell>
        </row>
        <row r="219">
          <cell r="A219" t="str">
            <v>TRANSFORMADOR 1.2  PBT-1.2</v>
          </cell>
          <cell r="B219">
            <v>1391.0193808785871</v>
          </cell>
          <cell r="E219" t="e">
            <v>#N/A</v>
          </cell>
          <cell r="F219" t="e">
            <v>#N/A</v>
          </cell>
          <cell r="G219">
            <v>1</v>
          </cell>
          <cell r="I219">
            <v>5.8131468987100983E-2</v>
          </cell>
          <cell r="J219">
            <v>0.79999999999999993</v>
          </cell>
          <cell r="K219">
            <v>1391.0193808785871</v>
          </cell>
          <cell r="L219">
            <v>1738.7742260982341</v>
          </cell>
          <cell r="M219">
            <v>80.861999999999995</v>
          </cell>
          <cell r="N219">
            <v>101.0775</v>
          </cell>
        </row>
        <row r="220">
          <cell r="A220" t="str">
            <v>TRANSFORMADOR 2.1  PBT-2.1</v>
          </cell>
          <cell r="B220">
            <v>1216.55</v>
          </cell>
          <cell r="E220" t="e">
            <v>#N/A</v>
          </cell>
          <cell r="F220" t="e">
            <v>#N/A</v>
          </cell>
          <cell r="G220">
            <v>1</v>
          </cell>
          <cell r="I220">
            <v>8.9178414368501088E-2</v>
          </cell>
          <cell r="J220">
            <v>0.82886217251514727</v>
          </cell>
          <cell r="K220">
            <v>1216.55</v>
          </cell>
          <cell r="L220">
            <v>1467.7349749336856</v>
          </cell>
          <cell r="M220">
            <v>108.49</v>
          </cell>
          <cell r="N220">
            <v>130.89027777777778</v>
          </cell>
        </row>
        <row r="221">
          <cell r="A221" t="str">
            <v>TRANSFORMADOR 2.2  PBT-2.2</v>
          </cell>
          <cell r="B221">
            <v>385.82272727272732</v>
          </cell>
          <cell r="E221" t="e">
            <v>#N/A</v>
          </cell>
          <cell r="F221" t="e">
            <v>#N/A</v>
          </cell>
          <cell r="G221">
            <v>1</v>
          </cell>
          <cell r="I221">
            <v>0.24894852793911473</v>
          </cell>
          <cell r="J221">
            <v>0.98</v>
          </cell>
          <cell r="K221">
            <v>385.82272727272732</v>
          </cell>
          <cell r="L221">
            <v>393.6966604823748</v>
          </cell>
          <cell r="M221">
            <v>96.05</v>
          </cell>
          <cell r="N221">
            <v>98.010204081632651</v>
          </cell>
        </row>
        <row r="222">
          <cell r="A222" t="str">
            <v>TRANSFORMADOR 2.3  PBT-2.3</v>
          </cell>
          <cell r="B222">
            <v>1310</v>
          </cell>
          <cell r="E222" t="e">
            <v>#N/A</v>
          </cell>
          <cell r="F222" t="e">
            <v>#N/A</v>
          </cell>
          <cell r="G222">
            <v>1</v>
          </cell>
          <cell r="I222">
            <v>9.9999999999999995E-7</v>
          </cell>
          <cell r="J222">
            <v>0.9</v>
          </cell>
          <cell r="K222">
            <v>1310</v>
          </cell>
          <cell r="L222">
            <v>1455.5555555555554</v>
          </cell>
          <cell r="M222">
            <v>1.31E-3</v>
          </cell>
          <cell r="N222">
            <v>1.4555555555555554E-3</v>
          </cell>
        </row>
        <row r="223">
          <cell r="A223" t="str">
            <v>TRANSFORMADOR CM1.1 PBT-SEG</v>
          </cell>
          <cell r="B223">
            <v>551.86220831076525</v>
          </cell>
          <cell r="E223" t="e">
            <v>#N/A</v>
          </cell>
          <cell r="F223" t="e">
            <v>#N/A</v>
          </cell>
          <cell r="G223">
            <v>1</v>
          </cell>
          <cell r="I223">
            <v>0.84231455515010045</v>
          </cell>
          <cell r="J223">
            <v>0.83689583526671951</v>
          </cell>
          <cell r="K223">
            <v>551.86220831076525</v>
          </cell>
          <cell r="L223">
            <v>659.41564655401373</v>
          </cell>
          <cell r="M223">
            <v>464.8415704974343</v>
          </cell>
          <cell r="N223">
            <v>555.43539698615996</v>
          </cell>
        </row>
        <row r="224">
          <cell r="A224" t="str">
            <v>TOTAL</v>
          </cell>
          <cell r="I224">
            <v>0.19484881189623038</v>
          </cell>
          <cell r="J224">
            <v>0.84992685384910982</v>
          </cell>
          <cell r="K224">
            <v>5179.3594107271983</v>
          </cell>
          <cell r="L224">
            <v>6093.1333058406753</v>
          </cell>
          <cell r="M224">
            <v>1009.1920275637546</v>
          </cell>
          <cell r="N224">
            <v>1187.3869180546208</v>
          </cell>
        </row>
        <row r="227">
          <cell r="A227" t="str">
            <v>RESUMO GERAL:</v>
          </cell>
          <cell r="B227" t="str">
            <v>kW</v>
          </cell>
          <cell r="C227" t="str">
            <v>kVA</v>
          </cell>
        </row>
        <row r="228">
          <cell r="A228" t="str">
            <v>DEMANDAS</v>
          </cell>
          <cell r="B228">
            <v>1009.1920275637546</v>
          </cell>
          <cell r="C228">
            <v>1187.3869180546208</v>
          </cell>
        </row>
        <row r="229">
          <cell r="A229" t="str">
            <v>RESERVA     (%)</v>
          </cell>
          <cell r="B229">
            <v>0.2</v>
          </cell>
        </row>
        <row r="230">
          <cell r="A230" t="str">
            <v>FATOR DE SIMULTANEIDADE</v>
          </cell>
          <cell r="B230">
            <v>1</v>
          </cell>
        </row>
        <row r="232">
          <cell r="A232" t="str">
            <v xml:space="preserve">DEMANDA FINAL </v>
          </cell>
          <cell r="B232">
            <v>1211.0304330765055</v>
          </cell>
          <cell r="C232">
            <v>1424.8643016655449</v>
          </cell>
        </row>
        <row r="234">
          <cell r="A234" t="str">
            <v>TENSÃO (V)</v>
          </cell>
          <cell r="B234">
            <v>380</v>
          </cell>
          <cell r="C234" t="str">
            <v>V</v>
          </cell>
        </row>
        <row r="235">
          <cell r="A235" t="str">
            <v>CORRENTE (A)</v>
          </cell>
          <cell r="B235">
            <v>2164.8573371718176</v>
          </cell>
          <cell r="C235" t="str">
            <v>A</v>
          </cell>
        </row>
        <row r="236">
          <cell r="A236" t="str">
            <v>DISJUNTOR GERAL</v>
          </cell>
          <cell r="B236">
            <v>1250</v>
          </cell>
          <cell r="C236" t="str">
            <v>A</v>
          </cell>
        </row>
        <row r="238">
          <cell r="A238" t="str">
            <v>ADOTADO GERADOR DE 1165/1040KVA</v>
          </cell>
        </row>
        <row r="243">
          <cell r="A243" t="str">
            <v>TABELA DE EMERGÊNICA GERAL – 1º FASE</v>
          </cell>
        </row>
        <row r="245">
          <cell r="A245" t="str">
            <v>FINALIDADE</v>
          </cell>
          <cell r="B245" t="str">
            <v>POT. UNIT. (kW)</v>
          </cell>
          <cell r="C245" t="str">
            <v>POT. UNIT. (CV)</v>
          </cell>
          <cell r="D245" t="str">
            <v>T I P O</v>
          </cell>
          <cell r="E245" t="str">
            <v>POT-M (KW)</v>
          </cell>
          <cell r="F245" t="str">
            <v>FP- M</v>
          </cell>
          <cell r="G245" t="str">
            <v>QTDE.</v>
          </cell>
          <cell r="H245" t="str">
            <v>PÓLOS</v>
          </cell>
          <cell r="I245" t="str">
            <v>F.D.</v>
          </cell>
          <cell r="J245" t="str">
            <v>F.P.</v>
          </cell>
          <cell r="K245" t="str">
            <v>POT. INSTALADA (kW)</v>
          </cell>
          <cell r="L245" t="str">
            <v>POT. INSTALADA (kVA)</v>
          </cell>
          <cell r="M245" t="str">
            <v>POT. DEMANDADA (kW)</v>
          </cell>
          <cell r="N245" t="str">
            <v>POT. DEMANDADA (kVA)</v>
          </cell>
        </row>
        <row r="246">
          <cell r="A246" t="str">
            <v>BARRAMENTO BLINDADO BB1.1/1.3 – ILUMINAÇÃO HALL</v>
          </cell>
          <cell r="B246">
            <v>123.78</v>
          </cell>
          <cell r="E246" t="e">
            <v>#N/A</v>
          </cell>
          <cell r="F246" t="e">
            <v>#N/A</v>
          </cell>
          <cell r="G246">
            <v>1</v>
          </cell>
          <cell r="I246">
            <v>0.72387274236801691</v>
          </cell>
          <cell r="J246">
            <v>0.98</v>
          </cell>
          <cell r="K246">
            <v>123.78</v>
          </cell>
          <cell r="L246">
            <v>126.30612244897959</v>
          </cell>
          <cell r="M246">
            <v>89.600968050313128</v>
          </cell>
          <cell r="N246">
            <v>91.4295592350134</v>
          </cell>
        </row>
        <row r="247">
          <cell r="A247" t="str">
            <v>QD-B1-3S</v>
          </cell>
          <cell r="B247">
            <v>140.32509426511928</v>
          </cell>
          <cell r="E247" t="e">
            <v>#N/A</v>
          </cell>
          <cell r="F247" t="e">
            <v>#N/A</v>
          </cell>
          <cell r="G247">
            <v>1</v>
          </cell>
          <cell r="I247">
            <v>1</v>
          </cell>
          <cell r="J247">
            <v>0.77296462798671983</v>
          </cell>
          <cell r="K247">
            <v>140.32509426511928</v>
          </cell>
          <cell r="L247">
            <v>181.54141752982022</v>
          </cell>
          <cell r="M247">
            <v>140.32509426511928</v>
          </cell>
          <cell r="N247">
            <v>181.54141752982022</v>
          </cell>
        </row>
        <row r="248">
          <cell r="A248" t="str">
            <v>NO BREAK</v>
          </cell>
          <cell r="B248">
            <v>30</v>
          </cell>
          <cell r="G248">
            <v>2</v>
          </cell>
          <cell r="I248">
            <v>0.5</v>
          </cell>
          <cell r="J248">
            <v>1</v>
          </cell>
          <cell r="K248">
            <v>60</v>
          </cell>
          <cell r="L248">
            <v>60</v>
          </cell>
          <cell r="M248">
            <v>30</v>
          </cell>
          <cell r="N248">
            <v>30</v>
          </cell>
        </row>
        <row r="249">
          <cell r="A249" t="str">
            <v>ILUMINAÇÃO E COMANDO ELEVADORES SUBSOLO</v>
          </cell>
          <cell r="B249">
            <v>1.3</v>
          </cell>
          <cell r="E249" t="e">
            <v>#N/A</v>
          </cell>
          <cell r="F249" t="e">
            <v>#N/A</v>
          </cell>
          <cell r="G249">
            <v>1</v>
          </cell>
          <cell r="I249">
            <v>0.74</v>
          </cell>
          <cell r="J249">
            <v>0.8</v>
          </cell>
          <cell r="K249">
            <v>1.3</v>
          </cell>
          <cell r="L249">
            <v>1.625</v>
          </cell>
          <cell r="M249">
            <v>0.96199999999999997</v>
          </cell>
          <cell r="N249">
            <v>1.2024999999999999</v>
          </cell>
        </row>
        <row r="250">
          <cell r="A250" t="str">
            <v>ELEVADORES GARAGEM</v>
          </cell>
          <cell r="B250">
            <v>20</v>
          </cell>
          <cell r="E250" t="e">
            <v>#N/A</v>
          </cell>
          <cell r="F250" t="e">
            <v>#N/A</v>
          </cell>
          <cell r="G250">
            <v>2</v>
          </cell>
          <cell r="I250">
            <v>0.74</v>
          </cell>
          <cell r="J250">
            <v>0.8</v>
          </cell>
          <cell r="K250">
            <v>40</v>
          </cell>
          <cell r="L250">
            <v>50</v>
          </cell>
          <cell r="M250">
            <v>29.6</v>
          </cell>
          <cell r="N250">
            <v>37</v>
          </cell>
        </row>
        <row r="251">
          <cell r="A251" t="str">
            <v>ELEVADORES ZONA BAIXA</v>
          </cell>
          <cell r="B251">
            <v>50</v>
          </cell>
          <cell r="E251" t="e">
            <v>#N/A</v>
          </cell>
          <cell r="F251" t="e">
            <v>#N/A</v>
          </cell>
          <cell r="G251">
            <v>8</v>
          </cell>
          <cell r="I251">
            <v>0.125</v>
          </cell>
          <cell r="J251">
            <v>0.8</v>
          </cell>
          <cell r="K251">
            <v>400</v>
          </cell>
          <cell r="L251">
            <v>500</v>
          </cell>
          <cell r="M251">
            <v>50</v>
          </cell>
          <cell r="N251">
            <v>62.5</v>
          </cell>
        </row>
        <row r="252">
          <cell r="A252" t="str">
            <v>ILUMINAÇÃO E COMANDO ELEVADORES ZONA BAIXA</v>
          </cell>
          <cell r="B252">
            <v>3</v>
          </cell>
          <cell r="E252" t="e">
            <v>#N/A</v>
          </cell>
          <cell r="F252" t="e">
            <v>#N/A</v>
          </cell>
          <cell r="G252">
            <v>1</v>
          </cell>
          <cell r="I252">
            <v>0.1</v>
          </cell>
          <cell r="J252">
            <v>0.8</v>
          </cell>
          <cell r="K252">
            <v>3</v>
          </cell>
          <cell r="L252">
            <v>3.75</v>
          </cell>
          <cell r="M252">
            <v>0.3</v>
          </cell>
          <cell r="N252">
            <v>0.375</v>
          </cell>
        </row>
        <row r="253">
          <cell r="A253" t="str">
            <v>ELEVADOR DE SEGUANÇA</v>
          </cell>
          <cell r="B253">
            <v>35</v>
          </cell>
          <cell r="E253" t="e">
            <v>#N/A</v>
          </cell>
          <cell r="F253" t="e">
            <v>#N/A</v>
          </cell>
          <cell r="G253">
            <v>1</v>
          </cell>
          <cell r="I253">
            <v>1</v>
          </cell>
          <cell r="J253">
            <v>0.8</v>
          </cell>
          <cell r="K253">
            <v>35</v>
          </cell>
          <cell r="L253">
            <v>43.75</v>
          </cell>
          <cell r="M253">
            <v>35</v>
          </cell>
          <cell r="N253">
            <v>43.75</v>
          </cell>
        </row>
        <row r="254">
          <cell r="A254" t="str">
            <v>ILUMINAÇÃO E COMANDO ELEVADORE DE SEGURANÇA</v>
          </cell>
          <cell r="B254">
            <v>3</v>
          </cell>
          <cell r="E254" t="e">
            <v>#N/A</v>
          </cell>
          <cell r="F254" t="e">
            <v>#N/A</v>
          </cell>
          <cell r="G254">
            <v>1</v>
          </cell>
          <cell r="I254">
            <v>1</v>
          </cell>
          <cell r="J254">
            <v>0.8</v>
          </cell>
          <cell r="K254">
            <v>3</v>
          </cell>
          <cell r="L254">
            <v>3.75</v>
          </cell>
          <cell r="M254">
            <v>3</v>
          </cell>
          <cell r="N254">
            <v>3.75</v>
          </cell>
        </row>
        <row r="255">
          <cell r="A255" t="str">
            <v>PRESSURIZAÇÃO ESCADA 5SS</v>
          </cell>
          <cell r="B255">
            <v>6.3805104408352662</v>
          </cell>
          <cell r="C255">
            <v>7.5</v>
          </cell>
          <cell r="D255" t="str">
            <v>C</v>
          </cell>
          <cell r="E255">
            <v>6.3805104408352662</v>
          </cell>
          <cell r="F255">
            <v>0.8</v>
          </cell>
          <cell r="G255">
            <v>4</v>
          </cell>
          <cell r="I255">
            <v>0.5</v>
          </cell>
          <cell r="J255">
            <v>0.8</v>
          </cell>
          <cell r="K255">
            <v>25.522041763341065</v>
          </cell>
          <cell r="L255">
            <v>31.902552204176331</v>
          </cell>
          <cell r="M255">
            <v>12.761020881670532</v>
          </cell>
          <cell r="N255">
            <v>15.951276102088165</v>
          </cell>
        </row>
        <row r="256">
          <cell r="A256" t="str">
            <v>PRESSURIZAÇÃO ESCADA 3SS</v>
          </cell>
          <cell r="B256">
            <v>8.6705202312138727</v>
          </cell>
          <cell r="C256">
            <v>10</v>
          </cell>
          <cell r="D256" t="str">
            <v>C</v>
          </cell>
          <cell r="E256">
            <v>8.6705202312138727</v>
          </cell>
          <cell r="F256">
            <v>0.85</v>
          </cell>
          <cell r="G256">
            <v>2</v>
          </cell>
          <cell r="I256">
            <v>0.5</v>
          </cell>
          <cell r="J256">
            <v>0.85</v>
          </cell>
          <cell r="K256">
            <v>17.341040462427745</v>
          </cell>
          <cell r="L256">
            <v>20.401224073444407</v>
          </cell>
          <cell r="M256">
            <v>8.6705202312138727</v>
          </cell>
          <cell r="N256">
            <v>10.200612036722204</v>
          </cell>
        </row>
        <row r="257">
          <cell r="A257" t="str">
            <v>PRESSURIZAÇÃO ESCADA 1SS</v>
          </cell>
          <cell r="B257">
            <v>16.930022573363431</v>
          </cell>
          <cell r="C257">
            <v>20</v>
          </cell>
          <cell r="D257" t="str">
            <v>C</v>
          </cell>
          <cell r="E257">
            <v>16.930022573363431</v>
          </cell>
          <cell r="F257">
            <v>0.84</v>
          </cell>
          <cell r="G257">
            <v>5</v>
          </cell>
          <cell r="I257">
            <v>0.8</v>
          </cell>
          <cell r="J257">
            <v>0.84</v>
          </cell>
          <cell r="K257">
            <v>84.650112866817153</v>
          </cell>
          <cell r="L257">
            <v>100.77394388906805</v>
          </cell>
          <cell r="M257">
            <v>67.720090293453723</v>
          </cell>
          <cell r="N257">
            <v>80.619155111254443</v>
          </cell>
        </row>
        <row r="258">
          <cell r="A258" t="str">
            <v>EXAUSTÃO DE FUMAÇA</v>
          </cell>
          <cell r="B258">
            <v>16.930022573363431</v>
          </cell>
          <cell r="C258">
            <v>20</v>
          </cell>
          <cell r="D258" t="str">
            <v>C</v>
          </cell>
          <cell r="E258">
            <v>16.930022573363431</v>
          </cell>
          <cell r="F258">
            <v>0.84</v>
          </cell>
          <cell r="G258">
            <v>2</v>
          </cell>
          <cell r="I258">
            <v>1</v>
          </cell>
          <cell r="J258">
            <v>0.84</v>
          </cell>
          <cell r="K258">
            <v>33.860045146726861</v>
          </cell>
          <cell r="L258">
            <v>40.309577555627214</v>
          </cell>
          <cell r="M258">
            <v>33.860045146726861</v>
          </cell>
          <cell r="N258">
            <v>40.309577555627214</v>
          </cell>
        </row>
        <row r="259">
          <cell r="A259" t="str">
            <v>ELEVADOR DE SEGUANÇA</v>
          </cell>
          <cell r="B259">
            <v>35</v>
          </cell>
          <cell r="E259" t="e">
            <v>#N/A</v>
          </cell>
          <cell r="F259" t="e">
            <v>#N/A</v>
          </cell>
          <cell r="G259">
            <v>1</v>
          </cell>
          <cell r="I259">
            <v>1</v>
          </cell>
          <cell r="J259">
            <v>0.8</v>
          </cell>
          <cell r="K259">
            <v>35</v>
          </cell>
          <cell r="L259">
            <v>43.75</v>
          </cell>
          <cell r="M259">
            <v>35</v>
          </cell>
          <cell r="N259">
            <v>43.75</v>
          </cell>
        </row>
        <row r="260">
          <cell r="A260" t="str">
            <v>ILUMINAÇÃO E COMANDO ELEVADORE DE SEGURANÇA</v>
          </cell>
          <cell r="B260">
            <v>3</v>
          </cell>
          <cell r="E260" t="e">
            <v>#N/A</v>
          </cell>
          <cell r="F260" t="e">
            <v>#N/A</v>
          </cell>
          <cell r="G260">
            <v>1</v>
          </cell>
          <cell r="I260">
            <v>1</v>
          </cell>
          <cell r="J260">
            <v>0.8</v>
          </cell>
          <cell r="K260">
            <v>3</v>
          </cell>
          <cell r="L260">
            <v>3.75</v>
          </cell>
          <cell r="M260">
            <v>3</v>
          </cell>
          <cell r="N260">
            <v>3.75</v>
          </cell>
        </row>
        <row r="261">
          <cell r="A261" t="str">
            <v>PRESSURIZAÇÃO ESCADA 5SS</v>
          </cell>
          <cell r="B261">
            <v>6.3805104408352662</v>
          </cell>
          <cell r="C261">
            <v>7.5</v>
          </cell>
          <cell r="D261" t="str">
            <v>C</v>
          </cell>
          <cell r="E261">
            <v>6.3805104408352662</v>
          </cell>
          <cell r="F261">
            <v>0.8</v>
          </cell>
          <cell r="G261">
            <v>4</v>
          </cell>
          <cell r="I261">
            <v>0.5</v>
          </cell>
          <cell r="J261">
            <v>0.8</v>
          </cell>
          <cell r="K261">
            <v>25.522041763341065</v>
          </cell>
          <cell r="L261">
            <v>31.902552204176331</v>
          </cell>
          <cell r="M261">
            <v>12.761020881670532</v>
          </cell>
          <cell r="N261">
            <v>15.951276102088165</v>
          </cell>
        </row>
        <row r="262">
          <cell r="A262" t="str">
            <v>PRESSURIZAÇÃO ESCADA 3SS</v>
          </cell>
          <cell r="B262">
            <v>8.6705202312138727</v>
          </cell>
          <cell r="C262">
            <v>10</v>
          </cell>
          <cell r="D262" t="str">
            <v>C</v>
          </cell>
          <cell r="E262">
            <v>8.6705202312138727</v>
          </cell>
          <cell r="F262">
            <v>0.85</v>
          </cell>
          <cell r="G262">
            <v>2</v>
          </cell>
          <cell r="I262">
            <v>0.5</v>
          </cell>
          <cell r="J262">
            <v>0.85</v>
          </cell>
          <cell r="K262">
            <v>17.341040462427745</v>
          </cell>
          <cell r="L262">
            <v>20.401224073444407</v>
          </cell>
          <cell r="M262">
            <v>8.6705202312138727</v>
          </cell>
          <cell r="N262">
            <v>10.200612036722204</v>
          </cell>
        </row>
        <row r="263">
          <cell r="A263" t="str">
            <v>PRESSURIZAÇÃO ESCADA 1SS</v>
          </cell>
          <cell r="B263">
            <v>16.930022573363431</v>
          </cell>
          <cell r="C263">
            <v>20</v>
          </cell>
          <cell r="D263" t="str">
            <v>C</v>
          </cell>
          <cell r="E263">
            <v>16.930022573363431</v>
          </cell>
          <cell r="F263">
            <v>0.84</v>
          </cell>
          <cell r="G263">
            <v>5</v>
          </cell>
          <cell r="I263">
            <v>0.8</v>
          </cell>
          <cell r="J263">
            <v>0.84</v>
          </cell>
          <cell r="K263">
            <v>84.650112866817153</v>
          </cell>
          <cell r="L263">
            <v>100.77394388906805</v>
          </cell>
          <cell r="M263">
            <v>67.720090293453723</v>
          </cell>
          <cell r="N263">
            <v>80.619155111254443</v>
          </cell>
        </row>
        <row r="264">
          <cell r="A264" t="str">
            <v>EXAUSTÃO DE FUMAÇA</v>
          </cell>
          <cell r="B264">
            <v>16.930022573363431</v>
          </cell>
          <cell r="C264">
            <v>20</v>
          </cell>
          <cell r="D264" t="str">
            <v>C</v>
          </cell>
          <cell r="E264">
            <v>16.930022573363431</v>
          </cell>
          <cell r="F264">
            <v>0.84</v>
          </cell>
          <cell r="G264">
            <v>2</v>
          </cell>
          <cell r="I264">
            <v>1</v>
          </cell>
          <cell r="J264">
            <v>0.84</v>
          </cell>
          <cell r="K264">
            <v>33.860045146726861</v>
          </cell>
          <cell r="L264">
            <v>40.309577555627214</v>
          </cell>
          <cell r="M264">
            <v>33.860045146726861</v>
          </cell>
          <cell r="N264">
            <v>40.309577555627214</v>
          </cell>
        </row>
        <row r="265">
          <cell r="A265" t="str">
            <v>BOMBA DE RECALQUE DE ÓLEO DIESEL</v>
          </cell>
          <cell r="B265">
            <v>2.75</v>
          </cell>
          <cell r="C265">
            <v>3</v>
          </cell>
          <cell r="D265" t="str">
            <v>H</v>
          </cell>
          <cell r="E265">
            <v>2.75</v>
          </cell>
          <cell r="F265">
            <v>0.77</v>
          </cell>
          <cell r="G265">
            <v>2</v>
          </cell>
          <cell r="I265">
            <v>0.5</v>
          </cell>
          <cell r="J265">
            <v>0.77</v>
          </cell>
          <cell r="K265">
            <v>5.5</v>
          </cell>
          <cell r="L265">
            <v>7.1428571428571441</v>
          </cell>
          <cell r="M265">
            <v>2.75</v>
          </cell>
          <cell r="N265">
            <v>3.5714285714285721</v>
          </cell>
        </row>
        <row r="266">
          <cell r="A266" t="str">
            <v>ILUMINAÇÃO E TOMADAS GERADOR</v>
          </cell>
          <cell r="B266">
            <v>11.67</v>
          </cell>
          <cell r="G266">
            <v>1</v>
          </cell>
          <cell r="I266">
            <v>0.9</v>
          </cell>
          <cell r="J266">
            <v>0.94</v>
          </cell>
          <cell r="K266">
            <v>11.67</v>
          </cell>
          <cell r="L266">
            <v>12.414893617021276</v>
          </cell>
          <cell r="M266">
            <v>10.503</v>
          </cell>
          <cell r="N266">
            <v>11.173404255319149</v>
          </cell>
        </row>
        <row r="267">
          <cell r="A267" t="str">
            <v>BOMBA DE INCÊNDIO PRINCIPAL</v>
          </cell>
          <cell r="B267">
            <v>119.56521739130434</v>
          </cell>
          <cell r="C267">
            <v>150</v>
          </cell>
          <cell r="D267" t="str">
            <v>H</v>
          </cell>
          <cell r="E267">
            <v>119.56521739130434</v>
          </cell>
          <cell r="F267">
            <v>0.86</v>
          </cell>
          <cell r="G267">
            <v>1</v>
          </cell>
          <cell r="I267">
            <v>1</v>
          </cell>
          <cell r="J267">
            <v>0.86</v>
          </cell>
          <cell r="K267">
            <v>119.56521739130434</v>
          </cell>
          <cell r="L267">
            <v>139.02932254802832</v>
          </cell>
          <cell r="M267">
            <v>119.56521739130434</v>
          </cell>
          <cell r="N267">
            <v>139.02932254802832</v>
          </cell>
        </row>
        <row r="268">
          <cell r="A268" t="str">
            <v>RETIFICADOR SUBESTAÇÃO</v>
          </cell>
          <cell r="B268">
            <v>10</v>
          </cell>
          <cell r="G268">
            <v>1</v>
          </cell>
          <cell r="I268">
            <v>1</v>
          </cell>
          <cell r="J268">
            <v>0.8</v>
          </cell>
          <cell r="K268">
            <v>10</v>
          </cell>
          <cell r="L268">
            <v>12.5</v>
          </cell>
          <cell r="M268">
            <v>10</v>
          </cell>
          <cell r="N268">
            <v>12.5</v>
          </cell>
        </row>
        <row r="269">
          <cell r="A269" t="str">
            <v>ILUMINAÇÃO HELIPONTO</v>
          </cell>
          <cell r="B269">
            <v>10</v>
          </cell>
          <cell r="E269" t="e">
            <v>#N/A</v>
          </cell>
          <cell r="F269" t="e">
            <v>#N/A</v>
          </cell>
          <cell r="G269">
            <v>1</v>
          </cell>
          <cell r="I269">
            <v>1</v>
          </cell>
          <cell r="J269">
            <v>0.9</v>
          </cell>
          <cell r="K269">
            <v>10</v>
          </cell>
          <cell r="L269">
            <v>11.111111111111111</v>
          </cell>
          <cell r="M269">
            <v>10</v>
          </cell>
          <cell r="N269">
            <v>11.111111111111111</v>
          </cell>
        </row>
        <row r="270">
          <cell r="A270" t="str">
            <v>ELEVADORE HELIPONTO</v>
          </cell>
          <cell r="B270">
            <v>12</v>
          </cell>
          <cell r="E270" t="e">
            <v>#N/A</v>
          </cell>
          <cell r="F270" t="e">
            <v>#N/A</v>
          </cell>
          <cell r="G270">
            <v>2</v>
          </cell>
          <cell r="I270">
            <v>1</v>
          </cell>
          <cell r="J270">
            <v>0.9</v>
          </cell>
          <cell r="K270">
            <v>24</v>
          </cell>
          <cell r="L270">
            <v>26.666666666666664</v>
          </cell>
          <cell r="M270">
            <v>24</v>
          </cell>
          <cell r="N270">
            <v>26.666666666666664</v>
          </cell>
        </row>
        <row r="271">
          <cell r="A271" t="str">
            <v>ILUMINAÇÃO E COMANDO ELEVADORE HELIPONTO</v>
          </cell>
          <cell r="B271">
            <v>1.3</v>
          </cell>
          <cell r="E271" t="e">
            <v>#N/A</v>
          </cell>
          <cell r="F271" t="e">
            <v>#N/A</v>
          </cell>
          <cell r="G271">
            <v>1</v>
          </cell>
          <cell r="I271">
            <v>1</v>
          </cell>
          <cell r="J271">
            <v>0.8</v>
          </cell>
          <cell r="K271">
            <v>1.3</v>
          </cell>
          <cell r="L271">
            <v>1.625</v>
          </cell>
          <cell r="M271">
            <v>1.3</v>
          </cell>
          <cell r="N271">
            <v>1.625</v>
          </cell>
        </row>
        <row r="272">
          <cell r="A272" t="str">
            <v>ELEVADORES ZONA ALTA</v>
          </cell>
          <cell r="B272">
            <v>70</v>
          </cell>
          <cell r="E272" t="e">
            <v>#N/A</v>
          </cell>
          <cell r="F272" t="e">
            <v>#N/A</v>
          </cell>
          <cell r="G272">
            <v>8</v>
          </cell>
          <cell r="I272">
            <v>0.13</v>
          </cell>
          <cell r="J272">
            <v>0.8</v>
          </cell>
          <cell r="K272">
            <v>560</v>
          </cell>
          <cell r="L272">
            <v>700</v>
          </cell>
          <cell r="M272">
            <v>72.8</v>
          </cell>
          <cell r="N272">
            <v>91</v>
          </cell>
        </row>
        <row r="273">
          <cell r="A273" t="str">
            <v>ILUMINAÇÃO E COMANDO ELEVADORES ZONA ALTA</v>
          </cell>
          <cell r="B273">
            <v>3</v>
          </cell>
          <cell r="E273" t="e">
            <v>#N/A</v>
          </cell>
          <cell r="F273" t="e">
            <v>#N/A</v>
          </cell>
          <cell r="G273">
            <v>1</v>
          </cell>
          <cell r="I273">
            <v>0.13</v>
          </cell>
          <cell r="J273">
            <v>0.8</v>
          </cell>
          <cell r="K273">
            <v>3</v>
          </cell>
          <cell r="L273">
            <v>3.75</v>
          </cell>
          <cell r="M273">
            <v>0.39</v>
          </cell>
          <cell r="N273">
            <v>0.48749999999999999</v>
          </cell>
        </row>
        <row r="274">
          <cell r="A274" t="str">
            <v>BARRAMENTO BLINDADO BB2.1/2.3 ESCRITÓRIOS</v>
          </cell>
          <cell r="B274">
            <v>96.05</v>
          </cell>
          <cell r="E274" t="e">
            <v>#N/A</v>
          </cell>
          <cell r="F274" t="e">
            <v>#N/A</v>
          </cell>
          <cell r="G274">
            <v>1</v>
          </cell>
          <cell r="I274">
            <v>1</v>
          </cell>
          <cell r="J274">
            <v>0.98</v>
          </cell>
          <cell r="K274">
            <v>96.05</v>
          </cell>
          <cell r="L274">
            <v>98.010204081632637</v>
          </cell>
          <cell r="M274">
            <v>96.05</v>
          </cell>
          <cell r="N274">
            <v>98.010204081632637</v>
          </cell>
        </row>
        <row r="275">
          <cell r="A275" t="str">
            <v>TOTAL</v>
          </cell>
          <cell r="I275">
            <v>0.50301320878545841</v>
          </cell>
          <cell r="J275">
            <v>0.850036125133944</v>
          </cell>
          <cell r="K275">
            <v>2008.2367921350492</v>
          </cell>
          <cell r="L275">
            <v>2417.2471905907491</v>
          </cell>
          <cell r="M275">
            <v>1010.1696328128667</v>
          </cell>
          <cell r="N275">
            <v>1188.3843556104039</v>
          </cell>
        </row>
        <row r="278">
          <cell r="A278" t="str">
            <v>RESUMO GERAL:</v>
          </cell>
          <cell r="B278" t="str">
            <v>kW</v>
          </cell>
          <cell r="C278" t="str">
            <v>kVA</v>
          </cell>
        </row>
        <row r="279">
          <cell r="A279" t="str">
            <v>DEMANDAS</v>
          </cell>
          <cell r="B279">
            <v>1010.1696328128667</v>
          </cell>
          <cell r="C279">
            <v>1188.3843556104039</v>
          </cell>
        </row>
        <row r="280">
          <cell r="A280" t="str">
            <v>RESERVA     (%)</v>
          </cell>
          <cell r="B280">
            <v>0</v>
          </cell>
        </row>
        <row r="281">
          <cell r="A281" t="str">
            <v>FATOR DE SIMULTANEIDADE</v>
          </cell>
          <cell r="B281">
            <v>0.8</v>
          </cell>
        </row>
        <row r="283">
          <cell r="A283" t="str">
            <v xml:space="preserve">DEMANDA FINAL </v>
          </cell>
          <cell r="B283">
            <v>808.13570625029342</v>
          </cell>
          <cell r="C283">
            <v>950.70748448832319</v>
          </cell>
        </row>
        <row r="285">
          <cell r="A285" t="str">
            <v>TENSÃO (V)</v>
          </cell>
          <cell r="B285">
            <v>380</v>
          </cell>
          <cell r="C285" t="str">
            <v>V</v>
          </cell>
        </row>
        <row r="286">
          <cell r="A286" t="str">
            <v>CORRENTE (A)</v>
          </cell>
          <cell r="B286">
            <v>1444.4505844471721</v>
          </cell>
          <cell r="C286" t="str">
            <v>A</v>
          </cell>
        </row>
        <row r="287">
          <cell r="A287" t="str">
            <v>DISJUNTOR GERAL</v>
          </cell>
          <cell r="B287">
            <v>1250</v>
          </cell>
          <cell r="C287" t="str">
            <v>A</v>
          </cell>
        </row>
        <row r="289">
          <cell r="A289" t="str">
            <v>ADOTADO GERADOR DE 1040KVA/830KW</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ELET&amp;AC"/>
      <sheetName val="Cabos"/>
      <sheetName val="ATERR"/>
      <sheetName val="ILUM"/>
      <sheetName val="Memoria"/>
      <sheetName val="Paineis"/>
      <sheetName val="Lista Cabos Compras"/>
      <sheetName val="Lista Cabos Compras (Apoio)"/>
      <sheetName val="Lista Materiais"/>
      <sheetName val="DADOS"/>
      <sheetName val="Anexos"/>
      <sheetName val="Capa  LISTA CAB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
      <sheetName val="CAPA -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al"/>
      <sheetName val="Novo!"/>
      <sheetName val="Dados"/>
      <sheetName val="BDI"/>
      <sheetName val="Orçamento"/>
      <sheetName val="Memória"/>
      <sheetName val="Comp"/>
      <sheetName val="Cot"/>
      <sheetName val="CronoFF"/>
      <sheetName val="QCI"/>
      <sheetName val="Memorial Descritivo"/>
      <sheetName val="Licitação"/>
      <sheetName val="CronoFF-L"/>
      <sheetName val="QCI-L"/>
      <sheetName val="BM"/>
      <sheetName val="RRE"/>
      <sheetName val="OFÍCIO"/>
      <sheetName val="C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1ª Med. "/>
      <sheetName val="2ª Med."/>
    </sheetNames>
    <sheetDataSet>
      <sheetData sheetId="0">
        <row r="2">
          <cell r="A2">
            <v>1</v>
          </cell>
          <cell r="B2" t="str">
            <v xml:space="preserve">SERVIÇOS PRELIMINARES </v>
          </cell>
          <cell r="C2" t="str">
            <v/>
          </cell>
          <cell r="D2" t="str">
            <v/>
          </cell>
        </row>
        <row r="3">
          <cell r="A3">
            <v>102</v>
          </cell>
          <cell r="B3" t="str">
            <v xml:space="preserve">DEMOLIÇÕES E RETIRADAS </v>
          </cell>
          <cell r="C3" t="str">
            <v/>
          </cell>
          <cell r="D3" t="str">
            <v/>
          </cell>
        </row>
        <row r="4">
          <cell r="A4">
            <v>10201</v>
          </cell>
          <cell r="B4" t="str">
            <v xml:space="preserve">Demolição de piso cimentado inclusive lastro de concreto </v>
          </cell>
          <cell r="C4" t="str">
            <v xml:space="preserve">m2 </v>
          </cell>
          <cell r="D4">
            <v>9.9499999999999993</v>
          </cell>
        </row>
        <row r="5">
          <cell r="A5">
            <v>10202</v>
          </cell>
          <cell r="B5" t="str">
            <v xml:space="preserve">Demolição de piso revestido com cerâmica </v>
          </cell>
          <cell r="C5" t="str">
            <v xml:space="preserve">m2 </v>
          </cell>
          <cell r="D5">
            <v>5.35</v>
          </cell>
        </row>
        <row r="6">
          <cell r="A6">
            <v>10203</v>
          </cell>
          <cell r="B6" t="str">
            <v xml:space="preserve">Demolição de piso revestido com cerâmica inclusive lastro de concreto </v>
          </cell>
          <cell r="C6" t="str">
            <v xml:space="preserve">m2 </v>
          </cell>
          <cell r="D6">
            <v>10.71</v>
          </cell>
        </row>
        <row r="7">
          <cell r="A7">
            <v>10204</v>
          </cell>
          <cell r="B7" t="str">
            <v xml:space="preserve">Demolição de piso revestido com tacos de madeira </v>
          </cell>
          <cell r="C7" t="str">
            <v xml:space="preserve">m2 </v>
          </cell>
          <cell r="D7">
            <v>7.65</v>
          </cell>
        </row>
        <row r="8">
          <cell r="A8">
            <v>10205</v>
          </cell>
          <cell r="B8" t="str">
            <v xml:space="preserve">Demolição de piso de tábuas </v>
          </cell>
          <cell r="C8" t="str">
            <v xml:space="preserve">m2 </v>
          </cell>
          <cell r="D8">
            <v>6.9</v>
          </cell>
        </row>
        <row r="9">
          <cell r="A9">
            <v>10206</v>
          </cell>
          <cell r="B9" t="str">
            <v xml:space="preserve">Demolição de revestimento com azulejos </v>
          </cell>
          <cell r="C9" t="str">
            <v xml:space="preserve">m2 </v>
          </cell>
          <cell r="D9">
            <v>19.14</v>
          </cell>
        </row>
        <row r="10">
          <cell r="A10">
            <v>10207</v>
          </cell>
          <cell r="B10" t="str">
            <v xml:space="preserve">Demolição de revestimento com lambris de madeira </v>
          </cell>
          <cell r="C10" t="str">
            <v xml:space="preserve">m2 </v>
          </cell>
          <cell r="D10">
            <v>19.14</v>
          </cell>
        </row>
        <row r="11">
          <cell r="A11">
            <v>10208</v>
          </cell>
          <cell r="B11" t="str">
            <v xml:space="preserve">Retirada de revestimento antigo em reboco </v>
          </cell>
          <cell r="C11" t="str">
            <v xml:space="preserve">m2 </v>
          </cell>
          <cell r="D11">
            <v>3.83</v>
          </cell>
        </row>
        <row r="12">
          <cell r="A12">
            <v>10209</v>
          </cell>
          <cell r="B12" t="str">
            <v xml:space="preserve">Demolição de alvenaria </v>
          </cell>
          <cell r="C12" t="str">
            <v xml:space="preserve">m3 </v>
          </cell>
          <cell r="D12">
            <v>22.96</v>
          </cell>
        </row>
        <row r="13">
          <cell r="A13">
            <v>10210</v>
          </cell>
          <cell r="B13" t="str">
            <v xml:space="preserve">Demolição manual de concreto simples (EMOP 05.001.001) </v>
          </cell>
          <cell r="C13" t="str">
            <v xml:space="preserve">m3 </v>
          </cell>
          <cell r="D13">
            <v>107.81</v>
          </cell>
        </row>
        <row r="14">
          <cell r="A14">
            <v>10211</v>
          </cell>
          <cell r="B14" t="str">
            <v xml:space="preserve">Demolição de concreto armado, com utilização de rompedor pneumático </v>
          </cell>
          <cell r="C14" t="str">
            <v xml:space="preserve">m3 </v>
          </cell>
          <cell r="D14">
            <v>462.6</v>
          </cell>
        </row>
        <row r="15">
          <cell r="A15">
            <v>10212</v>
          </cell>
          <cell r="B15" t="str">
            <v xml:space="preserve">Retirada manual de pavimento em paralelepípedos, incluindo empilhamento para reaproveitamento </v>
          </cell>
          <cell r="C15" t="str">
            <v xml:space="preserve">m2 </v>
          </cell>
          <cell r="D15">
            <v>4.5999999999999996</v>
          </cell>
        </row>
        <row r="16">
          <cell r="A16">
            <v>10213</v>
          </cell>
          <cell r="B16" t="str">
            <v xml:space="preserve">Retirada manual de blocos pré-moldados de concreto (Blokret), inclusive empilhamento para reaproveitamento </v>
          </cell>
          <cell r="C16" t="str">
            <v xml:space="preserve">m2 </v>
          </cell>
          <cell r="D16">
            <v>5.35</v>
          </cell>
        </row>
        <row r="17">
          <cell r="A17">
            <v>10214</v>
          </cell>
          <cell r="B17" t="str">
            <v xml:space="preserve">Retirada de portas e janelas de madeira, inclusive batentes </v>
          </cell>
          <cell r="C17" t="str">
            <v xml:space="preserve">m2 </v>
          </cell>
          <cell r="D17">
            <v>6.12</v>
          </cell>
        </row>
        <row r="18">
          <cell r="A18">
            <v>10215</v>
          </cell>
          <cell r="B18" t="str">
            <v xml:space="preserve">Retirada de esquadrias metálicas </v>
          </cell>
          <cell r="C18" t="str">
            <v xml:space="preserve">m2 </v>
          </cell>
          <cell r="D18">
            <v>3.83</v>
          </cell>
        </row>
        <row r="19">
          <cell r="A19">
            <v>10216</v>
          </cell>
          <cell r="B19" t="str">
            <v xml:space="preserve">Retirada de meio-fio de concreto </v>
          </cell>
          <cell r="C19" t="str">
            <v xml:space="preserve">m </v>
          </cell>
          <cell r="D19">
            <v>3.83</v>
          </cell>
        </row>
        <row r="20">
          <cell r="A20">
            <v>10217</v>
          </cell>
          <cell r="B20" t="str">
            <v xml:space="preserve">Remoção de pintura antiga a cal </v>
          </cell>
          <cell r="C20" t="str">
            <v xml:space="preserve">m2 </v>
          </cell>
          <cell r="D20">
            <v>1.34</v>
          </cell>
        </row>
        <row r="21">
          <cell r="A21">
            <v>10218</v>
          </cell>
          <cell r="B21" t="str">
            <v xml:space="preserve">Remoção de pintura antiga a óleo ou esmalte </v>
          </cell>
          <cell r="C21" t="str">
            <v xml:space="preserve">m2 </v>
          </cell>
          <cell r="D21">
            <v>5.15</v>
          </cell>
        </row>
        <row r="22">
          <cell r="A22">
            <v>10219</v>
          </cell>
          <cell r="B22" t="str">
            <v xml:space="preserve">Demolição manual de concreto armado (EMOP 05.001.033) </v>
          </cell>
          <cell r="C22" t="str">
            <v xml:space="preserve">m3 </v>
          </cell>
          <cell r="D22">
            <v>126.87</v>
          </cell>
        </row>
        <row r="23">
          <cell r="A23">
            <v>10220</v>
          </cell>
          <cell r="B23" t="str">
            <v xml:space="preserve">Demolição de piso cimentado, exclusive lastro de concreto </v>
          </cell>
          <cell r="C23" t="str">
            <v xml:space="preserve">m2 </v>
          </cell>
          <cell r="D23">
            <v>4.71</v>
          </cell>
        </row>
        <row r="24">
          <cell r="A24">
            <v>10221</v>
          </cell>
          <cell r="B24" t="str">
            <v xml:space="preserve">Retirada de bandeira de porta </v>
          </cell>
          <cell r="C24" t="str">
            <v xml:space="preserve">und </v>
          </cell>
          <cell r="D24">
            <v>11.7</v>
          </cell>
        </row>
        <row r="25">
          <cell r="A25">
            <v>10222</v>
          </cell>
          <cell r="B25" t="str">
            <v xml:space="preserve">Demolição de elementos vazados cerâmicos ou de concreto </v>
          </cell>
          <cell r="C25" t="str">
            <v xml:space="preserve">m2 </v>
          </cell>
          <cell r="D25">
            <v>8.4700000000000006</v>
          </cell>
        </row>
        <row r="26">
          <cell r="A26">
            <v>10223</v>
          </cell>
          <cell r="B26" t="str">
            <v xml:space="preserve">Retirada de aparelhos sanitários </v>
          </cell>
          <cell r="C26" t="str">
            <v xml:space="preserve">und </v>
          </cell>
          <cell r="D26">
            <v>8.77</v>
          </cell>
        </row>
        <row r="27">
          <cell r="A27">
            <v>10224</v>
          </cell>
          <cell r="B27" t="str">
            <v xml:space="preserve">Retirada de grades, gradis, alambrados, cercas e portões </v>
          </cell>
          <cell r="C27" t="str">
            <v xml:space="preserve">m2 </v>
          </cell>
          <cell r="D27">
            <v>6.73</v>
          </cell>
        </row>
        <row r="28">
          <cell r="A28">
            <v>10225</v>
          </cell>
          <cell r="B28" t="str">
            <v xml:space="preserve">Retirada de bancada de pia </v>
          </cell>
          <cell r="C28" t="str">
            <v xml:space="preserve">m2 </v>
          </cell>
          <cell r="D28">
            <v>9.5500000000000007</v>
          </cell>
        </row>
        <row r="29">
          <cell r="A29">
            <v>10226</v>
          </cell>
          <cell r="B29" t="str">
            <v xml:space="preserve">Retirada de tanque de cimento </v>
          </cell>
          <cell r="C29" t="str">
            <v xml:space="preserve">und </v>
          </cell>
          <cell r="D29">
            <v>9.5500000000000007</v>
          </cell>
        </row>
        <row r="30">
          <cell r="A30">
            <v>10227</v>
          </cell>
          <cell r="B30" t="str">
            <v xml:space="preserve">Retirada de caixa d'água de fibrocimento, inclusive tubulação de ligação </v>
          </cell>
          <cell r="C30" t="str">
            <v xml:space="preserve">und </v>
          </cell>
          <cell r="D30">
            <v>17.54</v>
          </cell>
        </row>
        <row r="31">
          <cell r="A31">
            <v>10228</v>
          </cell>
          <cell r="B31" t="str">
            <v xml:space="preserve">Demolição de forro de madeira, sem reaproveitamento </v>
          </cell>
          <cell r="C31" t="str">
            <v xml:space="preserve">m2 </v>
          </cell>
          <cell r="D31">
            <v>2.61</v>
          </cell>
        </row>
        <row r="32">
          <cell r="A32">
            <v>10229</v>
          </cell>
          <cell r="B32" t="str">
            <v xml:space="preserve">Retirada de poste de aço de 4 a 6 m </v>
          </cell>
          <cell r="C32" t="str">
            <v xml:space="preserve">und </v>
          </cell>
          <cell r="D32">
            <v>15.64</v>
          </cell>
        </row>
        <row r="33">
          <cell r="A33">
            <v>10230</v>
          </cell>
          <cell r="B33" t="str">
            <v xml:space="preserve">Retirada de pintura antiga a base de PVA </v>
          </cell>
          <cell r="C33" t="str">
            <v xml:space="preserve">m2 </v>
          </cell>
          <cell r="D33">
            <v>2.4300000000000002</v>
          </cell>
        </row>
        <row r="34">
          <cell r="A34">
            <v>10234</v>
          </cell>
          <cell r="B34" t="str">
            <v xml:space="preserve">Demolição de laje pré-moldada de concreto </v>
          </cell>
          <cell r="C34" t="str">
            <v xml:space="preserve">m2 </v>
          </cell>
          <cell r="D34">
            <v>9.9499999999999993</v>
          </cell>
        </row>
        <row r="35">
          <cell r="A35">
            <v>10238</v>
          </cell>
          <cell r="B35" t="str">
            <v xml:space="preserve">Apicoamento de superfície com revestimento em argamassa </v>
          </cell>
          <cell r="C35" t="str">
            <v xml:space="preserve">m2 </v>
          </cell>
          <cell r="D35">
            <v>3.83</v>
          </cell>
        </row>
        <row r="36">
          <cell r="A36">
            <v>10239</v>
          </cell>
          <cell r="B36" t="str">
            <v xml:space="preserve">Retirada de divisórias com reaproveitamento </v>
          </cell>
          <cell r="C36" t="str">
            <v xml:space="preserve">m2 </v>
          </cell>
          <cell r="D36">
            <v>14.94</v>
          </cell>
        </row>
        <row r="37">
          <cell r="A37">
            <v>10240</v>
          </cell>
          <cell r="B37" t="str">
            <v xml:space="preserve">Retirada de pontos elétricos ( luminárias, interruptores e tomadas) </v>
          </cell>
          <cell r="C37" t="str">
            <v xml:space="preserve">und </v>
          </cell>
          <cell r="D37">
            <v>4.6500000000000004</v>
          </cell>
        </row>
        <row r="38">
          <cell r="A38">
            <v>10242</v>
          </cell>
          <cell r="B38" t="str">
            <v xml:space="preserve">Retirada de vidros quebrados </v>
          </cell>
          <cell r="C38" t="str">
            <v xml:space="preserve">m2 </v>
          </cell>
          <cell r="D38">
            <v>1.34</v>
          </cell>
        </row>
        <row r="39">
          <cell r="A39">
            <v>10244</v>
          </cell>
          <cell r="B39" t="str">
            <v xml:space="preserve">Retirada de rodapé em argamassa de cimento e areia </v>
          </cell>
          <cell r="C39" t="str">
            <v xml:space="preserve">m </v>
          </cell>
          <cell r="D39">
            <v>5.52</v>
          </cell>
        </row>
        <row r="40">
          <cell r="A40">
            <v>10246</v>
          </cell>
          <cell r="B40" t="str">
            <v xml:space="preserve">Lixamento de parede com pintura antiga PVA para recebimento de nova camada de tinta </v>
          </cell>
          <cell r="C40" t="str">
            <v xml:space="preserve">m2 </v>
          </cell>
          <cell r="D40">
            <v>1.42</v>
          </cell>
        </row>
        <row r="41">
          <cell r="A41">
            <v>10253</v>
          </cell>
          <cell r="B41" t="str">
            <v xml:space="preserve">Remoção de engradamento de madeira de cobertura para reaproveitamento </v>
          </cell>
          <cell r="C41" t="str">
            <v xml:space="preserve">m2 </v>
          </cell>
          <cell r="D41">
            <v>11.29</v>
          </cell>
        </row>
        <row r="42">
          <cell r="A42">
            <v>10254</v>
          </cell>
          <cell r="B42" t="str">
            <v xml:space="preserve">Remoção de telhas cerâmicas, tipo francesa, inclusive cumeeira </v>
          </cell>
          <cell r="C42" t="str">
            <v xml:space="preserve">m2 </v>
          </cell>
          <cell r="D42">
            <v>3.72</v>
          </cell>
        </row>
        <row r="43">
          <cell r="A43">
            <v>10255</v>
          </cell>
          <cell r="B43" t="str">
            <v xml:space="preserve">Remoção de telhas cerâmicas tipo colonial, inclusive cumeeiras </v>
          </cell>
          <cell r="C43" t="str">
            <v xml:space="preserve">m2 </v>
          </cell>
          <cell r="D43">
            <v>9.2200000000000006</v>
          </cell>
        </row>
        <row r="44">
          <cell r="A44">
            <v>10256</v>
          </cell>
          <cell r="B44" t="str">
            <v xml:space="preserve">Remoção de telha ondulada de fibrocimento, inclusive cumeeira </v>
          </cell>
          <cell r="C44" t="str">
            <v xml:space="preserve">m2 </v>
          </cell>
          <cell r="D44">
            <v>2.93</v>
          </cell>
        </row>
        <row r="45">
          <cell r="A45">
            <v>10259</v>
          </cell>
          <cell r="B45" t="str">
            <v xml:space="preserve">Retirada de rodapé de madeira ou cerâmica </v>
          </cell>
          <cell r="C45" t="str">
            <v xml:space="preserve">m </v>
          </cell>
          <cell r="D45">
            <v>0.88</v>
          </cell>
        </row>
        <row r="46">
          <cell r="A46">
            <v>10264</v>
          </cell>
          <cell r="B46" t="str">
            <v xml:space="preserve">Demolição de piso granilite </v>
          </cell>
          <cell r="C46" t="str">
            <v xml:space="preserve">m2 </v>
          </cell>
          <cell r="D46">
            <v>10.61</v>
          </cell>
        </row>
        <row r="47">
          <cell r="A47">
            <v>10269</v>
          </cell>
          <cell r="B47" t="str">
            <v xml:space="preserve">Demolição mecânica de edificações existentes </v>
          </cell>
          <cell r="C47" t="str">
            <v xml:space="preserve">h </v>
          </cell>
          <cell r="D47">
            <v>133.44</v>
          </cell>
        </row>
        <row r="48">
          <cell r="A48">
            <v>10271</v>
          </cell>
          <cell r="B48" t="str">
            <v xml:space="preserve">Retirada de caixas/quadros elétricos </v>
          </cell>
          <cell r="C48" t="str">
            <v xml:space="preserve">und </v>
          </cell>
          <cell r="D48">
            <v>6.04</v>
          </cell>
        </row>
        <row r="49">
          <cell r="A49">
            <v>10279</v>
          </cell>
          <cell r="B49" t="str">
            <v xml:space="preserve">Retirada de quadro de giz (1.29 x 3.95m) </v>
          </cell>
          <cell r="C49" t="str">
            <v xml:space="preserve">und </v>
          </cell>
          <cell r="D49">
            <v>8.9</v>
          </cell>
        </row>
        <row r="50">
          <cell r="A50">
            <v>10280</v>
          </cell>
          <cell r="B50" t="str">
            <v xml:space="preserve">Remoção de cobertura em telha metálica, exclusive estrutura </v>
          </cell>
          <cell r="C50" t="str">
            <v xml:space="preserve">m2 </v>
          </cell>
          <cell r="D50">
            <v>3.35</v>
          </cell>
        </row>
        <row r="51">
          <cell r="A51">
            <v>10286</v>
          </cell>
          <cell r="B51" t="str">
            <v xml:space="preserve">Demolição de divisória de granito </v>
          </cell>
          <cell r="C51" t="str">
            <v xml:space="preserve">m2 </v>
          </cell>
          <cell r="D51">
            <v>5.66</v>
          </cell>
        </row>
        <row r="52">
          <cell r="A52">
            <v>10292</v>
          </cell>
          <cell r="B52" t="str">
            <v xml:space="preserve">Retirada de alizar de madeira </v>
          </cell>
          <cell r="C52" t="str">
            <v xml:space="preserve">m </v>
          </cell>
          <cell r="D52">
            <v>0.23</v>
          </cell>
        </row>
        <row r="53">
          <cell r="A53">
            <v>10293</v>
          </cell>
          <cell r="B53" t="str">
            <v xml:space="preserve">Retirada de caixa de ar refrigerado, em concreto </v>
          </cell>
          <cell r="C53" t="str">
            <v xml:space="preserve">und </v>
          </cell>
          <cell r="D53">
            <v>9.9700000000000006</v>
          </cell>
        </row>
        <row r="54">
          <cell r="A54">
            <v>103</v>
          </cell>
          <cell r="B54" t="str">
            <v xml:space="preserve">DEMOLIÇÕES E RETIRADAS </v>
          </cell>
          <cell r="C54" t="str">
            <v/>
          </cell>
          <cell r="D54" t="str">
            <v/>
          </cell>
        </row>
        <row r="55">
          <cell r="A55">
            <v>10315</v>
          </cell>
          <cell r="B55" t="str">
            <v xml:space="preserve">Retirada de cobertura em telhas Canalete 49 </v>
          </cell>
          <cell r="C55" t="str">
            <v xml:space="preserve">m2 </v>
          </cell>
          <cell r="D55">
            <v>4.4000000000000004</v>
          </cell>
        </row>
        <row r="56">
          <cell r="A56">
            <v>10317</v>
          </cell>
          <cell r="B56" t="str">
            <v xml:space="preserve">Demolição de alvenaria, com reaproveitamento </v>
          </cell>
          <cell r="C56" t="str">
            <v xml:space="preserve">m2 </v>
          </cell>
          <cell r="D56">
            <v>45.94</v>
          </cell>
        </row>
        <row r="57">
          <cell r="A57">
            <v>10318</v>
          </cell>
          <cell r="B57" t="str">
            <v xml:space="preserve">Remoção de forro em eucatex, sem aproveitamento do material </v>
          </cell>
          <cell r="C57" t="str">
            <v xml:space="preserve">m2 </v>
          </cell>
          <cell r="D57">
            <v>5.44</v>
          </cell>
        </row>
        <row r="58">
          <cell r="A58">
            <v>10319</v>
          </cell>
          <cell r="B58" t="str">
            <v xml:space="preserve">Remoção de pintura antiga a base de óleo ou esmalte sobre esquadrias </v>
          </cell>
          <cell r="C58" t="str">
            <v xml:space="preserve">m2 </v>
          </cell>
          <cell r="D58">
            <v>7.5</v>
          </cell>
        </row>
        <row r="59">
          <cell r="A59">
            <v>10320</v>
          </cell>
          <cell r="B59" t="str">
            <v xml:space="preserve">Remoção de revestimento de pisos com forração têxtil </v>
          </cell>
          <cell r="C59" t="str">
            <v xml:space="preserve">m2 </v>
          </cell>
          <cell r="D59">
            <v>0.77</v>
          </cell>
        </row>
        <row r="60">
          <cell r="A60">
            <v>10322</v>
          </cell>
          <cell r="B60" t="str">
            <v xml:space="preserve">Retirada de divisória em madeirit, com uma face </v>
          </cell>
          <cell r="C60" t="str">
            <v xml:space="preserve">m2 </v>
          </cell>
          <cell r="D60">
            <v>8.69</v>
          </cell>
        </row>
        <row r="61">
          <cell r="A61">
            <v>10323</v>
          </cell>
          <cell r="B61" t="str">
            <v xml:space="preserve">Retirada de torneiras e registros </v>
          </cell>
          <cell r="C61" t="str">
            <v xml:space="preserve">und </v>
          </cell>
          <cell r="D61">
            <v>4.6500000000000004</v>
          </cell>
        </row>
        <row r="62">
          <cell r="A62">
            <v>10324</v>
          </cell>
          <cell r="B62" t="str">
            <v xml:space="preserve">Retirada de cobertura em telha canalete 90 </v>
          </cell>
          <cell r="C62" t="str">
            <v xml:space="preserve">m2 </v>
          </cell>
          <cell r="D62">
            <v>3.38</v>
          </cell>
        </row>
        <row r="63">
          <cell r="A63">
            <v>10325</v>
          </cell>
          <cell r="B63" t="str">
            <v xml:space="preserve">Demolição de estrutura de madeira para telhado </v>
          </cell>
          <cell r="C63" t="str">
            <v xml:space="preserve">m2 </v>
          </cell>
          <cell r="D63">
            <v>11.29</v>
          </cell>
        </row>
        <row r="64">
          <cell r="A64">
            <v>10326</v>
          </cell>
          <cell r="B64" t="str">
            <v xml:space="preserve">Retirada de estrutura em madeira do telhado </v>
          </cell>
          <cell r="C64" t="str">
            <v xml:space="preserve">m2 </v>
          </cell>
          <cell r="D64">
            <v>11.29</v>
          </cell>
        </row>
        <row r="65">
          <cell r="A65">
            <v>10327</v>
          </cell>
          <cell r="B65" t="str">
            <v xml:space="preserve">Retirada de marco de madeira </v>
          </cell>
          <cell r="C65" t="str">
            <v xml:space="preserve">m </v>
          </cell>
          <cell r="D65">
            <v>0.96</v>
          </cell>
        </row>
        <row r="66">
          <cell r="A66">
            <v>10328</v>
          </cell>
          <cell r="B66" t="str">
            <v xml:space="preserve">Demolição de quadro de giz na parede, inclusive requadro </v>
          </cell>
          <cell r="C66" t="str">
            <v xml:space="preserve">m2 </v>
          </cell>
          <cell r="D66">
            <v>8.1</v>
          </cell>
        </row>
        <row r="67">
          <cell r="A67">
            <v>10329</v>
          </cell>
          <cell r="B67" t="str">
            <v xml:space="preserve">Retirada de disjuntor </v>
          </cell>
          <cell r="C67" t="str">
            <v xml:space="preserve">und </v>
          </cell>
          <cell r="D67">
            <v>8.67</v>
          </cell>
        </row>
        <row r="68">
          <cell r="A68">
            <v>10330</v>
          </cell>
          <cell r="B68" t="str">
            <v xml:space="preserve">Preparo de superfície de alvenaria em "tijolinho", para recebimento de revestimento em argamassa, com remoção de pintura antiga e aplicação de escova de aço </v>
          </cell>
          <cell r="C68" t="str">
            <v xml:space="preserve">m2 </v>
          </cell>
          <cell r="D68">
            <v>5.0599999999999996</v>
          </cell>
        </row>
        <row r="69">
          <cell r="A69">
            <v>10331</v>
          </cell>
          <cell r="B69" t="str">
            <v xml:space="preserve">Demolição de piso, soleira, peitoris e escadas em mármore ou granito, exclusive regularização </v>
          </cell>
          <cell r="C69" t="str">
            <v xml:space="preserve">m2 </v>
          </cell>
          <cell r="D69">
            <v>4.0999999999999996</v>
          </cell>
        </row>
        <row r="70">
          <cell r="A70">
            <v>10332</v>
          </cell>
          <cell r="B70" t="str">
            <v xml:space="preserve">Retirada de roda parede em madeira </v>
          </cell>
          <cell r="C70" t="str">
            <v xml:space="preserve">m </v>
          </cell>
          <cell r="D70">
            <v>1.42</v>
          </cell>
        </row>
        <row r="71">
          <cell r="A71">
            <v>10333</v>
          </cell>
          <cell r="B71" t="str">
            <v xml:space="preserve">Retirada de piso de borracha </v>
          </cell>
          <cell r="C71" t="str">
            <v xml:space="preserve">m2 </v>
          </cell>
          <cell r="D71">
            <v>3.21</v>
          </cell>
        </row>
        <row r="72">
          <cell r="A72">
            <v>10334</v>
          </cell>
          <cell r="B72" t="str">
            <v xml:space="preserve">Demolição de edificação existente (hora de máquina - pá carregadeira) </v>
          </cell>
          <cell r="C72" t="str">
            <v xml:space="preserve">h </v>
          </cell>
          <cell r="D72">
            <v>133.44</v>
          </cell>
        </row>
        <row r="73">
          <cell r="A73">
            <v>104</v>
          </cell>
          <cell r="B73" t="str">
            <v xml:space="preserve">LIMPEZA DO TERRENO </v>
          </cell>
          <cell r="C73" t="str">
            <v/>
          </cell>
          <cell r="D73" t="str">
            <v/>
          </cell>
        </row>
        <row r="74">
          <cell r="A74">
            <v>10401</v>
          </cell>
          <cell r="B74" t="str">
            <v xml:space="preserve">Corte de capoeira fina, a foice (manual) </v>
          </cell>
          <cell r="C74" t="str">
            <v xml:space="preserve">m2 </v>
          </cell>
          <cell r="D74">
            <v>0.52</v>
          </cell>
        </row>
        <row r="75">
          <cell r="A75">
            <v>10402</v>
          </cell>
          <cell r="B75" t="str">
            <v xml:space="preserve">Raspagem e limpeza do terreno (manual) </v>
          </cell>
          <cell r="C75" t="str">
            <v xml:space="preserve">m2 </v>
          </cell>
          <cell r="D75">
            <v>1.69</v>
          </cell>
        </row>
        <row r="76">
          <cell r="A76">
            <v>10403</v>
          </cell>
          <cell r="B76" t="str">
            <v xml:space="preserve">Corte e destocamento de árvores com diâmetro de até 15cm </v>
          </cell>
          <cell r="C76" t="str">
            <v xml:space="preserve">und </v>
          </cell>
          <cell r="D76">
            <v>20.21</v>
          </cell>
        </row>
        <row r="77">
          <cell r="A77">
            <v>10404</v>
          </cell>
          <cell r="B77" t="str">
            <v xml:space="preserve">Corte e destocamento de árvores com diâmetro superior a 30 cm </v>
          </cell>
          <cell r="C77" t="str">
            <v xml:space="preserve">und </v>
          </cell>
          <cell r="D77">
            <v>50.27</v>
          </cell>
        </row>
        <row r="78">
          <cell r="A78">
            <v>105</v>
          </cell>
          <cell r="B78" t="str">
            <v xml:space="preserve">LOCAÇÃO </v>
          </cell>
          <cell r="C78" t="str">
            <v/>
          </cell>
          <cell r="D78" t="str">
            <v/>
          </cell>
        </row>
        <row r="79">
          <cell r="A79">
            <v>10501</v>
          </cell>
          <cell r="B79" t="str">
            <v xml:space="preserve">Locação de obra com gabarito de madeira </v>
          </cell>
          <cell r="C79" t="str">
            <v xml:space="preserve">m2 </v>
          </cell>
          <cell r="D79">
            <v>6.07</v>
          </cell>
        </row>
        <row r="80">
          <cell r="A80">
            <v>10512</v>
          </cell>
          <cell r="B80" t="str">
            <v xml:space="preserve">Equipe topográfica para serviços simples de locação e nivelamento (incluindo equipamento, transporte e profissionais nivel médio) </v>
          </cell>
          <cell r="C80" t="str">
            <v xml:space="preserve">mês </v>
          </cell>
          <cell r="D80">
            <v>8597.81</v>
          </cell>
        </row>
        <row r="81">
          <cell r="A81">
            <v>106</v>
          </cell>
          <cell r="B81" t="str">
            <v xml:space="preserve">ARGAMASSAS </v>
          </cell>
          <cell r="C81" t="str">
            <v/>
          </cell>
          <cell r="D81" t="str">
            <v/>
          </cell>
        </row>
        <row r="82">
          <cell r="A82">
            <v>10601</v>
          </cell>
          <cell r="B82" t="str">
            <v xml:space="preserve">Preparo de argamassa de cimento e areia sem peneirar no traço 1:3, incl. fornecimento </v>
          </cell>
          <cell r="C82" t="str">
            <v xml:space="preserve">m3 </v>
          </cell>
          <cell r="D82">
            <v>345.82</v>
          </cell>
        </row>
        <row r="83">
          <cell r="A83">
            <v>10602</v>
          </cell>
          <cell r="B83" t="str">
            <v xml:space="preserve">Preparo de argamassa de cimento e areia sem peneirar no traço 1:4, incl. fornecimento </v>
          </cell>
          <cell r="C83" t="str">
            <v xml:space="preserve">m3 </v>
          </cell>
          <cell r="D83">
            <v>294.70999999999998</v>
          </cell>
        </row>
        <row r="84">
          <cell r="A84">
            <v>10603</v>
          </cell>
          <cell r="B84" t="str">
            <v xml:space="preserve">Preparo de argamassa de cimento e areia sem peneirar no traço 1:2, com aditivo impermeabilizante, incl. fornecimento </v>
          </cell>
          <cell r="C84" t="str">
            <v xml:space="preserve">m3 </v>
          </cell>
          <cell r="D84">
            <v>469.72</v>
          </cell>
        </row>
        <row r="85">
          <cell r="A85">
            <v>10604</v>
          </cell>
          <cell r="B85" t="str">
            <v xml:space="preserve">Preparo de argamassa de cimento e areia sem peneirar no traço 1:3, com aditivo impermeabilizante, incl. fornecimento </v>
          </cell>
          <cell r="C85" t="str">
            <v xml:space="preserve">m3 </v>
          </cell>
          <cell r="D85">
            <v>412.12</v>
          </cell>
        </row>
        <row r="86">
          <cell r="A86">
            <v>10605</v>
          </cell>
          <cell r="B86" t="str">
            <v xml:space="preserve">Preparo de argamassa mista de cimento, saibro e areia sem peneirar no traço 1:1:5,5, incl. fornecimento </v>
          </cell>
          <cell r="C86" t="str">
            <v xml:space="preserve">m3 </v>
          </cell>
          <cell r="D86">
            <v>212.48</v>
          </cell>
        </row>
        <row r="87">
          <cell r="A87">
            <v>10606</v>
          </cell>
          <cell r="B87" t="str">
            <v xml:space="preserve">Preparo de argamassa mista de cimento, cal hidratada e areia sem peneirar no traço 1:2:8, incl. fornecimento </v>
          </cell>
          <cell r="C87" t="str">
            <v xml:space="preserve">m3 </v>
          </cell>
          <cell r="D87">
            <v>317.58</v>
          </cell>
        </row>
        <row r="88">
          <cell r="A88">
            <v>10607</v>
          </cell>
          <cell r="B88" t="str">
            <v xml:space="preserve">Preparo de argamassa mista de cimento, cal hidratada e areia sem peneirar no traço 1:0,5:8, incl. fornecimento </v>
          </cell>
          <cell r="C88" t="str">
            <v xml:space="preserve">m3 </v>
          </cell>
          <cell r="D88">
            <v>234.39</v>
          </cell>
        </row>
        <row r="89">
          <cell r="A89">
            <v>10608</v>
          </cell>
          <cell r="B89" t="str">
            <v xml:space="preserve">Preparo de argamassa mista de cimento, cal hidratada e areia sem peneirar no traço 1:0,5:6, incl. fornecimento </v>
          </cell>
          <cell r="C89" t="str">
            <v xml:space="preserve">m3 </v>
          </cell>
          <cell r="D89">
            <v>263.70999999999998</v>
          </cell>
        </row>
        <row r="90">
          <cell r="A90">
            <v>2</v>
          </cell>
          <cell r="B90" t="str">
            <v xml:space="preserve">INSTALAÇÃO DO CANTEIRO DE OBRAS </v>
          </cell>
          <cell r="C90" t="str">
            <v/>
          </cell>
          <cell r="D90" t="str">
            <v/>
          </cell>
        </row>
        <row r="91">
          <cell r="A91">
            <v>203</v>
          </cell>
          <cell r="B91" t="str">
            <v xml:space="preserve">TAPUMES, BARRACÕES E COBERTURAS </v>
          </cell>
          <cell r="C91" t="str">
            <v/>
          </cell>
          <cell r="D91" t="str">
            <v/>
          </cell>
        </row>
        <row r="92">
          <cell r="A92">
            <v>20301</v>
          </cell>
          <cell r="B92" t="str">
            <v xml:space="preserve">Tapume de tábua de madeira 2.5x30.0 cm com matajuntas de ripa 5x1 cm, dispondo de abertura e portão, com 2.20 m de altura </v>
          </cell>
          <cell r="C92" t="str">
            <v xml:space="preserve">m </v>
          </cell>
          <cell r="D92">
            <v>179.01</v>
          </cell>
        </row>
        <row r="93">
          <cell r="A93">
            <v>20302</v>
          </cell>
          <cell r="B93" t="str">
            <v xml:space="preserve">Tapume de chapa de compensado resinado esp. 6 mm, 2.20 x 1.10 m dispondo de abertura e portão, com 2.20 m de altura </v>
          </cell>
          <cell r="C93" t="str">
            <v xml:space="preserve">m </v>
          </cell>
          <cell r="D93">
            <v>103.69</v>
          </cell>
        </row>
        <row r="94">
          <cell r="A94">
            <v>20305</v>
          </cell>
          <cell r="B94" t="str">
            <v xml:space="preserve">Placa de obra nas dimensões de 2.0 x 4.0 m, PADRÃO IOPES </v>
          </cell>
          <cell r="C94" t="str">
            <v xml:space="preserve">m2 </v>
          </cell>
          <cell r="D94">
            <v>159.51</v>
          </cell>
        </row>
        <row r="95">
          <cell r="A95">
            <v>20307</v>
          </cell>
          <cell r="B95" t="str">
            <v xml:space="preserve">Tapume de chapa de compensado resinado esp. 6 mm, 2.20 x 1.10 m dispondo de abertura e portão, com 2.20 m de altura , inclusive pintura </v>
          </cell>
          <cell r="C95" t="str">
            <v xml:space="preserve">m </v>
          </cell>
          <cell r="D95">
            <v>128.86000000000001</v>
          </cell>
        </row>
        <row r="96">
          <cell r="A96">
            <v>20339</v>
          </cell>
          <cell r="B96" t="str">
            <v xml:space="preserve">Locação de andaime metálico para trabalho em fachada de edifíco (aluguel de 1 m² por 1 mês) inclusive frete, montagem e desmontagem </v>
          </cell>
          <cell r="C96" t="str">
            <v xml:space="preserve">und </v>
          </cell>
          <cell r="D96">
            <v>6.62</v>
          </cell>
        </row>
        <row r="97">
          <cell r="A97">
            <v>20346</v>
          </cell>
          <cell r="B97" t="str">
            <v xml:space="preserve">Locação de andaime metálico para fachada - tipo torre (aluguel mensal) </v>
          </cell>
          <cell r="C97" t="str">
            <v xml:space="preserve">m </v>
          </cell>
          <cell r="D97">
            <v>10.69</v>
          </cell>
        </row>
        <row r="98">
          <cell r="A98">
            <v>20347</v>
          </cell>
          <cell r="B98" t="str">
            <v xml:space="preserve">Construção e demolição de andaime externo de madeira para execução de alvenaria em prédios com até 4 pavimentos, madeira reaproveitada 6 vezez por m2 de alvenaria total </v>
          </cell>
          <cell r="C98" t="str">
            <v xml:space="preserve">m2 </v>
          </cell>
          <cell r="D98">
            <v>25.97</v>
          </cell>
        </row>
        <row r="99">
          <cell r="A99">
            <v>207</v>
          </cell>
          <cell r="B99" t="str">
            <v xml:space="preserve">INSTALAÇÃO DO CANTEIRO DE OBRAS (UTILIZAÇÃO 1 VEZ), PROJETO PADRÃO LABOR - NR.18 </v>
          </cell>
          <cell r="C99" t="str">
            <v/>
          </cell>
          <cell r="D99" t="str">
            <v/>
          </cell>
        </row>
        <row r="100">
          <cell r="A100">
            <v>20701</v>
          </cell>
          <cell r="B100" t="str">
            <v xml:space="preserve">Barracão para escritório com sanitário área de 14.50 m2, de chapa de compens. 12mm e pontalete 8x8cm, piso cimentado e cobertura de telha de fibroc. 6mm, incl. ponto de luz e cx. de inspeção, conf. projeto (1 utilização) </v>
          </cell>
          <cell r="C100" t="str">
            <v xml:space="preserve">m2 </v>
          </cell>
          <cell r="D100">
            <v>392.27</v>
          </cell>
        </row>
        <row r="101">
          <cell r="A101">
            <v>20702</v>
          </cell>
          <cell r="B101" t="str">
            <v xml:space="preserve">Barracão para almoxarifado área de 10.90m2, de chapa de compensado de 12mm e pontalete 8x8cm, piso cimentado e cobertura de telhas de fibrocimento de 6mm, incl. ponto de luz, conf. projeto (1 utilização) </v>
          </cell>
          <cell r="C101" t="str">
            <v xml:space="preserve">m2 </v>
          </cell>
          <cell r="D101">
            <v>288.72000000000003</v>
          </cell>
        </row>
        <row r="102">
          <cell r="A102">
            <v>20703</v>
          </cell>
          <cell r="B102" t="str">
            <v xml:space="preserve">Barracão para depósito de cimento área de 10.90m2, de chapa de compensado 12mm e pontaletes 8x8cm, piso cimentado e cobertura de telhas de fibrocimento de 6mm, inclusive ponto de luz, conf. projeto (1 utilização) </v>
          </cell>
          <cell r="C102" t="str">
            <v xml:space="preserve">m2 </v>
          </cell>
          <cell r="D102">
            <v>256.33</v>
          </cell>
        </row>
        <row r="103">
          <cell r="A103">
            <v>20704</v>
          </cell>
          <cell r="B103" t="str">
            <v xml:space="preserve">Refeitório com paredes de chapa de compens. 12mm e pontaletes 8x8cm, piso ciment. e cob. de telhas fibroc. 6mm, incl. ponto de luz e cx. de inspeção (cons. 1.21 m2/func./turno), conf. projeto (1 utilização) </v>
          </cell>
          <cell r="C103" t="str">
            <v xml:space="preserve">m2 </v>
          </cell>
          <cell r="D103">
            <v>242.37</v>
          </cell>
        </row>
        <row r="104">
          <cell r="A104">
            <v>20705</v>
          </cell>
          <cell r="B104" t="str">
            <v xml:space="preserve">Unidade de sanitário e vestiário p/ até 20 func. área de 18.15m2, paredes de chapa compens. 12mm e pontalete 8x8cm, piso cimentado, cobert. telha fibroc. 6mm, incl. instalação de luz e cx. de inspeção, conf. projeto (1 utilização) </v>
          </cell>
          <cell r="C104" t="str">
            <v xml:space="preserve">und </v>
          </cell>
          <cell r="D104">
            <v>7579.33</v>
          </cell>
        </row>
        <row r="105">
          <cell r="A105">
            <v>20706</v>
          </cell>
          <cell r="B105" t="str">
            <v xml:space="preserve">Unidade de sanitário e vestiário de 20 a 40 func. área 25.40m2, paredes de chapa compens. 12mm e pontalete 8x8cm, piso cimentado, cobert. telha fibroc. 6mm, incl. inst. de luz e cx. de inspeção, conf. projeto (1 utilização) </v>
          </cell>
          <cell r="C105" t="str">
            <v xml:space="preserve">und </v>
          </cell>
          <cell r="D105">
            <v>11261.27</v>
          </cell>
        </row>
        <row r="106">
          <cell r="A106">
            <v>20707</v>
          </cell>
          <cell r="B106" t="str">
            <v xml:space="preserve">Unidade de sanitário e vestiário de 40 a 60 func. área 33.90m2, paredes de chapa compens. 12mm e pontalete 8x8cm, piso cimentado, cobert. telha fibroc. 6mm, incl. inst. de luz e cx. de inspeção, conf. projeto (1 utilização) </v>
          </cell>
          <cell r="C106" t="str">
            <v xml:space="preserve">und </v>
          </cell>
          <cell r="D106">
            <v>14098.05</v>
          </cell>
        </row>
        <row r="107">
          <cell r="A107">
            <v>20708</v>
          </cell>
          <cell r="B107" t="str">
            <v xml:space="preserve">Galpão para serraria e carpintaria área 12.00m2, em peça de madeira 8x8cm e contraventamento de 5x7cm, cobertura de telha de fibroc. de 6mm, inclusive ponto e cabo de alimentação da máquina, conf. projeto (1 utilização) </v>
          </cell>
          <cell r="C107" t="str">
            <v xml:space="preserve">m2 </v>
          </cell>
          <cell r="D107">
            <v>117.72</v>
          </cell>
        </row>
        <row r="108">
          <cell r="A108">
            <v>20709</v>
          </cell>
          <cell r="B108" t="str">
            <v xml:space="preserve">Galpão para corte e armação com área de 6.00m2, em peças de madeira 8x8cm e contraventamento de 5x7cm, cobertura de telhas de fibroc. de 6mm, inclusive ponto e cabo de alimentação da máquina, conf. projeto (1 utilização) </v>
          </cell>
          <cell r="C108" t="str">
            <v xml:space="preserve">m2 </v>
          </cell>
          <cell r="D108">
            <v>151.91999999999999</v>
          </cell>
        </row>
        <row r="109">
          <cell r="A109">
            <v>20710</v>
          </cell>
          <cell r="B109" t="str">
            <v xml:space="preserve">Reservatório de fibra de vidro de 500L, incl. suporte em madeira de 7x12cm e 5x7cm, elevado de 4m, conf. projeto (1 utilização) </v>
          </cell>
          <cell r="C109" t="str">
            <v xml:space="preserve">und </v>
          </cell>
          <cell r="D109">
            <v>789.66</v>
          </cell>
        </row>
        <row r="110">
          <cell r="A110">
            <v>20711</v>
          </cell>
          <cell r="B110" t="str">
            <v xml:space="preserve">Reservatório de fibra de vidro de 1000 L, incl. suporte em madeira de 7x12cm e 8x7cm, elevado de 4m, conf. projeto (1 utilização) </v>
          </cell>
          <cell r="C110" t="str">
            <v xml:space="preserve">und </v>
          </cell>
          <cell r="D110">
            <v>966.46</v>
          </cell>
        </row>
        <row r="111">
          <cell r="A111">
            <v>20712</v>
          </cell>
          <cell r="B111" t="str">
            <v xml:space="preserve">Rede de água com padrão de entrada d'água diâm. 3/4", conf. espec. CESAN, incl. tubos e conexões para alimentação, distribuição, extravasor e limpeza, cons. o padrão a 25m, conf. projeto (1 utilização) </v>
          </cell>
          <cell r="C111" t="str">
            <v xml:space="preserve">m </v>
          </cell>
          <cell r="D111">
            <v>22.77</v>
          </cell>
        </row>
        <row r="112">
          <cell r="A112">
            <v>20713</v>
          </cell>
          <cell r="B112" t="str">
            <v xml:space="preserve">Rede de luz, incl. padrão entrada de energia trifás., cabo de ligação até barracões, quadro de distrib., disj. e chave de força (quando necessário), cons. 20m entre padrão entrada e QDG, conf. projeto (1 utilização) </v>
          </cell>
          <cell r="C112" t="str">
            <v xml:space="preserve">m </v>
          </cell>
          <cell r="D112">
            <v>286.49</v>
          </cell>
        </row>
        <row r="113">
          <cell r="A113">
            <v>20714</v>
          </cell>
          <cell r="B113" t="str">
            <v xml:space="preserve">Rede de esgoto, contendo fossa e filtro, inclusive tubos e conexões de ligação entre caixas, considerando distância de 25m, conforme projeto (1 utilização) </v>
          </cell>
          <cell r="C113" t="str">
            <v xml:space="preserve">m </v>
          </cell>
          <cell r="D113">
            <v>170.87</v>
          </cell>
        </row>
        <row r="114">
          <cell r="A114">
            <v>208</v>
          </cell>
          <cell r="B114" t="str">
            <v xml:space="preserve">INSTALAÇÃO DO CANTEIRO DE OBRAS (UTILIZAÇÃO 2 VEZES), PROJETO PADRÃO LABOR - NR.18 </v>
          </cell>
          <cell r="C114" t="str">
            <v/>
          </cell>
          <cell r="D114" t="str">
            <v/>
          </cell>
        </row>
        <row r="115">
          <cell r="A115">
            <v>20801</v>
          </cell>
          <cell r="B115" t="str">
            <v xml:space="preserve">Barracão para escritório com sanitário área 14.50m2, de chapa de compens. 12mm e pontalete 8x8cm, piso cimentado e cobertura de telha de fibroc. 6mm, incl. ponto de luz e cx. de inspeção, conf. projeto (2 utilizações) </v>
          </cell>
          <cell r="C115" t="str">
            <v xml:space="preserve">m2 </v>
          </cell>
          <cell r="D115">
            <v>290.27</v>
          </cell>
        </row>
        <row r="116">
          <cell r="A116">
            <v>20802</v>
          </cell>
          <cell r="B116" t="str">
            <v xml:space="preserve">Barracão para almoxarifado área de 10.90m2, de chapa de compensado 12mm e pontaletes 8x8cm, piso cimentado e cobertura de telha de fibrocimento de 6mm, inclusive ponto de luz, conf. projeto (2 utilizações) </v>
          </cell>
          <cell r="C116" t="str">
            <v xml:space="preserve">m2 </v>
          </cell>
          <cell r="D116">
            <v>215.37</v>
          </cell>
        </row>
        <row r="117">
          <cell r="A117">
            <v>20803</v>
          </cell>
          <cell r="B117" t="str">
            <v xml:space="preserve">Barracão para depósito de cimento área de 10.90m2, de chapa de compensado 12mm e pontaletes 8x8cm, piso cimentado e cobertura de telhas de fibrocimento de 6mm, inclusive ponto de luz, conf. projeto (2 utilizações) </v>
          </cell>
          <cell r="C117" t="str">
            <v xml:space="preserve">m2 </v>
          </cell>
          <cell r="D117">
            <v>191.19</v>
          </cell>
        </row>
        <row r="118">
          <cell r="A118">
            <v>20804</v>
          </cell>
          <cell r="B118" t="str">
            <v xml:space="preserve">Refeitório com paredes de chapa de compens. 12mm e pontaletes 8x8cm, piso ciment. e cobert. de telhas fibroc. 6mm, incl. ponto de luz e cx. de inspeção (cons. 1.21m2/func./turno), conf. projeto (2 utilização) </v>
          </cell>
          <cell r="C118" t="str">
            <v xml:space="preserve">m2 </v>
          </cell>
          <cell r="D118">
            <v>190.96</v>
          </cell>
        </row>
        <row r="119">
          <cell r="A119">
            <v>20805</v>
          </cell>
          <cell r="B119" t="str">
            <v xml:space="preserve">Unidade de sanitário e vestiário para até 20 func. área 18.15m2, paredes de chapa compens. 12mm e pontalete 8x8cm, piso cimentado, cobert. telha fibroc. 6mm, incl. inst. de luz e cx. de inspeção, conf. projeto (2 utilizações) </v>
          </cell>
          <cell r="C119" t="str">
            <v xml:space="preserve">und </v>
          </cell>
          <cell r="D119">
            <v>5801.05</v>
          </cell>
        </row>
        <row r="120">
          <cell r="A120">
            <v>20806</v>
          </cell>
          <cell r="B120" t="str">
            <v xml:space="preserve">Unidade de sanitário e vestiário de 20 a 40 func. área 25.40m2, paredes de chapa compens. 12mm e pontalete 8x8cm, piso cimentado, cobert. telha fibroc. 6mm, incl. inst. de luz e cx. de inspeção, conf. projeto (2 utilizações) </v>
          </cell>
          <cell r="C120" t="str">
            <v xml:space="preserve">und </v>
          </cell>
          <cell r="D120">
            <v>8663.82</v>
          </cell>
        </row>
        <row r="121">
          <cell r="A121">
            <v>20807</v>
          </cell>
          <cell r="B121" t="str">
            <v xml:space="preserve">Unidade de sanitário e vestiário de 40 a 60 func. área 33.90m2, paredes de chapa compens. 12mm e pontalete 8x8cm, piso cimentado, cobert. telha fibroc. 6mm, incl. inst. de luz e cx. de inspeção, conf. projeto (2 utilizações) </v>
          </cell>
          <cell r="C121" t="str">
            <v xml:space="preserve">und </v>
          </cell>
          <cell r="D121">
            <v>10838.78</v>
          </cell>
        </row>
        <row r="122">
          <cell r="A122">
            <v>20808</v>
          </cell>
          <cell r="B122" t="str">
            <v xml:space="preserve">Galpão para serraria e carpintaria área 12.00m2, em peças de madeira 8x8cm e contraventamento de 5x7cm, cobertura de telhas de fibroc. de 6mm, inclusive ponto e cabo de alimentação da máquina, conf. projeto (2 utilizações) </v>
          </cell>
          <cell r="C122" t="str">
            <v xml:space="preserve">m2 </v>
          </cell>
          <cell r="D122">
            <v>77.81</v>
          </cell>
        </row>
        <row r="123">
          <cell r="A123">
            <v>20809</v>
          </cell>
          <cell r="B123" t="str">
            <v xml:space="preserve">Galpão para corte e armação com área de 6.00m2, de peças de madeira 8x8cm e contraventamento de 5x7cm, cobertura de telhas de fibroc. de 6mm, inclusive ponto e cabo de alimentação da máquina, conf. projeto (2 utilizações) </v>
          </cell>
          <cell r="C123" t="str">
            <v xml:space="preserve">m2 </v>
          </cell>
          <cell r="D123">
            <v>102.82</v>
          </cell>
        </row>
        <row r="124">
          <cell r="A124">
            <v>20810</v>
          </cell>
          <cell r="B124" t="str">
            <v xml:space="preserve">Reservatório de fibra de vidro de 500 L, incl. suporte em madeira de 7x12cm e 5x7cm, elevado de 4m, conforme projeto (2 utilizações) </v>
          </cell>
          <cell r="C124" t="str">
            <v xml:space="preserve">und </v>
          </cell>
          <cell r="D124">
            <v>486.02</v>
          </cell>
        </row>
        <row r="125">
          <cell r="A125">
            <v>20811</v>
          </cell>
          <cell r="B125" t="str">
            <v xml:space="preserve">Reservatório de fibra de vidro de 1000 L, inclusive suporte em madeira de 7x12cm e 5x7cm, elevado de 4m, conforme projeto (2 utilizações) </v>
          </cell>
          <cell r="C125" t="str">
            <v xml:space="preserve">und </v>
          </cell>
          <cell r="D125">
            <v>582.91</v>
          </cell>
        </row>
        <row r="126">
          <cell r="A126">
            <v>20812</v>
          </cell>
          <cell r="B126" t="str">
            <v xml:space="preserve">Rede de água, com padrão de entrada d'água diâm. 3/4", conf. espec. CESAN, incl. tubos e conexões para alimentação, distribuição, extravasor e limpeza, cons. o padrão a 25m, conf. projeto (2 utilizações) </v>
          </cell>
          <cell r="C126" t="str">
            <v xml:space="preserve">m </v>
          </cell>
          <cell r="D126">
            <v>15.71</v>
          </cell>
        </row>
        <row r="127">
          <cell r="A127">
            <v>209</v>
          </cell>
          <cell r="B127" t="str">
            <v xml:space="preserve">INSTALAÇÃO DO CANTEIRO DE OBRAS (UTILIZAÇÃO 3 VEZES), PROJETO PADRÃO LABOR - NR.18 </v>
          </cell>
          <cell r="C127" t="str">
            <v/>
          </cell>
          <cell r="D127" t="str">
            <v/>
          </cell>
        </row>
        <row r="128">
          <cell r="A128">
            <v>20901</v>
          </cell>
          <cell r="B128" t="str">
            <v xml:space="preserve">Barracão para escritório com sanitário área de 14.50m2, de chapa de compens. 12mm e pontalete 8x8cm, piso cimentado e cobertura de telha de fibroc. 6mm, incl. ponto de luz e cx. de inspeção, conf. projeto (3 utilizações) </v>
          </cell>
          <cell r="C128" t="str">
            <v xml:space="preserve">m2 </v>
          </cell>
          <cell r="D128">
            <v>268.95</v>
          </cell>
        </row>
        <row r="129">
          <cell r="A129">
            <v>20902</v>
          </cell>
          <cell r="B129" t="str">
            <v xml:space="preserve">Barracão para almoxarifado área de 10.90m2, de chapa de compensado 12mm e pontaletes 8x8cm, piso cimentado e cobertura de telhas de fibrocimento de 6mm, incl. ponto de luz, conf. projeto (3 utilizações) </v>
          </cell>
          <cell r="C129" t="str">
            <v xml:space="preserve">m2 </v>
          </cell>
          <cell r="D129">
            <v>205.36</v>
          </cell>
        </row>
        <row r="130">
          <cell r="A130">
            <v>20903</v>
          </cell>
          <cell r="B130" t="str">
            <v xml:space="preserve">Barracão para depósito de cimento área de 10.90m2, de chapa de compensado 12mm e pontaletes 8x8cm, piso cimentado e cobertura de telhas de fibrocimento de 6mm, incl. ponto de luz, conf. projeto (3 utilizações) </v>
          </cell>
          <cell r="C130" t="str">
            <v xml:space="preserve">m2 </v>
          </cell>
          <cell r="D130">
            <v>183.05</v>
          </cell>
        </row>
        <row r="131">
          <cell r="A131">
            <v>20904</v>
          </cell>
          <cell r="B131" t="str">
            <v xml:space="preserve">Refeitório com paredes de chapa de compens. 12mm e pontaletes 8x8cm, piso ciment. e cobert.de telhas fibroc. 6mm, incl. ponto de luz e cx. de inspeção (cons. 1.21 m2/func/turno), conf. projeto (3 utilizações) </v>
          </cell>
          <cell r="C131" t="str">
            <v xml:space="preserve">m2 </v>
          </cell>
          <cell r="D131">
            <v>169.64</v>
          </cell>
        </row>
        <row r="132">
          <cell r="A132">
            <v>20905</v>
          </cell>
          <cell r="B132" t="str">
            <v xml:space="preserve">Unidade de sanitário e vestiário para até 20 func. área 18.15m2, paredes de chapa compens. 12mm e pontaletes 8x8cm, piso cimentado, cobert. telha fibroc. 6mm, incl. inst. de luz e cx.de inspeção, conf. projeto (3 utilizações) </v>
          </cell>
          <cell r="C132" t="str">
            <v xml:space="preserve">und </v>
          </cell>
          <cell r="D132">
            <v>5531.01</v>
          </cell>
        </row>
        <row r="133">
          <cell r="A133">
            <v>20906</v>
          </cell>
          <cell r="B133" t="str">
            <v xml:space="preserve">Unidade de sanitário e vestiário de 20 a 40 func. área 25.40m2, paredes de chapa compens. 12mm e pontaletes 8x8cm, piso cimentado, cobert. telha fibroc. 6mm, incl. inst. de luz e cx. de inspeção, conf. projeto (3 utilizações) </v>
          </cell>
          <cell r="C133" t="str">
            <v xml:space="preserve">und </v>
          </cell>
          <cell r="D133">
            <v>8235.1</v>
          </cell>
        </row>
        <row r="134">
          <cell r="A134">
            <v>20907</v>
          </cell>
          <cell r="B134" t="str">
            <v xml:space="preserve">Unidade de sanitário e vestiário de 40 a 60 func. área 33.90m2, paredes de chapa compens/. 12mm e pontaletes 8x8cm, piso cimentado, cobert. telha fibroc. 6mm, incl. inst. de luz e cx. de inspeção, conf. projeto (3 utilizações) </v>
          </cell>
          <cell r="C134" t="str">
            <v xml:space="preserve">und </v>
          </cell>
          <cell r="D134">
            <v>10274.25</v>
          </cell>
        </row>
        <row r="135">
          <cell r="A135">
            <v>20908</v>
          </cell>
          <cell r="B135" t="str">
            <v xml:space="preserve">Galpão para serraria e carpintaria área 12.00m2, de peças de madeira 8x8cm e contraventamento de 5x7cm, cobertura de telhas de fibroc. de 6mm, inclusive ponto e cabo de alimentação da máquina, conf. projeto (3 utilizações) </v>
          </cell>
          <cell r="C135" t="str">
            <v xml:space="preserve">m2 </v>
          </cell>
          <cell r="D135">
            <v>69.400000000000006</v>
          </cell>
        </row>
        <row r="136">
          <cell r="A136">
            <v>20909</v>
          </cell>
          <cell r="B136" t="str">
            <v xml:space="preserve">Galpão para corte e armação com área de 6.00m2, de peças de madeira 8x8cm e contraventamento de 5x7cm, cobertura de telha de fibroc. 6mm, inclusive ponto e cabo de alimentação da máquina, conf. projeto (3 utilizações) </v>
          </cell>
          <cell r="C136" t="str">
            <v xml:space="preserve">m2 </v>
          </cell>
          <cell r="D136">
            <v>91.92</v>
          </cell>
        </row>
        <row r="137">
          <cell r="A137">
            <v>20910</v>
          </cell>
          <cell r="B137" t="str">
            <v xml:space="preserve">Reservatório de fibra de vidro de 500 L, incl. suporte em madeira de 7x12cm e 5x7cm, elevado de 4m, conf. projeto (3 utilizações) </v>
          </cell>
          <cell r="C137" t="str">
            <v xml:space="preserve">und </v>
          </cell>
          <cell r="D137">
            <v>445.04</v>
          </cell>
        </row>
        <row r="138">
          <cell r="A138">
            <v>20911</v>
          </cell>
          <cell r="B138" t="str">
            <v xml:space="preserve">Reservatório de fibra de vidro de 1000 L, incl. suporte em madeira de 7x12cm e 5x7cm, elevado de 4m, conf. projeto (3 utilizações) </v>
          </cell>
          <cell r="C138" t="str">
            <v xml:space="preserve">und </v>
          </cell>
          <cell r="D138">
            <v>522.41999999999996</v>
          </cell>
        </row>
        <row r="139">
          <cell r="A139">
            <v>20912</v>
          </cell>
          <cell r="B139" t="str">
            <v xml:space="preserve">Rede de água, com padrão de entrada d'água diâm. 3/4", conf. espec. CESAN, incl. tubos e conexões para alimentação, distribuição, extravasor e limpeza, cons. o padrão a 25m, conf. projeto (3 utilizações) </v>
          </cell>
          <cell r="C139" t="str">
            <v xml:space="preserve">m </v>
          </cell>
          <cell r="D139">
            <v>13.35</v>
          </cell>
        </row>
        <row r="140">
          <cell r="A140">
            <v>20913</v>
          </cell>
          <cell r="B140" t="str">
            <v xml:space="preserve">Rede de luz, incl. padrão entrada de energia trifás., cabo de ligação até barracões, quadro de distrib., disj. e chave de força (quando necessário), cons. 20m entre padrão entrada e QDG, conf. projeto (3 utilizações) </v>
          </cell>
          <cell r="C140" t="str">
            <v xml:space="preserve">m </v>
          </cell>
          <cell r="D140">
            <v>158.66</v>
          </cell>
        </row>
        <row r="141">
          <cell r="A141">
            <v>3</v>
          </cell>
          <cell r="B141" t="str">
            <v xml:space="preserve">MOVIMENTO DE TERRA </v>
          </cell>
          <cell r="C141" t="str">
            <v/>
          </cell>
          <cell r="D141" t="str">
            <v/>
          </cell>
        </row>
        <row r="142">
          <cell r="A142">
            <v>301</v>
          </cell>
          <cell r="B142" t="str">
            <v xml:space="preserve">ESCAVAÇÕES </v>
          </cell>
          <cell r="C142" t="str">
            <v/>
          </cell>
          <cell r="D142" t="str">
            <v/>
          </cell>
        </row>
        <row r="143">
          <cell r="A143">
            <v>30101</v>
          </cell>
          <cell r="B143" t="str">
            <v xml:space="preserve">Escavação manual em material de 1a. categoria, até 1.50 m de profundidade </v>
          </cell>
          <cell r="C143" t="str">
            <v xml:space="preserve">m3 </v>
          </cell>
          <cell r="D143">
            <v>21.9</v>
          </cell>
        </row>
        <row r="144">
          <cell r="A144">
            <v>30102</v>
          </cell>
          <cell r="B144" t="str">
            <v xml:space="preserve">Escavação manual em material de 2a. categoria, até 1.50 m de profundidade </v>
          </cell>
          <cell r="C144" t="str">
            <v xml:space="preserve">m3 </v>
          </cell>
          <cell r="D144">
            <v>37.06</v>
          </cell>
        </row>
        <row r="145">
          <cell r="A145">
            <v>30103</v>
          </cell>
          <cell r="B145" t="str">
            <v xml:space="preserve">Escavação mecânica em material de 1a. categoria </v>
          </cell>
          <cell r="C145" t="str">
            <v xml:space="preserve">m3 </v>
          </cell>
          <cell r="D145">
            <v>9.25</v>
          </cell>
        </row>
        <row r="146">
          <cell r="A146">
            <v>30104</v>
          </cell>
          <cell r="B146" t="str">
            <v xml:space="preserve">Escavação mecânica em material de 2a. categoria </v>
          </cell>
          <cell r="C146" t="str">
            <v xml:space="preserve">m3 </v>
          </cell>
          <cell r="D146">
            <v>12.93</v>
          </cell>
        </row>
        <row r="147">
          <cell r="A147">
            <v>30111</v>
          </cell>
          <cell r="B147" t="str">
            <v xml:space="preserve">Escavação manual em rocha, com uso de explosivos e perfuração manual, até 2.00 m de profundidade, em área urbana </v>
          </cell>
          <cell r="C147" t="str">
            <v xml:space="preserve">m3 </v>
          </cell>
          <cell r="D147">
            <v>164.94</v>
          </cell>
        </row>
        <row r="148">
          <cell r="A148">
            <v>30116</v>
          </cell>
          <cell r="B148" t="str">
            <v xml:space="preserve">Escavação manual em rocha, com uso de explosivo e perfuração manual, até 2.00 m de profundidade, em área urbana, serviço terceirizado </v>
          </cell>
          <cell r="C148" t="str">
            <v xml:space="preserve">m3 </v>
          </cell>
          <cell r="D148">
            <v>102.4</v>
          </cell>
        </row>
        <row r="149">
          <cell r="A149">
            <v>30119</v>
          </cell>
          <cell r="B149" t="str">
            <v xml:space="preserve">Apiloamento do fundo de vala com maço de 30 a 60kg </v>
          </cell>
          <cell r="C149" t="str">
            <v xml:space="preserve">m2 </v>
          </cell>
          <cell r="D149">
            <v>11.46</v>
          </cell>
        </row>
        <row r="150">
          <cell r="A150">
            <v>302</v>
          </cell>
          <cell r="B150" t="str">
            <v xml:space="preserve">REATERRO E COMPACTAÇÃO </v>
          </cell>
          <cell r="C150" t="str">
            <v/>
          </cell>
          <cell r="D150" t="str">
            <v/>
          </cell>
        </row>
        <row r="151">
          <cell r="A151">
            <v>30201</v>
          </cell>
          <cell r="B151" t="str">
            <v xml:space="preserve">Reaterro apiloado de cavas de fundação, em camadas de 20 cm </v>
          </cell>
          <cell r="C151" t="str">
            <v xml:space="preserve">m3 </v>
          </cell>
          <cell r="D151">
            <v>23.58</v>
          </cell>
        </row>
        <row r="152">
          <cell r="A152">
            <v>30202</v>
          </cell>
          <cell r="B152" t="str">
            <v xml:space="preserve">Material para aterro (fornecimento) </v>
          </cell>
          <cell r="C152" t="str">
            <v xml:space="preserve">m3 </v>
          </cell>
          <cell r="D152">
            <v>69.180000000000007</v>
          </cell>
        </row>
        <row r="153">
          <cell r="A153">
            <v>30203</v>
          </cell>
          <cell r="B153" t="str">
            <v xml:space="preserve">Lastro de brita 3 e 4, apiloado manualmente </v>
          </cell>
          <cell r="C153" t="str">
            <v xml:space="preserve">m3 </v>
          </cell>
          <cell r="D153">
            <v>84.04</v>
          </cell>
        </row>
        <row r="154">
          <cell r="A154">
            <v>30204</v>
          </cell>
          <cell r="B154" t="str">
            <v xml:space="preserve">Lastro de areia </v>
          </cell>
          <cell r="C154" t="str">
            <v xml:space="preserve">m3 </v>
          </cell>
          <cell r="D154">
            <v>92.76</v>
          </cell>
        </row>
        <row r="155">
          <cell r="A155">
            <v>30206</v>
          </cell>
          <cell r="B155" t="str">
            <v xml:space="preserve">Aterro para regularização do terreno em areia, inclusive adensamento hidráulico e fornecimento do material (máximo de 100m3) </v>
          </cell>
          <cell r="C155" t="str">
            <v xml:space="preserve">m3 </v>
          </cell>
          <cell r="D155">
            <v>63.99</v>
          </cell>
        </row>
        <row r="156">
          <cell r="A156">
            <v>30208</v>
          </cell>
          <cell r="B156" t="str">
            <v xml:space="preserve">Aterro para regularização do terreno em argila, inclusive adensamento manual e fornecimento do material (máximo de 100m3) </v>
          </cell>
          <cell r="C156" t="str">
            <v xml:space="preserve">m3 </v>
          </cell>
          <cell r="D156">
            <v>61.94</v>
          </cell>
        </row>
        <row r="157">
          <cell r="A157">
            <v>30211</v>
          </cell>
          <cell r="B157" t="str">
            <v xml:space="preserve">Reaterro de valas, exclusive compactação </v>
          </cell>
          <cell r="C157" t="str">
            <v xml:space="preserve">m3 </v>
          </cell>
          <cell r="D157">
            <v>3.03</v>
          </cell>
        </row>
        <row r="158">
          <cell r="A158">
            <v>303</v>
          </cell>
          <cell r="B158" t="str">
            <v xml:space="preserve">TRANSPORTES </v>
          </cell>
          <cell r="C158" t="str">
            <v/>
          </cell>
          <cell r="D158" t="str">
            <v/>
          </cell>
        </row>
        <row r="159">
          <cell r="A159">
            <v>30304</v>
          </cell>
          <cell r="B159" t="str">
            <v xml:space="preserve">Índice de preço para remoção de entulho decorrente da execução de obras, incluindo aluguel da caçamba, carga, descarga e transporte </v>
          </cell>
          <cell r="C159" t="str">
            <v xml:space="preserve">m3 </v>
          </cell>
          <cell r="D159">
            <v>24.73</v>
          </cell>
        </row>
        <row r="160">
          <cell r="A160">
            <v>30305</v>
          </cell>
          <cell r="B160" t="str">
            <v xml:space="preserve">Transporte de material encosta acima, serviço inteiramente manual, a 10m de distância, considerados ao longo da encosta, inclusive carga e descarga (txdam) </v>
          </cell>
          <cell r="C160" t="str">
            <v xml:space="preserve">und </v>
          </cell>
          <cell r="D160">
            <v>14.36</v>
          </cell>
        </row>
        <row r="161">
          <cell r="A161">
            <v>30306</v>
          </cell>
          <cell r="B161" t="str">
            <v xml:space="preserve">Transporte de material encosta abaixo, serviço inteiramente manual, a 10m de distância, considerados ao longo da encosta, inclusive carga e descarga (txdam) </v>
          </cell>
          <cell r="C161" t="str">
            <v xml:space="preserve">und </v>
          </cell>
          <cell r="D161">
            <v>6.94</v>
          </cell>
        </row>
        <row r="162">
          <cell r="A162">
            <v>4</v>
          </cell>
          <cell r="B162" t="str">
            <v xml:space="preserve">ESTRUTURAS </v>
          </cell>
          <cell r="C162" t="str">
            <v/>
          </cell>
          <cell r="D162" t="str">
            <v/>
          </cell>
        </row>
        <row r="163">
          <cell r="A163">
            <v>402</v>
          </cell>
          <cell r="B163" t="str">
            <v xml:space="preserve">INFRA-ESTRUTURA (FUNDAÇÃO) </v>
          </cell>
          <cell r="C163" t="str">
            <v/>
          </cell>
          <cell r="D163" t="str">
            <v/>
          </cell>
        </row>
        <row r="164">
          <cell r="A164">
            <v>40202</v>
          </cell>
          <cell r="B164" t="str">
            <v xml:space="preserve">Fornecimento, preparo e aplicação de concreto ciclópico Fck=15MPa com 30% de pedra de mão </v>
          </cell>
          <cell r="C164" t="str">
            <v xml:space="preserve">m3 </v>
          </cell>
          <cell r="D164">
            <v>321.48</v>
          </cell>
        </row>
        <row r="165">
          <cell r="A165">
            <v>40206</v>
          </cell>
          <cell r="B165" t="str">
            <v xml:space="preserve">Forma de tábua de madeira de 2.5 x 30.0 cm para fundações, levando-se em conta a utilização 5 vezes (incluido o material, corte, montagem, escoramento e desfôrma) </v>
          </cell>
          <cell r="C165" t="str">
            <v xml:space="preserve">m2 </v>
          </cell>
          <cell r="D165">
            <v>40.68</v>
          </cell>
        </row>
        <row r="166">
          <cell r="A166">
            <v>40224</v>
          </cell>
          <cell r="B166" t="str">
            <v xml:space="preserve">Fornecimento, preparo e aplicação de concreto Fck = 30 MPa (com brita 1 e 2) - (5% de perdas já incluído no custo) </v>
          </cell>
          <cell r="C166" t="str">
            <v xml:space="preserve">m3 </v>
          </cell>
          <cell r="D166">
            <v>393.01</v>
          </cell>
        </row>
        <row r="167">
          <cell r="A167">
            <v>40226</v>
          </cell>
          <cell r="B167" t="str">
            <v xml:space="preserve">Fornecimento, preparo e aplicação de concreto ciclópico 15 MPa com 30% de adição de pedra de mão </v>
          </cell>
          <cell r="C167" t="str">
            <v xml:space="preserve">m3 </v>
          </cell>
          <cell r="D167">
            <v>285.73</v>
          </cell>
        </row>
        <row r="168">
          <cell r="A168">
            <v>40231</v>
          </cell>
          <cell r="B168" t="str">
            <v xml:space="preserve">Fornecimento, preparo e aplicação de concreto magro com consumo mínimo de cimento de 250 kg/m3 (brita 1 e 2) - (5% de perdas já incluído no custo) </v>
          </cell>
          <cell r="C168" t="str">
            <v xml:space="preserve">m3 </v>
          </cell>
          <cell r="D168">
            <v>323.05</v>
          </cell>
        </row>
        <row r="169">
          <cell r="A169">
            <v>40232</v>
          </cell>
          <cell r="B169" t="str">
            <v xml:space="preserve">Fornecimento, preparo e aplicação de concreto Fck=15 MPa (brita 1) - (5% de perdas já incluído no custo) </v>
          </cell>
          <cell r="C169" t="str">
            <v xml:space="preserve">m3 </v>
          </cell>
          <cell r="D169">
            <v>345.23</v>
          </cell>
        </row>
        <row r="170">
          <cell r="A170">
            <v>40233</v>
          </cell>
          <cell r="B170" t="str">
            <v xml:space="preserve">Fornecimento, preparo e aplicação de concreto Fck=15 MPa (brita 1 e 2) - (5% de perdas já incluído no custo) </v>
          </cell>
          <cell r="C170" t="str">
            <v xml:space="preserve">m3 </v>
          </cell>
          <cell r="D170">
            <v>340.76</v>
          </cell>
        </row>
        <row r="171">
          <cell r="A171">
            <v>40234</v>
          </cell>
          <cell r="B171" t="str">
            <v xml:space="preserve">Fornecimento, preparo e aplicação de concreto Fck=20 MPa (brita 1) - (5% de perdas já incluído no custo) </v>
          </cell>
          <cell r="C171" t="str">
            <v xml:space="preserve">m3 </v>
          </cell>
          <cell r="D171">
            <v>362.73</v>
          </cell>
        </row>
        <row r="172">
          <cell r="A172">
            <v>40235</v>
          </cell>
          <cell r="B172" t="str">
            <v xml:space="preserve">Fornecimento, preparo e aplicação de concreto Fck=20 MPa (brita 1 e 2) - (5% de perdas já incluído no custo) </v>
          </cell>
          <cell r="C172" t="str">
            <v xml:space="preserve">m3 </v>
          </cell>
          <cell r="D172">
            <v>358.13</v>
          </cell>
        </row>
        <row r="173">
          <cell r="A173">
            <v>40236</v>
          </cell>
          <cell r="B173" t="str">
            <v xml:space="preserve">Fornecimento, preparo e aplicação de concreto Fck=25 MPa (brita 1) - (5% de perdas já incluído no custo) </v>
          </cell>
          <cell r="C173" t="str">
            <v xml:space="preserve">m3 </v>
          </cell>
          <cell r="D173">
            <v>383.71</v>
          </cell>
        </row>
        <row r="174">
          <cell r="A174">
            <v>40237</v>
          </cell>
          <cell r="B174" t="str">
            <v xml:space="preserve">Fornecimento, preparo e aplicação de concreto Fck=25 MPa (brita 1 e 2) - (5% de perdas já incluído no custo) </v>
          </cell>
          <cell r="C174" t="str">
            <v xml:space="preserve">m3 </v>
          </cell>
          <cell r="D174">
            <v>377.2</v>
          </cell>
        </row>
        <row r="175">
          <cell r="A175">
            <v>40238</v>
          </cell>
          <cell r="B175" t="str">
            <v xml:space="preserve">Forma de chapa compensada resinada 12mm, levando-se em conta a utilização 3 vezes (incluido o material, corte, montagem, escoramento e desfôrma) </v>
          </cell>
          <cell r="C175" t="str">
            <v xml:space="preserve">m2 </v>
          </cell>
          <cell r="D175">
            <v>40.74</v>
          </cell>
        </row>
        <row r="176">
          <cell r="A176">
            <v>40239</v>
          </cell>
          <cell r="B176" t="str">
            <v xml:space="preserve">Fornecimento e aplicação de concreto USINADO Fck=20 MPa - considerando lançamento MANUAL para INFRA-ESTRUTURA (5% de perdas já incluído no custo) </v>
          </cell>
          <cell r="C176" t="str">
            <v xml:space="preserve">m3 </v>
          </cell>
          <cell r="D176">
            <v>365.11</v>
          </cell>
        </row>
        <row r="177">
          <cell r="A177">
            <v>40240</v>
          </cell>
          <cell r="B177" t="str">
            <v xml:space="preserve">Fornecimento e aplicação de concreto USINADO Fck=25 MPa - considerando lançamento MANUAL para INFRA-ESTRUTURA (5% de perdas já incluído no custo) </v>
          </cell>
          <cell r="C177" t="str">
            <v xml:space="preserve">m3 </v>
          </cell>
          <cell r="D177">
            <v>375.14</v>
          </cell>
        </row>
        <row r="178">
          <cell r="A178">
            <v>40241</v>
          </cell>
          <cell r="B178" t="str">
            <v xml:space="preserve">Forn. e aplicação de concr. USINADO Fck maior ou igual a 30 MPa p/galerias c/consumo mínimo de 424 kg de cimento por m3 de concr. e fator água/cimento 0.45-cons. lançamento MANUAL p/ INFRA-ESTR. (5% de perdas já incluído no custo) </v>
          </cell>
          <cell r="C178" t="str">
            <v xml:space="preserve">m3 </v>
          </cell>
          <cell r="D178">
            <v>426.94</v>
          </cell>
        </row>
        <row r="179">
          <cell r="A179">
            <v>40243</v>
          </cell>
          <cell r="B179" t="str">
            <v xml:space="preserve">Fornecimento, dobragem e colocação em forma, de armadura CA-50 A média, diâmetro de 6.3 a 10.0 mm </v>
          </cell>
          <cell r="C179" t="str">
            <v xml:space="preserve">kg </v>
          </cell>
          <cell r="D179">
            <v>7.55</v>
          </cell>
        </row>
        <row r="180">
          <cell r="A180">
            <v>40245</v>
          </cell>
          <cell r="B180" t="str">
            <v xml:space="preserve">Fornecimento, dobragem e colocação em fôrma, de armadura CA-50 A grossa diâmetro de 12.5 a 25.0 mm (1/2 a 1") </v>
          </cell>
          <cell r="C180" t="str">
            <v xml:space="preserve">kg </v>
          </cell>
          <cell r="D180">
            <v>6.86</v>
          </cell>
        </row>
        <row r="181">
          <cell r="A181">
            <v>40246</v>
          </cell>
          <cell r="B181" t="str">
            <v xml:space="preserve">Fornecimento, dobragem e colocação em fôrma, de armadura CA-60 B fina, diâmetro de 4.0 a 7.0mm </v>
          </cell>
          <cell r="C181" t="str">
            <v xml:space="preserve">kg </v>
          </cell>
          <cell r="D181">
            <v>7.18</v>
          </cell>
        </row>
        <row r="182">
          <cell r="A182">
            <v>40249</v>
          </cell>
          <cell r="B182" t="str">
            <v xml:space="preserve">Forma de tábua de madeira de 2.5x30.0cm, levando-se em conta utilização 1 vez (incluindo o material, corte, montagem, escoramento e desforma) </v>
          </cell>
          <cell r="C182" t="str">
            <v xml:space="preserve">m2 </v>
          </cell>
          <cell r="D182">
            <v>80.63</v>
          </cell>
        </row>
        <row r="183">
          <cell r="A183">
            <v>40250</v>
          </cell>
          <cell r="B183" t="str">
            <v xml:space="preserve">Forma de tábua de madeira de 2.5x30.0cm, levando-se em conta utilização 3 vezes (incluindo o material, corte, montagem, escoramento e desforma) </v>
          </cell>
          <cell r="C183" t="str">
            <v xml:space="preserve">m2 </v>
          </cell>
          <cell r="D183">
            <v>54.12</v>
          </cell>
        </row>
        <row r="184">
          <cell r="A184">
            <v>403</v>
          </cell>
          <cell r="B184" t="str">
            <v xml:space="preserve">SUPER-ESTRUTURA </v>
          </cell>
          <cell r="C184" t="str">
            <v/>
          </cell>
          <cell r="D184" t="str">
            <v/>
          </cell>
        </row>
        <row r="185">
          <cell r="A185">
            <v>40304</v>
          </cell>
          <cell r="B185" t="str">
            <v xml:space="preserve">Fôrma chapas de madeira compensada resinada, de 12 mm de espessura, levando-se em conta a utilização 3 vezes, reforçadas com sarrafos de madeira de 2.5 x 10.0 cm (incl. material, montagem, escoramento com pontalete 8x8cm e desf.) </v>
          </cell>
          <cell r="C185" t="str">
            <v xml:space="preserve">m2 </v>
          </cell>
          <cell r="D185">
            <v>76.97</v>
          </cell>
        </row>
        <row r="186">
          <cell r="A186">
            <v>40315</v>
          </cell>
          <cell r="B186" t="str">
            <v xml:space="preserve">Fornecimento, preparo e aplicação de concreto Fck = 30 MPa (com brita 1 e 2) - (5% de perdas já incluído no custo) </v>
          </cell>
          <cell r="C186" t="str">
            <v xml:space="preserve">m3 </v>
          </cell>
          <cell r="D186">
            <v>436.07</v>
          </cell>
        </row>
        <row r="187">
          <cell r="A187">
            <v>40319</v>
          </cell>
          <cell r="B187" t="str">
            <v xml:space="preserve">Fornecimento, preparo e aplicação de concreto Fck=15 MPa (brita 1) - (5% de perdas já incluído no custo) </v>
          </cell>
          <cell r="C187" t="str">
            <v xml:space="preserve">m3 </v>
          </cell>
          <cell r="D187">
            <v>388.29</v>
          </cell>
        </row>
        <row r="188">
          <cell r="A188">
            <v>40320</v>
          </cell>
          <cell r="B188" t="str">
            <v xml:space="preserve">Fornecimento, preparo e aplicação de concreto Fck=15 MPa (brita 1 e 2) - (5% de perdas já incluído no custo) </v>
          </cell>
          <cell r="C188" t="str">
            <v xml:space="preserve">m3 </v>
          </cell>
          <cell r="D188">
            <v>383.82</v>
          </cell>
        </row>
        <row r="189">
          <cell r="A189">
            <v>40321</v>
          </cell>
          <cell r="B189" t="str">
            <v xml:space="preserve">Fornecimento, preparo e aplicação de concreto Fck=20 MPa (brita 1) - (5% de perdas já incluído no custo) </v>
          </cell>
          <cell r="C189" t="str">
            <v xml:space="preserve">m3 </v>
          </cell>
          <cell r="D189">
            <v>405.79</v>
          </cell>
        </row>
        <row r="190">
          <cell r="A190">
            <v>40322</v>
          </cell>
          <cell r="B190" t="str">
            <v xml:space="preserve">Fornecimento, preparo e aplicação de concreto Fck=20 MPa (brita 1 e 2) - (5% de perdas já incluído no custo) </v>
          </cell>
          <cell r="C190" t="str">
            <v xml:space="preserve">m3 </v>
          </cell>
          <cell r="D190">
            <v>401.19</v>
          </cell>
        </row>
        <row r="191">
          <cell r="A191">
            <v>40323</v>
          </cell>
          <cell r="B191" t="str">
            <v xml:space="preserve">Fornecimento, preparo e aplicação de concreto Fck=25 MPa (brita 1) - (5% de perdas já incluído no custo) </v>
          </cell>
          <cell r="C191" t="str">
            <v xml:space="preserve">m3 </v>
          </cell>
          <cell r="D191">
            <v>426.76</v>
          </cell>
        </row>
        <row r="192">
          <cell r="A192">
            <v>40324</v>
          </cell>
          <cell r="B192" t="str">
            <v xml:space="preserve">Fornecimento, preparo e aplicação de concreto Fck=25 MPa (brita 1 e 2) - (5% de perdas já incluído no custo) </v>
          </cell>
          <cell r="C192" t="str">
            <v xml:space="preserve">m3 </v>
          </cell>
          <cell r="D192">
            <v>420.26</v>
          </cell>
        </row>
        <row r="193">
          <cell r="A193">
            <v>40328</v>
          </cell>
          <cell r="B193" t="str">
            <v xml:space="preserve">Fornecimento, dobragem e colocação em fôrma, de armadura CA-50 A média, diâmetro de 6.3 a 10.0 mm </v>
          </cell>
          <cell r="C193" t="str">
            <v xml:space="preserve">kg </v>
          </cell>
          <cell r="D193">
            <v>7.55</v>
          </cell>
        </row>
        <row r="194">
          <cell r="A194">
            <v>40329</v>
          </cell>
          <cell r="B194" t="str">
            <v xml:space="preserve">Fornecimento e aplicação de concreto USINADO Fck=20 MPa - considerando BOMBEAMENTO (5% de perdas já incluído no custo) (6% de taxa p/concr.bombeavel) </v>
          </cell>
          <cell r="C194" t="str">
            <v xml:space="preserve">m3 </v>
          </cell>
          <cell r="D194">
            <v>363.11</v>
          </cell>
        </row>
        <row r="195">
          <cell r="A195">
            <v>40330</v>
          </cell>
          <cell r="B195" t="str">
            <v xml:space="preserve">Fornecimento e aplicação de concreto USINADO Fck=25 MPa - considerando BOMBEAMENTO (5% de perdas já incluído no custo) (6% de taxa p/concr.bombeavel) </v>
          </cell>
          <cell r="C195" t="str">
            <v xml:space="preserve">m3 </v>
          </cell>
          <cell r="D195">
            <v>373.72</v>
          </cell>
        </row>
        <row r="196">
          <cell r="A196">
            <v>40332</v>
          </cell>
          <cell r="B196" t="str">
            <v xml:space="preserve">Fornecimento, dobragem e colocação em fôrma, de armadura CA-50 A grossa, diâmetro de 12.5 a 25.0mm </v>
          </cell>
          <cell r="C196" t="str">
            <v xml:space="preserve">kg </v>
          </cell>
          <cell r="D196">
            <v>6.86</v>
          </cell>
        </row>
        <row r="197">
          <cell r="A197">
            <v>40333</v>
          </cell>
          <cell r="B197" t="str">
            <v xml:space="preserve">Fornecimento, dobragem e colocação em forma, de armadura CA-60 B fina, diâmetro de 4.0 a 7.0mm </v>
          </cell>
          <cell r="C197" t="str">
            <v xml:space="preserve">kg </v>
          </cell>
          <cell r="D197">
            <v>7.18</v>
          </cell>
        </row>
        <row r="198">
          <cell r="A198">
            <v>40336</v>
          </cell>
          <cell r="B198" t="str">
            <v xml:space="preserve">Forma de tábua de madeira de 2.5 x 30.0cm, levando-se em conta utilização 2 vezes </v>
          </cell>
          <cell r="C198" t="str">
            <v xml:space="preserve">m2 </v>
          </cell>
          <cell r="D198">
            <v>94.64</v>
          </cell>
        </row>
        <row r="199">
          <cell r="A199">
            <v>40337</v>
          </cell>
          <cell r="B199" t="str">
            <v xml:space="preserve">Fôrma em chapa de madeira compensada plastificada 12mm para estrutura em geral, 5 reaproveitamentos, reforçada com sarrafos de madeira 2.5x10cm (incl material, corte, montagem, escoras em eucalipto e desforma) </v>
          </cell>
          <cell r="C199" t="str">
            <v xml:space="preserve">m2 </v>
          </cell>
          <cell r="D199">
            <v>55.18</v>
          </cell>
        </row>
        <row r="200">
          <cell r="A200">
            <v>40339</v>
          </cell>
          <cell r="B200" t="str">
            <v xml:space="preserve">Forma de chapas madeira compensada resinada, esp. 12mm, levando-se em conta a utilização 3 vezes, reforçadas com sarrafos de madeira de 2.5 x 10.0cm (incl material, corte, montagem, escoras em eucalipto e desforma) </v>
          </cell>
          <cell r="C200" t="str">
            <v xml:space="preserve">m2 </v>
          </cell>
          <cell r="D200">
            <v>63.53</v>
          </cell>
        </row>
        <row r="201">
          <cell r="A201">
            <v>404</v>
          </cell>
          <cell r="B201" t="str">
            <v xml:space="preserve">ESTRUTURAS DE CONCRETO APARENTE </v>
          </cell>
          <cell r="C201" t="str">
            <v/>
          </cell>
          <cell r="D201" t="str">
            <v/>
          </cell>
        </row>
        <row r="202">
          <cell r="A202">
            <v>40405</v>
          </cell>
          <cell r="B202" t="str">
            <v xml:space="preserve">Forma com chapa compensada plastificada esp. 12mm, utilização 5 vezes </v>
          </cell>
          <cell r="C202" t="str">
            <v xml:space="preserve">m2 </v>
          </cell>
          <cell r="D202">
            <v>64.650000000000006</v>
          </cell>
        </row>
        <row r="203">
          <cell r="A203">
            <v>406</v>
          </cell>
          <cell r="B203" t="str">
            <v xml:space="preserve">LAJES PRÉ-MOLDADAS </v>
          </cell>
          <cell r="C203" t="str">
            <v/>
          </cell>
          <cell r="D203" t="str">
            <v/>
          </cell>
        </row>
        <row r="204">
          <cell r="A204">
            <v>40601</v>
          </cell>
          <cell r="B204" t="str">
            <v xml:space="preserve">Laje pré-moldada para forro simples revestido, vão até 3.5m, capeamento 2cm, esp. 10cm, Fck = 150Kg/cm2 </v>
          </cell>
          <cell r="C204" t="str">
            <v xml:space="preserve">m2 </v>
          </cell>
          <cell r="D204">
            <v>62.11</v>
          </cell>
        </row>
        <row r="205">
          <cell r="A205">
            <v>40602</v>
          </cell>
          <cell r="B205" t="str">
            <v xml:space="preserve">Laje pré-moldada, sobrecarga 300 Kg/m2, vão de 3.5m a 4.3m, capeamento 4cm, esp. 12cm, Fck = 150 Kg/cm2 </v>
          </cell>
          <cell r="C205" t="str">
            <v xml:space="preserve">m2 </v>
          </cell>
          <cell r="D205">
            <v>74.87</v>
          </cell>
        </row>
        <row r="206">
          <cell r="A206">
            <v>40603</v>
          </cell>
          <cell r="B206" t="str">
            <v xml:space="preserve">Laje pré-moldada, sobrecarga 300 Kg/m2, vão de 5.0m a 5.7m, capeamento 4cm, esp. 16cm, Fck = 150 Kg/cm2 </v>
          </cell>
          <cell r="C206" t="str">
            <v xml:space="preserve">m2 </v>
          </cell>
          <cell r="D206">
            <v>98.21</v>
          </cell>
        </row>
        <row r="207">
          <cell r="A207">
            <v>40604</v>
          </cell>
          <cell r="B207" t="str">
            <v xml:space="preserve">Laje pré-moldada, sobrecarga 300 Kg/m2, vão de 5.7m a 6.8m, capeamento 4cm, esp. 20cm, Fck = 150 Kg/cm2 </v>
          </cell>
          <cell r="C207" t="str">
            <v xml:space="preserve">m2 </v>
          </cell>
          <cell r="D207">
            <v>113.95</v>
          </cell>
        </row>
        <row r="208">
          <cell r="A208">
            <v>408</v>
          </cell>
          <cell r="B208" t="str">
            <v xml:space="preserve">RECUPERAÇÃO DE ESTRUTURAS </v>
          </cell>
          <cell r="C208" t="str">
            <v/>
          </cell>
          <cell r="D208" t="str">
            <v/>
          </cell>
        </row>
        <row r="209">
          <cell r="A209">
            <v>40801</v>
          </cell>
          <cell r="B209" t="str">
            <v xml:space="preserve">Remoção cuidadosa do concreto afetado, através de escarificação </v>
          </cell>
          <cell r="C209" t="str">
            <v xml:space="preserve">m3 </v>
          </cell>
          <cell r="D209">
            <v>1141.9100000000001</v>
          </cell>
        </row>
        <row r="210">
          <cell r="A210">
            <v>40802</v>
          </cell>
          <cell r="B210" t="str">
            <v xml:space="preserve">Remoção cuidadosa do concreto afetado, através de escarificação (considerando esp. escarificada de 5cm) </v>
          </cell>
          <cell r="C210" t="str">
            <v xml:space="preserve">m2 </v>
          </cell>
          <cell r="D210">
            <v>57.09</v>
          </cell>
        </row>
        <row r="211">
          <cell r="A211">
            <v>40803</v>
          </cell>
          <cell r="B211" t="str">
            <v xml:space="preserve">Apicoamento de concreto </v>
          </cell>
          <cell r="C211" t="str">
            <v xml:space="preserve">m2 </v>
          </cell>
          <cell r="D211">
            <v>25.69</v>
          </cell>
        </row>
        <row r="212">
          <cell r="A212">
            <v>40806</v>
          </cell>
          <cell r="B212" t="str">
            <v xml:space="preserve">Limpeza de aço com lixamento e escovamento com escova de aço, até a completa remoção de partículas soltas, materiais indesejáveis e corrosão </v>
          </cell>
          <cell r="C212" t="str">
            <v xml:space="preserve">m2 </v>
          </cell>
          <cell r="D212">
            <v>10.11</v>
          </cell>
        </row>
        <row r="213">
          <cell r="A213">
            <v>40807</v>
          </cell>
          <cell r="B213" t="str">
            <v xml:space="preserve">Aplicação de Sika Top 108 Armatec ou equivalente, nas ferragens a serem recuperadas </v>
          </cell>
          <cell r="C213" t="str">
            <v xml:space="preserve">m2 </v>
          </cell>
          <cell r="D213">
            <v>45.56</v>
          </cell>
        </row>
        <row r="214">
          <cell r="A214">
            <v>40808</v>
          </cell>
          <cell r="B214" t="str">
            <v xml:space="preserve">Retirada de ferragem corroída </v>
          </cell>
          <cell r="C214" t="str">
            <v xml:space="preserve">kg </v>
          </cell>
          <cell r="D214">
            <v>2.04</v>
          </cell>
        </row>
        <row r="215">
          <cell r="A215">
            <v>40809</v>
          </cell>
          <cell r="B215" t="str">
            <v xml:space="preserve">Recomposição de concreto danificado, com utilização de argamassa Sika Grout ou equivalente (considerando esp. 5cm) </v>
          </cell>
          <cell r="C215" t="str">
            <v xml:space="preserve">m2 </v>
          </cell>
          <cell r="D215">
            <v>212.92</v>
          </cell>
        </row>
        <row r="216">
          <cell r="A216">
            <v>40810</v>
          </cell>
          <cell r="B216" t="str">
            <v xml:space="preserve">Recomposição de concreto danificado, com utilização de argamassa Sika Grout ou equivalente </v>
          </cell>
          <cell r="C216" t="str">
            <v xml:space="preserve">m3 </v>
          </cell>
          <cell r="D216">
            <v>3950.72</v>
          </cell>
        </row>
        <row r="217">
          <cell r="A217">
            <v>40813</v>
          </cell>
          <cell r="B217" t="str">
            <v xml:space="preserve">Impermeabilização de estrutura com Sika Top 107 ou equivalente </v>
          </cell>
          <cell r="C217" t="str">
            <v xml:space="preserve">m2 </v>
          </cell>
          <cell r="D217">
            <v>42.34</v>
          </cell>
        </row>
        <row r="218">
          <cell r="A218">
            <v>40814</v>
          </cell>
          <cell r="B218" t="str">
            <v xml:space="preserve">Revestimento externo com argamassa corretiva tipo Sika Top 121 ou equivalente, esp. 5mm </v>
          </cell>
          <cell r="C218" t="str">
            <v xml:space="preserve">m2 </v>
          </cell>
          <cell r="D218">
            <v>94.07</v>
          </cell>
        </row>
        <row r="219">
          <cell r="A219">
            <v>40816</v>
          </cell>
          <cell r="B219" t="str">
            <v xml:space="preserve">Aplicação de Oxiprimer ou equivalente, nas ferragens a serem recuperadas </v>
          </cell>
          <cell r="C219" t="str">
            <v xml:space="preserve">m2 </v>
          </cell>
          <cell r="D219">
            <v>14.3</v>
          </cell>
        </row>
        <row r="220">
          <cell r="A220">
            <v>40817</v>
          </cell>
          <cell r="B220" t="str">
            <v xml:space="preserve">Fornecimento e lançamento de concreto para grouteamento com adição de pedrisco (50% em peso), utilizando Sikagrout ou produto equivalente, exclusive forma </v>
          </cell>
          <cell r="C220" t="str">
            <v xml:space="preserve">m3 </v>
          </cell>
          <cell r="D220">
            <v>1734.87</v>
          </cell>
        </row>
        <row r="221">
          <cell r="A221">
            <v>409</v>
          </cell>
          <cell r="B221" t="str">
            <v xml:space="preserve">MURO DE ARRIMO (Conc. ciclópico 15MPa c/ 30% de pedra de mão, c/ forn., preparo e aplicação de concreto, forma de tábua pinho-reap.5 vezes, exclusive escav. e reaterro) seções tipicas nas seguintes dimensões: </v>
          </cell>
          <cell r="C221" t="str">
            <v/>
          </cell>
          <cell r="D221" t="str">
            <v/>
          </cell>
        </row>
        <row r="222">
          <cell r="A222">
            <v>40901</v>
          </cell>
          <cell r="B222" t="str">
            <v xml:space="preserve">b=0.40m; B=0.70m e H=1.00m </v>
          </cell>
          <cell r="C222" t="str">
            <v xml:space="preserve">m </v>
          </cell>
          <cell r="D222">
            <v>292.33999999999997</v>
          </cell>
        </row>
        <row r="223">
          <cell r="A223">
            <v>40902</v>
          </cell>
          <cell r="B223" t="str">
            <v xml:space="preserve">b=0.40m; B=0.90m e H=1,50m </v>
          </cell>
          <cell r="C223" t="str">
            <v xml:space="preserve">m </v>
          </cell>
          <cell r="D223">
            <v>481.23</v>
          </cell>
        </row>
        <row r="224">
          <cell r="A224">
            <v>40903</v>
          </cell>
          <cell r="B224" t="str">
            <v xml:space="preserve">b=0.40m; B=1.05m e H=2.00m </v>
          </cell>
          <cell r="C224" t="str">
            <v xml:space="preserve">m </v>
          </cell>
          <cell r="D224">
            <v>691.29</v>
          </cell>
        </row>
        <row r="225">
          <cell r="A225">
            <v>40904</v>
          </cell>
          <cell r="B225" t="str">
            <v xml:space="preserve">b=0.40m; B=1.23 e H=2.50m </v>
          </cell>
          <cell r="C225" t="str">
            <v xml:space="preserve">m </v>
          </cell>
          <cell r="D225">
            <v>922.82</v>
          </cell>
        </row>
        <row r="226">
          <cell r="A226">
            <v>5</v>
          </cell>
          <cell r="B226" t="str">
            <v xml:space="preserve">PAREDES E PAINÉIS </v>
          </cell>
          <cell r="C226" t="str">
            <v/>
          </cell>
          <cell r="D226" t="str">
            <v/>
          </cell>
        </row>
        <row r="227">
          <cell r="A227">
            <v>501</v>
          </cell>
          <cell r="B227" t="str">
            <v xml:space="preserve">ALVENARIA DE VEDAÇÃO </v>
          </cell>
          <cell r="C227" t="str">
            <v/>
          </cell>
          <cell r="D227" t="str">
            <v/>
          </cell>
        </row>
        <row r="228">
          <cell r="A228">
            <v>50101</v>
          </cell>
          <cell r="B228" t="str">
            <v xml:space="preserve">(**)Alvenaria de blocos cerâmicos 10 furos 10x20x20cm, assentados com argamassa de cimento, barro e areia no traço 1:1:5.5, espessura das juntas 12mm e esp. das paredes, sem revestimento, 10 cm </v>
          </cell>
          <cell r="C228" t="str">
            <v xml:space="preserve">m2 </v>
          </cell>
          <cell r="D228">
            <v>30.64</v>
          </cell>
        </row>
        <row r="229">
          <cell r="A229">
            <v>50102</v>
          </cell>
          <cell r="B229" t="str">
            <v xml:space="preserve">(**)Alvenaria de blocos cerâmicos 10 furos 10x20x20cm, assentados com argamassa de cimento, barro e areia no traço 1:1:5.5, espessura das juntas 12mm e esp. das paredes, sem revestimento, 20 cm </v>
          </cell>
          <cell r="C229" t="str">
            <v xml:space="preserve">m2 </v>
          </cell>
          <cell r="D229">
            <v>53.98</v>
          </cell>
        </row>
        <row r="230">
          <cell r="A230">
            <v>50103</v>
          </cell>
          <cell r="B230" t="str">
            <v xml:space="preserve">(**)Alvenaria de blocos de concreto 9x19x39cm, c/ resist. mínimo a compres. 2.5 MPa, assent. c/ arg. de cimento, barro e areia no traço 1:1:5.5 esp. das juntas 10mm e esp. das paredes, s/ rev. 9cm </v>
          </cell>
          <cell r="C230" t="str">
            <v xml:space="preserve">m2 </v>
          </cell>
          <cell r="D230">
            <v>27.6</v>
          </cell>
        </row>
        <row r="231">
          <cell r="A231">
            <v>50104</v>
          </cell>
          <cell r="B231" t="str">
            <v xml:space="preserve">(**)Alvenaria de blocos de concreto 14x19x39cm, c/ resist. mínima a compressão 2.5MPa, assent. c/ arg. de cimento, barro e areia no traço 1:1:5.5 esp. das juntas 10mm e esp. paredes, s/ rev.,14cm </v>
          </cell>
          <cell r="C231" t="str">
            <v xml:space="preserve">m2 </v>
          </cell>
          <cell r="D231">
            <v>36.950000000000003</v>
          </cell>
        </row>
        <row r="232">
          <cell r="A232">
            <v>50105</v>
          </cell>
          <cell r="B232" t="str">
            <v xml:space="preserve">(**)Alvenaria de blocos de concreto 19x19x39cm, c/ resist. mínima compressão 2.5MPa, assentados c/ arg. de cimento, barro e areia no traço 1:1:5.5 esp.das juntas 10mm e esp. paredes, s/ rev., 19cm </v>
          </cell>
          <cell r="C232" t="str">
            <v xml:space="preserve">m2 </v>
          </cell>
          <cell r="D232">
            <v>44.48</v>
          </cell>
        </row>
        <row r="233">
          <cell r="A233">
            <v>50106</v>
          </cell>
          <cell r="B233" t="str">
            <v xml:space="preserve">(**)Alvenaria de tijolos cerâmicos maciços aparentes 8x12x24cm, assentados c/ argam. de cimento, barro e areia no traço 1:1:5.5, juntas de 10mm e esp. parede 12 cm, incl. limp. e rebaix.das juntas </v>
          </cell>
          <cell r="C233" t="str">
            <v xml:space="preserve">m2 </v>
          </cell>
          <cell r="D233">
            <v>78.72</v>
          </cell>
        </row>
        <row r="234">
          <cell r="A234">
            <v>50107</v>
          </cell>
          <cell r="B234" t="str">
            <v xml:space="preserve">(**)Alvenaria c/ cobogós cerâmicos 07x18x18cm assentados com argamassa de cimento , barro e areia no traço 1:1:5.5, esp. das juntas de 12mm e esp. das paredes 07cm </v>
          </cell>
          <cell r="C234" t="str">
            <v xml:space="preserve">m2 </v>
          </cell>
          <cell r="D234">
            <v>55.28</v>
          </cell>
        </row>
        <row r="235">
          <cell r="A235">
            <v>50111</v>
          </cell>
          <cell r="B235" t="str">
            <v xml:space="preserve">Cobogó de concreto tipo cruzeta 10x30x30 cm, assentados com argamassa de cimento e areia no traço 1:4, espessura das juntas 10mm e espessura da parede 10 cm </v>
          </cell>
          <cell r="C235" t="str">
            <v xml:space="preserve">m2 </v>
          </cell>
          <cell r="D235">
            <v>60.97</v>
          </cell>
        </row>
        <row r="236">
          <cell r="A236">
            <v>50112</v>
          </cell>
          <cell r="B236" t="str">
            <v xml:space="preserve">Cobogó de concreto 40 x 40 x 10 cm , assentados com argamassa de cimento e areia no traço 1:3, espessura das juntas 15 mm </v>
          </cell>
          <cell r="C236" t="str">
            <v xml:space="preserve">m2 </v>
          </cell>
          <cell r="D236">
            <v>64.06</v>
          </cell>
        </row>
        <row r="237">
          <cell r="A237">
            <v>50113</v>
          </cell>
          <cell r="B237" t="str">
            <v xml:space="preserve">Cobogó de concreto tipo cruzeta 15x30x30 cm, assentados com argamassa de cimento e areia no traço 1:4, espessura das juntas 10mm e espessura da parede 15 cm </v>
          </cell>
          <cell r="C237" t="str">
            <v xml:space="preserve">m2 </v>
          </cell>
          <cell r="D237">
            <v>72.95</v>
          </cell>
        </row>
        <row r="238">
          <cell r="A238">
            <v>50114</v>
          </cell>
          <cell r="B238" t="str">
            <v xml:space="preserve">Cobogó de concreto tipo cruzeta 20x30x30 cm, assentados com argamassa de cimento e areia no traço 1:4, espessura das juntas 10mm e espessura da parede 20 cm </v>
          </cell>
          <cell r="C238" t="str">
            <v xml:space="preserve">m2 </v>
          </cell>
          <cell r="D238">
            <v>91.38</v>
          </cell>
        </row>
        <row r="239">
          <cell r="A239">
            <v>50115</v>
          </cell>
          <cell r="B239" t="str">
            <v xml:space="preserve">Alvenaria em bloco de pedra argamassada com cimento e areia no traço 1:3 </v>
          </cell>
          <cell r="C239" t="str">
            <v xml:space="preserve">m3 </v>
          </cell>
          <cell r="D239">
            <v>242.12</v>
          </cell>
        </row>
        <row r="240">
          <cell r="A240">
            <v>50122</v>
          </cell>
          <cell r="B240" t="str">
            <v xml:space="preserve">Cobogó de concreto tipo cruzeta de 20 x 20 x 10 cm, assentado com argamassa de cimento, cal hidratada e areia no traço1:0,5:5, espessura das juntas de 10mm e espessura de parede 10cm </v>
          </cell>
          <cell r="C240" t="str">
            <v xml:space="preserve">m2 </v>
          </cell>
          <cell r="D240">
            <v>55.54</v>
          </cell>
        </row>
        <row r="241">
          <cell r="A241">
            <v>50129</v>
          </cell>
          <cell r="B241" t="str">
            <v xml:space="preserve">(**)Alv. blocos cerâmicos 10 furos 10x20x20cm, assentados c/arg. cimento, barro e areia traço 1:1:5.5, esp. juntas 12mm e esp. das paredes, s/revest., 10cm (bloco comprado na praça de Vitória, posto obra) </v>
          </cell>
          <cell r="C241" t="str">
            <v xml:space="preserve">m2 </v>
          </cell>
          <cell r="D241">
            <v>30.64</v>
          </cell>
        </row>
        <row r="242">
          <cell r="A242">
            <v>50130</v>
          </cell>
          <cell r="B242" t="str">
            <v xml:space="preserve">(**)Alv. blocos cerâmicos 10 furos 10x20x20cm, assentados c/arg. cimento, barro e areia traço 1:1:5.5, esp. juntas 12mm e esp. das paredes s/revest., 10cm (bloco comprado na fábrica, posto obra) </v>
          </cell>
          <cell r="C242" t="str">
            <v xml:space="preserve">m2 </v>
          </cell>
          <cell r="D242">
            <v>27.12</v>
          </cell>
        </row>
        <row r="243">
          <cell r="A243">
            <v>50131</v>
          </cell>
          <cell r="B243" t="str">
            <v xml:space="preserve">(**)Alv. blocos cerâmicos 10 furos 10x20x20cm, assentados c/arg. cimento, barro e areia traço 1:1:5.5, esp. juntas 12mm e esp. das paredes, s/revest., 20cm (bloco comprado na praça de Vitória, posto obra) </v>
          </cell>
          <cell r="C243" t="str">
            <v xml:space="preserve">m2 </v>
          </cell>
          <cell r="D243">
            <v>53.98</v>
          </cell>
        </row>
        <row r="244">
          <cell r="A244">
            <v>50132</v>
          </cell>
          <cell r="B244" t="str">
            <v xml:space="preserve">(**)Alv. blocos cerâmicos 10 furos 10x20x20cm, assentados c/arg. cimento, barro e areia traço 1:1:5.5, esp. juntas 12mm e esp. das paredes, s/revest. 20cm (bloco comprado na fábrica, posto obra) </v>
          </cell>
          <cell r="C244" t="str">
            <v xml:space="preserve">m2 </v>
          </cell>
          <cell r="D244">
            <v>47.36</v>
          </cell>
        </row>
        <row r="245">
          <cell r="A245">
            <v>50141</v>
          </cell>
          <cell r="B245" t="str">
            <v xml:space="preserve">Cobogó de concreto 50 x 50 x 7 cm, assentado com argamassa de cimento e areia no traço 1:3, espessura das juntas 15cm </v>
          </cell>
          <cell r="C245" t="str">
            <v xml:space="preserve">m2 </v>
          </cell>
          <cell r="D245">
            <v>57.48</v>
          </cell>
        </row>
        <row r="246">
          <cell r="A246">
            <v>502</v>
          </cell>
          <cell r="B246" t="str">
            <v xml:space="preserve">PLACAS E PAINÉIS DIVISÓRIOS </v>
          </cell>
          <cell r="C246" t="str">
            <v/>
          </cell>
          <cell r="D246" t="str">
            <v/>
          </cell>
        </row>
        <row r="247">
          <cell r="A247">
            <v>50201</v>
          </cell>
          <cell r="B247" t="str">
            <v xml:space="preserve">Divisória de granilite com 3 cm de espessura, assentada com argamassa de cimento e areia no traço 1:3 </v>
          </cell>
          <cell r="C247" t="str">
            <v xml:space="preserve">m2 </v>
          </cell>
          <cell r="D247">
            <v>123.12</v>
          </cell>
        </row>
        <row r="248">
          <cell r="A248">
            <v>50202</v>
          </cell>
          <cell r="B248" t="str">
            <v xml:space="preserve">Fornecimento e instalação de divisórias novas com acabamento de chapa de fibra de madeira, sistema de montagem simplificado, espessura de 35mm e miolo em colméia no padrão painel/painel </v>
          </cell>
          <cell r="C248" t="str">
            <v xml:space="preserve">m2 </v>
          </cell>
          <cell r="D248">
            <v>64.900000000000006</v>
          </cell>
        </row>
        <row r="249">
          <cell r="A249">
            <v>50203</v>
          </cell>
          <cell r="B249" t="str">
            <v xml:space="preserve">Fornecimento e instalação de porta para divisória de 80 X 210 cm incluindo dobradiças e fechadura interna </v>
          </cell>
          <cell r="C249" t="str">
            <v xml:space="preserve">und </v>
          </cell>
          <cell r="D249">
            <v>228.61</v>
          </cell>
        </row>
        <row r="250">
          <cell r="A250">
            <v>50205</v>
          </cell>
          <cell r="B250" t="str">
            <v xml:space="preserve">Divisória de granito cinza andorinha com 3 cm de espessura, assentada com argamassa de cimento e areia no traço 1:3, na cor cinza </v>
          </cell>
          <cell r="C250" t="str">
            <v xml:space="preserve">m2 </v>
          </cell>
          <cell r="D250">
            <v>282.56</v>
          </cell>
        </row>
        <row r="251">
          <cell r="A251">
            <v>50206</v>
          </cell>
          <cell r="B251" t="str">
            <v xml:space="preserve">Divisória de granito cinza andorinha com 3 cm de espessura, fixada com cantoneira de ferro cromado </v>
          </cell>
          <cell r="C251" t="str">
            <v xml:space="preserve">m2 </v>
          </cell>
          <cell r="D251">
            <v>266.76</v>
          </cell>
        </row>
        <row r="252">
          <cell r="A252">
            <v>50208</v>
          </cell>
          <cell r="B252" t="str">
            <v xml:space="preserve">Assentamento de divisória de mármore ou granito com 3 cm de espessura, empregando argamassa de cimento e areia no traço 1:3, exclusive fornecimento da divisória </v>
          </cell>
          <cell r="C252" t="str">
            <v xml:space="preserve">m2 </v>
          </cell>
          <cell r="D252">
            <v>56.82</v>
          </cell>
        </row>
        <row r="253">
          <cell r="A253">
            <v>50209</v>
          </cell>
          <cell r="B253" t="str">
            <v xml:space="preserve">Divisória em madeirit esp. 6mm, duas faces, com estrutura de madeira paraju de 4x5cm, incl. pintura pva sobre massa </v>
          </cell>
          <cell r="C253" t="str">
            <v xml:space="preserve">m2 </v>
          </cell>
          <cell r="D253">
            <v>101.02</v>
          </cell>
        </row>
        <row r="254">
          <cell r="A254">
            <v>50210</v>
          </cell>
          <cell r="B254" t="str">
            <v xml:space="preserve">Divisória em concreto armado aparente com espessura de 5cm </v>
          </cell>
          <cell r="C254" t="str">
            <v xml:space="preserve">m2 </v>
          </cell>
          <cell r="D254">
            <v>76.22</v>
          </cell>
        </row>
        <row r="255">
          <cell r="A255">
            <v>50211</v>
          </cell>
          <cell r="B255" t="str">
            <v xml:space="preserve">Divisória de mármore branco com 3 cm de espessura, assentada com argamassa de cimento e areia no traço 1:3 </v>
          </cell>
          <cell r="C255" t="str">
            <v xml:space="preserve">m2 </v>
          </cell>
          <cell r="D255">
            <v>270.22000000000003</v>
          </cell>
        </row>
        <row r="256">
          <cell r="A256">
            <v>503</v>
          </cell>
          <cell r="B256" t="str">
            <v xml:space="preserve">VERGAS/CONTRAVERGA </v>
          </cell>
          <cell r="C256" t="str">
            <v/>
          </cell>
          <cell r="D256" t="str">
            <v/>
          </cell>
        </row>
        <row r="257">
          <cell r="A257">
            <v>50301</v>
          </cell>
          <cell r="B257" t="str">
            <v xml:space="preserve">Verga/contraverga reta de concreto armado 10 x 5 cm, Fck = 15 MPa, inclusive forma, armação e desforma </v>
          </cell>
          <cell r="C257" t="str">
            <v xml:space="preserve">m </v>
          </cell>
          <cell r="D257">
            <v>5.49</v>
          </cell>
        </row>
        <row r="258">
          <cell r="A258">
            <v>50303</v>
          </cell>
          <cell r="B258" t="str">
            <v xml:space="preserve">Verga/contraverga curva de concreto armado 10 x 5 cm, Fck = 15 MPa, inclusive forma, armação e desforma </v>
          </cell>
          <cell r="C258" t="str">
            <v xml:space="preserve">m </v>
          </cell>
          <cell r="D258">
            <v>41.51</v>
          </cell>
        </row>
        <row r="259">
          <cell r="A259">
            <v>505</v>
          </cell>
          <cell r="B259" t="str">
            <v xml:space="preserve">ALVENARIA ESTRUTURAL </v>
          </cell>
          <cell r="C259" t="str">
            <v/>
          </cell>
          <cell r="D259" t="str">
            <v/>
          </cell>
        </row>
        <row r="260">
          <cell r="A260">
            <v>50501</v>
          </cell>
          <cell r="B260" t="str">
            <v xml:space="preserve">Alvenaria de blocos de concreto estrut. (14x19x39cm) cheios, c/ resist. mín. compr. 15MPa, assentados c/ arg. de cimento e areia no traço 1:4, esp. juntas 10mm e esp. da parede s/ revest. 14cm </v>
          </cell>
          <cell r="C260" t="str">
            <v xml:space="preserve">m2 </v>
          </cell>
          <cell r="D260">
            <v>59.72</v>
          </cell>
        </row>
        <row r="261">
          <cell r="A261">
            <v>50502</v>
          </cell>
          <cell r="B261" t="str">
            <v xml:space="preserve">Alvenaria de blocos de concreto estrut. (19x19x39cm) cheios, c/ resist. mín. compr. 15MPa, assentados c/ arg. cimento e areia no traço 1:4, esp. juntas de 10mm e esp. da parede s/ revest. 14cm </v>
          </cell>
          <cell r="C261" t="str">
            <v xml:space="preserve">m2 </v>
          </cell>
          <cell r="D261">
            <v>121.08</v>
          </cell>
        </row>
        <row r="262">
          <cell r="A262">
            <v>50503</v>
          </cell>
          <cell r="B262" t="str">
            <v xml:space="preserve">Alvenaria de blocos de concreto estrut. (9x19x39cm) cheios, com resistência mín. compr. 15MPa, assentados c/ arg. de cimento e areia no traço 1:4, esp. juntas 10mm e esp. da parede s/ revest. 9cm </v>
          </cell>
          <cell r="C262" t="str">
            <v xml:space="preserve">m2 </v>
          </cell>
          <cell r="D262">
            <v>42.32</v>
          </cell>
        </row>
        <row r="263">
          <cell r="A263">
            <v>506</v>
          </cell>
          <cell r="B263" t="str">
            <v xml:space="preserve">ALVENARIA DE VEDAÇÃO EMPREGANDO ARGAMASSA DE CIMENTO, CAL E AREIA </v>
          </cell>
          <cell r="C263" t="str">
            <v/>
          </cell>
          <cell r="D263" t="str">
            <v/>
          </cell>
        </row>
        <row r="264">
          <cell r="A264">
            <v>50601</v>
          </cell>
          <cell r="B264" t="str">
            <v xml:space="preserve">Alvenaria de blocos de concreto 9x19x39cm, c/ resist. mínimo a compres. 2.5 MPa, assent. c/ arg. de cimento, cal hidratada CH1 e areia no traço 1:0.5:8 esp. das juntas 10mm e esp. das paredes, s/ rev. 9cm </v>
          </cell>
          <cell r="C264" t="str">
            <v xml:space="preserve">m2 </v>
          </cell>
          <cell r="D264">
            <v>27.76</v>
          </cell>
        </row>
        <row r="265">
          <cell r="A265">
            <v>50602</v>
          </cell>
          <cell r="B265" t="str">
            <v xml:space="preserve">Alvenaria de blocos de concreto 14x19x39cm, c/ resist. mínimo a compres. 2.5 MPa, assent. c/ arg. de cimento, cal hidratada CH1 e areia no traço 1:0.5:8 esp. das juntas 10mm e esp. das paredes, s/ rev. 14cm </v>
          </cell>
          <cell r="C265" t="str">
            <v xml:space="preserve">m2 </v>
          </cell>
          <cell r="D265">
            <v>37.25</v>
          </cell>
        </row>
        <row r="266">
          <cell r="A266">
            <v>50603</v>
          </cell>
          <cell r="B266" t="str">
            <v xml:space="preserve">Alvenaria de blocos de concreto 19x19x39cm, c/ resist. mínimo a compres. 2.5 MPa, assent. c/ arg. de cimento, cal hidratada CH1 e areia no traço 1:0.5:8 esp. das juntas 10mm e esp. das paredes, s/ rev. 19cm </v>
          </cell>
          <cell r="C266" t="str">
            <v xml:space="preserve">m2 </v>
          </cell>
          <cell r="D266">
            <v>44.88</v>
          </cell>
        </row>
        <row r="267">
          <cell r="A267">
            <v>50604</v>
          </cell>
          <cell r="B267" t="str">
            <v xml:space="preserve">Alvenaria de tijolos cerâmicos maciços aparentes 8x12x24cm, assentados c/ argam. de cimento, cal hidratada CH1 e areia no traço 1:0.5:8, juntas de 10mm e esp. parede 12 cm, incl. limp. e rebaix.das juntas </v>
          </cell>
          <cell r="C267" t="str">
            <v xml:space="preserve">m2 </v>
          </cell>
          <cell r="D267">
            <v>79.540000000000006</v>
          </cell>
        </row>
        <row r="268">
          <cell r="A268">
            <v>50605</v>
          </cell>
          <cell r="B268" t="str">
            <v xml:space="preserve">Alvenaria de blocos cerâmicos 10 furos 10x20x20cm, assentados c/argamassa de cimento, cal hidratada CH1 e areia traço 1:0,5:8, juntas 12mm e esp. das paredes s/revestimento, 10cm (bloco comprado na praça de Vitória, posto obra) </v>
          </cell>
          <cell r="C268" t="str">
            <v xml:space="preserve">m2 </v>
          </cell>
          <cell r="D268">
            <v>30.9</v>
          </cell>
        </row>
        <row r="269">
          <cell r="A269">
            <v>50606</v>
          </cell>
          <cell r="B269" t="str">
            <v xml:space="preserve">Alvenaria de blocos cerâmicos 10 furos 10x20x20cm, assentados c/argamassa de cimento, cal hidratada CH1 e areia traço 1:0,5:8, esp. das juntas 12mm e esp. das paredes s/revestimento, 10cm (bloco comprado na fábrica, posto obra) </v>
          </cell>
          <cell r="C269" t="str">
            <v xml:space="preserve">m2 </v>
          </cell>
          <cell r="D269">
            <v>27.38</v>
          </cell>
        </row>
        <row r="270">
          <cell r="A270">
            <v>50607</v>
          </cell>
          <cell r="B270" t="str">
            <v xml:space="preserve">Alvenaria de blocos cerâmicos 10 furos 10x20x20cm, assentados c/argamassa de cimento, cal hidratada CH1 e areia traço 1:0.5:8, juntas 12mm e espessura das paredes, s/ revestimento, 20cm(bloco comprado praça de Vitória, posto obra) </v>
          </cell>
          <cell r="C270" t="str">
            <v xml:space="preserve">m2 </v>
          </cell>
          <cell r="D270">
            <v>54.72</v>
          </cell>
        </row>
        <row r="271">
          <cell r="A271">
            <v>50608</v>
          </cell>
          <cell r="B271" t="str">
            <v xml:space="preserve">Alvenaria de blocos cerâmicos 10 furos 10x20x20cm, assentados c/argamassa de cimento, cal hidratada CH1 e areia traço 1:0,5:8, juntas 12mm e espessura das paredes, s/revestimento, 20cm (bloco comprado fábrica,posto obra) </v>
          </cell>
          <cell r="C271" t="str">
            <v xml:space="preserve">m2 </v>
          </cell>
          <cell r="D271">
            <v>48.1</v>
          </cell>
        </row>
        <row r="272">
          <cell r="A272">
            <v>6</v>
          </cell>
          <cell r="B272" t="str">
            <v xml:space="preserve">ESQUADRIAS DE MADEIRA </v>
          </cell>
          <cell r="C272" t="str">
            <v/>
          </cell>
          <cell r="D272" t="str">
            <v/>
          </cell>
        </row>
        <row r="273">
          <cell r="A273">
            <v>601</v>
          </cell>
          <cell r="B273" t="str">
            <v xml:space="preserve">MARCOS E ALIZARES </v>
          </cell>
          <cell r="C273" t="str">
            <v/>
          </cell>
          <cell r="D273" t="str">
            <v/>
          </cell>
        </row>
        <row r="274">
          <cell r="A274">
            <v>60101</v>
          </cell>
          <cell r="B274" t="str">
            <v xml:space="preserve">Marco de madeira de lei tipo Paraju ou equivalente com 15 x 3 cm de batente, nas dimensões de 0.60 x 2.10 m </v>
          </cell>
          <cell r="C274" t="str">
            <v xml:space="preserve">und </v>
          </cell>
          <cell r="D274">
            <v>126.6</v>
          </cell>
        </row>
        <row r="275">
          <cell r="A275">
            <v>60102</v>
          </cell>
          <cell r="B275" t="str">
            <v xml:space="preserve">Marco de madeira de lei tipo Paraju ou equivalente com 15 x 3 cm de batente, nas dimensões de 0.70 x 2.10 m </v>
          </cell>
          <cell r="C275" t="str">
            <v xml:space="preserve">und </v>
          </cell>
          <cell r="D275">
            <v>126.6</v>
          </cell>
        </row>
        <row r="276">
          <cell r="A276">
            <v>60103</v>
          </cell>
          <cell r="B276" t="str">
            <v xml:space="preserve">Marco de madeira de lei tipo Paraju ou equivalente com 15 x 3 cm de batente, nas dimensões de 0.80 x 2.10 m </v>
          </cell>
          <cell r="C276" t="str">
            <v xml:space="preserve">und </v>
          </cell>
          <cell r="D276">
            <v>126.6</v>
          </cell>
        </row>
        <row r="277">
          <cell r="A277">
            <v>60107</v>
          </cell>
          <cell r="B277" t="str">
            <v xml:space="preserve">Alizar de madeira de lei tipo Paraju ou equivalente de 5 x 1.5 cm </v>
          </cell>
          <cell r="C277" t="str">
            <v xml:space="preserve">m </v>
          </cell>
          <cell r="D277">
            <v>5.67</v>
          </cell>
        </row>
        <row r="278">
          <cell r="A278">
            <v>60110</v>
          </cell>
          <cell r="B278" t="str">
            <v xml:space="preserve">Marco em madeira de lei tipo Paraju ou equivalente com 15 x 3 cm de batente </v>
          </cell>
          <cell r="C278" t="str">
            <v xml:space="preserve">m </v>
          </cell>
          <cell r="D278">
            <v>27.11</v>
          </cell>
        </row>
        <row r="279">
          <cell r="A279">
            <v>60111</v>
          </cell>
          <cell r="B279" t="str">
            <v xml:space="preserve">Marco de madeira de lei tipo Paraju ou equivalente com 7 x 3 cm de batente </v>
          </cell>
          <cell r="C279" t="str">
            <v xml:space="preserve">m </v>
          </cell>
          <cell r="D279">
            <v>19.149999999999999</v>
          </cell>
        </row>
        <row r="280">
          <cell r="A280">
            <v>60112</v>
          </cell>
          <cell r="B280" t="str">
            <v xml:space="preserve">Caixilho em madeira de lei de 9 x 3 cm para janela </v>
          </cell>
          <cell r="C280" t="str">
            <v xml:space="preserve">m </v>
          </cell>
          <cell r="D280">
            <v>22.75</v>
          </cell>
        </row>
        <row r="281">
          <cell r="A281">
            <v>60113</v>
          </cell>
          <cell r="B281" t="str">
            <v xml:space="preserve">Alizar em madeira de lei paraju ou equivalente 7 x 1.5 cm </v>
          </cell>
          <cell r="C281" t="str">
            <v xml:space="preserve">m </v>
          </cell>
          <cell r="D281">
            <v>7.74</v>
          </cell>
        </row>
        <row r="282">
          <cell r="A282">
            <v>611</v>
          </cell>
          <cell r="B282" t="str">
            <v xml:space="preserve">FERRAGENS </v>
          </cell>
          <cell r="C282" t="str">
            <v/>
          </cell>
          <cell r="D282" t="str">
            <v/>
          </cell>
        </row>
        <row r="283">
          <cell r="A283">
            <v>61101</v>
          </cell>
          <cell r="B283" t="str">
            <v xml:space="preserve">Targeta fio redondo 3" para travamento de portas </v>
          </cell>
          <cell r="C283" t="str">
            <v xml:space="preserve">und </v>
          </cell>
          <cell r="D283">
            <v>4.43</v>
          </cell>
        </row>
        <row r="284">
          <cell r="A284">
            <v>61102</v>
          </cell>
          <cell r="B284" t="str">
            <v xml:space="preserve">Fechadura com maçaneta tipo alavanca e chave tipo yale </v>
          </cell>
          <cell r="C284" t="str">
            <v xml:space="preserve">und </v>
          </cell>
          <cell r="D284">
            <v>63.36</v>
          </cell>
        </row>
        <row r="285">
          <cell r="A285">
            <v>61103</v>
          </cell>
          <cell r="B285" t="str">
            <v xml:space="preserve">Fechadura com maçaneta tipo alavanca e chave comum para porta interna </v>
          </cell>
          <cell r="C285" t="str">
            <v xml:space="preserve">und </v>
          </cell>
          <cell r="D285">
            <v>108.08</v>
          </cell>
        </row>
        <row r="286">
          <cell r="A286">
            <v>61104</v>
          </cell>
          <cell r="B286" t="str">
            <v xml:space="preserve">Fechadura tipo livre/ocupado </v>
          </cell>
          <cell r="C286" t="str">
            <v xml:space="preserve">und </v>
          </cell>
          <cell r="D286">
            <v>39.74</v>
          </cell>
        </row>
        <row r="287">
          <cell r="A287">
            <v>61105</v>
          </cell>
          <cell r="B287" t="str">
            <v xml:space="preserve">Targeta fio redondo 2" </v>
          </cell>
          <cell r="C287" t="str">
            <v xml:space="preserve">und </v>
          </cell>
          <cell r="D287">
            <v>4.07</v>
          </cell>
        </row>
        <row r="288">
          <cell r="A288">
            <v>61106</v>
          </cell>
          <cell r="B288" t="str">
            <v xml:space="preserve">Fechadura com maçaneta tipo bola e chave tipo yale </v>
          </cell>
          <cell r="C288" t="str">
            <v xml:space="preserve">und </v>
          </cell>
          <cell r="D288">
            <v>87.1</v>
          </cell>
        </row>
        <row r="289">
          <cell r="A289">
            <v>61107</v>
          </cell>
          <cell r="B289" t="str">
            <v xml:space="preserve">Fechadura de sobrepor, tipo caixão, com chave comum </v>
          </cell>
          <cell r="C289" t="str">
            <v xml:space="preserve">und </v>
          </cell>
          <cell r="D289">
            <v>31.01</v>
          </cell>
        </row>
        <row r="290">
          <cell r="A290">
            <v>61108</v>
          </cell>
          <cell r="B290" t="str">
            <v xml:space="preserve">Fechadura com maçaneta tipo alavanca e chave tipo banheiro </v>
          </cell>
          <cell r="C290" t="str">
            <v xml:space="preserve">und </v>
          </cell>
          <cell r="D290">
            <v>58.2</v>
          </cell>
        </row>
        <row r="291">
          <cell r="A291">
            <v>61109</v>
          </cell>
          <cell r="B291" t="str">
            <v xml:space="preserve">Dobradiça de ferro zincado de 3 x 2 1/2", incl. parafusos </v>
          </cell>
          <cell r="C291" t="str">
            <v xml:space="preserve">und </v>
          </cell>
          <cell r="D291">
            <v>9.48</v>
          </cell>
        </row>
        <row r="292">
          <cell r="A292">
            <v>61111</v>
          </cell>
          <cell r="B292" t="str">
            <v xml:space="preserve">Dobradiça de ferro zincado de 3 x 3 1/2", incl. parafusos </v>
          </cell>
          <cell r="C292" t="str">
            <v xml:space="preserve">und </v>
          </cell>
          <cell r="D292">
            <v>9.52</v>
          </cell>
        </row>
        <row r="293">
          <cell r="A293">
            <v>61112</v>
          </cell>
          <cell r="B293" t="str">
            <v xml:space="preserve">Dobradiça de latão cromado de 3 x 2 1/2", incl. parafusos </v>
          </cell>
          <cell r="C293" t="str">
            <v xml:space="preserve">und </v>
          </cell>
          <cell r="D293">
            <v>23.39</v>
          </cell>
        </row>
        <row r="294">
          <cell r="A294">
            <v>61113</v>
          </cell>
          <cell r="B294" t="str">
            <v xml:space="preserve">Dobradiça de ferro zincado de 2 x 2", incl. parafusos </v>
          </cell>
          <cell r="C294" t="str">
            <v xml:space="preserve">und </v>
          </cell>
          <cell r="D294">
            <v>7.54</v>
          </cell>
        </row>
        <row r="295">
          <cell r="A295">
            <v>61114</v>
          </cell>
          <cell r="B295" t="str">
            <v xml:space="preserve">Fechadura de sobrepor de ferro, com chave, para porta de armário </v>
          </cell>
          <cell r="C295" t="str">
            <v xml:space="preserve">und </v>
          </cell>
          <cell r="D295">
            <v>29.27</v>
          </cell>
        </row>
        <row r="296">
          <cell r="A296">
            <v>61115</v>
          </cell>
          <cell r="B296" t="str">
            <v xml:space="preserve">Conjunto de punho para janela de correr </v>
          </cell>
          <cell r="C296" t="str">
            <v xml:space="preserve">und </v>
          </cell>
          <cell r="D296">
            <v>25.82</v>
          </cell>
        </row>
        <row r="297">
          <cell r="A297">
            <v>61116</v>
          </cell>
          <cell r="B297" t="str">
            <v xml:space="preserve">Conjunto de ferragens para janela de correr, constando de 4 rodízios de latão com rolamentos para trilhos e 3m de trilho de alumínio (fornecimento sem colocação) </v>
          </cell>
          <cell r="C297" t="str">
            <v xml:space="preserve">und </v>
          </cell>
          <cell r="D297">
            <v>27.3</v>
          </cell>
        </row>
        <row r="298">
          <cell r="A298">
            <v>61117</v>
          </cell>
          <cell r="B298" t="str">
            <v xml:space="preserve">Cremona com vara de ferro para janela de abrir </v>
          </cell>
          <cell r="C298" t="str">
            <v xml:space="preserve">und </v>
          </cell>
          <cell r="D298">
            <v>54.05</v>
          </cell>
        </row>
        <row r="299">
          <cell r="A299">
            <v>61118</v>
          </cell>
          <cell r="B299" t="str">
            <v xml:space="preserve">Cadeado de 50mm com porta cadeado </v>
          </cell>
          <cell r="C299" t="str">
            <v xml:space="preserve">und </v>
          </cell>
          <cell r="D299">
            <v>42.01</v>
          </cell>
        </row>
        <row r="300">
          <cell r="A300">
            <v>61119</v>
          </cell>
          <cell r="B300" t="str">
            <v xml:space="preserve">Braço articulado de ferro galvanizado para esquadria tipo maxim-ar </v>
          </cell>
          <cell r="C300" t="str">
            <v xml:space="preserve">und </v>
          </cell>
          <cell r="D300">
            <v>39.24</v>
          </cell>
        </row>
        <row r="301">
          <cell r="A301">
            <v>61120</v>
          </cell>
          <cell r="B301" t="str">
            <v xml:space="preserve">Batente para janela de correr </v>
          </cell>
          <cell r="C301" t="str">
            <v xml:space="preserve">und </v>
          </cell>
          <cell r="D301">
            <v>4.71</v>
          </cell>
        </row>
        <row r="302">
          <cell r="A302">
            <v>61122</v>
          </cell>
          <cell r="B302" t="str">
            <v xml:space="preserve">Parafuso em latão com rosca soberba de 2,8x22mm, para dobradiças </v>
          </cell>
          <cell r="C302" t="str">
            <v xml:space="preserve">und </v>
          </cell>
          <cell r="D302">
            <v>0.54</v>
          </cell>
        </row>
        <row r="303">
          <cell r="A303">
            <v>61123</v>
          </cell>
          <cell r="B303" t="str">
            <v xml:space="preserve">Prendedor de porta, cromado, fixação com parafuso, no piso ou rodapé </v>
          </cell>
          <cell r="C303" t="str">
            <v xml:space="preserve">und </v>
          </cell>
          <cell r="D303">
            <v>16.72</v>
          </cell>
        </row>
        <row r="304">
          <cell r="A304">
            <v>61124</v>
          </cell>
          <cell r="B304" t="str">
            <v xml:space="preserve">Fecho em barra chata de 1/4" x 1 1/4" com 20cm de comprimento, para portão de ferro </v>
          </cell>
          <cell r="C304" t="str">
            <v xml:space="preserve">und </v>
          </cell>
          <cell r="D304">
            <v>3.83</v>
          </cell>
        </row>
        <row r="305">
          <cell r="A305">
            <v>612</v>
          </cell>
          <cell r="B305" t="str">
            <v xml:space="preserve">Porta em madeira de lei tipo angelim pedra ou equiv.c/enchimento em madeira 1a.qualidade,esp. 30 mm p/ pintura, inclusive alizares, dobradiças e fechadura int. em latão cromado LaFonte ou equiv., exclusive marco, nas dim.: </v>
          </cell>
          <cell r="C305" t="str">
            <v/>
          </cell>
          <cell r="D305" t="str">
            <v/>
          </cell>
        </row>
        <row r="306">
          <cell r="A306">
            <v>61201</v>
          </cell>
          <cell r="B306" t="str">
            <v xml:space="preserve">0.60 x 2.10 m </v>
          </cell>
          <cell r="C306" t="str">
            <v xml:space="preserve">und </v>
          </cell>
          <cell r="D306">
            <v>358.62</v>
          </cell>
        </row>
        <row r="307">
          <cell r="A307">
            <v>61202</v>
          </cell>
          <cell r="B307" t="str">
            <v xml:space="preserve">0.70 x 2.10 m </v>
          </cell>
          <cell r="C307" t="str">
            <v xml:space="preserve">und </v>
          </cell>
          <cell r="D307">
            <v>368.82</v>
          </cell>
        </row>
        <row r="308">
          <cell r="A308">
            <v>61203</v>
          </cell>
          <cell r="B308" t="str">
            <v xml:space="preserve">0.80 x 2.10 m </v>
          </cell>
          <cell r="C308" t="str">
            <v xml:space="preserve">und </v>
          </cell>
          <cell r="D308">
            <v>380.53</v>
          </cell>
        </row>
        <row r="309">
          <cell r="A309">
            <v>61204</v>
          </cell>
          <cell r="B309" t="str">
            <v xml:space="preserve">0.90 x 2.10 m </v>
          </cell>
          <cell r="C309" t="str">
            <v xml:space="preserve">und </v>
          </cell>
          <cell r="D309">
            <v>407.51</v>
          </cell>
        </row>
        <row r="310">
          <cell r="A310">
            <v>613</v>
          </cell>
          <cell r="B310" t="str">
            <v xml:space="preserve">Porta em madeira de lei tipo angelim pedra ou equiv.c/enchimento em madeira 1a.qualidade esp. 30mm p/ pintura, inclusive alizares, dobradiças e fechadura externa em latão cromado LaFonte ou equiv., exclusive marco, nas dim.: </v>
          </cell>
          <cell r="C310" t="str">
            <v/>
          </cell>
          <cell r="D310" t="str">
            <v/>
          </cell>
        </row>
        <row r="311">
          <cell r="A311">
            <v>61301</v>
          </cell>
          <cell r="B311" t="str">
            <v xml:space="preserve">0.60 x 2.10 m </v>
          </cell>
          <cell r="C311" t="str">
            <v xml:space="preserve">und </v>
          </cell>
          <cell r="D311">
            <v>384.2</v>
          </cell>
        </row>
        <row r="312">
          <cell r="A312">
            <v>61302</v>
          </cell>
          <cell r="B312" t="str">
            <v xml:space="preserve">0.70 x 2.10 m </v>
          </cell>
          <cell r="C312" t="str">
            <v xml:space="preserve">und </v>
          </cell>
          <cell r="D312">
            <v>394.41</v>
          </cell>
        </row>
        <row r="313">
          <cell r="A313">
            <v>61303</v>
          </cell>
          <cell r="B313" t="str">
            <v xml:space="preserve">0.80 x 2.10 m </v>
          </cell>
          <cell r="C313" t="str">
            <v xml:space="preserve">und </v>
          </cell>
          <cell r="D313">
            <v>406.12</v>
          </cell>
        </row>
        <row r="314">
          <cell r="A314">
            <v>61304</v>
          </cell>
          <cell r="B314" t="str">
            <v xml:space="preserve">0.90 x 2.10 m </v>
          </cell>
          <cell r="C314" t="str">
            <v xml:space="preserve">und </v>
          </cell>
          <cell r="D314">
            <v>433.1</v>
          </cell>
        </row>
        <row r="315">
          <cell r="A315">
            <v>614</v>
          </cell>
          <cell r="B315" t="str">
            <v xml:space="preserve">Porta em madeira de lei tipo paraju, esp. 30mm c/ acab. liso p/ pintura, incl. fechadura tipo "livre/ocupado" em latão cromado Lafonte ou equiv. e ferragens p/ fixação em granito, excl. marco, nas dimensões: </v>
          </cell>
          <cell r="C315" t="str">
            <v/>
          </cell>
          <cell r="D315" t="str">
            <v/>
          </cell>
        </row>
        <row r="316">
          <cell r="A316">
            <v>61401</v>
          </cell>
          <cell r="B316" t="str">
            <v xml:space="preserve">0.60 x 1.80 m </v>
          </cell>
          <cell r="C316" t="str">
            <v xml:space="preserve">und </v>
          </cell>
          <cell r="D316">
            <v>247.56</v>
          </cell>
        </row>
        <row r="317">
          <cell r="A317">
            <v>61402</v>
          </cell>
          <cell r="B317" t="str">
            <v xml:space="preserve">0.80 x 1.80 m </v>
          </cell>
          <cell r="C317" t="str">
            <v xml:space="preserve">und </v>
          </cell>
          <cell r="D317">
            <v>268.17</v>
          </cell>
        </row>
        <row r="318">
          <cell r="A318">
            <v>61403</v>
          </cell>
          <cell r="B318" t="str">
            <v xml:space="preserve">0.60 x 1.60 m </v>
          </cell>
          <cell r="C318" t="str">
            <v xml:space="preserve">und </v>
          </cell>
          <cell r="D318">
            <v>244.24</v>
          </cell>
        </row>
        <row r="319">
          <cell r="A319">
            <v>61404</v>
          </cell>
          <cell r="B319" t="str">
            <v xml:space="preserve">0.80 x 1.60 m </v>
          </cell>
          <cell r="C319" t="str">
            <v xml:space="preserve">und </v>
          </cell>
          <cell r="D319">
            <v>268.17</v>
          </cell>
        </row>
        <row r="320">
          <cell r="A320">
            <v>616</v>
          </cell>
          <cell r="B320" t="str">
            <v xml:space="preserve">Porta almofadada em madeira de lei, esp. 30mm para pintura, incl. dobradiças, excl. marco, alizar e fechadura, nas dimensões: </v>
          </cell>
          <cell r="C320" t="str">
            <v/>
          </cell>
          <cell r="D320" t="str">
            <v/>
          </cell>
        </row>
        <row r="321">
          <cell r="A321">
            <v>61601</v>
          </cell>
          <cell r="B321" t="str">
            <v xml:space="preserve">0.60 x 2.10 m </v>
          </cell>
          <cell r="C321" t="str">
            <v xml:space="preserve">und </v>
          </cell>
          <cell r="D321">
            <v>322.75</v>
          </cell>
        </row>
        <row r="322">
          <cell r="A322">
            <v>61602</v>
          </cell>
          <cell r="B322" t="str">
            <v xml:space="preserve">0.70 x 2.10 m </v>
          </cell>
          <cell r="C322" t="str">
            <v xml:space="preserve">und </v>
          </cell>
          <cell r="D322">
            <v>345.02</v>
          </cell>
        </row>
        <row r="323">
          <cell r="A323">
            <v>61603</v>
          </cell>
          <cell r="B323" t="str">
            <v xml:space="preserve">0.80 x 2.10 m </v>
          </cell>
          <cell r="C323" t="str">
            <v xml:space="preserve">und </v>
          </cell>
          <cell r="D323">
            <v>380.22</v>
          </cell>
        </row>
        <row r="324">
          <cell r="A324">
            <v>61604</v>
          </cell>
          <cell r="B324" t="str">
            <v xml:space="preserve">0.90 x 2.10 m </v>
          </cell>
          <cell r="C324" t="str">
            <v xml:space="preserve">und </v>
          </cell>
          <cell r="D324">
            <v>441.45</v>
          </cell>
        </row>
        <row r="325">
          <cell r="A325">
            <v>617</v>
          </cell>
          <cell r="B325" t="str">
            <v xml:space="preserve">Porta em veneziana, em madeira de lei, esp. 30mm, incl. dobradiças, excl. alizar, marco e fechadura, nas dimensões: </v>
          </cell>
          <cell r="C325" t="str">
            <v/>
          </cell>
          <cell r="D325" t="str">
            <v/>
          </cell>
        </row>
        <row r="326">
          <cell r="A326">
            <v>61701</v>
          </cell>
          <cell r="B326" t="str">
            <v xml:space="preserve">0.60 x 2.10 m </v>
          </cell>
          <cell r="C326" t="str">
            <v xml:space="preserve">und </v>
          </cell>
          <cell r="D326">
            <v>337.24</v>
          </cell>
        </row>
        <row r="327">
          <cell r="A327">
            <v>61702</v>
          </cell>
          <cell r="B327" t="str">
            <v xml:space="preserve">0.70 x 2.10 m </v>
          </cell>
          <cell r="C327" t="str">
            <v xml:space="preserve">und </v>
          </cell>
          <cell r="D327">
            <v>356.7</v>
          </cell>
        </row>
        <row r="328">
          <cell r="A328">
            <v>61703</v>
          </cell>
          <cell r="B328" t="str">
            <v xml:space="preserve">0.80 x 2.10 m </v>
          </cell>
          <cell r="C328" t="str">
            <v xml:space="preserve">und </v>
          </cell>
          <cell r="D328">
            <v>377.18</v>
          </cell>
        </row>
        <row r="329">
          <cell r="A329">
            <v>618</v>
          </cell>
          <cell r="B329" t="str">
            <v xml:space="preserve">Fornecimento e instalação de folha de porta em madeira de lei com enchimento em madeira de 1ª qualidade, esp. 30mm, para pintura, incl. dobradiças, excl. alizar, marco e fechadura, nas dimensões: </v>
          </cell>
          <cell r="C329" t="str">
            <v/>
          </cell>
          <cell r="D329" t="str">
            <v/>
          </cell>
        </row>
        <row r="330">
          <cell r="A330">
            <v>61801</v>
          </cell>
          <cell r="B330" t="str">
            <v xml:space="preserve">0.60 x 2.10 m </v>
          </cell>
          <cell r="C330" t="str">
            <v xml:space="preserve">und </v>
          </cell>
          <cell r="D330">
            <v>167.9</v>
          </cell>
        </row>
        <row r="331">
          <cell r="A331">
            <v>61802</v>
          </cell>
          <cell r="B331" t="str">
            <v xml:space="preserve">0.70 x 2.10 m </v>
          </cell>
          <cell r="C331" t="str">
            <v xml:space="preserve">und </v>
          </cell>
          <cell r="D331">
            <v>176.64</v>
          </cell>
        </row>
        <row r="332">
          <cell r="A332">
            <v>61803</v>
          </cell>
          <cell r="B332" t="str">
            <v xml:space="preserve">0.80 x 2.10 m </v>
          </cell>
          <cell r="C332" t="str">
            <v xml:space="preserve">und </v>
          </cell>
          <cell r="D332">
            <v>186.91</v>
          </cell>
        </row>
        <row r="333">
          <cell r="A333">
            <v>61804</v>
          </cell>
          <cell r="B333" t="str">
            <v xml:space="preserve">0.90 x 2.10 m </v>
          </cell>
          <cell r="C333" t="str">
            <v xml:space="preserve">und </v>
          </cell>
          <cell r="D333">
            <v>213.89</v>
          </cell>
        </row>
        <row r="334">
          <cell r="A334">
            <v>619</v>
          </cell>
          <cell r="B334" t="str">
            <v xml:space="preserve">Porta em madeira de lei com enchimento em madeira de 1ª qualidade, esp. 30mm, para pintura, com visor de vidro, incl. dobradiças, excl. marco, fechadura e alizar, nas dimensões: </v>
          </cell>
          <cell r="C334" t="str">
            <v/>
          </cell>
          <cell r="D334" t="str">
            <v/>
          </cell>
        </row>
        <row r="335">
          <cell r="A335">
            <v>61901</v>
          </cell>
          <cell r="B335" t="str">
            <v xml:space="preserve">0.70 x 2.10 m </v>
          </cell>
          <cell r="C335" t="str">
            <v xml:space="preserve">und </v>
          </cell>
          <cell r="D335">
            <v>301.98</v>
          </cell>
        </row>
        <row r="336">
          <cell r="A336">
            <v>61902</v>
          </cell>
          <cell r="B336" t="str">
            <v xml:space="preserve">0.80 x 2.10 m </v>
          </cell>
          <cell r="C336" t="str">
            <v xml:space="preserve">und </v>
          </cell>
          <cell r="D336">
            <v>343.39</v>
          </cell>
        </row>
        <row r="337">
          <cell r="A337">
            <v>61903</v>
          </cell>
          <cell r="B337" t="str">
            <v xml:space="preserve">0.90 x 2.10 m </v>
          </cell>
          <cell r="C337" t="str">
            <v xml:space="preserve">und </v>
          </cell>
          <cell r="D337">
            <v>359.58</v>
          </cell>
        </row>
        <row r="338">
          <cell r="A338">
            <v>621</v>
          </cell>
          <cell r="B338" t="str">
            <v xml:space="preserve">ESQUADRIAS DE MADEIRA (M2) </v>
          </cell>
          <cell r="C338" t="str">
            <v/>
          </cell>
          <cell r="D338" t="str">
            <v/>
          </cell>
        </row>
        <row r="339">
          <cell r="A339">
            <v>62101</v>
          </cell>
          <cell r="B339" t="str">
            <v xml:space="preserve">Janela de correr, 4 folhas, sendo 2 fixas, em madeira de lei para vidro </v>
          </cell>
          <cell r="C339" t="str">
            <v xml:space="preserve">m2 </v>
          </cell>
          <cell r="D339">
            <v>234.55</v>
          </cell>
        </row>
        <row r="340">
          <cell r="A340">
            <v>62102</v>
          </cell>
          <cell r="B340" t="str">
            <v xml:space="preserve">Janela de correr, 4 folhas, sendo 2 fixas, em madeira de lei para vidro, com bandeira fixa superior em veneziana </v>
          </cell>
          <cell r="C340" t="str">
            <v xml:space="preserve">m2 </v>
          </cell>
          <cell r="D340">
            <v>234.55</v>
          </cell>
        </row>
        <row r="341">
          <cell r="A341">
            <v>62103</v>
          </cell>
          <cell r="B341" t="str">
            <v xml:space="preserve">Janela de abrir, 2 folhas, em madeira de lei, para vidro </v>
          </cell>
          <cell r="C341" t="str">
            <v xml:space="preserve">m2 </v>
          </cell>
          <cell r="D341">
            <v>261.76</v>
          </cell>
        </row>
        <row r="342">
          <cell r="A342">
            <v>62104</v>
          </cell>
          <cell r="B342" t="str">
            <v xml:space="preserve">Báscula em madeira de lei para vidro </v>
          </cell>
          <cell r="C342" t="str">
            <v xml:space="preserve">m2 </v>
          </cell>
          <cell r="D342">
            <v>314.94</v>
          </cell>
        </row>
        <row r="343">
          <cell r="A343">
            <v>62105</v>
          </cell>
          <cell r="B343" t="str">
            <v xml:space="preserve">Porta para guichê em compensado </v>
          </cell>
          <cell r="C343" t="str">
            <v xml:space="preserve">m2 </v>
          </cell>
          <cell r="D343">
            <v>65.819999999999993</v>
          </cell>
        </row>
        <row r="344">
          <cell r="A344">
            <v>62106</v>
          </cell>
          <cell r="B344" t="str">
            <v xml:space="preserve">Janela de abrir, 2 folhas, em madeira de lei, metade em veneziana e metade para vidro </v>
          </cell>
          <cell r="C344" t="str">
            <v xml:space="preserve">m2 </v>
          </cell>
          <cell r="D344">
            <v>273.92</v>
          </cell>
        </row>
        <row r="345">
          <cell r="A345">
            <v>622</v>
          </cell>
          <cell r="B345" t="str">
            <v xml:space="preserve">REVISÕES E REPAROS </v>
          </cell>
          <cell r="C345" t="str">
            <v/>
          </cell>
          <cell r="D345" t="str">
            <v/>
          </cell>
        </row>
        <row r="346">
          <cell r="A346">
            <v>62201</v>
          </cell>
          <cell r="B346" t="str">
            <v xml:space="preserve">Substituição de fechadura com maçaneta tipo alavanca e chave yale </v>
          </cell>
          <cell r="C346" t="str">
            <v xml:space="preserve">und </v>
          </cell>
          <cell r="D346">
            <v>52.07</v>
          </cell>
        </row>
        <row r="347">
          <cell r="A347">
            <v>62202</v>
          </cell>
          <cell r="B347" t="str">
            <v xml:space="preserve">Substituição de fechadura com maçaneta tipo alavanca e chave tipo comum </v>
          </cell>
          <cell r="C347" t="str">
            <v xml:space="preserve">und </v>
          </cell>
          <cell r="D347">
            <v>96.79</v>
          </cell>
        </row>
        <row r="348">
          <cell r="A348">
            <v>62203</v>
          </cell>
          <cell r="B348" t="str">
            <v xml:space="preserve">Substituição de fechadura com maçaneta tipo bola e chave tipo yale </v>
          </cell>
          <cell r="C348" t="str">
            <v xml:space="preserve">und </v>
          </cell>
          <cell r="D348">
            <v>75.81</v>
          </cell>
        </row>
        <row r="349">
          <cell r="A349">
            <v>62204</v>
          </cell>
          <cell r="B349" t="str">
            <v xml:space="preserve">Recolocação de folha de porta em madeira de 1 folha, excl. ferragens, marcos e alizares </v>
          </cell>
          <cell r="C349" t="str">
            <v xml:space="preserve">und </v>
          </cell>
          <cell r="D349">
            <v>32.03</v>
          </cell>
        </row>
        <row r="350">
          <cell r="A350">
            <v>62205</v>
          </cell>
          <cell r="B350" t="str">
            <v xml:space="preserve">Substituição de targeta tipo livre/ocupado </v>
          </cell>
          <cell r="C350" t="str">
            <v xml:space="preserve">und </v>
          </cell>
          <cell r="D350">
            <v>34.119999999999997</v>
          </cell>
        </row>
        <row r="351">
          <cell r="A351">
            <v>62206</v>
          </cell>
          <cell r="B351" t="str">
            <v xml:space="preserve">Substituição de targeta de fio redondo 2" </v>
          </cell>
          <cell r="C351" t="str">
            <v xml:space="preserve">und </v>
          </cell>
          <cell r="D351">
            <v>4.07</v>
          </cell>
        </row>
        <row r="352">
          <cell r="A352">
            <v>62207</v>
          </cell>
          <cell r="B352" t="str">
            <v xml:space="preserve">Substituição de dobradiça 3"x2 1/2" </v>
          </cell>
          <cell r="C352" t="str">
            <v xml:space="preserve">und </v>
          </cell>
          <cell r="D352">
            <v>20.63</v>
          </cell>
        </row>
        <row r="353">
          <cell r="A353">
            <v>62208</v>
          </cell>
          <cell r="B353" t="str">
            <v xml:space="preserve">Reparo na porta com plaina, incl. retirada e recolocação de folha de porta </v>
          </cell>
          <cell r="C353" t="str">
            <v xml:space="preserve">und </v>
          </cell>
          <cell r="D353">
            <v>29.17</v>
          </cell>
        </row>
        <row r="354">
          <cell r="A354">
            <v>62209</v>
          </cell>
          <cell r="B354" t="str">
            <v xml:space="preserve">Reparo em janelas de correr em madeira, considerando substituição de até 15% de madeira, incl. retirada e recolocação da janela </v>
          </cell>
          <cell r="C354" t="str">
            <v xml:space="preserve">m2 </v>
          </cell>
          <cell r="D354">
            <v>93.03</v>
          </cell>
        </row>
        <row r="355">
          <cell r="A355">
            <v>62210</v>
          </cell>
          <cell r="B355" t="str">
            <v xml:space="preserve">Substituição de trilho para janela de correr </v>
          </cell>
          <cell r="C355" t="str">
            <v xml:space="preserve">m </v>
          </cell>
          <cell r="D355">
            <v>6.55</v>
          </cell>
        </row>
        <row r="356">
          <cell r="A356">
            <v>62211</v>
          </cell>
          <cell r="B356" t="str">
            <v xml:space="preserve">Recolocação de alizar em madeira, excl. alizar </v>
          </cell>
          <cell r="C356" t="str">
            <v xml:space="preserve">m </v>
          </cell>
          <cell r="D356">
            <v>1.22</v>
          </cell>
        </row>
        <row r="357">
          <cell r="A357">
            <v>62212</v>
          </cell>
          <cell r="B357" t="str">
            <v xml:space="preserve">Recolocação de marco em madeira, excl. marco </v>
          </cell>
          <cell r="C357" t="str">
            <v xml:space="preserve">m </v>
          </cell>
          <cell r="D357">
            <v>6.11</v>
          </cell>
        </row>
        <row r="358">
          <cell r="A358">
            <v>623</v>
          </cell>
          <cell r="B358" t="str">
            <v xml:space="preserve">Porta em madeira de lei com enchimento em madeira de 1ª qualidade, esp. 30mm, para pintura, incl. alizares, dobradiças, fechadura tipo "livre/ocupado" em latão cromado La Fonte ou equiv., excl. marco, nas dimensões: </v>
          </cell>
          <cell r="C358" t="str">
            <v/>
          </cell>
          <cell r="D358" t="str">
            <v/>
          </cell>
        </row>
        <row r="359">
          <cell r="A359">
            <v>62301</v>
          </cell>
          <cell r="B359" t="str">
            <v xml:space="preserve">0.60 x 1.60 m </v>
          </cell>
          <cell r="C359" t="str">
            <v xml:space="preserve">und </v>
          </cell>
          <cell r="D359">
            <v>290.57</v>
          </cell>
        </row>
        <row r="360">
          <cell r="A360">
            <v>62302</v>
          </cell>
          <cell r="B360" t="str">
            <v xml:space="preserve">0.80 x 1.60 </v>
          </cell>
          <cell r="C360" t="str">
            <v xml:space="preserve">und </v>
          </cell>
          <cell r="D360">
            <v>314.51</v>
          </cell>
        </row>
        <row r="361">
          <cell r="A361">
            <v>625</v>
          </cell>
          <cell r="B361" t="str">
            <v xml:space="preserve">Porta em madeira de lei tipo angelim pedra ou equiv.,esp. 35 mm, maciça c/ friso p/ verniz, padrão SEDU, com visor, inclusive alizares, dobradiças e fechadura de bola ext. em latão cromado LaFonte ou equiv., excl. marco, dimensões </v>
          </cell>
          <cell r="C361" t="str">
            <v/>
          </cell>
          <cell r="D361" t="str">
            <v/>
          </cell>
        </row>
        <row r="362">
          <cell r="A362">
            <v>62501</v>
          </cell>
          <cell r="B362" t="str">
            <v xml:space="preserve">0.60 x 2.10 m </v>
          </cell>
          <cell r="C362" t="str">
            <v xml:space="preserve">und </v>
          </cell>
          <cell r="D362">
            <v>673.04</v>
          </cell>
        </row>
        <row r="363">
          <cell r="A363">
            <v>62502</v>
          </cell>
          <cell r="B363" t="str">
            <v xml:space="preserve">0.70 x 2.10 m </v>
          </cell>
          <cell r="C363" t="str">
            <v xml:space="preserve">und </v>
          </cell>
          <cell r="D363">
            <v>711.59</v>
          </cell>
        </row>
        <row r="364">
          <cell r="A364">
            <v>62503</v>
          </cell>
          <cell r="B364" t="str">
            <v xml:space="preserve">0.80 x 2.10 m </v>
          </cell>
          <cell r="C364" t="str">
            <v xml:space="preserve">und </v>
          </cell>
          <cell r="D364">
            <v>828.71</v>
          </cell>
        </row>
        <row r="365">
          <cell r="A365">
            <v>62504</v>
          </cell>
          <cell r="B365" t="str">
            <v xml:space="preserve">0.90 x 2.10 m </v>
          </cell>
          <cell r="C365" t="str">
            <v xml:space="preserve">und </v>
          </cell>
          <cell r="D365">
            <v>862.95</v>
          </cell>
        </row>
        <row r="366">
          <cell r="A366">
            <v>62505</v>
          </cell>
          <cell r="B366" t="str">
            <v xml:space="preserve">1.60 x 2.10 m (duas folhas) </v>
          </cell>
          <cell r="C366" t="str">
            <v xml:space="preserve">und </v>
          </cell>
          <cell r="D366">
            <v>1473.89</v>
          </cell>
        </row>
        <row r="367">
          <cell r="A367">
            <v>626</v>
          </cell>
          <cell r="B367" t="str">
            <v xml:space="preserve">Porta em madeira de lei tipo angelim pedra ou equiv, esp 35mm, maciça c/ frizo p/ verniz, padrão SEDU, sem visor, inclusive alizares, fechadura ext de bola, em latão cromado LaFonte/equiv, exclusive marco nas dimensões: </v>
          </cell>
          <cell r="C367" t="str">
            <v/>
          </cell>
          <cell r="D367" t="str">
            <v/>
          </cell>
        </row>
        <row r="368">
          <cell r="A368">
            <v>62601</v>
          </cell>
          <cell r="B368" t="str">
            <v xml:space="preserve">0.60 x 2.10m </v>
          </cell>
          <cell r="C368" t="str">
            <v xml:space="preserve">und </v>
          </cell>
          <cell r="D368">
            <v>656.2</v>
          </cell>
        </row>
        <row r="369">
          <cell r="A369">
            <v>62602</v>
          </cell>
          <cell r="B369" t="str">
            <v xml:space="preserve">0.70 x 2.10 m </v>
          </cell>
          <cell r="C369" t="str">
            <v xml:space="preserve">und </v>
          </cell>
          <cell r="D369">
            <v>703.3</v>
          </cell>
        </row>
        <row r="370">
          <cell r="A370">
            <v>62603</v>
          </cell>
          <cell r="B370" t="str">
            <v xml:space="preserve">0.80 x 2.10 m </v>
          </cell>
          <cell r="C370" t="str">
            <v xml:space="preserve">und </v>
          </cell>
          <cell r="D370">
            <v>744.26</v>
          </cell>
        </row>
        <row r="371">
          <cell r="A371">
            <v>62604</v>
          </cell>
          <cell r="B371" t="str">
            <v xml:space="preserve">0.90 x 2.10 m </v>
          </cell>
          <cell r="C371" t="str">
            <v xml:space="preserve">und </v>
          </cell>
          <cell r="D371">
            <v>796.89</v>
          </cell>
        </row>
        <row r="372">
          <cell r="A372">
            <v>7</v>
          </cell>
          <cell r="B372" t="str">
            <v xml:space="preserve">ESQUADRIAS METÁLICAS </v>
          </cell>
          <cell r="C372" t="str">
            <v/>
          </cell>
          <cell r="D372" t="str">
            <v/>
          </cell>
        </row>
        <row r="373">
          <cell r="A373">
            <v>710</v>
          </cell>
          <cell r="B373" t="str">
            <v xml:space="preserve">Porta de segurança de ferro, em barra chata 1"x3/16" e cantoneira 1 1/4"x3/16", com chumbadores e fechadura de segurança Aliança ou equivalente, conforme projeto, nas seguintes dimensões: </v>
          </cell>
          <cell r="C373" t="str">
            <v/>
          </cell>
          <cell r="D373" t="str">
            <v/>
          </cell>
        </row>
        <row r="374">
          <cell r="A374">
            <v>71001</v>
          </cell>
          <cell r="B374" t="str">
            <v xml:space="preserve">0.80 x 2.10 m </v>
          </cell>
          <cell r="C374" t="str">
            <v xml:space="preserve">und </v>
          </cell>
          <cell r="D374">
            <v>470.87</v>
          </cell>
        </row>
        <row r="375">
          <cell r="A375">
            <v>71002</v>
          </cell>
          <cell r="B375" t="str">
            <v xml:space="preserve">0.60 x 2.10 m </v>
          </cell>
          <cell r="C375" t="str">
            <v xml:space="preserve">und </v>
          </cell>
          <cell r="D375">
            <v>418</v>
          </cell>
        </row>
        <row r="376">
          <cell r="A376">
            <v>711</v>
          </cell>
          <cell r="B376" t="str">
            <v xml:space="preserve">GRADES E PORTÕES </v>
          </cell>
          <cell r="C376" t="str">
            <v/>
          </cell>
          <cell r="D376" t="str">
            <v/>
          </cell>
        </row>
        <row r="377">
          <cell r="A377">
            <v>71101</v>
          </cell>
          <cell r="B377" t="str">
            <v xml:space="preserve">Tela de proteção de arame galvanizado 1/2" fio 12, c/ quadro em tubo de ferro galvanizado 1 1/2" e cantoneira de ferro 1/2" x 1/2" x1/8", conforme detalhe em projeto </v>
          </cell>
          <cell r="C377" t="str">
            <v xml:space="preserve">m2 </v>
          </cell>
          <cell r="D377">
            <v>338.62</v>
          </cell>
        </row>
        <row r="378">
          <cell r="A378">
            <v>71103</v>
          </cell>
          <cell r="B378" t="str">
            <v xml:space="preserve">Grade de tela tipo mosquiteiro de arame galvanizado, inclusive, requadro em "L" </v>
          </cell>
          <cell r="C378" t="str">
            <v xml:space="preserve">m2 </v>
          </cell>
          <cell r="D378">
            <v>64.47</v>
          </cell>
        </row>
        <row r="379">
          <cell r="A379">
            <v>71104</v>
          </cell>
          <cell r="B379" t="str">
            <v xml:space="preserve">Portão de ferro de abrir em barra chata, inclusive chumbamento </v>
          </cell>
          <cell r="C379" t="str">
            <v xml:space="preserve">m2 </v>
          </cell>
          <cell r="D379">
            <v>266.74</v>
          </cell>
        </row>
        <row r="380">
          <cell r="A380">
            <v>71105</v>
          </cell>
          <cell r="B380" t="str">
            <v xml:space="preserve">Grade de ferro em barra chata, inclusive chumbamento </v>
          </cell>
          <cell r="C380" t="str">
            <v xml:space="preserve">m2 </v>
          </cell>
          <cell r="D380">
            <v>140.29</v>
          </cell>
        </row>
        <row r="381">
          <cell r="A381">
            <v>71106</v>
          </cell>
          <cell r="B381" t="str">
            <v xml:space="preserve">Portão de ferro de correr em barra chata, inclusive chumbamento </v>
          </cell>
          <cell r="C381" t="str">
            <v xml:space="preserve">m2 </v>
          </cell>
          <cell r="D381">
            <v>288.27999999999997</v>
          </cell>
        </row>
        <row r="382">
          <cell r="A382">
            <v>71107</v>
          </cell>
          <cell r="B382" t="str">
            <v xml:space="preserve">Portão de ferro de abrir em barra chata, chapa e tubo, inclusive chumbamento </v>
          </cell>
          <cell r="C382" t="str">
            <v xml:space="preserve">m2 </v>
          </cell>
          <cell r="D382">
            <v>407.95</v>
          </cell>
        </row>
        <row r="383">
          <cell r="A383">
            <v>716</v>
          </cell>
          <cell r="B383" t="str">
            <v xml:space="preserve">Portas de enrolar </v>
          </cell>
          <cell r="C383" t="str">
            <v/>
          </cell>
          <cell r="D383" t="str">
            <v/>
          </cell>
        </row>
        <row r="384">
          <cell r="A384">
            <v>71601</v>
          </cell>
          <cell r="B384" t="str">
            <v xml:space="preserve">Porta de enrolar </v>
          </cell>
          <cell r="C384" t="str">
            <v xml:space="preserve">m2 </v>
          </cell>
          <cell r="D384">
            <v>262.33999999999997</v>
          </cell>
        </row>
        <row r="385">
          <cell r="A385">
            <v>717</v>
          </cell>
          <cell r="B385" t="str">
            <v xml:space="preserve">ESQUADRIAS METÁLICAS (M2) </v>
          </cell>
          <cell r="C385" t="str">
            <v/>
          </cell>
          <cell r="D385" t="str">
            <v/>
          </cell>
        </row>
        <row r="386">
          <cell r="A386">
            <v>71701</v>
          </cell>
          <cell r="B386" t="str">
            <v xml:space="preserve">Janela de correr para vidro em alumínio anodizado cor natural, linha 25, completa, incl. puxador com tranca, caixilho e contramarco </v>
          </cell>
          <cell r="C386" t="str">
            <v xml:space="preserve">m2 </v>
          </cell>
          <cell r="D386">
            <v>233.15</v>
          </cell>
        </row>
        <row r="387">
          <cell r="A387">
            <v>71702</v>
          </cell>
          <cell r="B387" t="str">
            <v xml:space="preserve">Báscula para vidro em alumínio anodizado cor natural, linha 25, completa, com tranca, caixilho e contramarco </v>
          </cell>
          <cell r="C387" t="str">
            <v xml:space="preserve">m2 </v>
          </cell>
          <cell r="D387">
            <v>284.02</v>
          </cell>
        </row>
        <row r="388">
          <cell r="A388">
            <v>71703</v>
          </cell>
          <cell r="B388" t="str">
            <v xml:space="preserve">Janela tipo maxim-ar para vidro em alumínio anodizado natural, linha 25, completa, incl. puxador com tranca, caixilho e contramarco </v>
          </cell>
          <cell r="C388" t="str">
            <v xml:space="preserve">m2 </v>
          </cell>
          <cell r="D388">
            <v>190.34</v>
          </cell>
        </row>
        <row r="389">
          <cell r="A389">
            <v>71704</v>
          </cell>
          <cell r="B389" t="str">
            <v xml:space="preserve">Porta de abrir tipo veneziana em alumínio anodizado, linha 25, completa, incl. puxador com tranca, caixilho e contramarco </v>
          </cell>
          <cell r="C389" t="str">
            <v xml:space="preserve">m2 </v>
          </cell>
          <cell r="D389">
            <v>392.19</v>
          </cell>
        </row>
        <row r="390">
          <cell r="A390">
            <v>71706</v>
          </cell>
          <cell r="B390" t="str">
            <v xml:space="preserve">Guichê/gradil em perfil L 1" e perfil "T" 3/4" em ferro, inclusive pintura em esmalte sintético, marca de referência SUVINIL </v>
          </cell>
          <cell r="C390" t="str">
            <v xml:space="preserve">m2 </v>
          </cell>
          <cell r="D390">
            <v>107.55</v>
          </cell>
        </row>
        <row r="391">
          <cell r="A391">
            <v>718</v>
          </cell>
          <cell r="B391" t="str">
            <v xml:space="preserve">REVISÕES E REPAROS </v>
          </cell>
          <cell r="C391" t="str">
            <v/>
          </cell>
          <cell r="D391" t="str">
            <v/>
          </cell>
        </row>
        <row r="392">
          <cell r="A392">
            <v>71801</v>
          </cell>
          <cell r="B392" t="str">
            <v xml:space="preserve">Escovamento com escova de aço em esquadrias de ferro </v>
          </cell>
          <cell r="C392" t="str">
            <v xml:space="preserve">m2 </v>
          </cell>
          <cell r="D392">
            <v>10.11</v>
          </cell>
        </row>
        <row r="393">
          <cell r="A393">
            <v>71802</v>
          </cell>
          <cell r="B393" t="str">
            <v xml:space="preserve">Recolocação de esquadrias de ferro com caixilho, tipo basculante ou fixo, sem fornecimento </v>
          </cell>
          <cell r="C393" t="str">
            <v xml:space="preserve">m2 </v>
          </cell>
          <cell r="D393">
            <v>31.8</v>
          </cell>
        </row>
        <row r="394">
          <cell r="A394">
            <v>71803</v>
          </cell>
          <cell r="B394" t="str">
            <v xml:space="preserve">Recolocação de esquadrias de ferro com caixilho, tipo de correr ou maxim-ar, sem fornecimento </v>
          </cell>
          <cell r="C394" t="str">
            <v xml:space="preserve">m2 </v>
          </cell>
          <cell r="D394">
            <v>52.31</v>
          </cell>
        </row>
        <row r="395">
          <cell r="A395">
            <v>71804</v>
          </cell>
          <cell r="B395" t="str">
            <v xml:space="preserve">Recolocação de grades com sistemas de parafusos e buchas para fixação em paredes de alvenaria ou concreto </v>
          </cell>
          <cell r="C395" t="str">
            <v xml:space="preserve">m2 </v>
          </cell>
          <cell r="D395">
            <v>26.04</v>
          </cell>
        </row>
        <row r="396">
          <cell r="A396">
            <v>8</v>
          </cell>
          <cell r="B396" t="str">
            <v xml:space="preserve">VIDROS E ESPELHOS </v>
          </cell>
          <cell r="C396" t="str">
            <v/>
          </cell>
          <cell r="D396" t="str">
            <v/>
          </cell>
        </row>
        <row r="397">
          <cell r="A397">
            <v>801</v>
          </cell>
          <cell r="B397" t="str">
            <v xml:space="preserve">VIDROS PARA ESQUADRIAS </v>
          </cell>
          <cell r="C397" t="str">
            <v/>
          </cell>
          <cell r="D397" t="str">
            <v/>
          </cell>
        </row>
        <row r="398">
          <cell r="A398">
            <v>80101</v>
          </cell>
          <cell r="B398" t="str">
            <v xml:space="preserve">Vidro plano transparente liso, com 3 mm de espessura </v>
          </cell>
          <cell r="C398" t="str">
            <v xml:space="preserve">m2 </v>
          </cell>
          <cell r="D398">
            <v>60.42</v>
          </cell>
        </row>
        <row r="399">
          <cell r="A399">
            <v>80102</v>
          </cell>
          <cell r="B399" t="str">
            <v xml:space="preserve">Vidro plano transparente liso, com 4 mm de espessura </v>
          </cell>
          <cell r="C399" t="str">
            <v xml:space="preserve">m2 </v>
          </cell>
          <cell r="D399">
            <v>75.23</v>
          </cell>
        </row>
        <row r="400">
          <cell r="A400">
            <v>80103</v>
          </cell>
          <cell r="B400" t="str">
            <v xml:space="preserve">Vidro fantasia mini-boreal, com 4 mm de espessura </v>
          </cell>
          <cell r="C400" t="str">
            <v xml:space="preserve">m2 </v>
          </cell>
          <cell r="D400">
            <v>52.97</v>
          </cell>
        </row>
        <row r="401">
          <cell r="A401">
            <v>80106</v>
          </cell>
          <cell r="B401" t="str">
            <v xml:space="preserve">Substituição de massa para vidro em esquadrias </v>
          </cell>
          <cell r="C401" t="str">
            <v xml:space="preserve">m2 </v>
          </cell>
          <cell r="D401">
            <v>9.23</v>
          </cell>
        </row>
        <row r="402">
          <cell r="A402">
            <v>80107</v>
          </cell>
          <cell r="B402" t="str">
            <v xml:space="preserve">Vidro aramado esp. 6mm, colocado </v>
          </cell>
          <cell r="C402" t="str">
            <v xml:space="preserve">m2 </v>
          </cell>
          <cell r="D402">
            <v>172.74</v>
          </cell>
        </row>
        <row r="403">
          <cell r="A403">
            <v>802</v>
          </cell>
          <cell r="B403" t="str">
            <v xml:space="preserve">ESPELHOS </v>
          </cell>
          <cell r="C403" t="str">
            <v/>
          </cell>
          <cell r="D403" t="str">
            <v/>
          </cell>
        </row>
        <row r="404">
          <cell r="A404">
            <v>80201</v>
          </cell>
          <cell r="B404" t="str">
            <v xml:space="preserve">Espelho para banheiros espessura 4 mm, incluindo chapa compensada 10 mm, moldura de alumínio em perfil L 3/4", fixado com parafusos cromados </v>
          </cell>
          <cell r="C404" t="str">
            <v xml:space="preserve">m2 </v>
          </cell>
          <cell r="D404">
            <v>276.83999999999997</v>
          </cell>
        </row>
        <row r="405">
          <cell r="A405">
            <v>80202</v>
          </cell>
          <cell r="B405" t="str">
            <v xml:space="preserve">Espelho espessura 4 mm, incluindo chapa compensada 6mm, moldura de peça de madeira 7x2.5cm fixada com parafuso e bucha conforme detalhe em projeto </v>
          </cell>
          <cell r="C405" t="str">
            <v xml:space="preserve">m2 </v>
          </cell>
          <cell r="D405">
            <v>345.31</v>
          </cell>
        </row>
        <row r="406">
          <cell r="A406">
            <v>80203</v>
          </cell>
          <cell r="B406" t="str">
            <v xml:space="preserve">Espelho prata esp. 4 mm sobre caixa de compensado colado revestido com fórmica e fixado com parafuso cromado e bucha, dim. 1,80 x 0,40m, conforme detalhe em projeto </v>
          </cell>
          <cell r="C406" t="str">
            <v xml:space="preserve">m2 </v>
          </cell>
          <cell r="D406">
            <v>340.74</v>
          </cell>
        </row>
        <row r="407">
          <cell r="A407">
            <v>9</v>
          </cell>
          <cell r="B407" t="str">
            <v xml:space="preserve">COBERTURA </v>
          </cell>
          <cell r="C407" t="str">
            <v/>
          </cell>
          <cell r="D407" t="str">
            <v/>
          </cell>
        </row>
        <row r="408">
          <cell r="A408">
            <v>901</v>
          </cell>
          <cell r="B408" t="str">
            <v xml:space="preserve">ESTRUTURA PARA TELHADO </v>
          </cell>
          <cell r="C408" t="str">
            <v/>
          </cell>
          <cell r="D408" t="str">
            <v/>
          </cell>
        </row>
        <row r="409">
          <cell r="A409">
            <v>90101</v>
          </cell>
          <cell r="B409" t="str">
            <v xml:space="preserve">Estrutura de madeira de lei tipo Paraju ou equivalente para telhado de telha cerâmica tipo capa e canal, com pontaletes, terças, caibros e ripas, inclusive tratamento com cupinicida, exclusive telhas </v>
          </cell>
          <cell r="C409" t="str">
            <v xml:space="preserve">m2 </v>
          </cell>
          <cell r="D409">
            <v>81.290000000000006</v>
          </cell>
        </row>
        <row r="410">
          <cell r="A410">
            <v>90102</v>
          </cell>
          <cell r="B410" t="str">
            <v xml:space="preserve">Estrutura de madeira de lei tipo Paraju ou equivalente para telhado de telha ondulada de fribrocimento esp.6mm, com pontaletes e caibros, inclusive tratamento com cupinicida, exclusive telhas </v>
          </cell>
          <cell r="C410" t="str">
            <v xml:space="preserve">m2 </v>
          </cell>
          <cell r="D410">
            <v>40.04</v>
          </cell>
        </row>
        <row r="411">
          <cell r="A411">
            <v>90103</v>
          </cell>
          <cell r="B411" t="str">
            <v xml:space="preserve">Estrutura de madeira de lei tipo Paraju ou equivalente para cobertura de telha de fibrocimento canalete 49/90, inclusive tratamento com cupinicida, exclusive telhas </v>
          </cell>
          <cell r="C411" t="str">
            <v xml:space="preserve">m2 </v>
          </cell>
          <cell r="D411">
            <v>33.97</v>
          </cell>
        </row>
        <row r="412">
          <cell r="A412">
            <v>90104</v>
          </cell>
          <cell r="B412" t="str">
            <v xml:space="preserve">Estrutura de madeira de lei tipo Paraju ou equivalente para telhado de telhas cerâmicas tipo capa e canal c/ tesouras, pilares, vigas, terças, caibros e ripas, incl. trat. c/cupinicida, exclusive telhas </v>
          </cell>
          <cell r="C412" t="str">
            <v xml:space="preserve">m2 </v>
          </cell>
          <cell r="D412">
            <v>142.11000000000001</v>
          </cell>
        </row>
        <row r="413">
          <cell r="A413">
            <v>90105</v>
          </cell>
          <cell r="B413" t="str">
            <v xml:space="preserve">Estrutura de madeira de lei Paraju ou equivalente para telhado de telha cerâmica tipo francesa, com pontaletes, terças, caibros e ripas, inclusive tratamento com cupinicida, exclusive telhas </v>
          </cell>
          <cell r="C413" t="str">
            <v xml:space="preserve">m2 </v>
          </cell>
          <cell r="D413">
            <v>96.56</v>
          </cell>
        </row>
        <row r="414">
          <cell r="A414">
            <v>90113</v>
          </cell>
          <cell r="B414" t="str">
            <v xml:space="preserve">Tesoura completa em paraju para vãos de 4m, fornecimento e colocação </v>
          </cell>
          <cell r="C414" t="str">
            <v xml:space="preserve">und </v>
          </cell>
          <cell r="D414">
            <v>342.85</v>
          </cell>
        </row>
        <row r="415">
          <cell r="A415">
            <v>90114</v>
          </cell>
          <cell r="B415" t="str">
            <v xml:space="preserve">Tesoura completa em paraju para vãos de 5m, fornecimento e colocação </v>
          </cell>
          <cell r="C415" t="str">
            <v xml:space="preserve">und </v>
          </cell>
          <cell r="D415">
            <v>418.21</v>
          </cell>
        </row>
        <row r="416">
          <cell r="A416">
            <v>90115</v>
          </cell>
          <cell r="B416" t="str">
            <v xml:space="preserve">Tesoura completa em paraju para vãos de 6m, fornecimento e colocação </v>
          </cell>
          <cell r="C416" t="str">
            <v xml:space="preserve">und </v>
          </cell>
          <cell r="D416">
            <v>550.34</v>
          </cell>
        </row>
        <row r="417">
          <cell r="A417">
            <v>90116</v>
          </cell>
          <cell r="B417" t="str">
            <v xml:space="preserve">Tesoura completa em paraju para vãos de 7m, fornecimento e colocação </v>
          </cell>
          <cell r="C417" t="str">
            <v xml:space="preserve">und </v>
          </cell>
          <cell r="D417">
            <v>650.04999999999995</v>
          </cell>
        </row>
        <row r="418">
          <cell r="A418">
            <v>90117</v>
          </cell>
          <cell r="B418" t="str">
            <v xml:space="preserve">Tesoura completa em paraju para vãos de 8m, fornecimento e colocação </v>
          </cell>
          <cell r="C418" t="str">
            <v xml:space="preserve">und </v>
          </cell>
          <cell r="D418">
            <v>1131.32</v>
          </cell>
        </row>
        <row r="419">
          <cell r="A419">
            <v>90118</v>
          </cell>
          <cell r="B419" t="str">
            <v xml:space="preserve">Pontaletes de 8x8cm em paraju, verticais e horizontais para coberturas de telha cerâmica </v>
          </cell>
          <cell r="C419" t="str">
            <v xml:space="preserve">m2 </v>
          </cell>
          <cell r="D419">
            <v>21.29</v>
          </cell>
        </row>
        <row r="420">
          <cell r="A420">
            <v>90119</v>
          </cell>
          <cell r="B420" t="str">
            <v xml:space="preserve">Pontaletes de 8x8cm em paraju, verticais e horizontais para cobertura de telhas onduladas de polietileno ou fibrocimento </v>
          </cell>
          <cell r="C420" t="str">
            <v xml:space="preserve">m2 </v>
          </cell>
          <cell r="D420">
            <v>18.34</v>
          </cell>
        </row>
        <row r="421">
          <cell r="A421">
            <v>90120</v>
          </cell>
          <cell r="B421" t="str">
            <v xml:space="preserve">Estrutura de madeira de lei tipo Paraju ou equivalente para telhado de telha ecológica tipo Onduline ou equivalente, com ripões e caibros, incl. tratamento com cupinicida, exclusive telhas </v>
          </cell>
          <cell r="C421" t="str">
            <v xml:space="preserve">m2 </v>
          </cell>
          <cell r="D421">
            <v>54.26</v>
          </cell>
        </row>
        <row r="422">
          <cell r="A422">
            <v>902</v>
          </cell>
          <cell r="B422" t="str">
            <v xml:space="preserve">TELHADO </v>
          </cell>
          <cell r="C422" t="str">
            <v/>
          </cell>
          <cell r="D422" t="str">
            <v/>
          </cell>
        </row>
        <row r="423">
          <cell r="A423">
            <v>90202</v>
          </cell>
          <cell r="B423" t="str">
            <v xml:space="preserve">Cobertura nova de telhas onduladas de fibrocimento 6.0mm, inclusive cumeeiras e acessórios de fixação </v>
          </cell>
          <cell r="C423" t="str">
            <v xml:space="preserve">m2 </v>
          </cell>
          <cell r="D423">
            <v>28.43</v>
          </cell>
        </row>
        <row r="424">
          <cell r="A424">
            <v>90204</v>
          </cell>
          <cell r="B424" t="str">
            <v xml:space="preserve">Cobertura nova de telhas de fibrocimento tipo canalete 49, inclusive cumeeiras e acessórios de fixação </v>
          </cell>
          <cell r="C424" t="str">
            <v xml:space="preserve">m2 </v>
          </cell>
          <cell r="D424">
            <v>85.85</v>
          </cell>
        </row>
        <row r="425">
          <cell r="A425">
            <v>90205</v>
          </cell>
          <cell r="B425" t="str">
            <v xml:space="preserve">Cobertura nova de telhas cerâmicas tipo francesa, inclusive cumeeira </v>
          </cell>
          <cell r="C425" t="str">
            <v xml:space="preserve">m2 </v>
          </cell>
          <cell r="D425">
            <v>26.55</v>
          </cell>
        </row>
        <row r="426">
          <cell r="A426">
            <v>90206</v>
          </cell>
          <cell r="B426" t="str">
            <v xml:space="preserve">Cobertura nova de telhas de alumínio trapezoidal, H = 8 cm, esp. 0.5mm, inclusive acessórios de fixação </v>
          </cell>
          <cell r="C426" t="str">
            <v xml:space="preserve">m2 </v>
          </cell>
          <cell r="D426">
            <v>39.96</v>
          </cell>
        </row>
        <row r="427">
          <cell r="A427">
            <v>90207</v>
          </cell>
          <cell r="B427" t="str">
            <v xml:space="preserve">Cobertura nova de telhas de fibrocimento tipo canalete 90, inclusive cumeeira e acessórios de fixação </v>
          </cell>
          <cell r="C427" t="str">
            <v xml:space="preserve">m2 </v>
          </cell>
          <cell r="D427">
            <v>75.92</v>
          </cell>
        </row>
        <row r="428">
          <cell r="A428">
            <v>90211</v>
          </cell>
          <cell r="B428" t="str">
            <v xml:space="preserve">Cobertura nova de telhas cerâmicas tipo capa e canal inclusive cumeeira (telhas compradas na praça de Vitória, posto obra) (área de projeção horizontal; incl. 35%) </v>
          </cell>
          <cell r="C428" t="str">
            <v xml:space="preserve">m2 </v>
          </cell>
          <cell r="D428">
            <v>57.52</v>
          </cell>
        </row>
        <row r="429">
          <cell r="A429">
            <v>90212</v>
          </cell>
          <cell r="B429" t="str">
            <v xml:space="preserve">Cobertura nova de telhas cerâmicas tipo capa e canal inclusive cumeeiras (telhas compradas na fábrica, posto obra) </v>
          </cell>
          <cell r="C429" t="str">
            <v xml:space="preserve">m2 </v>
          </cell>
          <cell r="D429">
            <v>49.23</v>
          </cell>
        </row>
        <row r="430">
          <cell r="A430">
            <v>90215</v>
          </cell>
          <cell r="B430" t="str">
            <v xml:space="preserve">Cumeeira para cobertura em telha cerâmica tipo capa e canal </v>
          </cell>
          <cell r="C430" t="str">
            <v xml:space="preserve">m </v>
          </cell>
          <cell r="D430">
            <v>17.84</v>
          </cell>
        </row>
        <row r="431">
          <cell r="A431">
            <v>90216</v>
          </cell>
          <cell r="B431" t="str">
            <v xml:space="preserve">Cumeeira para cobertura em telhas onduladas de fibrocimento 6.0mm </v>
          </cell>
          <cell r="C431" t="str">
            <v xml:space="preserve">m </v>
          </cell>
          <cell r="D431">
            <v>35.9</v>
          </cell>
        </row>
        <row r="432">
          <cell r="A432">
            <v>90217</v>
          </cell>
          <cell r="B432" t="str">
            <v xml:space="preserve">Cobertura nova de telhas ecológicas tipo Onduline ou equivalente, inclusive cumeeira e acessórios de fixação </v>
          </cell>
          <cell r="C432" t="str">
            <v xml:space="preserve">m2 </v>
          </cell>
          <cell r="D432">
            <v>39.64</v>
          </cell>
        </row>
        <row r="433">
          <cell r="A433">
            <v>90219</v>
          </cell>
          <cell r="B433" t="str">
            <v xml:space="preserve">Cobertura em telha ondulada de alumínio, esp. 0.5mm, inclusive acessórios de fixação </v>
          </cell>
          <cell r="C433" t="str">
            <v xml:space="preserve">m2 </v>
          </cell>
          <cell r="D433">
            <v>39.19</v>
          </cell>
        </row>
        <row r="434">
          <cell r="A434">
            <v>903</v>
          </cell>
          <cell r="B434" t="str">
            <v xml:space="preserve">RUFOS E CALHAS </v>
          </cell>
          <cell r="C434" t="str">
            <v/>
          </cell>
          <cell r="D434" t="str">
            <v/>
          </cell>
        </row>
        <row r="435">
          <cell r="A435">
            <v>90301</v>
          </cell>
          <cell r="B435" t="str">
            <v xml:space="preserve">Rufo de concreto armado Fck=15 MPa, nas dimensões de 30x5 cm, moldado "in loco" </v>
          </cell>
          <cell r="C435" t="str">
            <v xml:space="preserve">m </v>
          </cell>
          <cell r="D435">
            <v>61.77</v>
          </cell>
        </row>
        <row r="436">
          <cell r="A436">
            <v>90302</v>
          </cell>
          <cell r="B436" t="str">
            <v xml:space="preserve">Rufo de chapa metálica nº 26 com largura de 30 cm </v>
          </cell>
          <cell r="C436" t="str">
            <v xml:space="preserve">m </v>
          </cell>
          <cell r="D436">
            <v>21.15</v>
          </cell>
        </row>
        <row r="437">
          <cell r="A437">
            <v>90305</v>
          </cell>
          <cell r="B437" t="str">
            <v xml:space="preserve">Calha de concreto armado Fck=15 MPa em "U" nas dimensões de 38 x 56 cm conforme detalhes em projeto </v>
          </cell>
          <cell r="C437" t="str">
            <v xml:space="preserve">m </v>
          </cell>
          <cell r="D437">
            <v>146</v>
          </cell>
        </row>
        <row r="438">
          <cell r="A438">
            <v>90310</v>
          </cell>
          <cell r="B438" t="str">
            <v xml:space="preserve">Calha em PVC com largura de 40 cm </v>
          </cell>
          <cell r="C438" t="str">
            <v xml:space="preserve">m </v>
          </cell>
          <cell r="D438">
            <v>30.12</v>
          </cell>
        </row>
        <row r="439">
          <cell r="A439">
            <v>90311</v>
          </cell>
          <cell r="B439" t="str">
            <v xml:space="preserve">Calha em PVC com largura de 60 cm </v>
          </cell>
          <cell r="C439" t="str">
            <v xml:space="preserve">m </v>
          </cell>
          <cell r="D439">
            <v>35.97</v>
          </cell>
        </row>
        <row r="440">
          <cell r="A440">
            <v>90312</v>
          </cell>
          <cell r="B440" t="str">
            <v xml:space="preserve">Calha em chapa galvanizada com largura de 40 cm </v>
          </cell>
          <cell r="C440" t="str">
            <v xml:space="preserve">m </v>
          </cell>
          <cell r="D440">
            <v>120.13</v>
          </cell>
        </row>
        <row r="441">
          <cell r="A441">
            <v>90314</v>
          </cell>
          <cell r="B441" t="str">
            <v xml:space="preserve">Rufo de chapa de alumínio esp. 0.5mm, largura de 30cm </v>
          </cell>
          <cell r="C441" t="str">
            <v xml:space="preserve">m </v>
          </cell>
          <cell r="D441">
            <v>54.87</v>
          </cell>
        </row>
        <row r="442">
          <cell r="A442">
            <v>905</v>
          </cell>
          <cell r="B442" t="str">
            <v xml:space="preserve">REVISÕES E REPAROS </v>
          </cell>
          <cell r="C442" t="str">
            <v/>
          </cell>
          <cell r="D442" t="str">
            <v/>
          </cell>
        </row>
        <row r="443">
          <cell r="A443">
            <v>90501</v>
          </cell>
          <cell r="B443" t="str">
            <v xml:space="preserve">Recolocação de engradamento de madeira para telhado com telha cerâmica, com pontaletes, terças, caibros e ripas, exclusive fornecimento </v>
          </cell>
          <cell r="C443" t="str">
            <v xml:space="preserve">m2 </v>
          </cell>
          <cell r="D443">
            <v>25.77</v>
          </cell>
        </row>
        <row r="444">
          <cell r="A444">
            <v>90502</v>
          </cell>
          <cell r="B444" t="str">
            <v xml:space="preserve">Recolocação de estrutura de madeira para telhado com telha ondulada de fibrocimento ou telha ecológica tipo onduline, com pontaletes e caibros, exclusive fornecimento </v>
          </cell>
          <cell r="C444" t="str">
            <v xml:space="preserve">m2 </v>
          </cell>
          <cell r="D444">
            <v>8.83</v>
          </cell>
        </row>
        <row r="445">
          <cell r="A445">
            <v>90503</v>
          </cell>
          <cell r="B445" t="str">
            <v xml:space="preserve">Descupinização de estrutura de madeira de cobertura </v>
          </cell>
          <cell r="C445" t="str">
            <v xml:space="preserve">m2 </v>
          </cell>
          <cell r="D445">
            <v>2.75</v>
          </cell>
        </row>
        <row r="446">
          <cell r="A446">
            <v>90506</v>
          </cell>
          <cell r="B446" t="str">
            <v xml:space="preserve">Recolocação de telha ondulada de fibrocimento 6mm, excl. cumeeira </v>
          </cell>
          <cell r="C446" t="str">
            <v xml:space="preserve">m2 </v>
          </cell>
          <cell r="D446">
            <v>7.23</v>
          </cell>
        </row>
        <row r="447">
          <cell r="A447">
            <v>90507</v>
          </cell>
          <cell r="B447" t="str">
            <v xml:space="preserve">Recolocação de telha de fibrocimento tipo canalete 49, excl. cumeeira </v>
          </cell>
          <cell r="C447" t="str">
            <v xml:space="preserve">m2 </v>
          </cell>
          <cell r="D447">
            <v>24.28</v>
          </cell>
        </row>
        <row r="448">
          <cell r="A448">
            <v>90508</v>
          </cell>
          <cell r="B448" t="str">
            <v xml:space="preserve">Recolocação de telha de fibrocimento tipo canalete 90, excl. cumeeira </v>
          </cell>
          <cell r="C448" t="str">
            <v xml:space="preserve">m2 </v>
          </cell>
          <cell r="D448">
            <v>15.53</v>
          </cell>
        </row>
        <row r="449">
          <cell r="A449">
            <v>90509</v>
          </cell>
          <cell r="B449" t="str">
            <v xml:space="preserve">Remoção, lavagem com escova de aço e recolocação de telhas cerâmicas </v>
          </cell>
          <cell r="C449" t="str">
            <v xml:space="preserve">m2 </v>
          </cell>
          <cell r="D449">
            <v>36.43</v>
          </cell>
        </row>
        <row r="450">
          <cell r="A450">
            <v>90511</v>
          </cell>
          <cell r="B450" t="str">
            <v xml:space="preserve">Tratamento em estrutura de madeira com cupinicida </v>
          </cell>
          <cell r="C450" t="str">
            <v xml:space="preserve">m2 </v>
          </cell>
          <cell r="D450">
            <v>20.72</v>
          </cell>
        </row>
        <row r="451">
          <cell r="A451">
            <v>90512</v>
          </cell>
          <cell r="B451" t="str">
            <v xml:space="preserve">Limpeza de calhas e coletores (serviço realizado por servente) </v>
          </cell>
          <cell r="C451" t="str">
            <v xml:space="preserve">m3 </v>
          </cell>
          <cell r="D451">
            <v>9.27</v>
          </cell>
        </row>
        <row r="452">
          <cell r="A452">
            <v>10</v>
          </cell>
          <cell r="B452" t="str">
            <v xml:space="preserve">IMPERMEABILIZAÇÃO </v>
          </cell>
          <cell r="C452" t="str">
            <v/>
          </cell>
          <cell r="D452" t="str">
            <v/>
          </cell>
        </row>
        <row r="453">
          <cell r="A453">
            <v>1001</v>
          </cell>
          <cell r="B453" t="str">
            <v xml:space="preserve">IMPERMEABILIZAÇÃO DE CAIXAS DE ÁGUA </v>
          </cell>
          <cell r="C453" t="str">
            <v/>
          </cell>
          <cell r="D453" t="str">
            <v/>
          </cell>
        </row>
        <row r="454">
          <cell r="A454">
            <v>100102</v>
          </cell>
          <cell r="B454" t="str">
            <v xml:space="preserve">Impermeabilização nas seguintes etapas: chapisco traço 1:2 c/ sika 1 ou equivalente, revest. duplo c/ argamassa de cimento e areia traço 1:3 c/ sika 1 ou equivalente, em 2x15 mm e acab. argamassa 1:1 </v>
          </cell>
          <cell r="C454" t="str">
            <v xml:space="preserve">m2 </v>
          </cell>
          <cell r="D454">
            <v>37.11</v>
          </cell>
        </row>
        <row r="455">
          <cell r="A455">
            <v>100105</v>
          </cell>
          <cell r="B455" t="str">
            <v xml:space="preserve">Índice de imperm.c/ manta asfáltica atendendo NBR 9952, asfalto polimérico, esp.4mm reforç.c/ filme int.em polietileno, regul.base c/ arg.1:4 esp.mín.15mm, proteção mec. arg. 1:4 esp.20mm e juntas dilat. </v>
          </cell>
          <cell r="C455" t="str">
            <v xml:space="preserve">m2 </v>
          </cell>
          <cell r="D455">
            <v>66.239999999999995</v>
          </cell>
        </row>
        <row r="456">
          <cell r="A456">
            <v>1002</v>
          </cell>
          <cell r="B456" t="str">
            <v xml:space="preserve">IMPERMEABILIZAÇÃO CALHAS, LAJES DESCOBERTAS, BALDRAMES, PAREDES E JARDINEIRAS </v>
          </cell>
          <cell r="C456" t="str">
            <v/>
          </cell>
          <cell r="D456" t="str">
            <v/>
          </cell>
        </row>
        <row r="457">
          <cell r="A457">
            <v>100202</v>
          </cell>
          <cell r="B457" t="str">
            <v xml:space="preserve">Impermeabilização com argamassa de igol 2 - marca de referência Sika </v>
          </cell>
          <cell r="C457" t="str">
            <v xml:space="preserve">m2 </v>
          </cell>
          <cell r="D457">
            <v>27.81</v>
          </cell>
        </row>
        <row r="458">
          <cell r="A458">
            <v>100203</v>
          </cell>
          <cell r="B458" t="str">
            <v xml:space="preserve">Pintura impermeabilizante com igolflex ou equivalente a 3 demãos </v>
          </cell>
          <cell r="C458" t="str">
            <v xml:space="preserve">m2 </v>
          </cell>
          <cell r="D458">
            <v>23.74</v>
          </cell>
        </row>
        <row r="459">
          <cell r="A459">
            <v>100204</v>
          </cell>
          <cell r="B459" t="str">
            <v xml:space="preserve">Impermeabilização, empregando argamassa de cimento e areia sem peneirar no traço 1:3 com aditivo impermeabilizado tipo sika 1 ou equivalente, espessura de 2 cm </v>
          </cell>
          <cell r="C459" t="str">
            <v xml:space="preserve">m2 </v>
          </cell>
          <cell r="D459">
            <v>20.34</v>
          </cell>
        </row>
        <row r="460">
          <cell r="A460">
            <v>100208</v>
          </cell>
          <cell r="B460" t="str">
            <v xml:space="preserve">Índice de imperm.c/ manta asfáltica atendendo NBR 9952, asfalto polimerizado esp.3mm, reforç.c/ filme int. polietileno, regul. base c/ arg.1:4 esp.mín.15mm, proteção mec. arg.1:4 esp.20mm e juntas dilat. </v>
          </cell>
          <cell r="C460" t="str">
            <v xml:space="preserve">m2 </v>
          </cell>
          <cell r="D460">
            <v>62.4</v>
          </cell>
        </row>
        <row r="461">
          <cell r="A461">
            <v>1003</v>
          </cell>
          <cell r="B461" t="str">
            <v xml:space="preserve">IMPERMEABILIZAÇÃO DE FOSSAS E FILTROS </v>
          </cell>
          <cell r="C461" t="str">
            <v/>
          </cell>
          <cell r="D461" t="str">
            <v/>
          </cell>
        </row>
        <row r="462">
          <cell r="A462">
            <v>100301</v>
          </cell>
          <cell r="B462" t="str">
            <v xml:space="preserve">Impermeabilização nas seguintes etapas: chapisco traço 1:2 c/ sika 1 prop. 1:10 ou equiv., revest. duplo c/ argamassa de cimento e areia traço 1:3 c/ sika 1 prop. 1:12 ou equivalente, esp. 2x15 mm e acab. argamassa 1:2 </v>
          </cell>
          <cell r="C462" t="str">
            <v xml:space="preserve">m2 </v>
          </cell>
          <cell r="D462">
            <v>44.83</v>
          </cell>
        </row>
        <row r="463">
          <cell r="A463">
            <v>11</v>
          </cell>
          <cell r="B463" t="str">
            <v xml:space="preserve">TETOS E FORROS </v>
          </cell>
          <cell r="C463" t="str">
            <v/>
          </cell>
          <cell r="D463" t="str">
            <v/>
          </cell>
        </row>
        <row r="464">
          <cell r="A464">
            <v>1101</v>
          </cell>
          <cell r="B464" t="str">
            <v xml:space="preserve">REVESTIMENTO COM ARGAMASSA </v>
          </cell>
          <cell r="C464" t="str">
            <v/>
          </cell>
          <cell r="D464" t="str">
            <v/>
          </cell>
        </row>
        <row r="465">
          <cell r="A465">
            <v>110101</v>
          </cell>
          <cell r="B465" t="str">
            <v xml:space="preserve">Chapisco com argamassa de cimento e areia média ou grossa lavada no traço 1:3, espessura 5 mm </v>
          </cell>
          <cell r="C465" t="str">
            <v xml:space="preserve">m2 </v>
          </cell>
          <cell r="D465">
            <v>6.04</v>
          </cell>
        </row>
        <row r="466">
          <cell r="A466">
            <v>110105</v>
          </cell>
          <cell r="B466" t="str">
            <v xml:space="preserve">Reboco tipo paulista com argamassa de cimento, cal hidratada e areia fina lavada no traço 1:1:6 espessura de 25 mm </v>
          </cell>
          <cell r="C466" t="str">
            <v xml:space="preserve">m2 </v>
          </cell>
          <cell r="D466">
            <v>28.77</v>
          </cell>
        </row>
        <row r="467">
          <cell r="A467">
            <v>1102</v>
          </cell>
          <cell r="B467" t="str">
            <v xml:space="preserve">REBAIXAMENTOS </v>
          </cell>
          <cell r="C467" t="str">
            <v/>
          </cell>
          <cell r="D467" t="str">
            <v/>
          </cell>
        </row>
        <row r="468">
          <cell r="A468">
            <v>110201</v>
          </cell>
          <cell r="B468" t="str">
            <v xml:space="preserve">Forro de gesso acabamento tipo liso </v>
          </cell>
          <cell r="C468" t="str">
            <v xml:space="preserve">m2 </v>
          </cell>
          <cell r="D468">
            <v>26.34</v>
          </cell>
        </row>
        <row r="469">
          <cell r="A469">
            <v>110203</v>
          </cell>
          <cell r="B469" t="str">
            <v xml:space="preserve">Forro de gesso acabamento tipo bisotado </v>
          </cell>
          <cell r="C469" t="str">
            <v xml:space="preserve">m2 </v>
          </cell>
          <cell r="D469">
            <v>29.06</v>
          </cell>
        </row>
        <row r="470">
          <cell r="A470">
            <v>110207</v>
          </cell>
          <cell r="B470" t="str">
            <v xml:space="preserve">Forro com placas de isopor de 2cm, cobertas com compensado 4mm, apoiado sobre ripas de paraju de 10x2cm fixadas na estrutura do telhado </v>
          </cell>
          <cell r="C470" t="str">
            <v xml:space="preserve">m2 </v>
          </cell>
          <cell r="D470">
            <v>45.21</v>
          </cell>
        </row>
        <row r="471">
          <cell r="A471">
            <v>110208</v>
          </cell>
          <cell r="B471" t="str">
            <v xml:space="preserve">Forro em compensado 4mm apoiadas sobre ripas de paraju de 10x2cm aparelhadas fixadas na estrutura do telhado </v>
          </cell>
          <cell r="C471" t="str">
            <v xml:space="preserve">m2 </v>
          </cell>
          <cell r="D471">
            <v>28.62</v>
          </cell>
        </row>
        <row r="472">
          <cell r="A472">
            <v>110210</v>
          </cell>
          <cell r="B472" t="str">
            <v xml:space="preserve">Forro PVC branco L = 20 cm, frisado, colocado </v>
          </cell>
          <cell r="C472" t="str">
            <v xml:space="preserve">m2 </v>
          </cell>
          <cell r="D472">
            <v>44.75</v>
          </cell>
        </row>
        <row r="473">
          <cell r="A473">
            <v>1103</v>
          </cell>
          <cell r="B473" t="str">
            <v xml:space="preserve">REVESTIMENTO EMPREGANDO ARGAMASSA DE CIMENTO, CAL E AREIA </v>
          </cell>
          <cell r="C473" t="str">
            <v/>
          </cell>
          <cell r="D473" t="str">
            <v/>
          </cell>
        </row>
        <row r="474">
          <cell r="A474">
            <v>110301</v>
          </cell>
          <cell r="B474" t="str">
            <v xml:space="preserve">Emboço de argamassa de cimento, cal hidratada CH1 e areia lavada traço 1:0.5:6, espessura 20 mm </v>
          </cell>
          <cell r="C474" t="str">
            <v xml:space="preserve">m2 </v>
          </cell>
          <cell r="D474">
            <v>16.420000000000002</v>
          </cell>
        </row>
        <row r="475">
          <cell r="A475">
            <v>110302</v>
          </cell>
          <cell r="B475" t="str">
            <v xml:space="preserve">Reboco tipo paulista de argamassa de cimento, cal hidratada CH1 e areia lavada traço 1:0.5:6, espessura 25 mm </v>
          </cell>
          <cell r="C475" t="str">
            <v xml:space="preserve">m2 </v>
          </cell>
          <cell r="D475">
            <v>27.61</v>
          </cell>
        </row>
        <row r="476">
          <cell r="A476">
            <v>1104</v>
          </cell>
          <cell r="B476" t="str">
            <v xml:space="preserve">REVISÕES E REPAROS </v>
          </cell>
          <cell r="C476" t="str">
            <v/>
          </cell>
          <cell r="D476" t="str">
            <v/>
          </cell>
        </row>
        <row r="477">
          <cell r="A477">
            <v>110401</v>
          </cell>
          <cell r="B477" t="str">
            <v xml:space="preserve">Recolocação de forro de madeira, com aproveitamento do material </v>
          </cell>
          <cell r="C477" t="str">
            <v xml:space="preserve">m2 </v>
          </cell>
          <cell r="D477">
            <v>22.95</v>
          </cell>
        </row>
        <row r="478">
          <cell r="A478">
            <v>12</v>
          </cell>
          <cell r="B478" t="str">
            <v xml:space="preserve">REVESTIMENTO DE PAREDES </v>
          </cell>
          <cell r="C478" t="str">
            <v/>
          </cell>
          <cell r="D478" t="str">
            <v/>
          </cell>
        </row>
        <row r="479">
          <cell r="A479">
            <v>1201</v>
          </cell>
          <cell r="B479" t="str">
            <v xml:space="preserve">REVESTIMENTO COM ARGAMASSA </v>
          </cell>
          <cell r="C479" t="str">
            <v/>
          </cell>
          <cell r="D479" t="str">
            <v/>
          </cell>
        </row>
        <row r="480">
          <cell r="A480">
            <v>120101</v>
          </cell>
          <cell r="B480" t="str">
            <v xml:space="preserve">Chapisco de argamassa de cimento e areia média ou grossa lavada, no traço 1:3, espessura 5 mm </v>
          </cell>
          <cell r="C480" t="str">
            <v xml:space="preserve">m2 </v>
          </cell>
          <cell r="D480">
            <v>3.33</v>
          </cell>
        </row>
        <row r="481">
          <cell r="A481">
            <v>1202</v>
          </cell>
          <cell r="B481" t="str">
            <v xml:space="preserve">ACABAMENTOS </v>
          </cell>
          <cell r="C481" t="str">
            <v/>
          </cell>
          <cell r="D481" t="str">
            <v/>
          </cell>
        </row>
        <row r="482">
          <cell r="A482">
            <v>120201</v>
          </cell>
          <cell r="B482" t="str">
            <v xml:space="preserve">Azulejo branco 15 x 15 cm, juntas a prumo, assentado com argamassa de cimento colante, inclusive rejuntamento com cimento branco, marcas de referência Eliane, Cecrisa ou Portobello </v>
          </cell>
          <cell r="C482" t="str">
            <v xml:space="preserve">m2 </v>
          </cell>
          <cell r="D482">
            <v>32.58</v>
          </cell>
        </row>
        <row r="483">
          <cell r="A483">
            <v>120202</v>
          </cell>
          <cell r="B483" t="str">
            <v xml:space="preserve">Rejuntamento para azulejos, usando cimento branco, para juntas de no máximo 3 mm de espessura </v>
          </cell>
          <cell r="C483" t="str">
            <v xml:space="preserve">m2 </v>
          </cell>
          <cell r="D483">
            <v>4.1900000000000004</v>
          </cell>
        </row>
        <row r="484">
          <cell r="A484">
            <v>120205</v>
          </cell>
          <cell r="B484" t="str">
            <v xml:space="preserve">Roda-parede de madeira de lei tipo Paraju ou equivalente de 10.0x2.5cm, fixado com parafuso e bucha plástica n.8 </v>
          </cell>
          <cell r="C484" t="str">
            <v xml:space="preserve">m </v>
          </cell>
          <cell r="D484">
            <v>22.96</v>
          </cell>
        </row>
        <row r="485">
          <cell r="A485">
            <v>120207</v>
          </cell>
          <cell r="B485" t="str">
            <v xml:space="preserve">Roda-parede de madeira de lei tipo Paraju ou equivalente, de 20 X 1.5cm fixado com parafuso e bucha plástica no.7 </v>
          </cell>
          <cell r="C485" t="str">
            <v xml:space="preserve">m </v>
          </cell>
          <cell r="D485">
            <v>28.21</v>
          </cell>
        </row>
        <row r="486">
          <cell r="A486">
            <v>120208</v>
          </cell>
          <cell r="B486" t="str">
            <v xml:space="preserve">Acabamento de alumínio com perfil de canto para arremate das paredes </v>
          </cell>
          <cell r="C486" t="str">
            <v xml:space="preserve">m </v>
          </cell>
          <cell r="D486">
            <v>8.9700000000000006</v>
          </cell>
        </row>
        <row r="487">
          <cell r="A487">
            <v>120220</v>
          </cell>
          <cell r="B487" t="str">
            <v xml:space="preserve">Cerâmica 10 x 10 cm, marcas de referência Eliane, Cecrisa ou Portobello, nas cores branco ou areia, com rejunte esp. 0.5 cm, empregando argamassa colante </v>
          </cell>
          <cell r="C487" t="str">
            <v xml:space="preserve">m2 </v>
          </cell>
          <cell r="D487">
            <v>50.33</v>
          </cell>
        </row>
        <row r="488">
          <cell r="A488">
            <v>120221</v>
          </cell>
          <cell r="B488" t="str">
            <v xml:space="preserve">Pastilha cerâmica 5 x 5 cm, assentada com argamassa de cimento colante e rejunte pré-fabricado, marcas de referência Eliane, Cecrisa ou Portobello </v>
          </cell>
          <cell r="C488" t="str">
            <v xml:space="preserve">m2 </v>
          </cell>
          <cell r="D488">
            <v>121.14</v>
          </cell>
        </row>
        <row r="489">
          <cell r="A489">
            <v>120224</v>
          </cell>
          <cell r="B489" t="str">
            <v xml:space="preserve">Assentamento de revestimento cerâmico com cimento colante, excl. rejuntamento e cerâmica </v>
          </cell>
          <cell r="C489" t="str">
            <v xml:space="preserve">m2 </v>
          </cell>
          <cell r="D489">
            <v>7.4</v>
          </cell>
        </row>
        <row r="490">
          <cell r="A490">
            <v>120227</v>
          </cell>
          <cell r="B490" t="str">
            <v xml:space="preserve">Roda parede em granito cinza andorinha 7x2cm, com acabamento abaulado nos dois lados </v>
          </cell>
          <cell r="C490" t="str">
            <v xml:space="preserve">m </v>
          </cell>
          <cell r="D490">
            <v>28.67</v>
          </cell>
        </row>
        <row r="491">
          <cell r="A491">
            <v>1203</v>
          </cell>
          <cell r="B491" t="str">
            <v xml:space="preserve">REVESTIMENTO EMPREGANDO ARGAMASSA DE CIMENTO, CAL E AREIA </v>
          </cell>
          <cell r="C491" t="str">
            <v/>
          </cell>
          <cell r="D491" t="str">
            <v/>
          </cell>
        </row>
        <row r="492">
          <cell r="A492">
            <v>120301</v>
          </cell>
          <cell r="B492" t="str">
            <v xml:space="preserve">Emboço de argamassa de cimento, cal hidratada e areia média ou grossa lavada no traço 1:0.5:6, espessura 20 mm </v>
          </cell>
          <cell r="C492" t="str">
            <v xml:space="preserve">m2 </v>
          </cell>
          <cell r="D492">
            <v>14.82</v>
          </cell>
        </row>
        <row r="493">
          <cell r="A493">
            <v>120302</v>
          </cell>
          <cell r="B493" t="str">
            <v xml:space="preserve">Reboco de argamassa de cimento, cal hidratada e areia média ou grossa lavada no traço 1:0.5:6, espessura 5mm </v>
          </cell>
          <cell r="C493" t="str">
            <v xml:space="preserve">m2 </v>
          </cell>
          <cell r="D493">
            <v>9.82</v>
          </cell>
        </row>
        <row r="494">
          <cell r="A494">
            <v>120303</v>
          </cell>
          <cell r="B494" t="str">
            <v xml:space="preserve">Reboco tipo paulista de argamassa de cimento, cal hidratada CH1e areia média ou grossa lavada no traço 1:0.5:6, espessura 25 mm </v>
          </cell>
          <cell r="C494" t="str">
            <v xml:space="preserve">m2 </v>
          </cell>
          <cell r="D494">
            <v>24.68</v>
          </cell>
        </row>
        <row r="495">
          <cell r="A495">
            <v>120304</v>
          </cell>
          <cell r="B495" t="str">
            <v xml:space="preserve">Reboco de argamassa de cimento, cal hidratada CH1 e areia média ou grossa lavada no traço 1:0.5:6, com impermeabilizante para revestimentos (caixas, fossas, filtros, cisternas, etc...) </v>
          </cell>
          <cell r="C495" t="str">
            <v xml:space="preserve">m2 </v>
          </cell>
          <cell r="D495">
            <v>27.15</v>
          </cell>
        </row>
        <row r="496">
          <cell r="A496">
            <v>13</v>
          </cell>
          <cell r="B496" t="str">
            <v xml:space="preserve">PISOS INTERNOS E EXTERNOS </v>
          </cell>
          <cell r="C496" t="str">
            <v/>
          </cell>
          <cell r="D496" t="str">
            <v/>
          </cell>
        </row>
        <row r="497">
          <cell r="A497">
            <v>1301</v>
          </cell>
          <cell r="B497" t="str">
            <v xml:space="preserve">LASTRO DE CONTRAPISO </v>
          </cell>
          <cell r="C497" t="str">
            <v/>
          </cell>
          <cell r="D497" t="str">
            <v/>
          </cell>
        </row>
        <row r="498">
          <cell r="A498">
            <v>130103</v>
          </cell>
          <cell r="B498" t="str">
            <v xml:space="preserve">Regularização de base p/ revestimento cerâmico, com argamassa de cimento e areia no traço 1:5, na espessura 3cm </v>
          </cell>
          <cell r="C498" t="str">
            <v xml:space="preserve">m2 </v>
          </cell>
          <cell r="D498">
            <v>11.9</v>
          </cell>
        </row>
        <row r="499">
          <cell r="A499">
            <v>130104</v>
          </cell>
          <cell r="B499" t="str">
            <v xml:space="preserve">Regularização de base p/ revestimento cerâmico, com argamassa de cimento e areia no traço 1:5, espessura 5cm </v>
          </cell>
          <cell r="C499" t="str">
            <v xml:space="preserve">m2 </v>
          </cell>
          <cell r="D499">
            <v>18.760000000000002</v>
          </cell>
        </row>
        <row r="500">
          <cell r="A500">
            <v>130109</v>
          </cell>
          <cell r="B500" t="str">
            <v xml:space="preserve">Lastro regularizado e impermeabilizado de concreto não estrutural, espessura de 8 cm </v>
          </cell>
          <cell r="C500" t="str">
            <v xml:space="preserve">m2 </v>
          </cell>
          <cell r="D500">
            <v>36.450000000000003</v>
          </cell>
        </row>
        <row r="501">
          <cell r="A501">
            <v>130110</v>
          </cell>
          <cell r="B501" t="str">
            <v xml:space="preserve">Lastro regularizado de concreto não estrutural, espessura de 8 cm </v>
          </cell>
          <cell r="C501" t="str">
            <v xml:space="preserve">m2 </v>
          </cell>
          <cell r="D501">
            <v>31.16</v>
          </cell>
        </row>
        <row r="502">
          <cell r="A502">
            <v>130111</v>
          </cell>
          <cell r="B502" t="str">
            <v xml:space="preserve">Lastro impermeabilizado de concreto não estrutural, espessura de 6 cm </v>
          </cell>
          <cell r="C502" t="str">
            <v xml:space="preserve">m2 </v>
          </cell>
          <cell r="D502">
            <v>27.58</v>
          </cell>
        </row>
        <row r="503">
          <cell r="A503">
            <v>130112</v>
          </cell>
          <cell r="B503" t="str">
            <v xml:space="preserve">Lastro de concreto não estrutural, espessura de 6 cm </v>
          </cell>
          <cell r="C503" t="str">
            <v xml:space="preserve">m2 </v>
          </cell>
          <cell r="D503">
            <v>23.6</v>
          </cell>
        </row>
        <row r="504">
          <cell r="A504">
            <v>1302</v>
          </cell>
          <cell r="B504" t="str">
            <v xml:space="preserve">ACABAMENTOS </v>
          </cell>
          <cell r="C504" t="str">
            <v/>
          </cell>
          <cell r="D504" t="str">
            <v/>
          </cell>
        </row>
        <row r="505">
          <cell r="A505">
            <v>130202</v>
          </cell>
          <cell r="B505" t="str">
            <v xml:space="preserve">Piso cimentado liso com 1.5 cm de espessura, de argamassa de cimento e areia no traço 1:3 e juntas plásticas em quadros de 1 m </v>
          </cell>
          <cell r="C505" t="str">
            <v xml:space="preserve">m2 </v>
          </cell>
          <cell r="D505">
            <v>22.75</v>
          </cell>
        </row>
        <row r="506">
          <cell r="A506">
            <v>130205</v>
          </cell>
          <cell r="B506" t="str">
            <v xml:space="preserve">Piso de tábuas corridas de Peroba de 15cm sobre caibros de 5x6cm espaçados de 50cm, fixados com argamassa de cimento e areia no traço 1:5 </v>
          </cell>
          <cell r="C506" t="str">
            <v xml:space="preserve">m2 </v>
          </cell>
          <cell r="D506">
            <v>107.7</v>
          </cell>
        </row>
        <row r="507">
          <cell r="A507">
            <v>130208</v>
          </cell>
          <cell r="B507" t="str">
            <v xml:space="preserve">Junta plástica 17 x 3 mm, para pisos corridos, inclusive fornecimento e colocação </v>
          </cell>
          <cell r="C507" t="str">
            <v xml:space="preserve">m </v>
          </cell>
          <cell r="D507">
            <v>3.76</v>
          </cell>
        </row>
        <row r="508">
          <cell r="A508">
            <v>130209</v>
          </cell>
          <cell r="B508" t="str">
            <v xml:space="preserve">Piso de cimentado camurçado executado com argamassa de cimento e areia no traço 1:3, esp. 3.0cm </v>
          </cell>
          <cell r="C508" t="str">
            <v xml:space="preserve">m2 </v>
          </cell>
          <cell r="D508">
            <v>38.44</v>
          </cell>
        </row>
        <row r="509">
          <cell r="A509">
            <v>130210</v>
          </cell>
          <cell r="B509" t="str">
            <v xml:space="preserve">Piso cimentado liso com 1.5 cm de espessura, em argamassa de cimento e areia no traço 1:3 e juntas plásticas em quadros de 1 m colorido com corante tipo Xadrez ou equivalente </v>
          </cell>
          <cell r="C509" t="str">
            <v xml:space="preserve">m2 </v>
          </cell>
          <cell r="D509">
            <v>26.62</v>
          </cell>
        </row>
        <row r="510">
          <cell r="A510">
            <v>130217</v>
          </cell>
          <cell r="B510" t="str">
            <v xml:space="preserve">Piso de argamassa de alta resistência tipo granilite ou equivalente de qualidade comprovada, espessura de 10mm, com juntas plástica em quadros de 1 m, na cor natural c/ acabamento anti-derrapante inclusive regularização </v>
          </cell>
          <cell r="C510" t="str">
            <v xml:space="preserve">m2 </v>
          </cell>
          <cell r="D510">
            <v>51.25</v>
          </cell>
        </row>
        <row r="511">
          <cell r="A511">
            <v>130218</v>
          </cell>
          <cell r="B511" t="str">
            <v xml:space="preserve">Piso de argamassa de alta resistência tipo granilite ou equivalente de qualidade comprovada, espessura de 10mm, com juntas plástica em quadros de 1 m, na cor natural com acabamento polido inclusive regularização </v>
          </cell>
          <cell r="C511" t="str">
            <v xml:space="preserve">m2 </v>
          </cell>
          <cell r="D511">
            <v>55.26</v>
          </cell>
        </row>
        <row r="512">
          <cell r="A512">
            <v>130219</v>
          </cell>
          <cell r="B512" t="str">
            <v xml:space="preserve">Piso cerâmico 31 x 31cm, PEI 5, Cargo Plus Gray, marcas de referência Eliane, Cecrisa ou Portobello, assentado com argamassa de cimento colante, inclusive rejuntamento </v>
          </cell>
          <cell r="C512" t="str">
            <v xml:space="preserve">m2 </v>
          </cell>
          <cell r="D512">
            <v>51.37</v>
          </cell>
        </row>
        <row r="513">
          <cell r="A513">
            <v>130223</v>
          </cell>
          <cell r="B513" t="str">
            <v xml:space="preserve">Assentamento de piso cerâmico, com utilização de cimento colante, excl. rejuntamento e cerâmica </v>
          </cell>
          <cell r="C513" t="str">
            <v xml:space="preserve">m2 </v>
          </cell>
          <cell r="D513">
            <v>6.72</v>
          </cell>
        </row>
        <row r="514">
          <cell r="A514">
            <v>130225</v>
          </cell>
          <cell r="B514" t="str">
            <v xml:space="preserve">Rejuntamento de piso cerâmico, usando cimento branco, para juntas de no máximo 3mm de espessura </v>
          </cell>
          <cell r="C514" t="str">
            <v xml:space="preserve">m2 </v>
          </cell>
          <cell r="D514">
            <v>4.1900000000000004</v>
          </cell>
        </row>
        <row r="515">
          <cell r="A515">
            <v>130226</v>
          </cell>
          <cell r="B515" t="str">
            <v xml:space="preserve">Rejuntamento empregando argamassa para rejunte, esp. 5mm </v>
          </cell>
          <cell r="C515" t="str">
            <v xml:space="preserve">m2 </v>
          </cell>
          <cell r="D515">
            <v>5.82</v>
          </cell>
        </row>
        <row r="516">
          <cell r="A516">
            <v>1303</v>
          </cell>
          <cell r="B516" t="str">
            <v xml:space="preserve">DEGRAUS, RODAPÉS, SOLEIRAS E PEITORIS </v>
          </cell>
          <cell r="C516" t="str">
            <v/>
          </cell>
          <cell r="D516" t="str">
            <v/>
          </cell>
        </row>
        <row r="517">
          <cell r="A517">
            <v>130301</v>
          </cell>
          <cell r="B517" t="str">
            <v xml:space="preserve">Rodapé de argamassa de cimento e areia no traço 1:3, altura de 7 cm e espessura de 2 cm </v>
          </cell>
          <cell r="C517" t="str">
            <v xml:space="preserve">m </v>
          </cell>
          <cell r="D517">
            <v>5.79</v>
          </cell>
        </row>
        <row r="518">
          <cell r="A518">
            <v>130302</v>
          </cell>
          <cell r="B518" t="str">
            <v xml:space="preserve">Rodapé de argamassa de alta resistência tipo granilite ou equivalente de qualidade comprovada, altura de 7 cm e espessura de 10 mm </v>
          </cell>
          <cell r="C518" t="str">
            <v xml:space="preserve">m </v>
          </cell>
          <cell r="D518">
            <v>21.22</v>
          </cell>
        </row>
        <row r="519">
          <cell r="A519">
            <v>130303</v>
          </cell>
          <cell r="B519" t="str">
            <v xml:space="preserve">Rodapé de cerâmica vitrificada, assentado com argamassa de cimento cola h = 7.0 cm, inclusive rejuntamento </v>
          </cell>
          <cell r="C519" t="str">
            <v xml:space="preserve">m </v>
          </cell>
          <cell r="D519">
            <v>7.23</v>
          </cell>
        </row>
        <row r="520">
          <cell r="A520">
            <v>130304</v>
          </cell>
          <cell r="B520" t="str">
            <v xml:space="preserve">Rodapé de madeira de lei 7.0 x 1.5 cm, fixado c/ parafuso e bucha plástica no. 7 </v>
          </cell>
          <cell r="C520" t="str">
            <v xml:space="preserve">m </v>
          </cell>
          <cell r="D520">
            <v>13.52</v>
          </cell>
        </row>
        <row r="521">
          <cell r="A521">
            <v>130306</v>
          </cell>
          <cell r="B521" t="str">
            <v xml:space="preserve">Soleira de mármore branco comum, esp. 2cm e largura de 15cm </v>
          </cell>
          <cell r="C521" t="str">
            <v xml:space="preserve">m </v>
          </cell>
          <cell r="D521">
            <v>28.51</v>
          </cell>
        </row>
        <row r="522">
          <cell r="A522">
            <v>130307</v>
          </cell>
          <cell r="B522" t="str">
            <v xml:space="preserve">Peitoril de mármore branco com largura 40 cm e esp. 3cm </v>
          </cell>
          <cell r="C522" t="str">
            <v xml:space="preserve">m </v>
          </cell>
          <cell r="D522">
            <v>77.08</v>
          </cell>
        </row>
        <row r="523">
          <cell r="A523">
            <v>130308</v>
          </cell>
          <cell r="B523" t="str">
            <v xml:space="preserve">Soleira de granito esp. 2 cm e largura de 15 cm </v>
          </cell>
          <cell r="C523" t="str">
            <v xml:space="preserve">m </v>
          </cell>
          <cell r="D523">
            <v>31.91</v>
          </cell>
        </row>
        <row r="524">
          <cell r="A524">
            <v>130311</v>
          </cell>
          <cell r="B524" t="str">
            <v xml:space="preserve">Soleira de granito cinza, espessura 3 cm e largura de 3 cm, conforme detalhe em projeto </v>
          </cell>
          <cell r="C524" t="str">
            <v xml:space="preserve">m </v>
          </cell>
          <cell r="D524">
            <v>9.52</v>
          </cell>
        </row>
        <row r="525">
          <cell r="A525">
            <v>130313</v>
          </cell>
          <cell r="B525" t="str">
            <v xml:space="preserve">Soleira de granilite, largura de 15 cm </v>
          </cell>
          <cell r="C525" t="str">
            <v xml:space="preserve">m </v>
          </cell>
          <cell r="D525">
            <v>35.07</v>
          </cell>
        </row>
        <row r="526">
          <cell r="A526">
            <v>130315</v>
          </cell>
          <cell r="B526" t="str">
            <v xml:space="preserve">Rodapé de mármore ou granito, assentado com argamassa de cimento, cal hidratada CH1 e areia no traço 1:0,5:8, incl. rejuntamento com cimento branco, h=7cm </v>
          </cell>
          <cell r="C526" t="str">
            <v xml:space="preserve">m </v>
          </cell>
          <cell r="D526">
            <v>24.54</v>
          </cell>
        </row>
        <row r="527">
          <cell r="A527">
            <v>130317</v>
          </cell>
          <cell r="B527" t="str">
            <v xml:space="preserve">Peitoril de granito cinza polido, 15 cm, esp. 3cm </v>
          </cell>
          <cell r="C527" t="str">
            <v xml:space="preserve">m </v>
          </cell>
          <cell r="D527">
            <v>47.68</v>
          </cell>
        </row>
        <row r="528">
          <cell r="A528">
            <v>130320</v>
          </cell>
          <cell r="B528" t="str">
            <v xml:space="preserve">Rodapé em cerâmica, h = 7cm, assentado com argamassa de cimento, cal e areia, incl. rejuntamento com cimento branco </v>
          </cell>
          <cell r="C528" t="str">
            <v xml:space="preserve">m </v>
          </cell>
          <cell r="D528">
            <v>14.16</v>
          </cell>
        </row>
        <row r="529">
          <cell r="A529">
            <v>1304</v>
          </cell>
          <cell r="B529" t="str">
            <v xml:space="preserve">REVISÕES E REPAROS </v>
          </cell>
          <cell r="C529" t="str">
            <v/>
          </cell>
          <cell r="D529" t="str">
            <v/>
          </cell>
        </row>
        <row r="530">
          <cell r="A530">
            <v>130403</v>
          </cell>
          <cell r="B530" t="str">
            <v xml:space="preserve">Recomposição de piso cimentado, com argamassa de cimento e areia no traço 1:3, com 2cm de espessura, incl. lastro </v>
          </cell>
          <cell r="C530" t="str">
            <v xml:space="preserve">m2 </v>
          </cell>
          <cell r="D530">
            <v>59.08</v>
          </cell>
        </row>
        <row r="531">
          <cell r="A531">
            <v>130404</v>
          </cell>
          <cell r="B531" t="str">
            <v xml:space="preserve">Raspagem, calafetação e enceramento de piso de tacos comuns, com uma demão de cera </v>
          </cell>
          <cell r="C531" t="str">
            <v xml:space="preserve">m2 </v>
          </cell>
          <cell r="D531">
            <v>6.2</v>
          </cell>
        </row>
        <row r="532">
          <cell r="A532">
            <v>14</v>
          </cell>
          <cell r="B532" t="str">
            <v xml:space="preserve">INSTALAÇÕES HIDRO-SANITÁRIAS </v>
          </cell>
          <cell r="C532" t="str">
            <v/>
          </cell>
          <cell r="D532" t="str">
            <v/>
          </cell>
        </row>
        <row r="533">
          <cell r="A533">
            <v>1401</v>
          </cell>
          <cell r="B533" t="str">
            <v xml:space="preserve">SUMIDOUROS, FOSSAS SÉPTICAS E FILTROS ANAERÓBIOS </v>
          </cell>
          <cell r="C533" t="str">
            <v/>
          </cell>
          <cell r="D533" t="str">
            <v/>
          </cell>
        </row>
        <row r="534">
          <cell r="A534">
            <v>140102</v>
          </cell>
          <cell r="B534" t="str">
            <v xml:space="preserve">Fossa séptica de anéis pré-moldados de concreto, diâmetro 1.20 m, altura útil de 1.70m, completa, incluindo tampa c/visita de 60cm, concreto p/fundo esp.10 cm, e tubo para ligação ao filtro </v>
          </cell>
          <cell r="C534" t="str">
            <v xml:space="preserve">und </v>
          </cell>
          <cell r="D534">
            <v>788.26</v>
          </cell>
        </row>
        <row r="535">
          <cell r="A535">
            <v>140103</v>
          </cell>
          <cell r="B535" t="str">
            <v xml:space="preserve">Filtro anaeróbio de anéis pré-moldados de concreto, diâmetro de 1.20m, altura útil de 1.80m, completo, incl. tampa c/visita de 60 cm, concreto p/fundo esp.10cm e tubulação de saída de esgoto </v>
          </cell>
          <cell r="C535" t="str">
            <v xml:space="preserve">und </v>
          </cell>
          <cell r="D535">
            <v>1142.81</v>
          </cell>
        </row>
        <row r="536">
          <cell r="A536">
            <v>140108</v>
          </cell>
          <cell r="B536" t="str">
            <v xml:space="preserve">Fossa séptica de anéis pré-moldados de concreto, diâmetro 2.00 m, Hútil 2.0m completa, incluindo tampa c/visita de 60cm, concreto p/ fundo esp.10 cm, tubo de limpeza e escavação, conf. detalhe em projeto </v>
          </cell>
          <cell r="C536" t="str">
            <v xml:space="preserve">und </v>
          </cell>
          <cell r="D536">
            <v>2815.76</v>
          </cell>
        </row>
        <row r="537">
          <cell r="A537">
            <v>140109</v>
          </cell>
          <cell r="B537" t="str">
            <v xml:space="preserve">Filtro anaeróbio de anéis pré-moldados de concreto, diâm. 2.0m, Hútil 2.0m, compl., incl. tampa c/visita 60cm, concreto p/ fundo esp. 10cm, escavação, brita 4 e tubulação de saída esgoto 150mm, conf. proj. </v>
          </cell>
          <cell r="C537" t="str">
            <v xml:space="preserve">und </v>
          </cell>
          <cell r="D537">
            <v>2541.7199999999998</v>
          </cell>
        </row>
        <row r="538">
          <cell r="A538">
            <v>1402</v>
          </cell>
          <cell r="B538" t="str">
            <v xml:space="preserve">ENTRADA DE ÁGUA </v>
          </cell>
          <cell r="C538" t="str">
            <v/>
          </cell>
          <cell r="D538" t="str">
            <v/>
          </cell>
        </row>
        <row r="539">
          <cell r="A539">
            <v>140201</v>
          </cell>
          <cell r="B539" t="str">
            <v xml:space="preserve">Padrão de entrada d' água com cavalete de PVC diâmetro 3/4", conforme especificações da CESAN, inclusive torneira de pressão cromada, exclusive abrigo </v>
          </cell>
          <cell r="C539" t="str">
            <v xml:space="preserve">und </v>
          </cell>
          <cell r="D539">
            <v>201.91</v>
          </cell>
        </row>
        <row r="540">
          <cell r="A540">
            <v>140204</v>
          </cell>
          <cell r="B540" t="str">
            <v xml:space="preserve">Abrigo para cavalete de alv. de blocos cerâmicos 10x20x20cm dim.interna 50x30x45cm, c/tampa concreto armado esp.5cm, revest. int. e externo em reboco e lastro concreto esp.10cm, conf.proj.(utilizando arg. cimento, cal e areia) </v>
          </cell>
          <cell r="C540" t="str">
            <v xml:space="preserve">und </v>
          </cell>
          <cell r="D540">
            <v>102.12</v>
          </cell>
        </row>
        <row r="541">
          <cell r="A541">
            <v>140205</v>
          </cell>
          <cell r="B541" t="str">
            <v xml:space="preserve">Abrigo p/ cavalete de alv. de blocos cerâmicos 10x20x20cm dim. int. 75x50x40cm, c/ tampa conc. arm. esp. 5cm, revest. int. e ext. em reboco c/ arg. de cimento, cal hidratada CH1 e areia traço 1:0,5:6 e lastro de brita, conf. det. </v>
          </cell>
          <cell r="C541" t="str">
            <v xml:space="preserve">und </v>
          </cell>
          <cell r="D541">
            <v>92.42</v>
          </cell>
        </row>
        <row r="542">
          <cell r="A542">
            <v>140206</v>
          </cell>
          <cell r="B542" t="str">
            <v xml:space="preserve">Padrão de entrada d'água com cavalete de PVC diâmetro 1", conforme especificações da CESAN, exclusive abrigo </v>
          </cell>
          <cell r="C542" t="str">
            <v xml:space="preserve">und </v>
          </cell>
          <cell r="D542">
            <v>117.25</v>
          </cell>
        </row>
        <row r="543">
          <cell r="A543">
            <v>1406</v>
          </cell>
          <cell r="B543" t="str">
            <v xml:space="preserve">PRUMADAS HIDRO-SANITÁRIAS </v>
          </cell>
          <cell r="C543" t="str">
            <v/>
          </cell>
          <cell r="D543" t="str">
            <v/>
          </cell>
        </row>
        <row r="544">
          <cell r="A544">
            <v>140601</v>
          </cell>
          <cell r="B544" t="str">
            <v xml:space="preserve">Barrilete, inclusive tubulação, conexões e registros da limpeza, extravasor e suspiro </v>
          </cell>
          <cell r="C544" t="str">
            <v xml:space="preserve">und </v>
          </cell>
          <cell r="D544">
            <v>1552.83</v>
          </cell>
        </row>
        <row r="545">
          <cell r="A545">
            <v>140602</v>
          </cell>
          <cell r="B545" t="str">
            <v xml:space="preserve">Prumada de água fria </v>
          </cell>
          <cell r="C545" t="str">
            <v xml:space="preserve">und </v>
          </cell>
          <cell r="D545">
            <v>385.75</v>
          </cell>
        </row>
        <row r="546">
          <cell r="A546">
            <v>140603</v>
          </cell>
          <cell r="B546" t="str">
            <v xml:space="preserve">Tubo de queda, inclusive ventilação, diam 100mm </v>
          </cell>
          <cell r="C546" t="str">
            <v xml:space="preserve">und </v>
          </cell>
          <cell r="D546">
            <v>299.08</v>
          </cell>
        </row>
        <row r="547">
          <cell r="A547">
            <v>140604</v>
          </cell>
          <cell r="B547" t="str">
            <v xml:space="preserve">Prumada de água pluvial </v>
          </cell>
          <cell r="C547" t="str">
            <v xml:space="preserve">und </v>
          </cell>
          <cell r="D547">
            <v>388.15</v>
          </cell>
        </row>
        <row r="548">
          <cell r="A548">
            <v>140605</v>
          </cell>
          <cell r="B548" t="str">
            <v xml:space="preserve">Prumada de incêndio </v>
          </cell>
          <cell r="C548" t="str">
            <v xml:space="preserve">und </v>
          </cell>
          <cell r="D548">
            <v>3714.42</v>
          </cell>
        </row>
        <row r="549">
          <cell r="A549">
            <v>140606</v>
          </cell>
          <cell r="B549" t="str">
            <v xml:space="preserve">Tubo de queda, inclusive ventilação, diam 75mm </v>
          </cell>
          <cell r="C549" t="str">
            <v xml:space="preserve">und </v>
          </cell>
          <cell r="D549">
            <v>235.99</v>
          </cell>
        </row>
        <row r="550">
          <cell r="A550">
            <v>1407</v>
          </cell>
          <cell r="B550" t="str">
            <v xml:space="preserve">PONTOS HIDRO-SANITÁRIOS </v>
          </cell>
          <cell r="C550" t="str">
            <v/>
          </cell>
          <cell r="D550" t="str">
            <v/>
          </cell>
        </row>
        <row r="551">
          <cell r="A551">
            <v>140701</v>
          </cell>
          <cell r="B551" t="str">
            <v xml:space="preserve">Ponto de água fria (lavatório, tanque, pia de cozinha, etc...) </v>
          </cell>
          <cell r="C551" t="str">
            <v xml:space="preserve">pt </v>
          </cell>
          <cell r="D551">
            <v>45.24</v>
          </cell>
        </row>
        <row r="552">
          <cell r="A552">
            <v>140702</v>
          </cell>
          <cell r="B552" t="str">
            <v xml:space="preserve">Ponto com registro de pressão (chuveiro, caixa de descarga, etc...) </v>
          </cell>
          <cell r="C552" t="str">
            <v xml:space="preserve">pt </v>
          </cell>
          <cell r="D552">
            <v>120.78</v>
          </cell>
        </row>
        <row r="553">
          <cell r="A553">
            <v>140703</v>
          </cell>
          <cell r="B553" t="str">
            <v xml:space="preserve">Ponto de torneira de jardim (para praças) </v>
          </cell>
          <cell r="C553" t="str">
            <v xml:space="preserve">pt </v>
          </cell>
          <cell r="D553">
            <v>176.59</v>
          </cell>
        </row>
        <row r="554">
          <cell r="A554">
            <v>140704</v>
          </cell>
          <cell r="B554" t="str">
            <v xml:space="preserve">Ponto de válvula de descarga, inclusive válvula (sem acabamento) </v>
          </cell>
          <cell r="C554" t="str">
            <v xml:space="preserve">pt </v>
          </cell>
          <cell r="D554">
            <v>212.07</v>
          </cell>
        </row>
        <row r="555">
          <cell r="A555">
            <v>140705</v>
          </cell>
          <cell r="B555" t="str">
            <v xml:space="preserve">Ponto para esgoto primário (vaso sanitário) </v>
          </cell>
          <cell r="C555" t="str">
            <v xml:space="preserve">pt </v>
          </cell>
          <cell r="D555">
            <v>56.32</v>
          </cell>
        </row>
        <row r="556">
          <cell r="A556">
            <v>140706</v>
          </cell>
          <cell r="B556" t="str">
            <v xml:space="preserve">Ponto para esgoto secundário (pia, lavatório, mictório, tanque, bidê, etc...) </v>
          </cell>
          <cell r="C556" t="str">
            <v xml:space="preserve">pt </v>
          </cell>
          <cell r="D556">
            <v>41.11</v>
          </cell>
        </row>
        <row r="557">
          <cell r="A557">
            <v>140707</v>
          </cell>
          <cell r="B557" t="str">
            <v xml:space="preserve">Ponto para caixa sifonada, inclusive caixa sifonada pvc 150x150x50mm com grelha em pvc </v>
          </cell>
          <cell r="C557" t="str">
            <v xml:space="preserve">pt </v>
          </cell>
          <cell r="D557">
            <v>73.23</v>
          </cell>
        </row>
        <row r="558">
          <cell r="A558">
            <v>140708</v>
          </cell>
          <cell r="B558" t="str">
            <v xml:space="preserve">Ponto para ralo sifonado, inclusive ralo sifonado 100 x 40 mm c/ grelha em pvc </v>
          </cell>
          <cell r="C558" t="str">
            <v xml:space="preserve">pt </v>
          </cell>
          <cell r="D558">
            <v>40.130000000000003</v>
          </cell>
        </row>
        <row r="559">
          <cell r="A559">
            <v>140709</v>
          </cell>
          <cell r="B559" t="str">
            <v xml:space="preserve">Ponto para ralo seco, inclusive ralo pvc 10 cm com grelha em pvc </v>
          </cell>
          <cell r="C559" t="str">
            <v xml:space="preserve">pt </v>
          </cell>
          <cell r="D559">
            <v>39.35</v>
          </cell>
        </row>
        <row r="560">
          <cell r="A560">
            <v>1409</v>
          </cell>
          <cell r="B560" t="str">
            <v xml:space="preserve">TUBULAÇÃO DE LIGAÇÃO DE CAIXAS </v>
          </cell>
          <cell r="C560" t="str">
            <v/>
          </cell>
          <cell r="D560" t="str">
            <v/>
          </cell>
        </row>
        <row r="561">
          <cell r="A561">
            <v>140901</v>
          </cell>
          <cell r="B561" t="str">
            <v xml:space="preserve">Tubos de concreto simples C1, diâmetro 200 mm, com rejuntamento de argamassa de cimento, cal hidratada e areia no traço 1:2:6, incluindo escavação e berço, conf. normas e especificações. </v>
          </cell>
          <cell r="C561" t="str">
            <v xml:space="preserve">m </v>
          </cell>
          <cell r="D561">
            <v>48.79</v>
          </cell>
        </row>
        <row r="562">
          <cell r="A562">
            <v>140902</v>
          </cell>
          <cell r="B562" t="str">
            <v xml:space="preserve">Tubos de concreto simples C1, diâmetro 300 mm, com rejuntamento de argamassa de cimento, cal hidratada e areia no traço 1:2:6, incluindo escavação e berço, conforme normas e especificações. </v>
          </cell>
          <cell r="C562" t="str">
            <v xml:space="preserve">m </v>
          </cell>
          <cell r="D562">
            <v>64.13</v>
          </cell>
        </row>
        <row r="563">
          <cell r="A563">
            <v>140903</v>
          </cell>
          <cell r="B563" t="str">
            <v xml:space="preserve">Tubo PVC rígido para esgoto no diâmetro de 100mm incluindo escavação e aterro com areia </v>
          </cell>
          <cell r="C563" t="str">
            <v xml:space="preserve">m </v>
          </cell>
          <cell r="D563">
            <v>26.98</v>
          </cell>
        </row>
        <row r="564">
          <cell r="A564">
            <v>140904</v>
          </cell>
          <cell r="B564" t="str">
            <v xml:space="preserve">Tubo PVC rígido para esgoto no diâmetro de 150mm incluindo escavação e aterro com areia </v>
          </cell>
          <cell r="C564" t="str">
            <v xml:space="preserve">m </v>
          </cell>
          <cell r="D564">
            <v>42.8</v>
          </cell>
        </row>
        <row r="565">
          <cell r="A565">
            <v>140905</v>
          </cell>
          <cell r="B565" t="str">
            <v xml:space="preserve">Tubo PVC rígido para esgoto no diâmetro de 200mm incluindo escavação e aterro com areia </v>
          </cell>
          <cell r="C565" t="str">
            <v xml:space="preserve">m </v>
          </cell>
          <cell r="D565">
            <v>65.930000000000007</v>
          </cell>
        </row>
        <row r="566">
          <cell r="A566">
            <v>140906</v>
          </cell>
          <cell r="B566" t="str">
            <v xml:space="preserve">Tubo PVC rígido para esgoto no diâmetro de 75 mm incluindo escavação e aterro com areia </v>
          </cell>
          <cell r="C566" t="str">
            <v xml:space="preserve">m </v>
          </cell>
          <cell r="D566">
            <v>23.8</v>
          </cell>
        </row>
        <row r="567">
          <cell r="A567">
            <v>1411</v>
          </cell>
          <cell r="B567" t="str">
            <v xml:space="preserve">CAIXAS EMPREGANDO ARGAMASSA DE CIMENTO, CAL E AREIA </v>
          </cell>
          <cell r="C567" t="str">
            <v/>
          </cell>
          <cell r="D567" t="str">
            <v/>
          </cell>
        </row>
        <row r="568">
          <cell r="A568">
            <v>141101</v>
          </cell>
          <cell r="B568" t="str">
            <v xml:space="preserve">Caixas de inspeção de alv. blocos concreto 9x19x39cm, dim, 60x60cm e Hmáx = 1m, com tampa de conc. esp. 5cm, lastro de conc. esp. 10cm, revest intern. c/ chapisco e reboco impermeabilizado, incl. escavação, reaterro e enchimento </v>
          </cell>
          <cell r="C568" t="str">
            <v xml:space="preserve">und </v>
          </cell>
          <cell r="D568">
            <v>248.24</v>
          </cell>
        </row>
        <row r="569">
          <cell r="A569">
            <v>141102</v>
          </cell>
          <cell r="B569" t="str">
            <v xml:space="preserve">Caixa de areia de alvenaria de blocos de concreto 9x19x39cm, dim. 60x60cm e Hmáx=1m, c/ tampa em concreto esp. 5cm, lastro concreto esp. 10cm, revestida intern. c/ chapisco e reboco impermeabilizante, incl. escavação e reaterro </v>
          </cell>
          <cell r="C569" t="str">
            <v xml:space="preserve">und </v>
          </cell>
          <cell r="D569">
            <v>244.02</v>
          </cell>
        </row>
        <row r="570">
          <cell r="A570">
            <v>141103</v>
          </cell>
          <cell r="B570" t="str">
            <v xml:space="preserve">Caixa sifonada especial de alv. bloco conc.9x19x39cm, dim 60x60cm e Hmáx=1m, c/ tampa em concreto esp.5cm, lastro conc.esp.10cm, revest. intern. c/chap. e reb. impermeab. escav, reaterro e curva curta c/ visita e plug em pvc 100mm </v>
          </cell>
          <cell r="C570" t="str">
            <v xml:space="preserve">und </v>
          </cell>
          <cell r="D570">
            <v>273.98</v>
          </cell>
        </row>
        <row r="571">
          <cell r="A571">
            <v>141104</v>
          </cell>
          <cell r="B571" t="str">
            <v xml:space="preserve">Caixa de gordura de alv. bloco concreto 9x19x39cm, dim.60x60cm e Hmáx=1m, com tampa em concreto esp.5cm, lastro concreto esp.10cm, revestida intern. c/ chapisco e reboco impermeab, escavação, reaterro e parede interna em concreto </v>
          </cell>
          <cell r="C571" t="str">
            <v xml:space="preserve">und </v>
          </cell>
          <cell r="D571">
            <v>271.07</v>
          </cell>
        </row>
        <row r="572">
          <cell r="A572">
            <v>141105</v>
          </cell>
          <cell r="B572" t="str">
            <v xml:space="preserve">Caixa retentora de matéria sólida de alv. bloco conc.9x19x39cm, dim 60x60cm e Hmáx=1m, c/ tampa conc. esp.5cm, lastro conc. esp.10cm, revest. internamente c/ chap, reb. impermeab., escavação, reaterro e parede int. em concreto </v>
          </cell>
          <cell r="C572" t="str">
            <v xml:space="preserve">und </v>
          </cell>
          <cell r="D572">
            <v>257.42</v>
          </cell>
        </row>
        <row r="573">
          <cell r="A573">
            <v>141106</v>
          </cell>
          <cell r="B573" t="str">
            <v xml:space="preserve">Caixas de inspeção de alv. blocos concreto 9x19x39cm, dim.100x60cm e Hmáx = 1m, com tampa de conc. esp. 5cm, lastro de conc. esp. 10cm, revest intern. c/ chapisco e reboco impermeabilizado, incl. escavação, reaterro e enchimento </v>
          </cell>
          <cell r="C573" t="str">
            <v xml:space="preserve">und </v>
          </cell>
          <cell r="D573">
            <v>361.83</v>
          </cell>
        </row>
        <row r="574">
          <cell r="A574">
            <v>141107</v>
          </cell>
          <cell r="B574" t="str">
            <v xml:space="preserve">Caixa de gordura simples de alv. bloco concr.9x19x39cm, dim.80x60cm e Hmáx=1m, com tampa em concr.esp.5cm, lastro concr.esp.10cm, revestida intern. c/ chapisco e reboco impermeab, escavação, reaterro e parede interna em concr. </v>
          </cell>
          <cell r="C574" t="str">
            <v xml:space="preserve">und </v>
          </cell>
          <cell r="D574">
            <v>359.45</v>
          </cell>
        </row>
        <row r="575">
          <cell r="A575">
            <v>141108</v>
          </cell>
          <cell r="B575" t="str">
            <v xml:space="preserve">Caixa de gordura especial de alv. bloco concr. 9x19x39cm, dim.60x60cm e Hmáx=1m, com tampa em concr.esp.5cm, lastro concr.esp.10cm, revestida intern. c/ chapisco e reboco impermeab, escavação, reaterro e parede interna em concr. </v>
          </cell>
          <cell r="C575" t="str">
            <v xml:space="preserve">und </v>
          </cell>
          <cell r="D575">
            <v>523.48</v>
          </cell>
        </row>
        <row r="576">
          <cell r="A576">
            <v>141109</v>
          </cell>
          <cell r="B576" t="str">
            <v xml:space="preserve">Grelha largura 20 cm de ferro redondo de 1/2" a cada 3 cm, contorno com barra de ferro de 3/4" x 1/8" e caixilho de cantoneira de 1" x 3/16" </v>
          </cell>
          <cell r="C576" t="str">
            <v xml:space="preserve">m </v>
          </cell>
          <cell r="D576">
            <v>92.66</v>
          </cell>
        </row>
        <row r="577">
          <cell r="A577">
            <v>141110</v>
          </cell>
          <cell r="B577" t="str">
            <v xml:space="preserve">Caixa de inspeção em alv. bloco concreto 9x19x39cm, dim. 60x60cm e Hmáx=1m, c/ tampa de ferro fundido 40x40cm, lastro de concreto esp.10cm, revest. interno c/ chapisco e reboco impermeabiliz, incl. escavação, reaterro e enchimento </v>
          </cell>
          <cell r="C577" t="str">
            <v xml:space="preserve">und </v>
          </cell>
          <cell r="D577">
            <v>350.44</v>
          </cell>
        </row>
        <row r="578">
          <cell r="A578">
            <v>141111</v>
          </cell>
          <cell r="B578" t="str">
            <v xml:space="preserve">Caixa de areia em alv. de bloco de concreto 9x19x39, dim. 60x60cm e Hmáx=1m, c/ tampa em ferro fundido, lastro de concreto esp. 10cm, revest. int. c/ chapisco e reboco impermeabilizado, incl. escavação e reaterro </v>
          </cell>
          <cell r="C578" t="str">
            <v xml:space="preserve">und </v>
          </cell>
          <cell r="D578">
            <v>346.23</v>
          </cell>
        </row>
        <row r="579">
          <cell r="A579">
            <v>141112</v>
          </cell>
          <cell r="B579" t="str">
            <v xml:space="preserve">Caixa sifonada especial em alv. bloco concr. 9x19x39cm, dim. 60x60cm e Hmáx=1m. c/ tampa em ferro fundido, lastro conc. esp.10cm, revest. int. c/ chap. e reboco imperm., incl. esc, reaterro e curva curta c/ visita e plug pvc 100mm </v>
          </cell>
          <cell r="C579" t="str">
            <v xml:space="preserve">und </v>
          </cell>
          <cell r="D579">
            <v>376.19</v>
          </cell>
        </row>
        <row r="580">
          <cell r="A580">
            <v>141113</v>
          </cell>
          <cell r="B580" t="str">
            <v xml:space="preserve">Caixa de gordura em alv. bloco 9x19x39cm, dim. 60x60cm e Hmáx=10, c/ tampa de ferro fundido, lastro concr. esp. 10cm, revest. intern. c/ chapisco e reboco impermeab., escavação, reaterro e parede int. em concreto </v>
          </cell>
          <cell r="C580" t="str">
            <v xml:space="preserve">und </v>
          </cell>
          <cell r="D580">
            <v>373.24</v>
          </cell>
        </row>
        <row r="581">
          <cell r="A581">
            <v>141114</v>
          </cell>
          <cell r="B581" t="str">
            <v xml:space="preserve">Caixa retentora de mat. sólida em alv. bloco conc.9x19x39cm, dim.60x60cm e Hmáx=1m, c/ tampa de ferro fund., lastro conc. esp.10cm, revest. int. c/ chap. e reb. impermeab., esc. reaterro e parede int. em concreto </v>
          </cell>
          <cell r="C581" t="str">
            <v xml:space="preserve">und </v>
          </cell>
          <cell r="D581">
            <v>359.6</v>
          </cell>
        </row>
        <row r="582">
          <cell r="A582">
            <v>1412</v>
          </cell>
          <cell r="B582" t="str">
            <v xml:space="preserve">REDE DE ÁGUA FRIA - TUBOS METÁLICOS </v>
          </cell>
          <cell r="C582" t="str">
            <v/>
          </cell>
          <cell r="D582" t="str">
            <v/>
          </cell>
        </row>
        <row r="583">
          <cell r="A583">
            <v>141210</v>
          </cell>
          <cell r="B583" t="str">
            <v xml:space="preserve">Tubo de aço galvanizado, inclusive conexões, diâm. 15mm (1/2") </v>
          </cell>
          <cell r="C583" t="str">
            <v xml:space="preserve">m </v>
          </cell>
          <cell r="D583">
            <v>30.11</v>
          </cell>
        </row>
        <row r="584">
          <cell r="A584">
            <v>141211</v>
          </cell>
          <cell r="B584" t="str">
            <v xml:space="preserve">Tubo de aço galvanizado, inclusive conexões, diâm. 20mm (3/4") </v>
          </cell>
          <cell r="C584" t="str">
            <v xml:space="preserve">m </v>
          </cell>
          <cell r="D584">
            <v>37.11</v>
          </cell>
        </row>
        <row r="585">
          <cell r="A585">
            <v>141212</v>
          </cell>
          <cell r="B585" t="str">
            <v xml:space="preserve">Tubo de aço galvanizado, inclusive conexões, diâm. 25mm (1") </v>
          </cell>
          <cell r="C585" t="str">
            <v xml:space="preserve">m </v>
          </cell>
          <cell r="D585">
            <v>47.8</v>
          </cell>
        </row>
        <row r="586">
          <cell r="A586">
            <v>141213</v>
          </cell>
          <cell r="B586" t="str">
            <v xml:space="preserve">Tubo de aço galvanizado, inclusive conexões, diâm. 32mm (11/4") </v>
          </cell>
          <cell r="C586" t="str">
            <v xml:space="preserve">m </v>
          </cell>
          <cell r="D586">
            <v>56.14</v>
          </cell>
        </row>
        <row r="587">
          <cell r="A587">
            <v>141214</v>
          </cell>
          <cell r="B587" t="str">
            <v xml:space="preserve">Tubo de aço galvanizado, inclusive conexões, diâm. 40mm (11/2") </v>
          </cell>
          <cell r="C587" t="str">
            <v xml:space="preserve">m </v>
          </cell>
          <cell r="D587">
            <v>69.540000000000006</v>
          </cell>
        </row>
        <row r="588">
          <cell r="A588">
            <v>141215</v>
          </cell>
          <cell r="B588" t="str">
            <v xml:space="preserve">Tubo de aço galvanizado, inclusive conexões, diâm. 50mm (2") </v>
          </cell>
          <cell r="C588" t="str">
            <v xml:space="preserve">m </v>
          </cell>
          <cell r="D588">
            <v>85.22</v>
          </cell>
        </row>
        <row r="589">
          <cell r="A589">
            <v>141216</v>
          </cell>
          <cell r="B589" t="str">
            <v xml:space="preserve">Tubo de aço galvanizado, inclusive conexões, diâm. 65mm (21/2") </v>
          </cell>
          <cell r="C589" t="str">
            <v xml:space="preserve">m </v>
          </cell>
          <cell r="D589">
            <v>111.22</v>
          </cell>
        </row>
        <row r="590">
          <cell r="A590">
            <v>141217</v>
          </cell>
          <cell r="B590" t="str">
            <v xml:space="preserve">Tubo de aço galvanizado, inclusive conexões, diâm. 80mm (3") </v>
          </cell>
          <cell r="C590" t="str">
            <v xml:space="preserve">m </v>
          </cell>
          <cell r="D590">
            <v>122.61</v>
          </cell>
        </row>
        <row r="591">
          <cell r="A591">
            <v>141218</v>
          </cell>
          <cell r="B591" t="str">
            <v xml:space="preserve">Tubo de aço galvanizado, inclusive conexões, diâm. 100mm(4") </v>
          </cell>
          <cell r="C591" t="str">
            <v xml:space="preserve">m </v>
          </cell>
          <cell r="D591">
            <v>163.6</v>
          </cell>
        </row>
        <row r="592">
          <cell r="A592">
            <v>1414</v>
          </cell>
          <cell r="B592" t="str">
            <v xml:space="preserve">REDE DE ÁGUA FRIA - TUBOS SOLDÁVEIS DE PVC </v>
          </cell>
          <cell r="C592" t="str">
            <v/>
          </cell>
          <cell r="D592" t="str">
            <v/>
          </cell>
        </row>
        <row r="593">
          <cell r="A593">
            <v>141409</v>
          </cell>
          <cell r="B593" t="str">
            <v xml:space="preserve">Tubo de PVC rígido soldável marrom, diâm. 20mm (1/2"), inclusive conexões </v>
          </cell>
          <cell r="C593" t="str">
            <v xml:space="preserve">m </v>
          </cell>
          <cell r="D593">
            <v>9.0500000000000007</v>
          </cell>
        </row>
        <row r="594">
          <cell r="A594">
            <v>141410</v>
          </cell>
          <cell r="B594" t="str">
            <v xml:space="preserve">Tubo de PVC rígido soldável marrom, diâm. 25mm (3/4"), inclusive conexões </v>
          </cell>
          <cell r="C594" t="str">
            <v xml:space="preserve">m </v>
          </cell>
          <cell r="D594">
            <v>11.21</v>
          </cell>
        </row>
        <row r="595">
          <cell r="A595">
            <v>141411</v>
          </cell>
          <cell r="B595" t="str">
            <v xml:space="preserve">Tubo de PVC rigido soldável marrom, diâm. 32mm (1"), inclusive conexões </v>
          </cell>
          <cell r="C595" t="str">
            <v xml:space="preserve">m </v>
          </cell>
          <cell r="D595">
            <v>15.65</v>
          </cell>
        </row>
        <row r="596">
          <cell r="A596">
            <v>141412</v>
          </cell>
          <cell r="B596" t="str">
            <v xml:space="preserve">Tubo de PVC rígido soldável marrom, diâm. 40mm (11/4"), inclusive conexões </v>
          </cell>
          <cell r="C596" t="str">
            <v xml:space="preserve">m </v>
          </cell>
          <cell r="D596">
            <v>19.07</v>
          </cell>
        </row>
        <row r="597">
          <cell r="A597">
            <v>141413</v>
          </cell>
          <cell r="B597" t="str">
            <v xml:space="preserve">Tubo de PVC rígido soldável marrom, diâm. 50mm (11/2"), inclusive conexões </v>
          </cell>
          <cell r="C597" t="str">
            <v xml:space="preserve">m </v>
          </cell>
          <cell r="D597">
            <v>23.32</v>
          </cell>
        </row>
        <row r="598">
          <cell r="A598">
            <v>141415</v>
          </cell>
          <cell r="B598" t="str">
            <v xml:space="preserve">Tubo de PVC rígido soldável marrom, diâm. 75mm (21/2"), inclusive conexões </v>
          </cell>
          <cell r="C598" t="str">
            <v xml:space="preserve">m </v>
          </cell>
          <cell r="D598">
            <v>44.17</v>
          </cell>
        </row>
        <row r="599">
          <cell r="A599">
            <v>141416</v>
          </cell>
          <cell r="B599" t="str">
            <v xml:space="preserve">Tubo de PVC rígido soldável marrom, diâm. 85mm (3"), inclusive conexões </v>
          </cell>
          <cell r="C599" t="str">
            <v xml:space="preserve">m </v>
          </cell>
          <cell r="D599">
            <v>51.16</v>
          </cell>
        </row>
        <row r="600">
          <cell r="A600">
            <v>1415</v>
          </cell>
          <cell r="B600" t="str">
            <v xml:space="preserve">REDE DE ÁGUA FRIA - CONEXÕES SOLDÁVEIS DE PVC </v>
          </cell>
          <cell r="C600" t="str">
            <v/>
          </cell>
          <cell r="D600" t="str">
            <v/>
          </cell>
        </row>
        <row r="601">
          <cell r="A601">
            <v>141529</v>
          </cell>
          <cell r="B601" t="str">
            <v xml:space="preserve">Adaptador de PVC soldável para registro, diâmetro 32mm x 1" </v>
          </cell>
          <cell r="C601" t="str">
            <v xml:space="preserve">und </v>
          </cell>
          <cell r="D601">
            <v>3.92</v>
          </cell>
        </row>
        <row r="602">
          <cell r="A602">
            <v>1416</v>
          </cell>
          <cell r="B602" t="str">
            <v xml:space="preserve">REDE DE ÁGUA FRIA - TUBOS ROSCÁVEIS DE PVC </v>
          </cell>
          <cell r="C602" t="str">
            <v/>
          </cell>
          <cell r="D602" t="str">
            <v/>
          </cell>
        </row>
        <row r="603">
          <cell r="A603">
            <v>141608</v>
          </cell>
          <cell r="B603" t="str">
            <v xml:space="preserve">Tubo de PVC rígido roscável, diâm. 1/2" (20mm), inclusive conexões </v>
          </cell>
          <cell r="C603" t="str">
            <v xml:space="preserve">m </v>
          </cell>
          <cell r="D603">
            <v>13.5</v>
          </cell>
        </row>
        <row r="604">
          <cell r="A604">
            <v>141609</v>
          </cell>
          <cell r="B604" t="str">
            <v xml:space="preserve">Tubo de PVC rígido roscável, diâm. 3/4" (25mm), inclusive conexões </v>
          </cell>
          <cell r="C604" t="str">
            <v xml:space="preserve">m </v>
          </cell>
          <cell r="D604">
            <v>16.5</v>
          </cell>
        </row>
        <row r="605">
          <cell r="A605">
            <v>141610</v>
          </cell>
          <cell r="B605" t="str">
            <v xml:space="preserve">Tubo de PVC rígido roscável, diâm. 1" (32mm), inclusive conexões </v>
          </cell>
          <cell r="C605" t="str">
            <v xml:space="preserve">m </v>
          </cell>
          <cell r="D605">
            <v>23.49</v>
          </cell>
        </row>
        <row r="606">
          <cell r="A606">
            <v>141611</v>
          </cell>
          <cell r="B606" t="str">
            <v xml:space="preserve">Tubo de PVC rígido roscável, diâm. 11/4" (40mm), inclusive conexões </v>
          </cell>
          <cell r="C606" t="str">
            <v xml:space="preserve">m </v>
          </cell>
          <cell r="D606">
            <v>28.54</v>
          </cell>
        </row>
        <row r="607">
          <cell r="A607">
            <v>141612</v>
          </cell>
          <cell r="B607" t="str">
            <v xml:space="preserve">Tubo de PVC rígido roscável, diâm. 11/2" (50mm), inclusive conexões </v>
          </cell>
          <cell r="C607" t="str">
            <v xml:space="preserve">m </v>
          </cell>
          <cell r="D607">
            <v>33.729999999999997</v>
          </cell>
        </row>
        <row r="608">
          <cell r="A608">
            <v>141613</v>
          </cell>
          <cell r="B608" t="str">
            <v xml:space="preserve">Tubo de PVC rígido roscável, diâm. 2" (60mm), inclusive conexões </v>
          </cell>
          <cell r="C608" t="str">
            <v xml:space="preserve">m </v>
          </cell>
          <cell r="D608">
            <v>44.52</v>
          </cell>
        </row>
        <row r="609">
          <cell r="A609">
            <v>141614</v>
          </cell>
          <cell r="B609" t="str">
            <v xml:space="preserve">Tubo de PVC rígido roscável, diâm. 21/2" (75mm), inclusive conexões </v>
          </cell>
          <cell r="C609" t="str">
            <v xml:space="preserve">m </v>
          </cell>
          <cell r="D609">
            <v>65.930000000000007</v>
          </cell>
        </row>
        <row r="610">
          <cell r="A610">
            <v>1419</v>
          </cell>
          <cell r="B610" t="str">
            <v xml:space="preserve">REDE DE ESGOTO - TUBOS DE PVC </v>
          </cell>
          <cell r="C610" t="str">
            <v/>
          </cell>
          <cell r="D610" t="str">
            <v/>
          </cell>
        </row>
        <row r="611">
          <cell r="A611">
            <v>141906</v>
          </cell>
          <cell r="B611" t="str">
            <v xml:space="preserve">Tubo de PVC rígido soldável branco, para esgoto, diâmetro 40mm (1 1/2"), inclusive conexões </v>
          </cell>
          <cell r="C611" t="str">
            <v xml:space="preserve">m </v>
          </cell>
          <cell r="D611">
            <v>15.71</v>
          </cell>
        </row>
        <row r="612">
          <cell r="A612">
            <v>141907</v>
          </cell>
          <cell r="B612" t="str">
            <v xml:space="preserve">Tubo de PVC rígido soldável branco, para esgoto, diâmetro 50mm (2"), inclusive conexões </v>
          </cell>
          <cell r="C612" t="str">
            <v xml:space="preserve">m </v>
          </cell>
          <cell r="D612">
            <v>20.76</v>
          </cell>
        </row>
        <row r="613">
          <cell r="A613">
            <v>141908</v>
          </cell>
          <cell r="B613" t="str">
            <v xml:space="preserve">Tubo de PVC rígido soldável branco, para esgoto, diâmetro 75mm (3"), inclusive conexões </v>
          </cell>
          <cell r="C613" t="str">
            <v xml:space="preserve">m </v>
          </cell>
          <cell r="D613">
            <v>29.16</v>
          </cell>
        </row>
        <row r="614">
          <cell r="A614">
            <v>141909</v>
          </cell>
          <cell r="B614" t="str">
            <v xml:space="preserve">Tubo de PVC rígido soldável branco, para esgoto, diâmetro 100mm (4"), inclusive conexões </v>
          </cell>
          <cell r="C614" t="str">
            <v xml:space="preserve">m </v>
          </cell>
          <cell r="D614">
            <v>34.15</v>
          </cell>
        </row>
        <row r="615">
          <cell r="A615">
            <v>141910</v>
          </cell>
          <cell r="B615" t="str">
            <v xml:space="preserve">Tubo de PVC rígido soldável branco, para esgoto, diâmetro 150mm (6"), inclusive conexões </v>
          </cell>
          <cell r="C615" t="str">
            <v xml:space="preserve">m </v>
          </cell>
          <cell r="D615">
            <v>48.6</v>
          </cell>
        </row>
        <row r="616">
          <cell r="A616">
            <v>1421</v>
          </cell>
          <cell r="B616" t="str">
            <v xml:space="preserve">CAIXAS DE PVC / EQUIPAMENTOS </v>
          </cell>
          <cell r="C616" t="str">
            <v/>
          </cell>
          <cell r="D616" t="str">
            <v/>
          </cell>
        </row>
        <row r="617">
          <cell r="A617">
            <v>142101</v>
          </cell>
          <cell r="B617" t="str">
            <v xml:space="preserve">Revisão com substituição de peças danificadas para caixa de descarga de sobrepor de plástico, inclusive regulagem </v>
          </cell>
          <cell r="C617" t="str">
            <v xml:space="preserve">und </v>
          </cell>
          <cell r="D617">
            <v>95.45</v>
          </cell>
        </row>
        <row r="618">
          <cell r="A618">
            <v>142102</v>
          </cell>
          <cell r="B618" t="str">
            <v xml:space="preserve">Revisão com substituição de peças danificadas de caixa de descarga de embutir, incluindo obturador, bóia, botão, tampa interna e tampa externa em PVC branco </v>
          </cell>
          <cell r="C618" t="str">
            <v xml:space="preserve">und </v>
          </cell>
          <cell r="D618">
            <v>189.27</v>
          </cell>
        </row>
        <row r="619">
          <cell r="A619">
            <v>142103</v>
          </cell>
          <cell r="B619" t="str">
            <v xml:space="preserve">Reparo para válvula de descarga, completo </v>
          </cell>
          <cell r="C619" t="str">
            <v xml:space="preserve">und </v>
          </cell>
          <cell r="D619">
            <v>55.54</v>
          </cell>
        </row>
        <row r="620">
          <cell r="A620">
            <v>142104</v>
          </cell>
          <cell r="B620" t="str">
            <v xml:space="preserve">Sifão em PVC para pia de cozinha ou lavatório 1x11/2" </v>
          </cell>
          <cell r="C620" t="str">
            <v xml:space="preserve">und </v>
          </cell>
          <cell r="D620">
            <v>11.85</v>
          </cell>
        </row>
        <row r="621">
          <cell r="A621">
            <v>142105</v>
          </cell>
          <cell r="B621" t="str">
            <v xml:space="preserve">Sifão cromado para pia de cozinha ou lavatório de 1x11/2" </v>
          </cell>
          <cell r="C621" t="str">
            <v xml:space="preserve">und </v>
          </cell>
          <cell r="D621">
            <v>85.09</v>
          </cell>
        </row>
        <row r="622">
          <cell r="A622">
            <v>142106</v>
          </cell>
          <cell r="B622" t="str">
            <v xml:space="preserve">Sifão em PVC para tanque 2" </v>
          </cell>
          <cell r="C622" t="str">
            <v xml:space="preserve">und </v>
          </cell>
          <cell r="D622">
            <v>14.08</v>
          </cell>
        </row>
        <row r="623">
          <cell r="A623">
            <v>142107</v>
          </cell>
          <cell r="B623" t="str">
            <v xml:space="preserve">Ralo sifonado em PVC 100x100mm, com grelha PVC </v>
          </cell>
          <cell r="C623" t="str">
            <v xml:space="preserve">und </v>
          </cell>
          <cell r="D623">
            <v>25.73</v>
          </cell>
        </row>
        <row r="624">
          <cell r="A624">
            <v>142109</v>
          </cell>
          <cell r="B624" t="str">
            <v xml:space="preserve">Ralo seco em PVC 100x100mm, com grelha em PVC </v>
          </cell>
          <cell r="C624" t="str">
            <v xml:space="preserve">und </v>
          </cell>
          <cell r="D624">
            <v>25.16</v>
          </cell>
        </row>
        <row r="625">
          <cell r="A625">
            <v>142111</v>
          </cell>
          <cell r="B625" t="str">
            <v xml:space="preserve">Caixa sifonada em PVC, diâm. 150mm, com grelha e porta grelha quadrados, em aço inox </v>
          </cell>
          <cell r="C625" t="str">
            <v xml:space="preserve">und </v>
          </cell>
          <cell r="D625">
            <v>53.09</v>
          </cell>
        </row>
        <row r="626">
          <cell r="A626">
            <v>142112</v>
          </cell>
          <cell r="B626" t="str">
            <v xml:space="preserve">Caixa seca em PVC, diâm. 100mm, com grelha e porta grelha quadrados, em aço inox </v>
          </cell>
          <cell r="C626" t="str">
            <v xml:space="preserve">und </v>
          </cell>
          <cell r="D626">
            <v>30.63</v>
          </cell>
        </row>
        <row r="627">
          <cell r="A627">
            <v>142113</v>
          </cell>
          <cell r="B627" t="str">
            <v xml:space="preserve">Caixa de inspeção em PVC, diâm. 150mm, com tampa cega </v>
          </cell>
          <cell r="C627" t="str">
            <v xml:space="preserve">und </v>
          </cell>
          <cell r="D627">
            <v>42.01</v>
          </cell>
        </row>
        <row r="628">
          <cell r="A628">
            <v>142114</v>
          </cell>
          <cell r="B628" t="str">
            <v xml:space="preserve">Tampa para caixa sifonada, em PVC, de 150x150mm </v>
          </cell>
          <cell r="C628" t="str">
            <v xml:space="preserve">und </v>
          </cell>
          <cell r="D628">
            <v>3.33</v>
          </cell>
        </row>
        <row r="629">
          <cell r="A629">
            <v>142115</v>
          </cell>
          <cell r="B629" t="str">
            <v xml:space="preserve">Tampa para caixa sifonada, em aço inox, de 150x150mm </v>
          </cell>
          <cell r="C629" t="str">
            <v xml:space="preserve">und </v>
          </cell>
          <cell r="D629">
            <v>24.77</v>
          </cell>
        </row>
        <row r="630">
          <cell r="A630">
            <v>142116</v>
          </cell>
          <cell r="B630" t="str">
            <v xml:space="preserve">Tampa para ralo, em PVC, de 100x100mm </v>
          </cell>
          <cell r="C630" t="str">
            <v xml:space="preserve">und </v>
          </cell>
          <cell r="D630">
            <v>2.15</v>
          </cell>
        </row>
        <row r="631">
          <cell r="A631">
            <v>142117</v>
          </cell>
          <cell r="B631" t="str">
            <v xml:space="preserve">Tampa para ralo, em aço inox, de 100x100mm </v>
          </cell>
          <cell r="C631" t="str">
            <v xml:space="preserve">und </v>
          </cell>
          <cell r="D631">
            <v>15.17</v>
          </cell>
        </row>
        <row r="632">
          <cell r="A632">
            <v>142118</v>
          </cell>
          <cell r="B632" t="str">
            <v xml:space="preserve">Engate flexível de PVC para lavatório </v>
          </cell>
          <cell r="C632" t="str">
            <v xml:space="preserve">und </v>
          </cell>
          <cell r="D632">
            <v>7.45</v>
          </cell>
        </row>
        <row r="633">
          <cell r="A633">
            <v>142119</v>
          </cell>
          <cell r="B633" t="str">
            <v xml:space="preserve">Torneira de bóia de PVC, diâm. 3/4" (20mm) </v>
          </cell>
          <cell r="C633" t="str">
            <v xml:space="preserve">und </v>
          </cell>
          <cell r="D633">
            <v>42.16</v>
          </cell>
        </row>
        <row r="634">
          <cell r="A634">
            <v>142120</v>
          </cell>
          <cell r="B634" t="str">
            <v xml:space="preserve">Torneira de bóia de PVC, diâm. 1" (25mm) </v>
          </cell>
          <cell r="C634" t="str">
            <v xml:space="preserve">und </v>
          </cell>
          <cell r="D634">
            <v>57.52</v>
          </cell>
        </row>
        <row r="635">
          <cell r="A635">
            <v>142121</v>
          </cell>
          <cell r="B635" t="str">
            <v xml:space="preserve">Torneira de bóia de PVC, diâm. 11/4" (32mm) </v>
          </cell>
          <cell r="C635" t="str">
            <v xml:space="preserve">und </v>
          </cell>
          <cell r="D635">
            <v>88.78</v>
          </cell>
        </row>
        <row r="636">
          <cell r="A636">
            <v>142122</v>
          </cell>
          <cell r="B636" t="str">
            <v xml:space="preserve">Automático de bóia </v>
          </cell>
          <cell r="C636" t="str">
            <v xml:space="preserve">und </v>
          </cell>
          <cell r="D636">
            <v>61.24</v>
          </cell>
        </row>
        <row r="637">
          <cell r="A637">
            <v>142123</v>
          </cell>
          <cell r="B637" t="str">
            <v xml:space="preserve">Adaptador de PVC com flanges livres para caixa d'água de 20mmx1/2" </v>
          </cell>
          <cell r="C637" t="str">
            <v xml:space="preserve">und </v>
          </cell>
          <cell r="D637">
            <v>7.8</v>
          </cell>
        </row>
        <row r="638">
          <cell r="A638">
            <v>142124</v>
          </cell>
          <cell r="B638" t="str">
            <v xml:space="preserve">Adaptador de PVC com flanges livres para caixa d'água de 25mmx3/4" </v>
          </cell>
          <cell r="C638" t="str">
            <v xml:space="preserve">und </v>
          </cell>
          <cell r="D638">
            <v>9.16</v>
          </cell>
        </row>
        <row r="639">
          <cell r="A639">
            <v>142125</v>
          </cell>
          <cell r="B639" t="str">
            <v xml:space="preserve">Adaptador de PVC com flanges livres para caixa d'água de 32mmx1" </v>
          </cell>
          <cell r="C639" t="str">
            <v xml:space="preserve">und </v>
          </cell>
          <cell r="D639">
            <v>12.34</v>
          </cell>
        </row>
        <row r="640">
          <cell r="A640">
            <v>1422</v>
          </cell>
          <cell r="B640" t="str">
            <v xml:space="preserve">ABERTURA E FECHAMENTO DE RASGOS (inclusive preparo e aplicação de argamassa) </v>
          </cell>
          <cell r="C640" t="str">
            <v/>
          </cell>
          <cell r="D640" t="str">
            <v/>
          </cell>
        </row>
        <row r="641">
          <cell r="A641">
            <v>142201</v>
          </cell>
          <cell r="B641" t="str">
            <v xml:space="preserve">Abertura e fechamento de rasgos em alvenaria, para passagem de tubulações, diâm. 1/2" a 1" </v>
          </cell>
          <cell r="C641" t="str">
            <v xml:space="preserve">m </v>
          </cell>
          <cell r="D641">
            <v>5.12</v>
          </cell>
        </row>
        <row r="642">
          <cell r="A642">
            <v>142202</v>
          </cell>
          <cell r="B642" t="str">
            <v xml:space="preserve">Abertura e fechamento de rasgos em alvenaria, para passagem de tubulações, diâm. 11/4" a 2" </v>
          </cell>
          <cell r="C642" t="str">
            <v xml:space="preserve">m </v>
          </cell>
          <cell r="D642">
            <v>7.67</v>
          </cell>
        </row>
        <row r="643">
          <cell r="A643">
            <v>142203</v>
          </cell>
          <cell r="B643" t="str">
            <v xml:space="preserve">Abertura e fechamento de rasgos em alvenaria, para passagem de tubulações, diâm. 21/2 a 4" </v>
          </cell>
          <cell r="C643" t="str">
            <v xml:space="preserve">m </v>
          </cell>
          <cell r="D643">
            <v>11.56</v>
          </cell>
        </row>
        <row r="644">
          <cell r="A644">
            <v>142204</v>
          </cell>
          <cell r="B644" t="str">
            <v xml:space="preserve">Abertura e fechamento de rasgos em concreto, para passagem de tubulações, diâm. 1/2" a 1" </v>
          </cell>
          <cell r="C644" t="str">
            <v xml:space="preserve">m </v>
          </cell>
          <cell r="D644">
            <v>9.84</v>
          </cell>
        </row>
        <row r="645">
          <cell r="A645">
            <v>142205</v>
          </cell>
          <cell r="B645" t="str">
            <v xml:space="preserve">Abertura e fechamento de rasgos em concreto, para passagem de tubulações, diâm. 11/4" a 2" </v>
          </cell>
          <cell r="C645" t="str">
            <v xml:space="preserve">m </v>
          </cell>
          <cell r="D645">
            <v>15.01</v>
          </cell>
        </row>
        <row r="646">
          <cell r="A646">
            <v>142206</v>
          </cell>
          <cell r="B646" t="str">
            <v xml:space="preserve">Abertura e fechamento de rasgos em concreto, para passagem de tubulações, diâm. 2 1/2"a 4" </v>
          </cell>
          <cell r="C646" t="str">
            <v xml:space="preserve">m </v>
          </cell>
          <cell r="D646">
            <v>21.79</v>
          </cell>
        </row>
        <row r="647">
          <cell r="A647">
            <v>1423</v>
          </cell>
          <cell r="B647" t="str">
            <v xml:space="preserve">REVISÕES E REPAROS </v>
          </cell>
          <cell r="C647" t="str">
            <v/>
          </cell>
          <cell r="D647" t="str">
            <v/>
          </cell>
        </row>
        <row r="648">
          <cell r="A648">
            <v>142301</v>
          </cell>
          <cell r="B648" t="str">
            <v xml:space="preserve">Revisões e reparos em torneiras e registros </v>
          </cell>
          <cell r="C648" t="str">
            <v xml:space="preserve">und </v>
          </cell>
          <cell r="D648">
            <v>9.2799999999999994</v>
          </cell>
        </row>
        <row r="649">
          <cell r="A649">
            <v>142302</v>
          </cell>
          <cell r="B649" t="str">
            <v xml:space="preserve">Revisões e reparos em caixas de descarga </v>
          </cell>
          <cell r="C649" t="str">
            <v xml:space="preserve">und </v>
          </cell>
          <cell r="D649">
            <v>13</v>
          </cell>
        </row>
        <row r="650">
          <cell r="A650">
            <v>142303</v>
          </cell>
          <cell r="B650" t="str">
            <v xml:space="preserve">Revisões e reparos em torneiras de bóia </v>
          </cell>
          <cell r="C650" t="str">
            <v xml:space="preserve">und </v>
          </cell>
          <cell r="D650">
            <v>9.2799999999999994</v>
          </cell>
        </row>
        <row r="651">
          <cell r="A651">
            <v>142304</v>
          </cell>
          <cell r="B651" t="str">
            <v xml:space="preserve">Fornecimento de durepox para reparos (250g) </v>
          </cell>
          <cell r="C651" t="str">
            <v xml:space="preserve">und </v>
          </cell>
          <cell r="D651">
            <v>9.92</v>
          </cell>
        </row>
        <row r="652">
          <cell r="A652">
            <v>15</v>
          </cell>
          <cell r="B652" t="str">
            <v xml:space="preserve">INSTALAÇÕES ELÉTRICAS </v>
          </cell>
          <cell r="C652" t="str">
            <v/>
          </cell>
          <cell r="D652" t="str">
            <v/>
          </cell>
        </row>
        <row r="653">
          <cell r="A653">
            <v>1501</v>
          </cell>
          <cell r="B653" t="str">
            <v xml:space="preserve">PADRÃO DE ENTRADA </v>
          </cell>
          <cell r="C653" t="str">
            <v/>
          </cell>
          <cell r="D653" t="str">
            <v/>
          </cell>
        </row>
        <row r="654">
          <cell r="A654">
            <v>150103</v>
          </cell>
          <cell r="B654" t="str">
            <v xml:space="preserve">Derivação do ramal de entrada subterrânea em baixa tensão, trifásico </v>
          </cell>
          <cell r="C654" t="str">
            <v xml:space="preserve">und </v>
          </cell>
          <cell r="D654">
            <v>491.05</v>
          </cell>
        </row>
        <row r="655">
          <cell r="A655">
            <v>150106</v>
          </cell>
          <cell r="B655" t="str">
            <v xml:space="preserve">Derivação do ramal de entrada subterrânea em baixa tensão, trifásico, inclusive medidor </v>
          </cell>
          <cell r="C655" t="str">
            <v xml:space="preserve">und </v>
          </cell>
          <cell r="D655">
            <v>1996.71</v>
          </cell>
        </row>
        <row r="656">
          <cell r="A656">
            <v>150112</v>
          </cell>
          <cell r="B656" t="str">
            <v xml:space="preserve">Padrão de entrada de energia monofásica </v>
          </cell>
          <cell r="C656" t="str">
            <v xml:space="preserve">und </v>
          </cell>
          <cell r="D656">
            <v>1198.73</v>
          </cell>
        </row>
        <row r="657">
          <cell r="A657">
            <v>150113</v>
          </cell>
          <cell r="B657" t="str">
            <v xml:space="preserve">Padrão de entrada de energia elétrica bifásica </v>
          </cell>
          <cell r="C657" t="str">
            <v xml:space="preserve">und </v>
          </cell>
          <cell r="D657">
            <v>1343.24</v>
          </cell>
        </row>
        <row r="658">
          <cell r="A658">
            <v>150115</v>
          </cell>
          <cell r="B658" t="str">
            <v xml:space="preserve">Derivação ramal entrada, incl. mureta rev.c/ chap. e reb. c/ arg. de cimento, cal e areia traço 1:0,5:6, c/ quadros de medição, de transformador de corrente, chave geral tripolar, disjuntores, eletrodutos e cabos conf. det. </v>
          </cell>
          <cell r="C658" t="str">
            <v xml:space="preserve">und </v>
          </cell>
          <cell r="D658">
            <v>6788.02</v>
          </cell>
        </row>
        <row r="659">
          <cell r="A659">
            <v>150116</v>
          </cell>
          <cell r="B659" t="str">
            <v xml:space="preserve">Abrigo p/ quadro de distribuição de luz de alv. bloco conc. e laje em conc. impermeabilizada, dim.1.90x0.90x2.30m, c/ porta mad. em veneziana, incl. rev. c/ arg. cimento, cal hidratada CH1 e areia traço 1:0.5:6 e pintura </v>
          </cell>
          <cell r="C659" t="str">
            <v xml:space="preserve">und </v>
          </cell>
          <cell r="D659">
            <v>2310.84</v>
          </cell>
        </row>
        <row r="660">
          <cell r="A660">
            <v>1503</v>
          </cell>
          <cell r="B660" t="str">
            <v xml:space="preserve">QUADRO DE DISTRIBUIÇÃO </v>
          </cell>
          <cell r="C660" t="str">
            <v/>
          </cell>
          <cell r="D660" t="str">
            <v/>
          </cell>
        </row>
        <row r="661">
          <cell r="A661">
            <v>150302</v>
          </cell>
          <cell r="B661" t="str">
            <v xml:space="preserve">Quadro de distribuição para 06 circuitos, inclusive disjuntores monopolar </v>
          </cell>
          <cell r="C661" t="str">
            <v xml:space="preserve">und </v>
          </cell>
          <cell r="D661">
            <v>105.02</v>
          </cell>
        </row>
        <row r="662">
          <cell r="A662">
            <v>150306</v>
          </cell>
          <cell r="B662" t="str">
            <v xml:space="preserve">Quadro de distribuição de energia, de embutir, com 12 divisões modulares com barramento </v>
          </cell>
          <cell r="C662" t="str">
            <v xml:space="preserve">und </v>
          </cell>
          <cell r="D662">
            <v>178.7</v>
          </cell>
        </row>
        <row r="663">
          <cell r="A663">
            <v>150307</v>
          </cell>
          <cell r="B663" t="str">
            <v xml:space="preserve">Quadro de distribuição de energia, de embutir, com 18 divisões modulares, com barramento </v>
          </cell>
          <cell r="C663" t="str">
            <v xml:space="preserve">und </v>
          </cell>
          <cell r="D663">
            <v>215.69</v>
          </cell>
        </row>
        <row r="664">
          <cell r="A664">
            <v>150308</v>
          </cell>
          <cell r="B664" t="str">
            <v xml:space="preserve">Quadro de distribuição de energia, de embutir, com 24 divisões modulares, com barramento </v>
          </cell>
          <cell r="C664" t="str">
            <v xml:space="preserve">und </v>
          </cell>
          <cell r="D664">
            <v>260.75</v>
          </cell>
        </row>
        <row r="665">
          <cell r="A665">
            <v>150309</v>
          </cell>
          <cell r="B665" t="str">
            <v xml:space="preserve">Quadro de distribuição de energia, de embutir, com 32 divisões modulares, com barramento </v>
          </cell>
          <cell r="C665" t="str">
            <v xml:space="preserve">und </v>
          </cell>
          <cell r="D665">
            <v>296.58999999999997</v>
          </cell>
        </row>
        <row r="666">
          <cell r="A666">
            <v>150310</v>
          </cell>
          <cell r="B666" t="str">
            <v xml:space="preserve">Caixa de distribuição 20x20x15 cm </v>
          </cell>
          <cell r="C666" t="str">
            <v xml:space="preserve">und </v>
          </cell>
          <cell r="D666">
            <v>39.07</v>
          </cell>
        </row>
        <row r="667">
          <cell r="A667">
            <v>150311</v>
          </cell>
          <cell r="B667" t="str">
            <v xml:space="preserve">Quadro de distribuição de energia, de embutir, com 12 divisões modulares, sem barramento </v>
          </cell>
          <cell r="C667" t="str">
            <v xml:space="preserve">und </v>
          </cell>
          <cell r="D667">
            <v>71.37</v>
          </cell>
        </row>
        <row r="668">
          <cell r="A668">
            <v>150312</v>
          </cell>
          <cell r="B668" t="str">
            <v xml:space="preserve">Quadro de distribuição de energia, de embutir, com 3 divisões modulares, sem barramento </v>
          </cell>
          <cell r="C668" t="str">
            <v xml:space="preserve">und </v>
          </cell>
          <cell r="D668">
            <v>48.22</v>
          </cell>
        </row>
        <row r="669">
          <cell r="A669">
            <v>150313</v>
          </cell>
          <cell r="B669" t="str">
            <v xml:space="preserve">Quadro de distribuição de energia, de embutir, com 6 divisões modulares, sem barramento </v>
          </cell>
          <cell r="C669" t="str">
            <v xml:space="preserve">und </v>
          </cell>
          <cell r="D669">
            <v>54.07</v>
          </cell>
        </row>
        <row r="670">
          <cell r="A670">
            <v>1505</v>
          </cell>
          <cell r="B670" t="str">
            <v xml:space="preserve">PONTOS ELÉTRICOS </v>
          </cell>
          <cell r="C670" t="str">
            <v/>
          </cell>
          <cell r="D670" t="str">
            <v/>
          </cell>
        </row>
        <row r="671">
          <cell r="A671">
            <v>150501</v>
          </cell>
          <cell r="B671" t="str">
            <v xml:space="preserve">Ponto padrão de luz no teto - considerando eletroduto PVC rígido de 3/4" inclusive conexões (4.5m), fio isolado PVC de 2.5mm2 (11.0m) e caixa estampada 4x4" (1 und) </v>
          </cell>
          <cell r="C671" t="str">
            <v xml:space="preserve">pt </v>
          </cell>
          <cell r="D671">
            <v>78.64</v>
          </cell>
        </row>
        <row r="672">
          <cell r="A672">
            <v>150502</v>
          </cell>
          <cell r="B672" t="str">
            <v xml:space="preserve">Ponto padrão de luz na parede - considerando eletroduto PVC rígido de 3/4" inclusive conexões (3.3m), fio isolado PVC de 2.5mm2 (8.0m) e caixa estampada 4x4" (1 und) </v>
          </cell>
          <cell r="C672" t="str">
            <v xml:space="preserve">pt </v>
          </cell>
          <cell r="D672">
            <v>59.97</v>
          </cell>
        </row>
        <row r="673">
          <cell r="A673">
            <v>150503</v>
          </cell>
          <cell r="B673" t="str">
            <v xml:space="preserve">Ponto padrão de tomada simples 2 polos universal 10A/250V na parede - considerando eletroduto PVC rígido de 3/4" inclusive conexões (5.0m), fio isolado PVC de 2.5mm2 (12.0m) e caixa estampada 4x2" (1 und) </v>
          </cell>
          <cell r="C673" t="str">
            <v xml:space="preserve">pt </v>
          </cell>
          <cell r="D673">
            <v>82.74</v>
          </cell>
        </row>
        <row r="674">
          <cell r="A674">
            <v>150504</v>
          </cell>
          <cell r="B674" t="str">
            <v xml:space="preserve">Ponto padrão de tomada 2 polos mais terra - considerando eletroduto PVC rígido de 3/4" inclusive conexões (5.0m), fio isolado PVC de 2.5mm2 (8.0m), de 4.0mm2 (6.45m) e caixa estampada 4x2" (1 und) </v>
          </cell>
          <cell r="C674" t="str">
            <v xml:space="preserve">pt </v>
          </cell>
          <cell r="D674">
            <v>94.36</v>
          </cell>
        </row>
        <row r="675">
          <cell r="A675">
            <v>150505</v>
          </cell>
          <cell r="B675" t="str">
            <v xml:space="preserve">Ponto padrão de tomada para chuveiro elétrico - considerando eletroduto PVC rígido de 3/4" inclusive conexões (9.0m), fio isolado PVC de 6.0mm2 (22.0m) e caixa estampada 4x2" (1 und) </v>
          </cell>
          <cell r="C675" t="str">
            <v xml:space="preserve">pt </v>
          </cell>
          <cell r="D675">
            <v>179.29</v>
          </cell>
        </row>
        <row r="676">
          <cell r="A676">
            <v>150506</v>
          </cell>
          <cell r="B676" t="str">
            <v xml:space="preserve">Ponto padrão de tomada para ar refrigerado - considerando eletroduto PVC rígido de 3/4" inclusive conexões (6.0m), fio isolado PVC de 4.0mm2 (17.0m) e caixa estampada 4x2" (1 und) </v>
          </cell>
          <cell r="C676" t="str">
            <v xml:space="preserve">pt </v>
          </cell>
          <cell r="D676">
            <v>117.27</v>
          </cell>
        </row>
        <row r="677">
          <cell r="A677">
            <v>150507</v>
          </cell>
          <cell r="B677" t="str">
            <v xml:space="preserve">Ponto padrão de ventilador no teto - considerando eletroduto PVC rígido de 3/4" inclusive conexões (4.5m), fio isolado PVC de 2.5mm2 (11.0m) e caixa estampada 4x4" (1 und) </v>
          </cell>
          <cell r="C677" t="str">
            <v xml:space="preserve">pt </v>
          </cell>
          <cell r="D677">
            <v>78.64</v>
          </cell>
        </row>
        <row r="678">
          <cell r="A678">
            <v>150508</v>
          </cell>
          <cell r="B678" t="str">
            <v xml:space="preserve">Ponto padrão de interruptor de 1 tecla simples - considerando eletroduto PVC rígido de 3/4" inclusive conexões (3.3m), fio isolado PVC de 2.5mm2 (8.6m) e caixa estampada 4x2" (1 und) </v>
          </cell>
          <cell r="C678" t="str">
            <v xml:space="preserve">pt </v>
          </cell>
          <cell r="D678">
            <v>58.78</v>
          </cell>
        </row>
        <row r="679">
          <cell r="A679">
            <v>150509</v>
          </cell>
          <cell r="B679" t="str">
            <v xml:space="preserve">Ponto padrão de interruptor de 2 teclas simples - considerando eletroduto PVC rígido de 3/4" inclusive conexões (3.3m), fio isolado PVC de 2.5mm2 (17.2m) e caixa estampada 4x2" (1 und) </v>
          </cell>
          <cell r="C679" t="str">
            <v xml:space="preserve">pt </v>
          </cell>
          <cell r="D679">
            <v>84.2</v>
          </cell>
        </row>
        <row r="680">
          <cell r="A680">
            <v>150510</v>
          </cell>
          <cell r="B680" t="str">
            <v xml:space="preserve">Ponto padrão de interruptor de 1 tecla paralelo - considerando eletroduto PVC rígido de 3/4" inclusive conexões (8.5m), fio isolado PVC de 2.5mm2 (28.8m) e caixa estampada 4x2" (1 und) </v>
          </cell>
          <cell r="C680" t="str">
            <v xml:space="preserve">pt </v>
          </cell>
          <cell r="D680">
            <v>160.99</v>
          </cell>
        </row>
        <row r="681">
          <cell r="A681">
            <v>150511</v>
          </cell>
          <cell r="B681" t="str">
            <v xml:space="preserve">Ponto padrão de interruptor de 1 tecla simples e 1 tomada dois polos universal 10A/250V - considerando eletroduto PVC rígido de 3/4" inclusive conexões (4.5m), fio isolado PVC de 2.5mm2 (19.4m) e caixa estampada 4x2" (1 und) </v>
          </cell>
          <cell r="C681" t="str">
            <v xml:space="preserve">pt </v>
          </cell>
          <cell r="D681">
            <v>100.36</v>
          </cell>
        </row>
        <row r="682">
          <cell r="A682">
            <v>150512</v>
          </cell>
          <cell r="B682" t="str">
            <v xml:space="preserve">Ponto padrão de interruptor de 2 teclas simples e 1 tomada dois polos universal 10A/250V - considerando eletroduto PVC rígido de 3/4" inclusive conexões (4.5m), fio isolado PVC de 2.5mm2 (22.9m) e caixa estampada 4x2" (1 und) </v>
          </cell>
          <cell r="C682" t="str">
            <v xml:space="preserve">pt </v>
          </cell>
          <cell r="D682">
            <v>110.71</v>
          </cell>
        </row>
        <row r="683">
          <cell r="A683">
            <v>150513</v>
          </cell>
          <cell r="B683" t="str">
            <v xml:space="preserve">Ponto padrão de campainha - considerando eletroduto PVC rígido de 3/4" inclusive conexões (5.0m), fio isolado PVC de 2.5mm2 (12.0m) e caixa estampada 4x2" (1 und) </v>
          </cell>
          <cell r="C683" t="str">
            <v xml:space="preserve">pt </v>
          </cell>
          <cell r="D683">
            <v>90.43</v>
          </cell>
        </row>
        <row r="684">
          <cell r="A684">
            <v>150514</v>
          </cell>
          <cell r="B684" t="str">
            <v xml:space="preserve">Ponto padrão de poste para quadra de esportes - considerando eletroduto PVC rígido de 3/4" inclusive conexões (8.8m), fio isolado PVC de 4.0mm2 (53.2m) e cabo de cobre nú de 4mm2 (20.1m) </v>
          </cell>
          <cell r="C684" t="str">
            <v xml:space="preserve">pt </v>
          </cell>
          <cell r="D684">
            <v>344.88</v>
          </cell>
        </row>
        <row r="685">
          <cell r="A685">
            <v>150515</v>
          </cell>
          <cell r="B685" t="str">
            <v xml:space="preserve">Ponto padrão de poste para iluminação externa - considerando eletroduto PVC rígido de 3/4" inclusive conexões (7.7m), fio isolado PVC de 2.5mm2 (25.2m) </v>
          </cell>
          <cell r="C685" t="str">
            <v xml:space="preserve">pt </v>
          </cell>
          <cell r="D685">
            <v>139.46</v>
          </cell>
        </row>
        <row r="686">
          <cell r="A686">
            <v>150516</v>
          </cell>
          <cell r="B686" t="str">
            <v xml:space="preserve">Ponto padrão de interruptor para ventilador - considerando eletroduto PVC rígido de 3/4" inclusive conexões (2.1m), fio isolado PVC de 2.5mm2 (6.4m) e caixa estampada 4x2" (1 und) </v>
          </cell>
          <cell r="C686" t="str">
            <v xml:space="preserve">pt </v>
          </cell>
          <cell r="D686">
            <v>42.46</v>
          </cell>
        </row>
        <row r="687">
          <cell r="A687">
            <v>150517</v>
          </cell>
          <cell r="B687" t="str">
            <v xml:space="preserve">Ponto padrão de interruptor de 3 teclas simples - considerando eletroduto PVC rígido de 3/4" inclusive conexões (4.5m), fio isolado PVC de 2.5mm2 (25.8m) e caixa estampada 4x2" (1 und) </v>
          </cell>
          <cell r="C687" t="str">
            <v xml:space="preserve">pt </v>
          </cell>
          <cell r="D687">
            <v>119.44</v>
          </cell>
        </row>
        <row r="688">
          <cell r="A688">
            <v>150518</v>
          </cell>
          <cell r="B688" t="str">
            <v xml:space="preserve">Ponto para instalação de bombas d'água trifásica de 1/2cv, inclusive automático de bóia e quadro de comando de bombas, exclusive bombas </v>
          </cell>
          <cell r="C688" t="str">
            <v xml:space="preserve">pt </v>
          </cell>
          <cell r="D688">
            <v>1700.4</v>
          </cell>
        </row>
        <row r="689">
          <cell r="A689">
            <v>150520</v>
          </cell>
          <cell r="B689" t="str">
            <v xml:space="preserve">Ponto de tomada simples para piso 10A/250V </v>
          </cell>
          <cell r="C689" t="str">
            <v xml:space="preserve">pt </v>
          </cell>
          <cell r="D689">
            <v>82.74</v>
          </cell>
        </row>
        <row r="690">
          <cell r="A690">
            <v>150521</v>
          </cell>
          <cell r="B690" t="str">
            <v xml:space="preserve">Ponto de antena de TV </v>
          </cell>
          <cell r="C690" t="str">
            <v xml:space="preserve">pt </v>
          </cell>
          <cell r="D690">
            <v>32.380000000000003</v>
          </cell>
        </row>
        <row r="691">
          <cell r="A691">
            <v>1506</v>
          </cell>
          <cell r="B691" t="str">
            <v xml:space="preserve">CAIXAS DE PASSAGEM </v>
          </cell>
          <cell r="C691" t="str">
            <v/>
          </cell>
          <cell r="D691" t="str">
            <v/>
          </cell>
        </row>
        <row r="692">
          <cell r="A692">
            <v>150609</v>
          </cell>
          <cell r="B692" t="str">
            <v xml:space="preserve">Caixa para medidor polifásico com local para disjuntor </v>
          </cell>
          <cell r="C692" t="str">
            <v xml:space="preserve">und </v>
          </cell>
          <cell r="D692">
            <v>131.05000000000001</v>
          </cell>
        </row>
        <row r="693">
          <cell r="A693">
            <v>150612</v>
          </cell>
          <cell r="B693" t="str">
            <v xml:space="preserve">Caixa de passagem 4" x 4", com tampa parafusada </v>
          </cell>
          <cell r="C693" t="str">
            <v xml:space="preserve">und </v>
          </cell>
          <cell r="D693">
            <v>18.829999999999998</v>
          </cell>
        </row>
        <row r="694">
          <cell r="A694">
            <v>150623</v>
          </cell>
          <cell r="B694" t="str">
            <v xml:space="preserve">Caixa estampada 4x2" </v>
          </cell>
          <cell r="C694" t="str">
            <v xml:space="preserve">und </v>
          </cell>
          <cell r="D694">
            <v>4.75</v>
          </cell>
        </row>
        <row r="695">
          <cell r="A695">
            <v>150624</v>
          </cell>
          <cell r="B695" t="str">
            <v xml:space="preserve">Caixa estampada chapa 18 octogonal de 4x4x2"com fundo móvel </v>
          </cell>
          <cell r="C695" t="str">
            <v xml:space="preserve">und </v>
          </cell>
          <cell r="D695">
            <v>5.93</v>
          </cell>
        </row>
        <row r="696">
          <cell r="A696">
            <v>150625</v>
          </cell>
          <cell r="B696" t="str">
            <v xml:space="preserve">Caixa estampada chapa 18 sextavada de 3 x 3 x11/2" com fundo móvel </v>
          </cell>
          <cell r="C696" t="str">
            <v xml:space="preserve">und </v>
          </cell>
          <cell r="D696">
            <v>4.93</v>
          </cell>
        </row>
        <row r="697">
          <cell r="A697">
            <v>150626</v>
          </cell>
          <cell r="B697" t="str">
            <v xml:space="preserve">Caixa para medidor monofásico com local para disjuntor </v>
          </cell>
          <cell r="C697" t="str">
            <v xml:space="preserve">und </v>
          </cell>
          <cell r="D697">
            <v>78.680000000000007</v>
          </cell>
        </row>
        <row r="698">
          <cell r="A698">
            <v>150627</v>
          </cell>
          <cell r="B698" t="str">
            <v xml:space="preserve">Caixa de derivação para padrão </v>
          </cell>
          <cell r="C698" t="str">
            <v xml:space="preserve">und </v>
          </cell>
          <cell r="D698">
            <v>100.53</v>
          </cell>
        </row>
        <row r="699">
          <cell r="A699">
            <v>1507</v>
          </cell>
          <cell r="B699" t="str">
            <v xml:space="preserve">ENVELOPAMENTO DE ELETRODUTOS </v>
          </cell>
          <cell r="C699" t="str">
            <v/>
          </cell>
          <cell r="D699" t="str">
            <v/>
          </cell>
        </row>
        <row r="700">
          <cell r="A700">
            <v>150701</v>
          </cell>
          <cell r="B700" t="str">
            <v xml:space="preserve">Envelopamento de concreto simples com consumo mínimo de cimento de 250kg/m3, inclusive escavação para profundidade mínima do eletroduto de 50 cm, de 25 x 25 cm, para 1 eletroduto </v>
          </cell>
          <cell r="C700" t="str">
            <v xml:space="preserve">m </v>
          </cell>
          <cell r="D700">
            <v>26.34</v>
          </cell>
        </row>
        <row r="701">
          <cell r="A701">
            <v>150702</v>
          </cell>
          <cell r="B701" t="str">
            <v xml:space="preserve">Envelopamento de concreto simples com consumo mínimo de cimento de 250kg/m3, inclusive escavação para profundidade mínima do eletroduto de 50 cm, de 25 x 30 cm, para 2 eletrodutos </v>
          </cell>
          <cell r="C701" t="str">
            <v xml:space="preserve">m </v>
          </cell>
          <cell r="D701">
            <v>31.63</v>
          </cell>
        </row>
        <row r="702">
          <cell r="A702">
            <v>1508</v>
          </cell>
          <cell r="B702" t="str">
            <v xml:space="preserve">INSTALAÇÕES APARENTES </v>
          </cell>
          <cell r="C702" t="str">
            <v/>
          </cell>
          <cell r="D702" t="str">
            <v/>
          </cell>
        </row>
        <row r="703">
          <cell r="A703">
            <v>150801</v>
          </cell>
          <cell r="B703" t="str">
            <v xml:space="preserve">Eletroduto aparente de PVC rígido roscável diâmetro 3/4" </v>
          </cell>
          <cell r="C703" t="str">
            <v xml:space="preserve">m </v>
          </cell>
          <cell r="D703">
            <v>9.66</v>
          </cell>
        </row>
        <row r="704">
          <cell r="A704">
            <v>150802</v>
          </cell>
          <cell r="B704" t="str">
            <v xml:space="preserve">Caixa de ligação de alumínio sílico, tipo CONDULETES, no formato B, diâmetro 3/4" </v>
          </cell>
          <cell r="C704" t="str">
            <v xml:space="preserve">und </v>
          </cell>
          <cell r="D704">
            <v>9.91</v>
          </cell>
        </row>
        <row r="705">
          <cell r="A705">
            <v>150803</v>
          </cell>
          <cell r="B705" t="str">
            <v xml:space="preserve">Caixa de ligação de alumínio sílico, tipo CONDULETES, no formato T, diâmetro 3/4" </v>
          </cell>
          <cell r="C705" t="str">
            <v xml:space="preserve">und </v>
          </cell>
          <cell r="D705">
            <v>12.47</v>
          </cell>
        </row>
        <row r="706">
          <cell r="A706">
            <v>150804</v>
          </cell>
          <cell r="B706" t="str">
            <v xml:space="preserve">Caixa de ligação de alumínio sílico, tipo CONDULETES, no formato LR, diâmetro 3/4" </v>
          </cell>
          <cell r="C706" t="str">
            <v xml:space="preserve">und </v>
          </cell>
          <cell r="D706">
            <v>11.49</v>
          </cell>
        </row>
        <row r="707">
          <cell r="A707">
            <v>150805</v>
          </cell>
          <cell r="B707" t="str">
            <v xml:space="preserve">Caixa de ligação de alumínio sílico, tipo CONDULETES, no formato X, diâmetro 3/4" </v>
          </cell>
          <cell r="C707" t="str">
            <v xml:space="preserve">und </v>
          </cell>
          <cell r="D707">
            <v>12.52</v>
          </cell>
        </row>
        <row r="708">
          <cell r="A708">
            <v>150806</v>
          </cell>
          <cell r="B708" t="str">
            <v xml:space="preserve">Eletroduto aparente de PVC rígido roscável diâmetro 1" </v>
          </cell>
          <cell r="C708" t="str">
            <v xml:space="preserve">m </v>
          </cell>
          <cell r="D708">
            <v>13.27</v>
          </cell>
        </row>
        <row r="709">
          <cell r="A709">
            <v>150807</v>
          </cell>
          <cell r="B709" t="str">
            <v xml:space="preserve">Canaleta sistema X da Pial ou equivalente, inclusive conexões </v>
          </cell>
          <cell r="C709" t="str">
            <v xml:space="preserve">m </v>
          </cell>
          <cell r="D709">
            <v>7.56</v>
          </cell>
        </row>
        <row r="710">
          <cell r="A710">
            <v>1509</v>
          </cell>
          <cell r="B710" t="str">
            <v xml:space="preserve">COMPOSIÇÕES INTERMEDIÁRIAS P/ ELETRICA </v>
          </cell>
          <cell r="C710" t="str">
            <v/>
          </cell>
          <cell r="D710" t="str">
            <v/>
          </cell>
        </row>
        <row r="711">
          <cell r="A711">
            <v>150906</v>
          </cell>
          <cell r="B711" t="str">
            <v xml:space="preserve">Arame galvanizado 12 BWG (0.048 kg/m) </v>
          </cell>
          <cell r="C711" t="str">
            <v xml:space="preserve">m </v>
          </cell>
          <cell r="D711">
            <v>0.86</v>
          </cell>
        </row>
        <row r="712">
          <cell r="A712">
            <v>150910</v>
          </cell>
          <cell r="B712" t="str">
            <v xml:space="preserve">Cabeçote de alumínio de 3/4" </v>
          </cell>
          <cell r="C712" t="str">
            <v xml:space="preserve">und </v>
          </cell>
          <cell r="D712">
            <v>7.14</v>
          </cell>
        </row>
        <row r="713">
          <cell r="A713">
            <v>150916</v>
          </cell>
          <cell r="B713" t="str">
            <v xml:space="preserve">Canaleta sistema X Pial ou equivalente, inclusive conecções, 20x10x2200 mm, cod. 30801 </v>
          </cell>
          <cell r="C713" t="str">
            <v xml:space="preserve">und </v>
          </cell>
          <cell r="D713">
            <v>15.32</v>
          </cell>
        </row>
        <row r="714">
          <cell r="A714">
            <v>150918</v>
          </cell>
          <cell r="B714" t="str">
            <v xml:space="preserve">Fita isolante em rolo de 19mm x 20 m, número 33 Scoth ou equivalente </v>
          </cell>
          <cell r="C714" t="str">
            <v xml:space="preserve">und </v>
          </cell>
          <cell r="D714">
            <v>24.76</v>
          </cell>
        </row>
        <row r="715">
          <cell r="A715">
            <v>150932</v>
          </cell>
          <cell r="B715" t="str">
            <v xml:space="preserve">Receptáculo (bocal) de louça para lâmpada incandescente </v>
          </cell>
          <cell r="C715" t="str">
            <v xml:space="preserve">und </v>
          </cell>
          <cell r="D715">
            <v>3.43</v>
          </cell>
        </row>
        <row r="716">
          <cell r="A716">
            <v>150933</v>
          </cell>
          <cell r="B716" t="str">
            <v xml:space="preserve">Lâmpada incandescente de 100 W </v>
          </cell>
          <cell r="C716" t="str">
            <v xml:space="preserve">und </v>
          </cell>
          <cell r="D716">
            <v>1.87</v>
          </cell>
        </row>
        <row r="717">
          <cell r="A717">
            <v>150934</v>
          </cell>
          <cell r="B717" t="str">
            <v xml:space="preserve">Lâmpada fluorescente 40 W </v>
          </cell>
          <cell r="C717" t="str">
            <v xml:space="preserve">und </v>
          </cell>
          <cell r="D717">
            <v>5.56</v>
          </cell>
        </row>
        <row r="718">
          <cell r="A718">
            <v>150937</v>
          </cell>
          <cell r="B718" t="str">
            <v xml:space="preserve">Arame de aço 14 BWG para guia </v>
          </cell>
          <cell r="C718" t="str">
            <v xml:space="preserve">m </v>
          </cell>
          <cell r="D718">
            <v>2.0699999999999998</v>
          </cell>
        </row>
        <row r="719">
          <cell r="A719">
            <v>150955</v>
          </cell>
          <cell r="B719" t="str">
            <v xml:space="preserve">Terminal para ligação de cabo a barra de 6.0 mm2 </v>
          </cell>
          <cell r="C719" t="str">
            <v xml:space="preserve">und </v>
          </cell>
          <cell r="D719">
            <v>6.4</v>
          </cell>
        </row>
        <row r="720">
          <cell r="A720">
            <v>150956</v>
          </cell>
          <cell r="B720" t="str">
            <v xml:space="preserve">Terminal para ligação de cabo a barra de 10,0 mm2 </v>
          </cell>
          <cell r="C720" t="str">
            <v xml:space="preserve">und </v>
          </cell>
          <cell r="D720">
            <v>9.0399999999999991</v>
          </cell>
        </row>
        <row r="721">
          <cell r="A721">
            <v>150957</v>
          </cell>
          <cell r="B721" t="str">
            <v xml:space="preserve">Terminal para ligação de cabo a barra de 16,0 mm2 </v>
          </cell>
          <cell r="C721" t="str">
            <v xml:space="preserve">und </v>
          </cell>
          <cell r="D721">
            <v>9.31</v>
          </cell>
        </row>
        <row r="722">
          <cell r="A722">
            <v>150958</v>
          </cell>
          <cell r="B722" t="str">
            <v xml:space="preserve">Terminal para ligação de cabo a barra de 25,0 mm2 </v>
          </cell>
          <cell r="C722" t="str">
            <v xml:space="preserve">und </v>
          </cell>
          <cell r="D722">
            <v>9.6999999999999993</v>
          </cell>
        </row>
        <row r="723">
          <cell r="A723">
            <v>150959</v>
          </cell>
          <cell r="B723" t="str">
            <v xml:space="preserve">Terminal para ligação de cabo a barra de 35,0 mm2 </v>
          </cell>
          <cell r="C723" t="str">
            <v xml:space="preserve">und </v>
          </cell>
          <cell r="D723">
            <v>10.79</v>
          </cell>
        </row>
        <row r="724">
          <cell r="A724">
            <v>150960</v>
          </cell>
          <cell r="B724" t="str">
            <v xml:space="preserve">Terminal para ligação de cabo a barra de 50,0 mm2 </v>
          </cell>
          <cell r="C724" t="str">
            <v xml:space="preserve">und </v>
          </cell>
          <cell r="D724">
            <v>14.8</v>
          </cell>
        </row>
        <row r="725">
          <cell r="A725">
            <v>150961</v>
          </cell>
          <cell r="B725" t="str">
            <v xml:space="preserve">Terminal para ligação de cabo a barra de 4,0mm2 </v>
          </cell>
          <cell r="C725" t="str">
            <v xml:space="preserve">und </v>
          </cell>
          <cell r="D725">
            <v>5.76</v>
          </cell>
        </row>
        <row r="726">
          <cell r="A726">
            <v>150962</v>
          </cell>
          <cell r="B726" t="str">
            <v xml:space="preserve">Conector split bolt para cabo 4.0 mm2 </v>
          </cell>
          <cell r="C726" t="str">
            <v xml:space="preserve">und </v>
          </cell>
          <cell r="D726">
            <v>6</v>
          </cell>
        </row>
        <row r="727">
          <cell r="A727">
            <v>150963</v>
          </cell>
          <cell r="B727" t="str">
            <v xml:space="preserve">Conector split bolt para cabo 35,0 mm2 </v>
          </cell>
          <cell r="C727" t="str">
            <v xml:space="preserve">und </v>
          </cell>
          <cell r="D727">
            <v>9.51</v>
          </cell>
        </row>
        <row r="728">
          <cell r="A728">
            <v>150964</v>
          </cell>
          <cell r="B728" t="str">
            <v xml:space="preserve">Lâmpada fluorescente de 20W </v>
          </cell>
          <cell r="C728" t="str">
            <v xml:space="preserve">und </v>
          </cell>
          <cell r="D728">
            <v>5.56</v>
          </cell>
        </row>
        <row r="729">
          <cell r="A729">
            <v>150965</v>
          </cell>
          <cell r="B729" t="str">
            <v xml:space="preserve">Lâmpada incandescente de 60W </v>
          </cell>
          <cell r="C729" t="str">
            <v xml:space="preserve">und </v>
          </cell>
          <cell r="D729">
            <v>2.38</v>
          </cell>
        </row>
        <row r="730">
          <cell r="A730">
            <v>150966</v>
          </cell>
          <cell r="B730" t="str">
            <v xml:space="preserve">Lâmpada mista de 250W </v>
          </cell>
          <cell r="C730" t="str">
            <v xml:space="preserve">und </v>
          </cell>
          <cell r="D730">
            <v>18.440000000000001</v>
          </cell>
        </row>
        <row r="731">
          <cell r="A731">
            <v>150967</v>
          </cell>
          <cell r="B731" t="str">
            <v xml:space="preserve">Soquete para lâmpada fluorescente </v>
          </cell>
          <cell r="C731" t="str">
            <v xml:space="preserve">und </v>
          </cell>
          <cell r="D731">
            <v>2.94</v>
          </cell>
        </row>
        <row r="732">
          <cell r="A732">
            <v>150968</v>
          </cell>
          <cell r="B732" t="str">
            <v xml:space="preserve">Lâmpada fluorescente de 110W </v>
          </cell>
          <cell r="C732" t="str">
            <v xml:space="preserve">und </v>
          </cell>
          <cell r="D732">
            <v>17.79</v>
          </cell>
        </row>
        <row r="733">
          <cell r="A733">
            <v>150969</v>
          </cell>
          <cell r="B733" t="str">
            <v xml:space="preserve">Lâmpada mista de 500W </v>
          </cell>
          <cell r="C733" t="str">
            <v xml:space="preserve">und </v>
          </cell>
          <cell r="D733">
            <v>45.44</v>
          </cell>
        </row>
        <row r="734">
          <cell r="A734">
            <v>150970</v>
          </cell>
          <cell r="B734" t="str">
            <v xml:space="preserve">Reator para lâmpada fluorescente 1x20W, partida rápida </v>
          </cell>
          <cell r="C734" t="str">
            <v xml:space="preserve">und </v>
          </cell>
          <cell r="D734">
            <v>20.13</v>
          </cell>
        </row>
        <row r="735">
          <cell r="A735">
            <v>150971</v>
          </cell>
          <cell r="B735" t="str">
            <v xml:space="preserve">Reator para lâmpada fluorescente 2x20W, partida rápida </v>
          </cell>
          <cell r="C735" t="str">
            <v xml:space="preserve">und </v>
          </cell>
          <cell r="D735">
            <v>30.82</v>
          </cell>
        </row>
        <row r="736">
          <cell r="A736">
            <v>150972</v>
          </cell>
          <cell r="B736" t="str">
            <v xml:space="preserve">Reator para lâmpada fluorescente 1x40W, partida rápida </v>
          </cell>
          <cell r="C736" t="str">
            <v xml:space="preserve">und </v>
          </cell>
          <cell r="D736">
            <v>21.44</v>
          </cell>
        </row>
        <row r="737">
          <cell r="A737">
            <v>150973</v>
          </cell>
          <cell r="B737" t="str">
            <v xml:space="preserve">Reator para lâmpada fluorescente 2x40W, partida rápida </v>
          </cell>
          <cell r="C737" t="str">
            <v xml:space="preserve">und </v>
          </cell>
          <cell r="D737">
            <v>32.130000000000003</v>
          </cell>
        </row>
        <row r="738">
          <cell r="A738">
            <v>150974</v>
          </cell>
          <cell r="B738" t="str">
            <v xml:space="preserve">Starter para lâmpada fluorescente de 20W ou 40W </v>
          </cell>
          <cell r="C738" t="str">
            <v xml:space="preserve">und </v>
          </cell>
          <cell r="D738">
            <v>2.5499999999999998</v>
          </cell>
        </row>
        <row r="739">
          <cell r="A739">
            <v>150976</v>
          </cell>
          <cell r="B739" t="str">
            <v xml:space="preserve">Suspensão para luminária fluorescente </v>
          </cell>
          <cell r="C739" t="str">
            <v xml:space="preserve">und </v>
          </cell>
          <cell r="D739">
            <v>189.12</v>
          </cell>
        </row>
        <row r="740">
          <cell r="A740">
            <v>150977</v>
          </cell>
          <cell r="B740" t="str">
            <v xml:space="preserve">Braço ornamental para fixação de luminária tipo CP-A4-020 </v>
          </cell>
          <cell r="C740" t="str">
            <v xml:space="preserve">und </v>
          </cell>
          <cell r="D740">
            <v>145.44999999999999</v>
          </cell>
        </row>
        <row r="741">
          <cell r="A741">
            <v>1510</v>
          </cell>
          <cell r="B741" t="str">
            <v xml:space="preserve">CAIXAS DE PASSAGEM EMPREGANDO ARGAMASSA DE CIMENTO, CAL E AREIA </v>
          </cell>
          <cell r="C741" t="str">
            <v/>
          </cell>
          <cell r="D741" t="str">
            <v/>
          </cell>
        </row>
        <row r="742">
          <cell r="A742">
            <v>151001</v>
          </cell>
          <cell r="B742" t="str">
            <v xml:space="preserve">Caixa de passagem de alvenaria de blocos cerâmicos 10 furos 10x20x20cm dimensões de 25x25x25cm, com revestimento interno em chapisco e reboco, tampa de concreto esp.5cm e lastro de brita 5 cm </v>
          </cell>
          <cell r="C742" t="str">
            <v xml:space="preserve">und </v>
          </cell>
          <cell r="D742">
            <v>55.55</v>
          </cell>
        </row>
        <row r="743">
          <cell r="A743">
            <v>151003</v>
          </cell>
          <cell r="B743" t="str">
            <v xml:space="preserve">Caixa de passagem de alvenaria de blocos cerâmicos 10 furos 10x20x20cm, dimensão de 30x30x30cm, com revestimento interno em chapisco e reboco, tampa de concreto esp. 5cm e lastro de brita 5cm </v>
          </cell>
          <cell r="C743" t="str">
            <v xml:space="preserve">und </v>
          </cell>
          <cell r="D743">
            <v>56.1</v>
          </cell>
        </row>
        <row r="744">
          <cell r="A744">
            <v>151004</v>
          </cell>
          <cell r="B744" t="str">
            <v xml:space="preserve">Caixa de passagem de alvenaria de blocos cerâmicos 10 furos 10x20x20cm, dimensão de 50x50x50cm, com revestimento interno em chapisco e reboco, tampa de concreto esp. 5cm e lastro de brita 5cm </v>
          </cell>
          <cell r="C744" t="str">
            <v xml:space="preserve">und </v>
          </cell>
          <cell r="D744">
            <v>127.23</v>
          </cell>
        </row>
        <row r="745">
          <cell r="A745">
            <v>151015</v>
          </cell>
          <cell r="B745" t="str">
            <v xml:space="preserve">Caixa de inspeção de alvenaria de blocos cerâmicos 10 furos 10x20x20cm dimensões de 30x30x60cm, com revestimento interno em chapisco e reboco, tampa de concreto esp.5cm e lastro de brita 5 cm </v>
          </cell>
          <cell r="C745" t="str">
            <v xml:space="preserve">und </v>
          </cell>
          <cell r="D745">
            <v>99.16</v>
          </cell>
        </row>
        <row r="746">
          <cell r="A746">
            <v>1511</v>
          </cell>
          <cell r="B746" t="str">
            <v xml:space="preserve">ELETRODUTOS E CONEXÕES </v>
          </cell>
          <cell r="C746" t="str">
            <v/>
          </cell>
          <cell r="D746" t="str">
            <v/>
          </cell>
        </row>
        <row r="747">
          <cell r="A747">
            <v>151125</v>
          </cell>
          <cell r="B747" t="str">
            <v xml:space="preserve">Eletroduto de PVC rígido roscável, diâm. 1/2" (20mm), inclusive conexões </v>
          </cell>
          <cell r="C747" t="str">
            <v xml:space="preserve">m </v>
          </cell>
          <cell r="D747">
            <v>7.26</v>
          </cell>
        </row>
        <row r="748">
          <cell r="A748">
            <v>151126</v>
          </cell>
          <cell r="B748" t="str">
            <v xml:space="preserve">Eletroduto de PVC rígido roscável, diâm. 3/4" (25mm), inclusive conexões </v>
          </cell>
          <cell r="C748" t="str">
            <v xml:space="preserve">m </v>
          </cell>
          <cell r="D748">
            <v>8.18</v>
          </cell>
        </row>
        <row r="749">
          <cell r="A749">
            <v>151127</v>
          </cell>
          <cell r="B749" t="str">
            <v xml:space="preserve">Eletroduto de PVC rígido roscável, diâm. 1" (32mm), inclusive conexões </v>
          </cell>
          <cell r="C749" t="str">
            <v xml:space="preserve">m </v>
          </cell>
          <cell r="D749">
            <v>11.99</v>
          </cell>
        </row>
        <row r="750">
          <cell r="A750">
            <v>151128</v>
          </cell>
          <cell r="B750" t="str">
            <v xml:space="preserve">Eletroduto de PVC rígido roscável, diâm. 1 1/4" (40mm), inclusive conexões </v>
          </cell>
          <cell r="C750" t="str">
            <v xml:space="preserve">m </v>
          </cell>
          <cell r="D750">
            <v>14.26</v>
          </cell>
        </row>
        <row r="751">
          <cell r="A751">
            <v>151129</v>
          </cell>
          <cell r="B751" t="str">
            <v xml:space="preserve">Eletroduto de PVC rígido roscável, diâm. 1 1/2" (50mm), inclusive conexões </v>
          </cell>
          <cell r="C751" t="str">
            <v xml:space="preserve">m </v>
          </cell>
          <cell r="D751">
            <v>17.190000000000001</v>
          </cell>
        </row>
        <row r="752">
          <cell r="A752">
            <v>151130</v>
          </cell>
          <cell r="B752" t="str">
            <v xml:space="preserve">Eletroduto de PVC rígido roscável, diâm. 2" (60mm), inclusive conexões </v>
          </cell>
          <cell r="C752" t="str">
            <v xml:space="preserve">m </v>
          </cell>
          <cell r="D752">
            <v>20.51</v>
          </cell>
        </row>
        <row r="753">
          <cell r="A753">
            <v>151131</v>
          </cell>
          <cell r="B753" t="str">
            <v xml:space="preserve">Eletroduto de PVC rígido roscável, diâm. 3" (85mm), inclusive conexões </v>
          </cell>
          <cell r="C753" t="str">
            <v xml:space="preserve">m </v>
          </cell>
          <cell r="D753">
            <v>38.799999999999997</v>
          </cell>
        </row>
        <row r="754">
          <cell r="A754">
            <v>151132</v>
          </cell>
          <cell r="B754" t="str">
            <v xml:space="preserve">Eletroduto flexível corrugado 3/4" , marca de referência TIGRE </v>
          </cell>
          <cell r="C754" t="str">
            <v xml:space="preserve">m </v>
          </cell>
          <cell r="D754">
            <v>4.6100000000000003</v>
          </cell>
        </row>
        <row r="755">
          <cell r="A755">
            <v>151133</v>
          </cell>
          <cell r="B755" t="str">
            <v xml:space="preserve">Eletroduto flexível corrugado 1", marca de referência TIGRE </v>
          </cell>
          <cell r="C755" t="str">
            <v xml:space="preserve">m </v>
          </cell>
          <cell r="D755">
            <v>5.29</v>
          </cell>
        </row>
        <row r="756">
          <cell r="A756">
            <v>1513</v>
          </cell>
          <cell r="B756" t="str">
            <v xml:space="preserve">CHAVES E DISJUNTORES </v>
          </cell>
          <cell r="C756" t="str">
            <v/>
          </cell>
          <cell r="D756" t="str">
            <v/>
          </cell>
        </row>
        <row r="757">
          <cell r="A757">
            <v>151301</v>
          </cell>
          <cell r="B757" t="str">
            <v xml:space="preserve">Disjuntor monopolar 15 A </v>
          </cell>
          <cell r="C757" t="str">
            <v xml:space="preserve">und </v>
          </cell>
          <cell r="D757">
            <v>12.74</v>
          </cell>
        </row>
        <row r="758">
          <cell r="A758">
            <v>151302</v>
          </cell>
          <cell r="B758" t="str">
            <v xml:space="preserve">Disjuntor monopolar 20 A </v>
          </cell>
          <cell r="C758" t="str">
            <v xml:space="preserve">und </v>
          </cell>
          <cell r="D758">
            <v>12.74</v>
          </cell>
        </row>
        <row r="759">
          <cell r="A759">
            <v>151303</v>
          </cell>
          <cell r="B759" t="str">
            <v xml:space="preserve">Disjuntor monopolar 25 A </v>
          </cell>
          <cell r="C759" t="str">
            <v xml:space="preserve">und </v>
          </cell>
          <cell r="D759">
            <v>12.74</v>
          </cell>
        </row>
        <row r="760">
          <cell r="A760">
            <v>151304</v>
          </cell>
          <cell r="B760" t="str">
            <v xml:space="preserve">Disjuntor monopolar 35 A </v>
          </cell>
          <cell r="C760" t="str">
            <v xml:space="preserve">und </v>
          </cell>
          <cell r="D760">
            <v>15.68</v>
          </cell>
        </row>
        <row r="761">
          <cell r="A761">
            <v>151305</v>
          </cell>
          <cell r="B761" t="str">
            <v xml:space="preserve">Disjuntor monopolar 40 A </v>
          </cell>
          <cell r="C761" t="str">
            <v xml:space="preserve">und </v>
          </cell>
          <cell r="D761">
            <v>15.68</v>
          </cell>
        </row>
        <row r="762">
          <cell r="A762">
            <v>151306</v>
          </cell>
          <cell r="B762" t="str">
            <v xml:space="preserve">Disjuntor bipolar 15 A </v>
          </cell>
          <cell r="C762" t="str">
            <v xml:space="preserve">und </v>
          </cell>
          <cell r="D762">
            <v>49.86</v>
          </cell>
        </row>
        <row r="763">
          <cell r="A763">
            <v>151307</v>
          </cell>
          <cell r="B763" t="str">
            <v xml:space="preserve">Disjuntor bipolar 20 A </v>
          </cell>
          <cell r="C763" t="str">
            <v xml:space="preserve">und </v>
          </cell>
          <cell r="D763">
            <v>49.86</v>
          </cell>
        </row>
        <row r="764">
          <cell r="A764">
            <v>151308</v>
          </cell>
          <cell r="B764" t="str">
            <v xml:space="preserve">Disjuntor bipolar 50 A </v>
          </cell>
          <cell r="C764" t="str">
            <v xml:space="preserve">und </v>
          </cell>
          <cell r="D764">
            <v>49.86</v>
          </cell>
        </row>
        <row r="765">
          <cell r="A765">
            <v>151309</v>
          </cell>
          <cell r="B765" t="str">
            <v xml:space="preserve">Disjuntor tripolar 15 A </v>
          </cell>
          <cell r="C765" t="str">
            <v xml:space="preserve">und </v>
          </cell>
          <cell r="D765">
            <v>65.28</v>
          </cell>
        </row>
        <row r="766">
          <cell r="A766">
            <v>151310</v>
          </cell>
          <cell r="B766" t="str">
            <v xml:space="preserve">Disjuntor tripolar 40 A </v>
          </cell>
          <cell r="C766" t="str">
            <v xml:space="preserve">und </v>
          </cell>
          <cell r="D766">
            <v>65.28</v>
          </cell>
        </row>
        <row r="767">
          <cell r="A767">
            <v>151311</v>
          </cell>
          <cell r="B767" t="str">
            <v xml:space="preserve">Disjuntor tripolar 50 A </v>
          </cell>
          <cell r="C767" t="str">
            <v xml:space="preserve">und </v>
          </cell>
          <cell r="D767">
            <v>65.28</v>
          </cell>
        </row>
        <row r="768">
          <cell r="A768">
            <v>151312</v>
          </cell>
          <cell r="B768" t="str">
            <v xml:space="preserve">Disjuntor tripolar 125 A </v>
          </cell>
          <cell r="C768" t="str">
            <v xml:space="preserve">und </v>
          </cell>
          <cell r="D768">
            <v>249.6</v>
          </cell>
        </row>
        <row r="769">
          <cell r="A769">
            <v>151313</v>
          </cell>
          <cell r="B769" t="str">
            <v xml:space="preserve">Disjuntor termomagnético tripolar 90 A </v>
          </cell>
          <cell r="C769" t="str">
            <v xml:space="preserve">und </v>
          </cell>
          <cell r="D769">
            <v>117.18</v>
          </cell>
        </row>
        <row r="770">
          <cell r="A770">
            <v>151314</v>
          </cell>
          <cell r="B770" t="str">
            <v xml:space="preserve">Disjuntor termomagnético tripolar 100 A </v>
          </cell>
          <cell r="C770" t="str">
            <v xml:space="preserve">und </v>
          </cell>
          <cell r="D770">
            <v>117.18</v>
          </cell>
        </row>
        <row r="771">
          <cell r="A771">
            <v>151315</v>
          </cell>
          <cell r="B771" t="str">
            <v xml:space="preserve">Chave blindada 600V / 160A, com terminais para cabo 70 mm2 </v>
          </cell>
          <cell r="C771" t="str">
            <v xml:space="preserve">und </v>
          </cell>
          <cell r="D771">
            <v>1163.1600000000001</v>
          </cell>
        </row>
        <row r="772">
          <cell r="A772">
            <v>151316</v>
          </cell>
          <cell r="B772" t="str">
            <v xml:space="preserve">Disjuntor tripolar de 70A </v>
          </cell>
          <cell r="C772" t="str">
            <v xml:space="preserve">und </v>
          </cell>
          <cell r="D772">
            <v>96.76</v>
          </cell>
        </row>
        <row r="773">
          <cell r="A773">
            <v>1514</v>
          </cell>
          <cell r="B773" t="str">
            <v xml:space="preserve">FIOS E CABOS </v>
          </cell>
          <cell r="C773" t="str">
            <v/>
          </cell>
          <cell r="D773" t="str">
            <v/>
          </cell>
        </row>
        <row r="774">
          <cell r="A774">
            <v>151401</v>
          </cell>
          <cell r="B774" t="str">
            <v xml:space="preserve">Fio de cobre termoplástico, com isolamento para 750V, seção de 1.5 mm2 </v>
          </cell>
          <cell r="C774" t="str">
            <v xml:space="preserve">m </v>
          </cell>
          <cell r="D774">
            <v>2.44</v>
          </cell>
        </row>
        <row r="775">
          <cell r="A775">
            <v>151402</v>
          </cell>
          <cell r="B775" t="str">
            <v xml:space="preserve">Fio de cobre termoplástico, com isolamento para 750V, seção de 2.5 mm2 </v>
          </cell>
          <cell r="C775" t="str">
            <v xml:space="preserve">m </v>
          </cell>
          <cell r="D775">
            <v>2.96</v>
          </cell>
        </row>
        <row r="776">
          <cell r="A776">
            <v>151403</v>
          </cell>
          <cell r="B776" t="str">
            <v xml:space="preserve">Fio ou cabo de cobre termoplástico, com isolamento para 750V, seção de 4.0 mm2 </v>
          </cell>
          <cell r="C776" t="str">
            <v xml:space="preserve">m </v>
          </cell>
          <cell r="D776">
            <v>3.64</v>
          </cell>
        </row>
        <row r="777">
          <cell r="A777">
            <v>151404</v>
          </cell>
          <cell r="B777" t="str">
            <v xml:space="preserve">Fio ou cabo de cobre termoplástico, com isolamento para 750V, seção de 6.0 mm2 </v>
          </cell>
          <cell r="C777" t="str">
            <v xml:space="preserve">m </v>
          </cell>
          <cell r="D777">
            <v>4.5199999999999996</v>
          </cell>
        </row>
        <row r="778">
          <cell r="A778">
            <v>151405</v>
          </cell>
          <cell r="B778" t="str">
            <v xml:space="preserve">Fio ou cabo de cobre termoplástico, com isolamento para 750V, seção de 10.0 mm2 </v>
          </cell>
          <cell r="C778" t="str">
            <v xml:space="preserve">m </v>
          </cell>
          <cell r="D778">
            <v>6.45</v>
          </cell>
        </row>
        <row r="779">
          <cell r="A779">
            <v>151406</v>
          </cell>
          <cell r="B779" t="str">
            <v xml:space="preserve">Fio ou cabo de cobre termoplástico, com isolamento para 750V, seção de 16.0 mm2 </v>
          </cell>
          <cell r="C779" t="str">
            <v xml:space="preserve">m </v>
          </cell>
          <cell r="D779">
            <v>9.0500000000000007</v>
          </cell>
        </row>
        <row r="780">
          <cell r="A780">
            <v>151407</v>
          </cell>
          <cell r="B780" t="str">
            <v xml:space="preserve">Cabo de cobre termoplástico, com isolamento para 750V, seção de 25.0 mm2 </v>
          </cell>
          <cell r="C780" t="str">
            <v xml:space="preserve">m </v>
          </cell>
          <cell r="D780">
            <v>12.45</v>
          </cell>
        </row>
        <row r="781">
          <cell r="A781">
            <v>151413</v>
          </cell>
          <cell r="B781" t="str">
            <v xml:space="preserve">Cabo de cobre nú, seção de 25.0 mm2 </v>
          </cell>
          <cell r="C781" t="str">
            <v xml:space="preserve">m </v>
          </cell>
          <cell r="D781">
            <v>11.44</v>
          </cell>
        </row>
        <row r="782">
          <cell r="A782">
            <v>151414</v>
          </cell>
          <cell r="B782" t="str">
            <v xml:space="preserve">Fio de cobre nú, seção de 10.0 mm2 </v>
          </cell>
          <cell r="C782" t="str">
            <v xml:space="preserve">m </v>
          </cell>
          <cell r="D782">
            <v>6.17</v>
          </cell>
        </row>
        <row r="783">
          <cell r="A783">
            <v>151417</v>
          </cell>
          <cell r="B783" t="str">
            <v xml:space="preserve">Cabo de cobre termoplástico, com isolamento para 1000V, seção de 2.5 mm2 </v>
          </cell>
          <cell r="C783" t="str">
            <v xml:space="preserve">m </v>
          </cell>
          <cell r="D783">
            <v>3.33</v>
          </cell>
        </row>
        <row r="784">
          <cell r="A784">
            <v>151418</v>
          </cell>
          <cell r="B784" t="str">
            <v xml:space="preserve">Cabo de cobre termoplástico, com isolamento para 1000V, seção de 4.0 mm2 </v>
          </cell>
          <cell r="C784" t="str">
            <v xml:space="preserve">m </v>
          </cell>
          <cell r="D784">
            <v>3.87</v>
          </cell>
        </row>
        <row r="785">
          <cell r="A785">
            <v>151419</v>
          </cell>
          <cell r="B785" t="str">
            <v xml:space="preserve">Fio ou cabo de cobre termoplástico, com isolamento para 1000V, seção de 6.0 mm2 </v>
          </cell>
          <cell r="C785" t="str">
            <v xml:space="preserve">m </v>
          </cell>
          <cell r="D785">
            <v>4.68</v>
          </cell>
        </row>
        <row r="786">
          <cell r="A786">
            <v>151420</v>
          </cell>
          <cell r="B786" t="str">
            <v xml:space="preserve">Fio ou cabo de cobre termoplástico, com isolamento para 1000V, seção de 10.0 mm2 </v>
          </cell>
          <cell r="C786" t="str">
            <v xml:space="preserve">m </v>
          </cell>
          <cell r="D786">
            <v>7.01</v>
          </cell>
        </row>
        <row r="787">
          <cell r="A787">
            <v>151421</v>
          </cell>
          <cell r="B787" t="str">
            <v xml:space="preserve">Fio ou cabo de cobre termoplástico, com isolamento para 1000V, se ção de 16.0 mm2 </v>
          </cell>
          <cell r="C787" t="str">
            <v xml:space="preserve">m </v>
          </cell>
          <cell r="D787">
            <v>9.41</v>
          </cell>
        </row>
        <row r="788">
          <cell r="A788">
            <v>151422</v>
          </cell>
          <cell r="B788" t="str">
            <v xml:space="preserve">Cabo de cobre termoplástico, com isolamento para 1000V, seção de 25.0 mm2 </v>
          </cell>
          <cell r="C788" t="str">
            <v xml:space="preserve">m </v>
          </cell>
          <cell r="D788">
            <v>13.58</v>
          </cell>
        </row>
        <row r="789">
          <cell r="A789">
            <v>151423</v>
          </cell>
          <cell r="B789" t="str">
            <v xml:space="preserve">Cabo de cobre termoplástico, com isolamento para 1000V, seção de 35.0 mm2 </v>
          </cell>
          <cell r="C789" t="str">
            <v xml:space="preserve">m </v>
          </cell>
          <cell r="D789">
            <v>17.66</v>
          </cell>
        </row>
        <row r="790">
          <cell r="A790">
            <v>151424</v>
          </cell>
          <cell r="B790" t="str">
            <v xml:space="preserve">Fio ou cabo paralelo de cobre, com isolamento para 750V, seção de 2 x 2.5 mm2 </v>
          </cell>
          <cell r="C790" t="str">
            <v xml:space="preserve">m </v>
          </cell>
          <cell r="D790">
            <v>4.54</v>
          </cell>
        </row>
        <row r="791">
          <cell r="A791">
            <v>1515</v>
          </cell>
          <cell r="B791" t="str">
            <v xml:space="preserve">SERVIÇOS DIVERSOS </v>
          </cell>
          <cell r="C791" t="str">
            <v/>
          </cell>
          <cell r="D791" t="str">
            <v/>
          </cell>
        </row>
        <row r="792">
          <cell r="A792">
            <v>151503</v>
          </cell>
          <cell r="B792" t="str">
            <v xml:space="preserve">Cabeçote de aluminio de 1 1/4" </v>
          </cell>
          <cell r="C792" t="str">
            <v xml:space="preserve">und </v>
          </cell>
          <cell r="D792">
            <v>8.7899999999999991</v>
          </cell>
        </row>
        <row r="793">
          <cell r="A793">
            <v>151504</v>
          </cell>
          <cell r="B793" t="str">
            <v xml:space="preserve">Cabeçote de aluminio de 1 1/2" </v>
          </cell>
          <cell r="C793" t="str">
            <v xml:space="preserve">und </v>
          </cell>
          <cell r="D793">
            <v>9.2799999999999994</v>
          </cell>
        </row>
        <row r="794">
          <cell r="A794">
            <v>151506</v>
          </cell>
          <cell r="B794" t="str">
            <v xml:space="preserve">Haste de terra tipo COPPERWELD - 5/8" x 2.40m </v>
          </cell>
          <cell r="C794" t="str">
            <v xml:space="preserve">und </v>
          </cell>
          <cell r="D794">
            <v>65.89</v>
          </cell>
        </row>
        <row r="795">
          <cell r="A795">
            <v>151507</v>
          </cell>
          <cell r="B795" t="str">
            <v xml:space="preserve">Sapatilha </v>
          </cell>
          <cell r="C795" t="str">
            <v xml:space="preserve">und </v>
          </cell>
          <cell r="D795">
            <v>6.36</v>
          </cell>
        </row>
        <row r="796">
          <cell r="A796">
            <v>151508</v>
          </cell>
          <cell r="B796" t="str">
            <v xml:space="preserve">Bucha e arruela de aluminio fundido diâmetro 20mm (3/4") </v>
          </cell>
          <cell r="C796" t="str">
            <v xml:space="preserve">und </v>
          </cell>
          <cell r="D796">
            <v>0.81</v>
          </cell>
        </row>
        <row r="797">
          <cell r="A797">
            <v>151509</v>
          </cell>
          <cell r="B797" t="str">
            <v xml:space="preserve">Bucha e arruela de aluminio fundido diâmetro 25mm (1") </v>
          </cell>
          <cell r="C797" t="str">
            <v xml:space="preserve">und </v>
          </cell>
          <cell r="D797">
            <v>1.18</v>
          </cell>
        </row>
        <row r="798">
          <cell r="A798">
            <v>151510</v>
          </cell>
          <cell r="B798" t="str">
            <v xml:space="preserve">Bucha e arruela de aluminio fundido diâmetro 40mm (1 1/2") </v>
          </cell>
          <cell r="C798" t="str">
            <v xml:space="preserve">und </v>
          </cell>
          <cell r="D798">
            <v>2.4300000000000002</v>
          </cell>
        </row>
        <row r="799">
          <cell r="A799">
            <v>151511</v>
          </cell>
          <cell r="B799" t="str">
            <v xml:space="preserve">Bucha e arruela de aluminio fundido diâmetro 80mm (3") </v>
          </cell>
          <cell r="C799" t="str">
            <v xml:space="preserve">und </v>
          </cell>
          <cell r="D799">
            <v>8.6</v>
          </cell>
        </row>
        <row r="800">
          <cell r="A800">
            <v>151512</v>
          </cell>
          <cell r="B800" t="str">
            <v xml:space="preserve">Automático de bóia </v>
          </cell>
          <cell r="C800" t="str">
            <v xml:space="preserve">und </v>
          </cell>
          <cell r="D800">
            <v>61.24</v>
          </cell>
        </row>
        <row r="801">
          <cell r="A801">
            <v>151513</v>
          </cell>
          <cell r="B801" t="str">
            <v xml:space="preserve">Parafuso de máquina de ferro galvanizado diâmetro 16mm </v>
          </cell>
          <cell r="C801" t="str">
            <v xml:space="preserve">und </v>
          </cell>
          <cell r="D801">
            <v>7.22</v>
          </cell>
        </row>
        <row r="802">
          <cell r="A802">
            <v>1516</v>
          </cell>
          <cell r="B802" t="str">
            <v xml:space="preserve">ABERTURA E FECHAMENTO DE RASGOS (inclusive preparo e aplicação de argamassa) </v>
          </cell>
          <cell r="C802" t="str">
            <v/>
          </cell>
          <cell r="D802" t="str">
            <v/>
          </cell>
        </row>
        <row r="803">
          <cell r="A803">
            <v>151601</v>
          </cell>
          <cell r="B803" t="str">
            <v xml:space="preserve">Abertura e fechamento de rasgos em alvenaria, para passagem de eletrodutos diâm. 1/2" a 1" </v>
          </cell>
          <cell r="C803" t="str">
            <v xml:space="preserve">m </v>
          </cell>
          <cell r="D803">
            <v>5.13</v>
          </cell>
        </row>
        <row r="804">
          <cell r="A804">
            <v>151602</v>
          </cell>
          <cell r="B804" t="str">
            <v xml:space="preserve">Abertura e fechamento de rasgos em alvenaria, para passagem de eletroduto diâm. 11/4"a 2" </v>
          </cell>
          <cell r="C804" t="str">
            <v xml:space="preserve">m </v>
          </cell>
          <cell r="D804">
            <v>7.67</v>
          </cell>
        </row>
        <row r="805">
          <cell r="A805">
            <v>151603</v>
          </cell>
          <cell r="B805" t="str">
            <v xml:space="preserve">Abertura e fechamento de rasgos em alvenaria, para passagem de eletroduto diâm. 21/2" a 4" </v>
          </cell>
          <cell r="C805" t="str">
            <v xml:space="preserve">m </v>
          </cell>
          <cell r="D805">
            <v>11.56</v>
          </cell>
        </row>
        <row r="806">
          <cell r="A806">
            <v>151604</v>
          </cell>
          <cell r="B806" t="str">
            <v xml:space="preserve">Abertura e fechamento de rasgos em concreto, para passagem de eletroduto diâm. 1/2" a 1" </v>
          </cell>
          <cell r="C806" t="str">
            <v xml:space="preserve">m </v>
          </cell>
          <cell r="D806">
            <v>9.86</v>
          </cell>
        </row>
        <row r="807">
          <cell r="A807">
            <v>151605</v>
          </cell>
          <cell r="B807" t="str">
            <v xml:space="preserve">Abertura e fechamento de rasgos em concreto, para passagem de eletroduto diâm. 11/4" a 2" </v>
          </cell>
          <cell r="C807" t="str">
            <v xml:space="preserve">m </v>
          </cell>
          <cell r="D807">
            <v>15.01</v>
          </cell>
        </row>
        <row r="808">
          <cell r="A808">
            <v>151606</v>
          </cell>
          <cell r="B808" t="str">
            <v xml:space="preserve">Abertura e fechamento de rasgos em concreto, para passagem de eletroduto diâm. 21/2" a 4" </v>
          </cell>
          <cell r="C808" t="str">
            <v xml:space="preserve">m </v>
          </cell>
          <cell r="D808">
            <v>21.79</v>
          </cell>
        </row>
        <row r="809">
          <cell r="A809">
            <v>16</v>
          </cell>
          <cell r="B809" t="str">
            <v xml:space="preserve">OUTRAS INSTALAÇÕES </v>
          </cell>
          <cell r="C809" t="str">
            <v/>
          </cell>
          <cell r="D809" t="str">
            <v/>
          </cell>
        </row>
        <row r="810">
          <cell r="A810">
            <v>1601</v>
          </cell>
          <cell r="B810" t="str">
            <v xml:space="preserve">INSTALAÇÃO DE TELEFONE </v>
          </cell>
          <cell r="C810" t="str">
            <v/>
          </cell>
          <cell r="D810" t="str">
            <v/>
          </cell>
        </row>
        <row r="811">
          <cell r="A811">
            <v>160101</v>
          </cell>
          <cell r="B811" t="str">
            <v xml:space="preserve">Ponto de telefone </v>
          </cell>
          <cell r="C811" t="str">
            <v xml:space="preserve">pt </v>
          </cell>
          <cell r="D811">
            <v>257.77</v>
          </cell>
        </row>
        <row r="812">
          <cell r="A812">
            <v>160104</v>
          </cell>
          <cell r="B812" t="str">
            <v xml:space="preserve">Quadro de distribuição padrão TELEBRAS, 200 x 200 x 120 mm </v>
          </cell>
          <cell r="C812" t="str">
            <v xml:space="preserve">und </v>
          </cell>
          <cell r="D812">
            <v>58.37</v>
          </cell>
        </row>
        <row r="813">
          <cell r="A813">
            <v>160106</v>
          </cell>
          <cell r="B813" t="str">
            <v xml:space="preserve">Aterramento com haste de terra 5/8"x2.40m, cabo de cobre nú 6mm2 em caixa de concreto de dimensões internas de 30x30x30cm </v>
          </cell>
          <cell r="C813" t="str">
            <v xml:space="preserve">und </v>
          </cell>
          <cell r="D813">
            <v>166.5</v>
          </cell>
        </row>
        <row r="814">
          <cell r="A814">
            <v>160111</v>
          </cell>
          <cell r="B814" t="str">
            <v xml:space="preserve">Caixa para telefone padrão TELEMAR, dim. 1070 x 520 x 500 mm, com tampa de ferro tipo R2, assentada com argamassa de cimento, cal e areia </v>
          </cell>
          <cell r="C814" t="str">
            <v xml:space="preserve">und </v>
          </cell>
          <cell r="D814">
            <v>535.46</v>
          </cell>
        </row>
        <row r="815">
          <cell r="A815">
            <v>160120</v>
          </cell>
          <cell r="B815" t="str">
            <v xml:space="preserve">Tomada para telefone com conector RJ 11 </v>
          </cell>
          <cell r="C815" t="str">
            <v xml:space="preserve">und </v>
          </cell>
          <cell r="D815">
            <v>17.59</v>
          </cell>
        </row>
        <row r="816">
          <cell r="A816">
            <v>1602</v>
          </cell>
          <cell r="B816" t="str">
            <v xml:space="preserve">INSTALAÇÃO DE GÁS </v>
          </cell>
          <cell r="C816" t="str">
            <v/>
          </cell>
          <cell r="D816" t="str">
            <v/>
          </cell>
        </row>
        <row r="817">
          <cell r="A817">
            <v>160205</v>
          </cell>
          <cell r="B817" t="str">
            <v xml:space="preserve">Instalação completa de gás encanado, com 4 cilindros cheios, válvulas, registros, tubulações, etc., para uma distância média de 11m </v>
          </cell>
          <cell r="C817" t="str">
            <v xml:space="preserve">und </v>
          </cell>
          <cell r="D817">
            <v>3072</v>
          </cell>
        </row>
        <row r="818">
          <cell r="A818">
            <v>160206</v>
          </cell>
          <cell r="B818" t="str">
            <v xml:space="preserve">Instalação completa de gás encanado com 2 cilindros cheios, válvulas, registros, tubulações em cobre, etc, para uma distância média de 11m </v>
          </cell>
          <cell r="C818" t="str">
            <v xml:space="preserve">und </v>
          </cell>
          <cell r="D818">
            <v>2048</v>
          </cell>
        </row>
        <row r="819">
          <cell r="A819">
            <v>1603</v>
          </cell>
          <cell r="B819" t="str">
            <v xml:space="preserve">INSTALAÇÃO DE PÁRA-RAIO </v>
          </cell>
          <cell r="C819" t="str">
            <v/>
          </cell>
          <cell r="D819" t="str">
            <v/>
          </cell>
        </row>
        <row r="820">
          <cell r="A820">
            <v>160303</v>
          </cell>
          <cell r="B820" t="str">
            <v xml:space="preserve">Aterramento com haste terra 5/8" x 2.40, cabo de cobre nu 6mm2, inclusive caixa de concreto 30 x 30 cm </v>
          </cell>
          <cell r="C820" t="str">
            <v xml:space="preserve">und </v>
          </cell>
          <cell r="D820">
            <v>166.5</v>
          </cell>
        </row>
        <row r="821">
          <cell r="A821">
            <v>160304</v>
          </cell>
          <cell r="B821" t="str">
            <v xml:space="preserve">Pára-raios tipo franklim incluindo base de fixação, conjunto de contraventagem c/abraçadeira p/3 estais em tubo e demais acessórios c/exceção do cabo de cobre de descida e suportes isoladores </v>
          </cell>
          <cell r="C821" t="str">
            <v xml:space="preserve">und </v>
          </cell>
          <cell r="D821">
            <v>436.97</v>
          </cell>
        </row>
        <row r="822">
          <cell r="A822">
            <v>160305</v>
          </cell>
          <cell r="B822" t="str">
            <v xml:space="preserve">Condutor de cobre nú, seção de 35mm2, inclusive suportes isoladores e acessórios de fixação, conforme projeto </v>
          </cell>
          <cell r="C822" t="str">
            <v xml:space="preserve">m </v>
          </cell>
          <cell r="D822">
            <v>37.22</v>
          </cell>
        </row>
        <row r="823">
          <cell r="A823">
            <v>1606</v>
          </cell>
          <cell r="B823" t="str">
            <v xml:space="preserve">INSTALAÇÃO DE INCÊNDIO </v>
          </cell>
          <cell r="C823" t="str">
            <v/>
          </cell>
          <cell r="D823" t="str">
            <v/>
          </cell>
        </row>
        <row r="824">
          <cell r="A824">
            <v>160602</v>
          </cell>
          <cell r="B824" t="str">
            <v xml:space="preserve">Hidrante de parede, com abrigo em chapa, 60x90x17cm, com suporte e mangueira de 63mm, adaptador rosca fêmea e engate rápido, esguicho tipo agulheta, registro globo angular 45º/ 63mm </v>
          </cell>
          <cell r="C824" t="str">
            <v xml:space="preserve">und </v>
          </cell>
          <cell r="D824">
            <v>973.22</v>
          </cell>
        </row>
        <row r="825">
          <cell r="A825">
            <v>160603</v>
          </cell>
          <cell r="B825" t="str">
            <v xml:space="preserve">Hidrante de recalque no passeio em caixa metálica de 40x60x40cm, incl. registro globo angular 90º de 63mm, adaptador p/ engate rápido e tampa c/ corrente </v>
          </cell>
          <cell r="C825" t="str">
            <v xml:space="preserve">und </v>
          </cell>
          <cell r="D825">
            <v>410.19</v>
          </cell>
        </row>
        <row r="826">
          <cell r="A826">
            <v>160604</v>
          </cell>
          <cell r="B826" t="str">
            <v xml:space="preserve">Extintor de incêndio de água pressurizada 10L, inclusive suporte para fixação e placa sinalizadora </v>
          </cell>
          <cell r="C826" t="str">
            <v xml:space="preserve">und </v>
          </cell>
          <cell r="D826">
            <v>121.42</v>
          </cell>
        </row>
        <row r="827">
          <cell r="A827">
            <v>160606</v>
          </cell>
          <cell r="B827" t="str">
            <v xml:space="preserve">Extintor de incêndio de gás carbônico CO2-6 Kg, inclusive suporte para fixação e placa sinalizadora </v>
          </cell>
          <cell r="C827" t="str">
            <v xml:space="preserve">und </v>
          </cell>
          <cell r="D827">
            <v>441.66</v>
          </cell>
        </row>
        <row r="828">
          <cell r="A828">
            <v>160607</v>
          </cell>
          <cell r="B828" t="str">
            <v xml:space="preserve">Extintor de incêndio de pó químico seco 4 Kg, inclusive suporte para fixação e placa sinalizadora </v>
          </cell>
          <cell r="C828" t="str">
            <v xml:space="preserve">und </v>
          </cell>
          <cell r="D828">
            <v>119.1</v>
          </cell>
        </row>
        <row r="829">
          <cell r="A829">
            <v>160608</v>
          </cell>
          <cell r="B829" t="str">
            <v xml:space="preserve">Ponto para seta indicativa de saída, incl. seta em acrílico, com fonte alimentadora própria que assegure um funcionamento mínimo de 1h, para quando ocorrer falta de energia elétrica na rede pública, conforme projeto </v>
          </cell>
          <cell r="C829" t="str">
            <v xml:space="preserve">und </v>
          </cell>
          <cell r="D829">
            <v>179.47</v>
          </cell>
        </row>
        <row r="830">
          <cell r="A830">
            <v>160609</v>
          </cell>
          <cell r="B830" t="str">
            <v xml:space="preserve">Ponto para alarme de incêndio tipo bi-tonal, inclusive alarme com botões de acionamento em caixa lacrada c/tampa de vidro, contendo descrição suscinta de uso (OBS: dividir o valor pela quant. pontos, preço é da central + pontos) </v>
          </cell>
          <cell r="C830" t="str">
            <v xml:space="preserve">und </v>
          </cell>
          <cell r="D830">
            <v>120.19</v>
          </cell>
        </row>
        <row r="831">
          <cell r="A831">
            <v>160612</v>
          </cell>
          <cell r="B831" t="str">
            <v xml:space="preserve">Seta indicativa de saída tipo adesivo </v>
          </cell>
          <cell r="C831" t="str">
            <v xml:space="preserve">und </v>
          </cell>
          <cell r="D831">
            <v>3.85</v>
          </cell>
        </row>
        <row r="832">
          <cell r="A832">
            <v>160613</v>
          </cell>
          <cell r="B832" t="str">
            <v xml:space="preserve">Ponto para iluminação de emergência completo, inclusive bloco autônomo de iluminação 2x9W com tomada universal </v>
          </cell>
          <cell r="C832" t="str">
            <v xml:space="preserve">und </v>
          </cell>
          <cell r="D832">
            <v>175.21</v>
          </cell>
        </row>
        <row r="833">
          <cell r="A833">
            <v>1607</v>
          </cell>
          <cell r="B833" t="str">
            <v xml:space="preserve">DEPÓSITO DE GÁS </v>
          </cell>
          <cell r="C833" t="str">
            <v/>
          </cell>
          <cell r="D833" t="str">
            <v/>
          </cell>
        </row>
        <row r="834">
          <cell r="A834">
            <v>160702</v>
          </cell>
          <cell r="B834" t="str">
            <v xml:space="preserve">Chapisco com argamassa de cimento e areia média ou grossa sem peneirar no traço 1:3, espessura 5 mm </v>
          </cell>
          <cell r="C834" t="str">
            <v xml:space="preserve">m2 </v>
          </cell>
          <cell r="D834">
            <v>3.33</v>
          </cell>
        </row>
        <row r="835">
          <cell r="A835">
            <v>160704</v>
          </cell>
          <cell r="B835" t="str">
            <v xml:space="preserve">Fornecimento, preparo e aplicação de concreto armado Fck=15 MPa, inclusive forma, armação e desforma para lajes maciças </v>
          </cell>
          <cell r="C835" t="str">
            <v xml:space="preserve">m3 </v>
          </cell>
          <cell r="D835">
            <v>1474.5</v>
          </cell>
        </row>
        <row r="836">
          <cell r="A836">
            <v>160707</v>
          </cell>
          <cell r="B836" t="str">
            <v xml:space="preserve">Pintura com tinta látex PVA Suvinil, Coral ou Metalatex, inclusive selador em paredes internas e forros a três demãos </v>
          </cell>
          <cell r="C836" t="str">
            <v xml:space="preserve">m2 </v>
          </cell>
          <cell r="D836">
            <v>11.81</v>
          </cell>
        </row>
        <row r="837">
          <cell r="A837">
            <v>160708</v>
          </cell>
          <cell r="B837" t="str">
            <v xml:space="preserve">Pintura com tinta acrílica Suvinil, Coral ou Metalatex, inclusive selador acrílico, em paredes externas a três demãos </v>
          </cell>
          <cell r="C837" t="str">
            <v xml:space="preserve">m2 </v>
          </cell>
          <cell r="D837">
            <v>12.57</v>
          </cell>
        </row>
        <row r="838">
          <cell r="A838">
            <v>160709</v>
          </cell>
          <cell r="B838" t="str">
            <v xml:space="preserve">Estrado de madeira de lei tipo Paraju ou equivalente conforme detalhe em projeto </v>
          </cell>
          <cell r="C838" t="str">
            <v xml:space="preserve">m2 </v>
          </cell>
          <cell r="D838">
            <v>235.71</v>
          </cell>
        </row>
        <row r="839">
          <cell r="A839">
            <v>160710</v>
          </cell>
          <cell r="B839" t="str">
            <v xml:space="preserve">Alvenaria de blocos de concreto 9x19x39 c/ resist. min comp. 2.5MPa, assentado c/ argamassa de cimento, cal hidratada CH1 e areia traço 1:0,5:8, esp.juntas 10mm e esp. paredes, sem revestimento, 9cm </v>
          </cell>
          <cell r="C839" t="str">
            <v xml:space="preserve">m2 </v>
          </cell>
          <cell r="D839">
            <v>27.76</v>
          </cell>
        </row>
        <row r="840">
          <cell r="A840">
            <v>160711</v>
          </cell>
          <cell r="B840" t="str">
            <v xml:space="preserve">Reboco tipo paulista com argamassa de cimento, cal hidratada CH1 e areia no traço 1:0,5:6, espessura 25mm </v>
          </cell>
          <cell r="C840" t="str">
            <v xml:space="preserve">m2 </v>
          </cell>
          <cell r="D840">
            <v>24.68</v>
          </cell>
        </row>
        <row r="841">
          <cell r="A841">
            <v>160712</v>
          </cell>
          <cell r="B841" t="str">
            <v xml:space="preserve">Tela em arame galvanizado de 1"e fio 10 para ventilação de casa de gás, chumbada com argamassa de cimento, cal e areia </v>
          </cell>
          <cell r="C841" t="str">
            <v xml:space="preserve">m2 </v>
          </cell>
          <cell r="D841">
            <v>100.54</v>
          </cell>
        </row>
        <row r="842">
          <cell r="A842">
            <v>160713</v>
          </cell>
          <cell r="B842" t="str">
            <v xml:space="preserve">Porta de correr de chapa galvanizada nº 14 - pintura com esmalte sintetico acetinado sobre zarcão, com tela quebra chama em malha 2 a 5mm </v>
          </cell>
          <cell r="C842" t="str">
            <v xml:space="preserve">m2 </v>
          </cell>
          <cell r="D842">
            <v>238</v>
          </cell>
        </row>
        <row r="843">
          <cell r="A843">
            <v>160714</v>
          </cell>
          <cell r="B843" t="str">
            <v xml:space="preserve">Lastro regularizado e impermeabilizado de concreto não estrutural, esp. de 8cm </v>
          </cell>
          <cell r="C843" t="str">
            <v xml:space="preserve">m2 </v>
          </cell>
          <cell r="D843">
            <v>36.450000000000003</v>
          </cell>
        </row>
        <row r="844">
          <cell r="A844">
            <v>160715</v>
          </cell>
          <cell r="B844" t="str">
            <v xml:space="preserve">Indice de imperm.c/ manta asfáltica atendendo à norma 9952, asfalto polimerizado esp.3mm, reforçada com fio int. polietileno, reg. base com arg. 1:4 esp min 15mm, proteção mecânica arg. 1:4 esp. 20mm e juntas dilat. </v>
          </cell>
          <cell r="C844" t="str">
            <v xml:space="preserve">m2 </v>
          </cell>
          <cell r="D844">
            <v>62.4</v>
          </cell>
        </row>
        <row r="845">
          <cell r="A845">
            <v>160716</v>
          </cell>
          <cell r="B845" t="str">
            <v xml:space="preserve">Fornecimento, preparo e aplicação de concreto Fck = 15MPa (brita 1 e 2) - (5% de perdas) </v>
          </cell>
          <cell r="C845" t="str">
            <v xml:space="preserve">m3 </v>
          </cell>
          <cell r="D845">
            <v>340.76</v>
          </cell>
        </row>
        <row r="846">
          <cell r="A846">
            <v>160718</v>
          </cell>
          <cell r="B846" t="str">
            <v xml:space="preserve">Pintura com tinta esmalte sintético Suvinil, Coral ou Metalatex a duas demãos, inclusive fundo anti corrosivo a uma demão, em metal </v>
          </cell>
          <cell r="C846" t="str">
            <v xml:space="preserve">m2 </v>
          </cell>
          <cell r="D846">
            <v>10.76</v>
          </cell>
        </row>
        <row r="847">
          <cell r="A847">
            <v>1608</v>
          </cell>
          <cell r="B847" t="str">
            <v xml:space="preserve">INSTALAÇÃO DE REDE LÓGICA </v>
          </cell>
          <cell r="C847" t="str">
            <v/>
          </cell>
          <cell r="D847" t="str">
            <v/>
          </cell>
        </row>
        <row r="848">
          <cell r="A848">
            <v>160805</v>
          </cell>
          <cell r="B848" t="str">
            <v xml:space="preserve">Ponto para rede lógica em caixa de pvc amarela 4x2", com conector RJ-45 fêmea e caixa 4x4" PVC amarela </v>
          </cell>
          <cell r="C848" t="str">
            <v xml:space="preserve">und </v>
          </cell>
          <cell r="D848">
            <v>215.64</v>
          </cell>
        </row>
        <row r="849">
          <cell r="A849">
            <v>160806</v>
          </cell>
          <cell r="B849" t="str">
            <v xml:space="preserve">Espelho com conector RJ 45 fêmea </v>
          </cell>
          <cell r="C849" t="str">
            <v xml:space="preserve">und </v>
          </cell>
          <cell r="D849">
            <v>14.66</v>
          </cell>
        </row>
        <row r="850">
          <cell r="A850">
            <v>160807</v>
          </cell>
          <cell r="B850" t="str">
            <v xml:space="preserve">Conector RJ 45 macho </v>
          </cell>
          <cell r="C850" t="str">
            <v xml:space="preserve">und </v>
          </cell>
          <cell r="D850">
            <v>5.75</v>
          </cell>
        </row>
        <row r="851">
          <cell r="A851">
            <v>160808</v>
          </cell>
          <cell r="B851" t="str">
            <v xml:space="preserve">Cabo par trançado CAT 5 </v>
          </cell>
          <cell r="C851" t="str">
            <v xml:space="preserve">m </v>
          </cell>
          <cell r="D851">
            <v>4.25</v>
          </cell>
        </row>
        <row r="852">
          <cell r="A852">
            <v>17</v>
          </cell>
          <cell r="B852" t="str">
            <v xml:space="preserve">APARELHOS HIDRO-SANITÁRIOS </v>
          </cell>
          <cell r="C852" t="str">
            <v/>
          </cell>
          <cell r="D852" t="str">
            <v/>
          </cell>
        </row>
        <row r="853">
          <cell r="A853">
            <v>1701</v>
          </cell>
          <cell r="B853" t="str">
            <v xml:space="preserve">LOUÇAS </v>
          </cell>
          <cell r="C853" t="str">
            <v/>
          </cell>
          <cell r="D853" t="str">
            <v/>
          </cell>
        </row>
        <row r="854">
          <cell r="A854">
            <v>170101</v>
          </cell>
          <cell r="B854" t="str">
            <v xml:space="preserve">Lavatório de louça branca com coluna, marcas de referência Deca, Celite ou Ideal Standard, inclusive sifão, válvula e engates cromados, exclusive torneira </v>
          </cell>
          <cell r="C854" t="str">
            <v xml:space="preserve">und </v>
          </cell>
          <cell r="D854">
            <v>287.88</v>
          </cell>
        </row>
        <row r="855">
          <cell r="A855">
            <v>170107</v>
          </cell>
          <cell r="B855" t="str">
            <v xml:space="preserve">Mictório de louça branca, marcas de referência Deca, Celite ou Ideal Standard, inclusive válvula e engates cromados </v>
          </cell>
          <cell r="C855" t="str">
            <v xml:space="preserve">und </v>
          </cell>
          <cell r="D855">
            <v>271.12</v>
          </cell>
        </row>
        <row r="856">
          <cell r="A856">
            <v>170108</v>
          </cell>
          <cell r="B856" t="str">
            <v xml:space="preserve">Saboneteira de louça branca, 15x15cm, marcas de referência Deca, Celite ou Ideal Standard </v>
          </cell>
          <cell r="C856" t="str">
            <v xml:space="preserve">und </v>
          </cell>
          <cell r="D856">
            <v>34.659999999999997</v>
          </cell>
        </row>
        <row r="857">
          <cell r="A857">
            <v>170110</v>
          </cell>
          <cell r="B857" t="str">
            <v xml:space="preserve">Cabide de louça branca com 2 ganchos, marcas de referência Deca, Celite ou Ideal Standard </v>
          </cell>
          <cell r="C857" t="str">
            <v xml:space="preserve">und </v>
          </cell>
          <cell r="D857">
            <v>27.32</v>
          </cell>
        </row>
        <row r="858">
          <cell r="A858">
            <v>170111</v>
          </cell>
          <cell r="B858" t="str">
            <v xml:space="preserve">Papeleira de louça branca, 15x15cm, marcas de referência Deca, Celite ou Ideal Standard </v>
          </cell>
          <cell r="C858" t="str">
            <v xml:space="preserve">und </v>
          </cell>
          <cell r="D858">
            <v>33.54</v>
          </cell>
        </row>
        <row r="859">
          <cell r="A859">
            <v>170114</v>
          </cell>
          <cell r="B859" t="str">
            <v xml:space="preserve">Bacia sifonada infantil de louça branca, marcas de referência Deca, Celite ou Ideal Standard, inclusive tampa e acessórios </v>
          </cell>
          <cell r="C859" t="str">
            <v xml:space="preserve">und </v>
          </cell>
          <cell r="D859">
            <v>309.62</v>
          </cell>
        </row>
        <row r="860">
          <cell r="A860">
            <v>170115</v>
          </cell>
          <cell r="B860" t="str">
            <v xml:space="preserve">Cuba louça de embutir completa, marcas de referência Deca, Celite ou Ideal Standard, incl. válvula e sifão, exclusive torneira </v>
          </cell>
          <cell r="C860" t="str">
            <v xml:space="preserve">und </v>
          </cell>
          <cell r="D860">
            <v>179.87</v>
          </cell>
        </row>
        <row r="861">
          <cell r="A861">
            <v>170116</v>
          </cell>
          <cell r="B861" t="str">
            <v xml:space="preserve">Vaso sanitário padrão popular completo com acessórios para ligação, marcas de referência Deca, Celite ou Ideal Standard, inclusive assento plástico </v>
          </cell>
          <cell r="C861" t="str">
            <v xml:space="preserve">und </v>
          </cell>
          <cell r="D861">
            <v>211.51</v>
          </cell>
        </row>
        <row r="862">
          <cell r="A862">
            <v>170117</v>
          </cell>
          <cell r="B862" t="str">
            <v xml:space="preserve">Lavatório de louça branca, padrão popular, marcas de referência Deca, Celite ou Ideal Standard, inclusive acessórios em PVC, exceto torneira </v>
          </cell>
          <cell r="C862" t="str">
            <v xml:space="preserve">und </v>
          </cell>
          <cell r="D862">
            <v>93.29</v>
          </cell>
        </row>
        <row r="863">
          <cell r="A863">
            <v>170118</v>
          </cell>
          <cell r="B863" t="str">
            <v xml:space="preserve">Meia saboneteira de louça branca de 7,5 x 15 cm, marcas de referência Deca, Celite ou Ideal Standard </v>
          </cell>
          <cell r="C863" t="str">
            <v xml:space="preserve">und </v>
          </cell>
          <cell r="D863">
            <v>31.45</v>
          </cell>
        </row>
        <row r="864">
          <cell r="A864">
            <v>170119</v>
          </cell>
          <cell r="B864" t="str">
            <v xml:space="preserve">Cabide de louça branca com um gancho, marcas de referência Deca, Celite ou Ideal Standard </v>
          </cell>
          <cell r="C864" t="str">
            <v xml:space="preserve">und </v>
          </cell>
          <cell r="D864">
            <v>24.27</v>
          </cell>
        </row>
        <row r="865">
          <cell r="A865">
            <v>170120</v>
          </cell>
          <cell r="B865" t="str">
            <v xml:space="preserve">Lavatório com coluna padrão popular, marcas de referência Deca, Celite ou Ideal Standard, inclusive acessórios em PVC, exceto aparelho misturador </v>
          </cell>
          <cell r="C865" t="str">
            <v xml:space="preserve">und </v>
          </cell>
          <cell r="D865">
            <v>146.56</v>
          </cell>
        </row>
        <row r="866">
          <cell r="A866">
            <v>170121</v>
          </cell>
          <cell r="B866" t="str">
            <v xml:space="preserve">Recolocação de vaso sanitário, inclusive fornecimento de acessórios (parafusos de fixação anel de vedação, bolsa e tubo de ligação, etc), exclusive fornecimento do vaso e tampa </v>
          </cell>
          <cell r="C866" t="str">
            <v xml:space="preserve">und </v>
          </cell>
          <cell r="D866">
            <v>107.89</v>
          </cell>
        </row>
        <row r="867">
          <cell r="A867">
            <v>170122</v>
          </cell>
          <cell r="B867" t="str">
            <v xml:space="preserve">Recolocação de lavatório sanitário, com acessórios em metal cromado (engate, sifão, válvula) exclusive fornecimento do mesmo </v>
          </cell>
          <cell r="C867" t="str">
            <v xml:space="preserve">und </v>
          </cell>
          <cell r="D867">
            <v>165.49</v>
          </cell>
        </row>
        <row r="868">
          <cell r="A868">
            <v>170123</v>
          </cell>
          <cell r="B868" t="str">
            <v xml:space="preserve">Recolocação de lavatório sanitário, com acessórios em PVC (engate, sifão e válvula), exclusive fornecimento do mesmo </v>
          </cell>
          <cell r="C868" t="str">
            <v xml:space="preserve">und </v>
          </cell>
          <cell r="D868">
            <v>66.16</v>
          </cell>
        </row>
        <row r="869">
          <cell r="A869">
            <v>170124</v>
          </cell>
          <cell r="B869" t="str">
            <v xml:space="preserve">Lavatório de Canto ref. L101 DECA ou equivalente, inclusive válvula, sifão e engates cromados, exclusive torneira </v>
          </cell>
          <cell r="C869" t="str">
            <v xml:space="preserve">und </v>
          </cell>
          <cell r="D869">
            <v>241.82</v>
          </cell>
        </row>
        <row r="870">
          <cell r="A870">
            <v>1702</v>
          </cell>
          <cell r="B870" t="str">
            <v xml:space="preserve">BANCADAS </v>
          </cell>
          <cell r="C870" t="str">
            <v/>
          </cell>
          <cell r="D870" t="str">
            <v/>
          </cell>
        </row>
        <row r="871">
          <cell r="A871">
            <v>170205</v>
          </cell>
          <cell r="B871" t="str">
            <v xml:space="preserve">Bancada de mármore esp. 3cm </v>
          </cell>
          <cell r="C871" t="str">
            <v xml:space="preserve">m2 </v>
          </cell>
          <cell r="D871">
            <v>263.13</v>
          </cell>
        </row>
        <row r="872">
          <cell r="A872">
            <v>170220</v>
          </cell>
          <cell r="B872" t="str">
            <v xml:space="preserve">Bancada de granito com espessura de 2 cm </v>
          </cell>
          <cell r="C872" t="str">
            <v xml:space="preserve">m2 </v>
          </cell>
          <cell r="D872">
            <v>235.03</v>
          </cell>
        </row>
        <row r="873">
          <cell r="A873">
            <v>170221</v>
          </cell>
          <cell r="B873" t="str">
            <v xml:space="preserve">Laje armada espessura de 3cm p/ enchimento de fundo de bancada inox </v>
          </cell>
          <cell r="C873" t="str">
            <v xml:space="preserve">m2 </v>
          </cell>
          <cell r="D873">
            <v>12.65</v>
          </cell>
        </row>
        <row r="874">
          <cell r="A874">
            <v>170222</v>
          </cell>
          <cell r="B874" t="str">
            <v xml:space="preserve">Bancada e tanque para panelões em granito cinza andorinha, esp. 2cm, dim. 0.80x1.10m, base de concreto e apoio em alvenaria, frontão h=10cm, incl. válvula e sifão, exclusive torneira, conf. det. projeto </v>
          </cell>
          <cell r="C874" t="str">
            <v xml:space="preserve">und </v>
          </cell>
          <cell r="D874">
            <v>1138.53</v>
          </cell>
        </row>
        <row r="875">
          <cell r="A875">
            <v>1703</v>
          </cell>
          <cell r="B875" t="str">
            <v xml:space="preserve">TORNEIRAS, REGISTROS, VÁLVULAS E METAIS </v>
          </cell>
          <cell r="C875" t="str">
            <v/>
          </cell>
          <cell r="D875" t="str">
            <v/>
          </cell>
        </row>
        <row r="876">
          <cell r="A876">
            <v>170304</v>
          </cell>
          <cell r="B876" t="str">
            <v xml:space="preserve">Torneira pressão cromada diâm. 1/2" para lavatório, marcas de referência Fabrimar, Deca ou Docol </v>
          </cell>
          <cell r="C876" t="str">
            <v xml:space="preserve">und </v>
          </cell>
          <cell r="D876">
            <v>88.23</v>
          </cell>
        </row>
        <row r="877">
          <cell r="A877">
            <v>170306</v>
          </cell>
          <cell r="B877" t="str">
            <v xml:space="preserve">Torneira para tanque, marcas de referência Fabrimar, Deca ou Docol </v>
          </cell>
          <cell r="C877" t="str">
            <v xml:space="preserve">und </v>
          </cell>
          <cell r="D877">
            <v>66.64</v>
          </cell>
        </row>
        <row r="878">
          <cell r="A878">
            <v>170310</v>
          </cell>
          <cell r="B878" t="str">
            <v xml:space="preserve">Torneira pressão cromada diam. 3/4" para uso geral, marcas de referência Fabrimar, Deca ou Docol </v>
          </cell>
          <cell r="C878" t="str">
            <v xml:space="preserve">und </v>
          </cell>
          <cell r="D878">
            <v>80.599999999999994</v>
          </cell>
        </row>
        <row r="879">
          <cell r="A879">
            <v>170311</v>
          </cell>
          <cell r="B879" t="str">
            <v xml:space="preserve">Torneira pressão em PVC para pia diam. 1/2", marcas de referência Astra, Cipla ou Akros </v>
          </cell>
          <cell r="C879" t="str">
            <v xml:space="preserve">und </v>
          </cell>
          <cell r="D879">
            <v>18.920000000000002</v>
          </cell>
        </row>
        <row r="880">
          <cell r="A880">
            <v>170312</v>
          </cell>
          <cell r="B880" t="str">
            <v xml:space="preserve">Torneira de metal com borda roscável, marcas de referência Fabrimar, Deca ou Docol </v>
          </cell>
          <cell r="C880" t="str">
            <v xml:space="preserve">und </v>
          </cell>
          <cell r="D880">
            <v>40.72</v>
          </cell>
        </row>
        <row r="881">
          <cell r="A881">
            <v>170313</v>
          </cell>
          <cell r="B881" t="str">
            <v xml:space="preserve">Torneira pressão cromada, diam. 1/2" para tanque, marcas de referência Fabrimar, Deca ou Docol </v>
          </cell>
          <cell r="C881" t="str">
            <v xml:space="preserve">und </v>
          </cell>
          <cell r="D881">
            <v>82.05</v>
          </cell>
        </row>
        <row r="882">
          <cell r="A882">
            <v>170314</v>
          </cell>
          <cell r="B882" t="str">
            <v xml:space="preserve">Torneira de plástico para filtro de barro, marcas de referência Astra, Cipla ou Akros </v>
          </cell>
          <cell r="C882" t="str">
            <v xml:space="preserve">und </v>
          </cell>
          <cell r="D882">
            <v>3.67</v>
          </cell>
        </row>
        <row r="883">
          <cell r="A883">
            <v>170315</v>
          </cell>
          <cell r="B883" t="str">
            <v xml:space="preserve">Torneira pressão cromada diam. 1/2" para pia, marcas de referência Fabrimar, Deca ou Docol </v>
          </cell>
          <cell r="C883" t="str">
            <v xml:space="preserve">und </v>
          </cell>
          <cell r="D883">
            <v>95.22</v>
          </cell>
        </row>
        <row r="884">
          <cell r="A884">
            <v>170316</v>
          </cell>
          <cell r="B884" t="str">
            <v xml:space="preserve">Registro de pressão com canopla cromada diam. 15mm (1/2"), marcas de referência Fabrimar, Deca ou Docol </v>
          </cell>
          <cell r="C884" t="str">
            <v xml:space="preserve">und </v>
          </cell>
          <cell r="D884">
            <v>71.41</v>
          </cell>
        </row>
        <row r="885">
          <cell r="A885">
            <v>170317</v>
          </cell>
          <cell r="B885" t="str">
            <v xml:space="preserve">Registro de pressão com canopla cromada diam. 20mm (3/4"), marcas de referência Fabrimar, Deca ou Docol </v>
          </cell>
          <cell r="C885" t="str">
            <v xml:space="preserve">und </v>
          </cell>
          <cell r="D885">
            <v>76.19</v>
          </cell>
        </row>
        <row r="886">
          <cell r="A886">
            <v>170318</v>
          </cell>
          <cell r="B886" t="str">
            <v xml:space="preserve">Registro de pressão bruto, diam. 15mm (1/2") </v>
          </cell>
          <cell r="C886" t="str">
            <v xml:space="preserve">und </v>
          </cell>
          <cell r="D886">
            <v>37.68</v>
          </cell>
        </row>
        <row r="887">
          <cell r="A887">
            <v>170319</v>
          </cell>
          <cell r="B887" t="str">
            <v xml:space="preserve">Registro de gaveta bruto diam. 15mm (1/2") </v>
          </cell>
          <cell r="C887" t="str">
            <v xml:space="preserve">und </v>
          </cell>
          <cell r="D887">
            <v>30.5</v>
          </cell>
        </row>
        <row r="888">
          <cell r="A888">
            <v>170320</v>
          </cell>
          <cell r="B888" t="str">
            <v xml:space="preserve">Registro de gaveta bruto diam. 20mm (3/4") </v>
          </cell>
          <cell r="C888" t="str">
            <v xml:space="preserve">und </v>
          </cell>
          <cell r="D888">
            <v>32.46</v>
          </cell>
        </row>
        <row r="889">
          <cell r="A889">
            <v>170321</v>
          </cell>
          <cell r="B889" t="str">
            <v xml:space="preserve">Registro de gaveta bruto diam. 25mm (1") </v>
          </cell>
          <cell r="C889" t="str">
            <v xml:space="preserve">und </v>
          </cell>
          <cell r="D889">
            <v>45.58</v>
          </cell>
        </row>
        <row r="890">
          <cell r="A890">
            <v>170322</v>
          </cell>
          <cell r="B890" t="str">
            <v xml:space="preserve">Registro de gaveta bruto diam. 32mm (11/4") </v>
          </cell>
          <cell r="C890" t="str">
            <v xml:space="preserve">und </v>
          </cell>
          <cell r="D890">
            <v>65.16</v>
          </cell>
        </row>
        <row r="891">
          <cell r="A891">
            <v>170323</v>
          </cell>
          <cell r="B891" t="str">
            <v xml:space="preserve">Registro de gaveta bruto diam. 40mm (11/2") </v>
          </cell>
          <cell r="C891" t="str">
            <v xml:space="preserve">und </v>
          </cell>
          <cell r="D891">
            <v>77.239999999999995</v>
          </cell>
        </row>
        <row r="892">
          <cell r="A892">
            <v>170324</v>
          </cell>
          <cell r="B892" t="str">
            <v xml:space="preserve">Registro de gaveta bruto diam. 50mm (2") </v>
          </cell>
          <cell r="C892" t="str">
            <v xml:space="preserve">und </v>
          </cell>
          <cell r="D892">
            <v>115.75</v>
          </cell>
        </row>
        <row r="893">
          <cell r="A893">
            <v>170325</v>
          </cell>
          <cell r="B893" t="str">
            <v xml:space="preserve">Registro de gaveta bruto diam. 65mm (21/2") </v>
          </cell>
          <cell r="C893" t="str">
            <v xml:space="preserve">und </v>
          </cell>
          <cell r="D893">
            <v>241.84</v>
          </cell>
        </row>
        <row r="894">
          <cell r="A894">
            <v>170326</v>
          </cell>
          <cell r="B894" t="str">
            <v xml:space="preserve">Registro de gaveta bruto diam. 80mm (3") </v>
          </cell>
          <cell r="C894" t="str">
            <v xml:space="preserve">und </v>
          </cell>
          <cell r="D894">
            <v>366.53</v>
          </cell>
        </row>
        <row r="895">
          <cell r="A895">
            <v>170327</v>
          </cell>
          <cell r="B895" t="str">
            <v xml:space="preserve">Registro de gaveta com canopla cromada diam. 15mm (1/2"), marcas de referência Fabrimar, Deca ou Docol </v>
          </cell>
          <cell r="C895" t="str">
            <v xml:space="preserve">und </v>
          </cell>
          <cell r="D895">
            <v>71.41</v>
          </cell>
        </row>
        <row r="896">
          <cell r="A896">
            <v>170328</v>
          </cell>
          <cell r="B896" t="str">
            <v xml:space="preserve">Registro de gaveta com canopla cromada, diam. 20mm (3/4"), marcas de referência Fabrimar, Deca ou Docol </v>
          </cell>
          <cell r="C896" t="str">
            <v xml:space="preserve">und </v>
          </cell>
          <cell r="D896">
            <v>76.19</v>
          </cell>
        </row>
        <row r="897">
          <cell r="A897">
            <v>170329</v>
          </cell>
          <cell r="B897" t="str">
            <v xml:space="preserve">Registro de gaveta com canopla cromada diam. 25mm (1"), marcas de referência Fabrimar, Deca ou Docol </v>
          </cell>
          <cell r="C897" t="str">
            <v xml:space="preserve">und </v>
          </cell>
          <cell r="D897">
            <v>94.89</v>
          </cell>
        </row>
        <row r="898">
          <cell r="A898">
            <v>170330</v>
          </cell>
          <cell r="B898" t="str">
            <v xml:space="preserve">Registro de gaveta com canopla cromada diam 32mm (11/4"), marcas de referência Fabrimar, Deca ou Docol </v>
          </cell>
          <cell r="D898">
            <v>110.9</v>
          </cell>
        </row>
        <row r="899">
          <cell r="A899">
            <v>170331</v>
          </cell>
          <cell r="B899" t="str">
            <v xml:space="preserve">Registro de gaveta com canopla cromada, diam. 40mm (11/2"), marcas de referência Fabrimar, Deca ou Docol </v>
          </cell>
          <cell r="C899" t="str">
            <v xml:space="preserve">und </v>
          </cell>
          <cell r="D899">
            <v>129.34</v>
          </cell>
        </row>
        <row r="900">
          <cell r="A900">
            <v>170332</v>
          </cell>
          <cell r="B900" t="str">
            <v xml:space="preserve">Válvula de retenção horizontal ou vertical diam. 15mm (1/2") </v>
          </cell>
          <cell r="C900" t="str">
            <v xml:space="preserve">und </v>
          </cell>
          <cell r="D900">
            <v>42.1</v>
          </cell>
        </row>
        <row r="901">
          <cell r="A901">
            <v>170333</v>
          </cell>
          <cell r="B901" t="str">
            <v xml:space="preserve">Válvula de retenção horizontal ou vertical diam. 20mm (3/4") </v>
          </cell>
          <cell r="C901" t="str">
            <v xml:space="preserve">und </v>
          </cell>
          <cell r="D901">
            <v>45.91</v>
          </cell>
        </row>
        <row r="902">
          <cell r="A902">
            <v>170334</v>
          </cell>
          <cell r="B902" t="str">
            <v xml:space="preserve">Válvula de retenção horizontal ou vertical diam. 25mm (1") </v>
          </cell>
          <cell r="C902" t="str">
            <v xml:space="preserve">und </v>
          </cell>
          <cell r="D902">
            <v>59.57</v>
          </cell>
        </row>
        <row r="903">
          <cell r="A903">
            <v>170335</v>
          </cell>
          <cell r="B903" t="str">
            <v xml:space="preserve">Válvula de retenção horizontal ou vertical, diam. 32mm (11/4") </v>
          </cell>
          <cell r="C903" t="str">
            <v xml:space="preserve">und </v>
          </cell>
          <cell r="D903">
            <v>82.09</v>
          </cell>
        </row>
        <row r="904">
          <cell r="A904">
            <v>170336</v>
          </cell>
          <cell r="B904" t="str">
            <v xml:space="preserve">Válvula de retenção horizontal ou vertical diam. 40mm (11/2") </v>
          </cell>
          <cell r="C904" t="str">
            <v xml:space="preserve">und </v>
          </cell>
          <cell r="D904">
            <v>95.33</v>
          </cell>
        </row>
        <row r="905">
          <cell r="A905">
            <v>170337</v>
          </cell>
          <cell r="B905" t="str">
            <v xml:space="preserve">Válvula de retenção horizontal ou vertical diam. 50mm (2") </v>
          </cell>
          <cell r="C905" t="str">
            <v xml:space="preserve">und </v>
          </cell>
          <cell r="D905">
            <v>130.11000000000001</v>
          </cell>
        </row>
        <row r="906">
          <cell r="A906">
            <v>170338</v>
          </cell>
          <cell r="B906" t="str">
            <v xml:space="preserve">Válvula de retenção horizontal ou vertical diam. 65mm (21/2") </v>
          </cell>
          <cell r="C906" t="str">
            <v xml:space="preserve">und </v>
          </cell>
          <cell r="D906">
            <v>197.03</v>
          </cell>
        </row>
        <row r="907">
          <cell r="A907">
            <v>170339</v>
          </cell>
          <cell r="B907" t="str">
            <v xml:space="preserve">Válvula de retenção horizontal ou vertical, diam. 80mm (3") </v>
          </cell>
          <cell r="C907" t="str">
            <v xml:space="preserve">und </v>
          </cell>
          <cell r="D907">
            <v>251.58</v>
          </cell>
        </row>
        <row r="908">
          <cell r="A908">
            <v>170340</v>
          </cell>
          <cell r="B908" t="str">
            <v xml:space="preserve">Válvula de retenção de pé com crivo diam. 15mm (1/2") </v>
          </cell>
          <cell r="C908" t="str">
            <v xml:space="preserve">und </v>
          </cell>
          <cell r="D908">
            <v>32.450000000000003</v>
          </cell>
        </row>
        <row r="909">
          <cell r="A909">
            <v>170341</v>
          </cell>
          <cell r="B909" t="str">
            <v xml:space="preserve">Válvula de retenção de pé com crivo, diam. 20mm (3/4") </v>
          </cell>
          <cell r="C909" t="str">
            <v xml:space="preserve">und </v>
          </cell>
          <cell r="D909">
            <v>31.92</v>
          </cell>
        </row>
        <row r="910">
          <cell r="A910">
            <v>170342</v>
          </cell>
          <cell r="B910" t="str">
            <v xml:space="preserve">Válvula de retenção de pé com crivo diam. 25mm (1") </v>
          </cell>
          <cell r="C910" t="str">
            <v xml:space="preserve">und </v>
          </cell>
          <cell r="D910">
            <v>40.270000000000003</v>
          </cell>
        </row>
        <row r="911">
          <cell r="A911">
            <v>170343</v>
          </cell>
          <cell r="B911" t="str">
            <v xml:space="preserve">Válvula de retenção de pé com crivo diam. 32mm (11/4") </v>
          </cell>
          <cell r="C911" t="str">
            <v xml:space="preserve">und </v>
          </cell>
          <cell r="D911">
            <v>58.04</v>
          </cell>
        </row>
        <row r="912">
          <cell r="A912">
            <v>170344</v>
          </cell>
          <cell r="B912" t="str">
            <v xml:space="preserve">Válvula de fluxo diametro 3" </v>
          </cell>
          <cell r="C912" t="str">
            <v xml:space="preserve">und </v>
          </cell>
          <cell r="D912">
            <v>397.18</v>
          </cell>
        </row>
        <row r="913">
          <cell r="A913">
            <v>170345</v>
          </cell>
          <cell r="B913" t="str">
            <v xml:space="preserve">Válvula de descarga com canopla cromada de 32mm (11/4"), marcas de referência Fabrimar, Deca ou Docol </v>
          </cell>
          <cell r="C913" t="str">
            <v xml:space="preserve">und </v>
          </cell>
          <cell r="D913">
            <v>211.3</v>
          </cell>
        </row>
        <row r="914">
          <cell r="A914">
            <v>170346</v>
          </cell>
          <cell r="B914" t="str">
            <v xml:space="preserve">Válvula de descarga com canopla cromada de 40mm (11/2"), marcas de referência Fabrimar, Deca ou Docol </v>
          </cell>
          <cell r="C914" t="str">
            <v xml:space="preserve">und </v>
          </cell>
          <cell r="D914">
            <v>219.02</v>
          </cell>
        </row>
        <row r="915">
          <cell r="A915">
            <v>170347</v>
          </cell>
          <cell r="B915" t="str">
            <v xml:space="preserve">Válvula de PVC para lavatório, marcas de referência Astra, Cipla ou Akros </v>
          </cell>
          <cell r="C915" t="str">
            <v xml:space="preserve">und </v>
          </cell>
          <cell r="D915">
            <v>5.81</v>
          </cell>
        </row>
        <row r="916">
          <cell r="A916">
            <v>170348</v>
          </cell>
          <cell r="B916" t="str">
            <v xml:space="preserve">Válvula de PVC para tanque, marcas de referência Astra, Cipla ou Akros </v>
          </cell>
          <cell r="C916" t="str">
            <v xml:space="preserve">und </v>
          </cell>
          <cell r="D916">
            <v>6.82</v>
          </cell>
        </row>
        <row r="917">
          <cell r="A917">
            <v>170349</v>
          </cell>
          <cell r="B917" t="str">
            <v xml:space="preserve">Canopla para válvula de descarga, marcas de referência Fabrimar, Deca ou Docol </v>
          </cell>
          <cell r="C917" t="str">
            <v xml:space="preserve">und </v>
          </cell>
          <cell r="D917">
            <v>61.96</v>
          </cell>
        </row>
        <row r="918">
          <cell r="A918">
            <v>170350</v>
          </cell>
          <cell r="B918" t="str">
            <v xml:space="preserve">Parafuso de fixação para lavatório ou vaso, inclusive colocação </v>
          </cell>
          <cell r="C918" t="str">
            <v xml:space="preserve">und </v>
          </cell>
          <cell r="D918">
            <v>9.0399999999999991</v>
          </cell>
        </row>
        <row r="919">
          <cell r="A919">
            <v>1705</v>
          </cell>
          <cell r="B919" t="str">
            <v xml:space="preserve">OUTROS APARELHOS </v>
          </cell>
          <cell r="C919" t="str">
            <v/>
          </cell>
          <cell r="D919" t="str">
            <v/>
          </cell>
        </row>
        <row r="920">
          <cell r="A920">
            <v>170502</v>
          </cell>
          <cell r="B920" t="str">
            <v xml:space="preserve">Caixa de descarga plástica de sobrepor </v>
          </cell>
          <cell r="C920" t="str">
            <v xml:space="preserve">und </v>
          </cell>
          <cell r="D920">
            <v>86.92</v>
          </cell>
        </row>
        <row r="921">
          <cell r="A921">
            <v>170504</v>
          </cell>
          <cell r="B921" t="str">
            <v xml:space="preserve">Porta sabonete líquido com parafusos e buchas de fixação </v>
          </cell>
          <cell r="C921" t="str">
            <v xml:space="preserve">und </v>
          </cell>
          <cell r="D921">
            <v>38.99</v>
          </cell>
        </row>
        <row r="922">
          <cell r="A922">
            <v>170507</v>
          </cell>
          <cell r="B922" t="str">
            <v xml:space="preserve">Lavatório de aço inox, liga AISI 304, N° 18, marcas de referência Fisher, Metalpress ou Mekal, inclusive apoio de concreto, argamassa de apoio e assentamento, válvula e sifão cromados, exclusive torneira, conf. projeto </v>
          </cell>
          <cell r="C922" t="str">
            <v xml:space="preserve">m </v>
          </cell>
          <cell r="D922">
            <v>857.41</v>
          </cell>
        </row>
        <row r="923">
          <cell r="A923">
            <v>170508</v>
          </cell>
          <cell r="B923" t="str">
            <v xml:space="preserve">Escovário de aço inox, liga AISI 304, N° 18, marcas de referência Fischer, Metalpress ou Mekal, inclusive apoio de concreto, argamassa de apoio e assentamento, válvula e sifão cromados, exclusive torneira, conf. projeto </v>
          </cell>
          <cell r="C923" t="str">
            <v xml:space="preserve">m </v>
          </cell>
          <cell r="D923">
            <v>857.41</v>
          </cell>
        </row>
        <row r="924">
          <cell r="A924">
            <v>170509</v>
          </cell>
          <cell r="B924" t="str">
            <v xml:space="preserve">Tanque de aço inox nº 2, marcas de referência Fisher, Metalpress ou Mekal, inclusive válvula de metal e sifão </v>
          </cell>
          <cell r="C924" t="str">
            <v xml:space="preserve">und </v>
          </cell>
          <cell r="D924">
            <v>1047.74</v>
          </cell>
        </row>
        <row r="925">
          <cell r="A925">
            <v>170510</v>
          </cell>
          <cell r="B925" t="str">
            <v xml:space="preserve">Bebedouro de aço inox, marcas de referência Fisher, Metalpress ou Mekal, inclusive válvula, sifão cromado e torneiras, exclusive alvenaria, dim. 0.45x2.75 m, conforme detalhe em projeto </v>
          </cell>
          <cell r="C925" t="str">
            <v xml:space="preserve">und </v>
          </cell>
          <cell r="D925">
            <v>2558.7600000000002</v>
          </cell>
        </row>
        <row r="926">
          <cell r="A926">
            <v>170511</v>
          </cell>
          <cell r="B926" t="str">
            <v xml:space="preserve">Mictório coletivo de aço inox, liga AISI-304 n.18, marcas de referência Fisher, Metalpress ou Mekal, dimensões 1.80x0.30m, com tubo espargidor </v>
          </cell>
          <cell r="C926" t="str">
            <v xml:space="preserve">und </v>
          </cell>
          <cell r="D926">
            <v>1203.26</v>
          </cell>
        </row>
        <row r="927">
          <cell r="A927">
            <v>170512</v>
          </cell>
          <cell r="B927" t="str">
            <v xml:space="preserve">Cuba de aço inox n° 1, marcas de referência Fisher, Metalpress ou Mekal, inclusive válvula de metal 1 1/4" e sifão cromado 1 x 1/2", excl. torneira </v>
          </cell>
          <cell r="C927" t="str">
            <v xml:space="preserve">und </v>
          </cell>
          <cell r="D927">
            <v>230.81</v>
          </cell>
        </row>
        <row r="928">
          <cell r="A928">
            <v>170514</v>
          </cell>
          <cell r="B928" t="str">
            <v xml:space="preserve">Tanque simples de aço inox Fischer, mod. TQ1-S AISI 304, ou equivalente nas marcas Metalpress ou Mekal, inclusive válvula de metal 1 1/4" e sifão cromado 2", excl. torneira </v>
          </cell>
          <cell r="C928" t="str">
            <v xml:space="preserve">und </v>
          </cell>
          <cell r="D928">
            <v>1002.94</v>
          </cell>
        </row>
        <row r="929">
          <cell r="A929">
            <v>170515</v>
          </cell>
          <cell r="B929" t="str">
            <v xml:space="preserve">Cuba p/ panelões de aço inox 80x60x40 cm, marcas de referência Fisher, Metalpress ou Mekal, inclusive válvula metal 1 1/4" e sifão cromado 1 x 1 1/2", excl. torneira </v>
          </cell>
          <cell r="C929" t="str">
            <v xml:space="preserve">und </v>
          </cell>
          <cell r="D929">
            <v>1599.41</v>
          </cell>
        </row>
        <row r="930">
          <cell r="A930">
            <v>170516</v>
          </cell>
          <cell r="B930" t="str">
            <v xml:space="preserve">Tanque duplo de aço inox AISI 304, marcas de referência Fisher (mod TQI-D) Metalpress ou Mekal, inclusive válvulas de metal 1 1/4" e sifão cromado 2", excl. torneiras </v>
          </cell>
          <cell r="C930" t="str">
            <v xml:space="preserve">und </v>
          </cell>
          <cell r="D930">
            <v>1942.57</v>
          </cell>
        </row>
        <row r="931">
          <cell r="A931">
            <v>170519</v>
          </cell>
          <cell r="B931" t="str">
            <v xml:space="preserve">Ducha manual Acqua jet , linha Aquarius, com registro ref.C 2195, marcas de referência Fabrimar, Deca ou Docol </v>
          </cell>
          <cell r="C931" t="str">
            <v xml:space="preserve">und </v>
          </cell>
          <cell r="D931">
            <v>171.23</v>
          </cell>
        </row>
        <row r="932">
          <cell r="A932">
            <v>170523</v>
          </cell>
          <cell r="B932" t="str">
            <v xml:space="preserve">Porta toalha de papel em inox Deca, ref. 2076-C, Fabrimar ou Docol </v>
          </cell>
          <cell r="C932" t="str">
            <v xml:space="preserve">und </v>
          </cell>
          <cell r="D932">
            <v>173.12</v>
          </cell>
        </row>
        <row r="933">
          <cell r="A933">
            <v>170524</v>
          </cell>
          <cell r="B933" t="str">
            <v xml:space="preserve">Cabide simples de um gancho, linha Versailles, ref. 08, acabamento cromado, da Moldenox, Docol ou Deca </v>
          </cell>
          <cell r="C933" t="str">
            <v xml:space="preserve">und </v>
          </cell>
          <cell r="D933">
            <v>37.130000000000003</v>
          </cell>
        </row>
        <row r="934">
          <cell r="A934">
            <v>170528</v>
          </cell>
          <cell r="B934" t="str">
            <v xml:space="preserve">Reservatório de fibra de vidro de 5.000 L, inclusive peça de madeira 6 x 16 cm para apoio, exclusive flanges e torneira de bóia </v>
          </cell>
          <cell r="C934" t="str">
            <v xml:space="preserve">und </v>
          </cell>
          <cell r="D934">
            <v>1683.44</v>
          </cell>
        </row>
        <row r="935">
          <cell r="A935">
            <v>170530</v>
          </cell>
          <cell r="B935" t="str">
            <v xml:space="preserve">Cuba em aço inox nº 02, marcas de referência Fisher, Metalpress ou Mekal, inclusive válvula americana de metal de 11/4", excl. sifão </v>
          </cell>
          <cell r="C935" t="str">
            <v xml:space="preserve">und </v>
          </cell>
          <cell r="D935">
            <v>465.84</v>
          </cell>
        </row>
        <row r="936">
          <cell r="A936">
            <v>170532</v>
          </cell>
          <cell r="B936" t="str">
            <v xml:space="preserve">Bebedouro elétrico com capacidade para 80 litros </v>
          </cell>
          <cell r="C936" t="str">
            <v xml:space="preserve">und </v>
          </cell>
          <cell r="D936">
            <v>1002.74</v>
          </cell>
        </row>
        <row r="937">
          <cell r="A937">
            <v>170533</v>
          </cell>
          <cell r="B937" t="str">
            <v xml:space="preserve">Pia em aço inox com 01 cuba nº 1, dimensões de 0.60 x 1.50m, inclusive válvula tipo americana, exclusive sifão </v>
          </cell>
          <cell r="C937" t="str">
            <v xml:space="preserve">und </v>
          </cell>
          <cell r="D937">
            <v>1496.76</v>
          </cell>
        </row>
        <row r="938">
          <cell r="A938">
            <v>170534</v>
          </cell>
          <cell r="B938" t="str">
            <v xml:space="preserve">Pia em aço inox com 02 cubas nº 1, dimensões 0.60 x 2.50, inclusive válvula tipo americana, exclusive sifão </v>
          </cell>
          <cell r="C938" t="str">
            <v xml:space="preserve">und </v>
          </cell>
          <cell r="D938">
            <v>2335.62</v>
          </cell>
        </row>
        <row r="939">
          <cell r="A939">
            <v>170535</v>
          </cell>
          <cell r="B939" t="str">
            <v xml:space="preserve">Pia em aço inox com 01 cuba nº 1, dimensões de 0.60 x 1.80m, inclusive válvula americana, exclusive sifão </v>
          </cell>
          <cell r="C939" t="str">
            <v xml:space="preserve">und </v>
          </cell>
          <cell r="D939">
            <v>1673.95</v>
          </cell>
        </row>
        <row r="940">
          <cell r="A940">
            <v>170536</v>
          </cell>
          <cell r="B940" t="str">
            <v xml:space="preserve">Pia em aço inox com 02 cubas nº 2, dimensões de 0.60 x 2.10m, inclusive válvula americana, exclusive sifão </v>
          </cell>
          <cell r="C940" t="str">
            <v xml:space="preserve">und </v>
          </cell>
          <cell r="D940">
            <v>2126.34</v>
          </cell>
        </row>
        <row r="941">
          <cell r="A941">
            <v>170537</v>
          </cell>
          <cell r="B941" t="str">
            <v xml:space="preserve">Assento plástico para vaso sanitário, marcas de referência Deca, Celite ou Ideal Standard </v>
          </cell>
          <cell r="C941" t="str">
            <v xml:space="preserve">und </v>
          </cell>
          <cell r="D941">
            <v>21.64</v>
          </cell>
        </row>
        <row r="942">
          <cell r="A942">
            <v>170538</v>
          </cell>
          <cell r="B942" t="str">
            <v xml:space="preserve">Chuveiro frio de PVC, marcas de referência Atlas, Cipla ou Akros </v>
          </cell>
          <cell r="C942" t="str">
            <v xml:space="preserve">und </v>
          </cell>
          <cell r="D942">
            <v>12.24</v>
          </cell>
        </row>
        <row r="943">
          <cell r="A943">
            <v>170539</v>
          </cell>
          <cell r="B943" t="str">
            <v xml:space="preserve">Reservatorio de fibra de vidro 500l, inclusive peça de madeira 6x16cm para apoio, exclusive flanges e torneira de boia </v>
          </cell>
          <cell r="C943" t="str">
            <v xml:space="preserve">und </v>
          </cell>
          <cell r="D943">
            <v>339.62</v>
          </cell>
        </row>
        <row r="944">
          <cell r="A944">
            <v>170540</v>
          </cell>
          <cell r="B944" t="str">
            <v xml:space="preserve">Reservatorio de fibra de vidro 1000l, inclusive peça de madeira 6x16cm para apoio, exclusive flanges e torneira de boia </v>
          </cell>
          <cell r="C944" t="str">
            <v xml:space="preserve">und </v>
          </cell>
          <cell r="D944">
            <v>450.55</v>
          </cell>
        </row>
        <row r="945">
          <cell r="A945">
            <v>170541</v>
          </cell>
          <cell r="B945" t="str">
            <v xml:space="preserve">Filtro curto com vazão de 180 l/h, marca de referência Aqualar </v>
          </cell>
          <cell r="C945" t="str">
            <v xml:space="preserve">und </v>
          </cell>
          <cell r="D945">
            <v>127.68</v>
          </cell>
        </row>
        <row r="946">
          <cell r="A946">
            <v>170542</v>
          </cell>
          <cell r="B946" t="str">
            <v xml:space="preserve">Vela para filtro longo com vazão de 360 l/h, marca de referência Aqualar </v>
          </cell>
          <cell r="C946" t="str">
            <v xml:space="preserve">und </v>
          </cell>
          <cell r="D946">
            <v>43.01</v>
          </cell>
        </row>
        <row r="947">
          <cell r="A947">
            <v>170543</v>
          </cell>
          <cell r="B947" t="str">
            <v xml:space="preserve">Vela para filtro curto com vazão de 180 l/h, marca de referência Aqualar </v>
          </cell>
          <cell r="C947" t="str">
            <v xml:space="preserve">und </v>
          </cell>
          <cell r="D947">
            <v>0</v>
          </cell>
        </row>
        <row r="948">
          <cell r="A948">
            <v>170544</v>
          </cell>
          <cell r="B948" t="str">
            <v xml:space="preserve">Filtro longo com vazão de 300 l/h, marca de referência Aqualar </v>
          </cell>
          <cell r="C948" t="str">
            <v xml:space="preserve">und </v>
          </cell>
          <cell r="D948">
            <v>194.24</v>
          </cell>
        </row>
        <row r="949">
          <cell r="A949">
            <v>170545</v>
          </cell>
          <cell r="B949" t="str">
            <v xml:space="preserve">Mictório de aço inox, marcas de referência Fisher, Metalpress ou Mekal, com 30 cm de largura e comp. variável, inclusive válvula tipo americana, engate flexível cromado, válvula de descarga, sifão cromado e conjunto de fixação </v>
          </cell>
          <cell r="C949" t="str">
            <v xml:space="preserve">m </v>
          </cell>
          <cell r="D949">
            <v>806.07</v>
          </cell>
        </row>
        <row r="950">
          <cell r="A950">
            <v>170546</v>
          </cell>
          <cell r="B950" t="str">
            <v xml:space="preserve">Tanque em mármore sintético com 2 bojos, inclusive válvula e sifão em PVC </v>
          </cell>
          <cell r="C950" t="str">
            <v xml:space="preserve">und </v>
          </cell>
          <cell r="D950">
            <v>148.43</v>
          </cell>
        </row>
        <row r="951">
          <cell r="A951">
            <v>170547</v>
          </cell>
          <cell r="B951" t="str">
            <v xml:space="preserve">Reservatório de fibra de vidro 310l, inclusive peça de madeira 6 x 16 cm p/ apoio, exclusive flange e torneira de boia </v>
          </cell>
          <cell r="C951" t="str">
            <v xml:space="preserve">und </v>
          </cell>
          <cell r="D951">
            <v>295.27999999999997</v>
          </cell>
        </row>
        <row r="952">
          <cell r="A952">
            <v>170548</v>
          </cell>
          <cell r="B952" t="str">
            <v xml:space="preserve">Reservatório de fibra de vidro 1500l, inclusive peça 6x16cm para apoio, exclusive flanges e torneira de boia </v>
          </cell>
          <cell r="C952" t="str">
            <v xml:space="preserve">und </v>
          </cell>
          <cell r="D952">
            <v>630.34</v>
          </cell>
        </row>
        <row r="953">
          <cell r="A953">
            <v>170549</v>
          </cell>
          <cell r="B953" t="str">
            <v xml:space="preserve">Reservatório de fibra de vidro 3000 litros, inclusive peça de apoio de 6x16 cm, exclusive flanges e torneira de bóia </v>
          </cell>
          <cell r="C953" t="str">
            <v xml:space="preserve">und </v>
          </cell>
          <cell r="D953">
            <v>1075.92</v>
          </cell>
        </row>
        <row r="954">
          <cell r="A954">
            <v>170550</v>
          </cell>
          <cell r="B954" t="str">
            <v xml:space="preserve">Reservatório de fibra de vidro 2000L, inclusive peça de apoio 6x16 cm, exclusive flanges e torneira de bóia </v>
          </cell>
          <cell r="C954" t="str">
            <v xml:space="preserve">und </v>
          </cell>
          <cell r="D954">
            <v>792.29</v>
          </cell>
        </row>
        <row r="955">
          <cell r="A955">
            <v>170552</v>
          </cell>
          <cell r="B955" t="str">
            <v xml:space="preserve">Filtro industrial modelo RCA da Metalsinter ou equivalente, incl. tubulações e registros para sistema auto-limpante de reversão de fluxo, a ser instalado no bebedouro </v>
          </cell>
          <cell r="C955" t="str">
            <v xml:space="preserve">und </v>
          </cell>
          <cell r="D955">
            <v>1109.98</v>
          </cell>
        </row>
        <row r="956">
          <cell r="A956">
            <v>170553</v>
          </cell>
          <cell r="B956" t="str">
            <v xml:space="preserve">Filtro industrial de areia modelo FA 4000 da Metalsinter ou equiv. com capacidade para 4000l/h, inclusive tubulações e registros para sistema auto-limpante de reversão de fluxo, a ser instalado na saída da caixa d'agua </v>
          </cell>
          <cell r="C956" t="str">
            <v xml:space="preserve">und </v>
          </cell>
          <cell r="D956">
            <v>9808.76</v>
          </cell>
        </row>
        <row r="957">
          <cell r="A957">
            <v>170555</v>
          </cell>
          <cell r="B957" t="str">
            <v xml:space="preserve">Tanque de mármore sintético com um bojo, inclusive válvula e sifão em PVC </v>
          </cell>
          <cell r="C957" t="str">
            <v xml:space="preserve">und </v>
          </cell>
          <cell r="D957">
            <v>109.3</v>
          </cell>
        </row>
        <row r="958">
          <cell r="A958">
            <v>170557</v>
          </cell>
          <cell r="B958" t="str">
            <v xml:space="preserve">Bebedouro em aço inox coletivo, marcas de referência Fisher, Metalpress ou Mekal, inclusive base de apoio em concreto e fechamento em alvenaria revestida com azulejo, inclusive válvula e sifão, exclusive torneiras </v>
          </cell>
          <cell r="C958" t="str">
            <v xml:space="preserve">m </v>
          </cell>
          <cell r="D958">
            <v>1032.7</v>
          </cell>
        </row>
        <row r="959">
          <cell r="A959">
            <v>18</v>
          </cell>
          <cell r="B959" t="str">
            <v xml:space="preserve">APARELHOS ELÉTRICOS </v>
          </cell>
          <cell r="C959" t="str">
            <v/>
          </cell>
          <cell r="D959" t="str">
            <v/>
          </cell>
        </row>
        <row r="960">
          <cell r="A960">
            <v>1801</v>
          </cell>
          <cell r="B960" t="str">
            <v xml:space="preserve">LUMINÁRIAS </v>
          </cell>
          <cell r="C960" t="str">
            <v/>
          </cell>
          <cell r="D960" t="str">
            <v/>
          </cell>
        </row>
        <row r="961">
          <cell r="A961">
            <v>180101</v>
          </cell>
          <cell r="B961" t="str">
            <v xml:space="preserve">Luminária p/ duas lâmpadas fluorescentes 20W, completa, c/ reator duplo-127V partida rápida e alto fator de potência, soquete antivibratório e lâmpada fluorescente 20W-127V </v>
          </cell>
          <cell r="C961" t="str">
            <v xml:space="preserve">und </v>
          </cell>
          <cell r="D961">
            <v>62.73</v>
          </cell>
        </row>
        <row r="962">
          <cell r="A962">
            <v>180102</v>
          </cell>
          <cell r="B962" t="str">
            <v xml:space="preserve">Luminária p/ duas lâmpadas fluorescentes 40W, completa, c/ reator duplo-127V partida rápida e alto fator de potência, soquete antivibratório e lâmpada fluorescente 40W-127V </v>
          </cell>
          <cell r="C962" t="str">
            <v xml:space="preserve">und </v>
          </cell>
          <cell r="D962">
            <v>75.400000000000006</v>
          </cell>
        </row>
        <row r="963">
          <cell r="A963">
            <v>180103</v>
          </cell>
          <cell r="B963" t="str">
            <v xml:space="preserve">Luminária p/ quatro lâmpadas fluorescentes 20W, completa, c/ reatores duplos - 127V partida rápida e alto fator de potência, soquete antivibratório e lâmpada fluorescente 20W-127V </v>
          </cell>
          <cell r="C963" t="str">
            <v xml:space="preserve">und </v>
          </cell>
          <cell r="D963">
            <v>118.08</v>
          </cell>
        </row>
        <row r="964">
          <cell r="A964">
            <v>180104</v>
          </cell>
          <cell r="B964" t="str">
            <v xml:space="preserve">Luminária p/ quatro lâmpadas fluorescentes 40W, completa, c/reatores duplos-127V partida rápida e alto fator de potência, soquete antivibratório e lâmpada fluorescente 40W-127V </v>
          </cell>
          <cell r="C964" t="str">
            <v xml:space="preserve">und </v>
          </cell>
          <cell r="D964">
            <v>133.30000000000001</v>
          </cell>
        </row>
        <row r="965">
          <cell r="A965">
            <v>180105</v>
          </cell>
          <cell r="B965" t="str">
            <v xml:space="preserve">Plafonier com globo leitoso e lâmpada incandescente de 60W </v>
          </cell>
          <cell r="C965" t="str">
            <v xml:space="preserve">und </v>
          </cell>
          <cell r="D965">
            <v>32.549999999999997</v>
          </cell>
        </row>
        <row r="966">
          <cell r="A966">
            <v>180106</v>
          </cell>
          <cell r="B966" t="str">
            <v xml:space="preserve">Arandela com lâmpada incandescente de 60W </v>
          </cell>
          <cell r="C966" t="str">
            <v xml:space="preserve">und </v>
          </cell>
          <cell r="D966">
            <v>47.19</v>
          </cell>
        </row>
        <row r="967">
          <cell r="A967">
            <v>180107</v>
          </cell>
          <cell r="B967" t="str">
            <v xml:space="preserve">Luminária industrial a prova de tempo, 45 graus, modelo TB-45 Pelotas ou equivalente </v>
          </cell>
          <cell r="C967" t="str">
            <v xml:space="preserve">und </v>
          </cell>
          <cell r="D967">
            <v>152.41999999999999</v>
          </cell>
        </row>
        <row r="968">
          <cell r="A968">
            <v>180108</v>
          </cell>
          <cell r="B968" t="str">
            <v xml:space="preserve">Luminária para uma lâmpada fluorescente 20W, completa, c/ reator simples-127V partida rápida alto fator de potência, soquete antivibratório e lâmpada fluorescente 20W-127V </v>
          </cell>
          <cell r="C968" t="str">
            <v xml:space="preserve">und </v>
          </cell>
          <cell r="D968">
            <v>48.27</v>
          </cell>
        </row>
        <row r="969">
          <cell r="A969">
            <v>180109</v>
          </cell>
          <cell r="B969" t="str">
            <v xml:space="preserve">Luminária para uma lâmpada fluorescente 40W, completa, c/ reator simples-127V partida rápida alto fator de potência, soquete antivibratório e lâmpada fluorescente 40W-127V </v>
          </cell>
          <cell r="C969" t="str">
            <v xml:space="preserve">und </v>
          </cell>
          <cell r="D969">
            <v>52.3</v>
          </cell>
        </row>
        <row r="970">
          <cell r="A970">
            <v>180110</v>
          </cell>
          <cell r="B970" t="str">
            <v xml:space="preserve">Arandela com lâmpada incandescente de 100W </v>
          </cell>
          <cell r="C970" t="str">
            <v xml:space="preserve">und </v>
          </cell>
          <cell r="D970">
            <v>47.59</v>
          </cell>
        </row>
        <row r="971">
          <cell r="A971">
            <v>180111</v>
          </cell>
          <cell r="B971" t="str">
            <v xml:space="preserve">Luminária p/ duas lâmpadas fluorescentes 40W, c/ difusor, completa, c/ reator duplo-127V partida rápida e alto fator de potência, soquete antivibratório e lâmpadas fluorescentes 40W-127V </v>
          </cell>
          <cell r="C971" t="str">
            <v xml:space="preserve">und </v>
          </cell>
          <cell r="D971">
            <v>171.51</v>
          </cell>
        </row>
        <row r="972">
          <cell r="A972">
            <v>180113</v>
          </cell>
          <cell r="B972" t="str">
            <v xml:space="preserve">Luminária tipo côncavo de alumínio escovado para lâmpada mista de 250 W </v>
          </cell>
          <cell r="C972" t="str">
            <v xml:space="preserve">und </v>
          </cell>
          <cell r="D972">
            <v>182.63</v>
          </cell>
        </row>
        <row r="973">
          <cell r="A973">
            <v>180114</v>
          </cell>
          <cell r="B973" t="str">
            <v xml:space="preserve">Luminária p/ três lâmpadas fluorescentes 40W, completa, com reator duplo-127V partida rápida e alto fator de potência, soquete antivibratório e lâmpada fluorescente 40W-127V </v>
          </cell>
          <cell r="C973" t="str">
            <v xml:space="preserve">und </v>
          </cell>
          <cell r="D973">
            <v>101.39</v>
          </cell>
        </row>
        <row r="974">
          <cell r="A974">
            <v>180115</v>
          </cell>
          <cell r="B974" t="str">
            <v xml:space="preserve">Luminária tipo globo de plástico 9x4", inclusive plafonier </v>
          </cell>
          <cell r="C974" t="str">
            <v xml:space="preserve">und </v>
          </cell>
          <cell r="D974">
            <v>27.69</v>
          </cell>
        </row>
        <row r="975">
          <cell r="A975">
            <v>1802</v>
          </cell>
          <cell r="B975" t="str">
            <v xml:space="preserve">INTERRUPTORES E TOMADAS </v>
          </cell>
          <cell r="C975" t="str">
            <v/>
          </cell>
          <cell r="D975" t="str">
            <v/>
          </cell>
        </row>
        <row r="976">
          <cell r="A976">
            <v>180201</v>
          </cell>
          <cell r="B976" t="str">
            <v xml:space="preserve">Tomada simples 2 polos universal 10A/250V, com placa 4x2" </v>
          </cell>
          <cell r="C976" t="str">
            <v xml:space="preserve">und </v>
          </cell>
          <cell r="D976">
            <v>11.01</v>
          </cell>
        </row>
        <row r="977">
          <cell r="A977">
            <v>180202</v>
          </cell>
          <cell r="B977" t="str">
            <v xml:space="preserve">Tomada 2 polos mais terra 20A/250V, com placa 4x2" </v>
          </cell>
          <cell r="C977" t="str">
            <v xml:space="preserve">und </v>
          </cell>
          <cell r="D977">
            <v>14.57</v>
          </cell>
        </row>
        <row r="978">
          <cell r="A978">
            <v>180203</v>
          </cell>
          <cell r="B978" t="str">
            <v xml:space="preserve">Tomada para telefone quatro polos, padrão TELEBRAS, com placa 4x4" </v>
          </cell>
          <cell r="C978" t="str">
            <v xml:space="preserve">und </v>
          </cell>
          <cell r="D978">
            <v>18.27</v>
          </cell>
        </row>
        <row r="979">
          <cell r="A979">
            <v>180204</v>
          </cell>
          <cell r="B979" t="str">
            <v xml:space="preserve">Interruptor de uma tecla simples 10A/250V, com placa 4x2" </v>
          </cell>
          <cell r="C979" t="str">
            <v xml:space="preserve">und </v>
          </cell>
          <cell r="D979">
            <v>10.74</v>
          </cell>
        </row>
        <row r="980">
          <cell r="A980">
            <v>180205</v>
          </cell>
          <cell r="B980" t="str">
            <v xml:space="preserve">Interruptor de duas teclas simples 10A/250V, com placa 4x2" </v>
          </cell>
          <cell r="C980" t="str">
            <v xml:space="preserve">und </v>
          </cell>
          <cell r="D980">
            <v>16.77</v>
          </cell>
        </row>
        <row r="981">
          <cell r="A981">
            <v>180206</v>
          </cell>
          <cell r="B981" t="str">
            <v xml:space="preserve">Interruptor de uma tecla paralelo 10A/250V, com placa 4x2" </v>
          </cell>
          <cell r="C981" t="str">
            <v xml:space="preserve">und </v>
          </cell>
          <cell r="D981">
            <v>13.09</v>
          </cell>
        </row>
        <row r="982">
          <cell r="A982">
            <v>180207</v>
          </cell>
          <cell r="B982" t="str">
            <v xml:space="preserve">Interruptor de uma tecla simples 10A/250V e uma tomada 2 polos universal 10A/250V, com placa 4x2" </v>
          </cell>
          <cell r="C982" t="str">
            <v xml:space="preserve">und </v>
          </cell>
          <cell r="D982">
            <v>18.57</v>
          </cell>
        </row>
        <row r="983">
          <cell r="A983">
            <v>180208</v>
          </cell>
          <cell r="B983" t="str">
            <v xml:space="preserve">Interruptor de duas teclas simples 10A/250V e uma tomada 2 polos universal 10A/250V, com placa 4x2" </v>
          </cell>
          <cell r="C983" t="str">
            <v xml:space="preserve">und </v>
          </cell>
          <cell r="D983">
            <v>25.74</v>
          </cell>
        </row>
        <row r="984">
          <cell r="A984">
            <v>180209</v>
          </cell>
          <cell r="B984" t="str">
            <v xml:space="preserve">Interruptor pulsador de campainha 10A/250V, com placa 4x2" </v>
          </cell>
          <cell r="C984" t="str">
            <v xml:space="preserve">und </v>
          </cell>
          <cell r="D984">
            <v>11.49</v>
          </cell>
        </row>
        <row r="985">
          <cell r="A985">
            <v>180210</v>
          </cell>
          <cell r="B985" t="str">
            <v xml:space="preserve">Tomada de 3 polos 20A/250V, com placa 4x2" </v>
          </cell>
          <cell r="C985" t="str">
            <v xml:space="preserve">und </v>
          </cell>
          <cell r="D985">
            <v>14.54</v>
          </cell>
        </row>
        <row r="986">
          <cell r="A986">
            <v>180211</v>
          </cell>
          <cell r="B986" t="str">
            <v xml:space="preserve">Interruptor de três teclas simples 10 A/250 V e duas teclas simples 10A/250V, com placa 4x4" </v>
          </cell>
          <cell r="C986" t="str">
            <v xml:space="preserve">und </v>
          </cell>
          <cell r="D986">
            <v>41.24</v>
          </cell>
        </row>
        <row r="987">
          <cell r="A987">
            <v>180212</v>
          </cell>
          <cell r="B987" t="str">
            <v xml:space="preserve">Interruptor de três teclas simples 10A/250V, c/ placa 4x2" </v>
          </cell>
          <cell r="C987" t="str">
            <v xml:space="preserve">und </v>
          </cell>
          <cell r="D987">
            <v>25.18</v>
          </cell>
        </row>
        <row r="988">
          <cell r="A988">
            <v>180215</v>
          </cell>
          <cell r="B988" t="str">
            <v xml:space="preserve">Interruptor de 1 tecla externo 10A-250V </v>
          </cell>
          <cell r="C988" t="str">
            <v xml:space="preserve">und </v>
          </cell>
          <cell r="D988">
            <v>10.23</v>
          </cell>
        </row>
        <row r="989">
          <cell r="A989">
            <v>180216</v>
          </cell>
          <cell r="B989" t="str">
            <v xml:space="preserve">Tomada externa 2 polos 10A-250V </v>
          </cell>
          <cell r="D989">
            <v>9.8000000000000007</v>
          </cell>
        </row>
        <row r="990">
          <cell r="A990">
            <v>180217</v>
          </cell>
          <cell r="B990" t="str">
            <v xml:space="preserve">Espelho para caixa estampada 4 x 2" </v>
          </cell>
          <cell r="C990" t="str">
            <v xml:space="preserve">und </v>
          </cell>
          <cell r="D990">
            <v>2.56</v>
          </cell>
        </row>
        <row r="991">
          <cell r="A991">
            <v>180218</v>
          </cell>
          <cell r="B991" t="str">
            <v xml:space="preserve">Espelho para caixa estampada 4 x 4" </v>
          </cell>
          <cell r="C991" t="str">
            <v xml:space="preserve">und </v>
          </cell>
          <cell r="D991">
            <v>4.42</v>
          </cell>
        </row>
        <row r="992">
          <cell r="A992">
            <v>180219</v>
          </cell>
          <cell r="B992" t="str">
            <v xml:space="preserve">Tomada tripolar para piso, inclusive placa de acabamento </v>
          </cell>
          <cell r="C992" t="str">
            <v xml:space="preserve">und </v>
          </cell>
          <cell r="D992">
            <v>25.45</v>
          </cell>
        </row>
        <row r="993">
          <cell r="A993">
            <v>180220</v>
          </cell>
          <cell r="B993" t="str">
            <v xml:space="preserve">Tomada coaxial 75 ohms para TV </v>
          </cell>
          <cell r="C993" t="str">
            <v xml:space="preserve">und </v>
          </cell>
          <cell r="D993">
            <v>13.59</v>
          </cell>
        </row>
        <row r="994">
          <cell r="A994">
            <v>1803</v>
          </cell>
          <cell r="B994" t="str">
            <v xml:space="preserve">BOMBAS </v>
          </cell>
          <cell r="C994" t="str">
            <v/>
          </cell>
          <cell r="D994" t="str">
            <v/>
          </cell>
        </row>
        <row r="995">
          <cell r="A995">
            <v>180301</v>
          </cell>
          <cell r="B995" t="str">
            <v xml:space="preserve">Bomba centrífuga trifásica 5CV, mod. 616 Dancor ou equivalente </v>
          </cell>
          <cell r="C995" t="str">
            <v xml:space="preserve">und </v>
          </cell>
          <cell r="D995">
            <v>1924.81</v>
          </cell>
        </row>
        <row r="996">
          <cell r="A996">
            <v>180302</v>
          </cell>
          <cell r="B996" t="str">
            <v xml:space="preserve">Bomba centrífuga monofásica 1/2 CV </v>
          </cell>
          <cell r="C996" t="str">
            <v xml:space="preserve">und </v>
          </cell>
          <cell r="D996">
            <v>490.06</v>
          </cell>
        </row>
        <row r="997">
          <cell r="A997">
            <v>180303</v>
          </cell>
          <cell r="B997" t="str">
            <v xml:space="preserve">Bomba centrífuga monofásica 3/4 CV </v>
          </cell>
          <cell r="C997" t="str">
            <v xml:space="preserve">und </v>
          </cell>
          <cell r="D997">
            <v>862.44</v>
          </cell>
        </row>
        <row r="998">
          <cell r="A998">
            <v>180304</v>
          </cell>
          <cell r="B998" t="str">
            <v xml:space="preserve">Bomba centrífuga trifásica 2 CV </v>
          </cell>
          <cell r="C998" t="str">
            <v xml:space="preserve">und </v>
          </cell>
          <cell r="D998">
            <v>1127.4000000000001</v>
          </cell>
        </row>
        <row r="999">
          <cell r="A999">
            <v>180305</v>
          </cell>
          <cell r="B999" t="str">
            <v xml:space="preserve">Bomba elétrica centrífuga monofásica 1 CV </v>
          </cell>
          <cell r="C999" t="str">
            <v xml:space="preserve">und </v>
          </cell>
          <cell r="D999">
            <v>929.96</v>
          </cell>
        </row>
        <row r="1000">
          <cell r="A1000">
            <v>1804</v>
          </cell>
          <cell r="B1000" t="str">
            <v xml:space="preserve">POSTES </v>
          </cell>
          <cell r="C1000" t="str">
            <v/>
          </cell>
          <cell r="D1000" t="str">
            <v/>
          </cell>
        </row>
        <row r="1001">
          <cell r="A1001">
            <v>180405</v>
          </cell>
          <cell r="B1001" t="str">
            <v xml:space="preserve">Poste circular de concreto 11 m padrão ESCELSA, incl. luminária tipo 1 pétala mod. PHOENIX 400 SR c/1 lâmpada VS 400W, reator alto fator de potência 400W/220V e relé fotoelétrico, Tecnowatt ou equivalente </v>
          </cell>
          <cell r="C1001" t="str">
            <v xml:space="preserve">und </v>
          </cell>
          <cell r="D1001">
            <v>2143.7600000000002</v>
          </cell>
        </row>
        <row r="1002">
          <cell r="A1002">
            <v>1807</v>
          </cell>
          <cell r="B1002" t="str">
            <v xml:space="preserve">VENTILADORES </v>
          </cell>
          <cell r="C1002" t="str">
            <v/>
          </cell>
          <cell r="D1002" t="str">
            <v/>
          </cell>
        </row>
        <row r="1003">
          <cell r="A1003">
            <v>180701</v>
          </cell>
          <cell r="B1003" t="str">
            <v xml:space="preserve">Ventilador de teto conjugado com lâmpada </v>
          </cell>
          <cell r="C1003" t="str">
            <v xml:space="preserve">und </v>
          </cell>
          <cell r="D1003">
            <v>148.36000000000001</v>
          </cell>
        </row>
        <row r="1004">
          <cell r="A1004">
            <v>180702</v>
          </cell>
          <cell r="B1004" t="str">
            <v xml:space="preserve">Ventilador de teto com base em madeira de lei sem alojamento p/ luminária fornecido com comando para controle de velocidade, ventilação e reversão </v>
          </cell>
          <cell r="C1004" t="str">
            <v xml:space="preserve">und </v>
          </cell>
          <cell r="D1004">
            <v>120.27</v>
          </cell>
        </row>
        <row r="1005">
          <cell r="A1005">
            <v>1808</v>
          </cell>
          <cell r="B1005" t="str">
            <v xml:space="preserve">OUTROS APARELHOS </v>
          </cell>
          <cell r="C1005" t="str">
            <v/>
          </cell>
          <cell r="D1005" t="str">
            <v/>
          </cell>
        </row>
        <row r="1006">
          <cell r="A1006">
            <v>180803</v>
          </cell>
          <cell r="B1006" t="str">
            <v xml:space="preserve">Campainha tipo timbre Pial cod. 412.77 ou equivalente </v>
          </cell>
          <cell r="C1006" t="str">
            <v xml:space="preserve">und </v>
          </cell>
          <cell r="D1006">
            <v>33.86</v>
          </cell>
        </row>
        <row r="1007">
          <cell r="A1007">
            <v>180804</v>
          </cell>
          <cell r="B1007" t="str">
            <v xml:space="preserve">Campainha tipo prato Pial cod. 414.18 </v>
          </cell>
          <cell r="C1007" t="str">
            <v xml:space="preserve">und </v>
          </cell>
          <cell r="D1007">
            <v>188.19</v>
          </cell>
        </row>
        <row r="1008">
          <cell r="A1008">
            <v>180805</v>
          </cell>
          <cell r="B1008" t="str">
            <v xml:space="preserve">Coifa em chapa de aço galvanizado bitola 22 (0.7 mm), completa inclusive exaustor de 1/2 hp de potência, conforme detalhe em projeto </v>
          </cell>
          <cell r="C1008" t="str">
            <v xml:space="preserve">und </v>
          </cell>
          <cell r="D1008">
            <v>2131.1999999999998</v>
          </cell>
        </row>
        <row r="1009">
          <cell r="A1009">
            <v>180809</v>
          </cell>
          <cell r="B1009" t="str">
            <v xml:space="preserve">Chuveiro elétrico tipo ducha Lorenzetti ou Corona </v>
          </cell>
          <cell r="C1009" t="str">
            <v xml:space="preserve">und </v>
          </cell>
          <cell r="D1009">
            <v>47.27</v>
          </cell>
        </row>
        <row r="1010">
          <cell r="A1010">
            <v>19</v>
          </cell>
          <cell r="B1010" t="str">
            <v xml:space="preserve">PINTURA </v>
          </cell>
          <cell r="C1010" t="str">
            <v/>
          </cell>
          <cell r="D1010" t="str">
            <v/>
          </cell>
        </row>
        <row r="1011">
          <cell r="A1011">
            <v>1901</v>
          </cell>
          <cell r="B1011" t="str">
            <v xml:space="preserve">SOBRE PAREDES E FORROS </v>
          </cell>
          <cell r="C1011" t="str">
            <v/>
          </cell>
          <cell r="D1011" t="str">
            <v/>
          </cell>
        </row>
        <row r="1012">
          <cell r="A1012">
            <v>190101</v>
          </cell>
          <cell r="B1012" t="str">
            <v xml:space="preserve">Emassamento de paredes e forros, com duas demãos de massa à base de PVA, marcas de referência Suvinil, Coral ou Metalatex </v>
          </cell>
          <cell r="C1012" t="str">
            <v xml:space="preserve">m2 </v>
          </cell>
          <cell r="D1012">
            <v>7.42</v>
          </cell>
        </row>
        <row r="1013">
          <cell r="A1013">
            <v>190102</v>
          </cell>
          <cell r="B1013" t="str">
            <v xml:space="preserve">Emassamento de paredes e forros com duas demãos de massa à base de óleo, marcas de referência Suvinil, Coral ou Metalatex </v>
          </cell>
          <cell r="C1013" t="str">
            <v xml:space="preserve">m2 </v>
          </cell>
          <cell r="D1013">
            <v>13.21</v>
          </cell>
        </row>
        <row r="1014">
          <cell r="A1014">
            <v>190103</v>
          </cell>
          <cell r="B1014" t="str">
            <v xml:space="preserve">Emassamento de paredes e forros, com duas demãos de massa acrílica, marcas de referência Suvinil, Coral ou Metalatex </v>
          </cell>
          <cell r="C1014" t="str">
            <v xml:space="preserve">m2 </v>
          </cell>
          <cell r="D1014">
            <v>9.7200000000000006</v>
          </cell>
        </row>
        <row r="1015">
          <cell r="A1015">
            <v>190104</v>
          </cell>
          <cell r="B1015" t="str">
            <v xml:space="preserve">Pintura com tinta látex PVA, marcas de referência Suvinil, Coral ou Metalatex, inclusive selador em paredes e forros a três demãos </v>
          </cell>
          <cell r="C1015" t="str">
            <v xml:space="preserve">m2 </v>
          </cell>
          <cell r="D1015">
            <v>11.81</v>
          </cell>
        </row>
        <row r="1016">
          <cell r="A1016">
            <v>190105</v>
          </cell>
          <cell r="B1016" t="str">
            <v xml:space="preserve">Pintura com tinta esmalte sintético, marcas de referência Suvinil, Coral ou Metalatex, inclusive selador acrílico, em paredes a três demãos </v>
          </cell>
          <cell r="C1016" t="str">
            <v xml:space="preserve">m2 </v>
          </cell>
          <cell r="D1016">
            <v>13.62</v>
          </cell>
        </row>
        <row r="1017">
          <cell r="A1017">
            <v>190106</v>
          </cell>
          <cell r="B1017" t="str">
            <v xml:space="preserve">Pintura com tinta acrílica, marcas de referência Suvinil, Coral ou Metalatex, inclusive selador acrílico, em paredes e forros, a três demãos </v>
          </cell>
          <cell r="C1017" t="str">
            <v xml:space="preserve">m2 </v>
          </cell>
          <cell r="D1017">
            <v>12.57</v>
          </cell>
        </row>
        <row r="1018">
          <cell r="A1018">
            <v>190107</v>
          </cell>
          <cell r="B1018" t="str">
            <v xml:space="preserve">Pintura com nata de cimento sobre superfície áspera a três demãos </v>
          </cell>
          <cell r="C1018" t="str">
            <v xml:space="preserve">m2 </v>
          </cell>
          <cell r="D1018">
            <v>1.77</v>
          </cell>
        </row>
        <row r="1019">
          <cell r="A1019">
            <v>190108</v>
          </cell>
          <cell r="B1019" t="str">
            <v xml:space="preserve">Pintura a cal a três demãos, em paredes internas ou externas </v>
          </cell>
          <cell r="C1019" t="str">
            <v xml:space="preserve">m2 </v>
          </cell>
          <cell r="D1019">
            <v>6.45</v>
          </cell>
        </row>
        <row r="1020">
          <cell r="A1020">
            <v>190109</v>
          </cell>
          <cell r="B1020" t="str">
            <v xml:space="preserve">Pintura de letra em parede dim. 20x30cm com tinta látex acrílica, marcas de referência Suvinil, Coral ou Metalatex </v>
          </cell>
          <cell r="C1020" t="str">
            <v xml:space="preserve">und </v>
          </cell>
          <cell r="D1020">
            <v>12.1</v>
          </cell>
        </row>
        <row r="1021">
          <cell r="A1021">
            <v>190114</v>
          </cell>
          <cell r="B1021" t="str">
            <v xml:space="preserve">Selador acrílico a uma demão, marcas de referência Suvinil, Coral ou Metalatex </v>
          </cell>
          <cell r="C1021" t="str">
            <v xml:space="preserve">m2 </v>
          </cell>
          <cell r="D1021">
            <v>2.91</v>
          </cell>
        </row>
        <row r="1022">
          <cell r="A1022">
            <v>190115</v>
          </cell>
          <cell r="B1022" t="str">
            <v xml:space="preserve">Pintura com tinta látex PVA, marcas de referência Suvinil, Coral ou Metalatex, inclusive selador em paredes e forros a duas demãos </v>
          </cell>
          <cell r="C1022" t="str">
            <v xml:space="preserve">m2 </v>
          </cell>
          <cell r="D1022">
            <v>9.57</v>
          </cell>
        </row>
        <row r="1023">
          <cell r="A1023">
            <v>190116</v>
          </cell>
          <cell r="B1023" t="str">
            <v xml:space="preserve">Pintura com tinta esmalte sintético, marcas de referência Suvinil, Coral ou Metalatex, inclusive selador acrílico, em paredes, a duas demãos </v>
          </cell>
          <cell r="C1023" t="str">
            <v xml:space="preserve">m2 </v>
          </cell>
          <cell r="D1023">
            <v>10.97</v>
          </cell>
        </row>
        <row r="1024">
          <cell r="A1024">
            <v>190117</v>
          </cell>
          <cell r="B1024" t="str">
            <v xml:space="preserve">Pintura com tinta acrílica, marcas de referência Suvinil, Coral e Metalatex, inclusive selador acrílico, em paredes e forros, a duas demãos </v>
          </cell>
          <cell r="C1024" t="str">
            <v xml:space="preserve">m2 </v>
          </cell>
          <cell r="D1024">
            <v>10.119999999999999</v>
          </cell>
        </row>
        <row r="1025">
          <cell r="A1025">
            <v>190121</v>
          </cell>
          <cell r="B1025" t="str">
            <v xml:space="preserve">Líquido selador para tinta PVA, uma demão, marcas de referência Suvinil, Coral ou Metalatex </v>
          </cell>
          <cell r="C1025" t="str">
            <v xml:space="preserve">m2 </v>
          </cell>
          <cell r="D1025">
            <v>1.42</v>
          </cell>
        </row>
        <row r="1026">
          <cell r="A1026">
            <v>1902</v>
          </cell>
          <cell r="B1026" t="str">
            <v xml:space="preserve">SOBRE CONCRETO OU BLOCOS CERÂMICOS APARENTES </v>
          </cell>
          <cell r="C1026" t="str">
            <v/>
          </cell>
          <cell r="D1026" t="str">
            <v/>
          </cell>
        </row>
        <row r="1027">
          <cell r="A1027">
            <v>190201</v>
          </cell>
          <cell r="B1027" t="str">
            <v xml:space="preserve">Pintura com verniz acrílico , marcas de referência Suvinil, Coral ou Metalatex sobre concreto ou blocos aparentes, a duas demãos </v>
          </cell>
          <cell r="C1027" t="str">
            <v xml:space="preserve">m2 </v>
          </cell>
          <cell r="D1027">
            <v>5.44</v>
          </cell>
        </row>
        <row r="1028">
          <cell r="A1028">
            <v>190202</v>
          </cell>
          <cell r="B1028" t="str">
            <v xml:space="preserve">Pintura à base de silicone, marcas de referência Suvinil, Coral ou Metalatex, sobre paredes de blocos cerâmicos ou concreto a uma demão </v>
          </cell>
          <cell r="C1028" t="str">
            <v xml:space="preserve">m2 </v>
          </cell>
          <cell r="D1028">
            <v>7.78</v>
          </cell>
        </row>
        <row r="1029">
          <cell r="A1029">
            <v>190203</v>
          </cell>
          <cell r="B1029" t="str">
            <v xml:space="preserve">Pintura com tinta acrílica, marcas de referência Suvinil, Coral ou Metalatex, inclusive selador acrílico, sobre concreto ou blocos de concreto a três demãos </v>
          </cell>
          <cell r="C1029" t="str">
            <v xml:space="preserve">m2 </v>
          </cell>
          <cell r="D1029">
            <v>12.22</v>
          </cell>
        </row>
        <row r="1030">
          <cell r="A1030">
            <v>190204</v>
          </cell>
          <cell r="B1030" t="str">
            <v xml:space="preserve">Pintura com tinta acrílica, marcas de referência Suvinil, Coral ou Metalatex, inclusive selador acrílico, em cobogós de concreto a duas demãos </v>
          </cell>
          <cell r="C1030" t="str">
            <v xml:space="preserve">m2 </v>
          </cell>
          <cell r="D1030">
            <v>14.77</v>
          </cell>
        </row>
        <row r="1031">
          <cell r="A1031">
            <v>190205</v>
          </cell>
          <cell r="B1031" t="str">
            <v xml:space="preserve">Caiação de meio-fio a três demãos </v>
          </cell>
          <cell r="C1031" t="str">
            <v xml:space="preserve">m2 </v>
          </cell>
          <cell r="D1031">
            <v>5.22</v>
          </cell>
        </row>
        <row r="1032">
          <cell r="A1032">
            <v>190211</v>
          </cell>
          <cell r="B1032" t="str">
            <v xml:space="preserve">Pintura com tinta pva, sobre concreto ou bloco de concreto, a duas demãos, marcas de referência Suvinil, Coral ou Metalatex </v>
          </cell>
          <cell r="C1032" t="str">
            <v xml:space="preserve">m2 </v>
          </cell>
          <cell r="D1032">
            <v>9.57</v>
          </cell>
        </row>
        <row r="1033">
          <cell r="A1033">
            <v>1903</v>
          </cell>
          <cell r="B1033" t="str">
            <v xml:space="preserve">SOBRE MADEIRA </v>
          </cell>
          <cell r="C1033" t="str">
            <v/>
          </cell>
          <cell r="D1033" t="str">
            <v/>
          </cell>
        </row>
        <row r="1034">
          <cell r="A1034">
            <v>190301</v>
          </cell>
          <cell r="B1034" t="str">
            <v xml:space="preserve">Emassamento de esquadrias de madeira, com duas demãos de massa à base de óleo, marcas de referência Suvinil, Coral ou Metalatex </v>
          </cell>
          <cell r="C1034" t="str">
            <v xml:space="preserve">m2 </v>
          </cell>
          <cell r="D1034">
            <v>11.96</v>
          </cell>
        </row>
        <row r="1035">
          <cell r="A1035">
            <v>190302</v>
          </cell>
          <cell r="B1035" t="str">
            <v xml:space="preserve">Pintura com tinta esmalte sintético, marcas de referência Suvinil, Coral ou Metalatex, inclusive fundo branco nivelador, em madeira a duas demãos </v>
          </cell>
          <cell r="C1035" t="str">
            <v xml:space="preserve">m2 </v>
          </cell>
          <cell r="D1035">
            <v>11.85</v>
          </cell>
        </row>
        <row r="1036">
          <cell r="A1036">
            <v>190303</v>
          </cell>
          <cell r="B1036" t="str">
            <v xml:space="preserve">Pintura com verniz, marcas de referência Suvinil, Coral ou Metalatex em madeira a três demãos </v>
          </cell>
          <cell r="C1036" t="str">
            <v xml:space="preserve">m2 </v>
          </cell>
          <cell r="D1036">
            <v>11.07</v>
          </cell>
        </row>
        <row r="1037">
          <cell r="A1037">
            <v>190306</v>
          </cell>
          <cell r="B1037" t="str">
            <v xml:space="preserve">Pintura com verniz filtro solar fosco em madeira a três demãos, marcas de referência Suvinil, Coral ou Metalatex </v>
          </cell>
          <cell r="C1037" t="str">
            <v xml:space="preserve">m2 </v>
          </cell>
          <cell r="D1037">
            <v>11.46</v>
          </cell>
        </row>
        <row r="1038">
          <cell r="A1038">
            <v>1904</v>
          </cell>
          <cell r="B1038" t="str">
            <v xml:space="preserve">SOBRE METAL </v>
          </cell>
          <cell r="C1038" t="str">
            <v/>
          </cell>
          <cell r="D1038" t="str">
            <v/>
          </cell>
        </row>
        <row r="1039">
          <cell r="A1039">
            <v>190417</v>
          </cell>
          <cell r="B1039" t="str">
            <v xml:space="preserve">Pintura com tinta esmalte sintético, marcas de referência Suvinil, Coral ou Metalatex, a duas demãos, inclusive fundo anticorrosivo a uma demão em metal </v>
          </cell>
          <cell r="C1039" t="str">
            <v xml:space="preserve">m2 </v>
          </cell>
          <cell r="D1039">
            <v>10.76</v>
          </cell>
        </row>
        <row r="1040">
          <cell r="A1040">
            <v>1905</v>
          </cell>
          <cell r="B1040" t="str">
            <v xml:space="preserve">SOBRE ELEMENTOS ESPECIAIS </v>
          </cell>
          <cell r="C1040" t="str">
            <v/>
          </cell>
          <cell r="D1040" t="str">
            <v/>
          </cell>
        </row>
        <row r="1041">
          <cell r="A1041">
            <v>190501</v>
          </cell>
          <cell r="B1041" t="str">
            <v xml:space="preserve">Pintura de letras em chapas de ferro, dimensões 20x30cm, com tinta óleo ou esmalte, a duas demãos, marcas de referência Suvinil, Coral ou Metalatex </v>
          </cell>
          <cell r="C1041" t="str">
            <v xml:space="preserve">und </v>
          </cell>
          <cell r="D1041">
            <v>2.5</v>
          </cell>
        </row>
        <row r="1042">
          <cell r="A1042">
            <v>1906</v>
          </cell>
          <cell r="B1042" t="str">
            <v xml:space="preserve">SOBRE PISOS </v>
          </cell>
          <cell r="C1042" t="str">
            <v/>
          </cell>
          <cell r="D1042" t="str">
            <v/>
          </cell>
        </row>
        <row r="1043">
          <cell r="A1043">
            <v>190601</v>
          </cell>
          <cell r="B1043" t="str">
            <v xml:space="preserve">Pintura à base de epoxi , marcas de referência Suvinil, Coral ou Metalatex, em faixas com largura de 5 cm para demarcação de quadra de esportes </v>
          </cell>
          <cell r="C1043" t="str">
            <v xml:space="preserve">m </v>
          </cell>
          <cell r="D1043">
            <v>15.97</v>
          </cell>
        </row>
        <row r="1044">
          <cell r="A1044">
            <v>190602</v>
          </cell>
          <cell r="B1044" t="str">
            <v xml:space="preserve">Pintura com tinta à base de resinas acrílicas, marcas de referência Suvinil, Coral ou Metalatex, sobre piso de concreto, a duas demãos </v>
          </cell>
          <cell r="C1044" t="str">
            <v xml:space="preserve">m2 </v>
          </cell>
          <cell r="D1044">
            <v>17.72</v>
          </cell>
        </row>
        <row r="1045">
          <cell r="A1045">
            <v>190603</v>
          </cell>
          <cell r="B1045" t="str">
            <v xml:space="preserve">Pintura sobre pisos, marcas de referência Novacor, Coral ou Suvinil, a duas demãos </v>
          </cell>
          <cell r="C1045" t="str">
            <v xml:space="preserve">m2 </v>
          </cell>
          <cell r="D1045">
            <v>10.44</v>
          </cell>
        </row>
        <row r="1046">
          <cell r="A1046">
            <v>190604</v>
          </cell>
          <cell r="B1046" t="str">
            <v xml:space="preserve">Pintura à base de epoxi, marcas de referência Suvinil, Coral ou Metalatex, em faixas com largura de 8 cm, para demarcação de quadra de esportes </v>
          </cell>
          <cell r="C1046" t="str">
            <v xml:space="preserve">m </v>
          </cell>
          <cell r="D1046">
            <v>25.57</v>
          </cell>
        </row>
        <row r="1047">
          <cell r="A1047">
            <v>1907</v>
          </cell>
          <cell r="B1047" t="str">
            <v xml:space="preserve">REVISÕES E REPAROS </v>
          </cell>
          <cell r="C1047" t="str">
            <v/>
          </cell>
          <cell r="D1047" t="str">
            <v/>
          </cell>
        </row>
        <row r="1048">
          <cell r="A1048">
            <v>190703</v>
          </cell>
          <cell r="B1048" t="str">
            <v xml:space="preserve">Correção com massa rápida em esquadrias de ferro (onde houver imperfeições) </v>
          </cell>
          <cell r="C1048" t="str">
            <v xml:space="preserve">m2 </v>
          </cell>
          <cell r="D1048">
            <v>8.2899999999999991</v>
          </cell>
        </row>
        <row r="1049">
          <cell r="A1049">
            <v>20</v>
          </cell>
          <cell r="B1049" t="str">
            <v xml:space="preserve">SERVIÇOS COMPLEMENTARES EXTERNOS </v>
          </cell>
          <cell r="C1049" t="str">
            <v/>
          </cell>
          <cell r="D1049" t="str">
            <v/>
          </cell>
        </row>
        <row r="1050">
          <cell r="A1050">
            <v>2001</v>
          </cell>
          <cell r="B1050" t="str">
            <v xml:space="preserve">MUROS E FECHAMENTOS </v>
          </cell>
          <cell r="C1050" t="str">
            <v/>
          </cell>
          <cell r="D1050" t="str">
            <v/>
          </cell>
        </row>
        <row r="1051">
          <cell r="A1051">
            <v>200101</v>
          </cell>
          <cell r="B1051" t="str">
            <v xml:space="preserve">Alambrado c/ tela losangular de arame fio 12 malha 2" revest. em PVC com tubo de ferro galvanizado vertical de 2 1/2" e horizontal de 1" incl. portão, pintados com esmalte sobre fundo anticorrosivo </v>
          </cell>
          <cell r="C1051" t="str">
            <v xml:space="preserve">m2 </v>
          </cell>
          <cell r="D1051">
            <v>108.6</v>
          </cell>
        </row>
        <row r="1052">
          <cell r="A1052">
            <v>200104</v>
          </cell>
          <cell r="B1052" t="str">
            <v xml:space="preserve">Cerca de madeira com ripas de 7 x 2 cm, altura de 1.50 m e caibro de 8 x 8 cm em madeira de lei espaçados a cada 2.0 m </v>
          </cell>
          <cell r="C1052" t="str">
            <v xml:space="preserve">m </v>
          </cell>
          <cell r="D1052">
            <v>125.25</v>
          </cell>
        </row>
        <row r="1053">
          <cell r="A1053">
            <v>200105</v>
          </cell>
          <cell r="B1053" t="str">
            <v xml:space="preserve">Cerca com tela fio 16 malha losangular de 2", fixadas c/ grampos em pontaletes de madeira 8x8cm espaçados de 1.5m, com bases concretadas e com três fios tensores de arame galvanizado n.12 </v>
          </cell>
          <cell r="C1053" t="str">
            <v xml:space="preserve">m </v>
          </cell>
          <cell r="D1053">
            <v>76.33</v>
          </cell>
        </row>
        <row r="1054">
          <cell r="A1054">
            <v>200106</v>
          </cell>
          <cell r="B1054" t="str">
            <v xml:space="preserve">(**)Muro de alvenaria de bloco cerâmico, esp. 10cm, com pilares a cada 3 m, revestido com chapisco </v>
          </cell>
          <cell r="C1054" t="str">
            <v xml:space="preserve">m2 </v>
          </cell>
          <cell r="D1054">
            <v>80.540000000000006</v>
          </cell>
        </row>
        <row r="1055">
          <cell r="A1055">
            <v>200107</v>
          </cell>
          <cell r="B1055" t="str">
            <v xml:space="preserve">Cerca com cinco fios de arame liso n. 12 fixados com grampos em pontaletes de 8 x 8cm a cada 2.0 m e altura livre de 1.6 m </v>
          </cell>
          <cell r="C1055" t="str">
            <v xml:space="preserve">m </v>
          </cell>
          <cell r="D1055">
            <v>43.34</v>
          </cell>
        </row>
        <row r="1056">
          <cell r="A1056">
            <v>200108</v>
          </cell>
          <cell r="B1056" t="str">
            <v xml:space="preserve">Muro de arrimo de concreto ciclópico com aterro na parte posterior, inclusive forma de madeira e dreno de brita </v>
          </cell>
          <cell r="C1056" t="str">
            <v xml:space="preserve">m3 </v>
          </cell>
          <cell r="D1056">
            <v>572.75</v>
          </cell>
        </row>
        <row r="1057">
          <cell r="A1057">
            <v>200120</v>
          </cell>
          <cell r="B1057" t="str">
            <v xml:space="preserve">Cerca c/tela losang. arame fio 12 malha 2" revest. em PVC com mourão de concreto fixado em solo, altura de 2.30m, base de 15x15cm e topo de 11x11cm a cada 3m, c/3 fios tensores, incl. sapata de 40x40x50cm </v>
          </cell>
          <cell r="C1057" t="str">
            <v xml:space="preserve">m </v>
          </cell>
          <cell r="D1057">
            <v>107.7</v>
          </cell>
        </row>
        <row r="1058">
          <cell r="A1058">
            <v>200121</v>
          </cell>
          <cell r="B1058" t="str">
            <v xml:space="preserve">Cerca c/tela losang. arame fio 12 malha 2" revest. em PVC com mourão de concreto fixado em rocha, altura de 2.30m, base de 15x15cm e topo de 11x11cm a cada 3m, c/3 fios tensores, incl. chumbadores e bloco de 30x30x40cm </v>
          </cell>
          <cell r="C1058" t="str">
            <v xml:space="preserve">m </v>
          </cell>
          <cell r="D1058">
            <v>132.49</v>
          </cell>
        </row>
        <row r="1059">
          <cell r="A1059">
            <v>200124</v>
          </cell>
          <cell r="B1059" t="str">
            <v xml:space="preserve">Muro de alvenaria de blocos cerâmicos 10x20x20cm, c/ pilares a cada 2 m, esp. 10cm e h=2.5m, revestido com chapisco, reboco e pintura acrílica a 2 demãos, incl. pilares, cintas e sapatas, empregando arg. cimento cal e areia </v>
          </cell>
          <cell r="C1059" t="str">
            <v xml:space="preserve">m </v>
          </cell>
          <cell r="D1059">
            <v>449.56</v>
          </cell>
        </row>
        <row r="1060">
          <cell r="A1060">
            <v>200128</v>
          </cell>
          <cell r="B1060" t="str">
            <v xml:space="preserve">Alambrado sobre muro existente, executado em tela fio 12 malha 3", com 02 fios tensores, fixados em tubos de FG 11/2" colocados a cada 3m (h do alambrado =1,5m), inlcusive chumbamento no muro </v>
          </cell>
          <cell r="C1060" t="str">
            <v xml:space="preserve">m2 </v>
          </cell>
          <cell r="D1060">
            <v>126.6</v>
          </cell>
        </row>
        <row r="1061">
          <cell r="A1061">
            <v>200129</v>
          </cell>
          <cell r="B1061" t="str">
            <v xml:space="preserve">Cerca com mourão de concreto fixado em solo, altura 2.30m, base de 15x15cm e topo 11x11cm, com 10 fios de arame galvanizado liso nº 10 </v>
          </cell>
          <cell r="C1061" t="str">
            <v xml:space="preserve">m </v>
          </cell>
          <cell r="D1061">
            <v>49.55</v>
          </cell>
        </row>
        <row r="1062">
          <cell r="A1062">
            <v>200130</v>
          </cell>
          <cell r="B1062" t="str">
            <v xml:space="preserve">Gradil H = 1.90m padrão SEDU em tudo de FG 2" e barra chata de 11/2"x1/4", para fixação sobre mureta conforme projeto, exclusive a mureta. </v>
          </cell>
          <cell r="C1062" t="str">
            <v xml:space="preserve">m </v>
          </cell>
          <cell r="D1062">
            <v>393.19</v>
          </cell>
        </row>
        <row r="1063">
          <cell r="A1063">
            <v>200131</v>
          </cell>
          <cell r="B1063" t="str">
            <v xml:space="preserve">Gradil H = 1.90m padrão SEDU em tubo de FG 31/2" e barra chata de 2"x1/4" para fixação sobre mureta conforme projeto, exclusive a mureta. </v>
          </cell>
          <cell r="C1063" t="str">
            <v xml:space="preserve">m </v>
          </cell>
          <cell r="D1063">
            <v>726.87</v>
          </cell>
        </row>
        <row r="1064">
          <cell r="A1064">
            <v>2002</v>
          </cell>
          <cell r="B1064" t="str">
            <v xml:space="preserve">PAVIMENTAÇÃO </v>
          </cell>
          <cell r="C1064" t="str">
            <v/>
          </cell>
          <cell r="D1064" t="str">
            <v/>
          </cell>
        </row>
        <row r="1065">
          <cell r="A1065">
            <v>200202</v>
          </cell>
          <cell r="B1065" t="str">
            <v xml:space="preserve">Meio-fio de concreto pré-moldado com dimensões de 15x12x30x100 cm, rejuntados com argamassa de cimento e areia no traço 1:3 </v>
          </cell>
          <cell r="C1065" t="str">
            <v xml:space="preserve">m </v>
          </cell>
          <cell r="D1065">
            <v>27.35</v>
          </cell>
        </row>
        <row r="1066">
          <cell r="A1066">
            <v>200206</v>
          </cell>
          <cell r="B1066" t="str">
            <v xml:space="preserve">Blocos pré-moldados de concreto tipo pavi-s ou equivalente, espessura de 8 cm e resistência a compressão mínima de 35MPa, assentados sobre colchão de pó de pedra na espessura de 10 cm </v>
          </cell>
          <cell r="C1066" t="str">
            <v xml:space="preserve">m2 </v>
          </cell>
          <cell r="D1066">
            <v>47.63</v>
          </cell>
        </row>
        <row r="1067">
          <cell r="A1067">
            <v>200209</v>
          </cell>
          <cell r="B1067" t="str">
            <v xml:space="preserve">Passeio de cimentado camurçado com argamassa de cimento e areia no traço 1:3 esp. 1.5cm e lastro de concreto com 8cm de espessura, inclusive preparo de caixa </v>
          </cell>
          <cell r="C1067" t="str">
            <v xml:space="preserve">m2 </v>
          </cell>
          <cell r="D1067">
            <v>63.85</v>
          </cell>
        </row>
        <row r="1068">
          <cell r="A1068">
            <v>200214</v>
          </cell>
          <cell r="B1068" t="str">
            <v xml:space="preserve">Blocos pré-moldados de concreto tipo pavi-s ou equivalente, espessura 10 cm e resistência a compressão mínima de 35MPa, assentados sobre colchão de pó de pedra na espessura de 10 cm </v>
          </cell>
          <cell r="C1068" t="str">
            <v xml:space="preserve">m2 </v>
          </cell>
          <cell r="D1068">
            <v>58.87</v>
          </cell>
        </row>
        <row r="1069">
          <cell r="A1069">
            <v>200223</v>
          </cell>
          <cell r="B1069" t="str">
            <v xml:space="preserve">Execução de lastro de brita nº 02 sob passeios e ciclovias, incl. escavação </v>
          </cell>
          <cell r="C1069" t="str">
            <v xml:space="preserve">m3 </v>
          </cell>
          <cell r="D1069">
            <v>100.25</v>
          </cell>
        </row>
        <row r="1070">
          <cell r="A1070">
            <v>200229</v>
          </cell>
          <cell r="B1070" t="str">
            <v xml:space="preserve">Meio-fio de concreto moldado in-loco com formas de chapa compensada resinada 6mm, nas dimensões 10 x 30 cm, incl. escavação, reaterro e bota-fora </v>
          </cell>
          <cell r="C1070" t="str">
            <v xml:space="preserve">m </v>
          </cell>
          <cell r="D1070">
            <v>38.44</v>
          </cell>
        </row>
        <row r="1071">
          <cell r="A1071">
            <v>200237</v>
          </cell>
          <cell r="B1071" t="str">
            <v xml:space="preserve">Blocos pré-moldados de concreto tipo pavi-s ou equivalente, espessura de 6 cm e resistência a compressão mínima de 35MPa, assentados sobre colchão de pó de pedra na espessura de 10 cm </v>
          </cell>
          <cell r="C1071" t="str">
            <v xml:space="preserve">m2 </v>
          </cell>
          <cell r="D1071">
            <v>40.869999999999997</v>
          </cell>
        </row>
        <row r="1072">
          <cell r="A1072">
            <v>200240</v>
          </cell>
          <cell r="B1072" t="str">
            <v xml:space="preserve">Calçamento de pedra portuguesa, inclusive lastro de concreto com 8cm de espessura para regularização, assentado com cimento e areia </v>
          </cell>
          <cell r="C1072" t="str">
            <v xml:space="preserve">m2 </v>
          </cell>
          <cell r="D1072">
            <v>86.37</v>
          </cell>
        </row>
        <row r="1073">
          <cell r="A1073">
            <v>200243</v>
          </cell>
          <cell r="B1073" t="str">
            <v xml:space="preserve">Canaleta no piso em concreto simples com dimensões internas de 20 x 10 cm e grelha em ferro diam. 1/2" a cada 3 cm fixados em cantoneira de 3/4" x 1/8" apoiada sobre requadro em cantoneira de 1" x 3/16" </v>
          </cell>
          <cell r="C1073" t="str">
            <v xml:space="preserve">m </v>
          </cell>
          <cell r="D1073">
            <v>130.5</v>
          </cell>
        </row>
        <row r="1074">
          <cell r="A1074">
            <v>200244</v>
          </cell>
          <cell r="B1074" t="str">
            <v xml:space="preserve">Fornecimento e assentamento de blocos hexagonais de concreto h=6cm, sobre coxim de areia </v>
          </cell>
          <cell r="C1074" t="str">
            <v xml:space="preserve">m2 </v>
          </cell>
          <cell r="D1074">
            <v>40.67</v>
          </cell>
        </row>
        <row r="1075">
          <cell r="A1075">
            <v>200246</v>
          </cell>
          <cell r="B1075" t="str">
            <v xml:space="preserve">Fornecimento e assentamento de blocos hexagonais de concreto h=8cm, sobre coxim de areia </v>
          </cell>
          <cell r="C1075" t="str">
            <v xml:space="preserve">m2 </v>
          </cell>
          <cell r="D1075">
            <v>46.96</v>
          </cell>
        </row>
        <row r="1076">
          <cell r="A1076">
            <v>2003</v>
          </cell>
          <cell r="B1076" t="str">
            <v xml:space="preserve">PAISAGISMO </v>
          </cell>
          <cell r="C1076" t="str">
            <v/>
          </cell>
          <cell r="D1076" t="str">
            <v/>
          </cell>
        </row>
        <row r="1077">
          <cell r="A1077">
            <v>200303</v>
          </cell>
          <cell r="B1077" t="str">
            <v xml:space="preserve">Fornecimento de grama tipo esmeralda em placas com espessura de 0.06 m, exclusive plantio </v>
          </cell>
          <cell r="C1077" t="str">
            <v xml:space="preserve">m2 </v>
          </cell>
          <cell r="D1077">
            <v>6.53</v>
          </cell>
        </row>
        <row r="1078">
          <cell r="A1078">
            <v>200304</v>
          </cell>
          <cell r="B1078" t="str">
            <v xml:space="preserve">Manutenção para poda e limpeza de árvores e arbustos </v>
          </cell>
          <cell r="C1078" t="str">
            <v xml:space="preserve">m2 </v>
          </cell>
          <cell r="D1078">
            <v>0.01</v>
          </cell>
        </row>
        <row r="1079">
          <cell r="A1079">
            <v>200305</v>
          </cell>
          <cell r="B1079" t="str">
            <v xml:space="preserve">Fornecimento e espalhamento de areia média lavada </v>
          </cell>
          <cell r="C1079" t="str">
            <v xml:space="preserve">m3 </v>
          </cell>
          <cell r="D1079">
            <v>92.76</v>
          </cell>
        </row>
        <row r="1080">
          <cell r="A1080">
            <v>200306</v>
          </cell>
          <cell r="B1080" t="str">
            <v xml:space="preserve">Fornecimento e espalhamento de brita 1 ou 2 </v>
          </cell>
          <cell r="C1080" t="str">
            <v xml:space="preserve">m3 </v>
          </cell>
          <cell r="D1080">
            <v>80.37</v>
          </cell>
        </row>
        <row r="1081">
          <cell r="A1081">
            <v>200307</v>
          </cell>
          <cell r="B1081" t="str">
            <v xml:space="preserve">Fornecimento e espalhamento de terra vegetal </v>
          </cell>
          <cell r="C1081" t="str">
            <v xml:space="preserve">m3 </v>
          </cell>
          <cell r="D1081">
            <v>88.77</v>
          </cell>
        </row>
        <row r="1082">
          <cell r="A1082">
            <v>200323</v>
          </cell>
          <cell r="B1082" t="str">
            <v xml:space="preserve">Fornecimento e espalhamento de pó de pedra </v>
          </cell>
          <cell r="C1082" t="str">
            <v xml:space="preserve">m3 </v>
          </cell>
          <cell r="D1082">
            <v>63.14</v>
          </cell>
        </row>
        <row r="1083">
          <cell r="A1083">
            <v>200326</v>
          </cell>
          <cell r="B1083" t="str">
            <v xml:space="preserve">Fornecimento e plantio de grama em placas tipo esmeralda </v>
          </cell>
          <cell r="C1083" t="str">
            <v xml:space="preserve">m2 </v>
          </cell>
          <cell r="D1083">
            <v>12.2</v>
          </cell>
        </row>
        <row r="1084">
          <cell r="A1084">
            <v>2004</v>
          </cell>
          <cell r="B1084" t="str">
            <v xml:space="preserve">TRATAMENTO, CONSERVAÇÃO E LIMPEZA </v>
          </cell>
          <cell r="C1084" t="str">
            <v/>
          </cell>
          <cell r="D1084" t="str">
            <v/>
          </cell>
        </row>
        <row r="1085">
          <cell r="A1085">
            <v>200401</v>
          </cell>
          <cell r="B1085" t="str">
            <v xml:space="preserve">Limpeza geral da obra </v>
          </cell>
          <cell r="C1085" t="str">
            <v xml:space="preserve">m2 </v>
          </cell>
          <cell r="D1085">
            <v>4.71</v>
          </cell>
        </row>
        <row r="1086">
          <cell r="A1086">
            <v>200402</v>
          </cell>
          <cell r="B1086" t="str">
            <v xml:space="preserve">Limpeza geral de obras (quadras, praças e jardins) </v>
          </cell>
          <cell r="C1086" t="str">
            <v xml:space="preserve">m2 </v>
          </cell>
          <cell r="D1086">
            <v>0.47</v>
          </cell>
        </row>
        <row r="1087">
          <cell r="A1087">
            <v>200404</v>
          </cell>
          <cell r="B1087" t="str">
            <v xml:space="preserve">Limpeza de pisos e revestimentos cerâmicos </v>
          </cell>
          <cell r="C1087" t="str">
            <v xml:space="preserve">m2 </v>
          </cell>
          <cell r="D1087">
            <v>6.25</v>
          </cell>
        </row>
        <row r="1088">
          <cell r="A1088">
            <v>200405</v>
          </cell>
          <cell r="B1088" t="str">
            <v xml:space="preserve">Limpeza de aparelhos sanitários, exclusive metais </v>
          </cell>
          <cell r="C1088" t="str">
            <v xml:space="preserve">und </v>
          </cell>
          <cell r="D1088">
            <v>2.83</v>
          </cell>
        </row>
        <row r="1089">
          <cell r="A1089">
            <v>200406</v>
          </cell>
          <cell r="B1089" t="str">
            <v xml:space="preserve">Limpeza de metais sanitários </v>
          </cell>
          <cell r="C1089" t="str">
            <v xml:space="preserve">und </v>
          </cell>
          <cell r="D1089">
            <v>1.22</v>
          </cell>
        </row>
        <row r="1090">
          <cell r="A1090">
            <v>2005</v>
          </cell>
          <cell r="B1090" t="str">
            <v xml:space="preserve">DIVERSOS EXTERNOS </v>
          </cell>
          <cell r="C1090" t="str">
            <v/>
          </cell>
          <cell r="D1090" t="str">
            <v/>
          </cell>
        </row>
        <row r="1091">
          <cell r="A1091">
            <v>200501</v>
          </cell>
          <cell r="B1091" t="str">
            <v xml:space="preserve">Conjunto de 03 mastros, para bandeira, em ferro galvanizado, 2 com 7,50m de altura e 1 com 9,0m de altura, nos diâmetros de 4", 3" e 2", inclusive base de concreto, conf. detalhe de projeto </v>
          </cell>
          <cell r="C1091" t="str">
            <v xml:space="preserve">und </v>
          </cell>
          <cell r="D1091">
            <v>5452.26</v>
          </cell>
        </row>
        <row r="1092">
          <cell r="A1092">
            <v>200502</v>
          </cell>
          <cell r="B1092" t="str">
            <v xml:space="preserve">Letra de ferro batido com altura 10 cm, inclusive fundo protetor e pintura a óleo ou esmalte </v>
          </cell>
          <cell r="C1092" t="str">
            <v xml:space="preserve">und </v>
          </cell>
          <cell r="D1092">
            <v>36.65</v>
          </cell>
        </row>
        <row r="1093">
          <cell r="A1093">
            <v>200503</v>
          </cell>
          <cell r="B1093" t="str">
            <v xml:space="preserve">Letra de chapa de ferro galvanizado dim 20 x 30 cm, inclusive fundo protetor e pintura a esmalte sintético </v>
          </cell>
          <cell r="C1093" t="str">
            <v xml:space="preserve">und </v>
          </cell>
          <cell r="D1093">
            <v>82.28</v>
          </cell>
        </row>
        <row r="1094">
          <cell r="A1094">
            <v>200504</v>
          </cell>
          <cell r="B1094" t="str">
            <v xml:space="preserve">Letras de chapa de ferro galvanizado com altura 10cm, inclusive fundo protetor e pintura a óleo ou esmalte </v>
          </cell>
          <cell r="C1094" t="str">
            <v xml:space="preserve">und </v>
          </cell>
          <cell r="D1094">
            <v>32.06</v>
          </cell>
        </row>
        <row r="1095">
          <cell r="A1095">
            <v>200511</v>
          </cell>
          <cell r="B1095" t="str">
            <v xml:space="preserve">Banco de concreto aparente com tampo de 40x40x5 cm e base de 20x20x36 cm para mesa de jogos, conforme detalhe em projeto </v>
          </cell>
          <cell r="C1095" t="str">
            <v xml:space="preserve">und </v>
          </cell>
          <cell r="D1095">
            <v>92.84</v>
          </cell>
        </row>
        <row r="1096">
          <cell r="A1096">
            <v>200512</v>
          </cell>
          <cell r="B1096" t="str">
            <v xml:space="preserve">Mesa de concreto aparente com tampo de 60x60x5 cm, base de 30x30x75 cm e tabuleiro 40x40cm embutido no concreto, feito com pastilhas de mármore branco e granito preto de 5x5x2cm conf. projeto </v>
          </cell>
          <cell r="C1096" t="str">
            <v xml:space="preserve">und </v>
          </cell>
          <cell r="D1096">
            <v>317.12</v>
          </cell>
        </row>
        <row r="1097">
          <cell r="A1097">
            <v>200513</v>
          </cell>
          <cell r="B1097" t="str">
            <v xml:space="preserve">Escada tipo marinheiro de tubo de ferro 1" e 3/4", com h=4.20m, para acesso a caixa d'água, inclusive pintura em esmalte sintético, conforme detalhe em projeto </v>
          </cell>
          <cell r="C1097" t="str">
            <v xml:space="preserve">und </v>
          </cell>
          <cell r="D1097">
            <v>791.56</v>
          </cell>
        </row>
        <row r="1098">
          <cell r="A1098">
            <v>200517</v>
          </cell>
          <cell r="B1098" t="str">
            <v xml:space="preserve">Placa para inauguração de obra em alumínio fundido, dimensões 30 x 50 cm, inclusive assentamento </v>
          </cell>
          <cell r="C1098" t="str">
            <v xml:space="preserve">und </v>
          </cell>
          <cell r="D1098">
            <v>436.98</v>
          </cell>
        </row>
        <row r="1099">
          <cell r="A1099">
            <v>200549</v>
          </cell>
          <cell r="B1099" t="str">
            <v xml:space="preserve">Brises de chapa de cimento amianto, acabamento esmalte sintético acetinado branco, peça com dimensões 110x25cm (exclusive pintura) </v>
          </cell>
          <cell r="C1099" t="str">
            <v xml:space="preserve">und </v>
          </cell>
          <cell r="D1099">
            <v>42.3</v>
          </cell>
        </row>
        <row r="1100">
          <cell r="A1100">
            <v>200562</v>
          </cell>
          <cell r="B1100" t="str">
            <v xml:space="preserve">Caixa pré-moldada de concreto para aparelho de ar condicionado de 18.000 BTU </v>
          </cell>
          <cell r="C1100" t="str">
            <v xml:space="preserve">und </v>
          </cell>
          <cell r="D1100">
            <v>150.13999999999999</v>
          </cell>
        </row>
        <row r="1101">
          <cell r="A1101">
            <v>200563</v>
          </cell>
          <cell r="B1101" t="str">
            <v xml:space="preserve">Banco de concreto armado aparente com apoios de alvenaria assentada com argamassa de cimento, cal e areia, largura de 0,50m e espessura de 0,05m </v>
          </cell>
          <cell r="C1101" t="str">
            <v xml:space="preserve">m </v>
          </cell>
          <cell r="D1101">
            <v>83.94</v>
          </cell>
        </row>
        <row r="1102">
          <cell r="A1102">
            <v>200572</v>
          </cell>
          <cell r="B1102" t="str">
            <v xml:space="preserve">Poço c/ anéis pré-moldados diam. 1.5m e profundidade de 7m, inclusive fornecimento </v>
          </cell>
          <cell r="C1102" t="str">
            <v xml:space="preserve">und </v>
          </cell>
          <cell r="D1102">
            <v>1011.85</v>
          </cell>
        </row>
        <row r="1103">
          <cell r="A1103">
            <v>200573</v>
          </cell>
          <cell r="B1103" t="str">
            <v xml:space="preserve">Bicicletário em tubo de ferro galvanizado 1" e ferro liso 1/2", inclusive pintura, conforme projeto padrão SEDU </v>
          </cell>
          <cell r="C1103" t="str">
            <v xml:space="preserve">m </v>
          </cell>
          <cell r="D1103">
            <v>107.14</v>
          </cell>
        </row>
        <row r="1104">
          <cell r="A1104">
            <v>2007</v>
          </cell>
          <cell r="B1104" t="str">
            <v xml:space="preserve">QUADRA DE ESPORTES (Ver nota 9 da planilha) </v>
          </cell>
          <cell r="C1104" t="str">
            <v/>
          </cell>
          <cell r="D1104" t="str">
            <v/>
          </cell>
        </row>
        <row r="1105">
          <cell r="A1105">
            <v>200702</v>
          </cell>
          <cell r="B1105" t="str">
            <v xml:space="preserve">Piso quadra poliesportiva fck&gt;=25MPa, camada única e.10cm, c/ arm. mínima 1/3 da altura, acab. superf. c/ rotoalisador, juntas c/ corte serra diamantada preenchida c/ mastique, sobre base solo brita 30% esp.10cm e resina endur. </v>
          </cell>
          <cell r="C1105" t="str">
            <v xml:space="preserve">m2 </v>
          </cell>
          <cell r="D1105">
            <v>88.17</v>
          </cell>
        </row>
        <row r="1106">
          <cell r="A1106">
            <v>200703</v>
          </cell>
          <cell r="B1106" t="str">
            <v xml:space="preserve">Pintura à base de epoxi, marcas de referência Suvinil, Coral ou Novacor, em faixas com largura de 5cm, para demarcação de quadras de esportes </v>
          </cell>
          <cell r="C1106" t="str">
            <v xml:space="preserve">m </v>
          </cell>
          <cell r="D1106">
            <v>15.97</v>
          </cell>
        </row>
        <row r="1107">
          <cell r="A1107">
            <v>200704</v>
          </cell>
          <cell r="B1107" t="str">
            <v xml:space="preserve">Pintura com tinta à base de resinas acrílicas, marcas de referencia Suvinil, Coral ou Novacor, sobre piso de concreto a duas demãos </v>
          </cell>
          <cell r="C1107" t="str">
            <v xml:space="preserve">m2 </v>
          </cell>
          <cell r="D1107">
            <v>17.72</v>
          </cell>
        </row>
        <row r="1108">
          <cell r="A1108">
            <v>200705</v>
          </cell>
          <cell r="B1108" t="str">
            <v xml:space="preserve">Rede para voleibol com malha grossa, faixas de lona superior e inferior </v>
          </cell>
          <cell r="C1108" t="str">
            <v xml:space="preserve">und </v>
          </cell>
          <cell r="D1108">
            <v>66.94</v>
          </cell>
        </row>
        <row r="1109">
          <cell r="A1109">
            <v>200706</v>
          </cell>
          <cell r="B1109" t="str">
            <v xml:space="preserve">Suporte para tabela de basquete de concreto armado Fck = 15MPa, inclusive forma, armação, lançamento e desforma </v>
          </cell>
          <cell r="C1109" t="str">
            <v xml:space="preserve">und </v>
          </cell>
          <cell r="D1109">
            <v>2215.3200000000002</v>
          </cell>
        </row>
        <row r="1110">
          <cell r="A1110">
            <v>200707</v>
          </cell>
          <cell r="B1110" t="str">
            <v xml:space="preserve">Trave para futebol de salão de tubo de ferro galvanizado 3", com recuo, removível </v>
          </cell>
          <cell r="C1110" t="str">
            <v xml:space="preserve">und </v>
          </cell>
          <cell r="D1110">
            <v>961.6</v>
          </cell>
        </row>
        <row r="1111">
          <cell r="A1111">
            <v>200708</v>
          </cell>
          <cell r="B1111" t="str">
            <v xml:space="preserve">Poste de voleibol de tubo de ferro galvanizado 3"e parte móvel de 21/2", inclusive carretilha, furo com tubo de ferro galvanizado de 31/2"e tampão de furo </v>
          </cell>
          <cell r="C1111" t="str">
            <v xml:space="preserve">und </v>
          </cell>
          <cell r="D1111">
            <v>458.7</v>
          </cell>
        </row>
        <row r="1112">
          <cell r="A1112">
            <v>200709</v>
          </cell>
          <cell r="B1112" t="str">
            <v xml:space="preserve">Tabela de basquete de madeira, com aro, inclusive colocação </v>
          </cell>
          <cell r="C1112" t="str">
            <v xml:space="preserve">und </v>
          </cell>
          <cell r="D1112">
            <v>406.37</v>
          </cell>
        </row>
        <row r="1113">
          <cell r="A1113">
            <v>200710</v>
          </cell>
          <cell r="B1113" t="str">
            <v xml:space="preserve">Poste completo para iluminação de quadra poliesportiva com tres projetores circulares PL 400VM TECNOWATT ou equiv. e lâmpadas vapor de mercúrio 400W/220V PHILIPS ou equiv., inclusive cruzeta p/ fixação dos projetores </v>
          </cell>
          <cell r="C1113" t="str">
            <v xml:space="preserve">und </v>
          </cell>
          <cell r="D1113">
            <v>2097.42</v>
          </cell>
        </row>
        <row r="1114">
          <cell r="A1114">
            <v>200711</v>
          </cell>
          <cell r="B1114" t="str">
            <v xml:space="preserve">Alambrado com tela fio 12, malha de 1", tubos de ferro galvanizado verticais de 2" e tubos de ferro galvanizado horizontais de 1" soldados nas partes superior e inferior, inclusive portão </v>
          </cell>
          <cell r="C1114" t="str">
            <v xml:space="preserve">m2 </v>
          </cell>
          <cell r="D1114">
            <v>142.75</v>
          </cell>
        </row>
        <row r="1115">
          <cell r="A1115">
            <v>200713</v>
          </cell>
          <cell r="B1115" t="str">
            <v xml:space="preserve">Rede para futebol de salão </v>
          </cell>
          <cell r="C1115" t="str">
            <v xml:space="preserve">und </v>
          </cell>
          <cell r="D1115">
            <v>69.989999999999995</v>
          </cell>
        </row>
        <row r="1116">
          <cell r="A1116">
            <v>200714</v>
          </cell>
          <cell r="B1116" t="str">
            <v xml:space="preserve">Preparo, regularização e compactação do terreno (compactador manual) para execução de piso de quadra </v>
          </cell>
          <cell r="C1116" t="str">
            <v xml:space="preserve">m2 </v>
          </cell>
          <cell r="D1116">
            <v>6.6</v>
          </cell>
        </row>
        <row r="1117">
          <cell r="A1117">
            <v>200715</v>
          </cell>
          <cell r="B1117" t="str">
            <v xml:space="preserve">Mureta em alvenaria de blocos cerâmicos 10x20x20cmm, h=0.60cm, para fechamento de quadra, com pilaretes de travamento em concreto armado a cada 3m, inclusive chapisco </v>
          </cell>
          <cell r="C1117" t="str">
            <v xml:space="preserve">m2 </v>
          </cell>
          <cell r="D1117">
            <v>87.56</v>
          </cell>
        </row>
        <row r="1118">
          <cell r="A1118">
            <v>200716</v>
          </cell>
          <cell r="B1118" t="str">
            <v xml:space="preserve">Parede em alvenaria de bloco cerâmico 10x20x20cm, h=2m, para proteção de fundo de gol (quadra poliesportiva), com pilares em concreto armado a cada 3m para travamento, inclusive chapisco </v>
          </cell>
          <cell r="C1118" t="str">
            <v xml:space="preserve">m2 </v>
          </cell>
          <cell r="D1118">
            <v>72.55</v>
          </cell>
        </row>
        <row r="1119">
          <cell r="A1119">
            <v>200717</v>
          </cell>
          <cell r="B1119" t="str">
            <v xml:space="preserve">Goivete nas dimensões 2x1 executado sobre alvenaria chapiscada e rebocada </v>
          </cell>
          <cell r="C1119" t="str">
            <v xml:space="preserve">m </v>
          </cell>
          <cell r="D1119">
            <v>2.0699999999999998</v>
          </cell>
        </row>
        <row r="1120">
          <cell r="A1120">
            <v>200718</v>
          </cell>
          <cell r="B1120" t="str">
            <v xml:space="preserve">Ponto para 3 projetores em quadra poliesp. coberta, inclusive fios, eletrodutos tipo condulete aparente marca de ref. TIGRE e suporte para fixação em cantoneira, conf. projeto </v>
          </cell>
          <cell r="C1120" t="str">
            <v xml:space="preserve">und </v>
          </cell>
          <cell r="D1120">
            <v>487.24</v>
          </cell>
        </row>
        <row r="1121">
          <cell r="A1121">
            <v>200719</v>
          </cell>
          <cell r="B1121" t="str">
            <v xml:space="preserve">Estrut. metálica p/ quadra poliesp. coberta constituída por perfis formados a frio, aço estrutural ASTM A-570 G33 (terças) ASTM A-36 (demais perfis) c/ o sistema de tratamento e pintura conforme descrito em notas da planilha </v>
          </cell>
          <cell r="C1121" t="str">
            <v xml:space="preserve">Kg </v>
          </cell>
          <cell r="D1121">
            <v>13.88</v>
          </cell>
        </row>
        <row r="1122">
          <cell r="A1122">
            <v>200720</v>
          </cell>
          <cell r="B1122" t="str">
            <v xml:space="preserve">Forn e assent de telhas de liga de alumínio e zinco (galvalume), ondulada, esp. mínima 0.43mm, alt. mínima de onda 17mm, sobrep. lateral de uma onda e longit. 200mm c/ mínimo de 3 apoios, assent. c/ utiliz. de fitas anti-corrosiva </v>
          </cell>
          <cell r="C1122" t="str">
            <v xml:space="preserve">m2 </v>
          </cell>
          <cell r="D1122">
            <v>38.67</v>
          </cell>
        </row>
        <row r="1123">
          <cell r="A1123">
            <v>200721</v>
          </cell>
          <cell r="B1123" t="str">
            <v xml:space="preserve">Rede de proteção em nylon malha 5x5 cm para proteção de quadra de esportes </v>
          </cell>
          <cell r="C1123" t="str">
            <v xml:space="preserve">m2 </v>
          </cell>
          <cell r="D1123">
            <v>18.37</v>
          </cell>
        </row>
        <row r="1124">
          <cell r="A1124">
            <v>200722</v>
          </cell>
          <cell r="B1124" t="str">
            <v xml:space="preserve">Projetor marca de referência tecnowatt PL 400MA com lâmpada Vapor de Mercúrio 400w </v>
          </cell>
          <cell r="C1124" t="str">
            <v xml:space="preserve">und </v>
          </cell>
          <cell r="D1124">
            <v>223.88</v>
          </cell>
        </row>
        <row r="1125">
          <cell r="A1125">
            <v>200725</v>
          </cell>
          <cell r="B1125" t="str">
            <v xml:space="preserve">Pintura a base de epoxi, marcas de referência Suvinil, Coral ou Novacor em faixas largura de 8cm para demarcação de quadra de esportes </v>
          </cell>
          <cell r="C1125" t="str">
            <v xml:space="preserve">m </v>
          </cell>
          <cell r="D1125">
            <v>25.57</v>
          </cell>
        </row>
        <row r="1126">
          <cell r="A1126">
            <v>200726</v>
          </cell>
          <cell r="B1126" t="str">
            <v xml:space="preserve">Recuperação de piso de quadra com demolição parcial do concreto e aplicação de granilite, inclusive regularização </v>
          </cell>
          <cell r="C1126" t="str">
            <v xml:space="preserve">m2 </v>
          </cell>
          <cell r="D1126">
            <v>54.57</v>
          </cell>
        </row>
        <row r="1127">
          <cell r="A1127">
            <v>200728</v>
          </cell>
          <cell r="B1127" t="str">
            <v xml:space="preserve">Alambrado com tela losangular de arame fio 12, malha 2" revestido em PVC com tubo de ferro galvanizado vertical de 21/2" e horizontal de 1", inclusive portão, pintados com esmalte sobre fundo anti corrosivo </v>
          </cell>
          <cell r="C1127" t="str">
            <v xml:space="preserve">m2 </v>
          </cell>
          <cell r="D1127">
            <v>108.6</v>
          </cell>
        </row>
        <row r="1128">
          <cell r="A1128">
            <v>21</v>
          </cell>
          <cell r="B1128" t="str">
            <v xml:space="preserve">SERVIÇOS COMPLEMENTARES INTERNOS </v>
          </cell>
          <cell r="C1128" t="str">
            <v/>
          </cell>
          <cell r="D1128" t="str">
            <v/>
          </cell>
        </row>
        <row r="1129">
          <cell r="A1129">
            <v>2101</v>
          </cell>
          <cell r="B1129" t="str">
            <v xml:space="preserve">QUADROS DE GIZ / AVISO </v>
          </cell>
          <cell r="C1129" t="str">
            <v/>
          </cell>
          <cell r="D1129" t="str">
            <v/>
          </cell>
        </row>
        <row r="1130">
          <cell r="A1130">
            <v>210101</v>
          </cell>
          <cell r="B1130" t="str">
            <v xml:space="preserve">Correção de quadro de giz incluindo emassamento, lixamento e pintura </v>
          </cell>
          <cell r="C1130" t="str">
            <v xml:space="preserve">m2 </v>
          </cell>
          <cell r="D1130">
            <v>15.62</v>
          </cell>
        </row>
        <row r="1131">
          <cell r="A1131">
            <v>210102</v>
          </cell>
          <cell r="B1131" t="str">
            <v xml:space="preserve">Quadro de giz novo, completo, de fórmica tipo lousa escolar, inclusive pintura do requadro e porta giz </v>
          </cell>
          <cell r="C1131" t="str">
            <v xml:space="preserve">m2 </v>
          </cell>
          <cell r="D1131">
            <v>163.22999999999999</v>
          </cell>
        </row>
        <row r="1132">
          <cell r="A1132">
            <v>210104</v>
          </cell>
          <cell r="B1132" t="str">
            <v xml:space="preserve">Porta giz de madeira de lei de 6 x 3 cm </v>
          </cell>
          <cell r="C1132" t="str">
            <v xml:space="preserve">m </v>
          </cell>
          <cell r="D1132">
            <v>18.100000000000001</v>
          </cell>
        </row>
        <row r="1133">
          <cell r="A1133">
            <v>210105</v>
          </cell>
          <cell r="B1133" t="str">
            <v xml:space="preserve">Quadro de avisos de fórmica lisa brilhante </v>
          </cell>
          <cell r="C1133" t="str">
            <v xml:space="preserve">m2 </v>
          </cell>
          <cell r="D1133">
            <v>78.02</v>
          </cell>
        </row>
        <row r="1134">
          <cell r="A1134">
            <v>210107</v>
          </cell>
          <cell r="B1134" t="str">
            <v xml:space="preserve">Quadro de giz novo, completo, de laminado melamínico verde escolar, inclusive requadro de madeira 2.5 x 5.0 cm e porta giz, com dimensões de 3.95 x 1.29 m </v>
          </cell>
          <cell r="C1134" t="str">
            <v xml:space="preserve">und </v>
          </cell>
          <cell r="D1134">
            <v>1480.33</v>
          </cell>
        </row>
        <row r="1135">
          <cell r="A1135">
            <v>210108</v>
          </cell>
          <cell r="B1135" t="str">
            <v xml:space="preserve">Quadro de avisos de laminado melamínico cor grafite, inclusive requadro de madeira de 2.5 x 5.0 cm, com dimensões 1.29 x 1.29 m, conforme detahe em projeto </v>
          </cell>
          <cell r="C1135" t="str">
            <v xml:space="preserve">und </v>
          </cell>
          <cell r="D1135">
            <v>505.27</v>
          </cell>
        </row>
        <row r="1136">
          <cell r="A1136">
            <v>210109</v>
          </cell>
          <cell r="B1136" t="str">
            <v xml:space="preserve">Quadro mural de azulejo extra 15 x 15 cm e moldura de madeira de lei de 7.0 x 2.5 cm nas dimensões de 2.09 x 1.04 m </v>
          </cell>
          <cell r="C1136" t="str">
            <v xml:space="preserve">und </v>
          </cell>
          <cell r="D1136">
            <v>273.08</v>
          </cell>
        </row>
        <row r="1137">
          <cell r="A1137">
            <v>210112</v>
          </cell>
          <cell r="B1137" t="str">
            <v xml:space="preserve">Quadro de giz novo, completo, de argamassa de cimento, cal e areia, inclusive pintura </v>
          </cell>
          <cell r="C1137" t="str">
            <v xml:space="preserve">m2 </v>
          </cell>
          <cell r="D1137">
            <v>131</v>
          </cell>
        </row>
        <row r="1138">
          <cell r="A1138">
            <v>210113</v>
          </cell>
          <cell r="B1138" t="str">
            <v xml:space="preserve">Quadro branco para pincel em laminado melamínico brilhante, dim. 3.00 x 1.50 m, inclusive requadro de alumínio anodizado natural largura de 3cm </v>
          </cell>
          <cell r="C1138" t="str">
            <v xml:space="preserve">und </v>
          </cell>
          <cell r="D1138">
            <v>693.72</v>
          </cell>
        </row>
        <row r="1139">
          <cell r="A1139">
            <v>2102</v>
          </cell>
          <cell r="B1139" t="str">
            <v xml:space="preserve">ARMÁRIOS E PRATELEIRAS </v>
          </cell>
          <cell r="C1139" t="str">
            <v/>
          </cell>
          <cell r="D1139" t="str">
            <v/>
          </cell>
        </row>
        <row r="1140">
          <cell r="A1140">
            <v>210201</v>
          </cell>
          <cell r="B1140" t="str">
            <v xml:space="preserve">Prateleira de tábuas de 40cm de largura, de madeira de lei, fixadas na parede com cantoneiras </v>
          </cell>
          <cell r="C1140" t="str">
            <v xml:space="preserve">m </v>
          </cell>
          <cell r="D1140">
            <v>176.87</v>
          </cell>
        </row>
        <row r="1141">
          <cell r="A1141">
            <v>210203</v>
          </cell>
          <cell r="B1141" t="str">
            <v xml:space="preserve">Prateleira de tábuas de 30cm de largura, de madeira de lei, fixadas na parede com cantoneiras </v>
          </cell>
          <cell r="C1141" t="str">
            <v xml:space="preserve">m </v>
          </cell>
          <cell r="D1141">
            <v>160.93</v>
          </cell>
        </row>
        <row r="1142">
          <cell r="A1142">
            <v>210204</v>
          </cell>
          <cell r="B1142" t="str">
            <v xml:space="preserve">Prateleira de concreto armado aparente com espessura de 0.05 m </v>
          </cell>
          <cell r="C1142" t="str">
            <v xml:space="preserve">m2 </v>
          </cell>
          <cell r="D1142">
            <v>79.510000000000005</v>
          </cell>
        </row>
        <row r="1143">
          <cell r="A1143">
            <v>210205</v>
          </cell>
          <cell r="B1143" t="str">
            <v xml:space="preserve">Estrado de madeira no depósito conforme detalhe em projeto </v>
          </cell>
          <cell r="C1143" t="str">
            <v xml:space="preserve">m2 </v>
          </cell>
          <cell r="D1143">
            <v>235.71</v>
          </cell>
        </row>
        <row r="1144">
          <cell r="A1144">
            <v>210208</v>
          </cell>
          <cell r="B1144" t="str">
            <v xml:space="preserve">Prateleira de mármore branco com espessura de 0.03 m </v>
          </cell>
          <cell r="C1144" t="str">
            <v xml:space="preserve">m2 </v>
          </cell>
          <cell r="D1144">
            <v>263.13</v>
          </cell>
        </row>
        <row r="1145">
          <cell r="A1145">
            <v>210209</v>
          </cell>
          <cell r="B1145" t="str">
            <v xml:space="preserve">Prateleira de madeira compensada revestida com laminado fosco nas dimensões de 0.30 x 1.00 m e espessura de 2 cm, fixada na parede com cantoneira de ferro 4"x4"x3/8" </v>
          </cell>
          <cell r="C1145" t="str">
            <v xml:space="preserve">und </v>
          </cell>
          <cell r="D1145">
            <v>128.87</v>
          </cell>
        </row>
        <row r="1146">
          <cell r="A1146">
            <v>210210</v>
          </cell>
          <cell r="B1146" t="str">
            <v xml:space="preserve">Prateleiras em granito cinza andorinha, esp. 2cm </v>
          </cell>
          <cell r="C1146" t="str">
            <v xml:space="preserve">m2 </v>
          </cell>
          <cell r="D1146">
            <v>235.03</v>
          </cell>
        </row>
        <row r="1147">
          <cell r="A1147">
            <v>2103</v>
          </cell>
          <cell r="B1147" t="str">
            <v xml:space="preserve">DIVERSOS INTERNOS </v>
          </cell>
          <cell r="C1147" t="str">
            <v/>
          </cell>
          <cell r="D1147" t="str">
            <v/>
          </cell>
        </row>
        <row r="1148">
          <cell r="A1148">
            <v>210301</v>
          </cell>
          <cell r="B1148" t="str">
            <v xml:space="preserve">Guarda corpo de tubo de ferro galvanizado, diâm. 3" e 2", h=0.8 m inclusive pintura a óleo ou esmalte </v>
          </cell>
          <cell r="C1148" t="str">
            <v xml:space="preserve">m </v>
          </cell>
          <cell r="D1148">
            <v>174.16</v>
          </cell>
        </row>
        <row r="1149">
          <cell r="A1149">
            <v>210302</v>
          </cell>
          <cell r="B1149" t="str">
            <v xml:space="preserve">Corrimão de tubo de ferro galvanizado diâmetro 3" com chumbadores a cada 1.50m, inclusive pintura a óleo ou esmalte </v>
          </cell>
          <cell r="C1149" t="str">
            <v xml:space="preserve">m </v>
          </cell>
          <cell r="D1149">
            <v>64.37</v>
          </cell>
        </row>
        <row r="1150">
          <cell r="A1150">
            <v>210304</v>
          </cell>
          <cell r="B1150" t="str">
            <v xml:space="preserve">Banco de concreto armado aparente Fck=15 MPa, com apoios de concreto, largura de 45cm, espessura de 7cm e altura de 45cm </v>
          </cell>
          <cell r="C1150" t="str">
            <v xml:space="preserve">m </v>
          </cell>
          <cell r="D1150">
            <v>127.99</v>
          </cell>
        </row>
        <row r="1151">
          <cell r="A1151">
            <v>210315</v>
          </cell>
          <cell r="B1151" t="str">
            <v xml:space="preserve">Barra de apoio de ferro galvanizado, diâm. 3 cm, comprimento de 80 cm, para sanitário deficientes, inclusive pintura </v>
          </cell>
          <cell r="C1151" t="str">
            <v xml:space="preserve">und </v>
          </cell>
          <cell r="D1151">
            <v>169.15</v>
          </cell>
        </row>
        <row r="1152">
          <cell r="A1152">
            <v>210316</v>
          </cell>
          <cell r="B1152" t="str">
            <v xml:space="preserve">Alçapão de visita ao barrilete de chapa de madeira de lei medindo 60x60cm, inclusive dobradiça, marco, alizar e fechadura, emassamento e pintura </v>
          </cell>
          <cell r="C1152" t="str">
            <v xml:space="preserve">und </v>
          </cell>
          <cell r="D1152">
            <v>179.66</v>
          </cell>
        </row>
        <row r="1153">
          <cell r="A1153">
            <v>210321</v>
          </cell>
          <cell r="B1153" t="str">
            <v xml:space="preserve">Proteção para caixa de descarga em malha de ferro 3/4" fio 12, perfil "L" 1" e barra chata 3/4" x 1/8", conf. detalhe </v>
          </cell>
          <cell r="C1153" t="str">
            <v xml:space="preserve">und </v>
          </cell>
          <cell r="D1153">
            <v>73.8</v>
          </cell>
        </row>
        <row r="1154">
          <cell r="A1154">
            <v>210322</v>
          </cell>
          <cell r="B1154" t="str">
            <v xml:space="preserve">Corrimão em tubo de ferro galvanizado diam. 2" com chumbadores a cada 1.5m </v>
          </cell>
          <cell r="C1154" t="str">
            <v xml:space="preserve">m </v>
          </cell>
          <cell r="D1154">
            <v>80.930000000000007</v>
          </cell>
        </row>
        <row r="1155">
          <cell r="A1155">
            <v>22</v>
          </cell>
          <cell r="B1155" t="str">
            <v xml:space="preserve">APOIO </v>
          </cell>
          <cell r="C1155" t="str">
            <v/>
          </cell>
          <cell r="D1155" t="str">
            <v/>
          </cell>
        </row>
        <row r="1156">
          <cell r="A1156">
            <v>2208</v>
          </cell>
          <cell r="B1156" t="str">
            <v xml:space="preserve">Locação de veículo tipo Gol 1.000 a gasolina ou equivalente, com até 1 (um) ano de uso, em bom estado de conservação com: </v>
          </cell>
          <cell r="C1156" t="str">
            <v/>
          </cell>
          <cell r="D1156" t="str">
            <v/>
          </cell>
        </row>
        <row r="1157">
          <cell r="A1157">
            <v>220803</v>
          </cell>
          <cell r="B1157" t="str">
            <v xml:space="preserve">(Gol 1.000 - gasolina - preço LABOR) Seguro total, manutenção, combustível, eventuais taxas e emolumentos, bem como eventual substituição do veículo (se necessário), sem motorista, utilização até 2.000 (dois mil) km/mês </v>
          </cell>
          <cell r="C1157" t="str">
            <v xml:space="preserve">mês </v>
          </cell>
          <cell r="D1157">
            <v>2258.0700000000002</v>
          </cell>
        </row>
        <row r="1158">
          <cell r="A1158">
            <v>27</v>
          </cell>
          <cell r="B1158" t="str">
            <v xml:space="preserve">SERVIÇOS RODOVIÁRIOS - DRENAGEM E OBRAS DE ARTE CORRENTES </v>
          </cell>
          <cell r="C1158" t="str">
            <v/>
          </cell>
          <cell r="D1158" t="str">
            <v/>
          </cell>
        </row>
        <row r="1159">
          <cell r="A1159">
            <v>2712</v>
          </cell>
          <cell r="B1159" t="str">
            <v xml:space="preserve">ASSENTAMENTO DE TUBOS - INCLUINDO AQUISIÇÃO, CARGA, TRANSPORTE, DESCARGA, ASSENTAMENTO E REJUNTAMENTO COM ARGAMASSA CIMENTO, CAL HIDRATADA E AREIA NO TRAÇO 1:2:6, EXCLUSIVE ESCAVAÇÃO </v>
          </cell>
          <cell r="C1159" t="str">
            <v/>
          </cell>
          <cell r="D1159" t="str">
            <v/>
          </cell>
        </row>
        <row r="1160">
          <cell r="A1160">
            <v>271201</v>
          </cell>
          <cell r="B1160" t="str">
            <v xml:space="preserve">Sem armadura - para diâmetro de 0.20m </v>
          </cell>
          <cell r="C1160" t="str">
            <v xml:space="preserve">m </v>
          </cell>
          <cell r="D1160">
            <v>30.17</v>
          </cell>
        </row>
        <row r="1161">
          <cell r="A1161">
            <v>2715</v>
          </cell>
          <cell r="B1161" t="str">
            <v xml:space="preserve">CAIXAS RALO DIMENSÕES INTERNAS 0.28 X 0.88 X 0.80 M EXCLUSIVE GRELHA (ITEM 28.02.01), ESCAVAÇÃO E REATERRO </v>
          </cell>
          <cell r="C1161" t="str">
            <v/>
          </cell>
          <cell r="D1161" t="str">
            <v/>
          </cell>
        </row>
        <row r="1162">
          <cell r="A1162">
            <v>271502</v>
          </cell>
          <cell r="B1162" t="str">
            <v xml:space="preserve">Em concreto Fck=15MPa e paredes com espessura de 0.15m </v>
          </cell>
          <cell r="C1162" t="str">
            <v xml:space="preserve">und </v>
          </cell>
          <cell r="D1162">
            <v>380.89</v>
          </cell>
        </row>
        <row r="1163">
          <cell r="A1163">
            <v>28</v>
          </cell>
          <cell r="B1163" t="str">
            <v xml:space="preserve">SERVIÇOS RODOVIÁRIOS - SERVIÇOS COMPLEMENTARES (EVENTUAIS) </v>
          </cell>
          <cell r="C1163" t="str">
            <v/>
          </cell>
          <cell r="D1163" t="str">
            <v/>
          </cell>
        </row>
        <row r="1164">
          <cell r="A1164">
            <v>2802</v>
          </cell>
          <cell r="B1164" t="str">
            <v xml:space="preserve">DRENAGEM PLUVIAL </v>
          </cell>
          <cell r="C1164" t="str">
            <v/>
          </cell>
          <cell r="D1164" t="str">
            <v/>
          </cell>
        </row>
        <row r="1165">
          <cell r="A1165">
            <v>280216</v>
          </cell>
          <cell r="B1165" t="str">
            <v xml:space="preserve">Fornecimento e assentamento de grelha de ferro fundido com suporte articulado, para caixa ralo, dim. 0.30x0.90 m </v>
          </cell>
          <cell r="C1165" t="str">
            <v xml:space="preserve">und </v>
          </cell>
          <cell r="D1165">
            <v>274.7</v>
          </cell>
        </row>
        <row r="1166">
          <cell r="A1166">
            <v>31</v>
          </cell>
          <cell r="B1166" t="str">
            <v xml:space="preserve">SERVIÇOS GERAIS </v>
          </cell>
          <cell r="C1166" t="str">
            <v/>
          </cell>
          <cell r="D1166" t="str">
            <v/>
          </cell>
        </row>
        <row r="1167">
          <cell r="A1167">
            <v>3102</v>
          </cell>
          <cell r="B1167" t="str">
            <v xml:space="preserve">MÃO-DE-OBRA PARA REVISÕES E REPAROS </v>
          </cell>
          <cell r="C1167" t="str">
            <v/>
          </cell>
          <cell r="D1167" t="str">
            <v/>
          </cell>
        </row>
        <row r="1168">
          <cell r="A1168">
            <v>310201</v>
          </cell>
          <cell r="B1168" t="str">
            <v xml:space="preserve">Hora de pedreiro </v>
          </cell>
          <cell r="C1168" t="str">
            <v xml:space="preserve">h </v>
          </cell>
          <cell r="D1168">
            <v>9.18</v>
          </cell>
        </row>
        <row r="1169">
          <cell r="A1169">
            <v>310202</v>
          </cell>
          <cell r="B1169" t="str">
            <v xml:space="preserve">Hora do carpinteiro </v>
          </cell>
          <cell r="C1169" t="str">
            <v xml:space="preserve">h </v>
          </cell>
          <cell r="D1169">
            <v>9.18</v>
          </cell>
        </row>
        <row r="1170">
          <cell r="A1170">
            <v>310203</v>
          </cell>
          <cell r="B1170" t="str">
            <v xml:space="preserve">Hora do bombeiro </v>
          </cell>
          <cell r="C1170" t="str">
            <v xml:space="preserve">h </v>
          </cell>
          <cell r="D1170">
            <v>10.8</v>
          </cell>
        </row>
        <row r="1171">
          <cell r="A1171">
            <v>310204</v>
          </cell>
          <cell r="B1171" t="str">
            <v xml:space="preserve">Hora do eletricista </v>
          </cell>
          <cell r="C1171" t="str">
            <v xml:space="preserve">h </v>
          </cell>
          <cell r="D1171">
            <v>10.8</v>
          </cell>
        </row>
        <row r="1172">
          <cell r="A1172">
            <v>310205</v>
          </cell>
          <cell r="B1172" t="str">
            <v xml:space="preserve">Hora do pintor </v>
          </cell>
          <cell r="C1172" t="str">
            <v xml:space="preserve">h </v>
          </cell>
          <cell r="D1172">
            <v>10.8</v>
          </cell>
        </row>
        <row r="1173">
          <cell r="A1173">
            <v>310206</v>
          </cell>
          <cell r="B1173" t="str">
            <v xml:space="preserve">Hora do armador </v>
          </cell>
          <cell r="C1173" t="str">
            <v xml:space="preserve">h </v>
          </cell>
          <cell r="D1173">
            <v>9.18</v>
          </cell>
        </row>
        <row r="1174">
          <cell r="A1174">
            <v>310207</v>
          </cell>
          <cell r="B1174" t="str">
            <v xml:space="preserve">Hora do azulejista </v>
          </cell>
          <cell r="C1174" t="str">
            <v xml:space="preserve">h </v>
          </cell>
          <cell r="D1174">
            <v>9.18</v>
          </cell>
        </row>
        <row r="1175">
          <cell r="A1175">
            <v>310208</v>
          </cell>
          <cell r="B1175" t="str">
            <v xml:space="preserve">Hora do ajudante </v>
          </cell>
          <cell r="C1175" t="str">
            <v xml:space="preserve">h </v>
          </cell>
          <cell r="D1175">
            <v>7.77</v>
          </cell>
        </row>
        <row r="1176">
          <cell r="A1176">
            <v>310209</v>
          </cell>
          <cell r="B1176" t="str">
            <v xml:space="preserve">Hora do servente </v>
          </cell>
          <cell r="C1176" t="str">
            <v xml:space="preserve">h </v>
          </cell>
          <cell r="D1176">
            <v>6.73</v>
          </cell>
        </row>
        <row r="1177">
          <cell r="A1177">
            <v>310210</v>
          </cell>
          <cell r="B1177" t="str">
            <v xml:space="preserve">Engenheiro SENIOR (com leis sociais de 77,5%) </v>
          </cell>
          <cell r="C1177" t="str">
            <v xml:space="preserve">mês </v>
          </cell>
          <cell r="D1177">
            <v>13333.24</v>
          </cell>
        </row>
        <row r="1178">
          <cell r="A1178">
            <v>310211</v>
          </cell>
          <cell r="B1178" t="str">
            <v xml:space="preserve">Técnico de 2º grau - A - </v>
          </cell>
          <cell r="C1178" t="str">
            <v xml:space="preserve">mês </v>
          </cell>
          <cell r="D1178">
            <v>3408</v>
          </cell>
        </row>
        <row r="1179">
          <cell r="A1179">
            <v>310212</v>
          </cell>
          <cell r="B1179" t="str">
            <v xml:space="preserve">Programador </v>
          </cell>
          <cell r="C1179" t="str">
            <v xml:space="preserve">mês </v>
          </cell>
          <cell r="D1179">
            <v>5907.2</v>
          </cell>
        </row>
        <row r="1180">
          <cell r="A1180">
            <v>310213</v>
          </cell>
          <cell r="B1180" t="str">
            <v xml:space="preserve">Digitador </v>
          </cell>
          <cell r="C1180" t="str">
            <v xml:space="preserve">mês </v>
          </cell>
          <cell r="D1180">
            <v>1885.76</v>
          </cell>
        </row>
        <row r="1181">
          <cell r="A1181">
            <v>310214</v>
          </cell>
          <cell r="B1181" t="str">
            <v xml:space="preserve">Estagiário 4 horas - UFES (leis sociais = 5,0%) </v>
          </cell>
          <cell r="C1181" t="str">
            <v xml:space="preserve">mês </v>
          </cell>
          <cell r="D1181">
            <v>645.12</v>
          </cell>
        </row>
        <row r="1182">
          <cell r="A1182">
            <v>310215</v>
          </cell>
          <cell r="B1182" t="str">
            <v xml:space="preserve">Engenheiro JUNIOR (com leis sociais de 77,5%) </v>
          </cell>
          <cell r="C1182" t="str">
            <v xml:space="preserve">mês </v>
          </cell>
          <cell r="D1182">
            <v>9508.31</v>
          </cell>
        </row>
        <row r="1183">
          <cell r="A1183">
            <v>310216</v>
          </cell>
          <cell r="B1183" t="str">
            <v xml:space="preserve">Técnico de 2º grau - B - </v>
          </cell>
          <cell r="C1183" t="str">
            <v xml:space="preserve">mês </v>
          </cell>
          <cell r="D1183">
            <v>2953.6</v>
          </cell>
        </row>
        <row r="1184">
          <cell r="A1184">
            <v>310217</v>
          </cell>
          <cell r="B1184" t="str">
            <v xml:space="preserve">Técnico de 2º grau - C - </v>
          </cell>
          <cell r="C1184" t="str">
            <v xml:space="preserve">mês </v>
          </cell>
          <cell r="D1184">
            <v>2272</v>
          </cell>
        </row>
        <row r="1185">
          <cell r="A1185">
            <v>3103</v>
          </cell>
          <cell r="B1185" t="str">
            <v xml:space="preserve">TRANSPORTES </v>
          </cell>
          <cell r="C1185" t="str">
            <v/>
          </cell>
          <cell r="D1185" t="str">
            <v/>
          </cell>
        </row>
        <row r="1186">
          <cell r="A1186">
            <v>310301</v>
          </cell>
          <cell r="B1186" t="str">
            <v xml:space="preserve">Transporte horizontal de material de 1ª categoria ou entulho em carrinho de mão, inclusive carga a pá - Y = (1.8+0.23X)xSalário do servente c/ LS (R$/m3)-X = distância média de transp. em dam. (considerando 2dam) </v>
          </cell>
          <cell r="C1186" t="str">
            <v xml:space="preserve">m3 </v>
          </cell>
          <cell r="D1186">
            <v>15.35</v>
          </cell>
        </row>
        <row r="1187">
          <cell r="A1187">
            <v>3104</v>
          </cell>
          <cell r="B1187" t="str">
            <v xml:space="preserve">CARGA / DESCARGA </v>
          </cell>
          <cell r="C1187" t="str">
            <v/>
          </cell>
          <cell r="D1187" t="str">
            <v/>
          </cell>
        </row>
        <row r="1188">
          <cell r="A1188">
            <v>310401</v>
          </cell>
          <cell r="B1188" t="str">
            <v xml:space="preserve">Carregamento manual de entulho (peso específico = 1.3 t/m3) </v>
          </cell>
          <cell r="C1188" t="str">
            <v xml:space="preserve">m3 </v>
          </cell>
          <cell r="D1188">
            <v>4.95</v>
          </cell>
        </row>
        <row r="1189">
          <cell r="A1189">
            <v>310402</v>
          </cell>
          <cell r="B1189" t="str">
            <v xml:space="preserve">Carregamento manual de solo (peso específico = 1.3 t/m3) </v>
          </cell>
          <cell r="C1189" t="str">
            <v xml:space="preserve">m3 </v>
          </cell>
          <cell r="D1189">
            <v>4.25</v>
          </cell>
        </row>
        <row r="1190">
          <cell r="A1190">
            <v>310403</v>
          </cell>
          <cell r="B1190" t="str">
            <v xml:space="preserve">Carregamento manual de rocha (peso específico = 1.6 t/m3) </v>
          </cell>
          <cell r="C1190" t="str">
            <v xml:space="preserve">m3 </v>
          </cell>
          <cell r="D1190">
            <v>5.31</v>
          </cell>
        </row>
        <row r="1191">
          <cell r="A1191">
            <v>310404</v>
          </cell>
          <cell r="B1191" t="str">
            <v xml:space="preserve">Carregamento mecânico de entulho (peso específico = 1.3 t/m3) </v>
          </cell>
          <cell r="C1191" t="str">
            <v xml:space="preserve">m3 </v>
          </cell>
          <cell r="D1191">
            <v>1.66</v>
          </cell>
        </row>
        <row r="1192">
          <cell r="A1192">
            <v>310405</v>
          </cell>
          <cell r="B1192" t="str">
            <v xml:space="preserve">Carregamento mecânico de solo (peso específico = 1.3 t/m3) </v>
          </cell>
          <cell r="C1192" t="str">
            <v xml:space="preserve">m3 </v>
          </cell>
          <cell r="D1192">
            <v>1.4</v>
          </cell>
        </row>
        <row r="1193">
          <cell r="A1193">
            <v>310406</v>
          </cell>
          <cell r="B1193" t="str">
            <v xml:space="preserve">Carregamento mecânico de rocha (peso específico = 1.6 t/m3) </v>
          </cell>
          <cell r="C1193" t="str">
            <v xml:space="preserve">m3 </v>
          </cell>
          <cell r="D1193">
            <v>2.34</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NORÁRIOS"/>
      <sheetName val="Plan1"/>
      <sheetName val="BDI"/>
      <sheetName val="ORÇAMENTO"/>
      <sheetName val="CRONOGRAMA"/>
    </sheetNames>
    <sheetDataSet>
      <sheetData sheetId="0" refreshError="1"/>
      <sheetData sheetId="1" refreshError="1">
        <row r="3">
          <cell r="E3" t="str">
            <v>Selecionar</v>
          </cell>
        </row>
        <row r="4">
          <cell r="E4" t="str">
            <v>Item 01</v>
          </cell>
        </row>
        <row r="5">
          <cell r="E5" t="str">
            <v>Item 02</v>
          </cell>
        </row>
      </sheetData>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NORÁRIOS"/>
      <sheetName val="Plan1"/>
      <sheetName val="BDI"/>
      <sheetName val="ORÇAMENTO"/>
      <sheetName val="CRONOGRAMA"/>
    </sheetNames>
    <sheetDataSet>
      <sheetData sheetId="0" refreshError="1"/>
      <sheetData sheetId="1" refreshError="1">
        <row r="3">
          <cell r="E3" t="str">
            <v>Selecionar</v>
          </cell>
        </row>
        <row r="4">
          <cell r="E4" t="str">
            <v>Item 01</v>
          </cell>
        </row>
        <row r="5">
          <cell r="E5" t="str">
            <v>Item 02</v>
          </cell>
        </row>
      </sheetData>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
      <sheetName val="resumo"/>
      <sheetName val="ORCAMENTO"/>
      <sheetName val="ADMI_25.01"/>
      <sheetName val="ITEM 25 - ADIMINS. LOCAL"/>
      <sheetName val="20.01-04-EL_SP_SON_SEG"/>
      <sheetName val="20.05 - HS"/>
      <sheetName val="20.06-INC"/>
      <sheetName val="20.07- GLP"/>
      <sheetName val="ITEM 22.01 SINALIZACAO"/>
    </sheetNames>
    <sheetDataSet>
      <sheetData sheetId="0" refreshError="1"/>
      <sheetData sheetId="1" refreshError="1"/>
      <sheetData sheetId="2" refreshError="1"/>
      <sheetData sheetId="3" refreshError="1">
        <row r="48">
          <cell r="G48">
            <v>306106.84999999998</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view="pageBreakPreview" topLeftCell="B1" zoomScaleSheetLayoutView="100" workbookViewId="0">
      <selection activeCell="C27" sqref="C27"/>
    </sheetView>
  </sheetViews>
  <sheetFormatPr defaultColWidth="9.140625" defaultRowHeight="15" customHeight="1"/>
  <cols>
    <col min="1" max="1" width="4.42578125" style="5" hidden="1" customWidth="1"/>
    <col min="2" max="2" width="10" style="6" customWidth="1"/>
    <col min="3" max="3" width="61.28515625" style="6" customWidth="1"/>
    <col min="4" max="4" width="15.42578125" style="6" customWidth="1"/>
    <col min="5" max="5" width="17" style="6" customWidth="1"/>
    <col min="6" max="6" width="4.7109375" style="5" customWidth="1"/>
    <col min="7" max="7" width="14.85546875" style="5" customWidth="1"/>
    <col min="8" max="8" width="11.7109375" style="5" bestFit="1" customWidth="1"/>
    <col min="9" max="10" width="9.140625" style="5"/>
    <col min="11" max="11" width="11.5703125" style="5" bestFit="1" customWidth="1"/>
    <col min="12" max="12" width="14.5703125" style="5" customWidth="1"/>
    <col min="13" max="16384" width="9.140625" style="5"/>
  </cols>
  <sheetData>
    <row r="1" spans="1:12" customFormat="1" ht="35.25" customHeight="1">
      <c r="A1" s="151"/>
      <c r="B1" s="700"/>
      <c r="C1" s="701"/>
      <c r="D1" s="701"/>
      <c r="E1" s="702"/>
    </row>
    <row r="2" spans="1:12" customFormat="1" ht="35.25" customHeight="1">
      <c r="A2" s="152"/>
      <c r="B2" s="703"/>
      <c r="C2" s="704"/>
      <c r="D2" s="704"/>
      <c r="E2" s="705"/>
    </row>
    <row r="3" spans="1:12" customFormat="1">
      <c r="A3" s="152"/>
      <c r="B3" s="708">
        <f>GLOBAL!A2</f>
        <v>0</v>
      </c>
      <c r="C3" s="709"/>
      <c r="D3" s="709" t="s">
        <v>26264</v>
      </c>
      <c r="E3" s="712"/>
      <c r="G3" s="5"/>
      <c r="H3" s="5"/>
      <c r="I3" s="5"/>
    </row>
    <row r="4" spans="1:12" customFormat="1" ht="40.5" customHeight="1">
      <c r="A4" s="152"/>
      <c r="B4" s="710"/>
      <c r="C4" s="711"/>
      <c r="D4" s="713" t="s">
        <v>26265</v>
      </c>
      <c r="E4" s="714"/>
      <c r="G4" s="5"/>
      <c r="H4" s="618" t="e">
        <f>D7+D8+D9+D10</f>
        <v>#REF!</v>
      </c>
      <c r="I4" s="5"/>
    </row>
    <row r="5" spans="1:12" customFormat="1" ht="24.75" customHeight="1">
      <c r="A5" s="152"/>
      <c r="B5" s="715" t="s">
        <v>18</v>
      </c>
      <c r="C5" s="716"/>
      <c r="D5" s="716"/>
      <c r="E5" s="717"/>
    </row>
    <row r="6" spans="1:12" ht="30" customHeight="1">
      <c r="A6" s="153"/>
      <c r="B6" s="149" t="s">
        <v>1</v>
      </c>
      <c r="C6" s="150" t="s">
        <v>2</v>
      </c>
      <c r="D6" s="170" t="s">
        <v>19</v>
      </c>
      <c r="E6" s="154" t="s">
        <v>5</v>
      </c>
      <c r="F6"/>
      <c r="G6"/>
      <c r="H6"/>
      <c r="I6"/>
      <c r="K6" s="159"/>
    </row>
    <row r="7" spans="1:12" ht="26.1" customHeight="1">
      <c r="A7" s="153"/>
      <c r="B7" s="113" t="s">
        <v>6</v>
      </c>
      <c r="C7" s="114" t="str">
        <f>UPPER(VLOOKUP($B7,GLOBAL!A:H,4,0))</f>
        <v>SERVIÇOS PRELIMINARES</v>
      </c>
      <c r="D7" s="171">
        <f>GLOBAL!H11</f>
        <v>12847.3</v>
      </c>
      <c r="E7" s="155" t="e">
        <f>D7/$D$11</f>
        <v>#REF!</v>
      </c>
      <c r="F7"/>
      <c r="G7" t="s">
        <v>35</v>
      </c>
      <c r="H7"/>
      <c r="I7"/>
      <c r="K7" s="159">
        <v>23027.77</v>
      </c>
      <c r="L7" s="160">
        <f t="shared" ref="L7:L10" si="0">D7-K7</f>
        <v>-10180.470000000001</v>
      </c>
    </row>
    <row r="8" spans="1:12" ht="26.1" customHeight="1">
      <c r="A8" s="153"/>
      <c r="B8" s="113" t="s">
        <v>7</v>
      </c>
      <c r="C8" s="111" t="s">
        <v>26261</v>
      </c>
      <c r="D8" s="171" t="e">
        <f>GLOBAL!#REF!</f>
        <v>#REF!</v>
      </c>
      <c r="E8" s="155" t="e">
        <f>D8/$D$11</f>
        <v>#REF!</v>
      </c>
      <c r="F8"/>
      <c r="G8" t="s">
        <v>38</v>
      </c>
      <c r="H8"/>
      <c r="I8"/>
      <c r="K8" s="159">
        <v>47254.76</v>
      </c>
      <c r="L8" s="160" t="e">
        <f t="shared" si="0"/>
        <v>#REF!</v>
      </c>
    </row>
    <row r="9" spans="1:12" ht="26.1" customHeight="1">
      <c r="A9" s="153">
        <v>2</v>
      </c>
      <c r="B9" s="113" t="s">
        <v>8</v>
      </c>
      <c r="C9" s="219" t="s">
        <v>26266</v>
      </c>
      <c r="D9" s="171">
        <f>GLOBAL!H183</f>
        <v>84330.890000000014</v>
      </c>
      <c r="E9" s="155" t="e">
        <f>D9/$D$11</f>
        <v>#REF!</v>
      </c>
      <c r="F9"/>
      <c r="G9" t="s">
        <v>9687</v>
      </c>
      <c r="H9"/>
      <c r="I9"/>
      <c r="K9" s="159">
        <v>5626.76</v>
      </c>
      <c r="L9" s="160">
        <f t="shared" si="0"/>
        <v>78704.130000000019</v>
      </c>
    </row>
    <row r="10" spans="1:12" ht="26.1" customHeight="1">
      <c r="A10" s="153"/>
      <c r="B10" s="113" t="s">
        <v>9</v>
      </c>
      <c r="C10" s="219" t="s">
        <v>26267</v>
      </c>
      <c r="D10" s="171" t="e">
        <f>GLOBAL!#REF!</f>
        <v>#REF!</v>
      </c>
      <c r="E10" s="155" t="e">
        <f>D10/$D$11</f>
        <v>#REF!</v>
      </c>
      <c r="F10"/>
      <c r="G10" t="s">
        <v>9688</v>
      </c>
      <c r="H10"/>
      <c r="I10"/>
      <c r="K10" s="159">
        <v>47254.76</v>
      </c>
      <c r="L10" s="160" t="e">
        <f t="shared" si="0"/>
        <v>#REF!</v>
      </c>
    </row>
    <row r="11" spans="1:12" ht="20.100000000000001" customHeight="1" thickBot="1">
      <c r="A11" s="156"/>
      <c r="B11" s="706" t="s">
        <v>2005</v>
      </c>
      <c r="C11" s="707"/>
      <c r="D11" s="615" t="e">
        <f>SUM(D7:D10)</f>
        <v>#REF!</v>
      </c>
      <c r="E11" s="616" t="e">
        <f>SUM(E7:E10)</f>
        <v>#REF!</v>
      </c>
      <c r="K11" s="160"/>
    </row>
    <row r="12" spans="1:12" ht="15" customHeight="1">
      <c r="K12" s="160">
        <f>SUM(K7:K11)</f>
        <v>123164.04999999999</v>
      </c>
    </row>
    <row r="14" spans="1:12" ht="15" customHeight="1">
      <c r="D14" s="115">
        <v>901787.27000000014</v>
      </c>
      <c r="E14" s="165" t="e">
        <f>D14-D11</f>
        <v>#REF!</v>
      </c>
      <c r="G14" s="159" t="e">
        <f>D11*0.05</f>
        <v>#REF!</v>
      </c>
    </row>
    <row r="15" spans="1:12" ht="15" customHeight="1">
      <c r="D15" s="6">
        <v>465</v>
      </c>
      <c r="G15" s="159" t="e">
        <f>G14/8</f>
        <v>#REF!</v>
      </c>
      <c r="I15" s="5" t="e">
        <f>D11*0.04</f>
        <v>#REF!</v>
      </c>
    </row>
    <row r="16" spans="1:12" ht="15" customHeight="1">
      <c r="D16" s="161" t="e">
        <f>D11/D15</f>
        <v>#REF!</v>
      </c>
      <c r="K16" s="160" t="e">
        <f>D11/K12</f>
        <v>#REF!</v>
      </c>
    </row>
    <row r="18" spans="4:8" ht="15" customHeight="1">
      <c r="D18" s="6">
        <v>3500</v>
      </c>
    </row>
    <row r="19" spans="4:8" ht="15" customHeight="1">
      <c r="D19" s="162" t="e">
        <f>D16/D18</f>
        <v>#REF!</v>
      </c>
    </row>
    <row r="20" spans="4:8" ht="15" customHeight="1">
      <c r="D20" s="6">
        <v>910330.37</v>
      </c>
      <c r="E20" s="165" t="e">
        <f>D11-D20</f>
        <v>#REF!</v>
      </c>
      <c r="F20" s="167"/>
    </row>
    <row r="24" spans="4:8" ht="15" customHeight="1">
      <c r="H24" s="618" t="e">
        <f>D8+D7</f>
        <v>#REF!</v>
      </c>
    </row>
    <row r="25" spans="4:8" ht="15" customHeight="1">
      <c r="D25" s="6">
        <v>261443.52999999997</v>
      </c>
    </row>
  </sheetData>
  <mergeCells count="7">
    <mergeCell ref="B1:E2"/>
    <mergeCell ref="B11:C11"/>
    <mergeCell ref="B3:C3"/>
    <mergeCell ref="B4:C4"/>
    <mergeCell ref="D3:E3"/>
    <mergeCell ref="D4:E4"/>
    <mergeCell ref="B5:E5"/>
  </mergeCells>
  <printOptions horizontalCentered="1"/>
  <pageMargins left="0.51181102362204722" right="0.51181102362204722" top="0.78740157480314965" bottom="0.78740157480314965" header="0.19685039370078741" footer="0.31496062992125984"/>
  <pageSetup paperSize="9" scale="82" orientation="portrait" r:id="rId1"/>
  <headerFooter>
    <oddFooter>&amp;C&amp;P de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V84"/>
  <sheetViews>
    <sheetView view="pageBreakPreview" topLeftCell="A8" zoomScaleSheetLayoutView="100" workbookViewId="0">
      <selection activeCell="F20" sqref="F20"/>
    </sheetView>
  </sheetViews>
  <sheetFormatPr defaultRowHeight="12.75"/>
  <cols>
    <col min="1" max="2" width="9.140625" style="427"/>
    <col min="3" max="3" width="16.140625" style="427" bestFit="1" customWidth="1"/>
    <col min="4" max="8" width="9.140625" style="427"/>
    <col min="9" max="9" width="11.42578125" style="427" customWidth="1"/>
    <col min="10" max="16" width="9.140625" style="427"/>
    <col min="17" max="17" width="10.42578125" style="427" bestFit="1" customWidth="1"/>
    <col min="18" max="258" width="9.140625" style="427"/>
    <col min="259" max="259" width="16.140625" style="427" bestFit="1" customWidth="1"/>
    <col min="260" max="264" width="9.140625" style="427"/>
    <col min="265" max="265" width="11.42578125" style="427" customWidth="1"/>
    <col min="266" max="272" width="9.140625" style="427"/>
    <col min="273" max="273" width="10.42578125" style="427" bestFit="1" customWidth="1"/>
    <col min="274" max="514" width="9.140625" style="427"/>
    <col min="515" max="515" width="16.140625" style="427" bestFit="1" customWidth="1"/>
    <col min="516" max="520" width="9.140625" style="427"/>
    <col min="521" max="521" width="11.42578125" style="427" customWidth="1"/>
    <col min="522" max="528" width="9.140625" style="427"/>
    <col min="529" max="529" width="10.42578125" style="427" bestFit="1" customWidth="1"/>
    <col min="530" max="770" width="9.140625" style="427"/>
    <col min="771" max="771" width="16.140625" style="427" bestFit="1" customWidth="1"/>
    <col min="772" max="776" width="9.140625" style="427"/>
    <col min="777" max="777" width="11.42578125" style="427" customWidth="1"/>
    <col min="778" max="784" width="9.140625" style="427"/>
    <col min="785" max="785" width="10.42578125" style="427" bestFit="1" customWidth="1"/>
    <col min="786" max="1026" width="9.140625" style="427"/>
    <col min="1027" max="1027" width="16.140625" style="427" bestFit="1" customWidth="1"/>
    <col min="1028" max="1032" width="9.140625" style="427"/>
    <col min="1033" max="1033" width="11.42578125" style="427" customWidth="1"/>
    <col min="1034" max="1040" width="9.140625" style="427"/>
    <col min="1041" max="1041" width="10.42578125" style="427" bestFit="1" customWidth="1"/>
    <col min="1042" max="1282" width="9.140625" style="427"/>
    <col min="1283" max="1283" width="16.140625" style="427" bestFit="1" customWidth="1"/>
    <col min="1284" max="1288" width="9.140625" style="427"/>
    <col min="1289" max="1289" width="11.42578125" style="427" customWidth="1"/>
    <col min="1290" max="1296" width="9.140625" style="427"/>
    <col min="1297" max="1297" width="10.42578125" style="427" bestFit="1" customWidth="1"/>
    <col min="1298" max="1538" width="9.140625" style="427"/>
    <col min="1539" max="1539" width="16.140625" style="427" bestFit="1" customWidth="1"/>
    <col min="1540" max="1544" width="9.140625" style="427"/>
    <col min="1545" max="1545" width="11.42578125" style="427" customWidth="1"/>
    <col min="1546" max="1552" width="9.140625" style="427"/>
    <col min="1553" max="1553" width="10.42578125" style="427" bestFit="1" customWidth="1"/>
    <col min="1554" max="1794" width="9.140625" style="427"/>
    <col min="1795" max="1795" width="16.140625" style="427" bestFit="1" customWidth="1"/>
    <col min="1796" max="1800" width="9.140625" style="427"/>
    <col min="1801" max="1801" width="11.42578125" style="427" customWidth="1"/>
    <col min="1802" max="1808" width="9.140625" style="427"/>
    <col min="1809" max="1809" width="10.42578125" style="427" bestFit="1" customWidth="1"/>
    <col min="1810" max="2050" width="9.140625" style="427"/>
    <col min="2051" max="2051" width="16.140625" style="427" bestFit="1" customWidth="1"/>
    <col min="2052" max="2056" width="9.140625" style="427"/>
    <col min="2057" max="2057" width="11.42578125" style="427" customWidth="1"/>
    <col min="2058" max="2064" width="9.140625" style="427"/>
    <col min="2065" max="2065" width="10.42578125" style="427" bestFit="1" customWidth="1"/>
    <col min="2066" max="2306" width="9.140625" style="427"/>
    <col min="2307" max="2307" width="16.140625" style="427" bestFit="1" customWidth="1"/>
    <col min="2308" max="2312" width="9.140625" style="427"/>
    <col min="2313" max="2313" width="11.42578125" style="427" customWidth="1"/>
    <col min="2314" max="2320" width="9.140625" style="427"/>
    <col min="2321" max="2321" width="10.42578125" style="427" bestFit="1" customWidth="1"/>
    <col min="2322" max="2562" width="9.140625" style="427"/>
    <col min="2563" max="2563" width="16.140625" style="427" bestFit="1" customWidth="1"/>
    <col min="2564" max="2568" width="9.140625" style="427"/>
    <col min="2569" max="2569" width="11.42578125" style="427" customWidth="1"/>
    <col min="2570" max="2576" width="9.140625" style="427"/>
    <col min="2577" max="2577" width="10.42578125" style="427" bestFit="1" customWidth="1"/>
    <col min="2578" max="2818" width="9.140625" style="427"/>
    <col min="2819" max="2819" width="16.140625" style="427" bestFit="1" customWidth="1"/>
    <col min="2820" max="2824" width="9.140625" style="427"/>
    <col min="2825" max="2825" width="11.42578125" style="427" customWidth="1"/>
    <col min="2826" max="2832" width="9.140625" style="427"/>
    <col min="2833" max="2833" width="10.42578125" style="427" bestFit="1" customWidth="1"/>
    <col min="2834" max="3074" width="9.140625" style="427"/>
    <col min="3075" max="3075" width="16.140625" style="427" bestFit="1" customWidth="1"/>
    <col min="3076" max="3080" width="9.140625" style="427"/>
    <col min="3081" max="3081" width="11.42578125" style="427" customWidth="1"/>
    <col min="3082" max="3088" width="9.140625" style="427"/>
    <col min="3089" max="3089" width="10.42578125" style="427" bestFit="1" customWidth="1"/>
    <col min="3090" max="3330" width="9.140625" style="427"/>
    <col min="3331" max="3331" width="16.140625" style="427" bestFit="1" customWidth="1"/>
    <col min="3332" max="3336" width="9.140625" style="427"/>
    <col min="3337" max="3337" width="11.42578125" style="427" customWidth="1"/>
    <col min="3338" max="3344" width="9.140625" style="427"/>
    <col min="3345" max="3345" width="10.42578125" style="427" bestFit="1" customWidth="1"/>
    <col min="3346" max="3586" width="9.140625" style="427"/>
    <col min="3587" max="3587" width="16.140625" style="427" bestFit="1" customWidth="1"/>
    <col min="3588" max="3592" width="9.140625" style="427"/>
    <col min="3593" max="3593" width="11.42578125" style="427" customWidth="1"/>
    <col min="3594" max="3600" width="9.140625" style="427"/>
    <col min="3601" max="3601" width="10.42578125" style="427" bestFit="1" customWidth="1"/>
    <col min="3602" max="3842" width="9.140625" style="427"/>
    <col min="3843" max="3843" width="16.140625" style="427" bestFit="1" customWidth="1"/>
    <col min="3844" max="3848" width="9.140625" style="427"/>
    <col min="3849" max="3849" width="11.42578125" style="427" customWidth="1"/>
    <col min="3850" max="3856" width="9.140625" style="427"/>
    <col min="3857" max="3857" width="10.42578125" style="427" bestFit="1" customWidth="1"/>
    <col min="3858" max="4098" width="9.140625" style="427"/>
    <col min="4099" max="4099" width="16.140625" style="427" bestFit="1" customWidth="1"/>
    <col min="4100" max="4104" width="9.140625" style="427"/>
    <col min="4105" max="4105" width="11.42578125" style="427" customWidth="1"/>
    <col min="4106" max="4112" width="9.140625" style="427"/>
    <col min="4113" max="4113" width="10.42578125" style="427" bestFit="1" customWidth="1"/>
    <col min="4114" max="4354" width="9.140625" style="427"/>
    <col min="4355" max="4355" width="16.140625" style="427" bestFit="1" customWidth="1"/>
    <col min="4356" max="4360" width="9.140625" style="427"/>
    <col min="4361" max="4361" width="11.42578125" style="427" customWidth="1"/>
    <col min="4362" max="4368" width="9.140625" style="427"/>
    <col min="4369" max="4369" width="10.42578125" style="427" bestFit="1" customWidth="1"/>
    <col min="4370" max="4610" width="9.140625" style="427"/>
    <col min="4611" max="4611" width="16.140625" style="427" bestFit="1" customWidth="1"/>
    <col min="4612" max="4616" width="9.140625" style="427"/>
    <col min="4617" max="4617" width="11.42578125" style="427" customWidth="1"/>
    <col min="4618" max="4624" width="9.140625" style="427"/>
    <col min="4625" max="4625" width="10.42578125" style="427" bestFit="1" customWidth="1"/>
    <col min="4626" max="4866" width="9.140625" style="427"/>
    <col min="4867" max="4867" width="16.140625" style="427" bestFit="1" customWidth="1"/>
    <col min="4868" max="4872" width="9.140625" style="427"/>
    <col min="4873" max="4873" width="11.42578125" style="427" customWidth="1"/>
    <col min="4874" max="4880" width="9.140625" style="427"/>
    <col min="4881" max="4881" width="10.42578125" style="427" bestFit="1" customWidth="1"/>
    <col min="4882" max="5122" width="9.140625" style="427"/>
    <col min="5123" max="5123" width="16.140625" style="427" bestFit="1" customWidth="1"/>
    <col min="5124" max="5128" width="9.140625" style="427"/>
    <col min="5129" max="5129" width="11.42578125" style="427" customWidth="1"/>
    <col min="5130" max="5136" width="9.140625" style="427"/>
    <col min="5137" max="5137" width="10.42578125" style="427" bestFit="1" customWidth="1"/>
    <col min="5138" max="5378" width="9.140625" style="427"/>
    <col min="5379" max="5379" width="16.140625" style="427" bestFit="1" customWidth="1"/>
    <col min="5380" max="5384" width="9.140625" style="427"/>
    <col min="5385" max="5385" width="11.42578125" style="427" customWidth="1"/>
    <col min="5386" max="5392" width="9.140625" style="427"/>
    <col min="5393" max="5393" width="10.42578125" style="427" bestFit="1" customWidth="1"/>
    <col min="5394" max="5634" width="9.140625" style="427"/>
    <col min="5635" max="5635" width="16.140625" style="427" bestFit="1" customWidth="1"/>
    <col min="5636" max="5640" width="9.140625" style="427"/>
    <col min="5641" max="5641" width="11.42578125" style="427" customWidth="1"/>
    <col min="5642" max="5648" width="9.140625" style="427"/>
    <col min="5649" max="5649" width="10.42578125" style="427" bestFit="1" customWidth="1"/>
    <col min="5650" max="5890" width="9.140625" style="427"/>
    <col min="5891" max="5891" width="16.140625" style="427" bestFit="1" customWidth="1"/>
    <col min="5892" max="5896" width="9.140625" style="427"/>
    <col min="5897" max="5897" width="11.42578125" style="427" customWidth="1"/>
    <col min="5898" max="5904" width="9.140625" style="427"/>
    <col min="5905" max="5905" width="10.42578125" style="427" bestFit="1" customWidth="1"/>
    <col min="5906" max="6146" width="9.140625" style="427"/>
    <col min="6147" max="6147" width="16.140625" style="427" bestFit="1" customWidth="1"/>
    <col min="6148" max="6152" width="9.140625" style="427"/>
    <col min="6153" max="6153" width="11.42578125" style="427" customWidth="1"/>
    <col min="6154" max="6160" width="9.140625" style="427"/>
    <col min="6161" max="6161" width="10.42578125" style="427" bestFit="1" customWidth="1"/>
    <col min="6162" max="6402" width="9.140625" style="427"/>
    <col min="6403" max="6403" width="16.140625" style="427" bestFit="1" customWidth="1"/>
    <col min="6404" max="6408" width="9.140625" style="427"/>
    <col min="6409" max="6409" width="11.42578125" style="427" customWidth="1"/>
    <col min="6410" max="6416" width="9.140625" style="427"/>
    <col min="6417" max="6417" width="10.42578125" style="427" bestFit="1" customWidth="1"/>
    <col min="6418" max="6658" width="9.140625" style="427"/>
    <col min="6659" max="6659" width="16.140625" style="427" bestFit="1" customWidth="1"/>
    <col min="6660" max="6664" width="9.140625" style="427"/>
    <col min="6665" max="6665" width="11.42578125" style="427" customWidth="1"/>
    <col min="6666" max="6672" width="9.140625" style="427"/>
    <col min="6673" max="6673" width="10.42578125" style="427" bestFit="1" customWidth="1"/>
    <col min="6674" max="6914" width="9.140625" style="427"/>
    <col min="6915" max="6915" width="16.140625" style="427" bestFit="1" customWidth="1"/>
    <col min="6916" max="6920" width="9.140625" style="427"/>
    <col min="6921" max="6921" width="11.42578125" style="427" customWidth="1"/>
    <col min="6922" max="6928" width="9.140625" style="427"/>
    <col min="6929" max="6929" width="10.42578125" style="427" bestFit="1" customWidth="1"/>
    <col min="6930" max="7170" width="9.140625" style="427"/>
    <col min="7171" max="7171" width="16.140625" style="427" bestFit="1" customWidth="1"/>
    <col min="7172" max="7176" width="9.140625" style="427"/>
    <col min="7177" max="7177" width="11.42578125" style="427" customWidth="1"/>
    <col min="7178" max="7184" width="9.140625" style="427"/>
    <col min="7185" max="7185" width="10.42578125" style="427" bestFit="1" customWidth="1"/>
    <col min="7186" max="7426" width="9.140625" style="427"/>
    <col min="7427" max="7427" width="16.140625" style="427" bestFit="1" customWidth="1"/>
    <col min="7428" max="7432" width="9.140625" style="427"/>
    <col min="7433" max="7433" width="11.42578125" style="427" customWidth="1"/>
    <col min="7434" max="7440" width="9.140625" style="427"/>
    <col min="7441" max="7441" width="10.42578125" style="427" bestFit="1" customWidth="1"/>
    <col min="7442" max="7682" width="9.140625" style="427"/>
    <col min="7683" max="7683" width="16.140625" style="427" bestFit="1" customWidth="1"/>
    <col min="7684" max="7688" width="9.140625" style="427"/>
    <col min="7689" max="7689" width="11.42578125" style="427" customWidth="1"/>
    <col min="7690" max="7696" width="9.140625" style="427"/>
    <col min="7697" max="7697" width="10.42578125" style="427" bestFit="1" customWidth="1"/>
    <col min="7698" max="7938" width="9.140625" style="427"/>
    <col min="7939" max="7939" width="16.140625" style="427" bestFit="1" customWidth="1"/>
    <col min="7940" max="7944" width="9.140625" style="427"/>
    <col min="7945" max="7945" width="11.42578125" style="427" customWidth="1"/>
    <col min="7946" max="7952" width="9.140625" style="427"/>
    <col min="7953" max="7953" width="10.42578125" style="427" bestFit="1" customWidth="1"/>
    <col min="7954" max="8194" width="9.140625" style="427"/>
    <col min="8195" max="8195" width="16.140625" style="427" bestFit="1" customWidth="1"/>
    <col min="8196" max="8200" width="9.140625" style="427"/>
    <col min="8201" max="8201" width="11.42578125" style="427" customWidth="1"/>
    <col min="8202" max="8208" width="9.140625" style="427"/>
    <col min="8209" max="8209" width="10.42578125" style="427" bestFit="1" customWidth="1"/>
    <col min="8210" max="8450" width="9.140625" style="427"/>
    <col min="8451" max="8451" width="16.140625" style="427" bestFit="1" customWidth="1"/>
    <col min="8452" max="8456" width="9.140625" style="427"/>
    <col min="8457" max="8457" width="11.42578125" style="427" customWidth="1"/>
    <col min="8458" max="8464" width="9.140625" style="427"/>
    <col min="8465" max="8465" width="10.42578125" style="427" bestFit="1" customWidth="1"/>
    <col min="8466" max="8706" width="9.140625" style="427"/>
    <col min="8707" max="8707" width="16.140625" style="427" bestFit="1" customWidth="1"/>
    <col min="8708" max="8712" width="9.140625" style="427"/>
    <col min="8713" max="8713" width="11.42578125" style="427" customWidth="1"/>
    <col min="8714" max="8720" width="9.140625" style="427"/>
    <col min="8721" max="8721" width="10.42578125" style="427" bestFit="1" customWidth="1"/>
    <col min="8722" max="8962" width="9.140625" style="427"/>
    <col min="8963" max="8963" width="16.140625" style="427" bestFit="1" customWidth="1"/>
    <col min="8964" max="8968" width="9.140625" style="427"/>
    <col min="8969" max="8969" width="11.42578125" style="427" customWidth="1"/>
    <col min="8970" max="8976" width="9.140625" style="427"/>
    <col min="8977" max="8977" width="10.42578125" style="427" bestFit="1" customWidth="1"/>
    <col min="8978" max="9218" width="9.140625" style="427"/>
    <col min="9219" max="9219" width="16.140625" style="427" bestFit="1" customWidth="1"/>
    <col min="9220" max="9224" width="9.140625" style="427"/>
    <col min="9225" max="9225" width="11.42578125" style="427" customWidth="1"/>
    <col min="9226" max="9232" width="9.140625" style="427"/>
    <col min="9233" max="9233" width="10.42578125" style="427" bestFit="1" customWidth="1"/>
    <col min="9234" max="9474" width="9.140625" style="427"/>
    <col min="9475" max="9475" width="16.140625" style="427" bestFit="1" customWidth="1"/>
    <col min="9476" max="9480" width="9.140625" style="427"/>
    <col min="9481" max="9481" width="11.42578125" style="427" customWidth="1"/>
    <col min="9482" max="9488" width="9.140625" style="427"/>
    <col min="9489" max="9489" width="10.42578125" style="427" bestFit="1" customWidth="1"/>
    <col min="9490" max="9730" width="9.140625" style="427"/>
    <col min="9731" max="9731" width="16.140625" style="427" bestFit="1" customWidth="1"/>
    <col min="9732" max="9736" width="9.140625" style="427"/>
    <col min="9737" max="9737" width="11.42578125" style="427" customWidth="1"/>
    <col min="9738" max="9744" width="9.140625" style="427"/>
    <col min="9745" max="9745" width="10.42578125" style="427" bestFit="1" customWidth="1"/>
    <col min="9746" max="9986" width="9.140625" style="427"/>
    <col min="9987" max="9987" width="16.140625" style="427" bestFit="1" customWidth="1"/>
    <col min="9988" max="9992" width="9.140625" style="427"/>
    <col min="9993" max="9993" width="11.42578125" style="427" customWidth="1"/>
    <col min="9994" max="10000" width="9.140625" style="427"/>
    <col min="10001" max="10001" width="10.42578125" style="427" bestFit="1" customWidth="1"/>
    <col min="10002" max="10242" width="9.140625" style="427"/>
    <col min="10243" max="10243" width="16.140625" style="427" bestFit="1" customWidth="1"/>
    <col min="10244" max="10248" width="9.140625" style="427"/>
    <col min="10249" max="10249" width="11.42578125" style="427" customWidth="1"/>
    <col min="10250" max="10256" width="9.140625" style="427"/>
    <col min="10257" max="10257" width="10.42578125" style="427" bestFit="1" customWidth="1"/>
    <col min="10258" max="10498" width="9.140625" style="427"/>
    <col min="10499" max="10499" width="16.140625" style="427" bestFit="1" customWidth="1"/>
    <col min="10500" max="10504" width="9.140625" style="427"/>
    <col min="10505" max="10505" width="11.42578125" style="427" customWidth="1"/>
    <col min="10506" max="10512" width="9.140625" style="427"/>
    <col min="10513" max="10513" width="10.42578125" style="427" bestFit="1" customWidth="1"/>
    <col min="10514" max="10754" width="9.140625" style="427"/>
    <col min="10755" max="10755" width="16.140625" style="427" bestFit="1" customWidth="1"/>
    <col min="10756" max="10760" width="9.140625" style="427"/>
    <col min="10761" max="10761" width="11.42578125" style="427" customWidth="1"/>
    <col min="10762" max="10768" width="9.140625" style="427"/>
    <col min="10769" max="10769" width="10.42578125" style="427" bestFit="1" customWidth="1"/>
    <col min="10770" max="11010" width="9.140625" style="427"/>
    <col min="11011" max="11011" width="16.140625" style="427" bestFit="1" customWidth="1"/>
    <col min="11012" max="11016" width="9.140625" style="427"/>
    <col min="11017" max="11017" width="11.42578125" style="427" customWidth="1"/>
    <col min="11018" max="11024" width="9.140625" style="427"/>
    <col min="11025" max="11025" width="10.42578125" style="427" bestFit="1" customWidth="1"/>
    <col min="11026" max="11266" width="9.140625" style="427"/>
    <col min="11267" max="11267" width="16.140625" style="427" bestFit="1" customWidth="1"/>
    <col min="11268" max="11272" width="9.140625" style="427"/>
    <col min="11273" max="11273" width="11.42578125" style="427" customWidth="1"/>
    <col min="11274" max="11280" width="9.140625" style="427"/>
    <col min="11281" max="11281" width="10.42578125" style="427" bestFit="1" customWidth="1"/>
    <col min="11282" max="11522" width="9.140625" style="427"/>
    <col min="11523" max="11523" width="16.140625" style="427" bestFit="1" customWidth="1"/>
    <col min="11524" max="11528" width="9.140625" style="427"/>
    <col min="11529" max="11529" width="11.42578125" style="427" customWidth="1"/>
    <col min="11530" max="11536" width="9.140625" style="427"/>
    <col min="11537" max="11537" width="10.42578125" style="427" bestFit="1" customWidth="1"/>
    <col min="11538" max="11778" width="9.140625" style="427"/>
    <col min="11779" max="11779" width="16.140625" style="427" bestFit="1" customWidth="1"/>
    <col min="11780" max="11784" width="9.140625" style="427"/>
    <col min="11785" max="11785" width="11.42578125" style="427" customWidth="1"/>
    <col min="11786" max="11792" width="9.140625" style="427"/>
    <col min="11793" max="11793" width="10.42578125" style="427" bestFit="1" customWidth="1"/>
    <col min="11794" max="12034" width="9.140625" style="427"/>
    <col min="12035" max="12035" width="16.140625" style="427" bestFit="1" customWidth="1"/>
    <col min="12036" max="12040" width="9.140625" style="427"/>
    <col min="12041" max="12041" width="11.42578125" style="427" customWidth="1"/>
    <col min="12042" max="12048" width="9.140625" style="427"/>
    <col min="12049" max="12049" width="10.42578125" style="427" bestFit="1" customWidth="1"/>
    <col min="12050" max="12290" width="9.140625" style="427"/>
    <col min="12291" max="12291" width="16.140625" style="427" bestFit="1" customWidth="1"/>
    <col min="12292" max="12296" width="9.140625" style="427"/>
    <col min="12297" max="12297" width="11.42578125" style="427" customWidth="1"/>
    <col min="12298" max="12304" width="9.140625" style="427"/>
    <col min="12305" max="12305" width="10.42578125" style="427" bestFit="1" customWidth="1"/>
    <col min="12306" max="12546" width="9.140625" style="427"/>
    <col min="12547" max="12547" width="16.140625" style="427" bestFit="1" customWidth="1"/>
    <col min="12548" max="12552" width="9.140625" style="427"/>
    <col min="12553" max="12553" width="11.42578125" style="427" customWidth="1"/>
    <col min="12554" max="12560" width="9.140625" style="427"/>
    <col min="12561" max="12561" width="10.42578125" style="427" bestFit="1" customWidth="1"/>
    <col min="12562" max="12802" width="9.140625" style="427"/>
    <col min="12803" max="12803" width="16.140625" style="427" bestFit="1" customWidth="1"/>
    <col min="12804" max="12808" width="9.140625" style="427"/>
    <col min="12809" max="12809" width="11.42578125" style="427" customWidth="1"/>
    <col min="12810" max="12816" width="9.140625" style="427"/>
    <col min="12817" max="12817" width="10.42578125" style="427" bestFit="1" customWidth="1"/>
    <col min="12818" max="13058" width="9.140625" style="427"/>
    <col min="13059" max="13059" width="16.140625" style="427" bestFit="1" customWidth="1"/>
    <col min="13060" max="13064" width="9.140625" style="427"/>
    <col min="13065" max="13065" width="11.42578125" style="427" customWidth="1"/>
    <col min="13066" max="13072" width="9.140625" style="427"/>
    <col min="13073" max="13073" width="10.42578125" style="427" bestFit="1" customWidth="1"/>
    <col min="13074" max="13314" width="9.140625" style="427"/>
    <col min="13315" max="13315" width="16.140625" style="427" bestFit="1" customWidth="1"/>
    <col min="13316" max="13320" width="9.140625" style="427"/>
    <col min="13321" max="13321" width="11.42578125" style="427" customWidth="1"/>
    <col min="13322" max="13328" width="9.140625" style="427"/>
    <col min="13329" max="13329" width="10.42578125" style="427" bestFit="1" customWidth="1"/>
    <col min="13330" max="13570" width="9.140625" style="427"/>
    <col min="13571" max="13571" width="16.140625" style="427" bestFit="1" customWidth="1"/>
    <col min="13572" max="13576" width="9.140625" style="427"/>
    <col min="13577" max="13577" width="11.42578125" style="427" customWidth="1"/>
    <col min="13578" max="13584" width="9.140625" style="427"/>
    <col min="13585" max="13585" width="10.42578125" style="427" bestFit="1" customWidth="1"/>
    <col min="13586" max="13826" width="9.140625" style="427"/>
    <col min="13827" max="13827" width="16.140625" style="427" bestFit="1" customWidth="1"/>
    <col min="13828" max="13832" width="9.140625" style="427"/>
    <col min="13833" max="13833" width="11.42578125" style="427" customWidth="1"/>
    <col min="13834" max="13840" width="9.140625" style="427"/>
    <col min="13841" max="13841" width="10.42578125" style="427" bestFit="1" customWidth="1"/>
    <col min="13842" max="14082" width="9.140625" style="427"/>
    <col min="14083" max="14083" width="16.140625" style="427" bestFit="1" customWidth="1"/>
    <col min="14084" max="14088" width="9.140625" style="427"/>
    <col min="14089" max="14089" width="11.42578125" style="427" customWidth="1"/>
    <col min="14090" max="14096" width="9.140625" style="427"/>
    <col min="14097" max="14097" width="10.42578125" style="427" bestFit="1" customWidth="1"/>
    <col min="14098" max="14338" width="9.140625" style="427"/>
    <col min="14339" max="14339" width="16.140625" style="427" bestFit="1" customWidth="1"/>
    <col min="14340" max="14344" width="9.140625" style="427"/>
    <col min="14345" max="14345" width="11.42578125" style="427" customWidth="1"/>
    <col min="14346" max="14352" width="9.140625" style="427"/>
    <col min="14353" max="14353" width="10.42578125" style="427" bestFit="1" customWidth="1"/>
    <col min="14354" max="14594" width="9.140625" style="427"/>
    <col min="14595" max="14595" width="16.140625" style="427" bestFit="1" customWidth="1"/>
    <col min="14596" max="14600" width="9.140625" style="427"/>
    <col min="14601" max="14601" width="11.42578125" style="427" customWidth="1"/>
    <col min="14602" max="14608" width="9.140625" style="427"/>
    <col min="14609" max="14609" width="10.42578125" style="427" bestFit="1" customWidth="1"/>
    <col min="14610" max="14850" width="9.140625" style="427"/>
    <col min="14851" max="14851" width="16.140625" style="427" bestFit="1" customWidth="1"/>
    <col min="14852" max="14856" width="9.140625" style="427"/>
    <col min="14857" max="14857" width="11.42578125" style="427" customWidth="1"/>
    <col min="14858" max="14864" width="9.140625" style="427"/>
    <col min="14865" max="14865" width="10.42578125" style="427" bestFit="1" customWidth="1"/>
    <col min="14866" max="15106" width="9.140625" style="427"/>
    <col min="15107" max="15107" width="16.140625" style="427" bestFit="1" customWidth="1"/>
    <col min="15108" max="15112" width="9.140625" style="427"/>
    <col min="15113" max="15113" width="11.42578125" style="427" customWidth="1"/>
    <col min="15114" max="15120" width="9.140625" style="427"/>
    <col min="15121" max="15121" width="10.42578125" style="427" bestFit="1" customWidth="1"/>
    <col min="15122" max="15362" width="9.140625" style="427"/>
    <col min="15363" max="15363" width="16.140625" style="427" bestFit="1" customWidth="1"/>
    <col min="15364" max="15368" width="9.140625" style="427"/>
    <col min="15369" max="15369" width="11.42578125" style="427" customWidth="1"/>
    <col min="15370" max="15376" width="9.140625" style="427"/>
    <col min="15377" max="15377" width="10.42578125" style="427" bestFit="1" customWidth="1"/>
    <col min="15378" max="15618" width="9.140625" style="427"/>
    <col min="15619" max="15619" width="16.140625" style="427" bestFit="1" customWidth="1"/>
    <col min="15620" max="15624" width="9.140625" style="427"/>
    <col min="15625" max="15625" width="11.42578125" style="427" customWidth="1"/>
    <col min="15626" max="15632" width="9.140625" style="427"/>
    <col min="15633" max="15633" width="10.42578125" style="427" bestFit="1" customWidth="1"/>
    <col min="15634" max="15874" width="9.140625" style="427"/>
    <col min="15875" max="15875" width="16.140625" style="427" bestFit="1" customWidth="1"/>
    <col min="15876" max="15880" width="9.140625" style="427"/>
    <col min="15881" max="15881" width="11.42578125" style="427" customWidth="1"/>
    <col min="15882" max="15888" width="9.140625" style="427"/>
    <col min="15889" max="15889" width="10.42578125" style="427" bestFit="1" customWidth="1"/>
    <col min="15890" max="16130" width="9.140625" style="427"/>
    <col min="16131" max="16131" width="16.140625" style="427" bestFit="1" customWidth="1"/>
    <col min="16132" max="16136" width="9.140625" style="427"/>
    <col min="16137" max="16137" width="11.42578125" style="427" customWidth="1"/>
    <col min="16138" max="16144" width="9.140625" style="427"/>
    <col min="16145" max="16145" width="10.42578125" style="427" bestFit="1" customWidth="1"/>
    <col min="16146" max="16384" width="9.140625" style="427"/>
  </cols>
  <sheetData>
    <row r="1" spans="3:22" ht="26.25">
      <c r="C1" s="827" t="s">
        <v>8962</v>
      </c>
      <c r="D1" s="804"/>
      <c r="E1" s="804"/>
      <c r="F1" s="804"/>
      <c r="G1" s="804"/>
      <c r="H1" s="804"/>
      <c r="I1" s="804"/>
      <c r="J1" s="804"/>
      <c r="K1" s="804"/>
      <c r="L1" s="804"/>
      <c r="M1" s="804"/>
      <c r="N1" s="804"/>
      <c r="O1" s="804"/>
      <c r="P1" s="804"/>
      <c r="Q1" s="804"/>
      <c r="R1" s="805"/>
      <c r="S1" s="498"/>
      <c r="T1" s="498"/>
      <c r="U1" s="436"/>
      <c r="V1" s="438"/>
    </row>
    <row r="2" spans="3:22" ht="18">
      <c r="C2" s="828" t="s">
        <v>13225</v>
      </c>
      <c r="D2" s="806"/>
      <c r="E2" s="806"/>
      <c r="F2" s="806"/>
      <c r="G2" s="806"/>
      <c r="H2" s="806"/>
      <c r="I2" s="806"/>
      <c r="J2" s="806"/>
      <c r="K2" s="806"/>
      <c r="L2" s="806"/>
      <c r="M2" s="806"/>
      <c r="N2" s="806"/>
      <c r="O2" s="806"/>
      <c r="P2" s="806"/>
      <c r="Q2" s="806"/>
      <c r="R2" s="807"/>
      <c r="S2" s="499"/>
      <c r="T2" s="499"/>
      <c r="V2" s="442"/>
    </row>
    <row r="3" spans="3:22" ht="32.25" customHeight="1">
      <c r="C3" s="808" t="s">
        <v>13226</v>
      </c>
      <c r="D3" s="809"/>
      <c r="E3" s="809"/>
      <c r="F3" s="809"/>
      <c r="G3" s="809"/>
      <c r="H3" s="809"/>
      <c r="I3" s="809"/>
      <c r="J3" s="809"/>
      <c r="K3" s="809"/>
      <c r="L3" s="809"/>
      <c r="M3" s="809"/>
      <c r="N3" s="809"/>
      <c r="O3" s="809"/>
      <c r="P3" s="809"/>
      <c r="Q3" s="809"/>
      <c r="R3" s="810"/>
      <c r="S3" s="500"/>
      <c r="T3" s="500"/>
      <c r="V3" s="442"/>
    </row>
    <row r="4" spans="3:22" ht="18.75" thickBot="1">
      <c r="C4" s="501"/>
      <c r="D4" s="433"/>
      <c r="E4" s="430" t="str">
        <f>'[11]CINTAS E VIGAS-ANEXOII'!$D$4</f>
        <v>OBRA: Unidade de Saúde Industrial</v>
      </c>
      <c r="F4" s="431"/>
      <c r="G4" s="432"/>
      <c r="H4" s="432"/>
      <c r="I4" s="432"/>
      <c r="J4" s="432"/>
      <c r="K4" s="432"/>
      <c r="L4" s="432"/>
      <c r="M4" s="432"/>
      <c r="N4" s="432"/>
      <c r="O4" s="432"/>
      <c r="P4" s="432"/>
      <c r="Q4" s="433"/>
      <c r="R4" s="434"/>
      <c r="V4" s="442"/>
    </row>
    <row r="5" spans="3:22">
      <c r="C5" s="502"/>
      <c r="D5" s="436"/>
      <c r="E5" s="436"/>
      <c r="F5" s="436"/>
      <c r="G5" s="436"/>
      <c r="H5" s="436"/>
      <c r="I5" s="436"/>
      <c r="J5" s="436"/>
      <c r="K5" s="436"/>
      <c r="L5" s="436"/>
      <c r="M5" s="436"/>
      <c r="N5" s="436"/>
      <c r="O5" s="436"/>
      <c r="P5" s="436"/>
      <c r="Q5" s="436"/>
      <c r="R5" s="438"/>
    </row>
    <row r="6" spans="3:22">
      <c r="C6" s="428"/>
      <c r="R6" s="442"/>
    </row>
    <row r="7" spans="3:22">
      <c r="C7" s="428"/>
      <c r="R7" s="442"/>
    </row>
    <row r="8" spans="3:22">
      <c r="C8" s="428"/>
      <c r="R8" s="442"/>
    </row>
    <row r="9" spans="3:22">
      <c r="C9" s="428"/>
      <c r="R9" s="442"/>
    </row>
    <row r="10" spans="3:22">
      <c r="C10" s="428"/>
      <c r="R10" s="442"/>
    </row>
    <row r="11" spans="3:22">
      <c r="C11" s="428"/>
      <c r="R11" s="442"/>
    </row>
    <row r="12" spans="3:22">
      <c r="C12" s="428"/>
      <c r="R12" s="442"/>
    </row>
    <row r="13" spans="3:22">
      <c r="C13" s="428"/>
      <c r="R13" s="442"/>
    </row>
    <row r="14" spans="3:22">
      <c r="C14" s="428"/>
      <c r="R14" s="442"/>
    </row>
    <row r="15" spans="3:22" ht="13.5" thickBot="1">
      <c r="C15" s="428"/>
      <c r="R15" s="442"/>
    </row>
    <row r="16" spans="3:22">
      <c r="C16" s="829" t="s">
        <v>13362</v>
      </c>
      <c r="D16" s="503" t="s">
        <v>13244</v>
      </c>
      <c r="E16" s="503" t="s">
        <v>13363</v>
      </c>
      <c r="F16" s="503" t="s">
        <v>109</v>
      </c>
      <c r="G16" s="504" t="s">
        <v>13248</v>
      </c>
      <c r="H16" s="504" t="s">
        <v>13298</v>
      </c>
      <c r="I16" s="504" t="s">
        <v>13252</v>
      </c>
      <c r="K16" s="802" t="s">
        <v>13364</v>
      </c>
      <c r="L16" s="503" t="s">
        <v>13244</v>
      </c>
      <c r="M16" s="503" t="s">
        <v>13363</v>
      </c>
      <c r="N16" s="503" t="s">
        <v>109</v>
      </c>
      <c r="O16" s="504" t="s">
        <v>13248</v>
      </c>
      <c r="P16" s="504" t="s">
        <v>13298</v>
      </c>
      <c r="Q16" s="504" t="s">
        <v>13252</v>
      </c>
      <c r="R16" s="442"/>
    </row>
    <row r="17" spans="3:18" ht="15.75" thickBot="1">
      <c r="C17" s="830"/>
      <c r="D17" s="505" t="s">
        <v>13253</v>
      </c>
      <c r="E17" s="505" t="s">
        <v>13253</v>
      </c>
      <c r="F17" s="505" t="s">
        <v>13253</v>
      </c>
      <c r="G17" s="506" t="s">
        <v>13254</v>
      </c>
      <c r="H17" s="506" t="s">
        <v>13255</v>
      </c>
      <c r="I17" s="506" t="s">
        <v>13365</v>
      </c>
      <c r="K17" s="803"/>
      <c r="L17" s="505" t="s">
        <v>13253</v>
      </c>
      <c r="M17" s="505" t="s">
        <v>13253</v>
      </c>
      <c r="N17" s="505" t="s">
        <v>13253</v>
      </c>
      <c r="O17" s="506" t="s">
        <v>13254</v>
      </c>
      <c r="P17" s="506" t="s">
        <v>13255</v>
      </c>
      <c r="Q17" s="506" t="s">
        <v>13365</v>
      </c>
      <c r="R17" s="442"/>
    </row>
    <row r="18" spans="3:18" ht="13.5" thickBot="1">
      <c r="C18" s="818" t="s">
        <v>19</v>
      </c>
      <c r="D18" s="819"/>
      <c r="E18" s="819"/>
      <c r="F18" s="831"/>
      <c r="G18" s="507">
        <f>SUM(G20:G43)</f>
        <v>17.280000000000005</v>
      </c>
      <c r="H18" s="507">
        <f>SUM(H20:H43)</f>
        <v>0.86400000000000021</v>
      </c>
      <c r="I18" s="508">
        <f>SUM(I20:I43)</f>
        <v>164.16000000000005</v>
      </c>
      <c r="K18" s="818" t="s">
        <v>19</v>
      </c>
      <c r="L18" s="819"/>
      <c r="M18" s="819"/>
      <c r="N18" s="831"/>
      <c r="O18" s="507">
        <f>SUM(O20:O43)</f>
        <v>75.348000000000013</v>
      </c>
      <c r="P18" s="507">
        <f>SUM(P20:P43)</f>
        <v>3.7673999999999976</v>
      </c>
      <c r="Q18" s="507">
        <f>SUM(Q20:Q43)</f>
        <v>470.92499999999995</v>
      </c>
      <c r="R18" s="442"/>
    </row>
    <row r="19" spans="3:18" ht="13.5" thickBot="1">
      <c r="C19" s="787" t="s">
        <v>13393</v>
      </c>
      <c r="D19" s="789"/>
      <c r="E19" s="789"/>
      <c r="F19" s="454"/>
      <c r="G19" s="454"/>
      <c r="H19" s="454"/>
      <c r="I19" s="455"/>
      <c r="K19" s="787" t="str">
        <f>C19</f>
        <v>US CANAÃ</v>
      </c>
      <c r="L19" s="789"/>
      <c r="M19" s="789"/>
      <c r="N19" s="789"/>
      <c r="O19" s="509"/>
      <c r="P19" s="509"/>
      <c r="Q19" s="510"/>
      <c r="R19" s="442"/>
    </row>
    <row r="20" spans="3:18">
      <c r="C20" s="491" t="s">
        <v>13366</v>
      </c>
      <c r="D20" s="492">
        <v>0.15</v>
      </c>
      <c r="E20" s="492">
        <v>0.3</v>
      </c>
      <c r="F20" s="492">
        <f>1.15-0.35</f>
        <v>0.79999999999999993</v>
      </c>
      <c r="G20" s="492">
        <f>(2*D20+2*E20)*F20</f>
        <v>0.71999999999999986</v>
      </c>
      <c r="H20" s="494">
        <f>D20*E20*F20</f>
        <v>3.5999999999999997E-2</v>
      </c>
      <c r="I20" s="511">
        <f>H20*190</f>
        <v>6.84</v>
      </c>
      <c r="K20" s="491" t="s">
        <v>13366</v>
      </c>
      <c r="L20" s="492">
        <v>0.15</v>
      </c>
      <c r="M20" s="492">
        <v>0.3</v>
      </c>
      <c r="N20" s="492">
        <v>3</v>
      </c>
      <c r="O20" s="492">
        <f>(2*L20+2*M20)*N20</f>
        <v>2.6999999999999997</v>
      </c>
      <c r="P20" s="494">
        <f>L20*M20*N20</f>
        <v>0.13500000000000001</v>
      </c>
      <c r="Q20" s="495">
        <f>P20*125</f>
        <v>16.875</v>
      </c>
      <c r="R20" s="442"/>
    </row>
    <row r="21" spans="3:18">
      <c r="C21" s="491" t="s">
        <v>13367</v>
      </c>
      <c r="D21" s="492">
        <v>0.15</v>
      </c>
      <c r="E21" s="492">
        <v>0.3</v>
      </c>
      <c r="F21" s="492">
        <f>1.15-0.35</f>
        <v>0.79999999999999993</v>
      </c>
      <c r="G21" s="492">
        <f t="shared" ref="G21:G43" si="0">(2*D21+2*E21)*F21</f>
        <v>0.71999999999999986</v>
      </c>
      <c r="H21" s="494">
        <f t="shared" ref="H21:H43" si="1">D21*E21*F21</f>
        <v>3.5999999999999997E-2</v>
      </c>
      <c r="I21" s="511">
        <f>H21*190</f>
        <v>6.84</v>
      </c>
      <c r="K21" s="491" t="s">
        <v>13367</v>
      </c>
      <c r="L21" s="492">
        <v>0.15</v>
      </c>
      <c r="M21" s="492">
        <v>0.3</v>
      </c>
      <c r="N21" s="492">
        <v>3</v>
      </c>
      <c r="O21" s="492">
        <f t="shared" ref="O21:O29" si="2">(2*L21+2*M21)*N21</f>
        <v>2.6999999999999997</v>
      </c>
      <c r="P21" s="494">
        <f t="shared" ref="P21:P29" si="3">L21*M21*N21</f>
        <v>0.13500000000000001</v>
      </c>
      <c r="Q21" s="511">
        <f>P21*125</f>
        <v>16.875</v>
      </c>
      <c r="R21" s="442"/>
    </row>
    <row r="22" spans="3:18">
      <c r="C22" s="491" t="s">
        <v>13368</v>
      </c>
      <c r="D22" s="492">
        <v>0.15</v>
      </c>
      <c r="E22" s="492">
        <v>0.3</v>
      </c>
      <c r="F22" s="492">
        <f t="shared" ref="F22:F43" si="4">1.15-0.35</f>
        <v>0.79999999999999993</v>
      </c>
      <c r="G22" s="492">
        <f t="shared" si="0"/>
        <v>0.71999999999999986</v>
      </c>
      <c r="H22" s="494">
        <f t="shared" si="1"/>
        <v>3.5999999999999997E-2</v>
      </c>
      <c r="I22" s="511">
        <f t="shared" ref="I22:I43" si="5">H22*190</f>
        <v>6.84</v>
      </c>
      <c r="K22" s="491" t="s">
        <v>13368</v>
      </c>
      <c r="L22" s="492">
        <v>0.15</v>
      </c>
      <c r="M22" s="492">
        <v>0.3</v>
      </c>
      <c r="N22" s="492">
        <v>3</v>
      </c>
      <c r="O22" s="492">
        <f t="shared" si="2"/>
        <v>2.6999999999999997</v>
      </c>
      <c r="P22" s="494">
        <f t="shared" si="3"/>
        <v>0.13500000000000001</v>
      </c>
      <c r="Q22" s="511">
        <f t="shared" ref="Q22:Q43" si="6">P22*125</f>
        <v>16.875</v>
      </c>
      <c r="R22" s="442"/>
    </row>
    <row r="23" spans="3:18">
      <c r="C23" s="491" t="s">
        <v>13369</v>
      </c>
      <c r="D23" s="492">
        <v>0.15</v>
      </c>
      <c r="E23" s="492">
        <v>0.3</v>
      </c>
      <c r="F23" s="492">
        <f t="shared" si="4"/>
        <v>0.79999999999999993</v>
      </c>
      <c r="G23" s="492">
        <f t="shared" si="0"/>
        <v>0.71999999999999986</v>
      </c>
      <c r="H23" s="494">
        <f t="shared" si="1"/>
        <v>3.5999999999999997E-2</v>
      </c>
      <c r="I23" s="511">
        <f t="shared" si="5"/>
        <v>6.84</v>
      </c>
      <c r="K23" s="491" t="s">
        <v>13369</v>
      </c>
      <c r="L23" s="492">
        <v>0.15</v>
      </c>
      <c r="M23" s="492">
        <v>0.3</v>
      </c>
      <c r="N23" s="492">
        <v>3</v>
      </c>
      <c r="O23" s="492">
        <f t="shared" si="2"/>
        <v>2.6999999999999997</v>
      </c>
      <c r="P23" s="494">
        <f t="shared" si="3"/>
        <v>0.13500000000000001</v>
      </c>
      <c r="Q23" s="511">
        <f t="shared" si="6"/>
        <v>16.875</v>
      </c>
      <c r="R23" s="442"/>
    </row>
    <row r="24" spans="3:18">
      <c r="C24" s="491" t="s">
        <v>13370</v>
      </c>
      <c r="D24" s="492">
        <v>0.15</v>
      </c>
      <c r="E24" s="492">
        <v>0.3</v>
      </c>
      <c r="F24" s="492">
        <f t="shared" si="4"/>
        <v>0.79999999999999993</v>
      </c>
      <c r="G24" s="492">
        <f t="shared" si="0"/>
        <v>0.71999999999999986</v>
      </c>
      <c r="H24" s="494">
        <f t="shared" si="1"/>
        <v>3.5999999999999997E-2</v>
      </c>
      <c r="I24" s="511">
        <f t="shared" si="5"/>
        <v>6.84</v>
      </c>
      <c r="K24" s="491" t="s">
        <v>13370</v>
      </c>
      <c r="L24" s="492">
        <v>0.15</v>
      </c>
      <c r="M24" s="492">
        <v>0.3</v>
      </c>
      <c r="N24" s="492">
        <v>3</v>
      </c>
      <c r="O24" s="492">
        <f t="shared" si="2"/>
        <v>2.6999999999999997</v>
      </c>
      <c r="P24" s="494">
        <f t="shared" si="3"/>
        <v>0.13500000000000001</v>
      </c>
      <c r="Q24" s="511">
        <f t="shared" si="6"/>
        <v>16.875</v>
      </c>
      <c r="R24" s="442"/>
    </row>
    <row r="25" spans="3:18">
      <c r="C25" s="491" t="s">
        <v>13371</v>
      </c>
      <c r="D25" s="492">
        <v>0.15</v>
      </c>
      <c r="E25" s="492">
        <v>0.3</v>
      </c>
      <c r="F25" s="492">
        <f t="shared" si="4"/>
        <v>0.79999999999999993</v>
      </c>
      <c r="G25" s="492">
        <f t="shared" si="0"/>
        <v>0.71999999999999986</v>
      </c>
      <c r="H25" s="494">
        <f t="shared" si="1"/>
        <v>3.5999999999999997E-2</v>
      </c>
      <c r="I25" s="511">
        <f t="shared" si="5"/>
        <v>6.84</v>
      </c>
      <c r="K25" s="491" t="s">
        <v>13371</v>
      </c>
      <c r="L25" s="492">
        <v>0.15</v>
      </c>
      <c r="M25" s="492">
        <v>0.3</v>
      </c>
      <c r="N25" s="492">
        <v>3</v>
      </c>
      <c r="O25" s="492">
        <f t="shared" si="2"/>
        <v>2.6999999999999997</v>
      </c>
      <c r="P25" s="494">
        <f t="shared" si="3"/>
        <v>0.13500000000000001</v>
      </c>
      <c r="Q25" s="511">
        <f t="shared" si="6"/>
        <v>16.875</v>
      </c>
      <c r="R25" s="442"/>
    </row>
    <row r="26" spans="3:18">
      <c r="C26" s="491" t="s">
        <v>13372</v>
      </c>
      <c r="D26" s="492">
        <v>0.15</v>
      </c>
      <c r="E26" s="492">
        <v>0.3</v>
      </c>
      <c r="F26" s="492">
        <f t="shared" si="4"/>
        <v>0.79999999999999993</v>
      </c>
      <c r="G26" s="492">
        <f t="shared" si="0"/>
        <v>0.71999999999999986</v>
      </c>
      <c r="H26" s="494">
        <f t="shared" si="1"/>
        <v>3.5999999999999997E-2</v>
      </c>
      <c r="I26" s="511">
        <f t="shared" si="5"/>
        <v>6.84</v>
      </c>
      <c r="K26" s="491" t="s">
        <v>13372</v>
      </c>
      <c r="L26" s="492">
        <v>0.15</v>
      </c>
      <c r="M26" s="492">
        <v>0.3</v>
      </c>
      <c r="N26" s="492">
        <v>3</v>
      </c>
      <c r="O26" s="492">
        <f t="shared" si="2"/>
        <v>2.6999999999999997</v>
      </c>
      <c r="P26" s="494">
        <f t="shared" si="3"/>
        <v>0.13500000000000001</v>
      </c>
      <c r="Q26" s="511">
        <f t="shared" si="6"/>
        <v>16.875</v>
      </c>
      <c r="R26" s="442"/>
    </row>
    <row r="27" spans="3:18">
      <c r="C27" s="491" t="s">
        <v>13373</v>
      </c>
      <c r="D27" s="492">
        <v>0.15</v>
      </c>
      <c r="E27" s="492">
        <v>0.3</v>
      </c>
      <c r="F27" s="492">
        <f t="shared" si="4"/>
        <v>0.79999999999999993</v>
      </c>
      <c r="G27" s="492">
        <f t="shared" si="0"/>
        <v>0.71999999999999986</v>
      </c>
      <c r="H27" s="494">
        <f t="shared" si="1"/>
        <v>3.5999999999999997E-2</v>
      </c>
      <c r="I27" s="511">
        <f t="shared" si="5"/>
        <v>6.84</v>
      </c>
      <c r="K27" s="491" t="s">
        <v>13373</v>
      </c>
      <c r="L27" s="492">
        <v>0.15</v>
      </c>
      <c r="M27" s="492">
        <v>0.3</v>
      </c>
      <c r="N27" s="492">
        <v>3</v>
      </c>
      <c r="O27" s="492">
        <f t="shared" si="2"/>
        <v>2.6999999999999997</v>
      </c>
      <c r="P27" s="494">
        <f t="shared" si="3"/>
        <v>0.13500000000000001</v>
      </c>
      <c r="Q27" s="511">
        <f t="shared" si="6"/>
        <v>16.875</v>
      </c>
      <c r="R27" s="442"/>
    </row>
    <row r="28" spans="3:18">
      <c r="C28" s="491" t="s">
        <v>13374</v>
      </c>
      <c r="D28" s="492">
        <v>0.15</v>
      </c>
      <c r="E28" s="492">
        <v>0.3</v>
      </c>
      <c r="F28" s="492">
        <f t="shared" si="4"/>
        <v>0.79999999999999993</v>
      </c>
      <c r="G28" s="492">
        <f t="shared" si="0"/>
        <v>0.71999999999999986</v>
      </c>
      <c r="H28" s="494">
        <f t="shared" si="1"/>
        <v>3.5999999999999997E-2</v>
      </c>
      <c r="I28" s="511">
        <f t="shared" si="5"/>
        <v>6.84</v>
      </c>
      <c r="K28" s="491" t="s">
        <v>13374</v>
      </c>
      <c r="L28" s="492">
        <v>0.15</v>
      </c>
      <c r="M28" s="492">
        <v>0.3</v>
      </c>
      <c r="N28" s="492">
        <v>3</v>
      </c>
      <c r="O28" s="492">
        <f t="shared" si="2"/>
        <v>2.6999999999999997</v>
      </c>
      <c r="P28" s="494">
        <f t="shared" si="3"/>
        <v>0.13500000000000001</v>
      </c>
      <c r="Q28" s="511">
        <f t="shared" si="6"/>
        <v>16.875</v>
      </c>
      <c r="R28" s="442"/>
    </row>
    <row r="29" spans="3:18">
      <c r="C29" s="491" t="s">
        <v>13375</v>
      </c>
      <c r="D29" s="492">
        <v>0.15</v>
      </c>
      <c r="E29" s="492">
        <v>0.3</v>
      </c>
      <c r="F29" s="492">
        <f t="shared" si="4"/>
        <v>0.79999999999999993</v>
      </c>
      <c r="G29" s="492">
        <f t="shared" si="0"/>
        <v>0.71999999999999986</v>
      </c>
      <c r="H29" s="494">
        <f t="shared" si="1"/>
        <v>3.5999999999999997E-2</v>
      </c>
      <c r="I29" s="511">
        <f t="shared" si="5"/>
        <v>6.84</v>
      </c>
      <c r="K29" s="491" t="s">
        <v>13375</v>
      </c>
      <c r="L29" s="492">
        <v>0.15</v>
      </c>
      <c r="M29" s="492">
        <v>0.3</v>
      </c>
      <c r="N29" s="492">
        <v>3</v>
      </c>
      <c r="O29" s="492">
        <f t="shared" si="2"/>
        <v>2.6999999999999997</v>
      </c>
      <c r="P29" s="494">
        <f t="shared" si="3"/>
        <v>0.13500000000000001</v>
      </c>
      <c r="Q29" s="511">
        <f t="shared" si="6"/>
        <v>16.875</v>
      </c>
      <c r="R29" s="442"/>
    </row>
    <row r="30" spans="3:18">
      <c r="C30" s="491" t="s">
        <v>13376</v>
      </c>
      <c r="D30" s="492">
        <v>0.15</v>
      </c>
      <c r="E30" s="492">
        <v>0.3</v>
      </c>
      <c r="F30" s="492">
        <f t="shared" si="4"/>
        <v>0.79999999999999993</v>
      </c>
      <c r="G30" s="492">
        <f t="shared" si="0"/>
        <v>0.71999999999999986</v>
      </c>
      <c r="H30" s="494">
        <f t="shared" si="1"/>
        <v>3.5999999999999997E-2</v>
      </c>
      <c r="I30" s="511">
        <f t="shared" si="5"/>
        <v>6.84</v>
      </c>
      <c r="K30" s="491" t="s">
        <v>13376</v>
      </c>
      <c r="L30" s="492">
        <v>0.15</v>
      </c>
      <c r="M30" s="492">
        <v>0.3</v>
      </c>
      <c r="N30" s="492">
        <f>3+2.93</f>
        <v>5.93</v>
      </c>
      <c r="O30" s="492">
        <f>(2*L30+2*M30)*N30</f>
        <v>5.3369999999999989</v>
      </c>
      <c r="P30" s="494">
        <f>L30*M30*N30</f>
        <v>0.26684999999999998</v>
      </c>
      <c r="Q30" s="511">
        <f t="shared" si="6"/>
        <v>33.356249999999996</v>
      </c>
      <c r="R30" s="442"/>
    </row>
    <row r="31" spans="3:18">
      <c r="C31" s="491" t="s">
        <v>13377</v>
      </c>
      <c r="D31" s="492">
        <v>0.15</v>
      </c>
      <c r="E31" s="492">
        <v>0.3</v>
      </c>
      <c r="F31" s="492">
        <f t="shared" si="4"/>
        <v>0.79999999999999993</v>
      </c>
      <c r="G31" s="492">
        <f t="shared" si="0"/>
        <v>0.71999999999999986</v>
      </c>
      <c r="H31" s="494">
        <f t="shared" si="1"/>
        <v>3.5999999999999997E-2</v>
      </c>
      <c r="I31" s="511">
        <f t="shared" si="5"/>
        <v>6.84</v>
      </c>
      <c r="K31" s="491" t="s">
        <v>13377</v>
      </c>
      <c r="L31" s="492">
        <v>0.15</v>
      </c>
      <c r="M31" s="492">
        <v>0.3</v>
      </c>
      <c r="N31" s="492">
        <f>3+2.93</f>
        <v>5.93</v>
      </c>
      <c r="O31" s="492">
        <f t="shared" ref="O31:O39" si="7">(2*L31+2*M31)*N31</f>
        <v>5.3369999999999989</v>
      </c>
      <c r="P31" s="494">
        <f t="shared" ref="P31:P39" si="8">L31*M31*N31</f>
        <v>0.26684999999999998</v>
      </c>
      <c r="Q31" s="511">
        <f t="shared" si="6"/>
        <v>33.356249999999996</v>
      </c>
      <c r="R31" s="442"/>
    </row>
    <row r="32" spans="3:18">
      <c r="C32" s="491" t="s">
        <v>13378</v>
      </c>
      <c r="D32" s="492">
        <v>0.15</v>
      </c>
      <c r="E32" s="492">
        <v>0.3</v>
      </c>
      <c r="F32" s="492">
        <f t="shared" si="4"/>
        <v>0.79999999999999993</v>
      </c>
      <c r="G32" s="492">
        <f t="shared" si="0"/>
        <v>0.71999999999999986</v>
      </c>
      <c r="H32" s="494">
        <f t="shared" si="1"/>
        <v>3.5999999999999997E-2</v>
      </c>
      <c r="I32" s="511">
        <f t="shared" si="5"/>
        <v>6.84</v>
      </c>
      <c r="K32" s="491" t="s">
        <v>13378</v>
      </c>
      <c r="L32" s="492">
        <v>0.15</v>
      </c>
      <c r="M32" s="492">
        <v>0.3</v>
      </c>
      <c r="N32" s="492">
        <f>3+2.93</f>
        <v>5.93</v>
      </c>
      <c r="O32" s="492">
        <f t="shared" si="7"/>
        <v>5.3369999999999989</v>
      </c>
      <c r="P32" s="494">
        <f t="shared" si="8"/>
        <v>0.26684999999999998</v>
      </c>
      <c r="Q32" s="511">
        <f t="shared" si="6"/>
        <v>33.356249999999996</v>
      </c>
      <c r="R32" s="442"/>
    </row>
    <row r="33" spans="3:18">
      <c r="C33" s="491" t="s">
        <v>13379</v>
      </c>
      <c r="D33" s="492">
        <v>0.15</v>
      </c>
      <c r="E33" s="492">
        <v>0.3</v>
      </c>
      <c r="F33" s="492">
        <f t="shared" si="4"/>
        <v>0.79999999999999993</v>
      </c>
      <c r="G33" s="492">
        <f t="shared" si="0"/>
        <v>0.71999999999999986</v>
      </c>
      <c r="H33" s="494">
        <f t="shared" si="1"/>
        <v>3.5999999999999997E-2</v>
      </c>
      <c r="I33" s="511">
        <f t="shared" si="5"/>
        <v>6.84</v>
      </c>
      <c r="K33" s="491" t="s">
        <v>13379</v>
      </c>
      <c r="L33" s="492">
        <v>0.15</v>
      </c>
      <c r="M33" s="492">
        <v>0.3</v>
      </c>
      <c r="N33" s="492">
        <f>3+2.93</f>
        <v>5.93</v>
      </c>
      <c r="O33" s="492">
        <f t="shared" si="7"/>
        <v>5.3369999999999989</v>
      </c>
      <c r="P33" s="494">
        <f t="shared" si="8"/>
        <v>0.26684999999999998</v>
      </c>
      <c r="Q33" s="511">
        <f t="shared" si="6"/>
        <v>33.356249999999996</v>
      </c>
      <c r="R33" s="442"/>
    </row>
    <row r="34" spans="3:18">
      <c r="C34" s="491" t="s">
        <v>13380</v>
      </c>
      <c r="D34" s="492">
        <v>0.15</v>
      </c>
      <c r="E34" s="492">
        <v>0.3</v>
      </c>
      <c r="F34" s="492">
        <f t="shared" si="4"/>
        <v>0.79999999999999993</v>
      </c>
      <c r="G34" s="492">
        <f t="shared" si="0"/>
        <v>0.71999999999999986</v>
      </c>
      <c r="H34" s="494">
        <f t="shared" si="1"/>
        <v>3.5999999999999997E-2</v>
      </c>
      <c r="I34" s="511">
        <f t="shared" si="5"/>
        <v>6.84</v>
      </c>
      <c r="K34" s="491" t="s">
        <v>13380</v>
      </c>
      <c r="L34" s="492">
        <v>0.15</v>
      </c>
      <c r="M34" s="492">
        <v>0.3</v>
      </c>
      <c r="N34" s="492">
        <v>3</v>
      </c>
      <c r="O34" s="492">
        <f t="shared" si="7"/>
        <v>2.6999999999999997</v>
      </c>
      <c r="P34" s="494">
        <f t="shared" si="8"/>
        <v>0.13500000000000001</v>
      </c>
      <c r="Q34" s="511">
        <f t="shared" si="6"/>
        <v>16.875</v>
      </c>
      <c r="R34" s="442"/>
    </row>
    <row r="35" spans="3:18">
      <c r="C35" s="491" t="s">
        <v>13381</v>
      </c>
      <c r="D35" s="492">
        <v>0.15</v>
      </c>
      <c r="E35" s="492">
        <v>0.3</v>
      </c>
      <c r="F35" s="492">
        <f t="shared" si="4"/>
        <v>0.79999999999999993</v>
      </c>
      <c r="G35" s="492">
        <f t="shared" si="0"/>
        <v>0.71999999999999986</v>
      </c>
      <c r="H35" s="494">
        <f t="shared" si="1"/>
        <v>3.5999999999999997E-2</v>
      </c>
      <c r="I35" s="511">
        <f t="shared" si="5"/>
        <v>6.84</v>
      </c>
      <c r="K35" s="491" t="s">
        <v>13381</v>
      </c>
      <c r="L35" s="492">
        <v>0.15</v>
      </c>
      <c r="M35" s="492">
        <v>0.3</v>
      </c>
      <c r="N35" s="492">
        <v>3</v>
      </c>
      <c r="O35" s="492">
        <f t="shared" si="7"/>
        <v>2.6999999999999997</v>
      </c>
      <c r="P35" s="494">
        <f t="shared" si="8"/>
        <v>0.13500000000000001</v>
      </c>
      <c r="Q35" s="511">
        <f t="shared" si="6"/>
        <v>16.875</v>
      </c>
      <c r="R35" s="442"/>
    </row>
    <row r="36" spans="3:18">
      <c r="C36" s="491" t="s">
        <v>13382</v>
      </c>
      <c r="D36" s="492">
        <v>0.15</v>
      </c>
      <c r="E36" s="492">
        <v>0.3</v>
      </c>
      <c r="F36" s="492">
        <f t="shared" si="4"/>
        <v>0.79999999999999993</v>
      </c>
      <c r="G36" s="492">
        <f t="shared" si="0"/>
        <v>0.71999999999999986</v>
      </c>
      <c r="H36" s="494">
        <f t="shared" si="1"/>
        <v>3.5999999999999997E-2</v>
      </c>
      <c r="I36" s="511">
        <f t="shared" si="5"/>
        <v>6.84</v>
      </c>
      <c r="K36" s="491" t="s">
        <v>13382</v>
      </c>
      <c r="L36" s="492">
        <v>0.15</v>
      </c>
      <c r="M36" s="492">
        <v>0.3</v>
      </c>
      <c r="N36" s="492">
        <v>3</v>
      </c>
      <c r="O36" s="492">
        <f t="shared" si="7"/>
        <v>2.6999999999999997</v>
      </c>
      <c r="P36" s="494">
        <f t="shared" si="8"/>
        <v>0.13500000000000001</v>
      </c>
      <c r="Q36" s="511">
        <f t="shared" si="6"/>
        <v>16.875</v>
      </c>
      <c r="R36" s="442"/>
    </row>
    <row r="37" spans="3:18">
      <c r="C37" s="491" t="s">
        <v>13383</v>
      </c>
      <c r="D37" s="492">
        <v>0.15</v>
      </c>
      <c r="E37" s="492">
        <v>0.3</v>
      </c>
      <c r="F37" s="492">
        <f t="shared" si="4"/>
        <v>0.79999999999999993</v>
      </c>
      <c r="G37" s="492">
        <f t="shared" si="0"/>
        <v>0.71999999999999986</v>
      </c>
      <c r="H37" s="494">
        <f t="shared" si="1"/>
        <v>3.5999999999999997E-2</v>
      </c>
      <c r="I37" s="511">
        <f>H37*190</f>
        <v>6.84</v>
      </c>
      <c r="K37" s="491" t="s">
        <v>13383</v>
      </c>
      <c r="L37" s="492">
        <v>0.15</v>
      </c>
      <c r="M37" s="492">
        <v>0.3</v>
      </c>
      <c r="N37" s="492">
        <v>3</v>
      </c>
      <c r="O37" s="492">
        <f t="shared" si="7"/>
        <v>2.6999999999999997</v>
      </c>
      <c r="P37" s="494">
        <f t="shared" si="8"/>
        <v>0.13500000000000001</v>
      </c>
      <c r="Q37" s="511">
        <f t="shared" si="6"/>
        <v>16.875</v>
      </c>
      <c r="R37" s="442"/>
    </row>
    <row r="38" spans="3:18">
      <c r="C38" s="491" t="s">
        <v>13384</v>
      </c>
      <c r="D38" s="492">
        <v>0.15</v>
      </c>
      <c r="E38" s="492">
        <v>0.3</v>
      </c>
      <c r="F38" s="492">
        <f t="shared" si="4"/>
        <v>0.79999999999999993</v>
      </c>
      <c r="G38" s="492">
        <f t="shared" si="0"/>
        <v>0.71999999999999986</v>
      </c>
      <c r="H38" s="494">
        <f t="shared" si="1"/>
        <v>3.5999999999999997E-2</v>
      </c>
      <c r="I38" s="511">
        <f>H38*190</f>
        <v>6.84</v>
      </c>
      <c r="K38" s="491" t="s">
        <v>13384</v>
      </c>
      <c r="L38" s="492">
        <v>0.15</v>
      </c>
      <c r="M38" s="492">
        <v>0.3</v>
      </c>
      <c r="N38" s="492">
        <v>3</v>
      </c>
      <c r="O38" s="492">
        <f t="shared" si="7"/>
        <v>2.6999999999999997</v>
      </c>
      <c r="P38" s="494">
        <f t="shared" si="8"/>
        <v>0.13500000000000001</v>
      </c>
      <c r="Q38" s="511">
        <f t="shared" si="6"/>
        <v>16.875</v>
      </c>
      <c r="R38" s="442"/>
    </row>
    <row r="39" spans="3:18">
      <c r="C39" s="491" t="s">
        <v>13385</v>
      </c>
      <c r="D39" s="492">
        <v>0.15</v>
      </c>
      <c r="E39" s="492">
        <v>0.3</v>
      </c>
      <c r="F39" s="492">
        <f t="shared" si="4"/>
        <v>0.79999999999999993</v>
      </c>
      <c r="G39" s="492">
        <f t="shared" si="0"/>
        <v>0.71999999999999986</v>
      </c>
      <c r="H39" s="494">
        <f t="shared" si="1"/>
        <v>3.5999999999999997E-2</v>
      </c>
      <c r="I39" s="511">
        <f t="shared" si="5"/>
        <v>6.84</v>
      </c>
      <c r="K39" s="491" t="s">
        <v>13385</v>
      </c>
      <c r="L39" s="492">
        <v>0.15</v>
      </c>
      <c r="M39" s="492">
        <v>0.3</v>
      </c>
      <c r="N39" s="492">
        <v>3</v>
      </c>
      <c r="O39" s="492">
        <f t="shared" si="7"/>
        <v>2.6999999999999997</v>
      </c>
      <c r="P39" s="494">
        <f t="shared" si="8"/>
        <v>0.13500000000000001</v>
      </c>
      <c r="Q39" s="511">
        <f t="shared" si="6"/>
        <v>16.875</v>
      </c>
      <c r="R39" s="442"/>
    </row>
    <row r="40" spans="3:18">
      <c r="C40" s="491" t="s">
        <v>13386</v>
      </c>
      <c r="D40" s="492">
        <v>0.15</v>
      </c>
      <c r="E40" s="492">
        <v>0.3</v>
      </c>
      <c r="F40" s="492">
        <f t="shared" si="4"/>
        <v>0.79999999999999993</v>
      </c>
      <c r="G40" s="492">
        <f t="shared" si="0"/>
        <v>0.71999999999999986</v>
      </c>
      <c r="H40" s="494">
        <f t="shared" si="1"/>
        <v>3.5999999999999997E-2</v>
      </c>
      <c r="I40" s="511">
        <f>H40*190</f>
        <v>6.84</v>
      </c>
      <c r="K40" s="491" t="s">
        <v>13386</v>
      </c>
      <c r="L40" s="492">
        <v>0.15</v>
      </c>
      <c r="M40" s="492">
        <v>0.3</v>
      </c>
      <c r="N40" s="492">
        <v>3</v>
      </c>
      <c r="O40" s="492">
        <f>(2*L40+2*M40)*N40</f>
        <v>2.6999999999999997</v>
      </c>
      <c r="P40" s="494">
        <f>L40*M40*N40</f>
        <v>0.13500000000000001</v>
      </c>
      <c r="Q40" s="511">
        <f t="shared" si="6"/>
        <v>16.875</v>
      </c>
      <c r="R40" s="442"/>
    </row>
    <row r="41" spans="3:18">
      <c r="C41" s="491" t="s">
        <v>13387</v>
      </c>
      <c r="D41" s="492">
        <v>0.15</v>
      </c>
      <c r="E41" s="492">
        <v>0.3</v>
      </c>
      <c r="F41" s="492">
        <f t="shared" si="4"/>
        <v>0.79999999999999993</v>
      </c>
      <c r="G41" s="492">
        <f t="shared" si="0"/>
        <v>0.71999999999999986</v>
      </c>
      <c r="H41" s="494">
        <f t="shared" si="1"/>
        <v>3.5999999999999997E-2</v>
      </c>
      <c r="I41" s="511">
        <f>H41*190</f>
        <v>6.84</v>
      </c>
      <c r="K41" s="491" t="s">
        <v>13387</v>
      </c>
      <c r="L41" s="492">
        <v>0.15</v>
      </c>
      <c r="M41" s="492">
        <v>0.3</v>
      </c>
      <c r="N41" s="492">
        <v>3</v>
      </c>
      <c r="O41" s="492">
        <f>(2*L41+2*M41)*N41</f>
        <v>2.6999999999999997</v>
      </c>
      <c r="P41" s="494">
        <f>L41*M41*N41</f>
        <v>0.13500000000000001</v>
      </c>
      <c r="Q41" s="511">
        <f t="shared" si="6"/>
        <v>16.875</v>
      </c>
      <c r="R41" s="442"/>
    </row>
    <row r="42" spans="3:18">
      <c r="C42" s="491" t="s">
        <v>13388</v>
      </c>
      <c r="D42" s="492">
        <v>0.15</v>
      </c>
      <c r="E42" s="492">
        <v>0.3</v>
      </c>
      <c r="F42" s="492">
        <f t="shared" si="4"/>
        <v>0.79999999999999993</v>
      </c>
      <c r="G42" s="492">
        <f t="shared" si="0"/>
        <v>0.71999999999999986</v>
      </c>
      <c r="H42" s="494">
        <f t="shared" si="1"/>
        <v>3.5999999999999997E-2</v>
      </c>
      <c r="I42" s="511">
        <f>H42*190</f>
        <v>6.84</v>
      </c>
      <c r="K42" s="491" t="s">
        <v>13388</v>
      </c>
      <c r="L42" s="492">
        <v>0.15</v>
      </c>
      <c r="M42" s="492">
        <v>0.3</v>
      </c>
      <c r="N42" s="492">
        <v>3</v>
      </c>
      <c r="O42" s="492">
        <f>(2*L42+2*M42)*N42</f>
        <v>2.6999999999999997</v>
      </c>
      <c r="P42" s="494">
        <f>L42*M42*N42</f>
        <v>0.13500000000000001</v>
      </c>
      <c r="Q42" s="511">
        <f t="shared" si="6"/>
        <v>16.875</v>
      </c>
      <c r="R42" s="442"/>
    </row>
    <row r="43" spans="3:18">
      <c r="C43" s="491" t="s">
        <v>13389</v>
      </c>
      <c r="D43" s="492">
        <v>0.15</v>
      </c>
      <c r="E43" s="492">
        <v>0.3</v>
      </c>
      <c r="F43" s="492">
        <f t="shared" si="4"/>
        <v>0.79999999999999993</v>
      </c>
      <c r="G43" s="492">
        <f t="shared" si="0"/>
        <v>0.71999999999999986</v>
      </c>
      <c r="H43" s="494">
        <f t="shared" si="1"/>
        <v>3.5999999999999997E-2</v>
      </c>
      <c r="I43" s="511">
        <f t="shared" si="5"/>
        <v>6.84</v>
      </c>
      <c r="K43" s="491" t="s">
        <v>13389</v>
      </c>
      <c r="L43" s="492">
        <v>0.15</v>
      </c>
      <c r="M43" s="492">
        <v>0.3</v>
      </c>
      <c r="N43" s="492">
        <v>3</v>
      </c>
      <c r="O43" s="492">
        <f>(2*L43+2*M43)*N43</f>
        <v>2.6999999999999997</v>
      </c>
      <c r="P43" s="494">
        <f>L43*M43*N43</f>
        <v>0.13500000000000001</v>
      </c>
      <c r="Q43" s="511">
        <f t="shared" si="6"/>
        <v>16.875</v>
      </c>
      <c r="R43" s="442"/>
    </row>
    <row r="44" spans="3:18">
      <c r="C44" s="491" t="s">
        <v>13403</v>
      </c>
      <c r="D44" s="492">
        <v>0.15</v>
      </c>
      <c r="E44" s="492">
        <v>0.3</v>
      </c>
      <c r="F44" s="492">
        <f>1.15-0.35</f>
        <v>0.79999999999999993</v>
      </c>
      <c r="G44" s="492">
        <f>(2*D44+2*E44)*F44</f>
        <v>0.71999999999999986</v>
      </c>
      <c r="H44" s="494">
        <f>D44*E44*F44</f>
        <v>3.5999999999999997E-2</v>
      </c>
      <c r="I44" s="511">
        <f>H44*190</f>
        <v>6.84</v>
      </c>
      <c r="K44" s="491" t="s">
        <v>13366</v>
      </c>
      <c r="L44" s="492">
        <v>0.15</v>
      </c>
      <c r="M44" s="492">
        <v>0.3</v>
      </c>
      <c r="N44" s="492">
        <v>3</v>
      </c>
      <c r="O44" s="492">
        <f>(2*L44+2*M44)*N44</f>
        <v>2.6999999999999997</v>
      </c>
      <c r="P44" s="494">
        <f>L44*M44*N44</f>
        <v>0.13500000000000001</v>
      </c>
      <c r="Q44" s="495">
        <f>P44*125</f>
        <v>16.875</v>
      </c>
      <c r="R44" s="442"/>
    </row>
    <row r="45" spans="3:18">
      <c r="C45" s="491" t="s">
        <v>13404</v>
      </c>
      <c r="D45" s="492">
        <v>0.15</v>
      </c>
      <c r="E45" s="492">
        <v>0.3</v>
      </c>
      <c r="F45" s="492">
        <f>1.15-0.35</f>
        <v>0.79999999999999993</v>
      </c>
      <c r="G45" s="492">
        <f t="shared" ref="G45:G67" si="9">(2*D45+2*E45)*F45</f>
        <v>0.71999999999999986</v>
      </c>
      <c r="H45" s="494">
        <f t="shared" ref="H45:H67" si="10">D45*E45*F45</f>
        <v>3.5999999999999997E-2</v>
      </c>
      <c r="I45" s="511">
        <f>H45*190</f>
        <v>6.84</v>
      </c>
      <c r="K45" s="491" t="s">
        <v>13367</v>
      </c>
      <c r="L45" s="492">
        <v>0.15</v>
      </c>
      <c r="M45" s="492">
        <v>0.3</v>
      </c>
      <c r="N45" s="492">
        <v>3</v>
      </c>
      <c r="O45" s="492">
        <f t="shared" ref="O45:O53" si="11">(2*L45+2*M45)*N45</f>
        <v>2.6999999999999997</v>
      </c>
      <c r="P45" s="494">
        <f t="shared" ref="P45:P53" si="12">L45*M45*N45</f>
        <v>0.13500000000000001</v>
      </c>
      <c r="Q45" s="511">
        <f>P45*125</f>
        <v>16.875</v>
      </c>
      <c r="R45" s="442"/>
    </row>
    <row r="46" spans="3:18">
      <c r="C46" s="491" t="s">
        <v>13405</v>
      </c>
      <c r="D46" s="492">
        <v>0.15</v>
      </c>
      <c r="E46" s="492">
        <v>0.3</v>
      </c>
      <c r="F46" s="492">
        <f t="shared" ref="F46:F67" si="13">1.15-0.35</f>
        <v>0.79999999999999993</v>
      </c>
      <c r="G46" s="492">
        <f t="shared" si="9"/>
        <v>0.71999999999999986</v>
      </c>
      <c r="H46" s="494">
        <f t="shared" si="10"/>
        <v>3.5999999999999997E-2</v>
      </c>
      <c r="I46" s="511">
        <f t="shared" ref="I46:I60" si="14">H46*190</f>
        <v>6.84</v>
      </c>
      <c r="K46" s="491" t="s">
        <v>13368</v>
      </c>
      <c r="L46" s="492">
        <v>0.15</v>
      </c>
      <c r="M46" s="492">
        <v>0.3</v>
      </c>
      <c r="N46" s="492">
        <v>3</v>
      </c>
      <c r="O46" s="492">
        <f t="shared" si="11"/>
        <v>2.6999999999999997</v>
      </c>
      <c r="P46" s="494">
        <f t="shared" si="12"/>
        <v>0.13500000000000001</v>
      </c>
      <c r="Q46" s="511">
        <f t="shared" ref="Q46:Q67" si="15">P46*125</f>
        <v>16.875</v>
      </c>
      <c r="R46" s="442"/>
    </row>
    <row r="47" spans="3:18">
      <c r="C47" s="491" t="s">
        <v>13406</v>
      </c>
      <c r="D47" s="492">
        <v>0.15</v>
      </c>
      <c r="E47" s="492">
        <v>0.3</v>
      </c>
      <c r="F47" s="492">
        <f t="shared" si="13"/>
        <v>0.79999999999999993</v>
      </c>
      <c r="G47" s="492">
        <f t="shared" si="9"/>
        <v>0.71999999999999986</v>
      </c>
      <c r="H47" s="494">
        <f t="shared" si="10"/>
        <v>3.5999999999999997E-2</v>
      </c>
      <c r="I47" s="511">
        <f t="shared" si="14"/>
        <v>6.84</v>
      </c>
      <c r="K47" s="491" t="s">
        <v>13369</v>
      </c>
      <c r="L47" s="492">
        <v>0.15</v>
      </c>
      <c r="M47" s="492">
        <v>0.3</v>
      </c>
      <c r="N47" s="492">
        <v>3</v>
      </c>
      <c r="O47" s="492">
        <f t="shared" si="11"/>
        <v>2.6999999999999997</v>
      </c>
      <c r="P47" s="494">
        <f t="shared" si="12"/>
        <v>0.13500000000000001</v>
      </c>
      <c r="Q47" s="511">
        <f t="shared" si="15"/>
        <v>16.875</v>
      </c>
      <c r="R47" s="442"/>
    </row>
    <row r="48" spans="3:18">
      <c r="C48" s="491" t="s">
        <v>13407</v>
      </c>
      <c r="D48" s="492">
        <v>0.15</v>
      </c>
      <c r="E48" s="492">
        <v>0.3</v>
      </c>
      <c r="F48" s="492">
        <f t="shared" si="13"/>
        <v>0.79999999999999993</v>
      </c>
      <c r="G48" s="492">
        <f t="shared" si="9"/>
        <v>0.71999999999999986</v>
      </c>
      <c r="H48" s="494">
        <f t="shared" si="10"/>
        <v>3.5999999999999997E-2</v>
      </c>
      <c r="I48" s="511">
        <f t="shared" si="14"/>
        <v>6.84</v>
      </c>
      <c r="K48" s="491" t="s">
        <v>13370</v>
      </c>
      <c r="L48" s="492">
        <v>0.15</v>
      </c>
      <c r="M48" s="492">
        <v>0.3</v>
      </c>
      <c r="N48" s="492">
        <v>3</v>
      </c>
      <c r="O48" s="492">
        <f t="shared" si="11"/>
        <v>2.6999999999999997</v>
      </c>
      <c r="P48" s="494">
        <f t="shared" si="12"/>
        <v>0.13500000000000001</v>
      </c>
      <c r="Q48" s="511">
        <f t="shared" si="15"/>
        <v>16.875</v>
      </c>
      <c r="R48" s="442"/>
    </row>
    <row r="49" spans="3:18">
      <c r="C49" s="491" t="s">
        <v>13408</v>
      </c>
      <c r="D49" s="492">
        <v>0.15</v>
      </c>
      <c r="E49" s="492">
        <v>0.3</v>
      </c>
      <c r="F49" s="492">
        <f t="shared" si="13"/>
        <v>0.79999999999999993</v>
      </c>
      <c r="G49" s="492">
        <f t="shared" si="9"/>
        <v>0.71999999999999986</v>
      </c>
      <c r="H49" s="494">
        <f t="shared" si="10"/>
        <v>3.5999999999999997E-2</v>
      </c>
      <c r="I49" s="511">
        <f t="shared" si="14"/>
        <v>6.84</v>
      </c>
      <c r="K49" s="491" t="s">
        <v>13371</v>
      </c>
      <c r="L49" s="492">
        <v>0.15</v>
      </c>
      <c r="M49" s="492">
        <v>0.3</v>
      </c>
      <c r="N49" s="492">
        <v>3</v>
      </c>
      <c r="O49" s="492">
        <f t="shared" si="11"/>
        <v>2.6999999999999997</v>
      </c>
      <c r="P49" s="494">
        <f t="shared" si="12"/>
        <v>0.13500000000000001</v>
      </c>
      <c r="Q49" s="511">
        <f t="shared" si="15"/>
        <v>16.875</v>
      </c>
      <c r="R49" s="442"/>
    </row>
    <row r="50" spans="3:18">
      <c r="C50" s="491" t="s">
        <v>13409</v>
      </c>
      <c r="D50" s="492">
        <v>0.15</v>
      </c>
      <c r="E50" s="492">
        <v>0.3</v>
      </c>
      <c r="F50" s="492">
        <f t="shared" si="13"/>
        <v>0.79999999999999993</v>
      </c>
      <c r="G50" s="492">
        <f t="shared" si="9"/>
        <v>0.71999999999999986</v>
      </c>
      <c r="H50" s="494">
        <f t="shared" si="10"/>
        <v>3.5999999999999997E-2</v>
      </c>
      <c r="I50" s="511">
        <f t="shared" si="14"/>
        <v>6.84</v>
      </c>
      <c r="K50" s="491" t="s">
        <v>13372</v>
      </c>
      <c r="L50" s="492">
        <v>0.15</v>
      </c>
      <c r="M50" s="492">
        <v>0.3</v>
      </c>
      <c r="N50" s="492">
        <v>3</v>
      </c>
      <c r="O50" s="492">
        <f t="shared" si="11"/>
        <v>2.6999999999999997</v>
      </c>
      <c r="P50" s="494">
        <f t="shared" si="12"/>
        <v>0.13500000000000001</v>
      </c>
      <c r="Q50" s="511">
        <f t="shared" si="15"/>
        <v>16.875</v>
      </c>
      <c r="R50" s="442"/>
    </row>
    <row r="51" spans="3:18">
      <c r="C51" s="491" t="s">
        <v>13410</v>
      </c>
      <c r="D51" s="492">
        <v>0.15</v>
      </c>
      <c r="E51" s="492">
        <v>0.3</v>
      </c>
      <c r="F51" s="492">
        <f t="shared" si="13"/>
        <v>0.79999999999999993</v>
      </c>
      <c r="G51" s="492">
        <f t="shared" si="9"/>
        <v>0.71999999999999986</v>
      </c>
      <c r="H51" s="494">
        <f t="shared" si="10"/>
        <v>3.5999999999999997E-2</v>
      </c>
      <c r="I51" s="511">
        <f t="shared" si="14"/>
        <v>6.84</v>
      </c>
      <c r="K51" s="491" t="s">
        <v>13373</v>
      </c>
      <c r="L51" s="492">
        <v>0.15</v>
      </c>
      <c r="M51" s="492">
        <v>0.3</v>
      </c>
      <c r="N51" s="492">
        <v>3</v>
      </c>
      <c r="O51" s="492">
        <f t="shared" si="11"/>
        <v>2.6999999999999997</v>
      </c>
      <c r="P51" s="494">
        <f t="shared" si="12"/>
        <v>0.13500000000000001</v>
      </c>
      <c r="Q51" s="511">
        <f t="shared" si="15"/>
        <v>16.875</v>
      </c>
      <c r="R51" s="442"/>
    </row>
    <row r="52" spans="3:18">
      <c r="C52" s="491" t="s">
        <v>13411</v>
      </c>
      <c r="D52" s="492">
        <v>0.15</v>
      </c>
      <c r="E52" s="492">
        <v>0.3</v>
      </c>
      <c r="F52" s="492">
        <f t="shared" si="13"/>
        <v>0.79999999999999993</v>
      </c>
      <c r="G52" s="492">
        <f t="shared" si="9"/>
        <v>0.71999999999999986</v>
      </c>
      <c r="H52" s="494">
        <f t="shared" si="10"/>
        <v>3.5999999999999997E-2</v>
      </c>
      <c r="I52" s="511">
        <f t="shared" si="14"/>
        <v>6.84</v>
      </c>
      <c r="K52" s="491" t="s">
        <v>13374</v>
      </c>
      <c r="L52" s="492">
        <v>0.15</v>
      </c>
      <c r="M52" s="492">
        <v>0.3</v>
      </c>
      <c r="N52" s="492">
        <v>3</v>
      </c>
      <c r="O52" s="492">
        <f t="shared" si="11"/>
        <v>2.6999999999999997</v>
      </c>
      <c r="P52" s="494">
        <f t="shared" si="12"/>
        <v>0.13500000000000001</v>
      </c>
      <c r="Q52" s="511">
        <f t="shared" si="15"/>
        <v>16.875</v>
      </c>
      <c r="R52" s="442"/>
    </row>
    <row r="53" spans="3:18">
      <c r="C53" s="491" t="s">
        <v>13412</v>
      </c>
      <c r="D53" s="492">
        <v>0.15</v>
      </c>
      <c r="E53" s="492">
        <v>0.3</v>
      </c>
      <c r="F53" s="492">
        <f t="shared" si="13"/>
        <v>0.79999999999999993</v>
      </c>
      <c r="G53" s="492">
        <f t="shared" si="9"/>
        <v>0.71999999999999986</v>
      </c>
      <c r="H53" s="494">
        <f t="shared" si="10"/>
        <v>3.5999999999999997E-2</v>
      </c>
      <c r="I53" s="511">
        <f t="shared" si="14"/>
        <v>6.84</v>
      </c>
      <c r="K53" s="491" t="s">
        <v>13375</v>
      </c>
      <c r="L53" s="492">
        <v>0.15</v>
      </c>
      <c r="M53" s="492">
        <v>0.3</v>
      </c>
      <c r="N53" s="492">
        <v>3</v>
      </c>
      <c r="O53" s="492">
        <f t="shared" si="11"/>
        <v>2.6999999999999997</v>
      </c>
      <c r="P53" s="494">
        <f t="shared" si="12"/>
        <v>0.13500000000000001</v>
      </c>
      <c r="Q53" s="511">
        <f t="shared" si="15"/>
        <v>16.875</v>
      </c>
      <c r="R53" s="442"/>
    </row>
    <row r="54" spans="3:18">
      <c r="C54" s="491" t="s">
        <v>13413</v>
      </c>
      <c r="D54" s="492">
        <v>0.15</v>
      </c>
      <c r="E54" s="492">
        <v>0.3</v>
      </c>
      <c r="F54" s="492">
        <f t="shared" si="13"/>
        <v>0.79999999999999993</v>
      </c>
      <c r="G54" s="492">
        <f t="shared" si="9"/>
        <v>0.71999999999999986</v>
      </c>
      <c r="H54" s="494">
        <f t="shared" si="10"/>
        <v>3.5999999999999997E-2</v>
      </c>
      <c r="I54" s="511">
        <f t="shared" si="14"/>
        <v>6.84</v>
      </c>
      <c r="K54" s="491" t="s">
        <v>13376</v>
      </c>
      <c r="L54" s="492">
        <v>0.15</v>
      </c>
      <c r="M54" s="492">
        <v>0.3</v>
      </c>
      <c r="N54" s="492">
        <f>3+2.93</f>
        <v>5.93</v>
      </c>
      <c r="O54" s="492">
        <f>(2*L54+2*M54)*N54</f>
        <v>5.3369999999999989</v>
      </c>
      <c r="P54" s="494">
        <f>L54*M54*N54</f>
        <v>0.26684999999999998</v>
      </c>
      <c r="Q54" s="511">
        <f t="shared" si="15"/>
        <v>33.356249999999996</v>
      </c>
      <c r="R54" s="442"/>
    </row>
    <row r="55" spans="3:18">
      <c r="C55" s="491" t="s">
        <v>13414</v>
      </c>
      <c r="D55" s="492">
        <v>0.15</v>
      </c>
      <c r="E55" s="492">
        <v>0.3</v>
      </c>
      <c r="F55" s="492">
        <f t="shared" si="13"/>
        <v>0.79999999999999993</v>
      </c>
      <c r="G55" s="492">
        <f t="shared" si="9"/>
        <v>0.71999999999999986</v>
      </c>
      <c r="H55" s="494">
        <f t="shared" si="10"/>
        <v>3.5999999999999997E-2</v>
      </c>
      <c r="I55" s="511">
        <f t="shared" si="14"/>
        <v>6.84</v>
      </c>
      <c r="K55" s="491" t="s">
        <v>13377</v>
      </c>
      <c r="L55" s="492">
        <v>0.15</v>
      </c>
      <c r="M55" s="492">
        <v>0.3</v>
      </c>
      <c r="N55" s="492">
        <f>3+2.93</f>
        <v>5.93</v>
      </c>
      <c r="O55" s="492">
        <f t="shared" ref="O55:O63" si="16">(2*L55+2*M55)*N55</f>
        <v>5.3369999999999989</v>
      </c>
      <c r="P55" s="494">
        <f t="shared" ref="P55:P63" si="17">L55*M55*N55</f>
        <v>0.26684999999999998</v>
      </c>
      <c r="Q55" s="511">
        <f t="shared" si="15"/>
        <v>33.356249999999996</v>
      </c>
      <c r="R55" s="442"/>
    </row>
    <row r="56" spans="3:18">
      <c r="C56" s="491" t="s">
        <v>13415</v>
      </c>
      <c r="D56" s="492">
        <v>0.15</v>
      </c>
      <c r="E56" s="492">
        <v>0.3</v>
      </c>
      <c r="F56" s="492">
        <f t="shared" si="13"/>
        <v>0.79999999999999993</v>
      </c>
      <c r="G56" s="492">
        <f t="shared" si="9"/>
        <v>0.71999999999999986</v>
      </c>
      <c r="H56" s="494">
        <f t="shared" si="10"/>
        <v>3.5999999999999997E-2</v>
      </c>
      <c r="I56" s="511">
        <f t="shared" si="14"/>
        <v>6.84</v>
      </c>
      <c r="K56" s="491" t="s">
        <v>13378</v>
      </c>
      <c r="L56" s="492">
        <v>0.15</v>
      </c>
      <c r="M56" s="492">
        <v>0.3</v>
      </c>
      <c r="N56" s="492">
        <f>3+2.93</f>
        <v>5.93</v>
      </c>
      <c r="O56" s="492">
        <f t="shared" si="16"/>
        <v>5.3369999999999989</v>
      </c>
      <c r="P56" s="494">
        <f t="shared" si="17"/>
        <v>0.26684999999999998</v>
      </c>
      <c r="Q56" s="511">
        <f t="shared" si="15"/>
        <v>33.356249999999996</v>
      </c>
      <c r="R56" s="442"/>
    </row>
    <row r="57" spans="3:18">
      <c r="C57" s="491" t="s">
        <v>13416</v>
      </c>
      <c r="D57" s="492">
        <v>0.15</v>
      </c>
      <c r="E57" s="492">
        <v>0.3</v>
      </c>
      <c r="F57" s="492">
        <f t="shared" si="13"/>
        <v>0.79999999999999993</v>
      </c>
      <c r="G57" s="492">
        <f t="shared" si="9"/>
        <v>0.71999999999999986</v>
      </c>
      <c r="H57" s="494">
        <f t="shared" si="10"/>
        <v>3.5999999999999997E-2</v>
      </c>
      <c r="I57" s="511">
        <f t="shared" si="14"/>
        <v>6.84</v>
      </c>
      <c r="K57" s="491" t="s">
        <v>13379</v>
      </c>
      <c r="L57" s="492">
        <v>0.15</v>
      </c>
      <c r="M57" s="492">
        <v>0.3</v>
      </c>
      <c r="N57" s="492">
        <f>3+2.93</f>
        <v>5.93</v>
      </c>
      <c r="O57" s="492">
        <f t="shared" si="16"/>
        <v>5.3369999999999989</v>
      </c>
      <c r="P57" s="494">
        <f t="shared" si="17"/>
        <v>0.26684999999999998</v>
      </c>
      <c r="Q57" s="511">
        <f t="shared" si="15"/>
        <v>33.356249999999996</v>
      </c>
      <c r="R57" s="442"/>
    </row>
    <row r="58" spans="3:18">
      <c r="C58" s="491" t="s">
        <v>13417</v>
      </c>
      <c r="D58" s="492">
        <v>0.15</v>
      </c>
      <c r="E58" s="492">
        <v>0.3</v>
      </c>
      <c r="F58" s="492">
        <f t="shared" si="13"/>
        <v>0.79999999999999993</v>
      </c>
      <c r="G58" s="492">
        <f t="shared" si="9"/>
        <v>0.71999999999999986</v>
      </c>
      <c r="H58" s="494">
        <f t="shared" si="10"/>
        <v>3.5999999999999997E-2</v>
      </c>
      <c r="I58" s="511">
        <f t="shared" si="14"/>
        <v>6.84</v>
      </c>
      <c r="K58" s="491" t="s">
        <v>13380</v>
      </c>
      <c r="L58" s="492">
        <v>0.15</v>
      </c>
      <c r="M58" s="492">
        <v>0.3</v>
      </c>
      <c r="N58" s="492">
        <v>3</v>
      </c>
      <c r="O58" s="492">
        <f t="shared" si="16"/>
        <v>2.6999999999999997</v>
      </c>
      <c r="P58" s="494">
        <f t="shared" si="17"/>
        <v>0.13500000000000001</v>
      </c>
      <c r="Q58" s="511">
        <f t="shared" si="15"/>
        <v>16.875</v>
      </c>
      <c r="R58" s="442"/>
    </row>
    <row r="59" spans="3:18">
      <c r="C59" s="491" t="s">
        <v>13418</v>
      </c>
      <c r="D59" s="492">
        <v>0.15</v>
      </c>
      <c r="E59" s="492">
        <v>0.3</v>
      </c>
      <c r="F59" s="492">
        <f t="shared" si="13"/>
        <v>0.79999999999999993</v>
      </c>
      <c r="G59" s="492">
        <f t="shared" si="9"/>
        <v>0.71999999999999986</v>
      </c>
      <c r="H59" s="494">
        <f t="shared" si="10"/>
        <v>3.5999999999999997E-2</v>
      </c>
      <c r="I59" s="511">
        <f t="shared" si="14"/>
        <v>6.84</v>
      </c>
      <c r="K59" s="491" t="s">
        <v>13381</v>
      </c>
      <c r="L59" s="492">
        <v>0.15</v>
      </c>
      <c r="M59" s="492">
        <v>0.3</v>
      </c>
      <c r="N59" s="492">
        <v>3</v>
      </c>
      <c r="O59" s="492">
        <f t="shared" si="16"/>
        <v>2.6999999999999997</v>
      </c>
      <c r="P59" s="494">
        <f t="shared" si="17"/>
        <v>0.13500000000000001</v>
      </c>
      <c r="Q59" s="511">
        <f t="shared" si="15"/>
        <v>16.875</v>
      </c>
      <c r="R59" s="442"/>
    </row>
    <row r="60" spans="3:18">
      <c r="C60" s="491" t="s">
        <v>13419</v>
      </c>
      <c r="D60" s="492">
        <v>0.15</v>
      </c>
      <c r="E60" s="492">
        <v>0.3</v>
      </c>
      <c r="F60" s="492">
        <f t="shared" si="13"/>
        <v>0.79999999999999993</v>
      </c>
      <c r="G60" s="492">
        <f t="shared" si="9"/>
        <v>0.71999999999999986</v>
      </c>
      <c r="H60" s="494">
        <f t="shared" si="10"/>
        <v>3.5999999999999997E-2</v>
      </c>
      <c r="I60" s="511">
        <f t="shared" si="14"/>
        <v>6.84</v>
      </c>
      <c r="K60" s="491" t="s">
        <v>13382</v>
      </c>
      <c r="L60" s="492">
        <v>0.15</v>
      </c>
      <c r="M60" s="492">
        <v>0.3</v>
      </c>
      <c r="N60" s="492">
        <v>3</v>
      </c>
      <c r="O60" s="492">
        <f t="shared" si="16"/>
        <v>2.6999999999999997</v>
      </c>
      <c r="P60" s="494">
        <f t="shared" si="17"/>
        <v>0.13500000000000001</v>
      </c>
      <c r="Q60" s="511">
        <f t="shared" si="15"/>
        <v>16.875</v>
      </c>
      <c r="R60" s="442"/>
    </row>
    <row r="61" spans="3:18">
      <c r="C61" s="491" t="s">
        <v>13420</v>
      </c>
      <c r="D61" s="492">
        <v>0.15</v>
      </c>
      <c r="E61" s="492">
        <v>0.3</v>
      </c>
      <c r="F61" s="492">
        <f t="shared" si="13"/>
        <v>0.79999999999999993</v>
      </c>
      <c r="G61" s="492">
        <f t="shared" si="9"/>
        <v>0.71999999999999986</v>
      </c>
      <c r="H61" s="494">
        <f t="shared" si="10"/>
        <v>3.5999999999999997E-2</v>
      </c>
      <c r="I61" s="511">
        <f>H61*190</f>
        <v>6.84</v>
      </c>
      <c r="K61" s="491" t="s">
        <v>13383</v>
      </c>
      <c r="L61" s="492">
        <v>0.15</v>
      </c>
      <c r="M61" s="492">
        <v>0.3</v>
      </c>
      <c r="N61" s="492">
        <v>3</v>
      </c>
      <c r="O61" s="492">
        <f t="shared" si="16"/>
        <v>2.6999999999999997</v>
      </c>
      <c r="P61" s="494">
        <f t="shared" si="17"/>
        <v>0.13500000000000001</v>
      </c>
      <c r="Q61" s="511">
        <f t="shared" si="15"/>
        <v>16.875</v>
      </c>
      <c r="R61" s="442"/>
    </row>
    <row r="62" spans="3:18">
      <c r="C62" s="491" t="s">
        <v>13421</v>
      </c>
      <c r="D62" s="492">
        <v>0.15</v>
      </c>
      <c r="E62" s="492">
        <v>0.3</v>
      </c>
      <c r="F62" s="492">
        <f t="shared" si="13"/>
        <v>0.79999999999999993</v>
      </c>
      <c r="G62" s="492">
        <f t="shared" si="9"/>
        <v>0.71999999999999986</v>
      </c>
      <c r="H62" s="494">
        <f t="shared" si="10"/>
        <v>3.5999999999999997E-2</v>
      </c>
      <c r="I62" s="511">
        <f>H62*190</f>
        <v>6.84</v>
      </c>
      <c r="K62" s="491" t="s">
        <v>13384</v>
      </c>
      <c r="L62" s="492">
        <v>0.15</v>
      </c>
      <c r="M62" s="492">
        <v>0.3</v>
      </c>
      <c r="N62" s="492">
        <v>3</v>
      </c>
      <c r="O62" s="492">
        <f t="shared" si="16"/>
        <v>2.6999999999999997</v>
      </c>
      <c r="P62" s="494">
        <f t="shared" si="17"/>
        <v>0.13500000000000001</v>
      </c>
      <c r="Q62" s="511">
        <f t="shared" si="15"/>
        <v>16.875</v>
      </c>
      <c r="R62" s="442"/>
    </row>
    <row r="63" spans="3:18">
      <c r="C63" s="491" t="s">
        <v>13422</v>
      </c>
      <c r="D63" s="492">
        <v>0.15</v>
      </c>
      <c r="E63" s="492">
        <v>0.3</v>
      </c>
      <c r="F63" s="492">
        <f t="shared" si="13"/>
        <v>0.79999999999999993</v>
      </c>
      <c r="G63" s="492">
        <f t="shared" si="9"/>
        <v>0.71999999999999986</v>
      </c>
      <c r="H63" s="494">
        <f t="shared" si="10"/>
        <v>3.5999999999999997E-2</v>
      </c>
      <c r="I63" s="511">
        <f t="shared" ref="I63" si="18">H63*190</f>
        <v>6.84</v>
      </c>
      <c r="K63" s="491" t="s">
        <v>13385</v>
      </c>
      <c r="L63" s="492">
        <v>0.15</v>
      </c>
      <c r="M63" s="492">
        <v>0.3</v>
      </c>
      <c r="N63" s="492">
        <v>3</v>
      </c>
      <c r="O63" s="492">
        <f t="shared" si="16"/>
        <v>2.6999999999999997</v>
      </c>
      <c r="P63" s="494">
        <f t="shared" si="17"/>
        <v>0.13500000000000001</v>
      </c>
      <c r="Q63" s="511">
        <f t="shared" si="15"/>
        <v>16.875</v>
      </c>
      <c r="R63" s="442"/>
    </row>
    <row r="64" spans="3:18">
      <c r="C64" s="491" t="s">
        <v>13423</v>
      </c>
      <c r="D64" s="492">
        <v>0.15</v>
      </c>
      <c r="E64" s="492">
        <v>0.3</v>
      </c>
      <c r="F64" s="492">
        <f t="shared" si="13"/>
        <v>0.79999999999999993</v>
      </c>
      <c r="G64" s="492">
        <f t="shared" si="9"/>
        <v>0.71999999999999986</v>
      </c>
      <c r="H64" s="494">
        <f t="shared" si="10"/>
        <v>3.5999999999999997E-2</v>
      </c>
      <c r="I64" s="511">
        <f>H64*190</f>
        <v>6.84</v>
      </c>
      <c r="K64" s="491" t="s">
        <v>13386</v>
      </c>
      <c r="L64" s="492">
        <v>0.15</v>
      </c>
      <c r="M64" s="492">
        <v>0.3</v>
      </c>
      <c r="N64" s="492">
        <v>3</v>
      </c>
      <c r="O64" s="492">
        <f>(2*L64+2*M64)*N64</f>
        <v>2.6999999999999997</v>
      </c>
      <c r="P64" s="494">
        <f>L64*M64*N64</f>
        <v>0.13500000000000001</v>
      </c>
      <c r="Q64" s="511">
        <f t="shared" si="15"/>
        <v>16.875</v>
      </c>
      <c r="R64" s="442"/>
    </row>
    <row r="65" spans="3:18">
      <c r="C65" s="491" t="s">
        <v>13424</v>
      </c>
      <c r="D65" s="492">
        <v>0.15</v>
      </c>
      <c r="E65" s="492">
        <v>0.3</v>
      </c>
      <c r="F65" s="492">
        <f t="shared" si="13"/>
        <v>0.79999999999999993</v>
      </c>
      <c r="G65" s="492">
        <f t="shared" si="9"/>
        <v>0.71999999999999986</v>
      </c>
      <c r="H65" s="494">
        <f t="shared" si="10"/>
        <v>3.5999999999999997E-2</v>
      </c>
      <c r="I65" s="511">
        <f>H65*190</f>
        <v>6.84</v>
      </c>
      <c r="K65" s="491" t="s">
        <v>13387</v>
      </c>
      <c r="L65" s="492">
        <v>0.15</v>
      </c>
      <c r="M65" s="492">
        <v>0.3</v>
      </c>
      <c r="N65" s="492">
        <v>3</v>
      </c>
      <c r="O65" s="492">
        <f>(2*L65+2*M65)*N65</f>
        <v>2.6999999999999997</v>
      </c>
      <c r="P65" s="494">
        <f>L65*M65*N65</f>
        <v>0.13500000000000001</v>
      </c>
      <c r="Q65" s="511">
        <f t="shared" si="15"/>
        <v>16.875</v>
      </c>
      <c r="R65" s="442"/>
    </row>
    <row r="66" spans="3:18">
      <c r="C66" s="491" t="s">
        <v>13425</v>
      </c>
      <c r="D66" s="492">
        <v>0.15</v>
      </c>
      <c r="E66" s="492">
        <v>0.3</v>
      </c>
      <c r="F66" s="492">
        <f t="shared" si="13"/>
        <v>0.79999999999999993</v>
      </c>
      <c r="G66" s="492">
        <f t="shared" si="9"/>
        <v>0.71999999999999986</v>
      </c>
      <c r="H66" s="494">
        <f t="shared" si="10"/>
        <v>3.5999999999999997E-2</v>
      </c>
      <c r="I66" s="511">
        <f>H66*190</f>
        <v>6.84</v>
      </c>
      <c r="K66" s="491" t="s">
        <v>13388</v>
      </c>
      <c r="L66" s="492">
        <v>0.15</v>
      </c>
      <c r="M66" s="492">
        <v>0.3</v>
      </c>
      <c r="N66" s="492">
        <v>3</v>
      </c>
      <c r="O66" s="492">
        <f>(2*L66+2*M66)*N66</f>
        <v>2.6999999999999997</v>
      </c>
      <c r="P66" s="494">
        <f>L66*M66*N66</f>
        <v>0.13500000000000001</v>
      </c>
      <c r="Q66" s="511">
        <f t="shared" si="15"/>
        <v>16.875</v>
      </c>
      <c r="R66" s="442"/>
    </row>
    <row r="67" spans="3:18">
      <c r="C67" s="491" t="s">
        <v>13426</v>
      </c>
      <c r="D67" s="492">
        <v>0.15</v>
      </c>
      <c r="E67" s="492">
        <v>0.3</v>
      </c>
      <c r="F67" s="492">
        <f t="shared" si="13"/>
        <v>0.79999999999999993</v>
      </c>
      <c r="G67" s="492">
        <f t="shared" si="9"/>
        <v>0.71999999999999986</v>
      </c>
      <c r="H67" s="494">
        <f t="shared" si="10"/>
        <v>3.5999999999999997E-2</v>
      </c>
      <c r="I67" s="511">
        <f t="shared" ref="I67" si="19">H67*190</f>
        <v>6.84</v>
      </c>
      <c r="K67" s="491" t="s">
        <v>13389</v>
      </c>
      <c r="L67" s="492">
        <v>0.15</v>
      </c>
      <c r="M67" s="492">
        <v>0.3</v>
      </c>
      <c r="N67" s="492">
        <v>3</v>
      </c>
      <c r="O67" s="492">
        <f>(2*L67+2*M67)*N67</f>
        <v>2.6999999999999997</v>
      </c>
      <c r="P67" s="494">
        <f>L67*M67*N67</f>
        <v>0.13500000000000001</v>
      </c>
      <c r="Q67" s="511">
        <f t="shared" si="15"/>
        <v>16.875</v>
      </c>
      <c r="R67" s="442"/>
    </row>
    <row r="68" spans="3:18">
      <c r="C68" s="428"/>
      <c r="R68" s="442"/>
    </row>
    <row r="69" spans="3:18">
      <c r="C69" s="428"/>
      <c r="R69" s="442"/>
    </row>
    <row r="70" spans="3:18">
      <c r="C70" s="428"/>
      <c r="R70" s="442"/>
    </row>
    <row r="71" spans="3:18">
      <c r="C71" s="428"/>
      <c r="R71" s="442"/>
    </row>
    <row r="72" spans="3:18">
      <c r="C72" s="428"/>
      <c r="R72" s="442"/>
    </row>
    <row r="73" spans="3:18">
      <c r="C73" s="428"/>
      <c r="R73" s="442"/>
    </row>
    <row r="74" spans="3:18">
      <c r="C74" s="428"/>
      <c r="R74" s="442"/>
    </row>
    <row r="75" spans="3:18">
      <c r="C75" s="428"/>
      <c r="R75" s="442"/>
    </row>
    <row r="76" spans="3:18">
      <c r="C76" s="428"/>
      <c r="R76" s="442"/>
    </row>
    <row r="77" spans="3:18">
      <c r="C77" s="428"/>
      <c r="R77" s="442"/>
    </row>
    <row r="78" spans="3:18">
      <c r="C78" s="428"/>
      <c r="R78" s="442"/>
    </row>
    <row r="79" spans="3:18">
      <c r="C79" s="428"/>
      <c r="R79" s="442"/>
    </row>
    <row r="80" spans="3:18">
      <c r="C80" s="428"/>
      <c r="R80" s="442"/>
    </row>
    <row r="81" spans="3:18">
      <c r="C81" s="428"/>
      <c r="I81" s="463" t="s">
        <v>13390</v>
      </c>
      <c r="R81" s="442"/>
    </row>
    <row r="82" spans="3:18">
      <c r="C82" s="428"/>
      <c r="I82" s="463" t="s">
        <v>13391</v>
      </c>
      <c r="R82" s="442"/>
    </row>
    <row r="83" spans="3:18">
      <c r="C83" s="428"/>
      <c r="I83" s="463" t="s">
        <v>13392</v>
      </c>
      <c r="R83" s="442"/>
    </row>
    <row r="84" spans="3:18" ht="13.5" thickBot="1">
      <c r="C84" s="429"/>
      <c r="D84" s="433"/>
      <c r="E84" s="433"/>
      <c r="F84" s="433"/>
      <c r="G84" s="433"/>
      <c r="H84" s="433"/>
      <c r="I84" s="433"/>
      <c r="J84" s="433"/>
      <c r="K84" s="433"/>
      <c r="L84" s="433"/>
      <c r="M84" s="433"/>
      <c r="N84" s="433"/>
      <c r="O84" s="433"/>
      <c r="P84" s="433"/>
      <c r="Q84" s="433"/>
      <c r="R84" s="434"/>
    </row>
  </sheetData>
  <mergeCells count="9">
    <mergeCell ref="C19:E19"/>
    <mergeCell ref="K19:N19"/>
    <mergeCell ref="C1:R1"/>
    <mergeCell ref="C2:R2"/>
    <mergeCell ref="C3:R3"/>
    <mergeCell ref="C16:C17"/>
    <mergeCell ref="K16:K17"/>
    <mergeCell ref="C18:F18"/>
    <mergeCell ref="K18:N18"/>
  </mergeCells>
  <printOptions horizontalCentered="1" verticalCentered="1"/>
  <pageMargins left="0.31496062992125984" right="0.31496062992125984" top="0.39370078740157483" bottom="0.39370078740157483" header="0.31496062992125984" footer="0.31496062992125984"/>
  <pageSetup paperSize="9" scale="5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06"/>
  <sheetViews>
    <sheetView topLeftCell="A2258" zoomScale="120" zoomScaleNormal="120" workbookViewId="0">
      <selection activeCell="B2274" sqref="B2274"/>
    </sheetView>
  </sheetViews>
  <sheetFormatPr defaultRowHeight="15" customHeight="1"/>
  <cols>
    <col min="1" max="1" width="9" style="296" bestFit="1" customWidth="1"/>
    <col min="2" max="2" width="42.7109375" style="242" customWidth="1"/>
    <col min="3" max="3" width="9.42578125" style="58" bestFit="1" customWidth="1"/>
    <col min="4" max="4" width="15.28515625" style="58" bestFit="1" customWidth="1"/>
    <col min="5" max="5" width="16.85546875" style="58" bestFit="1" customWidth="1"/>
    <col min="6" max="6" width="9.140625" style="20"/>
  </cols>
  <sheetData>
    <row r="1" spans="1:6" ht="15" customHeight="1">
      <c r="B1" s="242" t="s">
        <v>80</v>
      </c>
      <c r="C1" s="224">
        <v>44348</v>
      </c>
      <c r="D1" s="58" t="s">
        <v>1932</v>
      </c>
      <c r="E1" s="297">
        <v>0.86739999999999995</v>
      </c>
    </row>
    <row r="2" spans="1:6" ht="15.75" customHeight="1" thickBot="1"/>
    <row r="3" spans="1:6" ht="33" customHeight="1" thickBot="1">
      <c r="A3" s="832" t="s">
        <v>1933</v>
      </c>
      <c r="B3" s="833"/>
      <c r="C3" s="833"/>
      <c r="D3" s="833"/>
      <c r="E3" s="833"/>
      <c r="F3" s="834"/>
    </row>
    <row r="4" spans="1:6" ht="33" customHeight="1" thickBot="1">
      <c r="A4" s="221" t="s">
        <v>185</v>
      </c>
      <c r="B4" s="243" t="s">
        <v>186</v>
      </c>
      <c r="C4" s="222" t="s">
        <v>1934</v>
      </c>
      <c r="D4" s="223" t="s">
        <v>1935</v>
      </c>
      <c r="E4" s="223" t="s">
        <v>1936</v>
      </c>
      <c r="F4" s="73" t="s">
        <v>1937</v>
      </c>
    </row>
    <row r="5" spans="1:6">
      <c r="A5">
        <v>1363</v>
      </c>
      <c r="B5" t="s">
        <v>19313</v>
      </c>
      <c r="C5" t="s">
        <v>2748</v>
      </c>
      <c r="D5" t="s">
        <v>2746</v>
      </c>
      <c r="E5" s="557" t="s">
        <v>18864</v>
      </c>
      <c r="F5" s="225"/>
    </row>
    <row r="6" spans="1:6">
      <c r="A6">
        <v>1344</v>
      </c>
      <c r="B6" t="s">
        <v>19314</v>
      </c>
      <c r="C6" t="s">
        <v>2747</v>
      </c>
      <c r="D6" t="s">
        <v>2160</v>
      </c>
      <c r="E6" s="557" t="s">
        <v>19117</v>
      </c>
      <c r="F6" s="226"/>
    </row>
    <row r="7" spans="1:6">
      <c r="A7">
        <v>1342</v>
      </c>
      <c r="B7" t="s">
        <v>19315</v>
      </c>
      <c r="C7" t="s">
        <v>2747</v>
      </c>
      <c r="D7" t="s">
        <v>2160</v>
      </c>
      <c r="E7" s="557" t="s">
        <v>18871</v>
      </c>
      <c r="F7" s="225"/>
    </row>
    <row r="8" spans="1:6">
      <c r="A8">
        <v>1349</v>
      </c>
      <c r="B8" t="s">
        <v>19316</v>
      </c>
      <c r="C8" t="s">
        <v>2747</v>
      </c>
      <c r="D8" t="s">
        <v>2160</v>
      </c>
      <c r="E8" s="557" t="s">
        <v>19317</v>
      </c>
      <c r="F8" s="226"/>
    </row>
    <row r="9" spans="1:6">
      <c r="A9">
        <v>1350</v>
      </c>
      <c r="B9" t="s">
        <v>19318</v>
      </c>
      <c r="C9" t="s">
        <v>2747</v>
      </c>
      <c r="D9" t="s">
        <v>2746</v>
      </c>
      <c r="E9" s="557" t="s">
        <v>11211</v>
      </c>
      <c r="F9" s="225"/>
    </row>
    <row r="10" spans="1:6">
      <c r="A10">
        <v>1359</v>
      </c>
      <c r="B10" t="s">
        <v>19319</v>
      </c>
      <c r="C10" t="s">
        <v>2747</v>
      </c>
      <c r="D10" t="s">
        <v>2160</v>
      </c>
      <c r="E10" s="557" t="s">
        <v>12622</v>
      </c>
      <c r="F10" s="226"/>
    </row>
    <row r="11" spans="1:6">
      <c r="A11">
        <v>1351</v>
      </c>
      <c r="B11" t="s">
        <v>19320</v>
      </c>
      <c r="C11" t="s">
        <v>2747</v>
      </c>
      <c r="D11" t="s">
        <v>2160</v>
      </c>
      <c r="E11" s="557" t="s">
        <v>17473</v>
      </c>
      <c r="F11" s="225"/>
    </row>
    <row r="12" spans="1:6">
      <c r="A12">
        <v>2418</v>
      </c>
      <c r="B12" t="s">
        <v>19321</v>
      </c>
      <c r="C12" t="s">
        <v>2747</v>
      </c>
      <c r="D12" t="s">
        <v>2746</v>
      </c>
      <c r="E12" s="557" t="s">
        <v>8839</v>
      </c>
      <c r="F12" s="226"/>
    </row>
    <row r="13" spans="1:6">
      <c r="A13">
        <v>6086</v>
      </c>
      <c r="B13" t="s">
        <v>19322</v>
      </c>
      <c r="C13" t="s">
        <v>2764</v>
      </c>
      <c r="D13" t="s">
        <v>2160</v>
      </c>
      <c r="E13" s="557" t="s">
        <v>19323</v>
      </c>
      <c r="F13" s="225"/>
    </row>
    <row r="14" spans="1:6">
      <c r="A14">
        <v>3378</v>
      </c>
      <c r="B14" t="s">
        <v>19324</v>
      </c>
      <c r="C14" t="s">
        <v>2747</v>
      </c>
      <c r="D14" t="s">
        <v>2160</v>
      </c>
      <c r="E14" s="557" t="s">
        <v>19325</v>
      </c>
      <c r="F14" s="226"/>
    </row>
    <row r="15" spans="1:6">
      <c r="A15">
        <v>3380</v>
      </c>
      <c r="B15" t="s">
        <v>19326</v>
      </c>
      <c r="C15" t="s">
        <v>2747</v>
      </c>
      <c r="D15" t="s">
        <v>2746</v>
      </c>
      <c r="E15" s="557" t="s">
        <v>11574</v>
      </c>
      <c r="F15" s="225"/>
    </row>
    <row r="16" spans="1:6">
      <c r="A16">
        <v>3379</v>
      </c>
      <c r="B16" t="s">
        <v>19327</v>
      </c>
      <c r="C16" t="s">
        <v>2747</v>
      </c>
      <c r="D16" t="s">
        <v>2160</v>
      </c>
      <c r="E16" s="557" t="s">
        <v>19328</v>
      </c>
      <c r="F16" s="226"/>
    </row>
    <row r="17" spans="1:6">
      <c r="A17">
        <v>615</v>
      </c>
      <c r="B17" t="s">
        <v>19329</v>
      </c>
      <c r="C17" t="s">
        <v>2748</v>
      </c>
      <c r="D17" t="s">
        <v>2749</v>
      </c>
      <c r="E17" s="557" t="s">
        <v>19330</v>
      </c>
      <c r="F17" s="225"/>
    </row>
    <row r="18" spans="1:6">
      <c r="A18">
        <v>606</v>
      </c>
      <c r="B18" t="s">
        <v>19331</v>
      </c>
      <c r="C18" t="s">
        <v>2748</v>
      </c>
      <c r="D18" t="s">
        <v>2749</v>
      </c>
      <c r="E18" s="557" t="s">
        <v>19332</v>
      </c>
      <c r="F18" s="226"/>
    </row>
    <row r="19" spans="1:6">
      <c r="A19">
        <v>13382</v>
      </c>
      <c r="B19" t="s">
        <v>19333</v>
      </c>
      <c r="C19" t="s">
        <v>2747</v>
      </c>
      <c r="D19" t="s">
        <v>2749</v>
      </c>
      <c r="E19" s="557" t="s">
        <v>19334</v>
      </c>
      <c r="F19" s="225"/>
    </row>
    <row r="20" spans="1:6">
      <c r="A20">
        <v>4047</v>
      </c>
      <c r="B20" t="s">
        <v>19335</v>
      </c>
      <c r="C20" t="s">
        <v>2764</v>
      </c>
      <c r="D20" t="s">
        <v>2746</v>
      </c>
      <c r="E20" s="557" t="s">
        <v>19058</v>
      </c>
      <c r="F20" s="226"/>
    </row>
    <row r="21" spans="1:6">
      <c r="A21">
        <v>7344</v>
      </c>
      <c r="B21" t="s">
        <v>19336</v>
      </c>
      <c r="C21" t="s">
        <v>2764</v>
      </c>
      <c r="D21" t="s">
        <v>2746</v>
      </c>
      <c r="E21" s="557" t="s">
        <v>19093</v>
      </c>
      <c r="F21" s="225"/>
    </row>
    <row r="22" spans="1:6">
      <c r="A22">
        <v>40514</v>
      </c>
      <c r="B22" t="s">
        <v>19337</v>
      </c>
      <c r="C22" t="s">
        <v>2753</v>
      </c>
      <c r="D22" t="s">
        <v>2746</v>
      </c>
      <c r="E22" s="557" t="s">
        <v>19338</v>
      </c>
      <c r="F22" s="226"/>
    </row>
    <row r="23" spans="1:6">
      <c r="A23">
        <v>11199</v>
      </c>
      <c r="B23" t="s">
        <v>19339</v>
      </c>
      <c r="C23" t="s">
        <v>2747</v>
      </c>
      <c r="D23" t="s">
        <v>2749</v>
      </c>
      <c r="E23" s="557" t="s">
        <v>19340</v>
      </c>
      <c r="F23" s="225"/>
    </row>
    <row r="24" spans="1:6">
      <c r="A24">
        <v>4053</v>
      </c>
      <c r="B24" t="s">
        <v>19341</v>
      </c>
      <c r="C24" t="s">
        <v>2764</v>
      </c>
      <c r="D24" t="s">
        <v>2160</v>
      </c>
      <c r="E24" s="557" t="s">
        <v>19342</v>
      </c>
      <c r="F24" s="226"/>
    </row>
    <row r="25" spans="1:6">
      <c r="A25">
        <v>4056</v>
      </c>
      <c r="B25" t="s">
        <v>19343</v>
      </c>
      <c r="C25" t="s">
        <v>2764</v>
      </c>
      <c r="D25" t="s">
        <v>2160</v>
      </c>
      <c r="E25" s="557" t="s">
        <v>19344</v>
      </c>
      <c r="F25" s="225"/>
    </row>
    <row r="26" spans="1:6">
      <c r="A26">
        <v>21136</v>
      </c>
      <c r="B26" t="s">
        <v>19345</v>
      </c>
      <c r="C26" t="s">
        <v>2751</v>
      </c>
      <c r="D26" t="s">
        <v>2749</v>
      </c>
      <c r="E26" s="557" t="s">
        <v>13147</v>
      </c>
      <c r="F26" s="226"/>
    </row>
    <row r="27" spans="1:6">
      <c r="A27">
        <v>21128</v>
      </c>
      <c r="B27" t="s">
        <v>19346</v>
      </c>
      <c r="C27" t="s">
        <v>2751</v>
      </c>
      <c r="D27" t="s">
        <v>2749</v>
      </c>
      <c r="E27" s="557" t="s">
        <v>6102</v>
      </c>
      <c r="F27" s="225"/>
    </row>
    <row r="28" spans="1:6">
      <c r="A28">
        <v>21130</v>
      </c>
      <c r="B28" t="s">
        <v>19347</v>
      </c>
      <c r="C28" t="s">
        <v>2751</v>
      </c>
      <c r="D28" t="s">
        <v>2749</v>
      </c>
      <c r="E28" s="557" t="s">
        <v>19348</v>
      </c>
      <c r="F28" s="226"/>
    </row>
    <row r="29" spans="1:6">
      <c r="A29">
        <v>21135</v>
      </c>
      <c r="B29" t="s">
        <v>19349</v>
      </c>
      <c r="C29" t="s">
        <v>2751</v>
      </c>
      <c r="D29" t="s">
        <v>2749</v>
      </c>
      <c r="E29" s="557" t="s">
        <v>11581</v>
      </c>
      <c r="F29" s="225"/>
    </row>
    <row r="30" spans="1:6">
      <c r="A30">
        <v>38605</v>
      </c>
      <c r="B30" t="s">
        <v>19350</v>
      </c>
      <c r="C30" t="s">
        <v>2747</v>
      </c>
      <c r="D30" t="s">
        <v>2160</v>
      </c>
      <c r="E30" s="557" t="s">
        <v>12158</v>
      </c>
      <c r="F30" s="226"/>
    </row>
    <row r="31" spans="1:6">
      <c r="A31">
        <v>11270</v>
      </c>
      <c r="B31" t="s">
        <v>19351</v>
      </c>
      <c r="C31" t="s">
        <v>2747</v>
      </c>
      <c r="D31" t="s">
        <v>2749</v>
      </c>
      <c r="E31" s="557" t="s">
        <v>9601</v>
      </c>
      <c r="F31" s="225"/>
    </row>
    <row r="32" spans="1:6">
      <c r="A32">
        <v>412</v>
      </c>
      <c r="B32" t="s">
        <v>19352</v>
      </c>
      <c r="C32" t="s">
        <v>2747</v>
      </c>
      <c r="D32" t="s">
        <v>2160</v>
      </c>
      <c r="E32" s="557" t="s">
        <v>5256</v>
      </c>
      <c r="F32" s="226"/>
    </row>
    <row r="33" spans="1:6">
      <c r="A33">
        <v>414</v>
      </c>
      <c r="B33" t="s">
        <v>19353</v>
      </c>
      <c r="C33" t="s">
        <v>2747</v>
      </c>
      <c r="D33" t="s">
        <v>2160</v>
      </c>
      <c r="E33" s="557" t="s">
        <v>4587</v>
      </c>
      <c r="F33" s="225"/>
    </row>
    <row r="34" spans="1:6">
      <c r="A34">
        <v>410</v>
      </c>
      <c r="B34" t="s">
        <v>19354</v>
      </c>
      <c r="C34" t="s">
        <v>2747</v>
      </c>
      <c r="D34" t="s">
        <v>2160</v>
      </c>
      <c r="E34" s="557" t="s">
        <v>5202</v>
      </c>
      <c r="F34" s="226"/>
    </row>
    <row r="35" spans="1:6">
      <c r="A35">
        <v>411</v>
      </c>
      <c r="B35" t="s">
        <v>19355</v>
      </c>
      <c r="C35" t="s">
        <v>2747</v>
      </c>
      <c r="D35" t="s">
        <v>2746</v>
      </c>
      <c r="E35" s="557" t="s">
        <v>4691</v>
      </c>
      <c r="F35" s="225"/>
    </row>
    <row r="36" spans="1:6">
      <c r="A36">
        <v>408</v>
      </c>
      <c r="B36" t="s">
        <v>19356</v>
      </c>
      <c r="C36" t="s">
        <v>2747</v>
      </c>
      <c r="D36" t="s">
        <v>2160</v>
      </c>
      <c r="E36" s="557" t="s">
        <v>4374</v>
      </c>
      <c r="F36" s="226"/>
    </row>
    <row r="37" spans="1:6">
      <c r="A37">
        <v>39131</v>
      </c>
      <c r="B37" t="s">
        <v>19357</v>
      </c>
      <c r="C37" t="s">
        <v>2747</v>
      </c>
      <c r="D37" t="s">
        <v>2160</v>
      </c>
      <c r="E37" s="557" t="s">
        <v>5168</v>
      </c>
      <c r="F37" s="225"/>
    </row>
    <row r="38" spans="1:6">
      <c r="A38">
        <v>394</v>
      </c>
      <c r="B38" t="s">
        <v>19358</v>
      </c>
      <c r="C38" t="s">
        <v>2747</v>
      </c>
      <c r="D38" t="s">
        <v>2160</v>
      </c>
      <c r="E38" s="557" t="s">
        <v>8800</v>
      </c>
      <c r="F38" s="226"/>
    </row>
    <row r="39" spans="1:6">
      <c r="A39">
        <v>39130</v>
      </c>
      <c r="B39" t="s">
        <v>19359</v>
      </c>
      <c r="C39" t="s">
        <v>2747</v>
      </c>
      <c r="D39" t="s">
        <v>2160</v>
      </c>
      <c r="E39" s="557" t="s">
        <v>5032</v>
      </c>
      <c r="F39" s="225"/>
    </row>
    <row r="40" spans="1:6">
      <c r="A40">
        <v>395</v>
      </c>
      <c r="B40" t="s">
        <v>19360</v>
      </c>
      <c r="C40" t="s">
        <v>2747</v>
      </c>
      <c r="D40" t="s">
        <v>2160</v>
      </c>
      <c r="E40" s="557" t="s">
        <v>16636</v>
      </c>
      <c r="F40" s="226"/>
    </row>
    <row r="41" spans="1:6">
      <c r="A41">
        <v>39127</v>
      </c>
      <c r="B41" t="s">
        <v>19361</v>
      </c>
      <c r="C41" t="s">
        <v>2747</v>
      </c>
      <c r="D41" t="s">
        <v>2160</v>
      </c>
      <c r="E41" s="557" t="s">
        <v>8878</v>
      </c>
      <c r="F41" s="225"/>
    </row>
    <row r="42" spans="1:6">
      <c r="A42">
        <v>392</v>
      </c>
      <c r="B42" t="s">
        <v>19362</v>
      </c>
      <c r="C42" t="s">
        <v>2747</v>
      </c>
      <c r="D42" t="s">
        <v>2160</v>
      </c>
      <c r="E42" s="557" t="s">
        <v>4869</v>
      </c>
      <c r="F42" s="226"/>
    </row>
    <row r="43" spans="1:6">
      <c r="A43">
        <v>39129</v>
      </c>
      <c r="B43" t="s">
        <v>19363</v>
      </c>
      <c r="C43" t="s">
        <v>2747</v>
      </c>
      <c r="D43" t="s">
        <v>2160</v>
      </c>
      <c r="E43" s="557" t="s">
        <v>9601</v>
      </c>
      <c r="F43" s="225"/>
    </row>
    <row r="44" spans="1:6">
      <c r="A44">
        <v>393</v>
      </c>
      <c r="B44" t="s">
        <v>19364</v>
      </c>
      <c r="C44" t="s">
        <v>2747</v>
      </c>
      <c r="D44" t="s">
        <v>2746</v>
      </c>
      <c r="E44" s="557" t="s">
        <v>4368</v>
      </c>
      <c r="F44" s="226"/>
    </row>
    <row r="45" spans="1:6">
      <c r="A45">
        <v>39133</v>
      </c>
      <c r="B45" t="s">
        <v>19365</v>
      </c>
      <c r="C45" t="s">
        <v>2747</v>
      </c>
      <c r="D45" t="s">
        <v>2160</v>
      </c>
      <c r="E45" s="557" t="s">
        <v>12646</v>
      </c>
      <c r="F45" s="225"/>
    </row>
    <row r="46" spans="1:6">
      <c r="A46">
        <v>397</v>
      </c>
      <c r="B46" t="s">
        <v>19366</v>
      </c>
      <c r="C46" t="s">
        <v>2747</v>
      </c>
      <c r="D46" t="s">
        <v>2160</v>
      </c>
      <c r="E46" s="557" t="s">
        <v>11923</v>
      </c>
      <c r="F46" s="226"/>
    </row>
    <row r="47" spans="1:6">
      <c r="A47">
        <v>39132</v>
      </c>
      <c r="B47" t="s">
        <v>19367</v>
      </c>
      <c r="C47" t="s">
        <v>2747</v>
      </c>
      <c r="D47" t="s">
        <v>2160</v>
      </c>
      <c r="E47" s="557" t="s">
        <v>4862</v>
      </c>
      <c r="F47" s="225"/>
    </row>
    <row r="48" spans="1:6">
      <c r="A48">
        <v>396</v>
      </c>
      <c r="B48" t="s">
        <v>19368</v>
      </c>
      <c r="C48" t="s">
        <v>2747</v>
      </c>
      <c r="D48" t="s">
        <v>2160</v>
      </c>
      <c r="E48" s="557" t="s">
        <v>11723</v>
      </c>
      <c r="F48" s="226"/>
    </row>
    <row r="49" spans="1:6">
      <c r="A49">
        <v>39135</v>
      </c>
      <c r="B49" t="s">
        <v>19369</v>
      </c>
      <c r="C49" t="s">
        <v>2747</v>
      </c>
      <c r="D49" t="s">
        <v>2160</v>
      </c>
      <c r="E49" s="557" t="s">
        <v>19264</v>
      </c>
      <c r="F49" s="225"/>
    </row>
    <row r="50" spans="1:6">
      <c r="A50">
        <v>39128</v>
      </c>
      <c r="B50" t="s">
        <v>19370</v>
      </c>
      <c r="C50" t="s">
        <v>2747</v>
      </c>
      <c r="D50" t="s">
        <v>2160</v>
      </c>
      <c r="E50" s="557" t="s">
        <v>8389</v>
      </c>
      <c r="F50" s="226"/>
    </row>
    <row r="51" spans="1:6">
      <c r="A51">
        <v>400</v>
      </c>
      <c r="B51" t="s">
        <v>19371</v>
      </c>
      <c r="C51" t="s">
        <v>2747</v>
      </c>
      <c r="D51" t="s">
        <v>2160</v>
      </c>
      <c r="E51" s="557" t="s">
        <v>5355</v>
      </c>
      <c r="F51" s="225"/>
    </row>
    <row r="52" spans="1:6">
      <c r="A52">
        <v>39125</v>
      </c>
      <c r="B52" t="s">
        <v>19372</v>
      </c>
      <c r="C52" t="s">
        <v>2747</v>
      </c>
      <c r="D52" t="s">
        <v>2160</v>
      </c>
      <c r="E52" s="557" t="s">
        <v>8389</v>
      </c>
      <c r="F52" s="226"/>
    </row>
    <row r="53" spans="1:6">
      <c r="A53">
        <v>39134</v>
      </c>
      <c r="B53" t="s">
        <v>19373</v>
      </c>
      <c r="C53" t="s">
        <v>2747</v>
      </c>
      <c r="D53" t="s">
        <v>2160</v>
      </c>
      <c r="E53" s="557" t="s">
        <v>13468</v>
      </c>
      <c r="F53" s="225"/>
    </row>
    <row r="54" spans="1:6">
      <c r="A54">
        <v>398</v>
      </c>
      <c r="B54" t="s">
        <v>19374</v>
      </c>
      <c r="C54" t="s">
        <v>2747</v>
      </c>
      <c r="D54" t="s">
        <v>2160</v>
      </c>
      <c r="E54" s="557" t="s">
        <v>5829</v>
      </c>
      <c r="F54" s="226"/>
    </row>
    <row r="55" spans="1:6">
      <c r="A55">
        <v>39126</v>
      </c>
      <c r="B55" t="s">
        <v>19375</v>
      </c>
      <c r="C55" t="s">
        <v>2747</v>
      </c>
      <c r="D55" t="s">
        <v>2160</v>
      </c>
      <c r="E55" s="557" t="s">
        <v>4889</v>
      </c>
      <c r="F55" s="225"/>
    </row>
    <row r="56" spans="1:6">
      <c r="A56">
        <v>399</v>
      </c>
      <c r="B56" t="s">
        <v>19376</v>
      </c>
      <c r="C56" t="s">
        <v>2747</v>
      </c>
      <c r="D56" t="s">
        <v>2160</v>
      </c>
      <c r="E56" s="557" t="s">
        <v>8882</v>
      </c>
      <c r="F56" s="226"/>
    </row>
    <row r="57" spans="1:6">
      <c r="A57">
        <v>39158</v>
      </c>
      <c r="B57" t="s">
        <v>19377</v>
      </c>
      <c r="C57" t="s">
        <v>2747</v>
      </c>
      <c r="D57" t="s">
        <v>2160</v>
      </c>
      <c r="E57" s="557" t="s">
        <v>7373</v>
      </c>
      <c r="F57" s="225"/>
    </row>
    <row r="58" spans="1:6">
      <c r="A58">
        <v>39141</v>
      </c>
      <c r="B58" t="s">
        <v>19378</v>
      </c>
      <c r="C58" t="s">
        <v>2747</v>
      </c>
      <c r="D58" t="s">
        <v>2160</v>
      </c>
      <c r="E58" s="557" t="s">
        <v>8388</v>
      </c>
      <c r="F58" s="226"/>
    </row>
    <row r="59" spans="1:6">
      <c r="A59">
        <v>39140</v>
      </c>
      <c r="B59" t="s">
        <v>19379</v>
      </c>
      <c r="C59" t="s">
        <v>2747</v>
      </c>
      <c r="D59" t="s">
        <v>2160</v>
      </c>
      <c r="E59" s="557" t="s">
        <v>4934</v>
      </c>
      <c r="F59" s="225"/>
    </row>
    <row r="60" spans="1:6">
      <c r="A60">
        <v>39137</v>
      </c>
      <c r="B60" t="s">
        <v>19380</v>
      </c>
      <c r="C60" t="s">
        <v>2747</v>
      </c>
      <c r="D60" t="s">
        <v>2160</v>
      </c>
      <c r="E60" s="557" t="s">
        <v>4189</v>
      </c>
      <c r="F60" s="226"/>
    </row>
    <row r="61" spans="1:6">
      <c r="A61">
        <v>39139</v>
      </c>
      <c r="B61" t="s">
        <v>19381</v>
      </c>
      <c r="C61" t="s">
        <v>2747</v>
      </c>
      <c r="D61" t="s">
        <v>2160</v>
      </c>
      <c r="E61" s="557" t="s">
        <v>12735</v>
      </c>
      <c r="F61" s="225"/>
    </row>
    <row r="62" spans="1:6">
      <c r="A62">
        <v>39143</v>
      </c>
      <c r="B62" t="s">
        <v>19382</v>
      </c>
      <c r="C62" t="s">
        <v>2747</v>
      </c>
      <c r="D62" t="s">
        <v>2160</v>
      </c>
      <c r="E62" s="557" t="s">
        <v>12325</v>
      </c>
      <c r="F62" s="226"/>
    </row>
    <row r="63" spans="1:6">
      <c r="A63">
        <v>39142</v>
      </c>
      <c r="B63" t="s">
        <v>19383</v>
      </c>
      <c r="C63" t="s">
        <v>2747</v>
      </c>
      <c r="D63" t="s">
        <v>2160</v>
      </c>
      <c r="E63" s="557" t="s">
        <v>7951</v>
      </c>
      <c r="F63" s="225"/>
    </row>
    <row r="64" spans="1:6">
      <c r="A64">
        <v>39138</v>
      </c>
      <c r="B64" t="s">
        <v>19384</v>
      </c>
      <c r="C64" t="s">
        <v>2747</v>
      </c>
      <c r="D64" t="s">
        <v>2160</v>
      </c>
      <c r="E64" s="557" t="s">
        <v>4860</v>
      </c>
      <c r="F64" s="226"/>
    </row>
    <row r="65" spans="1:6">
      <c r="A65">
        <v>39136</v>
      </c>
      <c r="B65" t="s">
        <v>19385</v>
      </c>
      <c r="C65" t="s">
        <v>2747</v>
      </c>
      <c r="D65" t="s">
        <v>2160</v>
      </c>
      <c r="E65" s="557" t="s">
        <v>4618</v>
      </c>
      <c r="F65" s="225"/>
    </row>
    <row r="66" spans="1:6">
      <c r="A66">
        <v>39144</v>
      </c>
      <c r="B66" t="s">
        <v>19386</v>
      </c>
      <c r="C66" t="s">
        <v>2747</v>
      </c>
      <c r="D66" t="s">
        <v>2160</v>
      </c>
      <c r="E66" s="557" t="s">
        <v>16636</v>
      </c>
      <c r="F66" s="226"/>
    </row>
    <row r="67" spans="1:6">
      <c r="A67">
        <v>39145</v>
      </c>
      <c r="B67" t="s">
        <v>19387</v>
      </c>
      <c r="C67" t="s">
        <v>2747</v>
      </c>
      <c r="D67" t="s">
        <v>2160</v>
      </c>
      <c r="E67" s="557" t="s">
        <v>9266</v>
      </c>
      <c r="F67" s="225"/>
    </row>
    <row r="68" spans="1:6">
      <c r="A68">
        <v>12615</v>
      </c>
      <c r="B68" t="s">
        <v>19388</v>
      </c>
      <c r="C68" t="s">
        <v>2747</v>
      </c>
      <c r="D68" t="s">
        <v>2749</v>
      </c>
      <c r="E68" s="557" t="s">
        <v>11588</v>
      </c>
      <c r="F68" s="226"/>
    </row>
    <row r="69" spans="1:6">
      <c r="A69">
        <v>11927</v>
      </c>
      <c r="B69" t="s">
        <v>19389</v>
      </c>
      <c r="C69" t="s">
        <v>2747</v>
      </c>
      <c r="D69" t="s">
        <v>2749</v>
      </c>
      <c r="E69" s="557" t="s">
        <v>19261</v>
      </c>
      <c r="F69" s="225"/>
    </row>
    <row r="70" spans="1:6">
      <c r="A70">
        <v>11928</v>
      </c>
      <c r="B70" t="s">
        <v>19390</v>
      </c>
      <c r="C70" t="s">
        <v>2747</v>
      </c>
      <c r="D70" t="s">
        <v>2749</v>
      </c>
      <c r="E70" s="557" t="s">
        <v>5970</v>
      </c>
      <c r="F70" s="226"/>
    </row>
    <row r="71" spans="1:6">
      <c r="A71">
        <v>11929</v>
      </c>
      <c r="B71" t="s">
        <v>19391</v>
      </c>
      <c r="C71" t="s">
        <v>2747</v>
      </c>
      <c r="D71" t="s">
        <v>2749</v>
      </c>
      <c r="E71" s="557" t="s">
        <v>19392</v>
      </c>
      <c r="F71" s="225"/>
    </row>
    <row r="72" spans="1:6">
      <c r="A72">
        <v>36801</v>
      </c>
      <c r="B72" t="s">
        <v>19393</v>
      </c>
      <c r="C72" t="s">
        <v>2747</v>
      </c>
      <c r="D72" t="s">
        <v>2160</v>
      </c>
      <c r="E72" s="557" t="s">
        <v>18612</v>
      </c>
      <c r="F72" s="226"/>
    </row>
    <row r="73" spans="1:6">
      <c r="A73">
        <v>36246</v>
      </c>
      <c r="B73" t="s">
        <v>19394</v>
      </c>
      <c r="C73" t="s">
        <v>2751</v>
      </c>
      <c r="D73" t="s">
        <v>2160</v>
      </c>
      <c r="E73" s="557" t="s">
        <v>8879</v>
      </c>
      <c r="F73" s="225"/>
    </row>
    <row r="74" spans="1:6">
      <c r="A74">
        <v>37600</v>
      </c>
      <c r="B74" t="s">
        <v>19395</v>
      </c>
      <c r="C74" t="s">
        <v>2747</v>
      </c>
      <c r="D74" t="s">
        <v>2749</v>
      </c>
      <c r="E74" s="557" t="s">
        <v>17474</v>
      </c>
      <c r="F74" s="226"/>
    </row>
    <row r="75" spans="1:6">
      <c r="A75">
        <v>37599</v>
      </c>
      <c r="B75" t="s">
        <v>19396</v>
      </c>
      <c r="C75" t="s">
        <v>2747</v>
      </c>
      <c r="D75" t="s">
        <v>2749</v>
      </c>
      <c r="E75" s="557" t="s">
        <v>17475</v>
      </c>
      <c r="F75" s="225"/>
    </row>
    <row r="76" spans="1:6">
      <c r="A76">
        <v>1</v>
      </c>
      <c r="B76" t="s">
        <v>19397</v>
      </c>
      <c r="C76" t="s">
        <v>2752</v>
      </c>
      <c r="D76" t="s">
        <v>2746</v>
      </c>
      <c r="E76" s="557" t="s">
        <v>17821</v>
      </c>
      <c r="F76" s="226"/>
    </row>
    <row r="77" spans="1:6">
      <c r="A77">
        <v>3</v>
      </c>
      <c r="B77" t="s">
        <v>19398</v>
      </c>
      <c r="C77" t="s">
        <v>2753</v>
      </c>
      <c r="D77" t="s">
        <v>2160</v>
      </c>
      <c r="E77" s="557" t="s">
        <v>6518</v>
      </c>
      <c r="F77" s="225"/>
    </row>
    <row r="78" spans="1:6">
      <c r="A78">
        <v>43054</v>
      </c>
      <c r="B78" t="s">
        <v>19399</v>
      </c>
      <c r="C78" t="s">
        <v>2752</v>
      </c>
      <c r="D78" t="s">
        <v>2160</v>
      </c>
      <c r="E78" s="557" t="s">
        <v>4399</v>
      </c>
      <c r="F78" s="226"/>
    </row>
    <row r="79" spans="1:6">
      <c r="A79">
        <v>42402</v>
      </c>
      <c r="B79" t="s">
        <v>19400</v>
      </c>
      <c r="C79" t="s">
        <v>2752</v>
      </c>
      <c r="D79" t="s">
        <v>2160</v>
      </c>
      <c r="E79" s="557" t="s">
        <v>12291</v>
      </c>
      <c r="F79" s="225"/>
    </row>
    <row r="80" spans="1:6">
      <c r="A80">
        <v>42403</v>
      </c>
      <c r="B80" t="s">
        <v>19401</v>
      </c>
      <c r="C80" t="s">
        <v>2752</v>
      </c>
      <c r="D80" t="s">
        <v>2160</v>
      </c>
      <c r="E80" s="557" t="s">
        <v>5565</v>
      </c>
      <c r="F80" s="226"/>
    </row>
    <row r="81" spans="1:6">
      <c r="A81">
        <v>42404</v>
      </c>
      <c r="B81" t="s">
        <v>19402</v>
      </c>
      <c r="C81" t="s">
        <v>2752</v>
      </c>
      <c r="D81" t="s">
        <v>2160</v>
      </c>
      <c r="E81" s="557" t="s">
        <v>5763</v>
      </c>
      <c r="F81" s="225"/>
    </row>
    <row r="82" spans="1:6">
      <c r="A82">
        <v>42405</v>
      </c>
      <c r="B82" t="s">
        <v>19403</v>
      </c>
      <c r="C82" t="s">
        <v>2752</v>
      </c>
      <c r="D82" t="s">
        <v>2160</v>
      </c>
      <c r="E82" s="557" t="s">
        <v>17834</v>
      </c>
      <c r="F82" s="226"/>
    </row>
    <row r="83" spans="1:6">
      <c r="A83">
        <v>34341</v>
      </c>
      <c r="B83" t="s">
        <v>19404</v>
      </c>
      <c r="C83" t="s">
        <v>2752</v>
      </c>
      <c r="D83" t="s">
        <v>2160</v>
      </c>
      <c r="E83" s="557" t="s">
        <v>11891</v>
      </c>
      <c r="F83" s="225"/>
    </row>
    <row r="84" spans="1:6">
      <c r="A84">
        <v>43053</v>
      </c>
      <c r="B84" t="s">
        <v>19405</v>
      </c>
      <c r="C84" t="s">
        <v>2752</v>
      </c>
      <c r="D84" t="s">
        <v>2160</v>
      </c>
      <c r="E84" s="557" t="s">
        <v>11799</v>
      </c>
      <c r="F84" s="226"/>
    </row>
    <row r="85" spans="1:6">
      <c r="A85">
        <v>43058</v>
      </c>
      <c r="B85" t="s">
        <v>19406</v>
      </c>
      <c r="C85" t="s">
        <v>2752</v>
      </c>
      <c r="D85" t="s">
        <v>2160</v>
      </c>
      <c r="E85" s="557" t="s">
        <v>12730</v>
      </c>
      <c r="F85" s="225"/>
    </row>
    <row r="86" spans="1:6">
      <c r="A86">
        <v>34</v>
      </c>
      <c r="B86" t="s">
        <v>19407</v>
      </c>
      <c r="C86" t="s">
        <v>2752</v>
      </c>
      <c r="D86" t="s">
        <v>2160</v>
      </c>
      <c r="E86" s="557" t="s">
        <v>5082</v>
      </c>
      <c r="F86" s="226"/>
    </row>
    <row r="87" spans="1:6">
      <c r="A87">
        <v>43055</v>
      </c>
      <c r="B87" t="s">
        <v>19408</v>
      </c>
      <c r="C87" t="s">
        <v>2752</v>
      </c>
      <c r="D87" t="s">
        <v>2746</v>
      </c>
      <c r="E87" s="557" t="s">
        <v>19409</v>
      </c>
      <c r="F87" s="225"/>
    </row>
    <row r="88" spans="1:6">
      <c r="A88">
        <v>43056</v>
      </c>
      <c r="B88" t="s">
        <v>19410</v>
      </c>
      <c r="C88" t="s">
        <v>2752</v>
      </c>
      <c r="D88" t="s">
        <v>2160</v>
      </c>
      <c r="E88" s="557" t="s">
        <v>19411</v>
      </c>
      <c r="F88" s="226"/>
    </row>
    <row r="89" spans="1:6">
      <c r="A89">
        <v>43057</v>
      </c>
      <c r="B89" t="s">
        <v>19412</v>
      </c>
      <c r="C89" t="s">
        <v>2752</v>
      </c>
      <c r="D89" t="s">
        <v>2160</v>
      </c>
      <c r="E89" s="557" t="s">
        <v>5336</v>
      </c>
      <c r="F89" s="225"/>
    </row>
    <row r="90" spans="1:6">
      <c r="A90">
        <v>34449</v>
      </c>
      <c r="B90" t="s">
        <v>19413</v>
      </c>
      <c r="C90" t="s">
        <v>2752</v>
      </c>
      <c r="D90" t="s">
        <v>2160</v>
      </c>
      <c r="E90" s="557" t="s">
        <v>12019</v>
      </c>
      <c r="F90" s="226"/>
    </row>
    <row r="91" spans="1:6">
      <c r="A91">
        <v>32</v>
      </c>
      <c r="B91" t="s">
        <v>19414</v>
      </c>
      <c r="C91" t="s">
        <v>2752</v>
      </c>
      <c r="D91" t="s">
        <v>2160</v>
      </c>
      <c r="E91" s="557" t="s">
        <v>18671</v>
      </c>
      <c r="F91" s="225"/>
    </row>
    <row r="92" spans="1:6">
      <c r="A92">
        <v>33</v>
      </c>
      <c r="B92" t="s">
        <v>19415</v>
      </c>
      <c r="C92" t="s">
        <v>2752</v>
      </c>
      <c r="D92" t="s">
        <v>2160</v>
      </c>
      <c r="E92" s="557" t="s">
        <v>13147</v>
      </c>
      <c r="F92" s="226"/>
    </row>
    <row r="93" spans="1:6">
      <c r="A93">
        <v>43061</v>
      </c>
      <c r="B93" t="s">
        <v>19416</v>
      </c>
      <c r="C93" t="s">
        <v>2752</v>
      </c>
      <c r="D93" t="s">
        <v>2160</v>
      </c>
      <c r="E93" s="557" t="s">
        <v>6149</v>
      </c>
      <c r="F93" s="225"/>
    </row>
    <row r="94" spans="1:6">
      <c r="A94">
        <v>43059</v>
      </c>
      <c r="B94" t="s">
        <v>19417</v>
      </c>
      <c r="C94" t="s">
        <v>2752</v>
      </c>
      <c r="D94" t="s">
        <v>2160</v>
      </c>
      <c r="E94" s="557" t="s">
        <v>12636</v>
      </c>
      <c r="F94" s="226"/>
    </row>
    <row r="95" spans="1:6">
      <c r="A95">
        <v>43062</v>
      </c>
      <c r="B95" t="s">
        <v>19418</v>
      </c>
      <c r="C95" t="s">
        <v>2752</v>
      </c>
      <c r="D95" t="s">
        <v>2160</v>
      </c>
      <c r="E95" s="557" t="s">
        <v>9082</v>
      </c>
      <c r="F95" s="225"/>
    </row>
    <row r="96" spans="1:6">
      <c r="A96">
        <v>43060</v>
      </c>
      <c r="B96" t="s">
        <v>19419</v>
      </c>
      <c r="C96" t="s">
        <v>2752</v>
      </c>
      <c r="D96" t="s">
        <v>2160</v>
      </c>
      <c r="E96" s="557" t="s">
        <v>7336</v>
      </c>
      <c r="F96" s="226"/>
    </row>
    <row r="97" spans="1:6">
      <c r="A97">
        <v>20063</v>
      </c>
      <c r="B97" t="s">
        <v>19420</v>
      </c>
      <c r="C97" t="s">
        <v>2747</v>
      </c>
      <c r="D97" t="s">
        <v>2749</v>
      </c>
      <c r="E97" s="557" t="s">
        <v>5954</v>
      </c>
      <c r="F97" s="225"/>
    </row>
    <row r="98" spans="1:6">
      <c r="A98">
        <v>40410</v>
      </c>
      <c r="B98" t="s">
        <v>19421</v>
      </c>
      <c r="C98" t="s">
        <v>2747</v>
      </c>
      <c r="D98" t="s">
        <v>2749</v>
      </c>
      <c r="E98" s="557" t="s">
        <v>12186</v>
      </c>
      <c r="F98" s="226"/>
    </row>
    <row r="99" spans="1:6">
      <c r="A99">
        <v>40411</v>
      </c>
      <c r="B99" t="s">
        <v>19422</v>
      </c>
      <c r="C99" t="s">
        <v>2747</v>
      </c>
      <c r="D99" t="s">
        <v>2749</v>
      </c>
      <c r="E99" s="557" t="s">
        <v>13637</v>
      </c>
      <c r="F99" s="225"/>
    </row>
    <row r="100" spans="1:6">
      <c r="A100">
        <v>40412</v>
      </c>
      <c r="B100" t="s">
        <v>19423</v>
      </c>
      <c r="C100" t="s">
        <v>2747</v>
      </c>
      <c r="D100" t="s">
        <v>2749</v>
      </c>
      <c r="E100" s="557" t="s">
        <v>12031</v>
      </c>
      <c r="F100" s="226"/>
    </row>
    <row r="101" spans="1:6">
      <c r="A101">
        <v>38838</v>
      </c>
      <c r="B101" t="s">
        <v>19424</v>
      </c>
      <c r="C101" t="s">
        <v>2747</v>
      </c>
      <c r="D101" t="s">
        <v>2749</v>
      </c>
      <c r="E101" s="557" t="s">
        <v>5082</v>
      </c>
      <c r="F101" s="225"/>
    </row>
    <row r="102" spans="1:6">
      <c r="A102">
        <v>38839</v>
      </c>
      <c r="B102" t="s">
        <v>19425</v>
      </c>
      <c r="C102" t="s">
        <v>2747</v>
      </c>
      <c r="D102" t="s">
        <v>2749</v>
      </c>
      <c r="E102" s="557" t="s">
        <v>5347</v>
      </c>
      <c r="F102" s="226"/>
    </row>
    <row r="103" spans="1:6">
      <c r="A103">
        <v>55</v>
      </c>
      <c r="B103" t="s">
        <v>19426</v>
      </c>
      <c r="C103" t="s">
        <v>2747</v>
      </c>
      <c r="D103" t="s">
        <v>2749</v>
      </c>
      <c r="E103" s="557" t="s">
        <v>6835</v>
      </c>
      <c r="F103" s="225"/>
    </row>
    <row r="104" spans="1:6">
      <c r="A104">
        <v>61</v>
      </c>
      <c r="B104" t="s">
        <v>19427</v>
      </c>
      <c r="C104" t="s">
        <v>2747</v>
      </c>
      <c r="D104" t="s">
        <v>2749</v>
      </c>
      <c r="E104" s="557" t="s">
        <v>4147</v>
      </c>
      <c r="F104" s="226"/>
    </row>
    <row r="105" spans="1:6">
      <c r="A105">
        <v>62</v>
      </c>
      <c r="B105" t="s">
        <v>19428</v>
      </c>
      <c r="C105" t="s">
        <v>2747</v>
      </c>
      <c r="D105" t="s">
        <v>2749</v>
      </c>
      <c r="E105" s="557" t="s">
        <v>9650</v>
      </c>
      <c r="F105" s="225"/>
    </row>
    <row r="106" spans="1:6">
      <c r="A106">
        <v>77</v>
      </c>
      <c r="B106" t="s">
        <v>19429</v>
      </c>
      <c r="C106" t="s">
        <v>2747</v>
      </c>
      <c r="D106" t="s">
        <v>2160</v>
      </c>
      <c r="E106" s="557" t="s">
        <v>5397</v>
      </c>
      <c r="F106" s="226"/>
    </row>
    <row r="107" spans="1:6">
      <c r="A107">
        <v>76</v>
      </c>
      <c r="B107" t="s">
        <v>19430</v>
      </c>
      <c r="C107" t="s">
        <v>2747</v>
      </c>
      <c r="D107" t="s">
        <v>2160</v>
      </c>
      <c r="E107" s="557" t="s">
        <v>4952</v>
      </c>
      <c r="F107" s="225"/>
    </row>
    <row r="108" spans="1:6">
      <c r="A108">
        <v>67</v>
      </c>
      <c r="B108" t="s">
        <v>19431</v>
      </c>
      <c r="C108" t="s">
        <v>2747</v>
      </c>
      <c r="D108" t="s">
        <v>2160</v>
      </c>
      <c r="E108" s="557" t="s">
        <v>4651</v>
      </c>
      <c r="F108" s="226"/>
    </row>
    <row r="109" spans="1:6">
      <c r="A109">
        <v>71</v>
      </c>
      <c r="B109" t="s">
        <v>19432</v>
      </c>
      <c r="C109" t="s">
        <v>2747</v>
      </c>
      <c r="D109" t="s">
        <v>2160</v>
      </c>
      <c r="E109" s="557" t="s">
        <v>19433</v>
      </c>
      <c r="F109" s="225"/>
    </row>
    <row r="110" spans="1:6">
      <c r="A110">
        <v>73</v>
      </c>
      <c r="B110" t="s">
        <v>19434</v>
      </c>
      <c r="C110" t="s">
        <v>2747</v>
      </c>
      <c r="D110" t="s">
        <v>2160</v>
      </c>
      <c r="E110" s="557" t="s">
        <v>11581</v>
      </c>
      <c r="F110" s="226"/>
    </row>
    <row r="111" spans="1:6">
      <c r="A111">
        <v>103</v>
      </c>
      <c r="B111" t="s">
        <v>19435</v>
      </c>
      <c r="C111" t="s">
        <v>2747</v>
      </c>
      <c r="D111" t="s">
        <v>2160</v>
      </c>
      <c r="E111" s="557" t="s">
        <v>19436</v>
      </c>
      <c r="F111" s="225"/>
    </row>
    <row r="112" spans="1:6">
      <c r="A112">
        <v>107</v>
      </c>
      <c r="B112" t="s">
        <v>19437</v>
      </c>
      <c r="C112" t="s">
        <v>2747</v>
      </c>
      <c r="D112" t="s">
        <v>2160</v>
      </c>
      <c r="E112" s="557" t="s">
        <v>8909</v>
      </c>
      <c r="F112" s="226"/>
    </row>
    <row r="113" spans="1:6">
      <c r="A113">
        <v>65</v>
      </c>
      <c r="B113" t="s">
        <v>19438</v>
      </c>
      <c r="C113" t="s">
        <v>2747</v>
      </c>
      <c r="D113" t="s">
        <v>2160</v>
      </c>
      <c r="E113" s="557" t="s">
        <v>7835</v>
      </c>
      <c r="F113" s="225"/>
    </row>
    <row r="114" spans="1:6">
      <c r="A114">
        <v>108</v>
      </c>
      <c r="B114" t="s">
        <v>19439</v>
      </c>
      <c r="C114" t="s">
        <v>2747</v>
      </c>
      <c r="D114" t="s">
        <v>2160</v>
      </c>
      <c r="E114" s="557" t="s">
        <v>4186</v>
      </c>
      <c r="F114" s="226"/>
    </row>
    <row r="115" spans="1:6">
      <c r="A115">
        <v>110</v>
      </c>
      <c r="B115" t="s">
        <v>19440</v>
      </c>
      <c r="C115" t="s">
        <v>2747</v>
      </c>
      <c r="D115" t="s">
        <v>2160</v>
      </c>
      <c r="E115" s="557" t="s">
        <v>19090</v>
      </c>
      <c r="F115" s="225"/>
    </row>
    <row r="116" spans="1:6">
      <c r="A116">
        <v>109</v>
      </c>
      <c r="B116" t="s">
        <v>19441</v>
      </c>
      <c r="C116" t="s">
        <v>2747</v>
      </c>
      <c r="D116" t="s">
        <v>2160</v>
      </c>
      <c r="E116" s="557" t="s">
        <v>5816</v>
      </c>
      <c r="F116" s="226"/>
    </row>
    <row r="117" spans="1:6">
      <c r="A117">
        <v>111</v>
      </c>
      <c r="B117" t="s">
        <v>19442</v>
      </c>
      <c r="C117" t="s">
        <v>2747</v>
      </c>
      <c r="D117" t="s">
        <v>2160</v>
      </c>
      <c r="E117" s="557" t="s">
        <v>11583</v>
      </c>
      <c r="F117" s="225"/>
    </row>
    <row r="118" spans="1:6">
      <c r="A118">
        <v>112</v>
      </c>
      <c r="B118" t="s">
        <v>19443</v>
      </c>
      <c r="C118" t="s">
        <v>2747</v>
      </c>
      <c r="D118" t="s">
        <v>2160</v>
      </c>
      <c r="E118" s="557" t="s">
        <v>8882</v>
      </c>
      <c r="F118" s="226"/>
    </row>
    <row r="119" spans="1:6">
      <c r="A119">
        <v>113</v>
      </c>
      <c r="B119" t="s">
        <v>19444</v>
      </c>
      <c r="C119" t="s">
        <v>2747</v>
      </c>
      <c r="D119" t="s">
        <v>2160</v>
      </c>
      <c r="E119" s="557" t="s">
        <v>18625</v>
      </c>
      <c r="F119" s="225"/>
    </row>
    <row r="120" spans="1:6">
      <c r="A120">
        <v>104</v>
      </c>
      <c r="B120" t="s">
        <v>19445</v>
      </c>
      <c r="C120" t="s">
        <v>2747</v>
      </c>
      <c r="D120" t="s">
        <v>2160</v>
      </c>
      <c r="E120" s="557" t="s">
        <v>11819</v>
      </c>
      <c r="F120" s="226"/>
    </row>
    <row r="121" spans="1:6">
      <c r="A121">
        <v>102</v>
      </c>
      <c r="B121" t="s">
        <v>19446</v>
      </c>
      <c r="C121" t="s">
        <v>2747</v>
      </c>
      <c r="D121" t="s">
        <v>2160</v>
      </c>
      <c r="E121" s="557" t="s">
        <v>19447</v>
      </c>
      <c r="F121" s="225"/>
    </row>
    <row r="122" spans="1:6">
      <c r="A122">
        <v>95</v>
      </c>
      <c r="B122" t="s">
        <v>19448</v>
      </c>
      <c r="C122" t="s">
        <v>2747</v>
      </c>
      <c r="D122" t="s">
        <v>2160</v>
      </c>
      <c r="E122" s="557" t="s">
        <v>11818</v>
      </c>
      <c r="F122" s="226"/>
    </row>
    <row r="123" spans="1:6">
      <c r="A123">
        <v>96</v>
      </c>
      <c r="B123" t="s">
        <v>19449</v>
      </c>
      <c r="C123" t="s">
        <v>2747</v>
      </c>
      <c r="D123" t="s">
        <v>2160</v>
      </c>
      <c r="E123" s="557" t="s">
        <v>8586</v>
      </c>
      <c r="F123" s="225"/>
    </row>
    <row r="124" spans="1:6">
      <c r="A124">
        <v>97</v>
      </c>
      <c r="B124" t="s">
        <v>19450</v>
      </c>
      <c r="C124" t="s">
        <v>2747</v>
      </c>
      <c r="D124" t="s">
        <v>2160</v>
      </c>
      <c r="E124" s="557" t="s">
        <v>11836</v>
      </c>
      <c r="F124" s="226"/>
    </row>
    <row r="125" spans="1:6">
      <c r="A125">
        <v>98</v>
      </c>
      <c r="B125" t="s">
        <v>19451</v>
      </c>
      <c r="C125" t="s">
        <v>2747</v>
      </c>
      <c r="D125" t="s">
        <v>2160</v>
      </c>
      <c r="E125" s="557" t="s">
        <v>12406</v>
      </c>
      <c r="F125" s="225"/>
    </row>
    <row r="126" spans="1:6">
      <c r="A126">
        <v>99</v>
      </c>
      <c r="B126" t="s">
        <v>19452</v>
      </c>
      <c r="C126" t="s">
        <v>2747</v>
      </c>
      <c r="D126" t="s">
        <v>2160</v>
      </c>
      <c r="E126" s="557" t="s">
        <v>12694</v>
      </c>
      <c r="F126" s="226"/>
    </row>
    <row r="127" spans="1:6">
      <c r="A127">
        <v>100</v>
      </c>
      <c r="B127" t="s">
        <v>19453</v>
      </c>
      <c r="C127" t="s">
        <v>2747</v>
      </c>
      <c r="D127" t="s">
        <v>2160</v>
      </c>
      <c r="E127" s="557" t="s">
        <v>12175</v>
      </c>
      <c r="F127" s="225"/>
    </row>
    <row r="128" spans="1:6" ht="30">
      <c r="A128">
        <v>75</v>
      </c>
      <c r="B128" s="56" t="s">
        <v>19454</v>
      </c>
      <c r="C128" t="s">
        <v>2747</v>
      </c>
      <c r="D128" t="s">
        <v>2160</v>
      </c>
      <c r="E128" s="557" t="s">
        <v>19455</v>
      </c>
      <c r="F128" s="226"/>
    </row>
    <row r="129" spans="1:6">
      <c r="A129">
        <v>114</v>
      </c>
      <c r="B129" t="s">
        <v>19456</v>
      </c>
      <c r="C129" t="s">
        <v>2747</v>
      </c>
      <c r="D129" t="s">
        <v>2160</v>
      </c>
      <c r="E129" s="557" t="s">
        <v>19457</v>
      </c>
      <c r="F129" s="225"/>
    </row>
    <row r="130" spans="1:6">
      <c r="A130">
        <v>68</v>
      </c>
      <c r="B130" t="s">
        <v>19458</v>
      </c>
      <c r="C130" t="s">
        <v>2747</v>
      </c>
      <c r="D130" t="s">
        <v>2160</v>
      </c>
      <c r="E130" s="557" t="s">
        <v>12188</v>
      </c>
      <c r="F130" s="226"/>
    </row>
    <row r="131" spans="1:6">
      <c r="A131">
        <v>86</v>
      </c>
      <c r="B131" t="s">
        <v>19459</v>
      </c>
      <c r="C131" t="s">
        <v>2747</v>
      </c>
      <c r="D131" t="s">
        <v>2160</v>
      </c>
      <c r="E131" s="557" t="s">
        <v>17860</v>
      </c>
      <c r="F131" s="225"/>
    </row>
    <row r="132" spans="1:6">
      <c r="A132">
        <v>66</v>
      </c>
      <c r="B132" t="s">
        <v>19460</v>
      </c>
      <c r="C132" t="s">
        <v>2747</v>
      </c>
      <c r="D132" t="s">
        <v>2160</v>
      </c>
      <c r="E132" s="557" t="s">
        <v>14068</v>
      </c>
      <c r="F132" s="226"/>
    </row>
    <row r="133" spans="1:6">
      <c r="A133">
        <v>69</v>
      </c>
      <c r="B133" t="s">
        <v>19461</v>
      </c>
      <c r="C133" t="s">
        <v>2747</v>
      </c>
      <c r="D133" t="s">
        <v>2160</v>
      </c>
      <c r="E133" s="557" t="s">
        <v>19462</v>
      </c>
      <c r="F133" s="225"/>
    </row>
    <row r="134" spans="1:6">
      <c r="A134">
        <v>83</v>
      </c>
      <c r="B134" t="s">
        <v>19463</v>
      </c>
      <c r="C134" t="s">
        <v>2747</v>
      </c>
      <c r="D134" t="s">
        <v>2160</v>
      </c>
      <c r="E134" s="557" t="s">
        <v>17486</v>
      </c>
      <c r="F134" s="226"/>
    </row>
    <row r="135" spans="1:6">
      <c r="A135">
        <v>74</v>
      </c>
      <c r="B135" t="s">
        <v>19464</v>
      </c>
      <c r="C135" t="s">
        <v>2747</v>
      </c>
      <c r="D135" t="s">
        <v>2160</v>
      </c>
      <c r="E135" s="557" t="s">
        <v>19465</v>
      </c>
      <c r="F135" s="225"/>
    </row>
    <row r="136" spans="1:6">
      <c r="A136">
        <v>106</v>
      </c>
      <c r="B136" t="s">
        <v>19466</v>
      </c>
      <c r="C136" t="s">
        <v>2747</v>
      </c>
      <c r="D136" t="s">
        <v>2160</v>
      </c>
      <c r="E136" s="557" t="s">
        <v>19467</v>
      </c>
      <c r="F136" s="226"/>
    </row>
    <row r="137" spans="1:6">
      <c r="A137">
        <v>87</v>
      </c>
      <c r="B137" t="s">
        <v>19468</v>
      </c>
      <c r="C137" t="s">
        <v>2747</v>
      </c>
      <c r="D137" t="s">
        <v>2160</v>
      </c>
      <c r="E137" s="557" t="s">
        <v>19469</v>
      </c>
      <c r="F137" s="225"/>
    </row>
    <row r="138" spans="1:6">
      <c r="A138">
        <v>88</v>
      </c>
      <c r="B138" t="s">
        <v>19470</v>
      </c>
      <c r="C138" t="s">
        <v>2747</v>
      </c>
      <c r="D138" t="s">
        <v>2160</v>
      </c>
      <c r="E138" s="557" t="s">
        <v>12190</v>
      </c>
      <c r="F138" s="226"/>
    </row>
    <row r="139" spans="1:6">
      <c r="A139">
        <v>89</v>
      </c>
      <c r="B139" t="s">
        <v>19471</v>
      </c>
      <c r="C139" t="s">
        <v>2747</v>
      </c>
      <c r="D139" t="s">
        <v>2160</v>
      </c>
      <c r="E139" s="557" t="s">
        <v>12678</v>
      </c>
      <c r="F139" s="225"/>
    </row>
    <row r="140" spans="1:6">
      <c r="A140">
        <v>90</v>
      </c>
      <c r="B140" t="s">
        <v>19472</v>
      </c>
      <c r="C140" t="s">
        <v>2747</v>
      </c>
      <c r="D140" t="s">
        <v>2160</v>
      </c>
      <c r="E140" s="557" t="s">
        <v>19473</v>
      </c>
      <c r="F140" s="226"/>
    </row>
    <row r="141" spans="1:6">
      <c r="A141">
        <v>81</v>
      </c>
      <c r="B141" t="s">
        <v>19474</v>
      </c>
      <c r="C141" t="s">
        <v>2747</v>
      </c>
      <c r="D141" t="s">
        <v>2160</v>
      </c>
      <c r="E141" s="557" t="s">
        <v>19475</v>
      </c>
      <c r="F141" s="225"/>
    </row>
    <row r="142" spans="1:6">
      <c r="A142">
        <v>82</v>
      </c>
      <c r="B142" t="s">
        <v>19476</v>
      </c>
      <c r="C142" t="s">
        <v>2747</v>
      </c>
      <c r="D142" t="s">
        <v>2160</v>
      </c>
      <c r="E142" s="557" t="s">
        <v>19477</v>
      </c>
      <c r="F142" s="226"/>
    </row>
    <row r="143" spans="1:6">
      <c r="A143">
        <v>105</v>
      </c>
      <c r="B143" t="s">
        <v>19478</v>
      </c>
      <c r="C143" t="s">
        <v>2747</v>
      </c>
      <c r="D143" t="s">
        <v>2160</v>
      </c>
      <c r="E143" s="557" t="s">
        <v>19479</v>
      </c>
      <c r="F143" s="225"/>
    </row>
    <row r="144" spans="1:6">
      <c r="A144">
        <v>60</v>
      </c>
      <c r="B144" t="s">
        <v>19480</v>
      </c>
      <c r="C144" t="s">
        <v>2747</v>
      </c>
      <c r="D144" t="s">
        <v>2749</v>
      </c>
      <c r="E144" s="557" t="s">
        <v>11914</v>
      </c>
      <c r="F144" s="226"/>
    </row>
    <row r="145" spans="1:6">
      <c r="A145">
        <v>72</v>
      </c>
      <c r="B145" t="s">
        <v>19481</v>
      </c>
      <c r="C145" t="s">
        <v>2747</v>
      </c>
      <c r="D145" t="s">
        <v>2160</v>
      </c>
      <c r="E145" s="557" t="s">
        <v>19482</v>
      </c>
      <c r="F145" s="225"/>
    </row>
    <row r="146" spans="1:6">
      <c r="A146">
        <v>70</v>
      </c>
      <c r="B146" t="s">
        <v>19483</v>
      </c>
      <c r="C146" t="s">
        <v>2747</v>
      </c>
      <c r="D146" t="s">
        <v>2160</v>
      </c>
      <c r="E146" s="557" t="s">
        <v>15382</v>
      </c>
      <c r="F146" s="226"/>
    </row>
    <row r="147" spans="1:6">
      <c r="A147">
        <v>85</v>
      </c>
      <c r="B147" t="s">
        <v>19484</v>
      </c>
      <c r="C147" t="s">
        <v>2747</v>
      </c>
      <c r="D147" t="s">
        <v>2160</v>
      </c>
      <c r="E147" s="557" t="s">
        <v>19485</v>
      </c>
      <c r="F147" s="225"/>
    </row>
    <row r="148" spans="1:6">
      <c r="A148">
        <v>84</v>
      </c>
      <c r="B148" t="s">
        <v>19486</v>
      </c>
      <c r="C148" t="s">
        <v>2747</v>
      </c>
      <c r="D148" t="s">
        <v>2160</v>
      </c>
      <c r="E148" s="557" t="s">
        <v>8846</v>
      </c>
      <c r="F148" s="226"/>
    </row>
    <row r="149" spans="1:6">
      <c r="A149">
        <v>37997</v>
      </c>
      <c r="B149" t="s">
        <v>19487</v>
      </c>
      <c r="C149" t="s">
        <v>2747</v>
      </c>
      <c r="D149" t="s">
        <v>2160</v>
      </c>
      <c r="E149" s="557" t="s">
        <v>13432</v>
      </c>
      <c r="F149" s="225"/>
    </row>
    <row r="150" spans="1:6">
      <c r="A150">
        <v>37998</v>
      </c>
      <c r="B150" t="s">
        <v>19488</v>
      </c>
      <c r="C150" t="s">
        <v>2747</v>
      </c>
      <c r="D150" t="s">
        <v>2160</v>
      </c>
      <c r="E150" s="557" t="s">
        <v>19489</v>
      </c>
      <c r="F150" s="226"/>
    </row>
    <row r="151" spans="1:6">
      <c r="A151">
        <v>10899</v>
      </c>
      <c r="B151" t="s">
        <v>19490</v>
      </c>
      <c r="C151" t="s">
        <v>2747</v>
      </c>
      <c r="D151" t="s">
        <v>2160</v>
      </c>
      <c r="E151" s="557" t="s">
        <v>19491</v>
      </c>
      <c r="F151" s="225"/>
    </row>
    <row r="152" spans="1:6">
      <c r="A152">
        <v>10900</v>
      </c>
      <c r="B152" t="s">
        <v>19492</v>
      </c>
      <c r="C152" t="s">
        <v>2747</v>
      </c>
      <c r="D152" t="s">
        <v>2160</v>
      </c>
      <c r="E152" s="557" t="s">
        <v>19493</v>
      </c>
      <c r="F152" s="226"/>
    </row>
    <row r="153" spans="1:6">
      <c r="A153">
        <v>46</v>
      </c>
      <c r="B153" t="s">
        <v>19494</v>
      </c>
      <c r="C153" t="s">
        <v>2747</v>
      </c>
      <c r="D153" t="s">
        <v>2749</v>
      </c>
      <c r="E153" s="557" t="s">
        <v>17876</v>
      </c>
      <c r="F153" s="225"/>
    </row>
    <row r="154" spans="1:6">
      <c r="A154">
        <v>51</v>
      </c>
      <c r="B154" t="s">
        <v>19495</v>
      </c>
      <c r="C154" t="s">
        <v>2747</v>
      </c>
      <c r="D154" t="s">
        <v>2749</v>
      </c>
      <c r="E154" s="557" t="s">
        <v>19496</v>
      </c>
      <c r="F154" s="226"/>
    </row>
    <row r="155" spans="1:6">
      <c r="A155">
        <v>12863</v>
      </c>
      <c r="B155" t="s">
        <v>19497</v>
      </c>
      <c r="C155" t="s">
        <v>2747</v>
      </c>
      <c r="D155" t="s">
        <v>2749</v>
      </c>
      <c r="E155" s="557" t="s">
        <v>19498</v>
      </c>
      <c r="F155" s="225"/>
    </row>
    <row r="156" spans="1:6">
      <c r="A156">
        <v>50</v>
      </c>
      <c r="B156" t="s">
        <v>19499</v>
      </c>
      <c r="C156" t="s">
        <v>2747</v>
      </c>
      <c r="D156" t="s">
        <v>2749</v>
      </c>
      <c r="E156" s="557" t="s">
        <v>19500</v>
      </c>
      <c r="F156" s="226"/>
    </row>
    <row r="157" spans="1:6">
      <c r="A157">
        <v>47</v>
      </c>
      <c r="B157" t="s">
        <v>19501</v>
      </c>
      <c r="C157" t="s">
        <v>2747</v>
      </c>
      <c r="D157" t="s">
        <v>2749</v>
      </c>
      <c r="E157" s="557" t="s">
        <v>19502</v>
      </c>
      <c r="F157" s="225"/>
    </row>
    <row r="158" spans="1:6">
      <c r="A158">
        <v>48</v>
      </c>
      <c r="B158" t="s">
        <v>19503</v>
      </c>
      <c r="C158" t="s">
        <v>2747</v>
      </c>
      <c r="D158" t="s">
        <v>2749</v>
      </c>
      <c r="E158" s="557" t="s">
        <v>18886</v>
      </c>
      <c r="F158" s="226"/>
    </row>
    <row r="159" spans="1:6">
      <c r="A159">
        <v>52</v>
      </c>
      <c r="B159" t="s">
        <v>19504</v>
      </c>
      <c r="C159" t="s">
        <v>2747</v>
      </c>
      <c r="D159" t="s">
        <v>2749</v>
      </c>
      <c r="E159" s="557" t="s">
        <v>11961</v>
      </c>
      <c r="F159" s="225"/>
    </row>
    <row r="160" spans="1:6">
      <c r="A160">
        <v>43</v>
      </c>
      <c r="B160" t="s">
        <v>19505</v>
      </c>
      <c r="C160" t="s">
        <v>2747</v>
      </c>
      <c r="D160" t="s">
        <v>2749</v>
      </c>
      <c r="E160" s="557" t="s">
        <v>19506</v>
      </c>
      <c r="F160" s="226"/>
    </row>
    <row r="161" spans="1:6">
      <c r="A161">
        <v>39719</v>
      </c>
      <c r="B161" t="s">
        <v>19507</v>
      </c>
      <c r="C161" t="s">
        <v>2753</v>
      </c>
      <c r="D161" t="s">
        <v>2160</v>
      </c>
      <c r="E161" s="557" t="s">
        <v>19508</v>
      </c>
      <c r="F161" s="225"/>
    </row>
    <row r="162" spans="1:6">
      <c r="A162">
        <v>3410</v>
      </c>
      <c r="B162" t="s">
        <v>19509</v>
      </c>
      <c r="C162" t="s">
        <v>2752</v>
      </c>
      <c r="D162" t="s">
        <v>2160</v>
      </c>
      <c r="E162" s="557" t="s">
        <v>19510</v>
      </c>
      <c r="F162" s="226"/>
    </row>
    <row r="163" spans="1:6">
      <c r="A163">
        <v>4791</v>
      </c>
      <c r="B163" t="s">
        <v>19511</v>
      </c>
      <c r="C163" t="s">
        <v>2752</v>
      </c>
      <c r="D163" t="s">
        <v>2160</v>
      </c>
      <c r="E163" s="557" t="s">
        <v>19512</v>
      </c>
      <c r="F163" s="225"/>
    </row>
    <row r="164" spans="1:6">
      <c r="A164">
        <v>157</v>
      </c>
      <c r="B164" t="s">
        <v>19513</v>
      </c>
      <c r="C164" t="s">
        <v>2752</v>
      </c>
      <c r="D164" t="s">
        <v>2160</v>
      </c>
      <c r="E164" s="557" t="s">
        <v>19514</v>
      </c>
      <c r="F164" s="226"/>
    </row>
    <row r="165" spans="1:6">
      <c r="A165">
        <v>156</v>
      </c>
      <c r="B165" t="s">
        <v>19515</v>
      </c>
      <c r="C165" t="s">
        <v>2752</v>
      </c>
      <c r="D165" t="s">
        <v>2160</v>
      </c>
      <c r="E165" s="557" t="s">
        <v>13473</v>
      </c>
      <c r="F165" s="225"/>
    </row>
    <row r="166" spans="1:6">
      <c r="A166">
        <v>131</v>
      </c>
      <c r="B166" t="s">
        <v>19516</v>
      </c>
      <c r="C166" t="s">
        <v>2752</v>
      </c>
      <c r="D166" t="s">
        <v>2160</v>
      </c>
      <c r="E166" s="557" t="s">
        <v>14572</v>
      </c>
      <c r="F166" s="226"/>
    </row>
    <row r="167" spans="1:6">
      <c r="A167">
        <v>21114</v>
      </c>
      <c r="B167" t="s">
        <v>19517</v>
      </c>
      <c r="C167" t="s">
        <v>2747</v>
      </c>
      <c r="D167" t="s">
        <v>2160</v>
      </c>
      <c r="E167" s="557" t="s">
        <v>19518</v>
      </c>
      <c r="F167" s="225"/>
    </row>
    <row r="168" spans="1:6">
      <c r="A168">
        <v>119</v>
      </c>
      <c r="B168" t="s">
        <v>19519</v>
      </c>
      <c r="C168" t="s">
        <v>2747</v>
      </c>
      <c r="D168" t="s">
        <v>2746</v>
      </c>
      <c r="E168" s="557" t="s">
        <v>19520</v>
      </c>
      <c r="F168" s="226"/>
    </row>
    <row r="169" spans="1:6">
      <c r="A169">
        <v>122</v>
      </c>
      <c r="B169" t="s">
        <v>19521</v>
      </c>
      <c r="C169" t="s">
        <v>2747</v>
      </c>
      <c r="D169" t="s">
        <v>2160</v>
      </c>
      <c r="E169" s="557" t="s">
        <v>19110</v>
      </c>
      <c r="F169" s="225"/>
    </row>
    <row r="170" spans="1:6">
      <c r="A170">
        <v>20080</v>
      </c>
      <c r="B170" t="s">
        <v>19522</v>
      </c>
      <c r="C170" t="s">
        <v>2747</v>
      </c>
      <c r="D170" t="s">
        <v>2160</v>
      </c>
      <c r="E170" s="557" t="s">
        <v>8006</v>
      </c>
      <c r="F170" s="226"/>
    </row>
    <row r="171" spans="1:6">
      <c r="A171">
        <v>124</v>
      </c>
      <c r="B171" t="s">
        <v>19523</v>
      </c>
      <c r="C171" t="s">
        <v>2753</v>
      </c>
      <c r="D171" t="s">
        <v>2160</v>
      </c>
      <c r="E171" s="557" t="s">
        <v>18787</v>
      </c>
      <c r="F171" s="225"/>
    </row>
    <row r="172" spans="1:6">
      <c r="A172">
        <v>7334</v>
      </c>
      <c r="B172" t="s">
        <v>19524</v>
      </c>
      <c r="C172" t="s">
        <v>2753</v>
      </c>
      <c r="D172" t="s">
        <v>2160</v>
      </c>
      <c r="E172" s="557" t="s">
        <v>9049</v>
      </c>
      <c r="F172" s="226"/>
    </row>
    <row r="173" spans="1:6">
      <c r="A173">
        <v>123</v>
      </c>
      <c r="B173" t="s">
        <v>19525</v>
      </c>
      <c r="C173" t="s">
        <v>2753</v>
      </c>
      <c r="D173" t="s">
        <v>2746</v>
      </c>
      <c r="E173" s="557" t="s">
        <v>12208</v>
      </c>
      <c r="F173" s="225"/>
    </row>
    <row r="174" spans="1:6">
      <c r="A174">
        <v>127</v>
      </c>
      <c r="B174" t="s">
        <v>19526</v>
      </c>
      <c r="C174" t="s">
        <v>2753</v>
      </c>
      <c r="D174" t="s">
        <v>2160</v>
      </c>
      <c r="E174" s="557" t="s">
        <v>19527</v>
      </c>
      <c r="F174" s="226"/>
    </row>
    <row r="175" spans="1:6">
      <c r="A175">
        <v>41373</v>
      </c>
      <c r="B175" t="s">
        <v>19528</v>
      </c>
      <c r="C175" t="s">
        <v>2753</v>
      </c>
      <c r="D175" t="s">
        <v>2160</v>
      </c>
      <c r="E175" s="557" t="s">
        <v>8891</v>
      </c>
      <c r="F175" s="225"/>
    </row>
    <row r="176" spans="1:6">
      <c r="A176">
        <v>133</v>
      </c>
      <c r="B176" t="s">
        <v>19529</v>
      </c>
      <c r="C176" t="s">
        <v>2753</v>
      </c>
      <c r="D176" t="s">
        <v>2160</v>
      </c>
      <c r="E176" s="557" t="s">
        <v>6766</v>
      </c>
      <c r="F176" s="226"/>
    </row>
    <row r="177" spans="1:6">
      <c r="A177">
        <v>43617</v>
      </c>
      <c r="B177" t="s">
        <v>19530</v>
      </c>
      <c r="C177" t="s">
        <v>2753</v>
      </c>
      <c r="D177" t="s">
        <v>2160</v>
      </c>
      <c r="E177" s="557" t="s">
        <v>5883</v>
      </c>
      <c r="F177" s="225"/>
    </row>
    <row r="178" spans="1:6">
      <c r="A178">
        <v>132</v>
      </c>
      <c r="B178" t="s">
        <v>19531</v>
      </c>
      <c r="C178" t="s">
        <v>2753</v>
      </c>
      <c r="D178" t="s">
        <v>2160</v>
      </c>
      <c r="E178" s="557" t="s">
        <v>11189</v>
      </c>
      <c r="F178" s="226"/>
    </row>
    <row r="179" spans="1:6">
      <c r="A179">
        <v>43618</v>
      </c>
      <c r="B179" t="s">
        <v>19532</v>
      </c>
      <c r="C179" t="s">
        <v>2752</v>
      </c>
      <c r="D179" t="s">
        <v>2160</v>
      </c>
      <c r="E179" s="557" t="s">
        <v>12749</v>
      </c>
      <c r="F179" s="225"/>
    </row>
    <row r="180" spans="1:6">
      <c r="A180">
        <v>37476</v>
      </c>
      <c r="B180" t="s">
        <v>19533</v>
      </c>
      <c r="C180" t="s">
        <v>2747</v>
      </c>
      <c r="D180" t="s">
        <v>2160</v>
      </c>
      <c r="E180" s="557" t="s">
        <v>19534</v>
      </c>
      <c r="F180" s="226"/>
    </row>
    <row r="181" spans="1:6">
      <c r="A181">
        <v>37478</v>
      </c>
      <c r="B181" t="s">
        <v>19535</v>
      </c>
      <c r="C181" t="s">
        <v>2747</v>
      </c>
      <c r="D181" t="s">
        <v>2160</v>
      </c>
      <c r="E181" s="557" t="s">
        <v>19536</v>
      </c>
      <c r="F181" s="225"/>
    </row>
    <row r="182" spans="1:6">
      <c r="A182">
        <v>37477</v>
      </c>
      <c r="B182" t="s">
        <v>19537</v>
      </c>
      <c r="C182" t="s">
        <v>2747</v>
      </c>
      <c r="D182" t="s">
        <v>2160</v>
      </c>
      <c r="E182" s="557" t="s">
        <v>19538</v>
      </c>
      <c r="F182" s="226"/>
    </row>
    <row r="183" spans="1:6">
      <c r="A183">
        <v>37479</v>
      </c>
      <c r="B183" t="s">
        <v>19539</v>
      </c>
      <c r="C183" t="s">
        <v>2747</v>
      </c>
      <c r="D183" t="s">
        <v>2160</v>
      </c>
      <c r="E183" s="557" t="s">
        <v>19540</v>
      </c>
      <c r="F183" s="225"/>
    </row>
    <row r="184" spans="1:6">
      <c r="A184">
        <v>4319</v>
      </c>
      <c r="B184" t="s">
        <v>19541</v>
      </c>
      <c r="C184" t="s">
        <v>2747</v>
      </c>
      <c r="D184" t="s">
        <v>2160</v>
      </c>
      <c r="E184" s="557" t="s">
        <v>4139</v>
      </c>
      <c r="F184" s="226"/>
    </row>
    <row r="185" spans="1:6">
      <c r="A185">
        <v>42409</v>
      </c>
      <c r="B185" t="s">
        <v>19542</v>
      </c>
      <c r="C185" t="s">
        <v>2752</v>
      </c>
      <c r="D185" t="s">
        <v>2160</v>
      </c>
      <c r="E185" s="557" t="s">
        <v>12324</v>
      </c>
      <c r="F185" s="225"/>
    </row>
    <row r="186" spans="1:6">
      <c r="A186">
        <v>40553</v>
      </c>
      <c r="B186" t="s">
        <v>19543</v>
      </c>
      <c r="C186" t="s">
        <v>2750</v>
      </c>
      <c r="D186" t="s">
        <v>2749</v>
      </c>
      <c r="E186" s="557" t="s">
        <v>17479</v>
      </c>
      <c r="F186" s="226"/>
    </row>
    <row r="187" spans="1:6">
      <c r="A187">
        <v>6114</v>
      </c>
      <c r="B187" t="s">
        <v>19544</v>
      </c>
      <c r="C187" t="s">
        <v>2745</v>
      </c>
      <c r="D187" t="s">
        <v>2160</v>
      </c>
      <c r="E187" s="557" t="s">
        <v>8858</v>
      </c>
      <c r="F187" s="225"/>
    </row>
    <row r="188" spans="1:6">
      <c r="A188">
        <v>40912</v>
      </c>
      <c r="B188" t="s">
        <v>19545</v>
      </c>
      <c r="C188" t="s">
        <v>2754</v>
      </c>
      <c r="D188" t="s">
        <v>2160</v>
      </c>
      <c r="E188" s="557" t="s">
        <v>19546</v>
      </c>
      <c r="F188" s="226"/>
    </row>
    <row r="189" spans="1:6">
      <c r="A189">
        <v>247</v>
      </c>
      <c r="B189" t="s">
        <v>19547</v>
      </c>
      <c r="C189" t="s">
        <v>2745</v>
      </c>
      <c r="D189" t="s">
        <v>2160</v>
      </c>
      <c r="E189" s="557" t="s">
        <v>6753</v>
      </c>
      <c r="F189" s="225"/>
    </row>
    <row r="190" spans="1:6">
      <c r="A190">
        <v>40919</v>
      </c>
      <c r="B190" t="s">
        <v>19548</v>
      </c>
      <c r="C190" t="s">
        <v>2754</v>
      </c>
      <c r="D190" t="s">
        <v>2160</v>
      </c>
      <c r="E190" s="557" t="s">
        <v>19549</v>
      </c>
      <c r="F190" s="226"/>
    </row>
    <row r="191" spans="1:6">
      <c r="A191">
        <v>25958</v>
      </c>
      <c r="B191" t="s">
        <v>19550</v>
      </c>
      <c r="C191" t="s">
        <v>2745</v>
      </c>
      <c r="D191" t="s">
        <v>2160</v>
      </c>
      <c r="E191" s="557" t="s">
        <v>12292</v>
      </c>
      <c r="F191" s="225"/>
    </row>
    <row r="192" spans="1:6">
      <c r="A192">
        <v>40984</v>
      </c>
      <c r="B192" t="s">
        <v>19551</v>
      </c>
      <c r="C192" t="s">
        <v>2754</v>
      </c>
      <c r="D192" t="s">
        <v>2160</v>
      </c>
      <c r="E192" s="557" t="s">
        <v>19552</v>
      </c>
      <c r="F192" s="226"/>
    </row>
    <row r="193" spans="1:6">
      <c r="A193">
        <v>248</v>
      </c>
      <c r="B193" t="s">
        <v>19553</v>
      </c>
      <c r="C193" t="s">
        <v>2745</v>
      </c>
      <c r="D193" t="s">
        <v>2160</v>
      </c>
      <c r="E193" s="557" t="s">
        <v>11726</v>
      </c>
      <c r="F193" s="225"/>
    </row>
    <row r="194" spans="1:6">
      <c r="A194">
        <v>41086</v>
      </c>
      <c r="B194" t="s">
        <v>19554</v>
      </c>
      <c r="C194" t="s">
        <v>2754</v>
      </c>
      <c r="D194" t="s">
        <v>2160</v>
      </c>
      <c r="E194" s="557" t="s">
        <v>19555</v>
      </c>
      <c r="F194" s="226"/>
    </row>
    <row r="195" spans="1:6">
      <c r="A195">
        <v>34466</v>
      </c>
      <c r="B195" t="s">
        <v>19556</v>
      </c>
      <c r="C195" t="s">
        <v>2745</v>
      </c>
      <c r="D195" t="s">
        <v>2160</v>
      </c>
      <c r="E195" s="557" t="s">
        <v>11726</v>
      </c>
      <c r="F195" s="225"/>
    </row>
    <row r="196" spans="1:6">
      <c r="A196">
        <v>41083</v>
      </c>
      <c r="B196" t="s">
        <v>19557</v>
      </c>
      <c r="C196" t="s">
        <v>2754</v>
      </c>
      <c r="D196" t="s">
        <v>2160</v>
      </c>
      <c r="E196" s="557" t="s">
        <v>19555</v>
      </c>
      <c r="F196" s="226"/>
    </row>
    <row r="197" spans="1:6">
      <c r="A197">
        <v>252</v>
      </c>
      <c r="B197" t="s">
        <v>19558</v>
      </c>
      <c r="C197" t="s">
        <v>2745</v>
      </c>
      <c r="D197" t="s">
        <v>2160</v>
      </c>
      <c r="E197" s="557" t="s">
        <v>6753</v>
      </c>
      <c r="F197" s="225"/>
    </row>
    <row r="198" spans="1:6">
      <c r="A198">
        <v>40909</v>
      </c>
      <c r="B198" t="s">
        <v>19559</v>
      </c>
      <c r="C198" t="s">
        <v>2754</v>
      </c>
      <c r="D198" t="s">
        <v>2160</v>
      </c>
      <c r="E198" s="557" t="s">
        <v>19560</v>
      </c>
      <c r="F198" s="226"/>
    </row>
    <row r="199" spans="1:6">
      <c r="A199">
        <v>242</v>
      </c>
      <c r="B199" t="s">
        <v>19561</v>
      </c>
      <c r="C199" t="s">
        <v>2745</v>
      </c>
      <c r="D199" t="s">
        <v>2160</v>
      </c>
      <c r="E199" s="557" t="s">
        <v>11812</v>
      </c>
      <c r="F199" s="225"/>
    </row>
    <row r="200" spans="1:6">
      <c r="A200">
        <v>41085</v>
      </c>
      <c r="B200" t="s">
        <v>19562</v>
      </c>
      <c r="C200" t="s">
        <v>2754</v>
      </c>
      <c r="D200" t="s">
        <v>2160</v>
      </c>
      <c r="E200" s="557" t="s">
        <v>19563</v>
      </c>
      <c r="F200" s="226"/>
    </row>
    <row r="201" spans="1:6">
      <c r="A201">
        <v>427</v>
      </c>
      <c r="B201" t="s">
        <v>19564</v>
      </c>
      <c r="C201" t="s">
        <v>2747</v>
      </c>
      <c r="D201" t="s">
        <v>2160</v>
      </c>
      <c r="E201" s="557" t="s">
        <v>13740</v>
      </c>
      <c r="F201" s="225"/>
    </row>
    <row r="202" spans="1:6">
      <c r="A202">
        <v>417</v>
      </c>
      <c r="B202" t="s">
        <v>19565</v>
      </c>
      <c r="C202" t="s">
        <v>2747</v>
      </c>
      <c r="D202" t="s">
        <v>2160</v>
      </c>
      <c r="E202" s="557" t="s">
        <v>8943</v>
      </c>
      <c r="F202" s="226"/>
    </row>
    <row r="203" spans="1:6">
      <c r="A203">
        <v>11273</v>
      </c>
      <c r="B203" t="s">
        <v>19566</v>
      </c>
      <c r="C203" t="s">
        <v>2747</v>
      </c>
      <c r="D203" t="s">
        <v>2160</v>
      </c>
      <c r="E203" s="557" t="s">
        <v>13635</v>
      </c>
      <c r="F203" s="225"/>
    </row>
    <row r="204" spans="1:6">
      <c r="A204">
        <v>11272</v>
      </c>
      <c r="B204" t="s">
        <v>19567</v>
      </c>
      <c r="C204" t="s">
        <v>2747</v>
      </c>
      <c r="D204" t="s">
        <v>2160</v>
      </c>
      <c r="E204" s="557" t="s">
        <v>8872</v>
      </c>
      <c r="F204" s="226"/>
    </row>
    <row r="205" spans="1:6">
      <c r="A205">
        <v>11275</v>
      </c>
      <c r="B205" t="s">
        <v>19568</v>
      </c>
      <c r="C205" t="s">
        <v>2747</v>
      </c>
      <c r="D205" t="s">
        <v>2160</v>
      </c>
      <c r="E205" s="557" t="s">
        <v>8798</v>
      </c>
      <c r="F205" s="225"/>
    </row>
    <row r="206" spans="1:6">
      <c r="A206">
        <v>11274</v>
      </c>
      <c r="B206" t="s">
        <v>19569</v>
      </c>
      <c r="C206" t="s">
        <v>2747</v>
      </c>
      <c r="D206" t="s">
        <v>2160</v>
      </c>
      <c r="E206" s="557" t="s">
        <v>4852</v>
      </c>
      <c r="F206" s="226"/>
    </row>
    <row r="207" spans="1:6">
      <c r="A207">
        <v>38470</v>
      </c>
      <c r="B207" t="s">
        <v>19570</v>
      </c>
      <c r="C207" t="s">
        <v>2747</v>
      </c>
      <c r="D207" t="s">
        <v>2746</v>
      </c>
      <c r="E207" s="557" t="s">
        <v>19571</v>
      </c>
      <c r="F207" s="225"/>
    </row>
    <row r="208" spans="1:6">
      <c r="A208">
        <v>38547</v>
      </c>
      <c r="B208" t="s">
        <v>19572</v>
      </c>
      <c r="C208" t="s">
        <v>2747</v>
      </c>
      <c r="D208" t="s">
        <v>2160</v>
      </c>
      <c r="E208" s="557" t="s">
        <v>19573</v>
      </c>
      <c r="F208" s="226"/>
    </row>
    <row r="209" spans="1:6">
      <c r="A209">
        <v>38469</v>
      </c>
      <c r="B209" t="s">
        <v>19574</v>
      </c>
      <c r="C209" t="s">
        <v>2747</v>
      </c>
      <c r="D209" t="s">
        <v>2160</v>
      </c>
      <c r="E209" s="557" t="s">
        <v>19575</v>
      </c>
      <c r="F209" s="225"/>
    </row>
    <row r="210" spans="1:6">
      <c r="A210">
        <v>38467</v>
      </c>
      <c r="B210" t="s">
        <v>19576</v>
      </c>
      <c r="C210" t="s">
        <v>2747</v>
      </c>
      <c r="D210" t="s">
        <v>2160</v>
      </c>
      <c r="E210" s="557" t="s">
        <v>18807</v>
      </c>
      <c r="F210" s="226"/>
    </row>
    <row r="211" spans="1:6">
      <c r="A211">
        <v>38468</v>
      </c>
      <c r="B211" t="s">
        <v>19577</v>
      </c>
      <c r="C211" t="s">
        <v>2747</v>
      </c>
      <c r="D211" t="s">
        <v>2160</v>
      </c>
      <c r="E211" s="557" t="s">
        <v>19578</v>
      </c>
      <c r="F211" s="225"/>
    </row>
    <row r="212" spans="1:6">
      <c r="A212">
        <v>38471</v>
      </c>
      <c r="B212" t="s">
        <v>19579</v>
      </c>
      <c r="C212" t="s">
        <v>2747</v>
      </c>
      <c r="D212" t="s">
        <v>2160</v>
      </c>
      <c r="E212" s="557" t="s">
        <v>15638</v>
      </c>
      <c r="F212" s="226"/>
    </row>
    <row r="213" spans="1:6">
      <c r="A213">
        <v>37370</v>
      </c>
      <c r="B213" t="s">
        <v>19580</v>
      </c>
      <c r="C213" t="s">
        <v>2745</v>
      </c>
      <c r="D213" t="s">
        <v>2746</v>
      </c>
      <c r="E213" s="557" t="s">
        <v>8808</v>
      </c>
      <c r="F213" s="225"/>
    </row>
    <row r="214" spans="1:6">
      <c r="A214">
        <v>40862</v>
      </c>
      <c r="B214" t="s">
        <v>19581</v>
      </c>
      <c r="C214" t="s">
        <v>2754</v>
      </c>
      <c r="D214" t="s">
        <v>2746</v>
      </c>
      <c r="E214" s="557" t="s">
        <v>17481</v>
      </c>
      <c r="F214" s="226"/>
    </row>
    <row r="215" spans="1:6">
      <c r="A215">
        <v>10658</v>
      </c>
      <c r="B215" t="s">
        <v>19582</v>
      </c>
      <c r="C215" t="s">
        <v>2747</v>
      </c>
      <c r="D215" t="s">
        <v>2749</v>
      </c>
      <c r="E215" s="557" t="s">
        <v>17482</v>
      </c>
      <c r="F215" s="225"/>
    </row>
    <row r="216" spans="1:6">
      <c r="A216">
        <v>253</v>
      </c>
      <c r="B216" t="s">
        <v>19583</v>
      </c>
      <c r="C216" t="s">
        <v>2745</v>
      </c>
      <c r="D216" t="s">
        <v>2746</v>
      </c>
      <c r="E216" s="557" t="s">
        <v>19584</v>
      </c>
      <c r="F216" s="226"/>
    </row>
    <row r="217" spans="1:6">
      <c r="A217">
        <v>40809</v>
      </c>
      <c r="B217" t="s">
        <v>19585</v>
      </c>
      <c r="C217" t="s">
        <v>2754</v>
      </c>
      <c r="D217" t="s">
        <v>2160</v>
      </c>
      <c r="E217" s="557" t="s">
        <v>19586</v>
      </c>
      <c r="F217" s="225"/>
    </row>
    <row r="218" spans="1:6">
      <c r="A218">
        <v>42428</v>
      </c>
      <c r="B218" t="s">
        <v>19587</v>
      </c>
      <c r="C218" t="s">
        <v>2747</v>
      </c>
      <c r="D218" t="s">
        <v>2749</v>
      </c>
      <c r="E218" s="557" t="s">
        <v>19588</v>
      </c>
      <c r="F218" s="226"/>
    </row>
    <row r="219" spans="1:6">
      <c r="A219">
        <v>583</v>
      </c>
      <c r="B219" t="s">
        <v>19589</v>
      </c>
      <c r="C219" t="s">
        <v>2752</v>
      </c>
      <c r="D219" t="s">
        <v>2749</v>
      </c>
      <c r="E219" s="557" t="s">
        <v>18878</v>
      </c>
      <c r="F219" s="225"/>
    </row>
    <row r="220" spans="1:6">
      <c r="A220">
        <v>299</v>
      </c>
      <c r="B220" t="s">
        <v>19590</v>
      </c>
      <c r="C220" t="s">
        <v>2747</v>
      </c>
      <c r="D220" t="s">
        <v>2160</v>
      </c>
      <c r="E220" s="557" t="s">
        <v>4800</v>
      </c>
      <c r="F220" s="226"/>
    </row>
    <row r="221" spans="1:6">
      <c r="A221">
        <v>298</v>
      </c>
      <c r="B221" t="s">
        <v>19591</v>
      </c>
      <c r="C221" t="s">
        <v>2747</v>
      </c>
      <c r="D221" t="s">
        <v>2160</v>
      </c>
      <c r="E221" s="557" t="s">
        <v>18258</v>
      </c>
      <c r="F221" s="225"/>
    </row>
    <row r="222" spans="1:6">
      <c r="A222">
        <v>295</v>
      </c>
      <c r="B222" t="s">
        <v>19592</v>
      </c>
      <c r="C222" t="s">
        <v>2747</v>
      </c>
      <c r="D222" t="s">
        <v>2160</v>
      </c>
      <c r="E222" s="557" t="s">
        <v>5209</v>
      </c>
      <c r="F222" s="226"/>
    </row>
    <row r="223" spans="1:6">
      <c r="A223">
        <v>296</v>
      </c>
      <c r="B223" t="s">
        <v>19593</v>
      </c>
      <c r="C223" t="s">
        <v>2747</v>
      </c>
      <c r="D223" t="s">
        <v>2160</v>
      </c>
      <c r="E223" s="557" t="s">
        <v>4952</v>
      </c>
      <c r="F223" s="225"/>
    </row>
    <row r="224" spans="1:6">
      <c r="A224">
        <v>297</v>
      </c>
      <c r="B224" t="s">
        <v>19594</v>
      </c>
      <c r="C224" t="s">
        <v>2747</v>
      </c>
      <c r="D224" t="s">
        <v>2160</v>
      </c>
      <c r="E224" s="557" t="s">
        <v>5009</v>
      </c>
      <c r="F224" s="226"/>
    </row>
    <row r="225" spans="1:6">
      <c r="A225">
        <v>301</v>
      </c>
      <c r="B225" t="s">
        <v>19595</v>
      </c>
      <c r="C225" t="s">
        <v>2747</v>
      </c>
      <c r="D225" t="s">
        <v>2746</v>
      </c>
      <c r="E225" s="557" t="s">
        <v>5013</v>
      </c>
      <c r="F225" s="225"/>
    </row>
    <row r="226" spans="1:6">
      <c r="A226">
        <v>300</v>
      </c>
      <c r="B226" t="s">
        <v>19596</v>
      </c>
      <c r="C226" t="s">
        <v>2747</v>
      </c>
      <c r="D226" t="s">
        <v>2160</v>
      </c>
      <c r="E226" s="557" t="s">
        <v>8871</v>
      </c>
      <c r="F226" s="226"/>
    </row>
    <row r="227" spans="1:6">
      <c r="A227">
        <v>20084</v>
      </c>
      <c r="B227" t="s">
        <v>19597</v>
      </c>
      <c r="C227" t="s">
        <v>2747</v>
      </c>
      <c r="D227" t="s">
        <v>2160</v>
      </c>
      <c r="E227" s="557" t="s">
        <v>5209</v>
      </c>
      <c r="F227" s="225"/>
    </row>
    <row r="228" spans="1:6">
      <c r="A228">
        <v>20085</v>
      </c>
      <c r="B228" t="s">
        <v>19598</v>
      </c>
      <c r="C228" t="s">
        <v>2747</v>
      </c>
      <c r="D228" t="s">
        <v>2160</v>
      </c>
      <c r="E228" s="557" t="s">
        <v>11403</v>
      </c>
      <c r="F228" s="226"/>
    </row>
    <row r="229" spans="1:6">
      <c r="A229">
        <v>311</v>
      </c>
      <c r="B229" t="s">
        <v>19599</v>
      </c>
      <c r="C229" t="s">
        <v>2747</v>
      </c>
      <c r="D229" t="s">
        <v>2160</v>
      </c>
      <c r="E229" s="557" t="s">
        <v>8921</v>
      </c>
      <c r="F229" s="225"/>
    </row>
    <row r="230" spans="1:6">
      <c r="A230">
        <v>318</v>
      </c>
      <c r="B230" t="s">
        <v>19600</v>
      </c>
      <c r="C230" t="s">
        <v>2747</v>
      </c>
      <c r="D230" t="s">
        <v>2160</v>
      </c>
      <c r="E230" s="557" t="s">
        <v>7263</v>
      </c>
      <c r="F230" s="226"/>
    </row>
    <row r="231" spans="1:6">
      <c r="A231">
        <v>319</v>
      </c>
      <c r="B231" t="s">
        <v>19601</v>
      </c>
      <c r="C231" t="s">
        <v>2747</v>
      </c>
      <c r="D231" t="s">
        <v>2160</v>
      </c>
      <c r="E231" s="557" t="s">
        <v>19602</v>
      </c>
      <c r="F231" s="225"/>
    </row>
    <row r="232" spans="1:6">
      <c r="A232">
        <v>320</v>
      </c>
      <c r="B232" t="s">
        <v>19603</v>
      </c>
      <c r="C232" t="s">
        <v>2747</v>
      </c>
      <c r="D232" t="s">
        <v>2160</v>
      </c>
      <c r="E232" s="557" t="s">
        <v>19604</v>
      </c>
      <c r="F232" s="226"/>
    </row>
    <row r="233" spans="1:6">
      <c r="A233">
        <v>314</v>
      </c>
      <c r="B233" t="s">
        <v>19605</v>
      </c>
      <c r="C233" t="s">
        <v>2747</v>
      </c>
      <c r="D233" t="s">
        <v>2160</v>
      </c>
      <c r="E233" s="557" t="s">
        <v>19606</v>
      </c>
      <c r="F233" s="225"/>
    </row>
    <row r="234" spans="1:6">
      <c r="A234">
        <v>303</v>
      </c>
      <c r="B234" t="s">
        <v>19607</v>
      </c>
      <c r="C234" t="s">
        <v>2747</v>
      </c>
      <c r="D234" t="s">
        <v>2160</v>
      </c>
      <c r="E234" s="557" t="s">
        <v>7845</v>
      </c>
      <c r="F234" s="226"/>
    </row>
    <row r="235" spans="1:6">
      <c r="A235">
        <v>305</v>
      </c>
      <c r="B235" t="s">
        <v>19608</v>
      </c>
      <c r="C235" t="s">
        <v>2747</v>
      </c>
      <c r="D235" t="s">
        <v>2160</v>
      </c>
      <c r="E235" s="557" t="s">
        <v>19609</v>
      </c>
      <c r="F235" s="225"/>
    </row>
    <row r="236" spans="1:6">
      <c r="A236">
        <v>306</v>
      </c>
      <c r="B236" t="s">
        <v>19610</v>
      </c>
      <c r="C236" t="s">
        <v>2747</v>
      </c>
      <c r="D236" t="s">
        <v>2160</v>
      </c>
      <c r="E236" s="557" t="s">
        <v>9043</v>
      </c>
      <c r="F236" s="226"/>
    </row>
    <row r="237" spans="1:6">
      <c r="A237">
        <v>307</v>
      </c>
      <c r="B237" t="s">
        <v>19611</v>
      </c>
      <c r="C237" t="s">
        <v>2747</v>
      </c>
      <c r="D237" t="s">
        <v>2160</v>
      </c>
      <c r="E237" s="557" t="s">
        <v>12145</v>
      </c>
      <c r="F237" s="225"/>
    </row>
    <row r="238" spans="1:6">
      <c r="A238">
        <v>309</v>
      </c>
      <c r="B238" t="s">
        <v>19612</v>
      </c>
      <c r="C238" t="s">
        <v>2747</v>
      </c>
      <c r="D238" t="s">
        <v>2160</v>
      </c>
      <c r="E238" s="557" t="s">
        <v>11209</v>
      </c>
      <c r="F238" s="226"/>
    </row>
    <row r="239" spans="1:6">
      <c r="A239">
        <v>310</v>
      </c>
      <c r="B239" t="s">
        <v>19613</v>
      </c>
      <c r="C239" t="s">
        <v>2747</v>
      </c>
      <c r="D239" t="s">
        <v>2160</v>
      </c>
      <c r="E239" s="557" t="s">
        <v>19614</v>
      </c>
      <c r="F239" s="225"/>
    </row>
    <row r="240" spans="1:6">
      <c r="A240">
        <v>328</v>
      </c>
      <c r="B240" t="s">
        <v>19615</v>
      </c>
      <c r="C240" t="s">
        <v>2747</v>
      </c>
      <c r="D240" t="s">
        <v>2160</v>
      </c>
      <c r="E240" s="557" t="s">
        <v>19616</v>
      </c>
      <c r="F240" s="226"/>
    </row>
    <row r="241" spans="1:6">
      <c r="A241">
        <v>325</v>
      </c>
      <c r="B241" t="s">
        <v>19617</v>
      </c>
      <c r="C241" t="s">
        <v>2747</v>
      </c>
      <c r="D241" t="s">
        <v>2160</v>
      </c>
      <c r="E241" s="557" t="s">
        <v>5054</v>
      </c>
      <c r="F241" s="225"/>
    </row>
    <row r="242" spans="1:6">
      <c r="A242">
        <v>20326</v>
      </c>
      <c r="B242" t="s">
        <v>19618</v>
      </c>
      <c r="C242" t="s">
        <v>2747</v>
      </c>
      <c r="D242" t="s">
        <v>2160</v>
      </c>
      <c r="E242" s="557" t="s">
        <v>9158</v>
      </c>
      <c r="F242" s="226"/>
    </row>
    <row r="243" spans="1:6">
      <c r="A243">
        <v>329</v>
      </c>
      <c r="B243" t="s">
        <v>19619</v>
      </c>
      <c r="C243" t="s">
        <v>2747</v>
      </c>
      <c r="D243" t="s">
        <v>2160</v>
      </c>
      <c r="E243" s="557" t="s">
        <v>11886</v>
      </c>
      <c r="F243" s="225"/>
    </row>
    <row r="244" spans="1:6">
      <c r="A244">
        <v>308</v>
      </c>
      <c r="B244" t="s">
        <v>19620</v>
      </c>
      <c r="C244" t="s">
        <v>2747</v>
      </c>
      <c r="D244" t="s">
        <v>2160</v>
      </c>
      <c r="E244" s="557" t="s">
        <v>12585</v>
      </c>
      <c r="F244" s="226"/>
    </row>
    <row r="245" spans="1:6">
      <c r="A245">
        <v>39642</v>
      </c>
      <c r="B245" t="s">
        <v>19621</v>
      </c>
      <c r="C245" t="s">
        <v>2747</v>
      </c>
      <c r="D245" t="s">
        <v>2160</v>
      </c>
      <c r="E245" s="557" t="s">
        <v>12216</v>
      </c>
      <c r="F245" s="225"/>
    </row>
    <row r="246" spans="1:6">
      <c r="A246">
        <v>39641</v>
      </c>
      <c r="B246" t="s">
        <v>19622</v>
      </c>
      <c r="C246" t="s">
        <v>2747</v>
      </c>
      <c r="D246" t="s">
        <v>2160</v>
      </c>
      <c r="E246" s="557" t="s">
        <v>6336</v>
      </c>
      <c r="F246" s="226"/>
    </row>
    <row r="247" spans="1:6">
      <c r="A247">
        <v>39643</v>
      </c>
      <c r="B247" t="s">
        <v>19623</v>
      </c>
      <c r="C247" t="s">
        <v>2747</v>
      </c>
      <c r="D247" t="s">
        <v>2160</v>
      </c>
      <c r="E247" s="557" t="s">
        <v>5856</v>
      </c>
      <c r="F247" s="225"/>
    </row>
    <row r="248" spans="1:6">
      <c r="A248">
        <v>39644</v>
      </c>
      <c r="B248" t="s">
        <v>19624</v>
      </c>
      <c r="C248" t="s">
        <v>2747</v>
      </c>
      <c r="D248" t="s">
        <v>2160</v>
      </c>
      <c r="E248" s="557" t="s">
        <v>9571</v>
      </c>
      <c r="F248" s="226"/>
    </row>
    <row r="249" spans="1:6">
      <c r="A249">
        <v>39645</v>
      </c>
      <c r="B249" t="s">
        <v>19625</v>
      </c>
      <c r="C249" t="s">
        <v>2747</v>
      </c>
      <c r="D249" t="s">
        <v>2160</v>
      </c>
      <c r="E249" s="557" t="s">
        <v>12013</v>
      </c>
      <c r="F249" s="225"/>
    </row>
    <row r="250" spans="1:6">
      <c r="A250">
        <v>41610</v>
      </c>
      <c r="B250" t="s">
        <v>19626</v>
      </c>
      <c r="C250" t="s">
        <v>2747</v>
      </c>
      <c r="D250" t="s">
        <v>2160</v>
      </c>
      <c r="E250" s="557" t="s">
        <v>19627</v>
      </c>
      <c r="F250" s="226"/>
    </row>
    <row r="251" spans="1:6">
      <c r="A251">
        <v>41611</v>
      </c>
      <c r="B251" t="s">
        <v>19628</v>
      </c>
      <c r="C251" t="s">
        <v>2747</v>
      </c>
      <c r="D251" t="s">
        <v>2160</v>
      </c>
      <c r="E251" s="557" t="s">
        <v>19629</v>
      </c>
      <c r="F251" s="225"/>
    </row>
    <row r="252" spans="1:6">
      <c r="A252">
        <v>41612</v>
      </c>
      <c r="B252" t="s">
        <v>19630</v>
      </c>
      <c r="C252" t="s">
        <v>2747</v>
      </c>
      <c r="D252" t="s">
        <v>2160</v>
      </c>
      <c r="E252" s="557" t="s">
        <v>19631</v>
      </c>
      <c r="F252" s="226"/>
    </row>
    <row r="253" spans="1:6">
      <c r="A253">
        <v>41637</v>
      </c>
      <c r="B253" t="s">
        <v>19632</v>
      </c>
      <c r="C253" t="s">
        <v>2747</v>
      </c>
      <c r="D253" t="s">
        <v>2160</v>
      </c>
      <c r="E253" s="557" t="s">
        <v>19633</v>
      </c>
      <c r="F253" s="225"/>
    </row>
    <row r="254" spans="1:6">
      <c r="A254">
        <v>41638</v>
      </c>
      <c r="B254" t="s">
        <v>19634</v>
      </c>
      <c r="C254" t="s">
        <v>2747</v>
      </c>
      <c r="D254" t="s">
        <v>2160</v>
      </c>
      <c r="E254" s="557" t="s">
        <v>19635</v>
      </c>
      <c r="F254" s="226"/>
    </row>
    <row r="255" spans="1:6">
      <c r="A255">
        <v>41639</v>
      </c>
      <c r="B255" t="s">
        <v>19636</v>
      </c>
      <c r="C255" t="s">
        <v>2747</v>
      </c>
      <c r="D255" t="s">
        <v>2160</v>
      </c>
      <c r="E255" s="557" t="s">
        <v>19637</v>
      </c>
      <c r="F255" s="225"/>
    </row>
    <row r="256" spans="1:6">
      <c r="A256">
        <v>11789</v>
      </c>
      <c r="B256" t="s">
        <v>19638</v>
      </c>
      <c r="C256" t="s">
        <v>2747</v>
      </c>
      <c r="D256" t="s">
        <v>2160</v>
      </c>
      <c r="E256" s="557" t="s">
        <v>18272</v>
      </c>
      <c r="F256" s="226"/>
    </row>
    <row r="257" spans="1:6">
      <c r="A257">
        <v>20975</v>
      </c>
      <c r="B257" t="s">
        <v>19639</v>
      </c>
      <c r="C257" t="s">
        <v>2747</v>
      </c>
      <c r="D257" t="s">
        <v>2160</v>
      </c>
      <c r="E257" s="557" t="s">
        <v>4399</v>
      </c>
      <c r="F257" s="225"/>
    </row>
    <row r="258" spans="1:6">
      <c r="A258">
        <v>20976</v>
      </c>
      <c r="B258" t="s">
        <v>19640</v>
      </c>
      <c r="C258" t="s">
        <v>2747</v>
      </c>
      <c r="D258" t="s">
        <v>2160</v>
      </c>
      <c r="E258" s="557" t="s">
        <v>12097</v>
      </c>
      <c r="F258" s="226"/>
    </row>
    <row r="259" spans="1:6">
      <c r="A259">
        <v>40340</v>
      </c>
      <c r="B259" t="s">
        <v>19641</v>
      </c>
      <c r="C259" t="s">
        <v>2747</v>
      </c>
      <c r="D259" t="s">
        <v>2160</v>
      </c>
      <c r="E259" s="557" t="s">
        <v>18604</v>
      </c>
      <c r="F259" s="225"/>
    </row>
    <row r="260" spans="1:6">
      <c r="A260">
        <v>40341</v>
      </c>
      <c r="B260" t="s">
        <v>19642</v>
      </c>
      <c r="C260" t="s">
        <v>2747</v>
      </c>
      <c r="D260" t="s">
        <v>2160</v>
      </c>
      <c r="E260" s="557" t="s">
        <v>17743</v>
      </c>
      <c r="F260" s="226"/>
    </row>
    <row r="261" spans="1:6">
      <c r="A261">
        <v>40342</v>
      </c>
      <c r="B261" t="s">
        <v>19643</v>
      </c>
      <c r="C261" t="s">
        <v>2747</v>
      </c>
      <c r="D261" t="s">
        <v>2160</v>
      </c>
      <c r="E261" s="557" t="s">
        <v>19644</v>
      </c>
      <c r="F261" s="225"/>
    </row>
    <row r="262" spans="1:6">
      <c r="A262">
        <v>40343</v>
      </c>
      <c r="B262" t="s">
        <v>19645</v>
      </c>
      <c r="C262" t="s">
        <v>2747</v>
      </c>
      <c r="D262" t="s">
        <v>2160</v>
      </c>
      <c r="E262" s="557" t="s">
        <v>19646</v>
      </c>
      <c r="F262" s="226"/>
    </row>
    <row r="263" spans="1:6">
      <c r="A263">
        <v>40344</v>
      </c>
      <c r="B263" t="s">
        <v>19647</v>
      </c>
      <c r="C263" t="s">
        <v>2747</v>
      </c>
      <c r="D263" t="s">
        <v>2160</v>
      </c>
      <c r="E263" s="557" t="s">
        <v>19648</v>
      </c>
      <c r="F263" s="225"/>
    </row>
    <row r="264" spans="1:6">
      <c r="A264">
        <v>40345</v>
      </c>
      <c r="B264" t="s">
        <v>19649</v>
      </c>
      <c r="C264" t="s">
        <v>2747</v>
      </c>
      <c r="D264" t="s">
        <v>2160</v>
      </c>
      <c r="E264" s="557" t="s">
        <v>19650</v>
      </c>
      <c r="F264" s="226"/>
    </row>
    <row r="265" spans="1:6">
      <c r="A265">
        <v>40346</v>
      </c>
      <c r="B265" t="s">
        <v>19651</v>
      </c>
      <c r="C265" t="s">
        <v>2747</v>
      </c>
      <c r="D265" t="s">
        <v>2160</v>
      </c>
      <c r="E265" s="557" t="s">
        <v>19652</v>
      </c>
      <c r="F265" s="225"/>
    </row>
    <row r="266" spans="1:6">
      <c r="A266">
        <v>40347</v>
      </c>
      <c r="B266" t="s">
        <v>19653</v>
      </c>
      <c r="C266" t="s">
        <v>2747</v>
      </c>
      <c r="D266" t="s">
        <v>2160</v>
      </c>
      <c r="E266" s="557" t="s">
        <v>19654</v>
      </c>
      <c r="F266" s="226"/>
    </row>
    <row r="267" spans="1:6">
      <c r="A267">
        <v>6138</v>
      </c>
      <c r="B267" t="s">
        <v>19655</v>
      </c>
      <c r="C267" t="s">
        <v>2747</v>
      </c>
      <c r="D267" t="s">
        <v>2160</v>
      </c>
      <c r="E267" s="557" t="s">
        <v>4838</v>
      </c>
      <c r="F267" s="225"/>
    </row>
    <row r="268" spans="1:6">
      <c r="A268">
        <v>38840</v>
      </c>
      <c r="B268" t="s">
        <v>19656</v>
      </c>
      <c r="C268" t="s">
        <v>2747</v>
      </c>
      <c r="D268" t="s">
        <v>2749</v>
      </c>
      <c r="E268" s="557" t="s">
        <v>11176</v>
      </c>
      <c r="F268" s="226"/>
    </row>
    <row r="269" spans="1:6">
      <c r="A269">
        <v>38841</v>
      </c>
      <c r="B269" t="s">
        <v>19657</v>
      </c>
      <c r="C269" t="s">
        <v>2747</v>
      </c>
      <c r="D269" t="s">
        <v>2749</v>
      </c>
      <c r="E269" s="557" t="s">
        <v>11214</v>
      </c>
      <c r="F269" s="225"/>
    </row>
    <row r="270" spans="1:6">
      <c r="A270">
        <v>38842</v>
      </c>
      <c r="B270" t="s">
        <v>19658</v>
      </c>
      <c r="C270" t="s">
        <v>2747</v>
      </c>
      <c r="D270" t="s">
        <v>2749</v>
      </c>
      <c r="E270" s="557" t="s">
        <v>6334</v>
      </c>
      <c r="F270" s="226"/>
    </row>
    <row r="271" spans="1:6">
      <c r="A271">
        <v>38843</v>
      </c>
      <c r="B271" t="s">
        <v>19659</v>
      </c>
      <c r="C271" t="s">
        <v>2747</v>
      </c>
      <c r="D271" t="s">
        <v>2749</v>
      </c>
      <c r="E271" s="557" t="s">
        <v>12065</v>
      </c>
      <c r="F271" s="225"/>
    </row>
    <row r="272" spans="1:6">
      <c r="A272">
        <v>43424</v>
      </c>
      <c r="B272" t="s">
        <v>19660</v>
      </c>
      <c r="C272" t="s">
        <v>2747</v>
      </c>
      <c r="D272" t="s">
        <v>2160</v>
      </c>
      <c r="E272" s="557" t="s">
        <v>19661</v>
      </c>
      <c r="F272" s="226"/>
    </row>
    <row r="273" spans="1:6">
      <c r="A273">
        <v>43426</v>
      </c>
      <c r="B273" t="s">
        <v>19662</v>
      </c>
      <c r="C273" t="s">
        <v>2747</v>
      </c>
      <c r="D273" t="s">
        <v>2160</v>
      </c>
      <c r="E273" s="557" t="s">
        <v>19663</v>
      </c>
      <c r="F273" s="225"/>
    </row>
    <row r="274" spans="1:6">
      <c r="A274">
        <v>12565</v>
      </c>
      <c r="B274" t="s">
        <v>19664</v>
      </c>
      <c r="C274" t="s">
        <v>2747</v>
      </c>
      <c r="D274" t="s">
        <v>2160</v>
      </c>
      <c r="E274" s="557" t="s">
        <v>18981</v>
      </c>
      <c r="F274" s="226"/>
    </row>
    <row r="275" spans="1:6">
      <c r="A275">
        <v>12567</v>
      </c>
      <c r="B275" t="s">
        <v>19665</v>
      </c>
      <c r="C275" t="s">
        <v>2747</v>
      </c>
      <c r="D275" t="s">
        <v>2160</v>
      </c>
      <c r="E275" s="557" t="s">
        <v>19666</v>
      </c>
      <c r="F275" s="225"/>
    </row>
    <row r="276" spans="1:6">
      <c r="A276">
        <v>12568</v>
      </c>
      <c r="B276" t="s">
        <v>19667</v>
      </c>
      <c r="C276" t="s">
        <v>2747</v>
      </c>
      <c r="D276" t="s">
        <v>2160</v>
      </c>
      <c r="E276" s="557" t="s">
        <v>19668</v>
      </c>
      <c r="F276" s="226"/>
    </row>
    <row r="277" spans="1:6">
      <c r="A277">
        <v>43441</v>
      </c>
      <c r="B277" t="s">
        <v>19669</v>
      </c>
      <c r="C277" t="s">
        <v>2747</v>
      </c>
      <c r="D277" t="s">
        <v>2160</v>
      </c>
      <c r="E277" s="557" t="s">
        <v>19670</v>
      </c>
      <c r="F277" s="225"/>
    </row>
    <row r="278" spans="1:6">
      <c r="A278">
        <v>43423</v>
      </c>
      <c r="B278" t="s">
        <v>19671</v>
      </c>
      <c r="C278" t="s">
        <v>2747</v>
      </c>
      <c r="D278" t="s">
        <v>2160</v>
      </c>
      <c r="E278" s="557" t="s">
        <v>19672</v>
      </c>
      <c r="F278" s="226"/>
    </row>
    <row r="279" spans="1:6">
      <c r="A279">
        <v>12532</v>
      </c>
      <c r="B279" t="s">
        <v>19673</v>
      </c>
      <c r="C279" t="s">
        <v>2747</v>
      </c>
      <c r="D279" t="s">
        <v>2160</v>
      </c>
      <c r="E279" s="557" t="s">
        <v>19674</v>
      </c>
      <c r="F279" s="225"/>
    </row>
    <row r="280" spans="1:6">
      <c r="A280">
        <v>43444</v>
      </c>
      <c r="B280" t="s">
        <v>19675</v>
      </c>
      <c r="C280" t="s">
        <v>2747</v>
      </c>
      <c r="D280" t="s">
        <v>2160</v>
      </c>
      <c r="E280" s="557" t="s">
        <v>19676</v>
      </c>
      <c r="F280" s="226"/>
    </row>
    <row r="281" spans="1:6">
      <c r="A281">
        <v>12551</v>
      </c>
      <c r="B281" t="s">
        <v>19677</v>
      </c>
      <c r="C281" t="s">
        <v>2747</v>
      </c>
      <c r="D281" t="s">
        <v>2160</v>
      </c>
      <c r="E281" s="557" t="s">
        <v>19678</v>
      </c>
      <c r="F281" s="225"/>
    </row>
    <row r="282" spans="1:6">
      <c r="A282">
        <v>43442</v>
      </c>
      <c r="B282" t="s">
        <v>19679</v>
      </c>
      <c r="C282" t="s">
        <v>2747</v>
      </c>
      <c r="D282" t="s">
        <v>2160</v>
      </c>
      <c r="E282" s="557" t="s">
        <v>19065</v>
      </c>
      <c r="F282" s="226"/>
    </row>
    <row r="283" spans="1:6">
      <c r="A283">
        <v>43443</v>
      </c>
      <c r="B283" t="s">
        <v>19680</v>
      </c>
      <c r="C283" t="s">
        <v>2747</v>
      </c>
      <c r="D283" t="s">
        <v>2160</v>
      </c>
      <c r="E283" s="557" t="s">
        <v>19681</v>
      </c>
      <c r="F283" s="225"/>
    </row>
    <row r="284" spans="1:6">
      <c r="A284">
        <v>12544</v>
      </c>
      <c r="B284" t="s">
        <v>19682</v>
      </c>
      <c r="C284" t="s">
        <v>2747</v>
      </c>
      <c r="D284" t="s">
        <v>2160</v>
      </c>
      <c r="E284" s="557" t="s">
        <v>19683</v>
      </c>
      <c r="F284" s="226"/>
    </row>
    <row r="285" spans="1:6">
      <c r="A285">
        <v>12547</v>
      </c>
      <c r="B285" t="s">
        <v>19684</v>
      </c>
      <c r="C285" t="s">
        <v>2747</v>
      </c>
      <c r="D285" t="s">
        <v>2160</v>
      </c>
      <c r="E285" s="557" t="s">
        <v>19685</v>
      </c>
      <c r="F285" s="225"/>
    </row>
    <row r="286" spans="1:6">
      <c r="A286">
        <v>43445</v>
      </c>
      <c r="B286" t="s">
        <v>19686</v>
      </c>
      <c r="C286" t="s">
        <v>2747</v>
      </c>
      <c r="D286" t="s">
        <v>2160</v>
      </c>
      <c r="E286" s="557" t="s">
        <v>19687</v>
      </c>
      <c r="F286" s="226"/>
    </row>
    <row r="287" spans="1:6">
      <c r="A287">
        <v>12563</v>
      </c>
      <c r="B287" t="s">
        <v>19688</v>
      </c>
      <c r="C287" t="s">
        <v>2747</v>
      </c>
      <c r="D287" t="s">
        <v>2160</v>
      </c>
      <c r="E287" s="557" t="s">
        <v>19689</v>
      </c>
      <c r="F287" s="225"/>
    </row>
    <row r="288" spans="1:6">
      <c r="A288">
        <v>43425</v>
      </c>
      <c r="B288" t="s">
        <v>19690</v>
      </c>
      <c r="C288" t="s">
        <v>2747</v>
      </c>
      <c r="D288" t="s">
        <v>2160</v>
      </c>
      <c r="E288" s="557" t="s">
        <v>19691</v>
      </c>
      <c r="F288" s="226"/>
    </row>
    <row r="289" spans="1:6">
      <c r="A289">
        <v>43446</v>
      </c>
      <c r="B289" t="s">
        <v>19692</v>
      </c>
      <c r="C289" t="s">
        <v>2747</v>
      </c>
      <c r="D289" t="s">
        <v>2160</v>
      </c>
      <c r="E289" s="557" t="s">
        <v>19693</v>
      </c>
      <c r="F289" s="225"/>
    </row>
    <row r="290" spans="1:6">
      <c r="A290">
        <v>43447</v>
      </c>
      <c r="B290" t="s">
        <v>19694</v>
      </c>
      <c r="C290" t="s">
        <v>2747</v>
      </c>
      <c r="D290" t="s">
        <v>2160</v>
      </c>
      <c r="E290" s="557" t="s">
        <v>19695</v>
      </c>
      <c r="F290" s="226"/>
    </row>
    <row r="291" spans="1:6">
      <c r="A291">
        <v>43448</v>
      </c>
      <c r="B291" t="s">
        <v>19696</v>
      </c>
      <c r="C291" t="s">
        <v>2747</v>
      </c>
      <c r="D291" t="s">
        <v>2160</v>
      </c>
      <c r="E291" s="557" t="s">
        <v>19697</v>
      </c>
      <c r="F291" s="225"/>
    </row>
    <row r="292" spans="1:6">
      <c r="A292">
        <v>13761</v>
      </c>
      <c r="B292" t="s">
        <v>19698</v>
      </c>
      <c r="C292" t="s">
        <v>2747</v>
      </c>
      <c r="D292" t="s">
        <v>2160</v>
      </c>
      <c r="E292" s="557" t="s">
        <v>19699</v>
      </c>
      <c r="F292" s="226"/>
    </row>
    <row r="293" spans="1:6">
      <c r="A293">
        <v>12888</v>
      </c>
      <c r="B293" t="s">
        <v>19700</v>
      </c>
      <c r="C293" t="s">
        <v>2755</v>
      </c>
      <c r="D293" t="s">
        <v>2749</v>
      </c>
      <c r="E293" s="557" t="s">
        <v>12586</v>
      </c>
      <c r="F293" s="225"/>
    </row>
    <row r="294" spans="1:6">
      <c r="A294">
        <v>12889</v>
      </c>
      <c r="B294" t="s">
        <v>19701</v>
      </c>
      <c r="C294" t="s">
        <v>2755</v>
      </c>
      <c r="D294" t="s">
        <v>2749</v>
      </c>
      <c r="E294" s="557" t="s">
        <v>17491</v>
      </c>
      <c r="F294" s="226"/>
    </row>
    <row r="295" spans="1:6">
      <c r="A295">
        <v>4814</v>
      </c>
      <c r="B295" t="s">
        <v>19702</v>
      </c>
      <c r="C295" t="s">
        <v>2747</v>
      </c>
      <c r="D295" t="s">
        <v>2160</v>
      </c>
      <c r="E295" s="557" t="s">
        <v>19703</v>
      </c>
      <c r="F295" s="225"/>
    </row>
    <row r="296" spans="1:6">
      <c r="A296">
        <v>25967</v>
      </c>
      <c r="B296" t="s">
        <v>19704</v>
      </c>
      <c r="C296" t="s">
        <v>2747</v>
      </c>
      <c r="D296" t="s">
        <v>2749</v>
      </c>
      <c r="E296" s="557" t="s">
        <v>19705</v>
      </c>
      <c r="F296" s="226"/>
    </row>
    <row r="297" spans="1:6">
      <c r="A297">
        <v>6122</v>
      </c>
      <c r="B297" t="s">
        <v>19706</v>
      </c>
      <c r="C297" t="s">
        <v>2745</v>
      </c>
      <c r="D297" t="s">
        <v>2160</v>
      </c>
      <c r="E297" s="557" t="s">
        <v>5287</v>
      </c>
      <c r="F297" s="225"/>
    </row>
    <row r="298" spans="1:6">
      <c r="A298">
        <v>40810</v>
      </c>
      <c r="B298" t="s">
        <v>19707</v>
      </c>
      <c r="C298" t="s">
        <v>2754</v>
      </c>
      <c r="D298" t="s">
        <v>2160</v>
      </c>
      <c r="E298" s="557" t="s">
        <v>19708</v>
      </c>
      <c r="F298" s="226"/>
    </row>
    <row r="299" spans="1:6">
      <c r="A299">
        <v>21100</v>
      </c>
      <c r="B299" t="s">
        <v>19709</v>
      </c>
      <c r="C299" t="s">
        <v>2747</v>
      </c>
      <c r="D299" t="s">
        <v>2749</v>
      </c>
      <c r="E299" s="557" t="s">
        <v>17492</v>
      </c>
      <c r="F299" s="225"/>
    </row>
    <row r="300" spans="1:6">
      <c r="A300">
        <v>11816</v>
      </c>
      <c r="B300" t="s">
        <v>19710</v>
      </c>
      <c r="C300" t="s">
        <v>2747</v>
      </c>
      <c r="D300" t="s">
        <v>2749</v>
      </c>
      <c r="E300" s="557" t="s">
        <v>17493</v>
      </c>
      <c r="F300" s="226"/>
    </row>
    <row r="301" spans="1:6">
      <c r="A301">
        <v>11814</v>
      </c>
      <c r="B301" t="s">
        <v>19711</v>
      </c>
      <c r="C301" t="s">
        <v>2747</v>
      </c>
      <c r="D301" t="s">
        <v>2749</v>
      </c>
      <c r="E301" s="557" t="s">
        <v>17494</v>
      </c>
      <c r="F301" s="225"/>
    </row>
    <row r="302" spans="1:6">
      <c r="A302">
        <v>14186</v>
      </c>
      <c r="B302" t="s">
        <v>19712</v>
      </c>
      <c r="C302" t="s">
        <v>2747</v>
      </c>
      <c r="D302" t="s">
        <v>2749</v>
      </c>
      <c r="E302" s="557" t="s">
        <v>17495</v>
      </c>
      <c r="F302" s="226"/>
    </row>
    <row r="303" spans="1:6">
      <c r="A303">
        <v>14185</v>
      </c>
      <c r="B303" t="s">
        <v>19713</v>
      </c>
      <c r="C303" t="s">
        <v>2747</v>
      </c>
      <c r="D303" t="s">
        <v>2749</v>
      </c>
      <c r="E303" s="557" t="s">
        <v>17496</v>
      </c>
      <c r="F303" s="225"/>
    </row>
    <row r="304" spans="1:6">
      <c r="A304">
        <v>11811</v>
      </c>
      <c r="B304" t="s">
        <v>19714</v>
      </c>
      <c r="C304" t="s">
        <v>2747</v>
      </c>
      <c r="D304" t="s">
        <v>2749</v>
      </c>
      <c r="E304" s="557" t="s">
        <v>17497</v>
      </c>
      <c r="F304" s="226"/>
    </row>
    <row r="305" spans="1:6">
      <c r="A305">
        <v>26038</v>
      </c>
      <c r="B305" t="s">
        <v>19715</v>
      </c>
      <c r="C305" t="s">
        <v>2747</v>
      </c>
      <c r="D305" t="s">
        <v>2749</v>
      </c>
      <c r="E305" s="557" t="s">
        <v>19716</v>
      </c>
      <c r="F305" s="225"/>
    </row>
    <row r="306" spans="1:6">
      <c r="A306">
        <v>34482</v>
      </c>
      <c r="B306" t="s">
        <v>19717</v>
      </c>
      <c r="C306" t="s">
        <v>2747</v>
      </c>
      <c r="D306" t="s">
        <v>2749</v>
      </c>
      <c r="E306" s="557" t="s">
        <v>17498</v>
      </c>
      <c r="F306" s="226"/>
    </row>
    <row r="307" spans="1:6">
      <c r="A307">
        <v>34469</v>
      </c>
      <c r="B307" t="s">
        <v>19718</v>
      </c>
      <c r="C307" t="s">
        <v>2747</v>
      </c>
      <c r="D307" t="s">
        <v>2749</v>
      </c>
      <c r="E307" s="557" t="s">
        <v>17499</v>
      </c>
      <c r="F307" s="225"/>
    </row>
    <row r="308" spans="1:6">
      <c r="A308">
        <v>34472</v>
      </c>
      <c r="B308" t="s">
        <v>19719</v>
      </c>
      <c r="C308" t="s">
        <v>2747</v>
      </c>
      <c r="D308" t="s">
        <v>2749</v>
      </c>
      <c r="E308" s="557" t="s">
        <v>17500</v>
      </c>
      <c r="F308" s="226"/>
    </row>
    <row r="309" spans="1:6">
      <c r="A309">
        <v>34476</v>
      </c>
      <c r="B309" t="s">
        <v>19720</v>
      </c>
      <c r="C309" t="s">
        <v>2747</v>
      </c>
      <c r="D309" t="s">
        <v>2749</v>
      </c>
      <c r="E309" s="557" t="s">
        <v>17501</v>
      </c>
      <c r="F309" s="225"/>
    </row>
    <row r="310" spans="1:6">
      <c r="A310">
        <v>34477</v>
      </c>
      <c r="B310" t="s">
        <v>19721</v>
      </c>
      <c r="C310" t="s">
        <v>2747</v>
      </c>
      <c r="D310" t="s">
        <v>2749</v>
      </c>
      <c r="E310" s="557" t="s">
        <v>17502</v>
      </c>
      <c r="F310" s="226"/>
    </row>
    <row r="311" spans="1:6">
      <c r="A311">
        <v>42425</v>
      </c>
      <c r="B311" t="s">
        <v>19722</v>
      </c>
      <c r="C311" t="s">
        <v>2747</v>
      </c>
      <c r="D311" t="s">
        <v>2160</v>
      </c>
      <c r="E311" s="557" t="s">
        <v>19723</v>
      </c>
      <c r="F311" s="225"/>
    </row>
    <row r="312" spans="1:6">
      <c r="A312">
        <v>42422</v>
      </c>
      <c r="B312" t="s">
        <v>19724</v>
      </c>
      <c r="C312" t="s">
        <v>2747</v>
      </c>
      <c r="D312" t="s">
        <v>2746</v>
      </c>
      <c r="E312" s="557" t="s">
        <v>19725</v>
      </c>
      <c r="F312" s="226"/>
    </row>
    <row r="313" spans="1:6">
      <c r="A313">
        <v>43184</v>
      </c>
      <c r="B313" t="s">
        <v>19726</v>
      </c>
      <c r="C313" t="s">
        <v>2747</v>
      </c>
      <c r="D313" t="s">
        <v>2160</v>
      </c>
      <c r="E313" s="557" t="s">
        <v>19727</v>
      </c>
      <c r="F313" s="225"/>
    </row>
    <row r="314" spans="1:6">
      <c r="A314">
        <v>42424</v>
      </c>
      <c r="B314" t="s">
        <v>19728</v>
      </c>
      <c r="C314" t="s">
        <v>2747</v>
      </c>
      <c r="D314" t="s">
        <v>2160</v>
      </c>
      <c r="E314" s="557" t="s">
        <v>19729</v>
      </c>
      <c r="F314" s="226"/>
    </row>
    <row r="315" spans="1:6">
      <c r="A315">
        <v>42421</v>
      </c>
      <c r="B315" t="s">
        <v>19730</v>
      </c>
      <c r="C315" t="s">
        <v>2747</v>
      </c>
      <c r="D315" t="s">
        <v>2160</v>
      </c>
      <c r="E315" s="557" t="s">
        <v>19731</v>
      </c>
      <c r="F315" s="225"/>
    </row>
    <row r="316" spans="1:6">
      <c r="A316">
        <v>42416</v>
      </c>
      <c r="B316" t="s">
        <v>19732</v>
      </c>
      <c r="C316" t="s">
        <v>2747</v>
      </c>
      <c r="D316" t="s">
        <v>2160</v>
      </c>
      <c r="E316" s="557" t="s">
        <v>19733</v>
      </c>
      <c r="F316" s="226"/>
    </row>
    <row r="317" spans="1:6">
      <c r="A317">
        <v>42417</v>
      </c>
      <c r="B317" t="s">
        <v>19734</v>
      </c>
      <c r="C317" t="s">
        <v>2747</v>
      </c>
      <c r="D317" t="s">
        <v>2160</v>
      </c>
      <c r="E317" s="557" t="s">
        <v>19735</v>
      </c>
      <c r="F317" s="225"/>
    </row>
    <row r="318" spans="1:6">
      <c r="A318">
        <v>42419</v>
      </c>
      <c r="B318" t="s">
        <v>19736</v>
      </c>
      <c r="C318" t="s">
        <v>2747</v>
      </c>
      <c r="D318" t="s">
        <v>2160</v>
      </c>
      <c r="E318" s="557" t="s">
        <v>19737</v>
      </c>
      <c r="F318" s="226"/>
    </row>
    <row r="319" spans="1:6">
      <c r="A319">
        <v>42420</v>
      </c>
      <c r="B319" t="s">
        <v>19738</v>
      </c>
      <c r="C319" t="s">
        <v>2747</v>
      </c>
      <c r="D319" t="s">
        <v>2160</v>
      </c>
      <c r="E319" s="557" t="s">
        <v>19739</v>
      </c>
      <c r="F319" s="225"/>
    </row>
    <row r="320" spans="1:6">
      <c r="A320">
        <v>43195</v>
      </c>
      <c r="B320" t="s">
        <v>19740</v>
      </c>
      <c r="C320" t="s">
        <v>2747</v>
      </c>
      <c r="D320" t="s">
        <v>2160</v>
      </c>
      <c r="E320" s="557" t="s">
        <v>19741</v>
      </c>
      <c r="F320" s="226"/>
    </row>
    <row r="321" spans="1:6">
      <c r="A321">
        <v>43196</v>
      </c>
      <c r="B321" t="s">
        <v>19742</v>
      </c>
      <c r="C321" t="s">
        <v>2747</v>
      </c>
      <c r="D321" t="s">
        <v>2160</v>
      </c>
      <c r="E321" s="557" t="s">
        <v>19743</v>
      </c>
      <c r="F321" s="225"/>
    </row>
    <row r="322" spans="1:6">
      <c r="A322">
        <v>43198</v>
      </c>
      <c r="B322" t="s">
        <v>19744</v>
      </c>
      <c r="C322" t="s">
        <v>2747</v>
      </c>
      <c r="D322" t="s">
        <v>2160</v>
      </c>
      <c r="E322" s="557" t="s">
        <v>19745</v>
      </c>
      <c r="F322" s="226"/>
    </row>
    <row r="323" spans="1:6">
      <c r="A323">
        <v>43199</v>
      </c>
      <c r="B323" t="s">
        <v>19746</v>
      </c>
      <c r="C323" t="s">
        <v>2747</v>
      </c>
      <c r="D323" t="s">
        <v>2160</v>
      </c>
      <c r="E323" s="557" t="s">
        <v>19747</v>
      </c>
      <c r="F323" s="225"/>
    </row>
    <row r="324" spans="1:6">
      <c r="A324">
        <v>43200</v>
      </c>
      <c r="B324" t="s">
        <v>19748</v>
      </c>
      <c r="C324" t="s">
        <v>2747</v>
      </c>
      <c r="D324" t="s">
        <v>2160</v>
      </c>
      <c r="E324" s="557" t="s">
        <v>19749</v>
      </c>
      <c r="F324" s="226"/>
    </row>
    <row r="325" spans="1:6">
      <c r="A325">
        <v>39556</v>
      </c>
      <c r="B325" t="s">
        <v>19750</v>
      </c>
      <c r="C325" t="s">
        <v>2747</v>
      </c>
      <c r="D325" t="s">
        <v>2160</v>
      </c>
      <c r="E325" s="557" t="s">
        <v>19751</v>
      </c>
      <c r="F325" s="225"/>
    </row>
    <row r="326" spans="1:6">
      <c r="A326">
        <v>39557</v>
      </c>
      <c r="B326" t="s">
        <v>19752</v>
      </c>
      <c r="C326" t="s">
        <v>2747</v>
      </c>
      <c r="D326" t="s">
        <v>2160</v>
      </c>
      <c r="E326" s="557" t="s">
        <v>19753</v>
      </c>
      <c r="F326" s="226"/>
    </row>
    <row r="327" spans="1:6">
      <c r="A327">
        <v>39559</v>
      </c>
      <c r="B327" t="s">
        <v>19754</v>
      </c>
      <c r="C327" t="s">
        <v>2747</v>
      </c>
      <c r="D327" t="s">
        <v>2160</v>
      </c>
      <c r="E327" s="557" t="s">
        <v>19755</v>
      </c>
      <c r="F327" s="225"/>
    </row>
    <row r="328" spans="1:6">
      <c r="A328">
        <v>39560</v>
      </c>
      <c r="B328" t="s">
        <v>19756</v>
      </c>
      <c r="C328" t="s">
        <v>2747</v>
      </c>
      <c r="D328" t="s">
        <v>2160</v>
      </c>
      <c r="E328" s="557" t="s">
        <v>19757</v>
      </c>
      <c r="F328" s="226"/>
    </row>
    <row r="329" spans="1:6">
      <c r="A329">
        <v>39561</v>
      </c>
      <c r="B329" t="s">
        <v>19758</v>
      </c>
      <c r="C329" t="s">
        <v>2747</v>
      </c>
      <c r="D329" t="s">
        <v>2160</v>
      </c>
      <c r="E329" s="557" t="s">
        <v>19759</v>
      </c>
      <c r="F329" s="225"/>
    </row>
    <row r="330" spans="1:6">
      <c r="A330">
        <v>43190</v>
      </c>
      <c r="B330" t="s">
        <v>19760</v>
      </c>
      <c r="C330" t="s">
        <v>2747</v>
      </c>
      <c r="D330" t="s">
        <v>2160</v>
      </c>
      <c r="E330" s="557" t="s">
        <v>19761</v>
      </c>
      <c r="F330" s="226"/>
    </row>
    <row r="331" spans="1:6">
      <c r="A331">
        <v>39555</v>
      </c>
      <c r="B331" t="s">
        <v>19762</v>
      </c>
      <c r="C331" t="s">
        <v>2747</v>
      </c>
      <c r="D331" t="s">
        <v>2160</v>
      </c>
      <c r="E331" s="557" t="s">
        <v>19763</v>
      </c>
      <c r="F331" s="225"/>
    </row>
    <row r="332" spans="1:6">
      <c r="A332">
        <v>43191</v>
      </c>
      <c r="B332" t="s">
        <v>19764</v>
      </c>
      <c r="C332" t="s">
        <v>2747</v>
      </c>
      <c r="D332" t="s">
        <v>2160</v>
      </c>
      <c r="E332" s="557" t="s">
        <v>19765</v>
      </c>
      <c r="F332" s="226"/>
    </row>
    <row r="333" spans="1:6">
      <c r="A333">
        <v>39548</v>
      </c>
      <c r="B333" t="s">
        <v>19766</v>
      </c>
      <c r="C333" t="s">
        <v>2747</v>
      </c>
      <c r="D333" t="s">
        <v>2160</v>
      </c>
      <c r="E333" s="557" t="s">
        <v>19767</v>
      </c>
      <c r="F333" s="225"/>
    </row>
    <row r="334" spans="1:6">
      <c r="A334">
        <v>43192</v>
      </c>
      <c r="B334" t="s">
        <v>19768</v>
      </c>
      <c r="C334" t="s">
        <v>2747</v>
      </c>
      <c r="D334" t="s">
        <v>2160</v>
      </c>
      <c r="E334" s="557" t="s">
        <v>19769</v>
      </c>
      <c r="F334" s="226"/>
    </row>
    <row r="335" spans="1:6">
      <c r="A335">
        <v>39554</v>
      </c>
      <c r="B335" t="s">
        <v>19770</v>
      </c>
      <c r="C335" t="s">
        <v>2747</v>
      </c>
      <c r="D335" t="s">
        <v>2160</v>
      </c>
      <c r="E335" s="557" t="s">
        <v>19771</v>
      </c>
      <c r="F335" s="225"/>
    </row>
    <row r="336" spans="1:6">
      <c r="A336">
        <v>43194</v>
      </c>
      <c r="B336" t="s">
        <v>19772</v>
      </c>
      <c r="C336" t="s">
        <v>2747</v>
      </c>
      <c r="D336" t="s">
        <v>2160</v>
      </c>
      <c r="E336" s="557" t="s">
        <v>19773</v>
      </c>
      <c r="F336" s="226"/>
    </row>
    <row r="337" spans="1:6">
      <c r="A337">
        <v>39551</v>
      </c>
      <c r="B337" t="s">
        <v>19774</v>
      </c>
      <c r="C337" t="s">
        <v>2747</v>
      </c>
      <c r="D337" t="s">
        <v>2160</v>
      </c>
      <c r="E337" s="557" t="s">
        <v>19775</v>
      </c>
      <c r="F337" s="225"/>
    </row>
    <row r="338" spans="1:6">
      <c r="A338">
        <v>43185</v>
      </c>
      <c r="B338" t="s">
        <v>19776</v>
      </c>
      <c r="C338" t="s">
        <v>2747</v>
      </c>
      <c r="D338" t="s">
        <v>2160</v>
      </c>
      <c r="E338" s="557" t="s">
        <v>19777</v>
      </c>
      <c r="F338" s="226"/>
    </row>
    <row r="339" spans="1:6">
      <c r="A339">
        <v>43186</v>
      </c>
      <c r="B339" t="s">
        <v>19778</v>
      </c>
      <c r="C339" t="s">
        <v>2747</v>
      </c>
      <c r="D339" t="s">
        <v>2160</v>
      </c>
      <c r="E339" s="557" t="s">
        <v>19779</v>
      </c>
      <c r="F339" s="225"/>
    </row>
    <row r="340" spans="1:6">
      <c r="A340">
        <v>43187</v>
      </c>
      <c r="B340" t="s">
        <v>19780</v>
      </c>
      <c r="C340" t="s">
        <v>2747</v>
      </c>
      <c r="D340" t="s">
        <v>2160</v>
      </c>
      <c r="E340" s="557" t="s">
        <v>19781</v>
      </c>
      <c r="F340" s="226"/>
    </row>
    <row r="341" spans="1:6">
      <c r="A341">
        <v>43188</v>
      </c>
      <c r="B341" t="s">
        <v>19782</v>
      </c>
      <c r="C341" t="s">
        <v>2747</v>
      </c>
      <c r="D341" t="s">
        <v>2160</v>
      </c>
      <c r="E341" s="557" t="s">
        <v>19783</v>
      </c>
      <c r="F341" s="225"/>
    </row>
    <row r="342" spans="1:6">
      <c r="A342">
        <v>43189</v>
      </c>
      <c r="B342" t="s">
        <v>19784</v>
      </c>
      <c r="C342" t="s">
        <v>2747</v>
      </c>
      <c r="D342" t="s">
        <v>2160</v>
      </c>
      <c r="E342" s="557" t="s">
        <v>19785</v>
      </c>
      <c r="F342" s="226"/>
    </row>
    <row r="343" spans="1:6">
      <c r="A343">
        <v>39580</v>
      </c>
      <c r="B343" t="s">
        <v>19786</v>
      </c>
      <c r="C343" t="s">
        <v>2747</v>
      </c>
      <c r="D343" t="s">
        <v>2160</v>
      </c>
      <c r="E343" s="557" t="s">
        <v>19787</v>
      </c>
      <c r="F343" s="225"/>
    </row>
    <row r="344" spans="1:6">
      <c r="A344">
        <v>39577</v>
      </c>
      <c r="B344" t="s">
        <v>19788</v>
      </c>
      <c r="C344" t="s">
        <v>2747</v>
      </c>
      <c r="D344" t="s">
        <v>2160</v>
      </c>
      <c r="E344" s="557" t="s">
        <v>19789</v>
      </c>
      <c r="F344" s="226"/>
    </row>
    <row r="345" spans="1:6">
      <c r="A345">
        <v>39578</v>
      </c>
      <c r="B345" t="s">
        <v>19790</v>
      </c>
      <c r="C345" t="s">
        <v>2747</v>
      </c>
      <c r="D345" t="s">
        <v>2160</v>
      </c>
      <c r="E345" s="557" t="s">
        <v>19791</v>
      </c>
      <c r="F345" s="225"/>
    </row>
    <row r="346" spans="1:6">
      <c r="A346">
        <v>39579</v>
      </c>
      <c r="B346" t="s">
        <v>19792</v>
      </c>
      <c r="C346" t="s">
        <v>2747</v>
      </c>
      <c r="D346" t="s">
        <v>2160</v>
      </c>
      <c r="E346" s="557" t="s">
        <v>19793</v>
      </c>
      <c r="F346" s="226"/>
    </row>
    <row r="347" spans="1:6">
      <c r="A347">
        <v>39826</v>
      </c>
      <c r="B347" t="s">
        <v>19794</v>
      </c>
      <c r="C347" t="s">
        <v>2747</v>
      </c>
      <c r="D347" t="s">
        <v>2160</v>
      </c>
      <c r="E347" s="557" t="s">
        <v>19795</v>
      </c>
      <c r="F347" s="225"/>
    </row>
    <row r="348" spans="1:6">
      <c r="A348">
        <v>10700</v>
      </c>
      <c r="B348" t="s">
        <v>19796</v>
      </c>
      <c r="C348" t="s">
        <v>2747</v>
      </c>
      <c r="D348" t="s">
        <v>2749</v>
      </c>
      <c r="E348" s="557" t="s">
        <v>19797</v>
      </c>
      <c r="F348" s="226"/>
    </row>
    <row r="349" spans="1:6">
      <c r="A349">
        <v>346</v>
      </c>
      <c r="B349" t="s">
        <v>19798</v>
      </c>
      <c r="C349" t="s">
        <v>2752</v>
      </c>
      <c r="D349" t="s">
        <v>2160</v>
      </c>
      <c r="E349" s="557" t="s">
        <v>19602</v>
      </c>
      <c r="F349" s="225"/>
    </row>
    <row r="350" spans="1:6">
      <c r="A350">
        <v>3312</v>
      </c>
      <c r="B350" t="s">
        <v>19799</v>
      </c>
      <c r="C350" t="s">
        <v>2752</v>
      </c>
      <c r="D350" t="s">
        <v>2749</v>
      </c>
      <c r="E350" s="557" t="s">
        <v>11746</v>
      </c>
      <c r="F350" s="226"/>
    </row>
    <row r="351" spans="1:6">
      <c r="A351">
        <v>339</v>
      </c>
      <c r="B351" t="s">
        <v>19800</v>
      </c>
      <c r="C351" t="s">
        <v>2751</v>
      </c>
      <c r="D351" t="s">
        <v>2160</v>
      </c>
      <c r="E351" s="557" t="s">
        <v>5397</v>
      </c>
      <c r="F351" s="225"/>
    </row>
    <row r="352" spans="1:6">
      <c r="A352">
        <v>340</v>
      </c>
      <c r="B352" t="s">
        <v>19801</v>
      </c>
      <c r="C352" t="s">
        <v>2751</v>
      </c>
      <c r="D352" t="s">
        <v>2160</v>
      </c>
      <c r="E352" s="557" t="s">
        <v>4181</v>
      </c>
      <c r="F352" s="226"/>
    </row>
    <row r="353" spans="1:6">
      <c r="A353">
        <v>43130</v>
      </c>
      <c r="B353" t="s">
        <v>19802</v>
      </c>
      <c r="C353" t="s">
        <v>2752</v>
      </c>
      <c r="D353" t="s">
        <v>2746</v>
      </c>
      <c r="E353" s="557" t="s">
        <v>9079</v>
      </c>
      <c r="F353" s="225"/>
    </row>
    <row r="354" spans="1:6">
      <c r="A354">
        <v>344</v>
      </c>
      <c r="B354" t="s">
        <v>19803</v>
      </c>
      <c r="C354" t="s">
        <v>2752</v>
      </c>
      <c r="D354" t="s">
        <v>2160</v>
      </c>
      <c r="E354" s="557" t="s">
        <v>11298</v>
      </c>
      <c r="F354" s="226"/>
    </row>
    <row r="355" spans="1:6">
      <c r="A355">
        <v>345</v>
      </c>
      <c r="B355" t="s">
        <v>19804</v>
      </c>
      <c r="C355" t="s">
        <v>2752</v>
      </c>
      <c r="D355" t="s">
        <v>2160</v>
      </c>
      <c r="E355" s="557" t="s">
        <v>18782</v>
      </c>
      <c r="F355" s="225"/>
    </row>
    <row r="356" spans="1:6">
      <c r="A356">
        <v>43131</v>
      </c>
      <c r="B356" t="s">
        <v>19805</v>
      </c>
      <c r="C356" t="s">
        <v>2752</v>
      </c>
      <c r="D356" t="s">
        <v>2160</v>
      </c>
      <c r="E356" s="557" t="s">
        <v>11747</v>
      </c>
      <c r="F356" s="226"/>
    </row>
    <row r="357" spans="1:6">
      <c r="A357">
        <v>3313</v>
      </c>
      <c r="B357" t="s">
        <v>19806</v>
      </c>
      <c r="C357" t="s">
        <v>2752</v>
      </c>
      <c r="D357" t="s">
        <v>2749</v>
      </c>
      <c r="E357" s="557" t="s">
        <v>17504</v>
      </c>
      <c r="F357" s="225"/>
    </row>
    <row r="358" spans="1:6">
      <c r="A358">
        <v>43132</v>
      </c>
      <c r="B358" t="s">
        <v>19807</v>
      </c>
      <c r="C358" t="s">
        <v>2752</v>
      </c>
      <c r="D358" t="s">
        <v>2160</v>
      </c>
      <c r="E358" s="557" t="s">
        <v>9079</v>
      </c>
      <c r="F358" s="226"/>
    </row>
    <row r="359" spans="1:6">
      <c r="A359">
        <v>366</v>
      </c>
      <c r="B359" t="s">
        <v>19808</v>
      </c>
      <c r="C359" t="s">
        <v>2750</v>
      </c>
      <c r="D359" t="s">
        <v>2746</v>
      </c>
      <c r="E359" s="557" t="s">
        <v>13749</v>
      </c>
      <c r="F359" s="225"/>
    </row>
    <row r="360" spans="1:6">
      <c r="A360">
        <v>367</v>
      </c>
      <c r="B360" t="s">
        <v>19809</v>
      </c>
      <c r="C360" t="s">
        <v>2750</v>
      </c>
      <c r="D360" t="s">
        <v>2746</v>
      </c>
      <c r="E360" s="557" t="s">
        <v>13657</v>
      </c>
      <c r="F360" s="226"/>
    </row>
    <row r="361" spans="1:6">
      <c r="A361">
        <v>370</v>
      </c>
      <c r="B361" t="s">
        <v>19810</v>
      </c>
      <c r="C361" t="s">
        <v>2750</v>
      </c>
      <c r="D361" t="s">
        <v>2746</v>
      </c>
      <c r="E361" s="557" t="s">
        <v>17505</v>
      </c>
      <c r="F361" s="225"/>
    </row>
    <row r="362" spans="1:6">
      <c r="A362">
        <v>368</v>
      </c>
      <c r="B362" t="s">
        <v>19811</v>
      </c>
      <c r="C362" t="s">
        <v>2750</v>
      </c>
      <c r="D362" t="s">
        <v>2160</v>
      </c>
      <c r="E362" s="557" t="s">
        <v>17505</v>
      </c>
      <c r="F362" s="226"/>
    </row>
    <row r="363" spans="1:6">
      <c r="A363">
        <v>11075</v>
      </c>
      <c r="B363" t="s">
        <v>19812</v>
      </c>
      <c r="C363" t="s">
        <v>2750</v>
      </c>
      <c r="D363" t="s">
        <v>2160</v>
      </c>
      <c r="E363" s="557" t="s">
        <v>19813</v>
      </c>
      <c r="F363" s="225"/>
    </row>
    <row r="364" spans="1:6">
      <c r="A364">
        <v>1381</v>
      </c>
      <c r="B364" t="s">
        <v>19814</v>
      </c>
      <c r="C364" t="s">
        <v>2752</v>
      </c>
      <c r="D364" t="s">
        <v>2746</v>
      </c>
      <c r="E364" s="557" t="s">
        <v>4796</v>
      </c>
      <c r="F364" s="226"/>
    </row>
    <row r="365" spans="1:6">
      <c r="A365">
        <v>34353</v>
      </c>
      <c r="B365" t="s">
        <v>19815</v>
      </c>
      <c r="C365" t="s">
        <v>2752</v>
      </c>
      <c r="D365" t="s">
        <v>2160</v>
      </c>
      <c r="E365" s="557" t="s">
        <v>8908</v>
      </c>
      <c r="F365" s="225"/>
    </row>
    <row r="366" spans="1:6">
      <c r="A366">
        <v>37595</v>
      </c>
      <c r="B366" t="s">
        <v>19816</v>
      </c>
      <c r="C366" t="s">
        <v>2752</v>
      </c>
      <c r="D366" t="s">
        <v>2160</v>
      </c>
      <c r="E366" s="557" t="s">
        <v>4683</v>
      </c>
      <c r="F366" s="226"/>
    </row>
    <row r="367" spans="1:6">
      <c r="A367">
        <v>37596</v>
      </c>
      <c r="B367" t="s">
        <v>19817</v>
      </c>
      <c r="C367" t="s">
        <v>2752</v>
      </c>
      <c r="D367" t="s">
        <v>2160</v>
      </c>
      <c r="E367" s="557" t="s">
        <v>8832</v>
      </c>
      <c r="F367" s="225"/>
    </row>
    <row r="368" spans="1:6">
      <c r="A368">
        <v>371</v>
      </c>
      <c r="B368" t="s">
        <v>19818</v>
      </c>
      <c r="C368" t="s">
        <v>2752</v>
      </c>
      <c r="D368" t="s">
        <v>2160</v>
      </c>
      <c r="E368" s="557" t="s">
        <v>5051</v>
      </c>
      <c r="F368" s="226"/>
    </row>
    <row r="369" spans="1:6">
      <c r="A369">
        <v>37553</v>
      </c>
      <c r="B369" t="s">
        <v>19819</v>
      </c>
      <c r="C369" t="s">
        <v>2752</v>
      </c>
      <c r="D369" t="s">
        <v>2160</v>
      </c>
      <c r="E369" s="557" t="s">
        <v>5155</v>
      </c>
      <c r="F369" s="225"/>
    </row>
    <row r="370" spans="1:6">
      <c r="A370">
        <v>37552</v>
      </c>
      <c r="B370" t="s">
        <v>19820</v>
      </c>
      <c r="C370" t="s">
        <v>2752</v>
      </c>
      <c r="D370" t="s">
        <v>2160</v>
      </c>
      <c r="E370" s="557" t="s">
        <v>8791</v>
      </c>
      <c r="F370" s="226"/>
    </row>
    <row r="371" spans="1:6">
      <c r="A371">
        <v>36880</v>
      </c>
      <c r="B371" t="s">
        <v>19821</v>
      </c>
      <c r="C371" t="s">
        <v>2752</v>
      </c>
      <c r="D371" t="s">
        <v>2160</v>
      </c>
      <c r="E371" s="557" t="s">
        <v>4288</v>
      </c>
      <c r="F371" s="225"/>
    </row>
    <row r="372" spans="1:6">
      <c r="A372">
        <v>34355</v>
      </c>
      <c r="B372" t="s">
        <v>19822</v>
      </c>
      <c r="C372" t="s">
        <v>2752</v>
      </c>
      <c r="D372" t="s">
        <v>2160</v>
      </c>
      <c r="E372" s="557" t="s">
        <v>8812</v>
      </c>
      <c r="F372" s="226"/>
    </row>
    <row r="373" spans="1:6">
      <c r="A373">
        <v>130</v>
      </c>
      <c r="B373" t="s">
        <v>19823</v>
      </c>
      <c r="C373" t="s">
        <v>2752</v>
      </c>
      <c r="D373" t="s">
        <v>2160</v>
      </c>
      <c r="E373" s="557" t="s">
        <v>9652</v>
      </c>
      <c r="F373" s="225"/>
    </row>
    <row r="374" spans="1:6">
      <c r="A374">
        <v>135</v>
      </c>
      <c r="B374" t="s">
        <v>19824</v>
      </c>
      <c r="C374" t="s">
        <v>2752</v>
      </c>
      <c r="D374" t="s">
        <v>2160</v>
      </c>
      <c r="E374" s="557" t="s">
        <v>19275</v>
      </c>
      <c r="F374" s="226"/>
    </row>
    <row r="375" spans="1:6">
      <c r="A375">
        <v>36886</v>
      </c>
      <c r="B375" t="s">
        <v>19825</v>
      </c>
      <c r="C375" t="s">
        <v>2752</v>
      </c>
      <c r="D375" t="s">
        <v>2160</v>
      </c>
      <c r="E375" s="557" t="s">
        <v>4523</v>
      </c>
      <c r="F375" s="225"/>
    </row>
    <row r="376" spans="1:6">
      <c r="A376">
        <v>38546</v>
      </c>
      <c r="B376" t="s">
        <v>19826</v>
      </c>
      <c r="C376" t="s">
        <v>2750</v>
      </c>
      <c r="D376" t="s">
        <v>2160</v>
      </c>
      <c r="E376" s="557" t="s">
        <v>19827</v>
      </c>
      <c r="F376" s="226"/>
    </row>
    <row r="377" spans="1:6">
      <c r="A377">
        <v>34549</v>
      </c>
      <c r="B377" t="s">
        <v>19828</v>
      </c>
      <c r="C377" t="s">
        <v>2750</v>
      </c>
      <c r="D377" t="s">
        <v>2160</v>
      </c>
      <c r="E377" s="557" t="s">
        <v>17605</v>
      </c>
      <c r="F377" s="225"/>
    </row>
    <row r="378" spans="1:6">
      <c r="A378">
        <v>6081</v>
      </c>
      <c r="B378" t="s">
        <v>19829</v>
      </c>
      <c r="C378" t="s">
        <v>2750</v>
      </c>
      <c r="D378" t="s">
        <v>2160</v>
      </c>
      <c r="E378" s="557" t="s">
        <v>19235</v>
      </c>
      <c r="F378" s="226"/>
    </row>
    <row r="379" spans="1:6">
      <c r="A379">
        <v>6077</v>
      </c>
      <c r="B379" t="s">
        <v>19830</v>
      </c>
      <c r="C379" t="s">
        <v>2750</v>
      </c>
      <c r="D379" t="s">
        <v>2160</v>
      </c>
      <c r="E379" s="557" t="s">
        <v>19307</v>
      </c>
      <c r="F379" s="225"/>
    </row>
    <row r="380" spans="1:6">
      <c r="A380">
        <v>6079</v>
      </c>
      <c r="B380" t="s">
        <v>19831</v>
      </c>
      <c r="C380" t="s">
        <v>2750</v>
      </c>
      <c r="D380" t="s">
        <v>2160</v>
      </c>
      <c r="E380" s="557" t="s">
        <v>6529</v>
      </c>
      <c r="F380" s="226"/>
    </row>
    <row r="381" spans="1:6">
      <c r="A381">
        <v>1091</v>
      </c>
      <c r="B381" t="s">
        <v>19832</v>
      </c>
      <c r="C381" t="s">
        <v>2747</v>
      </c>
      <c r="D381" t="s">
        <v>2160</v>
      </c>
      <c r="E381" s="557" t="s">
        <v>18862</v>
      </c>
      <c r="F381" s="225"/>
    </row>
    <row r="382" spans="1:6">
      <c r="A382">
        <v>1094</v>
      </c>
      <c r="B382" t="s">
        <v>19833</v>
      </c>
      <c r="C382" t="s">
        <v>2747</v>
      </c>
      <c r="D382" t="s">
        <v>2160</v>
      </c>
      <c r="E382" s="557" t="s">
        <v>8109</v>
      </c>
      <c r="F382" s="226"/>
    </row>
    <row r="383" spans="1:6">
      <c r="A383">
        <v>1095</v>
      </c>
      <c r="B383" t="s">
        <v>19834</v>
      </c>
      <c r="C383" t="s">
        <v>2747</v>
      </c>
      <c r="D383" t="s">
        <v>2160</v>
      </c>
      <c r="E383" s="557" t="s">
        <v>18851</v>
      </c>
      <c r="F383" s="225"/>
    </row>
    <row r="384" spans="1:6">
      <c r="A384">
        <v>1092</v>
      </c>
      <c r="B384" t="s">
        <v>19835</v>
      </c>
      <c r="C384" t="s">
        <v>2747</v>
      </c>
      <c r="D384" t="s">
        <v>2746</v>
      </c>
      <c r="E384" s="557" t="s">
        <v>18857</v>
      </c>
      <c r="F384" s="226"/>
    </row>
    <row r="385" spans="1:6">
      <c r="A385">
        <v>1093</v>
      </c>
      <c r="B385" t="s">
        <v>19836</v>
      </c>
      <c r="C385" t="s">
        <v>2747</v>
      </c>
      <c r="D385" t="s">
        <v>2160</v>
      </c>
      <c r="E385" s="557" t="s">
        <v>19837</v>
      </c>
      <c r="F385" s="225"/>
    </row>
    <row r="386" spans="1:6">
      <c r="A386">
        <v>1090</v>
      </c>
      <c r="B386" t="s">
        <v>19838</v>
      </c>
      <c r="C386" t="s">
        <v>2747</v>
      </c>
      <c r="D386" t="s">
        <v>2160</v>
      </c>
      <c r="E386" s="557" t="s">
        <v>19839</v>
      </c>
      <c r="F386" s="226"/>
    </row>
    <row r="387" spans="1:6">
      <c r="A387">
        <v>1096</v>
      </c>
      <c r="B387" t="s">
        <v>19840</v>
      </c>
      <c r="C387" t="s">
        <v>2747</v>
      </c>
      <c r="D387" t="s">
        <v>2160</v>
      </c>
      <c r="E387" s="557" t="s">
        <v>19841</v>
      </c>
      <c r="F387" s="225"/>
    </row>
    <row r="388" spans="1:6">
      <c r="A388">
        <v>1097</v>
      </c>
      <c r="B388" t="s">
        <v>19842</v>
      </c>
      <c r="C388" t="s">
        <v>2747</v>
      </c>
      <c r="D388" t="s">
        <v>2160</v>
      </c>
      <c r="E388" s="557" t="s">
        <v>19843</v>
      </c>
      <c r="F388" s="226"/>
    </row>
    <row r="389" spans="1:6">
      <c r="A389">
        <v>378</v>
      </c>
      <c r="B389" t="s">
        <v>19844</v>
      </c>
      <c r="C389" t="s">
        <v>2745</v>
      </c>
      <c r="D389" t="s">
        <v>2160</v>
      </c>
      <c r="E389" s="557" t="s">
        <v>11967</v>
      </c>
      <c r="F389" s="225"/>
    </row>
    <row r="390" spans="1:6">
      <c r="A390">
        <v>40911</v>
      </c>
      <c r="B390" t="s">
        <v>19845</v>
      </c>
      <c r="C390" t="s">
        <v>2754</v>
      </c>
      <c r="D390" t="s">
        <v>2160</v>
      </c>
      <c r="E390" s="557" t="s">
        <v>19846</v>
      </c>
      <c r="F390" s="226"/>
    </row>
    <row r="391" spans="1:6">
      <c r="A391">
        <v>33939</v>
      </c>
      <c r="B391" t="s">
        <v>19847</v>
      </c>
      <c r="C391" t="s">
        <v>2745</v>
      </c>
      <c r="D391" t="s">
        <v>2160</v>
      </c>
      <c r="E391" s="557" t="s">
        <v>19848</v>
      </c>
      <c r="F391" s="225"/>
    </row>
    <row r="392" spans="1:6">
      <c r="A392">
        <v>40815</v>
      </c>
      <c r="B392" t="s">
        <v>19849</v>
      </c>
      <c r="C392" t="s">
        <v>2754</v>
      </c>
      <c r="D392" t="s">
        <v>2160</v>
      </c>
      <c r="E392" s="557" t="s">
        <v>19850</v>
      </c>
      <c r="F392" s="226"/>
    </row>
    <row r="393" spans="1:6">
      <c r="A393">
        <v>34760</v>
      </c>
      <c r="B393" t="s">
        <v>19851</v>
      </c>
      <c r="C393" t="s">
        <v>2745</v>
      </c>
      <c r="D393" t="s">
        <v>2160</v>
      </c>
      <c r="E393" s="557" t="s">
        <v>19852</v>
      </c>
      <c r="F393" s="225"/>
    </row>
    <row r="394" spans="1:6">
      <c r="A394">
        <v>40935</v>
      </c>
      <c r="B394" t="s">
        <v>19853</v>
      </c>
      <c r="C394" t="s">
        <v>2754</v>
      </c>
      <c r="D394" t="s">
        <v>2160</v>
      </c>
      <c r="E394" s="557" t="s">
        <v>19854</v>
      </c>
      <c r="F394" s="226"/>
    </row>
    <row r="395" spans="1:6">
      <c r="A395">
        <v>33952</v>
      </c>
      <c r="B395" t="s">
        <v>19855</v>
      </c>
      <c r="C395" t="s">
        <v>2745</v>
      </c>
      <c r="D395" t="s">
        <v>2160</v>
      </c>
      <c r="E395" s="557" t="s">
        <v>19856</v>
      </c>
      <c r="F395" s="225"/>
    </row>
    <row r="396" spans="1:6">
      <c r="A396">
        <v>40816</v>
      </c>
      <c r="B396" t="s">
        <v>19857</v>
      </c>
      <c r="C396" t="s">
        <v>2754</v>
      </c>
      <c r="D396" t="s">
        <v>2160</v>
      </c>
      <c r="E396" s="557" t="s">
        <v>19858</v>
      </c>
      <c r="F396" s="226"/>
    </row>
    <row r="397" spans="1:6">
      <c r="A397">
        <v>33953</v>
      </c>
      <c r="B397" t="s">
        <v>19859</v>
      </c>
      <c r="C397" t="s">
        <v>2745</v>
      </c>
      <c r="D397" t="s">
        <v>2160</v>
      </c>
      <c r="E397" s="557" t="s">
        <v>19860</v>
      </c>
      <c r="F397" s="225"/>
    </row>
    <row r="398" spans="1:6">
      <c r="A398">
        <v>40817</v>
      </c>
      <c r="B398" t="s">
        <v>19861</v>
      </c>
      <c r="C398" t="s">
        <v>2754</v>
      </c>
      <c r="D398" t="s">
        <v>2160</v>
      </c>
      <c r="E398" s="557" t="s">
        <v>19862</v>
      </c>
      <c r="F398" s="226"/>
    </row>
    <row r="399" spans="1:6">
      <c r="A399">
        <v>13348</v>
      </c>
      <c r="B399" t="s">
        <v>19863</v>
      </c>
      <c r="C399" t="s">
        <v>2747</v>
      </c>
      <c r="D399" t="s">
        <v>2749</v>
      </c>
      <c r="E399" s="557" t="s">
        <v>4394</v>
      </c>
      <c r="F399" s="225"/>
    </row>
    <row r="400" spans="1:6">
      <c r="A400">
        <v>39211</v>
      </c>
      <c r="B400" t="s">
        <v>19864</v>
      </c>
      <c r="C400" t="s">
        <v>2747</v>
      </c>
      <c r="D400" t="s">
        <v>2160</v>
      </c>
      <c r="E400" s="557" t="s">
        <v>8840</v>
      </c>
      <c r="F400" s="226"/>
    </row>
    <row r="401" spans="1:6">
      <c r="A401">
        <v>39212</v>
      </c>
      <c r="B401" t="s">
        <v>19865</v>
      </c>
      <c r="C401" t="s">
        <v>2747</v>
      </c>
      <c r="D401" t="s">
        <v>2160</v>
      </c>
      <c r="E401" s="557" t="s">
        <v>9601</v>
      </c>
      <c r="F401" s="225"/>
    </row>
    <row r="402" spans="1:6">
      <c r="A402">
        <v>39208</v>
      </c>
      <c r="B402" t="s">
        <v>19866</v>
      </c>
      <c r="C402" t="s">
        <v>2747</v>
      </c>
      <c r="D402" t="s">
        <v>2160</v>
      </c>
      <c r="E402" s="557" t="s">
        <v>4971</v>
      </c>
      <c r="F402" s="226"/>
    </row>
    <row r="403" spans="1:6">
      <c r="A403">
        <v>39210</v>
      </c>
      <c r="B403" t="s">
        <v>19867</v>
      </c>
      <c r="C403" t="s">
        <v>2747</v>
      </c>
      <c r="D403" t="s">
        <v>2160</v>
      </c>
      <c r="E403" s="557" t="s">
        <v>11564</v>
      </c>
      <c r="F403" s="225"/>
    </row>
    <row r="404" spans="1:6">
      <c r="A404">
        <v>39214</v>
      </c>
      <c r="B404" t="s">
        <v>19868</v>
      </c>
      <c r="C404" t="s">
        <v>2747</v>
      </c>
      <c r="D404" t="s">
        <v>2160</v>
      </c>
      <c r="E404" s="557" t="s">
        <v>8939</v>
      </c>
      <c r="F404" s="226"/>
    </row>
    <row r="405" spans="1:6">
      <c r="A405">
        <v>39213</v>
      </c>
      <c r="B405" t="s">
        <v>19869</v>
      </c>
      <c r="C405" t="s">
        <v>2747</v>
      </c>
      <c r="D405" t="s">
        <v>2160</v>
      </c>
      <c r="E405" s="557" t="s">
        <v>19870</v>
      </c>
      <c r="F405" s="225"/>
    </row>
    <row r="406" spans="1:6">
      <c r="A406">
        <v>39209</v>
      </c>
      <c r="B406" t="s">
        <v>19871</v>
      </c>
      <c r="C406" t="s">
        <v>2747</v>
      </c>
      <c r="D406" t="s">
        <v>2160</v>
      </c>
      <c r="E406" s="557" t="s">
        <v>5051</v>
      </c>
      <c r="F406" s="226"/>
    </row>
    <row r="407" spans="1:6">
      <c r="A407">
        <v>39207</v>
      </c>
      <c r="B407" t="s">
        <v>19872</v>
      </c>
      <c r="C407" t="s">
        <v>2747</v>
      </c>
      <c r="D407" t="s">
        <v>2160</v>
      </c>
      <c r="E407" s="557" t="s">
        <v>11564</v>
      </c>
      <c r="F407" s="225"/>
    </row>
    <row r="408" spans="1:6">
      <c r="A408">
        <v>39215</v>
      </c>
      <c r="B408" t="s">
        <v>19873</v>
      </c>
      <c r="C408" t="s">
        <v>2747</v>
      </c>
      <c r="D408" t="s">
        <v>2160</v>
      </c>
      <c r="E408" s="557" t="s">
        <v>8932</v>
      </c>
      <c r="F408" s="226"/>
    </row>
    <row r="409" spans="1:6">
      <c r="A409">
        <v>39216</v>
      </c>
      <c r="B409" t="s">
        <v>19874</v>
      </c>
      <c r="C409" t="s">
        <v>2747</v>
      </c>
      <c r="D409" t="s">
        <v>2160</v>
      </c>
      <c r="E409" s="557" t="s">
        <v>8989</v>
      </c>
      <c r="F409" s="225"/>
    </row>
    <row r="410" spans="1:6">
      <c r="A410">
        <v>11267</v>
      </c>
      <c r="B410" t="s">
        <v>19875</v>
      </c>
      <c r="C410" t="s">
        <v>2747</v>
      </c>
      <c r="D410" t="s">
        <v>2749</v>
      </c>
      <c r="E410" s="557" t="s">
        <v>8844</v>
      </c>
      <c r="F410" s="226"/>
    </row>
    <row r="411" spans="1:6">
      <c r="A411">
        <v>379</v>
      </c>
      <c r="B411" t="s">
        <v>19876</v>
      </c>
      <c r="C411" t="s">
        <v>2747</v>
      </c>
      <c r="D411" t="s">
        <v>2749</v>
      </c>
      <c r="E411" s="557" t="s">
        <v>8844</v>
      </c>
      <c r="F411" s="225"/>
    </row>
    <row r="412" spans="1:6">
      <c r="A412">
        <v>510</v>
      </c>
      <c r="B412" t="s">
        <v>19877</v>
      </c>
      <c r="C412" t="s">
        <v>2752</v>
      </c>
      <c r="D412" t="s">
        <v>2160</v>
      </c>
      <c r="E412" s="557" t="s">
        <v>9662</v>
      </c>
      <c r="F412" s="226"/>
    </row>
    <row r="413" spans="1:6">
      <c r="A413">
        <v>516</v>
      </c>
      <c r="B413" t="s">
        <v>19878</v>
      </c>
      <c r="C413" t="s">
        <v>2752</v>
      </c>
      <c r="D413" t="s">
        <v>2160</v>
      </c>
      <c r="E413" s="557" t="s">
        <v>8912</v>
      </c>
      <c r="F413" s="225"/>
    </row>
    <row r="414" spans="1:6">
      <c r="A414">
        <v>509</v>
      </c>
      <c r="B414" t="s">
        <v>19879</v>
      </c>
      <c r="C414" t="s">
        <v>2752</v>
      </c>
      <c r="D414" t="s">
        <v>2160</v>
      </c>
      <c r="E414" s="557" t="s">
        <v>12065</v>
      </c>
      <c r="F414" s="226"/>
    </row>
    <row r="415" spans="1:6">
      <c r="A415">
        <v>40331</v>
      </c>
      <c r="B415" t="s">
        <v>19880</v>
      </c>
      <c r="C415" t="s">
        <v>2745</v>
      </c>
      <c r="D415" t="s">
        <v>2160</v>
      </c>
      <c r="E415" s="557" t="s">
        <v>19881</v>
      </c>
      <c r="F415" s="225"/>
    </row>
    <row r="416" spans="1:6">
      <c r="A416">
        <v>40930</v>
      </c>
      <c r="B416" t="s">
        <v>19882</v>
      </c>
      <c r="C416" t="s">
        <v>2754</v>
      </c>
      <c r="D416" t="s">
        <v>2160</v>
      </c>
      <c r="E416" s="557" t="s">
        <v>19883</v>
      </c>
      <c r="F416" s="226"/>
    </row>
    <row r="417" spans="1:6">
      <c r="A417">
        <v>11761</v>
      </c>
      <c r="B417" t="s">
        <v>19884</v>
      </c>
      <c r="C417" t="s">
        <v>2747</v>
      </c>
      <c r="D417" t="s">
        <v>2160</v>
      </c>
      <c r="E417" s="557" t="s">
        <v>16632</v>
      </c>
      <c r="F417" s="225"/>
    </row>
    <row r="418" spans="1:6">
      <c r="A418">
        <v>377</v>
      </c>
      <c r="B418" t="s">
        <v>19885</v>
      </c>
      <c r="C418" t="s">
        <v>2747</v>
      </c>
      <c r="D418" t="s">
        <v>2746</v>
      </c>
      <c r="E418" s="557" t="s">
        <v>13680</v>
      </c>
      <c r="F418" s="226"/>
    </row>
    <row r="419" spans="1:6">
      <c r="A419">
        <v>7588</v>
      </c>
      <c r="B419" t="s">
        <v>19886</v>
      </c>
      <c r="C419" t="s">
        <v>2747</v>
      </c>
      <c r="D419" t="s">
        <v>2746</v>
      </c>
      <c r="E419" s="557" t="s">
        <v>19887</v>
      </c>
      <c r="F419" s="225"/>
    </row>
    <row r="420" spans="1:6">
      <c r="A420">
        <v>34392</v>
      </c>
      <c r="B420" t="s">
        <v>19888</v>
      </c>
      <c r="C420" t="s">
        <v>2745</v>
      </c>
      <c r="D420" t="s">
        <v>2160</v>
      </c>
      <c r="E420" s="557" t="s">
        <v>12035</v>
      </c>
      <c r="F420" s="226"/>
    </row>
    <row r="421" spans="1:6">
      <c r="A421">
        <v>40908</v>
      </c>
      <c r="B421" t="s">
        <v>19889</v>
      </c>
      <c r="C421" t="s">
        <v>2754</v>
      </c>
      <c r="D421" t="s">
        <v>2160</v>
      </c>
      <c r="E421" s="557" t="s">
        <v>19890</v>
      </c>
      <c r="F421" s="225"/>
    </row>
    <row r="422" spans="1:6">
      <c r="A422">
        <v>34551</v>
      </c>
      <c r="B422" t="s">
        <v>19891</v>
      </c>
      <c r="C422" t="s">
        <v>2745</v>
      </c>
      <c r="D422" t="s">
        <v>2160</v>
      </c>
      <c r="E422" s="557" t="s">
        <v>8802</v>
      </c>
      <c r="F422" s="226"/>
    </row>
    <row r="423" spans="1:6">
      <c r="A423">
        <v>41078</v>
      </c>
      <c r="B423" t="s">
        <v>19892</v>
      </c>
      <c r="C423" t="s">
        <v>2754</v>
      </c>
      <c r="D423" t="s">
        <v>2160</v>
      </c>
      <c r="E423" s="557" t="s">
        <v>19893</v>
      </c>
      <c r="F423" s="225"/>
    </row>
    <row r="424" spans="1:6">
      <c r="A424">
        <v>246</v>
      </c>
      <c r="B424" t="s">
        <v>19894</v>
      </c>
      <c r="C424" t="s">
        <v>2745</v>
      </c>
      <c r="D424" t="s">
        <v>2160</v>
      </c>
      <c r="E424" s="557" t="s">
        <v>11266</v>
      </c>
      <c r="F424" s="226"/>
    </row>
    <row r="425" spans="1:6">
      <c r="A425">
        <v>40927</v>
      </c>
      <c r="B425" t="s">
        <v>19895</v>
      </c>
      <c r="C425" t="s">
        <v>2754</v>
      </c>
      <c r="D425" t="s">
        <v>2160</v>
      </c>
      <c r="E425" s="557" t="s">
        <v>19896</v>
      </c>
      <c r="F425" s="225"/>
    </row>
    <row r="426" spans="1:6">
      <c r="A426">
        <v>2350</v>
      </c>
      <c r="B426" t="s">
        <v>19897</v>
      </c>
      <c r="C426" t="s">
        <v>2745</v>
      </c>
      <c r="D426" t="s">
        <v>2160</v>
      </c>
      <c r="E426" s="557" t="s">
        <v>13897</v>
      </c>
      <c r="F426" s="226"/>
    </row>
    <row r="427" spans="1:6">
      <c r="A427">
        <v>40812</v>
      </c>
      <c r="B427" t="s">
        <v>19898</v>
      </c>
      <c r="C427" t="s">
        <v>2754</v>
      </c>
      <c r="D427" t="s">
        <v>2160</v>
      </c>
      <c r="E427" s="557" t="s">
        <v>19899</v>
      </c>
      <c r="F427" s="225"/>
    </row>
    <row r="428" spans="1:6">
      <c r="A428">
        <v>245</v>
      </c>
      <c r="B428" t="s">
        <v>19900</v>
      </c>
      <c r="C428" t="s">
        <v>2745</v>
      </c>
      <c r="D428" t="s">
        <v>2160</v>
      </c>
      <c r="E428" s="557" t="s">
        <v>11245</v>
      </c>
      <c r="F428" s="226"/>
    </row>
    <row r="429" spans="1:6">
      <c r="A429">
        <v>41090</v>
      </c>
      <c r="B429" t="s">
        <v>19901</v>
      </c>
      <c r="C429" t="s">
        <v>2754</v>
      </c>
      <c r="D429" t="s">
        <v>2160</v>
      </c>
      <c r="E429" s="557" t="s">
        <v>19902</v>
      </c>
      <c r="F429" s="225"/>
    </row>
    <row r="430" spans="1:6">
      <c r="A430">
        <v>251</v>
      </c>
      <c r="B430" t="s">
        <v>19903</v>
      </c>
      <c r="C430" t="s">
        <v>2745</v>
      </c>
      <c r="D430" t="s">
        <v>2160</v>
      </c>
      <c r="E430" s="557" t="s">
        <v>18622</v>
      </c>
      <c r="F430" s="226"/>
    </row>
    <row r="431" spans="1:6">
      <c r="A431">
        <v>40975</v>
      </c>
      <c r="B431" t="s">
        <v>19904</v>
      </c>
      <c r="C431" t="s">
        <v>2754</v>
      </c>
      <c r="D431" t="s">
        <v>2160</v>
      </c>
      <c r="E431" s="557" t="s">
        <v>19905</v>
      </c>
      <c r="F431" s="225"/>
    </row>
    <row r="432" spans="1:6">
      <c r="A432">
        <v>6127</v>
      </c>
      <c r="B432" t="s">
        <v>19906</v>
      </c>
      <c r="C432" t="s">
        <v>2745</v>
      </c>
      <c r="D432" t="s">
        <v>2160</v>
      </c>
      <c r="E432" s="557" t="s">
        <v>8933</v>
      </c>
      <c r="F432" s="226"/>
    </row>
    <row r="433" spans="1:6">
      <c r="A433">
        <v>41072</v>
      </c>
      <c r="B433" t="s">
        <v>19907</v>
      </c>
      <c r="C433" t="s">
        <v>2754</v>
      </c>
      <c r="D433" t="s">
        <v>2160</v>
      </c>
      <c r="E433" s="557" t="s">
        <v>19908</v>
      </c>
      <c r="F433" s="225"/>
    </row>
    <row r="434" spans="1:6">
      <c r="A434">
        <v>6121</v>
      </c>
      <c r="B434" t="s">
        <v>19909</v>
      </c>
      <c r="C434" t="s">
        <v>2745</v>
      </c>
      <c r="D434" t="s">
        <v>2160</v>
      </c>
      <c r="E434" s="557" t="s">
        <v>11583</v>
      </c>
      <c r="F434" s="226"/>
    </row>
    <row r="435" spans="1:6">
      <c r="A435">
        <v>41071</v>
      </c>
      <c r="B435" t="s">
        <v>19910</v>
      </c>
      <c r="C435" t="s">
        <v>2754</v>
      </c>
      <c r="D435" t="s">
        <v>2160</v>
      </c>
      <c r="E435" s="557" t="s">
        <v>19911</v>
      </c>
      <c r="F435" s="225"/>
    </row>
    <row r="436" spans="1:6">
      <c r="A436">
        <v>244</v>
      </c>
      <c r="B436" t="s">
        <v>19912</v>
      </c>
      <c r="C436" t="s">
        <v>2745</v>
      </c>
      <c r="D436" t="s">
        <v>2160</v>
      </c>
      <c r="E436" s="557" t="s">
        <v>12286</v>
      </c>
      <c r="F436" s="226"/>
    </row>
    <row r="437" spans="1:6">
      <c r="A437">
        <v>41093</v>
      </c>
      <c r="B437" t="s">
        <v>19913</v>
      </c>
      <c r="C437" t="s">
        <v>2754</v>
      </c>
      <c r="D437" t="s">
        <v>2160</v>
      </c>
      <c r="E437" s="557" t="s">
        <v>19914</v>
      </c>
      <c r="F437" s="225"/>
    </row>
    <row r="438" spans="1:6">
      <c r="A438">
        <v>532</v>
      </c>
      <c r="B438" t="s">
        <v>19915</v>
      </c>
      <c r="C438" t="s">
        <v>2745</v>
      </c>
      <c r="D438" t="s">
        <v>2160</v>
      </c>
      <c r="E438" s="557" t="s">
        <v>12641</v>
      </c>
      <c r="F438" s="226"/>
    </row>
    <row r="439" spans="1:6">
      <c r="A439">
        <v>40931</v>
      </c>
      <c r="B439" t="s">
        <v>19916</v>
      </c>
      <c r="C439" t="s">
        <v>2754</v>
      </c>
      <c r="D439" t="s">
        <v>2160</v>
      </c>
      <c r="E439" s="557" t="s">
        <v>19917</v>
      </c>
      <c r="F439" s="225"/>
    </row>
    <row r="440" spans="1:6">
      <c r="A440">
        <v>36150</v>
      </c>
      <c r="B440" t="s">
        <v>19918</v>
      </c>
      <c r="C440" t="s">
        <v>2747</v>
      </c>
      <c r="D440" t="s">
        <v>2160</v>
      </c>
      <c r="E440" s="557" t="s">
        <v>18839</v>
      </c>
      <c r="F440" s="226"/>
    </row>
    <row r="441" spans="1:6">
      <c r="A441">
        <v>4760</v>
      </c>
      <c r="B441" t="s">
        <v>19919</v>
      </c>
      <c r="C441" t="s">
        <v>2745</v>
      </c>
      <c r="D441" t="s">
        <v>2160</v>
      </c>
      <c r="E441" s="557" t="s">
        <v>19292</v>
      </c>
      <c r="F441" s="225"/>
    </row>
    <row r="442" spans="1:6">
      <c r="A442">
        <v>41069</v>
      </c>
      <c r="B442" t="s">
        <v>19920</v>
      </c>
      <c r="C442" t="s">
        <v>2754</v>
      </c>
      <c r="D442" t="s">
        <v>2160</v>
      </c>
      <c r="E442" s="557" t="s">
        <v>19921</v>
      </c>
      <c r="F442" s="226"/>
    </row>
    <row r="443" spans="1:6">
      <c r="A443">
        <v>10422</v>
      </c>
      <c r="B443" t="s">
        <v>19922</v>
      </c>
      <c r="C443" t="s">
        <v>2747</v>
      </c>
      <c r="D443" t="s">
        <v>2160</v>
      </c>
      <c r="E443" s="557" t="s">
        <v>19923</v>
      </c>
      <c r="F443" s="225"/>
    </row>
    <row r="444" spans="1:6">
      <c r="A444">
        <v>44019</v>
      </c>
      <c r="B444" t="s">
        <v>19924</v>
      </c>
      <c r="C444" t="s">
        <v>2747</v>
      </c>
      <c r="D444" t="s">
        <v>2160</v>
      </c>
      <c r="E444" s="557" t="s">
        <v>14052</v>
      </c>
      <c r="F444" s="226"/>
    </row>
    <row r="445" spans="1:6">
      <c r="A445">
        <v>36520</v>
      </c>
      <c r="B445" t="s">
        <v>19925</v>
      </c>
      <c r="C445" t="s">
        <v>2747</v>
      </c>
      <c r="D445" t="s">
        <v>2160</v>
      </c>
      <c r="E445" s="557" t="s">
        <v>19926</v>
      </c>
      <c r="F445" s="225"/>
    </row>
    <row r="446" spans="1:6">
      <c r="A446">
        <v>42319</v>
      </c>
      <c r="B446" t="s">
        <v>19927</v>
      </c>
      <c r="C446" t="s">
        <v>2747</v>
      </c>
      <c r="D446" t="s">
        <v>2160</v>
      </c>
      <c r="E446" s="557" t="s">
        <v>19928</v>
      </c>
      <c r="F446" s="226"/>
    </row>
    <row r="447" spans="1:6">
      <c r="A447">
        <v>10420</v>
      </c>
      <c r="B447" t="s">
        <v>19929</v>
      </c>
      <c r="C447" t="s">
        <v>2747</v>
      </c>
      <c r="D447" t="s">
        <v>2746</v>
      </c>
      <c r="E447" s="557" t="s">
        <v>19930</v>
      </c>
      <c r="F447" s="225"/>
    </row>
    <row r="448" spans="1:6">
      <c r="A448">
        <v>10421</v>
      </c>
      <c r="B448" t="s">
        <v>19931</v>
      </c>
      <c r="C448" t="s">
        <v>2747</v>
      </c>
      <c r="D448" t="s">
        <v>2160</v>
      </c>
      <c r="E448" s="557" t="s">
        <v>18212</v>
      </c>
      <c r="F448" s="226"/>
    </row>
    <row r="449" spans="1:6">
      <c r="A449">
        <v>11786</v>
      </c>
      <c r="B449" t="s">
        <v>19932</v>
      </c>
      <c r="C449" t="s">
        <v>2747</v>
      </c>
      <c r="D449" t="s">
        <v>2160</v>
      </c>
      <c r="E449" s="557" t="s">
        <v>19933</v>
      </c>
      <c r="F449" s="225"/>
    </row>
    <row r="450" spans="1:6">
      <c r="A450">
        <v>10</v>
      </c>
      <c r="B450" t="s">
        <v>19934</v>
      </c>
      <c r="C450" t="s">
        <v>2747</v>
      </c>
      <c r="D450" t="s">
        <v>2160</v>
      </c>
      <c r="E450" s="557" t="s">
        <v>8776</v>
      </c>
      <c r="F450" s="226"/>
    </row>
    <row r="451" spans="1:6">
      <c r="A451">
        <v>4815</v>
      </c>
      <c r="B451" t="s">
        <v>19935</v>
      </c>
      <c r="C451" t="s">
        <v>2747</v>
      </c>
      <c r="D451" t="s">
        <v>2160</v>
      </c>
      <c r="E451" s="557" t="s">
        <v>4629</v>
      </c>
      <c r="F451" s="225"/>
    </row>
    <row r="452" spans="1:6">
      <c r="A452">
        <v>541</v>
      </c>
      <c r="B452" t="s">
        <v>19936</v>
      </c>
      <c r="C452" t="s">
        <v>2747</v>
      </c>
      <c r="D452" t="s">
        <v>2746</v>
      </c>
      <c r="E452" s="557" t="s">
        <v>11950</v>
      </c>
      <c r="F452" s="226"/>
    </row>
    <row r="453" spans="1:6">
      <c r="A453">
        <v>542</v>
      </c>
      <c r="B453" t="s">
        <v>19937</v>
      </c>
      <c r="C453" t="s">
        <v>2747</v>
      </c>
      <c r="D453" t="s">
        <v>2160</v>
      </c>
      <c r="E453" s="557" t="s">
        <v>12295</v>
      </c>
      <c r="F453" s="225"/>
    </row>
    <row r="454" spans="1:6">
      <c r="A454">
        <v>540</v>
      </c>
      <c r="B454" t="s">
        <v>19938</v>
      </c>
      <c r="C454" t="s">
        <v>2747</v>
      </c>
      <c r="D454" t="s">
        <v>2160</v>
      </c>
      <c r="E454" s="557" t="s">
        <v>17506</v>
      </c>
      <c r="F454" s="226"/>
    </row>
    <row r="455" spans="1:6">
      <c r="A455">
        <v>38364</v>
      </c>
      <c r="B455" t="s">
        <v>19939</v>
      </c>
      <c r="C455" t="s">
        <v>2747</v>
      </c>
      <c r="D455" t="s">
        <v>2160</v>
      </c>
      <c r="E455" s="557" t="s">
        <v>17507</v>
      </c>
      <c r="F455" s="225"/>
    </row>
    <row r="456" spans="1:6">
      <c r="A456">
        <v>11692</v>
      </c>
      <c r="B456" t="s">
        <v>19940</v>
      </c>
      <c r="C456" t="s">
        <v>2748</v>
      </c>
      <c r="D456" t="s">
        <v>2160</v>
      </c>
      <c r="E456" s="557" t="s">
        <v>12162</v>
      </c>
      <c r="F456" s="226"/>
    </row>
    <row r="457" spans="1:6">
      <c r="A457">
        <v>1746</v>
      </c>
      <c r="B457" t="s">
        <v>19941</v>
      </c>
      <c r="C457" t="s">
        <v>2747</v>
      </c>
      <c r="D457" t="s">
        <v>2746</v>
      </c>
      <c r="E457" s="557" t="s">
        <v>13683</v>
      </c>
      <c r="F457" s="225"/>
    </row>
    <row r="458" spans="1:6">
      <c r="A458">
        <v>1748</v>
      </c>
      <c r="B458" t="s">
        <v>19942</v>
      </c>
      <c r="C458" t="s">
        <v>2747</v>
      </c>
      <c r="D458" t="s">
        <v>2160</v>
      </c>
      <c r="E458" s="557" t="s">
        <v>19943</v>
      </c>
      <c r="F458" s="226"/>
    </row>
    <row r="459" spans="1:6">
      <c r="A459">
        <v>1749</v>
      </c>
      <c r="B459" t="s">
        <v>19944</v>
      </c>
      <c r="C459" t="s">
        <v>2747</v>
      </c>
      <c r="D459" t="s">
        <v>2160</v>
      </c>
      <c r="E459" s="557" t="s">
        <v>19945</v>
      </c>
      <c r="F459" s="225"/>
    </row>
    <row r="460" spans="1:6">
      <c r="A460">
        <v>37412</v>
      </c>
      <c r="B460" t="s">
        <v>19946</v>
      </c>
      <c r="C460" t="s">
        <v>2747</v>
      </c>
      <c r="D460" t="s">
        <v>2160</v>
      </c>
      <c r="E460" s="557" t="s">
        <v>19947</v>
      </c>
      <c r="F460" s="226"/>
    </row>
    <row r="461" spans="1:6">
      <c r="A461">
        <v>1745</v>
      </c>
      <c r="B461" t="s">
        <v>19948</v>
      </c>
      <c r="C461" t="s">
        <v>2747</v>
      </c>
      <c r="D461" t="s">
        <v>2160</v>
      </c>
      <c r="E461" s="557" t="s">
        <v>19949</v>
      </c>
      <c r="F461" s="225"/>
    </row>
    <row r="462" spans="1:6">
      <c r="A462">
        <v>1750</v>
      </c>
      <c r="B462" t="s">
        <v>19950</v>
      </c>
      <c r="C462" t="s">
        <v>2747</v>
      </c>
      <c r="D462" t="s">
        <v>2160</v>
      </c>
      <c r="E462" s="557" t="s">
        <v>19951</v>
      </c>
      <c r="F462" s="226"/>
    </row>
    <row r="463" spans="1:6">
      <c r="A463">
        <v>11687</v>
      </c>
      <c r="B463" t="s">
        <v>19952</v>
      </c>
      <c r="C463" t="s">
        <v>2751</v>
      </c>
      <c r="D463" t="s">
        <v>2160</v>
      </c>
      <c r="E463" s="557" t="s">
        <v>19953</v>
      </c>
      <c r="F463" s="225"/>
    </row>
    <row r="464" spans="1:6">
      <c r="A464">
        <v>11689</v>
      </c>
      <c r="B464" t="s">
        <v>19954</v>
      </c>
      <c r="C464" t="s">
        <v>2751</v>
      </c>
      <c r="D464" t="s">
        <v>2160</v>
      </c>
      <c r="E464" s="557" t="s">
        <v>19955</v>
      </c>
      <c r="F464" s="226"/>
    </row>
    <row r="465" spans="1:8">
      <c r="A465">
        <v>11693</v>
      </c>
      <c r="B465" t="s">
        <v>19956</v>
      </c>
      <c r="C465" t="s">
        <v>2748</v>
      </c>
      <c r="D465" t="s">
        <v>2160</v>
      </c>
      <c r="E465" s="557" t="s">
        <v>17508</v>
      </c>
      <c r="F465" s="225"/>
    </row>
    <row r="466" spans="1:8">
      <c r="A466">
        <v>36215</v>
      </c>
      <c r="B466" t="s">
        <v>19957</v>
      </c>
      <c r="C466" t="s">
        <v>2747</v>
      </c>
      <c r="D466" t="s">
        <v>2749</v>
      </c>
      <c r="E466" s="557" t="s">
        <v>19958</v>
      </c>
      <c r="F466" s="226"/>
    </row>
    <row r="467" spans="1:8">
      <c r="A467">
        <v>42439</v>
      </c>
      <c r="B467" t="s">
        <v>19959</v>
      </c>
      <c r="C467" t="s">
        <v>2747</v>
      </c>
      <c r="D467" t="s">
        <v>2749</v>
      </c>
      <c r="E467" s="557" t="s">
        <v>19960</v>
      </c>
      <c r="F467" s="225"/>
    </row>
    <row r="468" spans="1:8">
      <c r="A468">
        <v>38381</v>
      </c>
      <c r="B468" t="s">
        <v>19961</v>
      </c>
      <c r="C468" t="s">
        <v>2747</v>
      </c>
      <c r="D468" t="s">
        <v>2160</v>
      </c>
      <c r="E468" s="557" t="s">
        <v>4846</v>
      </c>
      <c r="F468" s="226"/>
      <c r="H468">
        <f>E468*1.2764</f>
        <v>11.500363999999999</v>
      </c>
    </row>
    <row r="469" spans="1:8">
      <c r="A469">
        <v>39621</v>
      </c>
      <c r="B469" t="s">
        <v>19962</v>
      </c>
      <c r="C469" t="s">
        <v>2756</v>
      </c>
      <c r="D469" t="s">
        <v>2160</v>
      </c>
      <c r="E469" s="557" t="s">
        <v>19963</v>
      </c>
      <c r="F469" s="225"/>
    </row>
    <row r="470" spans="1:8">
      <c r="A470">
        <v>39624</v>
      </c>
      <c r="B470" t="s">
        <v>19964</v>
      </c>
      <c r="C470" t="s">
        <v>2756</v>
      </c>
      <c r="D470" t="s">
        <v>2160</v>
      </c>
      <c r="E470" s="557" t="s">
        <v>19965</v>
      </c>
      <c r="F470" s="226"/>
    </row>
    <row r="471" spans="1:8">
      <c r="A471">
        <v>39615</v>
      </c>
      <c r="B471" t="s">
        <v>19966</v>
      </c>
      <c r="C471" t="s">
        <v>2747</v>
      </c>
      <c r="D471" t="s">
        <v>2160</v>
      </c>
      <c r="E471" s="557" t="s">
        <v>19967</v>
      </c>
      <c r="F471" s="225"/>
    </row>
    <row r="472" spans="1:8">
      <c r="A472">
        <v>39620</v>
      </c>
      <c r="B472" t="s">
        <v>19968</v>
      </c>
      <c r="C472" t="s">
        <v>2747</v>
      </c>
      <c r="D472" t="s">
        <v>2160</v>
      </c>
      <c r="E472" s="557" t="s">
        <v>19969</v>
      </c>
      <c r="F472" s="226"/>
    </row>
    <row r="473" spans="1:8">
      <c r="A473">
        <v>39623</v>
      </c>
      <c r="B473" t="s">
        <v>19970</v>
      </c>
      <c r="C473" t="s">
        <v>2747</v>
      </c>
      <c r="D473" t="s">
        <v>2160</v>
      </c>
      <c r="E473" s="557" t="s">
        <v>19971</v>
      </c>
      <c r="F473" s="225"/>
    </row>
    <row r="474" spans="1:8">
      <c r="A474">
        <v>36207</v>
      </c>
      <c r="B474" t="s">
        <v>19972</v>
      </c>
      <c r="C474" t="s">
        <v>2747</v>
      </c>
      <c r="D474" t="s">
        <v>2749</v>
      </c>
      <c r="E474" s="557" t="s">
        <v>19973</v>
      </c>
      <c r="F474" s="226"/>
    </row>
    <row r="475" spans="1:8">
      <c r="A475">
        <v>36209</v>
      </c>
      <c r="B475" t="s">
        <v>19974</v>
      </c>
      <c r="C475" t="s">
        <v>2747</v>
      </c>
      <c r="D475" t="s">
        <v>2749</v>
      </c>
      <c r="E475" s="557" t="s">
        <v>19975</v>
      </c>
      <c r="F475" s="225"/>
    </row>
    <row r="476" spans="1:8">
      <c r="A476">
        <v>36210</v>
      </c>
      <c r="B476" t="s">
        <v>19976</v>
      </c>
      <c r="C476" t="s">
        <v>2747</v>
      </c>
      <c r="D476" t="s">
        <v>2749</v>
      </c>
      <c r="E476" s="557" t="s">
        <v>19977</v>
      </c>
      <c r="F476" s="226"/>
    </row>
    <row r="477" spans="1:8">
      <c r="A477">
        <v>36204</v>
      </c>
      <c r="B477" t="s">
        <v>19978</v>
      </c>
      <c r="C477" t="s">
        <v>2747</v>
      </c>
      <c r="D477" t="s">
        <v>2749</v>
      </c>
      <c r="E477" s="557" t="s">
        <v>19979</v>
      </c>
      <c r="F477" s="225"/>
    </row>
    <row r="478" spans="1:8">
      <c r="A478">
        <v>36205</v>
      </c>
      <c r="B478" t="s">
        <v>19980</v>
      </c>
      <c r="C478" t="s">
        <v>2747</v>
      </c>
      <c r="D478" t="s">
        <v>2749</v>
      </c>
      <c r="E478" s="557" t="s">
        <v>19981</v>
      </c>
      <c r="F478" s="226"/>
    </row>
    <row r="479" spans="1:8">
      <c r="A479">
        <v>36081</v>
      </c>
      <c r="B479" t="s">
        <v>19982</v>
      </c>
      <c r="C479" t="s">
        <v>2747</v>
      </c>
      <c r="D479" t="s">
        <v>2749</v>
      </c>
      <c r="E479" s="557" t="s">
        <v>19983</v>
      </c>
      <c r="F479" s="225"/>
    </row>
    <row r="480" spans="1:8">
      <c r="A480">
        <v>36206</v>
      </c>
      <c r="B480" t="s">
        <v>19984</v>
      </c>
      <c r="C480" t="s">
        <v>2747</v>
      </c>
      <c r="D480" t="s">
        <v>2749</v>
      </c>
      <c r="E480" s="557" t="s">
        <v>19985</v>
      </c>
      <c r="F480" s="226"/>
    </row>
    <row r="481" spans="1:6">
      <c r="A481">
        <v>36218</v>
      </c>
      <c r="B481" t="s">
        <v>19986</v>
      </c>
      <c r="C481" t="s">
        <v>2747</v>
      </c>
      <c r="D481" t="s">
        <v>2749</v>
      </c>
      <c r="E481" s="557" t="s">
        <v>13660</v>
      </c>
      <c r="F481" s="225"/>
    </row>
    <row r="482" spans="1:6">
      <c r="A482">
        <v>36220</v>
      </c>
      <c r="B482" t="s">
        <v>19987</v>
      </c>
      <c r="C482" t="s">
        <v>2747</v>
      </c>
      <c r="D482" t="s">
        <v>2749</v>
      </c>
      <c r="E482" s="557" t="s">
        <v>11950</v>
      </c>
      <c r="F482" s="226"/>
    </row>
    <row r="483" spans="1:6">
      <c r="A483">
        <v>36080</v>
      </c>
      <c r="B483" t="s">
        <v>19988</v>
      </c>
      <c r="C483" t="s">
        <v>2747</v>
      </c>
      <c r="D483" t="s">
        <v>2749</v>
      </c>
      <c r="E483" s="557" t="s">
        <v>13928</v>
      </c>
      <c r="F483" s="225"/>
    </row>
    <row r="484" spans="1:6">
      <c r="A484">
        <v>36223</v>
      </c>
      <c r="B484" t="s">
        <v>19989</v>
      </c>
      <c r="C484" t="s">
        <v>2747</v>
      </c>
      <c r="D484" t="s">
        <v>2749</v>
      </c>
      <c r="E484" s="557" t="s">
        <v>17509</v>
      </c>
      <c r="F484" s="226"/>
    </row>
    <row r="485" spans="1:6">
      <c r="A485">
        <v>546</v>
      </c>
      <c r="B485" t="s">
        <v>19990</v>
      </c>
      <c r="C485" t="s">
        <v>2752</v>
      </c>
      <c r="D485" t="s">
        <v>2746</v>
      </c>
      <c r="E485" s="557" t="s">
        <v>8914</v>
      </c>
      <c r="F485" s="225"/>
    </row>
    <row r="486" spans="1:6">
      <c r="A486">
        <v>566</v>
      </c>
      <c r="B486" t="s">
        <v>19991</v>
      </c>
      <c r="C486" t="s">
        <v>2751</v>
      </c>
      <c r="D486" t="s">
        <v>2160</v>
      </c>
      <c r="E486" s="557" t="s">
        <v>12669</v>
      </c>
      <c r="F486" s="226"/>
    </row>
    <row r="487" spans="1:6">
      <c r="A487">
        <v>565</v>
      </c>
      <c r="B487" t="s">
        <v>19992</v>
      </c>
      <c r="C487" t="s">
        <v>2751</v>
      </c>
      <c r="D487" t="s">
        <v>2160</v>
      </c>
      <c r="E487" s="557" t="s">
        <v>11938</v>
      </c>
      <c r="F487" s="225"/>
    </row>
    <row r="488" spans="1:6">
      <c r="A488">
        <v>555</v>
      </c>
      <c r="B488" t="s">
        <v>19993</v>
      </c>
      <c r="C488" t="s">
        <v>2751</v>
      </c>
      <c r="D488" t="s">
        <v>2160</v>
      </c>
      <c r="E488" s="557" t="s">
        <v>15393</v>
      </c>
      <c r="F488" s="226"/>
    </row>
    <row r="489" spans="1:6">
      <c r="A489">
        <v>557</v>
      </c>
      <c r="B489" t="s">
        <v>19994</v>
      </c>
      <c r="C489" t="s">
        <v>2751</v>
      </c>
      <c r="D489" t="s">
        <v>2160</v>
      </c>
      <c r="E489" s="557" t="s">
        <v>17510</v>
      </c>
      <c r="F489" s="225"/>
    </row>
    <row r="490" spans="1:6">
      <c r="A490">
        <v>552</v>
      </c>
      <c r="B490" t="s">
        <v>19995</v>
      </c>
      <c r="C490" t="s">
        <v>2751</v>
      </c>
      <c r="D490" t="s">
        <v>2160</v>
      </c>
      <c r="E490" s="557" t="s">
        <v>11987</v>
      </c>
      <c r="F490" s="226"/>
    </row>
    <row r="491" spans="1:6">
      <c r="A491">
        <v>563</v>
      </c>
      <c r="B491" t="s">
        <v>19996</v>
      </c>
      <c r="C491" t="s">
        <v>2751</v>
      </c>
      <c r="D491" t="s">
        <v>2160</v>
      </c>
      <c r="E491" s="557" t="s">
        <v>13695</v>
      </c>
      <c r="F491" s="225"/>
    </row>
    <row r="492" spans="1:6">
      <c r="A492">
        <v>549</v>
      </c>
      <c r="B492" t="s">
        <v>19997</v>
      </c>
      <c r="C492" t="s">
        <v>2751</v>
      </c>
      <c r="D492" t="s">
        <v>2160</v>
      </c>
      <c r="E492" s="557" t="s">
        <v>11873</v>
      </c>
      <c r="F492" s="226"/>
    </row>
    <row r="493" spans="1:6">
      <c r="A493">
        <v>551</v>
      </c>
      <c r="B493" t="s">
        <v>19998</v>
      </c>
      <c r="C493" t="s">
        <v>2751</v>
      </c>
      <c r="D493" t="s">
        <v>2160</v>
      </c>
      <c r="E493" s="557" t="s">
        <v>17511</v>
      </c>
      <c r="F493" s="225"/>
    </row>
    <row r="494" spans="1:6">
      <c r="A494">
        <v>559</v>
      </c>
      <c r="B494" t="s">
        <v>19999</v>
      </c>
      <c r="C494" t="s">
        <v>2751</v>
      </c>
      <c r="D494" t="s">
        <v>2160</v>
      </c>
      <c r="E494" s="557" t="s">
        <v>11842</v>
      </c>
      <c r="F494" s="226"/>
    </row>
    <row r="495" spans="1:6">
      <c r="A495">
        <v>560</v>
      </c>
      <c r="B495" t="s">
        <v>20000</v>
      </c>
      <c r="C495" t="s">
        <v>2751</v>
      </c>
      <c r="D495" t="s">
        <v>2160</v>
      </c>
      <c r="E495" s="557" t="s">
        <v>12141</v>
      </c>
      <c r="F495" s="225"/>
    </row>
    <row r="496" spans="1:6">
      <c r="A496">
        <v>547</v>
      </c>
      <c r="B496" t="s">
        <v>20001</v>
      </c>
      <c r="C496" t="s">
        <v>2751</v>
      </c>
      <c r="D496" t="s">
        <v>2160</v>
      </c>
      <c r="E496" s="557" t="s">
        <v>11209</v>
      </c>
      <c r="F496" s="226"/>
    </row>
    <row r="497" spans="1:6">
      <c r="A497">
        <v>38127</v>
      </c>
      <c r="B497" t="s">
        <v>20002</v>
      </c>
      <c r="C497" t="s">
        <v>2747</v>
      </c>
      <c r="D497" t="s">
        <v>2160</v>
      </c>
      <c r="E497" s="557" t="s">
        <v>20003</v>
      </c>
      <c r="F497" s="225"/>
    </row>
    <row r="498" spans="1:6">
      <c r="A498">
        <v>38060</v>
      </c>
      <c r="B498" t="s">
        <v>20004</v>
      </c>
      <c r="C498" t="s">
        <v>2747</v>
      </c>
      <c r="D498" t="s">
        <v>2160</v>
      </c>
      <c r="E498" s="557" t="s">
        <v>12047</v>
      </c>
      <c r="F498" s="226"/>
    </row>
    <row r="499" spans="1:6">
      <c r="A499">
        <v>10956</v>
      </c>
      <c r="B499" t="s">
        <v>20005</v>
      </c>
      <c r="C499" t="s">
        <v>2747</v>
      </c>
      <c r="D499" t="s">
        <v>2160</v>
      </c>
      <c r="E499" s="557" t="s">
        <v>20006</v>
      </c>
      <c r="F499" s="225"/>
    </row>
    <row r="500" spans="1:6">
      <c r="A500">
        <v>39380</v>
      </c>
      <c r="B500" t="s">
        <v>20007</v>
      </c>
      <c r="C500" t="s">
        <v>2747</v>
      </c>
      <c r="D500" t="s">
        <v>2749</v>
      </c>
      <c r="E500" s="557" t="s">
        <v>13156</v>
      </c>
      <c r="F500" s="226"/>
    </row>
    <row r="501" spans="1:6">
      <c r="A501">
        <v>13374</v>
      </c>
      <c r="B501" t="s">
        <v>20008</v>
      </c>
      <c r="C501" t="s">
        <v>2747</v>
      </c>
      <c r="D501" t="s">
        <v>2749</v>
      </c>
      <c r="E501" s="557" t="s">
        <v>20009</v>
      </c>
      <c r="F501" s="225"/>
    </row>
    <row r="502" spans="1:6">
      <c r="A502">
        <v>37597</v>
      </c>
      <c r="B502" t="s">
        <v>20010</v>
      </c>
      <c r="C502" t="s">
        <v>2747</v>
      </c>
      <c r="D502" t="s">
        <v>2749</v>
      </c>
      <c r="E502" s="557" t="s">
        <v>20011</v>
      </c>
      <c r="F502" s="226"/>
    </row>
    <row r="503" spans="1:6">
      <c r="A503">
        <v>183</v>
      </c>
      <c r="B503" t="s">
        <v>20012</v>
      </c>
      <c r="C503" t="s">
        <v>2757</v>
      </c>
      <c r="D503" t="s">
        <v>2746</v>
      </c>
      <c r="E503" s="557" t="s">
        <v>17970</v>
      </c>
      <c r="F503" s="225"/>
    </row>
    <row r="504" spans="1:6">
      <c r="A504">
        <v>184</v>
      </c>
      <c r="B504" t="s">
        <v>20013</v>
      </c>
      <c r="C504" t="s">
        <v>2757</v>
      </c>
      <c r="D504" t="s">
        <v>2160</v>
      </c>
      <c r="E504" s="557" t="s">
        <v>20014</v>
      </c>
      <c r="F504" s="226"/>
    </row>
    <row r="505" spans="1:6">
      <c r="A505">
        <v>181</v>
      </c>
      <c r="B505" t="s">
        <v>20015</v>
      </c>
      <c r="C505" t="s">
        <v>2757</v>
      </c>
      <c r="D505" t="s">
        <v>2160</v>
      </c>
      <c r="E505" s="557" t="s">
        <v>20016</v>
      </c>
      <c r="F505" s="225"/>
    </row>
    <row r="506" spans="1:6">
      <c r="A506">
        <v>20001</v>
      </c>
      <c r="B506" t="s">
        <v>20017</v>
      </c>
      <c r="C506" t="s">
        <v>2757</v>
      </c>
      <c r="D506" t="s">
        <v>2160</v>
      </c>
      <c r="E506" s="557" t="s">
        <v>20018</v>
      </c>
      <c r="F506" s="226"/>
    </row>
    <row r="507" spans="1:6">
      <c r="A507">
        <v>39837</v>
      </c>
      <c r="B507" t="s">
        <v>20019</v>
      </c>
      <c r="C507" t="s">
        <v>2757</v>
      </c>
      <c r="D507" t="s">
        <v>2749</v>
      </c>
      <c r="E507" s="557" t="s">
        <v>17513</v>
      </c>
      <c r="F507" s="225"/>
    </row>
    <row r="508" spans="1:6">
      <c r="A508">
        <v>10535</v>
      </c>
      <c r="B508" t="s">
        <v>20020</v>
      </c>
      <c r="C508" t="s">
        <v>2747</v>
      </c>
      <c r="D508" t="s">
        <v>2749</v>
      </c>
      <c r="E508" s="557" t="s">
        <v>20021</v>
      </c>
      <c r="F508" s="226"/>
    </row>
    <row r="509" spans="1:6">
      <c r="A509">
        <v>10537</v>
      </c>
      <c r="B509" t="s">
        <v>20022</v>
      </c>
      <c r="C509" t="s">
        <v>2747</v>
      </c>
      <c r="D509" t="s">
        <v>2749</v>
      </c>
      <c r="E509" s="557" t="s">
        <v>20023</v>
      </c>
      <c r="F509" s="225"/>
    </row>
    <row r="510" spans="1:6">
      <c r="A510">
        <v>13891</v>
      </c>
      <c r="B510" t="s">
        <v>20024</v>
      </c>
      <c r="C510" t="s">
        <v>2747</v>
      </c>
      <c r="D510" t="s">
        <v>2749</v>
      </c>
      <c r="E510" s="557" t="s">
        <v>20025</v>
      </c>
      <c r="F510" s="226"/>
    </row>
    <row r="511" spans="1:6">
      <c r="A511">
        <v>25975</v>
      </c>
      <c r="B511" t="s">
        <v>20026</v>
      </c>
      <c r="C511" t="s">
        <v>2747</v>
      </c>
      <c r="D511" t="s">
        <v>2749</v>
      </c>
      <c r="E511" s="557" t="s">
        <v>20027</v>
      </c>
      <c r="F511" s="225"/>
    </row>
    <row r="512" spans="1:6">
      <c r="A512">
        <v>36396</v>
      </c>
      <c r="B512" t="s">
        <v>20028</v>
      </c>
      <c r="C512" t="s">
        <v>2747</v>
      </c>
      <c r="D512" t="s">
        <v>2749</v>
      </c>
      <c r="E512" s="557" t="s">
        <v>20029</v>
      </c>
      <c r="F512" s="226"/>
    </row>
    <row r="513" spans="1:6">
      <c r="A513">
        <v>36397</v>
      </c>
      <c r="B513" t="s">
        <v>20030</v>
      </c>
      <c r="C513" t="s">
        <v>2747</v>
      </c>
      <c r="D513" t="s">
        <v>2749</v>
      </c>
      <c r="E513" s="557" t="s">
        <v>20031</v>
      </c>
      <c r="F513" s="225"/>
    </row>
    <row r="514" spans="1:6">
      <c r="A514">
        <v>36398</v>
      </c>
      <c r="B514" t="s">
        <v>20032</v>
      </c>
      <c r="C514" t="s">
        <v>2747</v>
      </c>
      <c r="D514" t="s">
        <v>2749</v>
      </c>
      <c r="E514" s="557" t="s">
        <v>20033</v>
      </c>
      <c r="F514" s="226"/>
    </row>
    <row r="515" spans="1:6">
      <c r="A515">
        <v>647</v>
      </c>
      <c r="B515" t="s">
        <v>20034</v>
      </c>
      <c r="C515" t="s">
        <v>2745</v>
      </c>
      <c r="D515" t="s">
        <v>2160</v>
      </c>
      <c r="E515" s="557" t="s">
        <v>11406</v>
      </c>
      <c r="F515" s="225"/>
    </row>
    <row r="516" spans="1:6">
      <c r="A516">
        <v>40920</v>
      </c>
      <c r="B516" t="s">
        <v>20035</v>
      </c>
      <c r="C516" t="s">
        <v>2754</v>
      </c>
      <c r="D516" t="s">
        <v>2160</v>
      </c>
      <c r="E516" s="557" t="s">
        <v>20036</v>
      </c>
      <c r="F516" s="226"/>
    </row>
    <row r="517" spans="1:6">
      <c r="A517">
        <v>715</v>
      </c>
      <c r="B517" t="s">
        <v>20037</v>
      </c>
      <c r="C517" t="s">
        <v>2747</v>
      </c>
      <c r="D517" t="s">
        <v>2746</v>
      </c>
      <c r="E517" s="557" t="s">
        <v>8906</v>
      </c>
      <c r="F517" s="225"/>
    </row>
    <row r="518" spans="1:6">
      <c r="A518">
        <v>716</v>
      </c>
      <c r="B518" t="s">
        <v>20038</v>
      </c>
      <c r="C518" t="s">
        <v>2747</v>
      </c>
      <c r="D518" t="s">
        <v>2160</v>
      </c>
      <c r="E518" s="557" t="s">
        <v>11892</v>
      </c>
      <c r="F518" s="226"/>
    </row>
    <row r="519" spans="1:6">
      <c r="A519">
        <v>38783</v>
      </c>
      <c r="B519" t="s">
        <v>20039</v>
      </c>
      <c r="C519" t="s">
        <v>2747</v>
      </c>
      <c r="D519" t="s">
        <v>2160</v>
      </c>
      <c r="E519" s="557" t="s">
        <v>5011</v>
      </c>
      <c r="F519" s="225"/>
    </row>
    <row r="520" spans="1:6">
      <c r="A520">
        <v>37593</v>
      </c>
      <c r="B520" t="s">
        <v>20040</v>
      </c>
      <c r="C520" t="s">
        <v>2747</v>
      </c>
      <c r="D520" t="s">
        <v>2160</v>
      </c>
      <c r="E520" s="557" t="s">
        <v>8854</v>
      </c>
      <c r="F520" s="226"/>
    </row>
    <row r="521" spans="1:6">
      <c r="A521">
        <v>37594</v>
      </c>
      <c r="B521" t="s">
        <v>20041</v>
      </c>
      <c r="C521" t="s">
        <v>2747</v>
      </c>
      <c r="D521" t="s">
        <v>2160</v>
      </c>
      <c r="E521" s="557" t="s">
        <v>8391</v>
      </c>
      <c r="F521" s="225"/>
    </row>
    <row r="522" spans="1:6">
      <c r="A522">
        <v>37592</v>
      </c>
      <c r="B522" t="s">
        <v>20042</v>
      </c>
      <c r="C522" t="s">
        <v>2747</v>
      </c>
      <c r="D522" t="s">
        <v>2160</v>
      </c>
      <c r="E522" s="557" t="s">
        <v>4378</v>
      </c>
      <c r="F522" s="226"/>
    </row>
    <row r="523" spans="1:6">
      <c r="A523">
        <v>7266</v>
      </c>
      <c r="B523" t="s">
        <v>20043</v>
      </c>
      <c r="C523" t="s">
        <v>2758</v>
      </c>
      <c r="D523" t="s">
        <v>2746</v>
      </c>
      <c r="E523" s="557" t="s">
        <v>17514</v>
      </c>
      <c r="F523" s="225"/>
    </row>
    <row r="524" spans="1:6">
      <c r="A524">
        <v>7270</v>
      </c>
      <c r="B524" t="s">
        <v>20044</v>
      </c>
      <c r="C524" t="s">
        <v>2747</v>
      </c>
      <c r="D524" t="s">
        <v>2160</v>
      </c>
      <c r="E524" s="557" t="s">
        <v>4523</v>
      </c>
      <c r="F524" s="226"/>
    </row>
    <row r="525" spans="1:6">
      <c r="A525">
        <v>7267</v>
      </c>
      <c r="B525" t="s">
        <v>20045</v>
      </c>
      <c r="C525" t="s">
        <v>2747</v>
      </c>
      <c r="D525" t="s">
        <v>2160</v>
      </c>
      <c r="E525" s="557" t="s">
        <v>5128</v>
      </c>
      <c r="F525" s="225"/>
    </row>
    <row r="526" spans="1:6">
      <c r="A526">
        <v>7269</v>
      </c>
      <c r="B526" t="s">
        <v>20046</v>
      </c>
      <c r="C526" t="s">
        <v>2747</v>
      </c>
      <c r="D526" t="s">
        <v>2160</v>
      </c>
      <c r="E526" s="557" t="s">
        <v>8387</v>
      </c>
      <c r="F526" s="226"/>
    </row>
    <row r="527" spans="1:6">
      <c r="A527">
        <v>7271</v>
      </c>
      <c r="B527" t="s">
        <v>20047</v>
      </c>
      <c r="C527" t="s">
        <v>2747</v>
      </c>
      <c r="D527" t="s">
        <v>2160</v>
      </c>
      <c r="E527" s="557" t="s">
        <v>4961</v>
      </c>
      <c r="F527" s="225"/>
    </row>
    <row r="528" spans="1:6">
      <c r="A528">
        <v>7268</v>
      </c>
      <c r="B528" t="s">
        <v>20048</v>
      </c>
      <c r="C528" t="s">
        <v>2747</v>
      </c>
      <c r="D528" t="s">
        <v>2160</v>
      </c>
      <c r="E528" s="557" t="s">
        <v>4270</v>
      </c>
      <c r="F528" s="226"/>
    </row>
    <row r="529" spans="1:6">
      <c r="A529">
        <v>34556</v>
      </c>
      <c r="B529" t="s">
        <v>20049</v>
      </c>
      <c r="C529" t="s">
        <v>2747</v>
      </c>
      <c r="D529" t="s">
        <v>2160</v>
      </c>
      <c r="E529" s="557" t="s">
        <v>18215</v>
      </c>
      <c r="F529" s="225"/>
    </row>
    <row r="530" spans="1:6">
      <c r="A530">
        <v>37873</v>
      </c>
      <c r="B530" t="s">
        <v>20050</v>
      </c>
      <c r="C530" t="s">
        <v>2747</v>
      </c>
      <c r="D530" t="s">
        <v>2160</v>
      </c>
      <c r="E530" s="557" t="s">
        <v>20051</v>
      </c>
      <c r="F530" s="226"/>
    </row>
    <row r="531" spans="1:6">
      <c r="A531">
        <v>34564</v>
      </c>
      <c r="B531" t="s">
        <v>20052</v>
      </c>
      <c r="C531" t="s">
        <v>2747</v>
      </c>
      <c r="D531" t="s">
        <v>2160</v>
      </c>
      <c r="E531" s="557" t="s">
        <v>8825</v>
      </c>
      <c r="F531" s="225"/>
    </row>
    <row r="532" spans="1:6">
      <c r="A532">
        <v>34565</v>
      </c>
      <c r="B532" t="s">
        <v>20053</v>
      </c>
      <c r="C532" t="s">
        <v>2747</v>
      </c>
      <c r="D532" t="s">
        <v>2160</v>
      </c>
      <c r="E532" s="557" t="s">
        <v>20054</v>
      </c>
      <c r="F532" s="226"/>
    </row>
    <row r="533" spans="1:6">
      <c r="A533">
        <v>38590</v>
      </c>
      <c r="B533" t="s">
        <v>20055</v>
      </c>
      <c r="C533" t="s">
        <v>2747</v>
      </c>
      <c r="D533" t="s">
        <v>2160</v>
      </c>
      <c r="E533" s="557" t="s">
        <v>12325</v>
      </c>
      <c r="F533" s="225"/>
    </row>
    <row r="534" spans="1:6">
      <c r="A534">
        <v>34566</v>
      </c>
      <c r="B534" t="s">
        <v>20056</v>
      </c>
      <c r="C534" t="s">
        <v>2747</v>
      </c>
      <c r="D534" t="s">
        <v>2160</v>
      </c>
      <c r="E534" s="557" t="s">
        <v>4800</v>
      </c>
      <c r="F534" s="226"/>
    </row>
    <row r="535" spans="1:6">
      <c r="A535">
        <v>34567</v>
      </c>
      <c r="B535" t="s">
        <v>20057</v>
      </c>
      <c r="C535" t="s">
        <v>2747</v>
      </c>
      <c r="D535" t="s">
        <v>2160</v>
      </c>
      <c r="E535" s="557" t="s">
        <v>18274</v>
      </c>
      <c r="F535" s="225"/>
    </row>
    <row r="536" spans="1:6">
      <c r="A536">
        <v>38591</v>
      </c>
      <c r="B536" t="s">
        <v>20058</v>
      </c>
      <c r="C536" t="s">
        <v>2747</v>
      </c>
      <c r="D536" t="s">
        <v>2160</v>
      </c>
      <c r="E536" s="557" t="s">
        <v>18209</v>
      </c>
      <c r="F536" s="226"/>
    </row>
    <row r="537" spans="1:6">
      <c r="A537">
        <v>34568</v>
      </c>
      <c r="B537" t="s">
        <v>20059</v>
      </c>
      <c r="C537" t="s">
        <v>2747</v>
      </c>
      <c r="D537" t="s">
        <v>2160</v>
      </c>
      <c r="E537" s="557" t="s">
        <v>4968</v>
      </c>
      <c r="F537" s="225"/>
    </row>
    <row r="538" spans="1:6">
      <c r="A538">
        <v>34569</v>
      </c>
      <c r="B538" t="s">
        <v>20060</v>
      </c>
      <c r="C538" t="s">
        <v>2747</v>
      </c>
      <c r="D538" t="s">
        <v>2160</v>
      </c>
      <c r="E538" s="557" t="s">
        <v>20054</v>
      </c>
      <c r="F538" s="226"/>
    </row>
    <row r="539" spans="1:6">
      <c r="A539">
        <v>34570</v>
      </c>
      <c r="B539" t="s">
        <v>20061</v>
      </c>
      <c r="C539" t="s">
        <v>2747</v>
      </c>
      <c r="D539" t="s">
        <v>2160</v>
      </c>
      <c r="E539" s="557" t="s">
        <v>5066</v>
      </c>
      <c r="F539" s="225"/>
    </row>
    <row r="540" spans="1:6">
      <c r="A540">
        <v>25070</v>
      </c>
      <c r="B540" t="s">
        <v>20062</v>
      </c>
      <c r="C540" t="s">
        <v>2747</v>
      </c>
      <c r="D540" t="s">
        <v>2160</v>
      </c>
      <c r="E540" s="557" t="s">
        <v>11859</v>
      </c>
      <c r="F540" s="226"/>
    </row>
    <row r="541" spans="1:6">
      <c r="A541">
        <v>34571</v>
      </c>
      <c r="B541" t="s">
        <v>20063</v>
      </c>
      <c r="C541" t="s">
        <v>2747</v>
      </c>
      <c r="D541" t="s">
        <v>2160</v>
      </c>
      <c r="E541" s="557" t="s">
        <v>13820</v>
      </c>
      <c r="F541" s="225"/>
    </row>
    <row r="542" spans="1:6">
      <c r="A542">
        <v>34573</v>
      </c>
      <c r="B542" t="s">
        <v>20064</v>
      </c>
      <c r="C542" t="s">
        <v>2747</v>
      </c>
      <c r="D542" t="s">
        <v>2160</v>
      </c>
      <c r="E542" s="557" t="s">
        <v>6582</v>
      </c>
      <c r="F542" s="226"/>
    </row>
    <row r="543" spans="1:6">
      <c r="A543">
        <v>37107</v>
      </c>
      <c r="B543" t="s">
        <v>20065</v>
      </c>
      <c r="C543" t="s">
        <v>2747</v>
      </c>
      <c r="D543" t="s">
        <v>2160</v>
      </c>
      <c r="E543" s="557" t="s">
        <v>5179</v>
      </c>
      <c r="F543" s="225"/>
    </row>
    <row r="544" spans="1:6">
      <c r="A544">
        <v>34576</v>
      </c>
      <c r="B544" t="s">
        <v>20066</v>
      </c>
      <c r="C544" t="s">
        <v>2747</v>
      </c>
      <c r="D544" t="s">
        <v>2160</v>
      </c>
      <c r="E544" s="557" t="s">
        <v>9265</v>
      </c>
      <c r="F544" s="226"/>
    </row>
    <row r="545" spans="1:6">
      <c r="A545">
        <v>34577</v>
      </c>
      <c r="B545" t="s">
        <v>20067</v>
      </c>
      <c r="C545" t="s">
        <v>2747</v>
      </c>
      <c r="D545" t="s">
        <v>2160</v>
      </c>
      <c r="E545" s="557" t="s">
        <v>5463</v>
      </c>
      <c r="F545" s="225"/>
    </row>
    <row r="546" spans="1:6">
      <c r="A546">
        <v>34578</v>
      </c>
      <c r="B546" t="s">
        <v>20068</v>
      </c>
      <c r="C546" t="s">
        <v>2747</v>
      </c>
      <c r="D546" t="s">
        <v>2160</v>
      </c>
      <c r="E546" s="557" t="s">
        <v>5884</v>
      </c>
      <c r="F546" s="226"/>
    </row>
    <row r="547" spans="1:6">
      <c r="A547">
        <v>34579</v>
      </c>
      <c r="B547" t="s">
        <v>20069</v>
      </c>
      <c r="C547" t="s">
        <v>2747</v>
      </c>
      <c r="D547" t="s">
        <v>2160</v>
      </c>
      <c r="E547" s="557" t="s">
        <v>5879</v>
      </c>
      <c r="F547" s="225"/>
    </row>
    <row r="548" spans="1:6">
      <c r="A548">
        <v>25067</v>
      </c>
      <c r="B548" t="s">
        <v>20070</v>
      </c>
      <c r="C548" t="s">
        <v>2747</v>
      </c>
      <c r="D548" t="s">
        <v>2160</v>
      </c>
      <c r="E548" s="557" t="s">
        <v>13879</v>
      </c>
      <c r="F548" s="226"/>
    </row>
    <row r="549" spans="1:6">
      <c r="A549">
        <v>34580</v>
      </c>
      <c r="B549" t="s">
        <v>20071</v>
      </c>
      <c r="C549" t="s">
        <v>2747</v>
      </c>
      <c r="D549" t="s">
        <v>2160</v>
      </c>
      <c r="E549" s="557" t="s">
        <v>12093</v>
      </c>
      <c r="F549" s="225"/>
    </row>
    <row r="550" spans="1:6">
      <c r="A550">
        <v>25071</v>
      </c>
      <c r="B550" t="s">
        <v>20072</v>
      </c>
      <c r="C550" t="s">
        <v>2747</v>
      </c>
      <c r="D550" t="s">
        <v>2160</v>
      </c>
      <c r="E550" s="557" t="s">
        <v>11570</v>
      </c>
      <c r="F550" s="226"/>
    </row>
    <row r="551" spans="1:6">
      <c r="A551">
        <v>38395</v>
      </c>
      <c r="B551" t="s">
        <v>20073</v>
      </c>
      <c r="C551" t="s">
        <v>2747</v>
      </c>
      <c r="D551" t="s">
        <v>2160</v>
      </c>
      <c r="E551" s="557" t="s">
        <v>5986</v>
      </c>
      <c r="F551" s="225"/>
    </row>
    <row r="552" spans="1:6">
      <c r="A552">
        <v>34583</v>
      </c>
      <c r="B552" t="s">
        <v>20074</v>
      </c>
      <c r="C552" t="s">
        <v>2748</v>
      </c>
      <c r="D552" t="s">
        <v>2160</v>
      </c>
      <c r="E552" s="557" t="s">
        <v>18278</v>
      </c>
      <c r="F552" s="226"/>
    </row>
    <row r="553" spans="1:6">
      <c r="A553">
        <v>34584</v>
      </c>
      <c r="B553" t="s">
        <v>20075</v>
      </c>
      <c r="C553" t="s">
        <v>2748</v>
      </c>
      <c r="D553" t="s">
        <v>2160</v>
      </c>
      <c r="E553" s="557" t="s">
        <v>20076</v>
      </c>
      <c r="F553" s="225"/>
    </row>
    <row r="554" spans="1:6">
      <c r="A554">
        <v>709</v>
      </c>
      <c r="B554" t="s">
        <v>20077</v>
      </c>
      <c r="C554" t="s">
        <v>2748</v>
      </c>
      <c r="D554" t="s">
        <v>2749</v>
      </c>
      <c r="E554" s="557" t="s">
        <v>20078</v>
      </c>
      <c r="F554" s="226"/>
    </row>
    <row r="555" spans="1:6">
      <c r="A555">
        <v>34599</v>
      </c>
      <c r="B555" t="s">
        <v>20079</v>
      </c>
      <c r="C555" t="s">
        <v>2747</v>
      </c>
      <c r="D555" t="s">
        <v>2160</v>
      </c>
      <c r="E555" s="557" t="s">
        <v>12216</v>
      </c>
      <c r="F555" s="225"/>
    </row>
    <row r="556" spans="1:6">
      <c r="A556">
        <v>34592</v>
      </c>
      <c r="B556" t="s">
        <v>20080</v>
      </c>
      <c r="C556" t="s">
        <v>2747</v>
      </c>
      <c r="D556" t="s">
        <v>2160</v>
      </c>
      <c r="E556" s="557" t="s">
        <v>11175</v>
      </c>
      <c r="F556" s="226"/>
    </row>
    <row r="557" spans="1:6">
      <c r="A557">
        <v>37103</v>
      </c>
      <c r="B557" t="s">
        <v>20081</v>
      </c>
      <c r="C557" t="s">
        <v>2747</v>
      </c>
      <c r="D557" t="s">
        <v>2160</v>
      </c>
      <c r="E557" s="557" t="s">
        <v>4758</v>
      </c>
      <c r="F557" s="225"/>
    </row>
    <row r="558" spans="1:6">
      <c r="A558">
        <v>34555</v>
      </c>
      <c r="B558" t="s">
        <v>20082</v>
      </c>
      <c r="C558" t="s">
        <v>2747</v>
      </c>
      <c r="D558" t="s">
        <v>2160</v>
      </c>
      <c r="E558" s="557" t="s">
        <v>6005</v>
      </c>
      <c r="F558" s="226"/>
    </row>
    <row r="559" spans="1:6">
      <c r="A559">
        <v>674</v>
      </c>
      <c r="B559" t="s">
        <v>20083</v>
      </c>
      <c r="C559" t="s">
        <v>2748</v>
      </c>
      <c r="D559" t="s">
        <v>2749</v>
      </c>
      <c r="E559" s="557" t="s">
        <v>17515</v>
      </c>
      <c r="F559" s="225"/>
    </row>
    <row r="560" spans="1:6">
      <c r="A560">
        <v>34600</v>
      </c>
      <c r="B560" t="s">
        <v>20084</v>
      </c>
      <c r="C560" t="s">
        <v>2748</v>
      </c>
      <c r="D560" t="s">
        <v>2749</v>
      </c>
      <c r="E560" s="557" t="s">
        <v>11239</v>
      </c>
      <c r="F560" s="226"/>
    </row>
    <row r="561" spans="1:6">
      <c r="A561">
        <v>652</v>
      </c>
      <c r="B561" t="s">
        <v>20085</v>
      </c>
      <c r="C561" t="s">
        <v>2748</v>
      </c>
      <c r="D561" t="s">
        <v>2749</v>
      </c>
      <c r="E561" s="557" t="s">
        <v>17516</v>
      </c>
      <c r="F561" s="225"/>
    </row>
    <row r="562" spans="1:6">
      <c r="A562">
        <v>651</v>
      </c>
      <c r="B562" t="s">
        <v>20086</v>
      </c>
      <c r="C562" t="s">
        <v>2747</v>
      </c>
      <c r="D562" t="s">
        <v>2160</v>
      </c>
      <c r="E562" s="557" t="s">
        <v>7948</v>
      </c>
      <c r="F562" s="226"/>
    </row>
    <row r="563" spans="1:6">
      <c r="A563">
        <v>654</v>
      </c>
      <c r="B563" t="s">
        <v>20087</v>
      </c>
      <c r="C563" t="s">
        <v>2747</v>
      </c>
      <c r="D563" t="s">
        <v>2160</v>
      </c>
      <c r="E563" s="557" t="s">
        <v>18215</v>
      </c>
      <c r="F563" s="225"/>
    </row>
    <row r="564" spans="1:6">
      <c r="A564">
        <v>650</v>
      </c>
      <c r="B564" t="s">
        <v>20088</v>
      </c>
      <c r="C564" t="s">
        <v>2747</v>
      </c>
      <c r="D564" t="s">
        <v>2746</v>
      </c>
      <c r="E564" s="557" t="s">
        <v>20089</v>
      </c>
      <c r="F564" s="226"/>
    </row>
    <row r="565" spans="1:6">
      <c r="A565">
        <v>718</v>
      </c>
      <c r="B565" t="s">
        <v>20090</v>
      </c>
      <c r="C565" t="s">
        <v>2747</v>
      </c>
      <c r="D565" t="s">
        <v>2160</v>
      </c>
      <c r="E565" s="557" t="s">
        <v>8987</v>
      </c>
      <c r="F565" s="225"/>
    </row>
    <row r="566" spans="1:6">
      <c r="A566">
        <v>11981</v>
      </c>
      <c r="B566" t="s">
        <v>20091</v>
      </c>
      <c r="C566" t="s">
        <v>2747</v>
      </c>
      <c r="D566" t="s">
        <v>2160</v>
      </c>
      <c r="E566" s="557" t="s">
        <v>12106</v>
      </c>
      <c r="F566" s="226"/>
    </row>
    <row r="567" spans="1:6">
      <c r="A567">
        <v>34586</v>
      </c>
      <c r="B567" t="s">
        <v>20092</v>
      </c>
      <c r="C567" t="s">
        <v>2747</v>
      </c>
      <c r="D567" t="s">
        <v>2160</v>
      </c>
      <c r="E567" s="557" t="s">
        <v>5159</v>
      </c>
      <c r="F567" s="225"/>
    </row>
    <row r="568" spans="1:6">
      <c r="A568">
        <v>38603</v>
      </c>
      <c r="B568" t="s">
        <v>20093</v>
      </c>
      <c r="C568" t="s">
        <v>2747</v>
      </c>
      <c r="D568" t="s">
        <v>2160</v>
      </c>
      <c r="E568" s="557" t="s">
        <v>5355</v>
      </c>
      <c r="F568" s="226"/>
    </row>
    <row r="569" spans="1:6">
      <c r="A569">
        <v>34588</v>
      </c>
      <c r="B569" t="s">
        <v>20094</v>
      </c>
      <c r="C569" t="s">
        <v>2747</v>
      </c>
      <c r="D569" t="s">
        <v>2160</v>
      </c>
      <c r="E569" s="557" t="s">
        <v>4288</v>
      </c>
      <c r="F569" s="225"/>
    </row>
    <row r="570" spans="1:6">
      <c r="A570">
        <v>34590</v>
      </c>
      <c r="B570" t="s">
        <v>20095</v>
      </c>
      <c r="C570" t="s">
        <v>2747</v>
      </c>
      <c r="D570" t="s">
        <v>2160</v>
      </c>
      <c r="E570" s="557" t="s">
        <v>8840</v>
      </c>
      <c r="F570" s="226"/>
    </row>
    <row r="571" spans="1:6">
      <c r="A571">
        <v>34591</v>
      </c>
      <c r="B571" t="s">
        <v>20096</v>
      </c>
      <c r="C571" t="s">
        <v>2747</v>
      </c>
      <c r="D571" t="s">
        <v>2160</v>
      </c>
      <c r="E571" s="557" t="s">
        <v>8798</v>
      </c>
      <c r="F571" s="225"/>
    </row>
    <row r="572" spans="1:6">
      <c r="A572">
        <v>41372</v>
      </c>
      <c r="B572" t="s">
        <v>20097</v>
      </c>
      <c r="C572" t="s">
        <v>2748</v>
      </c>
      <c r="D572" t="s">
        <v>2749</v>
      </c>
      <c r="E572" s="557" t="s">
        <v>17517</v>
      </c>
      <c r="F572" s="226"/>
    </row>
    <row r="573" spans="1:6">
      <c r="A573">
        <v>41371</v>
      </c>
      <c r="B573" t="s">
        <v>20098</v>
      </c>
      <c r="C573" t="s">
        <v>2748</v>
      </c>
      <c r="D573" t="s">
        <v>2749</v>
      </c>
      <c r="E573" s="557" t="s">
        <v>17518</v>
      </c>
      <c r="F573" s="225"/>
    </row>
    <row r="574" spans="1:6">
      <c r="A574">
        <v>40517</v>
      </c>
      <c r="B574" t="s">
        <v>20099</v>
      </c>
      <c r="C574" t="s">
        <v>2748</v>
      </c>
      <c r="D574" t="s">
        <v>2160</v>
      </c>
      <c r="E574" s="557" t="s">
        <v>20100</v>
      </c>
      <c r="F574" s="226"/>
    </row>
    <row r="575" spans="1:6">
      <c r="A575">
        <v>40515</v>
      </c>
      <c r="B575" t="s">
        <v>20101</v>
      </c>
      <c r="C575" t="s">
        <v>2748</v>
      </c>
      <c r="D575" t="s">
        <v>2160</v>
      </c>
      <c r="E575" s="557" t="s">
        <v>20102</v>
      </c>
      <c r="F575" s="225"/>
    </row>
    <row r="576" spans="1:6">
      <c r="A576">
        <v>40529</v>
      </c>
      <c r="B576" t="s">
        <v>20103</v>
      </c>
      <c r="C576" t="s">
        <v>2748</v>
      </c>
      <c r="D576" t="s">
        <v>2160</v>
      </c>
      <c r="E576" s="557" t="s">
        <v>18419</v>
      </c>
      <c r="F576" s="226"/>
    </row>
    <row r="577" spans="1:6">
      <c r="A577">
        <v>36170</v>
      </c>
      <c r="B577" t="s">
        <v>20104</v>
      </c>
      <c r="C577" t="s">
        <v>2748</v>
      </c>
      <c r="D577" t="s">
        <v>2746</v>
      </c>
      <c r="E577" s="557" t="s">
        <v>11680</v>
      </c>
      <c r="F577" s="225"/>
    </row>
    <row r="578" spans="1:6">
      <c r="A578">
        <v>40524</v>
      </c>
      <c r="B578" t="s">
        <v>20105</v>
      </c>
      <c r="C578" t="s">
        <v>2748</v>
      </c>
      <c r="D578" t="s">
        <v>2160</v>
      </c>
      <c r="E578" s="557" t="s">
        <v>20106</v>
      </c>
      <c r="F578" s="226"/>
    </row>
    <row r="579" spans="1:6">
      <c r="A579">
        <v>36156</v>
      </c>
      <c r="B579" t="s">
        <v>20107</v>
      </c>
      <c r="C579" t="s">
        <v>2748</v>
      </c>
      <c r="D579" t="s">
        <v>2160</v>
      </c>
      <c r="E579" s="557" t="s">
        <v>18738</v>
      </c>
      <c r="F579" s="225"/>
    </row>
    <row r="580" spans="1:6">
      <c r="A580">
        <v>36155</v>
      </c>
      <c r="B580" t="s">
        <v>20108</v>
      </c>
      <c r="C580" t="s">
        <v>2748</v>
      </c>
      <c r="D580" t="s">
        <v>2160</v>
      </c>
      <c r="E580" s="557" t="s">
        <v>20109</v>
      </c>
      <c r="F580" s="226"/>
    </row>
    <row r="581" spans="1:6">
      <c r="A581">
        <v>36154</v>
      </c>
      <c r="B581" t="s">
        <v>20110</v>
      </c>
      <c r="C581" t="s">
        <v>2748</v>
      </c>
      <c r="D581" t="s">
        <v>2160</v>
      </c>
      <c r="E581" s="557" t="s">
        <v>13664</v>
      </c>
      <c r="F581" s="225"/>
    </row>
    <row r="582" spans="1:6">
      <c r="A582">
        <v>695</v>
      </c>
      <c r="B582" t="s">
        <v>20111</v>
      </c>
      <c r="C582" t="s">
        <v>2748</v>
      </c>
      <c r="D582" t="s">
        <v>2160</v>
      </c>
      <c r="E582" s="557" t="s">
        <v>18049</v>
      </c>
      <c r="F582" s="226"/>
    </row>
    <row r="583" spans="1:6">
      <c r="A583">
        <v>679</v>
      </c>
      <c r="B583" t="s">
        <v>20112</v>
      </c>
      <c r="C583" t="s">
        <v>2748</v>
      </c>
      <c r="D583" t="s">
        <v>2160</v>
      </c>
      <c r="E583" s="557" t="s">
        <v>18419</v>
      </c>
      <c r="F583" s="225"/>
    </row>
    <row r="584" spans="1:6">
      <c r="A584">
        <v>711</v>
      </c>
      <c r="B584" t="s">
        <v>20113</v>
      </c>
      <c r="C584" t="s">
        <v>2748</v>
      </c>
      <c r="D584" t="s">
        <v>2160</v>
      </c>
      <c r="E584" s="557" t="s">
        <v>20114</v>
      </c>
      <c r="F584" s="226"/>
    </row>
    <row r="585" spans="1:6">
      <c r="A585">
        <v>712</v>
      </c>
      <c r="B585" t="s">
        <v>20115</v>
      </c>
      <c r="C585" t="s">
        <v>2748</v>
      </c>
      <c r="D585" t="s">
        <v>2160</v>
      </c>
      <c r="E585" s="557" t="s">
        <v>20116</v>
      </c>
      <c r="F585" s="225"/>
    </row>
    <row r="586" spans="1:6">
      <c r="A586">
        <v>12614</v>
      </c>
      <c r="B586" t="s">
        <v>20117</v>
      </c>
      <c r="C586" t="s">
        <v>2747</v>
      </c>
      <c r="D586" t="s">
        <v>2749</v>
      </c>
      <c r="E586" s="557" t="s">
        <v>11203</v>
      </c>
      <c r="F586" s="226"/>
    </row>
    <row r="587" spans="1:6">
      <c r="A587">
        <v>6140</v>
      </c>
      <c r="B587" t="s">
        <v>20118</v>
      </c>
      <c r="C587" t="s">
        <v>2747</v>
      </c>
      <c r="D587" t="s">
        <v>2160</v>
      </c>
      <c r="E587" s="557" t="s">
        <v>7761</v>
      </c>
      <c r="F587" s="225"/>
    </row>
    <row r="588" spans="1:6">
      <c r="A588">
        <v>38399</v>
      </c>
      <c r="B588" t="s">
        <v>20119</v>
      </c>
      <c r="C588" t="s">
        <v>2747</v>
      </c>
      <c r="D588" t="s">
        <v>2160</v>
      </c>
      <c r="E588" s="557" t="s">
        <v>17519</v>
      </c>
      <c r="F588" s="226"/>
    </row>
    <row r="589" spans="1:6">
      <c r="A589">
        <v>735</v>
      </c>
      <c r="B589" t="s">
        <v>20120</v>
      </c>
      <c r="C589" t="s">
        <v>2747</v>
      </c>
      <c r="D589" t="s">
        <v>2160</v>
      </c>
      <c r="E589" s="557" t="s">
        <v>17520</v>
      </c>
      <c r="F589" s="225"/>
    </row>
    <row r="590" spans="1:6">
      <c r="A590">
        <v>736</v>
      </c>
      <c r="B590" t="s">
        <v>20121</v>
      </c>
      <c r="C590" t="s">
        <v>2747</v>
      </c>
      <c r="D590" t="s">
        <v>2160</v>
      </c>
      <c r="E590" s="557" t="s">
        <v>17521</v>
      </c>
      <c r="F590" s="226"/>
    </row>
    <row r="591" spans="1:6">
      <c r="A591">
        <v>729</v>
      </c>
      <c r="B591" t="s">
        <v>20122</v>
      </c>
      <c r="C591" t="s">
        <v>2747</v>
      </c>
      <c r="D591" t="s">
        <v>2746</v>
      </c>
      <c r="E591" s="557" t="s">
        <v>17522</v>
      </c>
      <c r="F591" s="225"/>
    </row>
    <row r="592" spans="1:6">
      <c r="A592">
        <v>39925</v>
      </c>
      <c r="B592" t="s">
        <v>20123</v>
      </c>
      <c r="C592" t="s">
        <v>2747</v>
      </c>
      <c r="D592" t="s">
        <v>2160</v>
      </c>
      <c r="E592" s="557" t="s">
        <v>17523</v>
      </c>
      <c r="F592" s="226"/>
    </row>
    <row r="593" spans="1:6">
      <c r="A593">
        <v>731</v>
      </c>
      <c r="B593" t="s">
        <v>20124</v>
      </c>
      <c r="C593" t="s">
        <v>2747</v>
      </c>
      <c r="D593" t="s">
        <v>2160</v>
      </c>
      <c r="E593" s="557" t="s">
        <v>17524</v>
      </c>
      <c r="F593" s="225"/>
    </row>
    <row r="594" spans="1:6">
      <c r="A594">
        <v>10575</v>
      </c>
      <c r="B594" t="s">
        <v>20125</v>
      </c>
      <c r="C594" t="s">
        <v>2747</v>
      </c>
      <c r="D594" t="s">
        <v>2160</v>
      </c>
      <c r="E594" s="557" t="s">
        <v>17525</v>
      </c>
      <c r="F594" s="226"/>
    </row>
    <row r="595" spans="1:6">
      <c r="A595">
        <v>733</v>
      </c>
      <c r="B595" t="s">
        <v>20126</v>
      </c>
      <c r="C595" t="s">
        <v>2747</v>
      </c>
      <c r="D595" t="s">
        <v>2160</v>
      </c>
      <c r="E595" s="557" t="s">
        <v>17526</v>
      </c>
      <c r="F595" s="225"/>
    </row>
    <row r="596" spans="1:6">
      <c r="A596">
        <v>732</v>
      </c>
      <c r="B596" t="s">
        <v>20127</v>
      </c>
      <c r="C596" t="s">
        <v>2747</v>
      </c>
      <c r="D596" t="s">
        <v>2160</v>
      </c>
      <c r="E596" s="557" t="s">
        <v>17527</v>
      </c>
      <c r="F596" s="226"/>
    </row>
    <row r="597" spans="1:6">
      <c r="A597">
        <v>737</v>
      </c>
      <c r="B597" t="s">
        <v>20128</v>
      </c>
      <c r="C597" t="s">
        <v>2747</v>
      </c>
      <c r="D597" t="s">
        <v>2160</v>
      </c>
      <c r="E597" s="557" t="s">
        <v>17528</v>
      </c>
      <c r="F597" s="225"/>
    </row>
    <row r="598" spans="1:6">
      <c r="A598">
        <v>738</v>
      </c>
      <c r="B598" t="s">
        <v>20129</v>
      </c>
      <c r="C598" t="s">
        <v>2747</v>
      </c>
      <c r="D598" t="s">
        <v>2160</v>
      </c>
      <c r="E598" s="557" t="s">
        <v>17529</v>
      </c>
      <c r="F598" s="226"/>
    </row>
    <row r="599" spans="1:6">
      <c r="A599">
        <v>740</v>
      </c>
      <c r="B599" t="s">
        <v>20130</v>
      </c>
      <c r="C599" t="s">
        <v>2747</v>
      </c>
      <c r="D599" t="s">
        <v>2160</v>
      </c>
      <c r="E599" s="557" t="s">
        <v>17530</v>
      </c>
      <c r="F599" s="225"/>
    </row>
    <row r="600" spans="1:6">
      <c r="A600">
        <v>734</v>
      </c>
      <c r="B600" t="s">
        <v>20131</v>
      </c>
      <c r="C600" t="s">
        <v>2747</v>
      </c>
      <c r="D600" t="s">
        <v>2160</v>
      </c>
      <c r="E600" s="557" t="s">
        <v>17531</v>
      </c>
      <c r="F600" s="226"/>
    </row>
    <row r="601" spans="1:6">
      <c r="A601">
        <v>39008</v>
      </c>
      <c r="B601" t="s">
        <v>20132</v>
      </c>
      <c r="C601" t="s">
        <v>2747</v>
      </c>
      <c r="D601" t="s">
        <v>2749</v>
      </c>
      <c r="E601" s="557" t="s">
        <v>20133</v>
      </c>
      <c r="F601" s="225"/>
    </row>
    <row r="602" spans="1:6">
      <c r="A602">
        <v>39009</v>
      </c>
      <c r="B602" t="s">
        <v>20134</v>
      </c>
      <c r="C602" t="s">
        <v>2747</v>
      </c>
      <c r="D602" t="s">
        <v>2749</v>
      </c>
      <c r="E602" s="557" t="s">
        <v>20135</v>
      </c>
      <c r="F602" s="226"/>
    </row>
    <row r="603" spans="1:6">
      <c r="A603">
        <v>10587</v>
      </c>
      <c r="B603" t="s">
        <v>20136</v>
      </c>
      <c r="C603" t="s">
        <v>2747</v>
      </c>
      <c r="D603" t="s">
        <v>2749</v>
      </c>
      <c r="E603" s="557" t="s">
        <v>20137</v>
      </c>
      <c r="F603" s="225"/>
    </row>
    <row r="604" spans="1:6">
      <c r="A604">
        <v>759</v>
      </c>
      <c r="B604" t="s">
        <v>20138</v>
      </c>
      <c r="C604" t="s">
        <v>2747</v>
      </c>
      <c r="D604" t="s">
        <v>2749</v>
      </c>
      <c r="E604" s="557" t="s">
        <v>20139</v>
      </c>
      <c r="F604" s="226"/>
    </row>
    <row r="605" spans="1:6">
      <c r="A605">
        <v>761</v>
      </c>
      <c r="B605" t="s">
        <v>20140</v>
      </c>
      <c r="C605" t="s">
        <v>2747</v>
      </c>
      <c r="D605" t="s">
        <v>2749</v>
      </c>
      <c r="E605" s="557" t="s">
        <v>20141</v>
      </c>
      <c r="F605" s="225"/>
    </row>
    <row r="606" spans="1:6">
      <c r="A606">
        <v>750</v>
      </c>
      <c r="B606" t="s">
        <v>20142</v>
      </c>
      <c r="C606" t="s">
        <v>2747</v>
      </c>
      <c r="D606" t="s">
        <v>2749</v>
      </c>
      <c r="E606" s="557" t="s">
        <v>20143</v>
      </c>
      <c r="F606" s="226"/>
    </row>
    <row r="607" spans="1:6">
      <c r="A607">
        <v>755</v>
      </c>
      <c r="B607" t="s">
        <v>20144</v>
      </c>
      <c r="C607" t="s">
        <v>2747</v>
      </c>
      <c r="D607" t="s">
        <v>2749</v>
      </c>
      <c r="E607" s="557" t="s">
        <v>20145</v>
      </c>
      <c r="F607" s="225"/>
    </row>
    <row r="608" spans="1:6">
      <c r="A608">
        <v>749</v>
      </c>
      <c r="B608" t="s">
        <v>20146</v>
      </c>
      <c r="C608" t="s">
        <v>2747</v>
      </c>
      <c r="D608" t="s">
        <v>2749</v>
      </c>
      <c r="E608" s="557" t="s">
        <v>20147</v>
      </c>
      <c r="F608" s="226"/>
    </row>
    <row r="609" spans="1:6">
      <c r="A609">
        <v>756</v>
      </c>
      <c r="B609" t="s">
        <v>20148</v>
      </c>
      <c r="C609" t="s">
        <v>2747</v>
      </c>
      <c r="D609" t="s">
        <v>2749</v>
      </c>
      <c r="E609" s="557" t="s">
        <v>20149</v>
      </c>
      <c r="F609" s="225"/>
    </row>
    <row r="610" spans="1:6">
      <c r="A610">
        <v>757</v>
      </c>
      <c r="B610" t="s">
        <v>20150</v>
      </c>
      <c r="C610" t="s">
        <v>2747</v>
      </c>
      <c r="D610" t="s">
        <v>2749</v>
      </c>
      <c r="E610" s="557" t="s">
        <v>20151</v>
      </c>
      <c r="F610" s="226"/>
    </row>
    <row r="611" spans="1:6">
      <c r="A611">
        <v>10588</v>
      </c>
      <c r="B611" t="s">
        <v>20152</v>
      </c>
      <c r="C611" t="s">
        <v>2747</v>
      </c>
      <c r="D611" t="s">
        <v>2749</v>
      </c>
      <c r="E611" s="557" t="s">
        <v>20153</v>
      </c>
      <c r="F611" s="225"/>
    </row>
    <row r="612" spans="1:6">
      <c r="A612">
        <v>10592</v>
      </c>
      <c r="B612" t="s">
        <v>20154</v>
      </c>
      <c r="C612" t="s">
        <v>2747</v>
      </c>
      <c r="D612" t="s">
        <v>2749</v>
      </c>
      <c r="E612" s="557" t="s">
        <v>20155</v>
      </c>
      <c r="F612" s="226"/>
    </row>
    <row r="613" spans="1:6">
      <c r="A613">
        <v>10589</v>
      </c>
      <c r="B613" t="s">
        <v>20156</v>
      </c>
      <c r="C613" t="s">
        <v>2747</v>
      </c>
      <c r="D613" t="s">
        <v>2749</v>
      </c>
      <c r="E613" s="557" t="s">
        <v>20157</v>
      </c>
      <c r="F613" s="225"/>
    </row>
    <row r="614" spans="1:6">
      <c r="A614">
        <v>760</v>
      </c>
      <c r="B614" t="s">
        <v>20158</v>
      </c>
      <c r="C614" t="s">
        <v>2747</v>
      </c>
      <c r="D614" t="s">
        <v>2749</v>
      </c>
      <c r="E614" s="557" t="s">
        <v>20159</v>
      </c>
      <c r="F614" s="226"/>
    </row>
    <row r="615" spans="1:6">
      <c r="A615">
        <v>751</v>
      </c>
      <c r="B615" t="s">
        <v>20160</v>
      </c>
      <c r="C615" t="s">
        <v>2747</v>
      </c>
      <c r="D615" t="s">
        <v>2749</v>
      </c>
      <c r="E615" s="557" t="s">
        <v>20161</v>
      </c>
      <c r="F615" s="225"/>
    </row>
    <row r="616" spans="1:6">
      <c r="A616">
        <v>754</v>
      </c>
      <c r="B616" t="s">
        <v>20162</v>
      </c>
      <c r="C616" t="s">
        <v>2747</v>
      </c>
      <c r="D616" t="s">
        <v>2749</v>
      </c>
      <c r="E616" s="557" t="s">
        <v>20163</v>
      </c>
      <c r="F616" s="226"/>
    </row>
    <row r="617" spans="1:6">
      <c r="A617">
        <v>14013</v>
      </c>
      <c r="B617" t="s">
        <v>20164</v>
      </c>
      <c r="C617" t="s">
        <v>2747</v>
      </c>
      <c r="D617" t="s">
        <v>2160</v>
      </c>
      <c r="E617" s="557" t="s">
        <v>17532</v>
      </c>
      <c r="F617" s="225"/>
    </row>
    <row r="618" spans="1:6">
      <c r="A618">
        <v>39917</v>
      </c>
      <c r="B618" t="s">
        <v>20165</v>
      </c>
      <c r="C618" t="s">
        <v>2747</v>
      </c>
      <c r="D618" t="s">
        <v>2749</v>
      </c>
      <c r="E618" s="557" t="s">
        <v>20166</v>
      </c>
      <c r="F618" s="226"/>
    </row>
    <row r="619" spans="1:6">
      <c r="A619">
        <v>38167</v>
      </c>
      <c r="B619" t="s">
        <v>20167</v>
      </c>
      <c r="C619" t="s">
        <v>2756</v>
      </c>
      <c r="D619" t="s">
        <v>2160</v>
      </c>
      <c r="E619" s="557" t="s">
        <v>11717</v>
      </c>
      <c r="F619" s="225"/>
    </row>
    <row r="620" spans="1:6">
      <c r="A620">
        <v>36145</v>
      </c>
      <c r="B620" t="s">
        <v>20168</v>
      </c>
      <c r="C620" t="s">
        <v>2756</v>
      </c>
      <c r="D620" t="s">
        <v>2160</v>
      </c>
      <c r="E620" s="557" t="s">
        <v>12105</v>
      </c>
      <c r="F620" s="226"/>
    </row>
    <row r="621" spans="1:6">
      <c r="A621">
        <v>12893</v>
      </c>
      <c r="B621" t="s">
        <v>20169</v>
      </c>
      <c r="C621" t="s">
        <v>2756</v>
      </c>
      <c r="D621" t="s">
        <v>2160</v>
      </c>
      <c r="E621" s="557" t="s">
        <v>18262</v>
      </c>
      <c r="F621" s="225"/>
    </row>
    <row r="622" spans="1:6">
      <c r="A622">
        <v>11685</v>
      </c>
      <c r="B622" t="s">
        <v>20170</v>
      </c>
      <c r="C622" t="s">
        <v>2747</v>
      </c>
      <c r="D622" t="s">
        <v>2160</v>
      </c>
      <c r="E622" s="557" t="s">
        <v>11750</v>
      </c>
      <c r="F622" s="226"/>
    </row>
    <row r="623" spans="1:6">
      <c r="A623">
        <v>11680</v>
      </c>
      <c r="B623" t="s">
        <v>20171</v>
      </c>
      <c r="C623" t="s">
        <v>2747</v>
      </c>
      <c r="D623" t="s">
        <v>2160</v>
      </c>
      <c r="E623" s="557" t="s">
        <v>20172</v>
      </c>
      <c r="F623" s="225"/>
    </row>
    <row r="624" spans="1:6">
      <c r="A624">
        <v>11679</v>
      </c>
      <c r="B624" t="s">
        <v>20173</v>
      </c>
      <c r="C624" t="s">
        <v>2747</v>
      </c>
      <c r="D624" t="s">
        <v>2160</v>
      </c>
      <c r="E624" s="557" t="s">
        <v>18914</v>
      </c>
      <c r="F624" s="226"/>
    </row>
    <row r="625" spans="1:6">
      <c r="A625">
        <v>2512</v>
      </c>
      <c r="B625" t="s">
        <v>20174</v>
      </c>
      <c r="C625" t="s">
        <v>2747</v>
      </c>
      <c r="D625" t="s">
        <v>2749</v>
      </c>
      <c r="E625" s="557" t="s">
        <v>20175</v>
      </c>
      <c r="F625" s="225"/>
    </row>
    <row r="626" spans="1:6">
      <c r="A626">
        <v>4374</v>
      </c>
      <c r="B626" t="s">
        <v>20176</v>
      </c>
      <c r="C626" t="s">
        <v>2747</v>
      </c>
      <c r="D626" t="s">
        <v>2160</v>
      </c>
      <c r="E626" s="557" t="s">
        <v>8385</v>
      </c>
      <c r="F626" s="226"/>
    </row>
    <row r="627" spans="1:6">
      <c r="A627">
        <v>7568</v>
      </c>
      <c r="B627" t="s">
        <v>20177</v>
      </c>
      <c r="C627" t="s">
        <v>2747</v>
      </c>
      <c r="D627" t="s">
        <v>2160</v>
      </c>
      <c r="E627" s="557" t="s">
        <v>4796</v>
      </c>
      <c r="F627" s="225"/>
    </row>
    <row r="628" spans="1:6">
      <c r="A628">
        <v>7584</v>
      </c>
      <c r="B628" t="s">
        <v>20178</v>
      </c>
      <c r="C628" t="s">
        <v>2747</v>
      </c>
      <c r="D628" t="s">
        <v>2160</v>
      </c>
      <c r="E628" s="557" t="s">
        <v>5068</v>
      </c>
      <c r="F628" s="226"/>
    </row>
    <row r="629" spans="1:6">
      <c r="A629">
        <v>11945</v>
      </c>
      <c r="B629" t="s">
        <v>20179</v>
      </c>
      <c r="C629" t="s">
        <v>2747</v>
      </c>
      <c r="D629" t="s">
        <v>2160</v>
      </c>
      <c r="E629" s="557" t="s">
        <v>4776</v>
      </c>
      <c r="F629" s="225"/>
    </row>
    <row r="630" spans="1:6">
      <c r="A630">
        <v>11946</v>
      </c>
      <c r="B630" t="s">
        <v>20180</v>
      </c>
      <c r="C630" t="s">
        <v>2747</v>
      </c>
      <c r="D630" t="s">
        <v>2160</v>
      </c>
      <c r="E630" s="557" t="s">
        <v>4587</v>
      </c>
      <c r="F630" s="226"/>
    </row>
    <row r="631" spans="1:6">
      <c r="A631">
        <v>4375</v>
      </c>
      <c r="B631" t="s">
        <v>20181</v>
      </c>
      <c r="C631" t="s">
        <v>2747</v>
      </c>
      <c r="D631" t="s">
        <v>2746</v>
      </c>
      <c r="E631" s="557" t="s">
        <v>5271</v>
      </c>
      <c r="F631" s="225"/>
    </row>
    <row r="632" spans="1:6">
      <c r="A632">
        <v>11950</v>
      </c>
      <c r="B632" t="s">
        <v>20182</v>
      </c>
      <c r="C632" t="s">
        <v>2747</v>
      </c>
      <c r="D632" t="s">
        <v>2160</v>
      </c>
      <c r="E632" s="557" t="s">
        <v>4703</v>
      </c>
      <c r="F632" s="226"/>
    </row>
    <row r="633" spans="1:6">
      <c r="A633">
        <v>4376</v>
      </c>
      <c r="B633" t="s">
        <v>20183</v>
      </c>
      <c r="C633" t="s">
        <v>2747</v>
      </c>
      <c r="D633" t="s">
        <v>2160</v>
      </c>
      <c r="E633" s="557" t="s">
        <v>4481</v>
      </c>
      <c r="F633" s="225"/>
    </row>
    <row r="634" spans="1:6">
      <c r="A634">
        <v>7583</v>
      </c>
      <c r="B634" t="s">
        <v>20184</v>
      </c>
      <c r="C634" t="s">
        <v>2747</v>
      </c>
      <c r="D634" t="s">
        <v>2160</v>
      </c>
      <c r="E634" s="557" t="s">
        <v>8381</v>
      </c>
      <c r="F634" s="226"/>
    </row>
    <row r="635" spans="1:6">
      <c r="A635">
        <v>4350</v>
      </c>
      <c r="B635" t="s">
        <v>20185</v>
      </c>
      <c r="C635" t="s">
        <v>2747</v>
      </c>
      <c r="D635" t="s">
        <v>2749</v>
      </c>
      <c r="E635" s="557" t="s">
        <v>5128</v>
      </c>
      <c r="F635" s="225"/>
    </row>
    <row r="636" spans="1:6">
      <c r="A636">
        <v>39886</v>
      </c>
      <c r="B636" t="s">
        <v>20186</v>
      </c>
      <c r="C636" t="s">
        <v>2747</v>
      </c>
      <c r="D636" t="s">
        <v>2749</v>
      </c>
      <c r="E636" s="557" t="s">
        <v>6744</v>
      </c>
      <c r="F636" s="226"/>
    </row>
    <row r="637" spans="1:6">
      <c r="A637">
        <v>39887</v>
      </c>
      <c r="B637" t="s">
        <v>20187</v>
      </c>
      <c r="C637" t="s">
        <v>2747</v>
      </c>
      <c r="D637" t="s">
        <v>2749</v>
      </c>
      <c r="E637" s="557" t="s">
        <v>12171</v>
      </c>
      <c r="F637" s="225"/>
    </row>
    <row r="638" spans="1:6">
      <c r="A638">
        <v>39888</v>
      </c>
      <c r="B638" t="s">
        <v>20188</v>
      </c>
      <c r="C638" t="s">
        <v>2747</v>
      </c>
      <c r="D638" t="s">
        <v>2749</v>
      </c>
      <c r="E638" s="557" t="s">
        <v>5575</v>
      </c>
      <c r="F638" s="226"/>
    </row>
    <row r="639" spans="1:6">
      <c r="A639">
        <v>39890</v>
      </c>
      <c r="B639" t="s">
        <v>20189</v>
      </c>
      <c r="C639" t="s">
        <v>2747</v>
      </c>
      <c r="D639" t="s">
        <v>2749</v>
      </c>
      <c r="E639" s="557" t="s">
        <v>20190</v>
      </c>
      <c r="F639" s="225"/>
    </row>
    <row r="640" spans="1:6">
      <c r="A640">
        <v>39891</v>
      </c>
      <c r="B640" t="s">
        <v>20191</v>
      </c>
      <c r="C640" t="s">
        <v>2747</v>
      </c>
      <c r="D640" t="s">
        <v>2749</v>
      </c>
      <c r="E640" s="557" t="s">
        <v>20192</v>
      </c>
      <c r="F640" s="226"/>
    </row>
    <row r="641" spans="1:6">
      <c r="A641">
        <v>39892</v>
      </c>
      <c r="B641" t="s">
        <v>20193</v>
      </c>
      <c r="C641" t="s">
        <v>2747</v>
      </c>
      <c r="D641" t="s">
        <v>2749</v>
      </c>
      <c r="E641" s="557" t="s">
        <v>17591</v>
      </c>
      <c r="F641" s="225"/>
    </row>
    <row r="642" spans="1:6">
      <c r="A642">
        <v>790</v>
      </c>
      <c r="B642" t="s">
        <v>20194</v>
      </c>
      <c r="C642" t="s">
        <v>2747</v>
      </c>
      <c r="D642" t="s">
        <v>2160</v>
      </c>
      <c r="E642" s="557" t="s">
        <v>16925</v>
      </c>
      <c r="F642" s="226"/>
    </row>
    <row r="643" spans="1:6">
      <c r="A643">
        <v>766</v>
      </c>
      <c r="B643" t="s">
        <v>20195</v>
      </c>
      <c r="C643" t="s">
        <v>2747</v>
      </c>
      <c r="D643" t="s">
        <v>2160</v>
      </c>
      <c r="E643" s="557" t="s">
        <v>16925</v>
      </c>
      <c r="F643" s="225"/>
    </row>
    <row r="644" spans="1:6">
      <c r="A644">
        <v>791</v>
      </c>
      <c r="B644" t="s">
        <v>20196</v>
      </c>
      <c r="C644" t="s">
        <v>2747</v>
      </c>
      <c r="D644" t="s">
        <v>2160</v>
      </c>
      <c r="E644" s="557" t="s">
        <v>16925</v>
      </c>
      <c r="F644" s="226"/>
    </row>
    <row r="645" spans="1:6">
      <c r="A645">
        <v>767</v>
      </c>
      <c r="B645" t="s">
        <v>20197</v>
      </c>
      <c r="C645" t="s">
        <v>2747</v>
      </c>
      <c r="D645" t="s">
        <v>2160</v>
      </c>
      <c r="E645" s="557" t="s">
        <v>16925</v>
      </c>
      <c r="F645" s="225"/>
    </row>
    <row r="646" spans="1:6">
      <c r="A646">
        <v>768</v>
      </c>
      <c r="B646" t="s">
        <v>20198</v>
      </c>
      <c r="C646" t="s">
        <v>2747</v>
      </c>
      <c r="D646" t="s">
        <v>2160</v>
      </c>
      <c r="E646" s="557" t="s">
        <v>15381</v>
      </c>
      <c r="F646" s="226"/>
    </row>
    <row r="647" spans="1:6">
      <c r="A647">
        <v>789</v>
      </c>
      <c r="B647" t="s">
        <v>20199</v>
      </c>
      <c r="C647" t="s">
        <v>2747</v>
      </c>
      <c r="D647" t="s">
        <v>2160</v>
      </c>
      <c r="E647" s="557" t="s">
        <v>11850</v>
      </c>
      <c r="F647" s="225"/>
    </row>
    <row r="648" spans="1:6">
      <c r="A648">
        <v>769</v>
      </c>
      <c r="B648" t="s">
        <v>20200</v>
      </c>
      <c r="C648" t="s">
        <v>2747</v>
      </c>
      <c r="D648" t="s">
        <v>2160</v>
      </c>
      <c r="E648" s="557" t="s">
        <v>15381</v>
      </c>
      <c r="F648" s="226"/>
    </row>
    <row r="649" spans="1:6">
      <c r="A649">
        <v>770</v>
      </c>
      <c r="B649" t="s">
        <v>20201</v>
      </c>
      <c r="C649" t="s">
        <v>2747</v>
      </c>
      <c r="D649" t="s">
        <v>2160</v>
      </c>
      <c r="E649" s="557" t="s">
        <v>8847</v>
      </c>
      <c r="F649" s="225"/>
    </row>
    <row r="650" spans="1:6">
      <c r="A650">
        <v>12394</v>
      </c>
      <c r="B650" t="s">
        <v>20202</v>
      </c>
      <c r="C650" t="s">
        <v>2747</v>
      </c>
      <c r="D650" t="s">
        <v>2160</v>
      </c>
      <c r="E650" s="557" t="s">
        <v>8847</v>
      </c>
      <c r="F650" s="226"/>
    </row>
    <row r="651" spans="1:6">
      <c r="A651">
        <v>764</v>
      </c>
      <c r="B651" t="s">
        <v>20203</v>
      </c>
      <c r="C651" t="s">
        <v>2747</v>
      </c>
      <c r="D651" t="s">
        <v>2746</v>
      </c>
      <c r="E651" s="557" t="s">
        <v>4919</v>
      </c>
      <c r="F651" s="225"/>
    </row>
    <row r="652" spans="1:6">
      <c r="A652">
        <v>765</v>
      </c>
      <c r="B652" t="s">
        <v>20204</v>
      </c>
      <c r="C652" t="s">
        <v>2747</v>
      </c>
      <c r="D652" t="s">
        <v>2160</v>
      </c>
      <c r="E652" s="557" t="s">
        <v>4919</v>
      </c>
      <c r="F652" s="226"/>
    </row>
    <row r="653" spans="1:6">
      <c r="A653">
        <v>787</v>
      </c>
      <c r="B653" t="s">
        <v>20205</v>
      </c>
      <c r="C653" t="s">
        <v>2747</v>
      </c>
      <c r="D653" t="s">
        <v>2160</v>
      </c>
      <c r="E653" s="557" t="s">
        <v>17534</v>
      </c>
      <c r="F653" s="225"/>
    </row>
    <row r="654" spans="1:6">
      <c r="A654">
        <v>774</v>
      </c>
      <c r="B654" t="s">
        <v>20206</v>
      </c>
      <c r="C654" t="s">
        <v>2747</v>
      </c>
      <c r="D654" t="s">
        <v>2160</v>
      </c>
      <c r="E654" s="557" t="s">
        <v>17534</v>
      </c>
      <c r="F654" s="226"/>
    </row>
    <row r="655" spans="1:6">
      <c r="A655">
        <v>773</v>
      </c>
      <c r="B655" t="s">
        <v>20207</v>
      </c>
      <c r="C655" t="s">
        <v>2747</v>
      </c>
      <c r="D655" t="s">
        <v>2160</v>
      </c>
      <c r="E655" s="557" t="s">
        <v>17534</v>
      </c>
      <c r="F655" s="225"/>
    </row>
    <row r="656" spans="1:6">
      <c r="A656">
        <v>775</v>
      </c>
      <c r="B656" t="s">
        <v>20208</v>
      </c>
      <c r="C656" t="s">
        <v>2747</v>
      </c>
      <c r="D656" t="s">
        <v>2160</v>
      </c>
      <c r="E656" s="557" t="s">
        <v>17534</v>
      </c>
      <c r="F656" s="226"/>
    </row>
    <row r="657" spans="1:6">
      <c r="A657">
        <v>788</v>
      </c>
      <c r="B657" t="s">
        <v>20209</v>
      </c>
      <c r="C657" t="s">
        <v>2747</v>
      </c>
      <c r="D657" t="s">
        <v>2160</v>
      </c>
      <c r="E657" s="557" t="s">
        <v>12221</v>
      </c>
      <c r="F657" s="225"/>
    </row>
    <row r="658" spans="1:6">
      <c r="A658">
        <v>772</v>
      </c>
      <c r="B658" t="s">
        <v>20210</v>
      </c>
      <c r="C658" t="s">
        <v>2747</v>
      </c>
      <c r="D658" t="s">
        <v>2160</v>
      </c>
      <c r="E658" s="557" t="s">
        <v>12221</v>
      </c>
      <c r="F658" s="226"/>
    </row>
    <row r="659" spans="1:6">
      <c r="A659">
        <v>771</v>
      </c>
      <c r="B659" t="s">
        <v>20211</v>
      </c>
      <c r="C659" t="s">
        <v>2747</v>
      </c>
      <c r="D659" t="s">
        <v>2160</v>
      </c>
      <c r="E659" s="557" t="s">
        <v>12221</v>
      </c>
      <c r="F659" s="225"/>
    </row>
    <row r="660" spans="1:6">
      <c r="A660">
        <v>779</v>
      </c>
      <c r="B660" t="s">
        <v>20212</v>
      </c>
      <c r="C660" t="s">
        <v>2747</v>
      </c>
      <c r="D660" t="s">
        <v>2160</v>
      </c>
      <c r="E660" s="557" t="s">
        <v>8521</v>
      </c>
      <c r="F660" s="226"/>
    </row>
    <row r="661" spans="1:6">
      <c r="A661">
        <v>776</v>
      </c>
      <c r="B661" t="s">
        <v>20213</v>
      </c>
      <c r="C661" t="s">
        <v>2747</v>
      </c>
      <c r="D661" t="s">
        <v>2160</v>
      </c>
      <c r="E661" s="557" t="s">
        <v>12763</v>
      </c>
      <c r="F661" s="225"/>
    </row>
    <row r="662" spans="1:6">
      <c r="A662">
        <v>777</v>
      </c>
      <c r="B662" t="s">
        <v>20214</v>
      </c>
      <c r="C662" t="s">
        <v>2747</v>
      </c>
      <c r="D662" t="s">
        <v>2160</v>
      </c>
      <c r="E662" s="557" t="s">
        <v>12142</v>
      </c>
      <c r="F662" s="226"/>
    </row>
    <row r="663" spans="1:6">
      <c r="A663">
        <v>780</v>
      </c>
      <c r="B663" t="s">
        <v>20215</v>
      </c>
      <c r="C663" t="s">
        <v>2747</v>
      </c>
      <c r="D663" t="s">
        <v>2160</v>
      </c>
      <c r="E663" s="557" t="s">
        <v>13864</v>
      </c>
      <c r="F663" s="225"/>
    </row>
    <row r="664" spans="1:6">
      <c r="A664">
        <v>778</v>
      </c>
      <c r="B664" t="s">
        <v>20216</v>
      </c>
      <c r="C664" t="s">
        <v>2747</v>
      </c>
      <c r="D664" t="s">
        <v>2160</v>
      </c>
      <c r="E664" s="557" t="s">
        <v>12763</v>
      </c>
      <c r="F664" s="226"/>
    </row>
    <row r="665" spans="1:6">
      <c r="A665">
        <v>781</v>
      </c>
      <c r="B665" t="s">
        <v>20217</v>
      </c>
      <c r="C665" t="s">
        <v>2747</v>
      </c>
      <c r="D665" t="s">
        <v>2160</v>
      </c>
      <c r="E665" s="557" t="s">
        <v>17535</v>
      </c>
      <c r="F665" s="225"/>
    </row>
    <row r="666" spans="1:6">
      <c r="A666">
        <v>786</v>
      </c>
      <c r="B666" t="s">
        <v>20218</v>
      </c>
      <c r="C666" t="s">
        <v>2747</v>
      </c>
      <c r="D666" t="s">
        <v>2160</v>
      </c>
      <c r="E666" s="557" t="s">
        <v>17535</v>
      </c>
      <c r="F666" s="226"/>
    </row>
    <row r="667" spans="1:6">
      <c r="A667">
        <v>782</v>
      </c>
      <c r="B667" t="s">
        <v>20219</v>
      </c>
      <c r="C667" t="s">
        <v>2747</v>
      </c>
      <c r="D667" t="s">
        <v>2160</v>
      </c>
      <c r="E667" s="557" t="s">
        <v>17535</v>
      </c>
      <c r="F667" s="225"/>
    </row>
    <row r="668" spans="1:6">
      <c r="A668">
        <v>783</v>
      </c>
      <c r="B668" t="s">
        <v>20220</v>
      </c>
      <c r="C668" t="s">
        <v>2747</v>
      </c>
      <c r="D668" t="s">
        <v>2160</v>
      </c>
      <c r="E668" s="557" t="s">
        <v>17536</v>
      </c>
      <c r="F668" s="226"/>
    </row>
    <row r="669" spans="1:6">
      <c r="A669">
        <v>785</v>
      </c>
      <c r="B669" t="s">
        <v>20221</v>
      </c>
      <c r="C669" t="s">
        <v>2747</v>
      </c>
      <c r="D669" t="s">
        <v>2160</v>
      </c>
      <c r="E669" s="557" t="s">
        <v>17537</v>
      </c>
      <c r="F669" s="225"/>
    </row>
    <row r="670" spans="1:6">
      <c r="A670">
        <v>784</v>
      </c>
      <c r="B670" t="s">
        <v>20222</v>
      </c>
      <c r="C670" t="s">
        <v>2747</v>
      </c>
      <c r="D670" t="s">
        <v>2160</v>
      </c>
      <c r="E670" s="557" t="s">
        <v>17538</v>
      </c>
      <c r="F670" s="226"/>
    </row>
    <row r="671" spans="1:6">
      <c r="A671">
        <v>831</v>
      </c>
      <c r="B671" t="s">
        <v>20223</v>
      </c>
      <c r="C671" t="s">
        <v>2747</v>
      </c>
      <c r="D671" t="s">
        <v>2160</v>
      </c>
      <c r="E671" s="557" t="s">
        <v>18196</v>
      </c>
      <c r="F671" s="225"/>
    </row>
    <row r="672" spans="1:6">
      <c r="A672">
        <v>828</v>
      </c>
      <c r="B672" t="s">
        <v>20224</v>
      </c>
      <c r="C672" t="s">
        <v>2747</v>
      </c>
      <c r="D672" t="s">
        <v>2160</v>
      </c>
      <c r="E672" s="557" t="s">
        <v>5011</v>
      </c>
      <c r="F672" s="226"/>
    </row>
    <row r="673" spans="1:6">
      <c r="A673">
        <v>829</v>
      </c>
      <c r="B673" t="s">
        <v>20225</v>
      </c>
      <c r="C673" t="s">
        <v>2747</v>
      </c>
      <c r="D673" t="s">
        <v>2160</v>
      </c>
      <c r="E673" s="557" t="s">
        <v>7739</v>
      </c>
      <c r="F673" s="225"/>
    </row>
    <row r="674" spans="1:6">
      <c r="A674">
        <v>812</v>
      </c>
      <c r="B674" t="s">
        <v>20226</v>
      </c>
      <c r="C674" t="s">
        <v>2747</v>
      </c>
      <c r="D674" t="s">
        <v>2160</v>
      </c>
      <c r="E674" s="557" t="s">
        <v>7693</v>
      </c>
      <c r="F674" s="226"/>
    </row>
    <row r="675" spans="1:6">
      <c r="A675">
        <v>819</v>
      </c>
      <c r="B675" t="s">
        <v>20227</v>
      </c>
      <c r="C675" t="s">
        <v>2747</v>
      </c>
      <c r="D675" t="s">
        <v>2160</v>
      </c>
      <c r="E675" s="557" t="s">
        <v>11177</v>
      </c>
      <c r="F675" s="225"/>
    </row>
    <row r="676" spans="1:6">
      <c r="A676">
        <v>818</v>
      </c>
      <c r="B676" t="s">
        <v>20228</v>
      </c>
      <c r="C676" t="s">
        <v>2747</v>
      </c>
      <c r="D676" t="s">
        <v>2160</v>
      </c>
      <c r="E676" s="557" t="s">
        <v>9662</v>
      </c>
      <c r="F676" s="226"/>
    </row>
    <row r="677" spans="1:6">
      <c r="A677">
        <v>823</v>
      </c>
      <c r="B677" t="s">
        <v>20229</v>
      </c>
      <c r="C677" t="s">
        <v>2747</v>
      </c>
      <c r="D677" t="s">
        <v>2160</v>
      </c>
      <c r="E677" s="557" t="s">
        <v>18862</v>
      </c>
      <c r="F677" s="225"/>
    </row>
    <row r="678" spans="1:6">
      <c r="A678">
        <v>830</v>
      </c>
      <c r="B678" t="s">
        <v>20230</v>
      </c>
      <c r="C678" t="s">
        <v>2747</v>
      </c>
      <c r="D678" t="s">
        <v>2160</v>
      </c>
      <c r="E678" s="557" t="s">
        <v>12559</v>
      </c>
      <c r="F678" s="226"/>
    </row>
    <row r="679" spans="1:6">
      <c r="A679">
        <v>826</v>
      </c>
      <c r="B679" t="s">
        <v>20231</v>
      </c>
      <c r="C679" t="s">
        <v>2747</v>
      </c>
      <c r="D679" t="s">
        <v>2160</v>
      </c>
      <c r="E679" s="557" t="s">
        <v>20232</v>
      </c>
      <c r="F679" s="225"/>
    </row>
    <row r="680" spans="1:6">
      <c r="A680">
        <v>827</v>
      </c>
      <c r="B680" t="s">
        <v>20233</v>
      </c>
      <c r="C680" t="s">
        <v>2747</v>
      </c>
      <c r="D680" t="s">
        <v>2160</v>
      </c>
      <c r="E680" s="557" t="s">
        <v>18214</v>
      </c>
      <c r="F680" s="226"/>
    </row>
    <row r="681" spans="1:6">
      <c r="A681">
        <v>832</v>
      </c>
      <c r="B681" t="s">
        <v>20234</v>
      </c>
      <c r="C681" t="s">
        <v>2747</v>
      </c>
      <c r="D681" t="s">
        <v>2160</v>
      </c>
      <c r="E681" s="557" t="s">
        <v>5029</v>
      </c>
      <c r="F681" s="225"/>
    </row>
    <row r="682" spans="1:6">
      <c r="A682">
        <v>833</v>
      </c>
      <c r="B682" t="s">
        <v>20235</v>
      </c>
      <c r="C682" t="s">
        <v>2747</v>
      </c>
      <c r="D682" t="s">
        <v>2160</v>
      </c>
      <c r="E682" s="557" t="s">
        <v>18888</v>
      </c>
      <c r="F682" s="226"/>
    </row>
    <row r="683" spans="1:6">
      <c r="A683">
        <v>834</v>
      </c>
      <c r="B683" t="s">
        <v>20236</v>
      </c>
      <c r="C683" t="s">
        <v>2747</v>
      </c>
      <c r="D683" t="s">
        <v>2160</v>
      </c>
      <c r="E683" s="557" t="s">
        <v>7434</v>
      </c>
      <c r="F683" s="225"/>
    </row>
    <row r="684" spans="1:6">
      <c r="A684">
        <v>825</v>
      </c>
      <c r="B684" t="s">
        <v>20237</v>
      </c>
      <c r="C684" t="s">
        <v>2747</v>
      </c>
      <c r="D684" t="s">
        <v>2160</v>
      </c>
      <c r="E684" s="557" t="s">
        <v>11924</v>
      </c>
      <c r="F684" s="226"/>
    </row>
    <row r="685" spans="1:6">
      <c r="A685">
        <v>813</v>
      </c>
      <c r="B685" t="s">
        <v>20238</v>
      </c>
      <c r="C685" t="s">
        <v>2747</v>
      </c>
      <c r="D685" t="s">
        <v>2160</v>
      </c>
      <c r="E685" s="557" t="s">
        <v>5974</v>
      </c>
      <c r="F685" s="225"/>
    </row>
    <row r="686" spans="1:6">
      <c r="A686">
        <v>820</v>
      </c>
      <c r="B686" t="s">
        <v>20239</v>
      </c>
      <c r="C686" t="s">
        <v>2747</v>
      </c>
      <c r="D686" t="s">
        <v>2160</v>
      </c>
      <c r="E686" s="557" t="s">
        <v>11794</v>
      </c>
      <c r="F686" s="226"/>
    </row>
    <row r="687" spans="1:6">
      <c r="A687">
        <v>816</v>
      </c>
      <c r="B687" t="s">
        <v>20240</v>
      </c>
      <c r="C687" t="s">
        <v>2747</v>
      </c>
      <c r="D687" t="s">
        <v>2160</v>
      </c>
      <c r="E687" s="557" t="s">
        <v>12308</v>
      </c>
      <c r="F687" s="225"/>
    </row>
    <row r="688" spans="1:6">
      <c r="A688">
        <v>814</v>
      </c>
      <c r="B688" t="s">
        <v>20241</v>
      </c>
      <c r="C688" t="s">
        <v>2747</v>
      </c>
      <c r="D688" t="s">
        <v>2160</v>
      </c>
      <c r="E688" s="557" t="s">
        <v>12321</v>
      </c>
      <c r="F688" s="226"/>
    </row>
    <row r="689" spans="1:6">
      <c r="A689">
        <v>815</v>
      </c>
      <c r="B689" t="s">
        <v>20242</v>
      </c>
      <c r="C689" t="s">
        <v>2747</v>
      </c>
      <c r="D689" t="s">
        <v>2160</v>
      </c>
      <c r="E689" s="557" t="s">
        <v>13897</v>
      </c>
      <c r="F689" s="225"/>
    </row>
    <row r="690" spans="1:6">
      <c r="A690">
        <v>822</v>
      </c>
      <c r="B690" t="s">
        <v>20243</v>
      </c>
      <c r="C690" t="s">
        <v>2747</v>
      </c>
      <c r="D690" t="s">
        <v>2160</v>
      </c>
      <c r="E690" s="557" t="s">
        <v>12241</v>
      </c>
      <c r="F690" s="226"/>
    </row>
    <row r="691" spans="1:6">
      <c r="A691">
        <v>821</v>
      </c>
      <c r="B691" t="s">
        <v>20244</v>
      </c>
      <c r="C691" t="s">
        <v>2747</v>
      </c>
      <c r="D691" t="s">
        <v>2160</v>
      </c>
      <c r="E691" s="557" t="s">
        <v>11238</v>
      </c>
      <c r="F691" s="225"/>
    </row>
    <row r="692" spans="1:6">
      <c r="A692">
        <v>817</v>
      </c>
      <c r="B692" t="s">
        <v>20245</v>
      </c>
      <c r="C692" t="s">
        <v>2747</v>
      </c>
      <c r="D692" t="s">
        <v>2160</v>
      </c>
      <c r="E692" s="557" t="s">
        <v>20246</v>
      </c>
      <c r="F692" s="226"/>
    </row>
    <row r="693" spans="1:6">
      <c r="A693">
        <v>20086</v>
      </c>
      <c r="B693" t="s">
        <v>20247</v>
      </c>
      <c r="C693" t="s">
        <v>2747</v>
      </c>
      <c r="D693" t="s">
        <v>2160</v>
      </c>
      <c r="E693" s="557" t="s">
        <v>8876</v>
      </c>
      <c r="F693" s="225"/>
    </row>
    <row r="694" spans="1:6">
      <c r="A694">
        <v>39191</v>
      </c>
      <c r="B694" t="s">
        <v>20248</v>
      </c>
      <c r="C694" t="s">
        <v>2747</v>
      </c>
      <c r="D694" t="s">
        <v>2160</v>
      </c>
      <c r="E694" s="557" t="s">
        <v>6992</v>
      </c>
      <c r="F694" s="226"/>
    </row>
    <row r="695" spans="1:6">
      <c r="A695">
        <v>39190</v>
      </c>
      <c r="B695" t="s">
        <v>20249</v>
      </c>
      <c r="C695" t="s">
        <v>2747</v>
      </c>
      <c r="D695" t="s">
        <v>2160</v>
      </c>
      <c r="E695" s="557" t="s">
        <v>8898</v>
      </c>
      <c r="F695" s="225"/>
    </row>
    <row r="696" spans="1:6">
      <c r="A696">
        <v>39189</v>
      </c>
      <c r="B696" t="s">
        <v>20250</v>
      </c>
      <c r="C696" t="s">
        <v>2747</v>
      </c>
      <c r="D696" t="s">
        <v>2160</v>
      </c>
      <c r="E696" s="557" t="s">
        <v>8833</v>
      </c>
      <c r="F696" s="226"/>
    </row>
    <row r="697" spans="1:6">
      <c r="A697">
        <v>39186</v>
      </c>
      <c r="B697" t="s">
        <v>20251</v>
      </c>
      <c r="C697" t="s">
        <v>2747</v>
      </c>
      <c r="D697" t="s">
        <v>2160</v>
      </c>
      <c r="E697" s="557" t="s">
        <v>11732</v>
      </c>
      <c r="F697" s="225"/>
    </row>
    <row r="698" spans="1:6">
      <c r="A698">
        <v>39188</v>
      </c>
      <c r="B698" t="s">
        <v>20252</v>
      </c>
      <c r="C698" t="s">
        <v>2747</v>
      </c>
      <c r="D698" t="s">
        <v>2160</v>
      </c>
      <c r="E698" s="557" t="s">
        <v>9066</v>
      </c>
      <c r="F698" s="226"/>
    </row>
    <row r="699" spans="1:6">
      <c r="A699">
        <v>39187</v>
      </c>
      <c r="B699" t="s">
        <v>20253</v>
      </c>
      <c r="C699" t="s">
        <v>2747</v>
      </c>
      <c r="D699" t="s">
        <v>2160</v>
      </c>
      <c r="E699" s="557" t="s">
        <v>11182</v>
      </c>
      <c r="F699" s="225"/>
    </row>
    <row r="700" spans="1:6">
      <c r="A700">
        <v>39184</v>
      </c>
      <c r="B700" t="s">
        <v>20254</v>
      </c>
      <c r="C700" t="s">
        <v>2747</v>
      </c>
      <c r="D700" t="s">
        <v>2160</v>
      </c>
      <c r="E700" s="557" t="s">
        <v>8932</v>
      </c>
      <c r="F700" s="226"/>
    </row>
    <row r="701" spans="1:6">
      <c r="A701">
        <v>39185</v>
      </c>
      <c r="B701" t="s">
        <v>20255</v>
      </c>
      <c r="C701" t="s">
        <v>2747</v>
      </c>
      <c r="D701" t="s">
        <v>2160</v>
      </c>
      <c r="E701" s="557" t="s">
        <v>4700</v>
      </c>
      <c r="F701" s="225"/>
    </row>
    <row r="702" spans="1:6">
      <c r="A702">
        <v>39198</v>
      </c>
      <c r="B702" t="s">
        <v>20256</v>
      </c>
      <c r="C702" t="s">
        <v>2747</v>
      </c>
      <c r="D702" t="s">
        <v>2160</v>
      </c>
      <c r="E702" s="557" t="s">
        <v>20257</v>
      </c>
      <c r="F702" s="226"/>
    </row>
    <row r="703" spans="1:6">
      <c r="A703">
        <v>39197</v>
      </c>
      <c r="B703" t="s">
        <v>20258</v>
      </c>
      <c r="C703" t="s">
        <v>2747</v>
      </c>
      <c r="D703" t="s">
        <v>2160</v>
      </c>
      <c r="E703" s="557" t="s">
        <v>18176</v>
      </c>
      <c r="F703" s="225"/>
    </row>
    <row r="704" spans="1:6">
      <c r="A704">
        <v>39196</v>
      </c>
      <c r="B704" t="s">
        <v>20259</v>
      </c>
      <c r="C704" t="s">
        <v>2747</v>
      </c>
      <c r="D704" t="s">
        <v>2160</v>
      </c>
      <c r="E704" s="557" t="s">
        <v>20260</v>
      </c>
      <c r="F704" s="226"/>
    </row>
    <row r="705" spans="1:6">
      <c r="A705">
        <v>39199</v>
      </c>
      <c r="B705" t="s">
        <v>20261</v>
      </c>
      <c r="C705" t="s">
        <v>2747</v>
      </c>
      <c r="D705" t="s">
        <v>2160</v>
      </c>
      <c r="E705" s="557" t="s">
        <v>17480</v>
      </c>
      <c r="F705" s="225"/>
    </row>
    <row r="706" spans="1:6">
      <c r="A706">
        <v>39195</v>
      </c>
      <c r="B706" t="s">
        <v>20262</v>
      </c>
      <c r="C706" t="s">
        <v>2747</v>
      </c>
      <c r="D706" t="s">
        <v>2160</v>
      </c>
      <c r="E706" s="557" t="s">
        <v>20263</v>
      </c>
      <c r="F706" s="226"/>
    </row>
    <row r="707" spans="1:6">
      <c r="A707">
        <v>39194</v>
      </c>
      <c r="B707" t="s">
        <v>20264</v>
      </c>
      <c r="C707" t="s">
        <v>2747</v>
      </c>
      <c r="D707" t="s">
        <v>2160</v>
      </c>
      <c r="E707" s="557" t="s">
        <v>19309</v>
      </c>
      <c r="F707" s="225"/>
    </row>
    <row r="708" spans="1:6">
      <c r="A708">
        <v>39193</v>
      </c>
      <c r="B708" t="s">
        <v>20265</v>
      </c>
      <c r="C708" t="s">
        <v>2747</v>
      </c>
      <c r="D708" t="s">
        <v>2160</v>
      </c>
      <c r="E708" s="557" t="s">
        <v>18848</v>
      </c>
      <c r="F708" s="226"/>
    </row>
    <row r="709" spans="1:6">
      <c r="A709">
        <v>39192</v>
      </c>
      <c r="B709" t="s">
        <v>20266</v>
      </c>
      <c r="C709" t="s">
        <v>2747</v>
      </c>
      <c r="D709" t="s">
        <v>2160</v>
      </c>
      <c r="E709" s="557" t="s">
        <v>12250</v>
      </c>
      <c r="F709" s="225"/>
    </row>
    <row r="710" spans="1:6">
      <c r="A710">
        <v>39920</v>
      </c>
      <c r="B710" t="s">
        <v>20267</v>
      </c>
      <c r="C710" t="s">
        <v>2747</v>
      </c>
      <c r="D710" t="s">
        <v>2160</v>
      </c>
      <c r="E710" s="557" t="s">
        <v>8931</v>
      </c>
      <c r="F710" s="226"/>
    </row>
    <row r="711" spans="1:6">
      <c r="A711">
        <v>39201</v>
      </c>
      <c r="B711" t="s">
        <v>20268</v>
      </c>
      <c r="C711" t="s">
        <v>2747</v>
      </c>
      <c r="D711" t="s">
        <v>2160</v>
      </c>
      <c r="E711" s="557" t="s">
        <v>20269</v>
      </c>
      <c r="F711" s="225"/>
    </row>
    <row r="712" spans="1:6">
      <c r="A712">
        <v>39200</v>
      </c>
      <c r="B712" t="s">
        <v>20270</v>
      </c>
      <c r="C712" t="s">
        <v>2747</v>
      </c>
      <c r="D712" t="s">
        <v>2160</v>
      </c>
      <c r="E712" s="557" t="s">
        <v>18769</v>
      </c>
      <c r="F712" s="226"/>
    </row>
    <row r="713" spans="1:6">
      <c r="A713">
        <v>39203</v>
      </c>
      <c r="B713" t="s">
        <v>20271</v>
      </c>
      <c r="C713" t="s">
        <v>2747</v>
      </c>
      <c r="D713" t="s">
        <v>2160</v>
      </c>
      <c r="E713" s="557" t="s">
        <v>20272</v>
      </c>
      <c r="F713" s="225"/>
    </row>
    <row r="714" spans="1:6">
      <c r="A714">
        <v>39202</v>
      </c>
      <c r="B714" t="s">
        <v>20273</v>
      </c>
      <c r="C714" t="s">
        <v>2747</v>
      </c>
      <c r="D714" t="s">
        <v>2160</v>
      </c>
      <c r="E714" s="557" t="s">
        <v>20274</v>
      </c>
      <c r="F714" s="226"/>
    </row>
    <row r="715" spans="1:6">
      <c r="A715">
        <v>39205</v>
      </c>
      <c r="B715" t="s">
        <v>20275</v>
      </c>
      <c r="C715" t="s">
        <v>2747</v>
      </c>
      <c r="D715" t="s">
        <v>2160</v>
      </c>
      <c r="E715" s="557" t="s">
        <v>12189</v>
      </c>
      <c r="F715" s="225"/>
    </row>
    <row r="716" spans="1:6">
      <c r="A716">
        <v>39204</v>
      </c>
      <c r="B716" t="s">
        <v>20276</v>
      </c>
      <c r="C716" t="s">
        <v>2747</v>
      </c>
      <c r="D716" t="s">
        <v>2160</v>
      </c>
      <c r="E716" s="557" t="s">
        <v>20277</v>
      </c>
      <c r="F716" s="226"/>
    </row>
    <row r="717" spans="1:6">
      <c r="A717">
        <v>39206</v>
      </c>
      <c r="B717" t="s">
        <v>20278</v>
      </c>
      <c r="C717" t="s">
        <v>2747</v>
      </c>
      <c r="D717" t="s">
        <v>2160</v>
      </c>
      <c r="E717" s="557" t="s">
        <v>20279</v>
      </c>
      <c r="F717" s="225"/>
    </row>
    <row r="718" spans="1:6">
      <c r="A718">
        <v>797</v>
      </c>
      <c r="B718" t="s">
        <v>20280</v>
      </c>
      <c r="C718" t="s">
        <v>2747</v>
      </c>
      <c r="D718" t="s">
        <v>2160</v>
      </c>
      <c r="E718" s="557" t="s">
        <v>20281</v>
      </c>
      <c r="F718" s="226"/>
    </row>
    <row r="719" spans="1:6">
      <c r="A719">
        <v>798</v>
      </c>
      <c r="B719" t="s">
        <v>20282</v>
      </c>
      <c r="C719" t="s">
        <v>2747</v>
      </c>
      <c r="D719" t="s">
        <v>2160</v>
      </c>
      <c r="E719" s="557" t="s">
        <v>8840</v>
      </c>
      <c r="F719" s="225"/>
    </row>
    <row r="720" spans="1:6">
      <c r="A720">
        <v>796</v>
      </c>
      <c r="B720" t="s">
        <v>20283</v>
      </c>
      <c r="C720" t="s">
        <v>2747</v>
      </c>
      <c r="D720" t="s">
        <v>2160</v>
      </c>
      <c r="E720" s="557" t="s">
        <v>8933</v>
      </c>
      <c r="F720" s="226"/>
    </row>
    <row r="721" spans="1:6">
      <c r="A721">
        <v>799</v>
      </c>
      <c r="B721" t="s">
        <v>20284</v>
      </c>
      <c r="C721" t="s">
        <v>2747</v>
      </c>
      <c r="D721" t="s">
        <v>2160</v>
      </c>
      <c r="E721" s="557" t="s">
        <v>5285</v>
      </c>
      <c r="F721" s="225"/>
    </row>
    <row r="722" spans="1:6">
      <c r="A722">
        <v>792</v>
      </c>
      <c r="B722" t="s">
        <v>20285</v>
      </c>
      <c r="C722" t="s">
        <v>2747</v>
      </c>
      <c r="D722" t="s">
        <v>2160</v>
      </c>
      <c r="E722" s="557" t="s">
        <v>5868</v>
      </c>
      <c r="F722" s="226"/>
    </row>
    <row r="723" spans="1:6">
      <c r="A723">
        <v>804</v>
      </c>
      <c r="B723" t="s">
        <v>20286</v>
      </c>
      <c r="C723" t="s">
        <v>2747</v>
      </c>
      <c r="D723" t="s">
        <v>2160</v>
      </c>
      <c r="E723" s="557" t="s">
        <v>18226</v>
      </c>
      <c r="F723" s="225"/>
    </row>
    <row r="724" spans="1:6">
      <c r="A724">
        <v>793</v>
      </c>
      <c r="B724" t="s">
        <v>20287</v>
      </c>
      <c r="C724" t="s">
        <v>2747</v>
      </c>
      <c r="D724" t="s">
        <v>2160</v>
      </c>
      <c r="E724" s="557" t="s">
        <v>20288</v>
      </c>
      <c r="F724" s="226"/>
    </row>
    <row r="725" spans="1:6">
      <c r="A725">
        <v>801</v>
      </c>
      <c r="B725" t="s">
        <v>20289</v>
      </c>
      <c r="C725" t="s">
        <v>2747</v>
      </c>
      <c r="D725" t="s">
        <v>2160</v>
      </c>
      <c r="E725" s="557" t="s">
        <v>9662</v>
      </c>
      <c r="F725" s="225"/>
    </row>
    <row r="726" spans="1:6">
      <c r="A726">
        <v>794</v>
      </c>
      <c r="B726" t="s">
        <v>20290</v>
      </c>
      <c r="C726" t="s">
        <v>2747</v>
      </c>
      <c r="D726" t="s">
        <v>2160</v>
      </c>
      <c r="E726" s="557" t="s">
        <v>6818</v>
      </c>
      <c r="F726" s="226"/>
    </row>
    <row r="727" spans="1:6">
      <c r="A727">
        <v>802</v>
      </c>
      <c r="B727" t="s">
        <v>20291</v>
      </c>
      <c r="C727" t="s">
        <v>2747</v>
      </c>
      <c r="D727" t="s">
        <v>2160</v>
      </c>
      <c r="E727" s="557" t="s">
        <v>5960</v>
      </c>
      <c r="F727" s="225"/>
    </row>
    <row r="728" spans="1:6">
      <c r="A728">
        <v>803</v>
      </c>
      <c r="B728" t="s">
        <v>20292</v>
      </c>
      <c r="C728" t="s">
        <v>2747</v>
      </c>
      <c r="D728" t="s">
        <v>2160</v>
      </c>
      <c r="E728" s="557" t="s">
        <v>11962</v>
      </c>
      <c r="F728" s="226"/>
    </row>
    <row r="729" spans="1:6">
      <c r="A729">
        <v>38001</v>
      </c>
      <c r="B729" t="s">
        <v>20293</v>
      </c>
      <c r="C729" t="s">
        <v>2747</v>
      </c>
      <c r="D729" t="s">
        <v>2160</v>
      </c>
      <c r="E729" s="557" t="s">
        <v>8522</v>
      </c>
      <c r="F729" s="225"/>
    </row>
    <row r="730" spans="1:6">
      <c r="A730">
        <v>38002</v>
      </c>
      <c r="B730" t="s">
        <v>20294</v>
      </c>
      <c r="C730" t="s">
        <v>2747</v>
      </c>
      <c r="D730" t="s">
        <v>2160</v>
      </c>
      <c r="E730" s="557" t="s">
        <v>18264</v>
      </c>
      <c r="F730" s="226"/>
    </row>
    <row r="731" spans="1:6">
      <c r="A731">
        <v>38003</v>
      </c>
      <c r="B731" t="s">
        <v>20295</v>
      </c>
      <c r="C731" t="s">
        <v>2747</v>
      </c>
      <c r="D731" t="s">
        <v>2160</v>
      </c>
      <c r="E731" s="557" t="s">
        <v>12698</v>
      </c>
      <c r="F731" s="225"/>
    </row>
    <row r="732" spans="1:6">
      <c r="A732">
        <v>38004</v>
      </c>
      <c r="B732" t="s">
        <v>20296</v>
      </c>
      <c r="C732" t="s">
        <v>2747</v>
      </c>
      <c r="D732" t="s">
        <v>2160</v>
      </c>
      <c r="E732" s="557" t="s">
        <v>20297</v>
      </c>
      <c r="F732" s="226"/>
    </row>
    <row r="733" spans="1:6">
      <c r="A733">
        <v>36327</v>
      </c>
      <c r="B733" t="s">
        <v>20298</v>
      </c>
      <c r="C733" t="s">
        <v>2747</v>
      </c>
      <c r="D733" t="s">
        <v>2749</v>
      </c>
      <c r="E733" s="557" t="s">
        <v>12149</v>
      </c>
      <c r="F733" s="225"/>
    </row>
    <row r="734" spans="1:6">
      <c r="A734">
        <v>38992</v>
      </c>
      <c r="B734" t="s">
        <v>20299</v>
      </c>
      <c r="C734" t="s">
        <v>2747</v>
      </c>
      <c r="D734" t="s">
        <v>2749</v>
      </c>
      <c r="E734" s="557" t="s">
        <v>18785</v>
      </c>
      <c r="F734" s="226"/>
    </row>
    <row r="735" spans="1:6">
      <c r="A735">
        <v>38993</v>
      </c>
      <c r="B735" t="s">
        <v>20300</v>
      </c>
      <c r="C735" t="s">
        <v>2747</v>
      </c>
      <c r="D735" t="s">
        <v>2749</v>
      </c>
      <c r="E735" s="557" t="s">
        <v>6060</v>
      </c>
      <c r="F735" s="225"/>
    </row>
    <row r="736" spans="1:6">
      <c r="A736">
        <v>38418</v>
      </c>
      <c r="B736" t="s">
        <v>20301</v>
      </c>
      <c r="C736" t="s">
        <v>2747</v>
      </c>
      <c r="D736" t="s">
        <v>2160</v>
      </c>
      <c r="E736" s="557" t="s">
        <v>18276</v>
      </c>
      <c r="F736" s="226"/>
    </row>
    <row r="737" spans="1:6">
      <c r="A737">
        <v>39178</v>
      </c>
      <c r="B737" t="s">
        <v>20302</v>
      </c>
      <c r="C737" t="s">
        <v>2747</v>
      </c>
      <c r="D737" t="s">
        <v>2160</v>
      </c>
      <c r="E737" s="557" t="s">
        <v>8938</v>
      </c>
      <c r="F737" s="225"/>
    </row>
    <row r="738" spans="1:6">
      <c r="A738">
        <v>39177</v>
      </c>
      <c r="B738" t="s">
        <v>20303</v>
      </c>
      <c r="C738" t="s">
        <v>2747</v>
      </c>
      <c r="D738" t="s">
        <v>2160</v>
      </c>
      <c r="E738" s="557" t="s">
        <v>8474</v>
      </c>
      <c r="F738" s="226"/>
    </row>
    <row r="739" spans="1:6">
      <c r="A739">
        <v>39174</v>
      </c>
      <c r="B739" t="s">
        <v>20304</v>
      </c>
      <c r="C739" t="s">
        <v>2747</v>
      </c>
      <c r="D739" t="s">
        <v>2160</v>
      </c>
      <c r="E739" s="557" t="s">
        <v>5214</v>
      </c>
      <c r="F739" s="225"/>
    </row>
    <row r="740" spans="1:6">
      <c r="A740">
        <v>39176</v>
      </c>
      <c r="B740" t="s">
        <v>20305</v>
      </c>
      <c r="C740" t="s">
        <v>2747</v>
      </c>
      <c r="D740" t="s">
        <v>2160</v>
      </c>
      <c r="E740" s="557" t="s">
        <v>8789</v>
      </c>
      <c r="F740" s="226"/>
    </row>
    <row r="741" spans="1:6">
      <c r="A741">
        <v>39180</v>
      </c>
      <c r="B741" t="s">
        <v>20306</v>
      </c>
      <c r="C741" t="s">
        <v>2747</v>
      </c>
      <c r="D741" t="s">
        <v>2160</v>
      </c>
      <c r="E741" s="557" t="s">
        <v>4817</v>
      </c>
      <c r="F741" s="225"/>
    </row>
    <row r="742" spans="1:6">
      <c r="A742">
        <v>39179</v>
      </c>
      <c r="B742" t="s">
        <v>20307</v>
      </c>
      <c r="C742" t="s">
        <v>2747</v>
      </c>
      <c r="D742" t="s">
        <v>2160</v>
      </c>
      <c r="E742" s="557" t="s">
        <v>5870</v>
      </c>
      <c r="F742" s="226"/>
    </row>
    <row r="743" spans="1:6">
      <c r="A743">
        <v>39175</v>
      </c>
      <c r="B743" t="s">
        <v>20308</v>
      </c>
      <c r="C743" t="s">
        <v>2747</v>
      </c>
      <c r="D743" t="s">
        <v>2160</v>
      </c>
      <c r="E743" s="557" t="s">
        <v>20309</v>
      </c>
      <c r="F743" s="225"/>
    </row>
    <row r="744" spans="1:6">
      <c r="A744">
        <v>39217</v>
      </c>
      <c r="B744" t="s">
        <v>20310</v>
      </c>
      <c r="C744" t="s">
        <v>2747</v>
      </c>
      <c r="D744" t="s">
        <v>2160</v>
      </c>
      <c r="E744" s="557" t="s">
        <v>8844</v>
      </c>
      <c r="F744" s="226"/>
    </row>
    <row r="745" spans="1:6">
      <c r="A745">
        <v>39181</v>
      </c>
      <c r="B745" t="s">
        <v>20311</v>
      </c>
      <c r="C745" t="s">
        <v>2747</v>
      </c>
      <c r="D745" t="s">
        <v>2160</v>
      </c>
      <c r="E745" s="557" t="s">
        <v>7924</v>
      </c>
      <c r="F745" s="225"/>
    </row>
    <row r="746" spans="1:6">
      <c r="A746">
        <v>39182</v>
      </c>
      <c r="B746" t="s">
        <v>20312</v>
      </c>
      <c r="C746" t="s">
        <v>2747</v>
      </c>
      <c r="D746" t="s">
        <v>2160</v>
      </c>
      <c r="E746" s="557" t="s">
        <v>13642</v>
      </c>
      <c r="F746" s="226"/>
    </row>
    <row r="747" spans="1:6">
      <c r="A747">
        <v>12616</v>
      </c>
      <c r="B747" t="s">
        <v>20313</v>
      </c>
      <c r="C747" t="s">
        <v>2747</v>
      </c>
      <c r="D747" t="s">
        <v>2749</v>
      </c>
      <c r="E747" s="557" t="s">
        <v>11889</v>
      </c>
      <c r="F747" s="225"/>
    </row>
    <row r="748" spans="1:6">
      <c r="A748">
        <v>1049</v>
      </c>
      <c r="B748" t="s">
        <v>20314</v>
      </c>
      <c r="C748" t="s">
        <v>2747</v>
      </c>
      <c r="D748" t="s">
        <v>2160</v>
      </c>
      <c r="E748" s="557" t="s">
        <v>11264</v>
      </c>
      <c r="F748" s="226"/>
    </row>
    <row r="749" spans="1:6">
      <c r="A749">
        <v>1099</v>
      </c>
      <c r="B749" t="s">
        <v>20315</v>
      </c>
      <c r="C749" t="s">
        <v>2747</v>
      </c>
      <c r="D749" t="s">
        <v>2160</v>
      </c>
      <c r="E749" s="557" t="s">
        <v>8839</v>
      </c>
      <c r="F749" s="225"/>
    </row>
    <row r="750" spans="1:6">
      <c r="A750">
        <v>39678</v>
      </c>
      <c r="B750" t="s">
        <v>20316</v>
      </c>
      <c r="C750" t="s">
        <v>2747</v>
      </c>
      <c r="D750" t="s">
        <v>2160</v>
      </c>
      <c r="E750" s="557" t="s">
        <v>18209</v>
      </c>
      <c r="F750" s="226"/>
    </row>
    <row r="751" spans="1:6">
      <c r="A751">
        <v>1050</v>
      </c>
      <c r="B751" t="s">
        <v>20317</v>
      </c>
      <c r="C751" t="s">
        <v>2747</v>
      </c>
      <c r="D751" t="s">
        <v>2160</v>
      </c>
      <c r="E751" s="557" t="s">
        <v>20318</v>
      </c>
      <c r="F751" s="225"/>
    </row>
    <row r="752" spans="1:6">
      <c r="A752">
        <v>1101</v>
      </c>
      <c r="B752" t="s">
        <v>20319</v>
      </c>
      <c r="C752" t="s">
        <v>2747</v>
      </c>
      <c r="D752" t="s">
        <v>2160</v>
      </c>
      <c r="E752" s="557" t="s">
        <v>20320</v>
      </c>
      <c r="F752" s="226"/>
    </row>
    <row r="753" spans="1:6">
      <c r="A753">
        <v>1100</v>
      </c>
      <c r="B753" t="s">
        <v>20321</v>
      </c>
      <c r="C753" t="s">
        <v>2747</v>
      </c>
      <c r="D753" t="s">
        <v>2160</v>
      </c>
      <c r="E753" s="557" t="s">
        <v>8889</v>
      </c>
      <c r="F753" s="225"/>
    </row>
    <row r="754" spans="1:6">
      <c r="A754">
        <v>39679</v>
      </c>
      <c r="B754" t="s">
        <v>20322</v>
      </c>
      <c r="C754" t="s">
        <v>2747</v>
      </c>
      <c r="D754" t="s">
        <v>2160</v>
      </c>
      <c r="E754" s="557" t="s">
        <v>20323</v>
      </c>
      <c r="F754" s="226"/>
    </row>
    <row r="755" spans="1:6">
      <c r="A755">
        <v>1098</v>
      </c>
      <c r="B755" t="s">
        <v>20324</v>
      </c>
      <c r="C755" t="s">
        <v>2747</v>
      </c>
      <c r="D755" t="s">
        <v>2160</v>
      </c>
      <c r="E755" s="557" t="s">
        <v>7832</v>
      </c>
      <c r="F755" s="225"/>
    </row>
    <row r="756" spans="1:6">
      <c r="A756">
        <v>1102</v>
      </c>
      <c r="B756" t="s">
        <v>20325</v>
      </c>
      <c r="C756" t="s">
        <v>2747</v>
      </c>
      <c r="D756" t="s">
        <v>2160</v>
      </c>
      <c r="E756" s="557" t="s">
        <v>18825</v>
      </c>
      <c r="F756" s="226"/>
    </row>
    <row r="757" spans="1:6">
      <c r="A757">
        <v>1051</v>
      </c>
      <c r="B757" t="s">
        <v>20326</v>
      </c>
      <c r="C757" t="s">
        <v>2747</v>
      </c>
      <c r="D757" t="s">
        <v>2160</v>
      </c>
      <c r="E757" s="557" t="s">
        <v>20327</v>
      </c>
      <c r="F757" s="225"/>
    </row>
    <row r="758" spans="1:6">
      <c r="A758">
        <v>37399</v>
      </c>
      <c r="B758" t="s">
        <v>20328</v>
      </c>
      <c r="C758" t="s">
        <v>2747</v>
      </c>
      <c r="D758" t="s">
        <v>2160</v>
      </c>
      <c r="E758" s="557" t="s">
        <v>20329</v>
      </c>
      <c r="F758" s="226"/>
    </row>
    <row r="759" spans="1:6">
      <c r="A759">
        <v>41955</v>
      </c>
      <c r="B759" t="s">
        <v>20330</v>
      </c>
      <c r="C759" t="s">
        <v>2752</v>
      </c>
      <c r="D759" t="s">
        <v>2160</v>
      </c>
      <c r="E759" s="557" t="s">
        <v>20331</v>
      </c>
      <c r="F759" s="225"/>
    </row>
    <row r="760" spans="1:6">
      <c r="A760">
        <v>41953</v>
      </c>
      <c r="B760" t="s">
        <v>20332</v>
      </c>
      <c r="C760" t="s">
        <v>2752</v>
      </c>
      <c r="D760" t="s">
        <v>2160</v>
      </c>
      <c r="E760" s="557" t="s">
        <v>11277</v>
      </c>
      <c r="F760" s="226"/>
    </row>
    <row r="761" spans="1:6">
      <c r="A761">
        <v>41954</v>
      </c>
      <c r="B761" t="s">
        <v>20333</v>
      </c>
      <c r="C761" t="s">
        <v>2752</v>
      </c>
      <c r="D761" t="s">
        <v>2160</v>
      </c>
      <c r="E761" s="557" t="s">
        <v>20334</v>
      </c>
      <c r="F761" s="225"/>
    </row>
    <row r="762" spans="1:6">
      <c r="A762">
        <v>25004</v>
      </c>
      <c r="B762" t="s">
        <v>20335</v>
      </c>
      <c r="C762" t="s">
        <v>2752</v>
      </c>
      <c r="D762" t="s">
        <v>2160</v>
      </c>
      <c r="E762" s="557" t="s">
        <v>20336</v>
      </c>
      <c r="F762" s="226"/>
    </row>
    <row r="763" spans="1:6">
      <c r="A763">
        <v>25002</v>
      </c>
      <c r="B763" t="s">
        <v>20337</v>
      </c>
      <c r="C763" t="s">
        <v>2752</v>
      </c>
      <c r="D763" t="s">
        <v>2160</v>
      </c>
      <c r="E763" s="557" t="s">
        <v>11901</v>
      </c>
      <c r="F763" s="225"/>
    </row>
    <row r="764" spans="1:6">
      <c r="A764">
        <v>37409</v>
      </c>
      <c r="B764" t="s">
        <v>20338</v>
      </c>
      <c r="C764" t="s">
        <v>2752</v>
      </c>
      <c r="D764" t="s">
        <v>2160</v>
      </c>
      <c r="E764" s="557" t="s">
        <v>18175</v>
      </c>
      <c r="F764" s="226"/>
    </row>
    <row r="765" spans="1:6">
      <c r="A765">
        <v>841</v>
      </c>
      <c r="B765" t="s">
        <v>20339</v>
      </c>
      <c r="C765" t="s">
        <v>2752</v>
      </c>
      <c r="D765" t="s">
        <v>2746</v>
      </c>
      <c r="E765" s="557" t="s">
        <v>18908</v>
      </c>
      <c r="F765" s="225"/>
    </row>
    <row r="766" spans="1:6">
      <c r="A766">
        <v>25005</v>
      </c>
      <c r="B766" t="s">
        <v>20340</v>
      </c>
      <c r="C766" t="s">
        <v>2752</v>
      </c>
      <c r="D766" t="s">
        <v>2160</v>
      </c>
      <c r="E766" s="557" t="s">
        <v>20341</v>
      </c>
      <c r="F766" s="226"/>
    </row>
    <row r="767" spans="1:6">
      <c r="A767">
        <v>25003</v>
      </c>
      <c r="B767" t="s">
        <v>20342</v>
      </c>
      <c r="C767" t="s">
        <v>2752</v>
      </c>
      <c r="D767" t="s">
        <v>2160</v>
      </c>
      <c r="E767" s="557" t="s">
        <v>18036</v>
      </c>
      <c r="F767" s="225"/>
    </row>
    <row r="768" spans="1:6">
      <c r="A768">
        <v>37410</v>
      </c>
      <c r="B768" t="s">
        <v>20343</v>
      </c>
      <c r="C768" t="s">
        <v>2752</v>
      </c>
      <c r="D768" t="s">
        <v>2160</v>
      </c>
      <c r="E768" s="557" t="s">
        <v>20341</v>
      </c>
      <c r="F768" s="226"/>
    </row>
    <row r="769" spans="1:6">
      <c r="A769">
        <v>842</v>
      </c>
      <c r="B769" t="s">
        <v>20344</v>
      </c>
      <c r="C769" t="s">
        <v>2752</v>
      </c>
      <c r="D769" t="s">
        <v>2160</v>
      </c>
      <c r="E769" s="557" t="s">
        <v>17809</v>
      </c>
      <c r="F769" s="225"/>
    </row>
    <row r="770" spans="1:6">
      <c r="A770">
        <v>862</v>
      </c>
      <c r="B770" t="s">
        <v>20345</v>
      </c>
      <c r="C770" t="s">
        <v>2751</v>
      </c>
      <c r="D770" t="s">
        <v>2160</v>
      </c>
      <c r="E770" s="557" t="s">
        <v>12171</v>
      </c>
      <c r="F770" s="226"/>
    </row>
    <row r="771" spans="1:6">
      <c r="A771">
        <v>866</v>
      </c>
      <c r="B771" t="s">
        <v>20346</v>
      </c>
      <c r="C771" t="s">
        <v>2751</v>
      </c>
      <c r="D771" t="s">
        <v>2160</v>
      </c>
      <c r="E771" s="557" t="s">
        <v>17541</v>
      </c>
      <c r="F771" s="225"/>
    </row>
    <row r="772" spans="1:6">
      <c r="A772">
        <v>892</v>
      </c>
      <c r="B772" t="s">
        <v>20347</v>
      </c>
      <c r="C772" t="s">
        <v>2751</v>
      </c>
      <c r="D772" t="s">
        <v>2160</v>
      </c>
      <c r="E772" s="557" t="s">
        <v>17542</v>
      </c>
      <c r="F772" s="226"/>
    </row>
    <row r="773" spans="1:6">
      <c r="A773">
        <v>857</v>
      </c>
      <c r="B773" t="s">
        <v>20348</v>
      </c>
      <c r="C773" t="s">
        <v>2751</v>
      </c>
      <c r="D773" t="s">
        <v>2746</v>
      </c>
      <c r="E773" s="557" t="s">
        <v>12136</v>
      </c>
      <c r="F773" s="225"/>
    </row>
    <row r="774" spans="1:6">
      <c r="A774">
        <v>37404</v>
      </c>
      <c r="B774" t="s">
        <v>20349</v>
      </c>
      <c r="C774" t="s">
        <v>2751</v>
      </c>
      <c r="D774" t="s">
        <v>2160</v>
      </c>
      <c r="E774" s="557" t="s">
        <v>13149</v>
      </c>
      <c r="F774" s="226"/>
    </row>
    <row r="775" spans="1:6">
      <c r="A775">
        <v>868</v>
      </c>
      <c r="B775" t="s">
        <v>20350</v>
      </c>
      <c r="C775" t="s">
        <v>2751</v>
      </c>
      <c r="D775" t="s">
        <v>2160</v>
      </c>
      <c r="E775" s="557" t="s">
        <v>12053</v>
      </c>
      <c r="F775" s="225"/>
    </row>
    <row r="776" spans="1:6">
      <c r="A776">
        <v>870</v>
      </c>
      <c r="B776" t="s">
        <v>20351</v>
      </c>
      <c r="C776" t="s">
        <v>2751</v>
      </c>
      <c r="D776" t="s">
        <v>2160</v>
      </c>
      <c r="E776" s="557" t="s">
        <v>17543</v>
      </c>
      <c r="F776" s="226"/>
    </row>
    <row r="777" spans="1:6">
      <c r="A777">
        <v>863</v>
      </c>
      <c r="B777" t="s">
        <v>20352</v>
      </c>
      <c r="C777" t="s">
        <v>2751</v>
      </c>
      <c r="D777" t="s">
        <v>2160</v>
      </c>
      <c r="E777" s="557" t="s">
        <v>11744</v>
      </c>
      <c r="F777" s="225"/>
    </row>
    <row r="778" spans="1:6">
      <c r="A778">
        <v>867</v>
      </c>
      <c r="B778" t="s">
        <v>20353</v>
      </c>
      <c r="C778" t="s">
        <v>2751</v>
      </c>
      <c r="D778" t="s">
        <v>2160</v>
      </c>
      <c r="E778" s="557" t="s">
        <v>17544</v>
      </c>
      <c r="F778" s="226"/>
    </row>
    <row r="779" spans="1:6">
      <c r="A779">
        <v>891</v>
      </c>
      <c r="B779" t="s">
        <v>20354</v>
      </c>
      <c r="C779" t="s">
        <v>2751</v>
      </c>
      <c r="D779" t="s">
        <v>2160</v>
      </c>
      <c r="E779" s="557" t="s">
        <v>17545</v>
      </c>
      <c r="F779" s="225"/>
    </row>
    <row r="780" spans="1:6">
      <c r="A780">
        <v>864</v>
      </c>
      <c r="B780" t="s">
        <v>20355</v>
      </c>
      <c r="C780" t="s">
        <v>2751</v>
      </c>
      <c r="D780" t="s">
        <v>2160</v>
      </c>
      <c r="E780" s="557" t="s">
        <v>15555</v>
      </c>
      <c r="F780" s="226"/>
    </row>
    <row r="781" spans="1:6">
      <c r="A781">
        <v>865</v>
      </c>
      <c r="B781" t="s">
        <v>20356</v>
      </c>
      <c r="C781" t="s">
        <v>2751</v>
      </c>
      <c r="D781" t="s">
        <v>2160</v>
      </c>
      <c r="E781" s="557" t="s">
        <v>17546</v>
      </c>
      <c r="F781" s="225"/>
    </row>
    <row r="782" spans="1:6">
      <c r="A782">
        <v>1006</v>
      </c>
      <c r="B782" t="s">
        <v>20357</v>
      </c>
      <c r="C782" t="s">
        <v>2751</v>
      </c>
      <c r="D782" t="s">
        <v>2160</v>
      </c>
      <c r="E782" s="557" t="s">
        <v>17547</v>
      </c>
      <c r="F782" s="226"/>
    </row>
    <row r="783" spans="1:6">
      <c r="A783">
        <v>948</v>
      </c>
      <c r="B783" t="s">
        <v>20358</v>
      </c>
      <c r="C783" t="s">
        <v>2751</v>
      </c>
      <c r="D783" t="s">
        <v>2160</v>
      </c>
      <c r="E783" s="557" t="s">
        <v>12637</v>
      </c>
      <c r="F783" s="225"/>
    </row>
    <row r="784" spans="1:6">
      <c r="A784">
        <v>947</v>
      </c>
      <c r="B784" t="s">
        <v>20359</v>
      </c>
      <c r="C784" t="s">
        <v>2751</v>
      </c>
      <c r="D784" t="s">
        <v>2160</v>
      </c>
      <c r="E784" s="557" t="s">
        <v>8972</v>
      </c>
      <c r="F784" s="226"/>
    </row>
    <row r="785" spans="1:6">
      <c r="A785">
        <v>911</v>
      </c>
      <c r="B785" t="s">
        <v>20360</v>
      </c>
      <c r="C785" t="s">
        <v>2751</v>
      </c>
      <c r="D785" t="s">
        <v>2160</v>
      </c>
      <c r="E785" s="557" t="s">
        <v>17548</v>
      </c>
      <c r="F785" s="225"/>
    </row>
    <row r="786" spans="1:6">
      <c r="A786">
        <v>925</v>
      </c>
      <c r="B786" t="s">
        <v>20361</v>
      </c>
      <c r="C786" t="s">
        <v>2751</v>
      </c>
      <c r="D786" t="s">
        <v>2160</v>
      </c>
      <c r="E786" s="557" t="s">
        <v>12650</v>
      </c>
      <c r="F786" s="226"/>
    </row>
    <row r="787" spans="1:6">
      <c r="A787">
        <v>954</v>
      </c>
      <c r="B787" t="s">
        <v>20362</v>
      </c>
      <c r="C787" t="s">
        <v>2751</v>
      </c>
      <c r="D787" t="s">
        <v>2160</v>
      </c>
      <c r="E787" s="557" t="s">
        <v>17549</v>
      </c>
      <c r="F787" s="225"/>
    </row>
    <row r="788" spans="1:6">
      <c r="A788">
        <v>901</v>
      </c>
      <c r="B788" t="s">
        <v>20363</v>
      </c>
      <c r="C788" t="s">
        <v>2751</v>
      </c>
      <c r="D788" t="s">
        <v>2160</v>
      </c>
      <c r="E788" s="557" t="s">
        <v>17550</v>
      </c>
      <c r="F788" s="226"/>
    </row>
    <row r="789" spans="1:6">
      <c r="A789">
        <v>926</v>
      </c>
      <c r="B789" t="s">
        <v>20364</v>
      </c>
      <c r="C789" t="s">
        <v>2751</v>
      </c>
      <c r="D789" t="s">
        <v>2160</v>
      </c>
      <c r="E789" s="557" t="s">
        <v>11947</v>
      </c>
      <c r="F789" s="225"/>
    </row>
    <row r="790" spans="1:6">
      <c r="A790">
        <v>912</v>
      </c>
      <c r="B790" t="s">
        <v>20365</v>
      </c>
      <c r="C790" t="s">
        <v>2751</v>
      </c>
      <c r="D790" t="s">
        <v>2160</v>
      </c>
      <c r="E790" s="557" t="s">
        <v>17551</v>
      </c>
      <c r="F790" s="226"/>
    </row>
    <row r="791" spans="1:6">
      <c r="A791">
        <v>955</v>
      </c>
      <c r="B791" t="s">
        <v>20366</v>
      </c>
      <c r="C791" t="s">
        <v>2751</v>
      </c>
      <c r="D791" t="s">
        <v>2160</v>
      </c>
      <c r="E791" s="557" t="s">
        <v>17552</v>
      </c>
      <c r="F791" s="225"/>
    </row>
    <row r="792" spans="1:6">
      <c r="A792">
        <v>946</v>
      </c>
      <c r="B792" t="s">
        <v>20367</v>
      </c>
      <c r="C792" t="s">
        <v>2751</v>
      </c>
      <c r="D792" t="s">
        <v>2160</v>
      </c>
      <c r="E792" s="557" t="s">
        <v>13672</v>
      </c>
      <c r="F792" s="226"/>
    </row>
    <row r="793" spans="1:6">
      <c r="A793">
        <v>953</v>
      </c>
      <c r="B793" t="s">
        <v>20368</v>
      </c>
      <c r="C793" t="s">
        <v>2751</v>
      </c>
      <c r="D793" t="s">
        <v>2160</v>
      </c>
      <c r="E793" s="557" t="s">
        <v>17553</v>
      </c>
      <c r="F793" s="225"/>
    </row>
    <row r="794" spans="1:6">
      <c r="A794">
        <v>902</v>
      </c>
      <c r="B794" t="s">
        <v>20369</v>
      </c>
      <c r="C794" t="s">
        <v>2751</v>
      </c>
      <c r="D794" t="s">
        <v>2160</v>
      </c>
      <c r="E794" s="557" t="s">
        <v>17554</v>
      </c>
      <c r="F794" s="226"/>
    </row>
    <row r="795" spans="1:6">
      <c r="A795">
        <v>927</v>
      </c>
      <c r="B795" t="s">
        <v>20370</v>
      </c>
      <c r="C795" t="s">
        <v>2751</v>
      </c>
      <c r="D795" t="s">
        <v>2160</v>
      </c>
      <c r="E795" s="557" t="s">
        <v>17555</v>
      </c>
      <c r="F795" s="225"/>
    </row>
    <row r="796" spans="1:6">
      <c r="A796">
        <v>913</v>
      </c>
      <c r="B796" t="s">
        <v>20371</v>
      </c>
      <c r="C796" t="s">
        <v>2751</v>
      </c>
      <c r="D796" t="s">
        <v>2160</v>
      </c>
      <c r="E796" s="557" t="s">
        <v>15383</v>
      </c>
      <c r="F796" s="226"/>
    </row>
    <row r="797" spans="1:6">
      <c r="A797">
        <v>903</v>
      </c>
      <c r="B797" t="s">
        <v>20372</v>
      </c>
      <c r="C797" t="s">
        <v>2751</v>
      </c>
      <c r="D797" t="s">
        <v>2160</v>
      </c>
      <c r="E797" s="557" t="s">
        <v>17556</v>
      </c>
      <c r="F797" s="225"/>
    </row>
    <row r="798" spans="1:6">
      <c r="A798">
        <v>945</v>
      </c>
      <c r="B798" t="s">
        <v>20373</v>
      </c>
      <c r="C798" t="s">
        <v>2751</v>
      </c>
      <c r="D798" t="s">
        <v>2160</v>
      </c>
      <c r="E798" s="557" t="s">
        <v>17557</v>
      </c>
      <c r="F798" s="226"/>
    </row>
    <row r="799" spans="1:6">
      <c r="A799">
        <v>914</v>
      </c>
      <c r="B799" t="s">
        <v>20374</v>
      </c>
      <c r="C799" t="s">
        <v>2751</v>
      </c>
      <c r="D799" t="s">
        <v>2160</v>
      </c>
      <c r="E799" s="557" t="s">
        <v>17558</v>
      </c>
      <c r="F799" s="225"/>
    </row>
    <row r="800" spans="1:6">
      <c r="A800">
        <v>993</v>
      </c>
      <c r="B800" t="s">
        <v>20375</v>
      </c>
      <c r="C800" t="s">
        <v>2751</v>
      </c>
      <c r="D800" t="s">
        <v>2160</v>
      </c>
      <c r="E800" s="557" t="s">
        <v>7932</v>
      </c>
      <c r="F800" s="226"/>
    </row>
    <row r="801" spans="1:6">
      <c r="A801">
        <v>1020</v>
      </c>
      <c r="B801" t="s">
        <v>20376</v>
      </c>
      <c r="C801" t="s">
        <v>2751</v>
      </c>
      <c r="D801" t="s">
        <v>2160</v>
      </c>
      <c r="E801" s="557" t="s">
        <v>4714</v>
      </c>
      <c r="F801" s="225"/>
    </row>
    <row r="802" spans="1:6">
      <c r="A802">
        <v>1017</v>
      </c>
      <c r="B802" t="s">
        <v>20377</v>
      </c>
      <c r="C802" t="s">
        <v>2751</v>
      </c>
      <c r="D802" t="s">
        <v>2160</v>
      </c>
      <c r="E802" s="557" t="s">
        <v>17559</v>
      </c>
      <c r="F802" s="226"/>
    </row>
    <row r="803" spans="1:6">
      <c r="A803">
        <v>999</v>
      </c>
      <c r="B803" t="s">
        <v>20378</v>
      </c>
      <c r="C803" t="s">
        <v>2751</v>
      </c>
      <c r="D803" t="s">
        <v>2160</v>
      </c>
      <c r="E803" s="557" t="s">
        <v>17560</v>
      </c>
      <c r="F803" s="225"/>
    </row>
    <row r="804" spans="1:6">
      <c r="A804">
        <v>995</v>
      </c>
      <c r="B804" t="s">
        <v>20379</v>
      </c>
      <c r="C804" t="s">
        <v>2751</v>
      </c>
      <c r="D804" t="s">
        <v>2160</v>
      </c>
      <c r="E804" s="557" t="s">
        <v>11385</v>
      </c>
      <c r="F804" s="226"/>
    </row>
    <row r="805" spans="1:6">
      <c r="A805">
        <v>1000</v>
      </c>
      <c r="B805" t="s">
        <v>20380</v>
      </c>
      <c r="C805" t="s">
        <v>2751</v>
      </c>
      <c r="D805" t="s">
        <v>2160</v>
      </c>
      <c r="E805" s="557" t="s">
        <v>17561</v>
      </c>
      <c r="F805" s="225"/>
    </row>
    <row r="806" spans="1:6">
      <c r="A806">
        <v>1022</v>
      </c>
      <c r="B806" t="s">
        <v>20381</v>
      </c>
      <c r="C806" t="s">
        <v>2751</v>
      </c>
      <c r="D806" t="s">
        <v>2160</v>
      </c>
      <c r="E806" s="557" t="s">
        <v>8552</v>
      </c>
      <c r="F806" s="226"/>
    </row>
    <row r="807" spans="1:6">
      <c r="A807">
        <v>1015</v>
      </c>
      <c r="B807" t="s">
        <v>20382</v>
      </c>
      <c r="C807" t="s">
        <v>2751</v>
      </c>
      <c r="D807" t="s">
        <v>2160</v>
      </c>
      <c r="E807" s="557" t="s">
        <v>17562</v>
      </c>
      <c r="F807" s="225"/>
    </row>
    <row r="808" spans="1:6">
      <c r="A808">
        <v>996</v>
      </c>
      <c r="B808" t="s">
        <v>20383</v>
      </c>
      <c r="C808" t="s">
        <v>2751</v>
      </c>
      <c r="D808" t="s">
        <v>2160</v>
      </c>
      <c r="E808" s="557" t="s">
        <v>9664</v>
      </c>
      <c r="F808" s="226"/>
    </row>
    <row r="809" spans="1:6">
      <c r="A809">
        <v>1001</v>
      </c>
      <c r="B809" t="s">
        <v>20384</v>
      </c>
      <c r="C809" t="s">
        <v>2751</v>
      </c>
      <c r="D809" t="s">
        <v>2160</v>
      </c>
      <c r="E809" s="557" t="s">
        <v>17563</v>
      </c>
      <c r="F809" s="225"/>
    </row>
    <row r="810" spans="1:6">
      <c r="A810">
        <v>1019</v>
      </c>
      <c r="B810" t="s">
        <v>20385</v>
      </c>
      <c r="C810" t="s">
        <v>2751</v>
      </c>
      <c r="D810" t="s">
        <v>2160</v>
      </c>
      <c r="E810" s="557" t="s">
        <v>11865</v>
      </c>
      <c r="F810" s="226"/>
    </row>
    <row r="811" spans="1:6">
      <c r="A811">
        <v>1021</v>
      </c>
      <c r="B811" t="s">
        <v>20386</v>
      </c>
      <c r="C811" t="s">
        <v>2751</v>
      </c>
      <c r="D811" t="s">
        <v>2160</v>
      </c>
      <c r="E811" s="557" t="s">
        <v>5199</v>
      </c>
      <c r="F811" s="225"/>
    </row>
    <row r="812" spans="1:6">
      <c r="A812">
        <v>39249</v>
      </c>
      <c r="B812" t="s">
        <v>20387</v>
      </c>
      <c r="C812" t="s">
        <v>2751</v>
      </c>
      <c r="D812" t="s">
        <v>2160</v>
      </c>
      <c r="E812" s="557" t="s">
        <v>17564</v>
      </c>
      <c r="F812" s="226"/>
    </row>
    <row r="813" spans="1:6">
      <c r="A813">
        <v>1018</v>
      </c>
      <c r="B813" t="s">
        <v>20388</v>
      </c>
      <c r="C813" t="s">
        <v>2751</v>
      </c>
      <c r="D813" t="s">
        <v>2160</v>
      </c>
      <c r="E813" s="557" t="s">
        <v>12663</v>
      </c>
      <c r="F813" s="225"/>
    </row>
    <row r="814" spans="1:6">
      <c r="A814">
        <v>39250</v>
      </c>
      <c r="B814" t="s">
        <v>20389</v>
      </c>
      <c r="C814" t="s">
        <v>2751</v>
      </c>
      <c r="D814" t="s">
        <v>2160</v>
      </c>
      <c r="E814" s="557" t="s">
        <v>17565</v>
      </c>
      <c r="F814" s="226"/>
    </row>
    <row r="815" spans="1:6">
      <c r="A815">
        <v>994</v>
      </c>
      <c r="B815" t="s">
        <v>20390</v>
      </c>
      <c r="C815" t="s">
        <v>2751</v>
      </c>
      <c r="D815" t="s">
        <v>2160</v>
      </c>
      <c r="E815" s="557" t="s">
        <v>11981</v>
      </c>
      <c r="F815" s="225"/>
    </row>
    <row r="816" spans="1:6">
      <c r="A816">
        <v>977</v>
      </c>
      <c r="B816" t="s">
        <v>20391</v>
      </c>
      <c r="C816" t="s">
        <v>2751</v>
      </c>
      <c r="D816" t="s">
        <v>2160</v>
      </c>
      <c r="E816" s="557" t="s">
        <v>11804</v>
      </c>
      <c r="F816" s="226"/>
    </row>
    <row r="817" spans="1:6">
      <c r="A817">
        <v>998</v>
      </c>
      <c r="B817" t="s">
        <v>20392</v>
      </c>
      <c r="C817" t="s">
        <v>2751</v>
      </c>
      <c r="D817" t="s">
        <v>2160</v>
      </c>
      <c r="E817" s="557" t="s">
        <v>12700</v>
      </c>
      <c r="F817" s="225"/>
    </row>
    <row r="818" spans="1:6">
      <c r="A818">
        <v>39251</v>
      </c>
      <c r="B818" t="s">
        <v>20393</v>
      </c>
      <c r="C818" t="s">
        <v>2751</v>
      </c>
      <c r="D818" t="s">
        <v>2160</v>
      </c>
      <c r="E818" s="557" t="s">
        <v>5051</v>
      </c>
      <c r="F818" s="226"/>
    </row>
    <row r="819" spans="1:6">
      <c r="A819">
        <v>1011</v>
      </c>
      <c r="B819" t="s">
        <v>20394</v>
      </c>
      <c r="C819" t="s">
        <v>2751</v>
      </c>
      <c r="D819" t="s">
        <v>2160</v>
      </c>
      <c r="E819" s="557" t="s">
        <v>5068</v>
      </c>
      <c r="F819" s="225"/>
    </row>
    <row r="820" spans="1:6">
      <c r="A820">
        <v>39252</v>
      </c>
      <c r="B820" t="s">
        <v>20395</v>
      </c>
      <c r="C820" t="s">
        <v>2751</v>
      </c>
      <c r="D820" t="s">
        <v>2160</v>
      </c>
      <c r="E820" s="557" t="s">
        <v>4192</v>
      </c>
      <c r="F820" s="226"/>
    </row>
    <row r="821" spans="1:6">
      <c r="A821">
        <v>1013</v>
      </c>
      <c r="B821" t="s">
        <v>20396</v>
      </c>
      <c r="C821" t="s">
        <v>2751</v>
      </c>
      <c r="D821" t="s">
        <v>2160</v>
      </c>
      <c r="E821" s="557" t="s">
        <v>8820</v>
      </c>
      <c r="F821" s="225"/>
    </row>
    <row r="822" spans="1:6">
      <c r="A822">
        <v>980</v>
      </c>
      <c r="B822" t="s">
        <v>20397</v>
      </c>
      <c r="C822" t="s">
        <v>2751</v>
      </c>
      <c r="D822" t="s">
        <v>2160</v>
      </c>
      <c r="E822" s="557" t="s">
        <v>11592</v>
      </c>
      <c r="F822" s="226"/>
    </row>
    <row r="823" spans="1:6">
      <c r="A823">
        <v>39237</v>
      </c>
      <c r="B823" t="s">
        <v>20398</v>
      </c>
      <c r="C823" t="s">
        <v>2751</v>
      </c>
      <c r="D823" t="s">
        <v>2160</v>
      </c>
      <c r="E823" s="557" t="s">
        <v>17566</v>
      </c>
      <c r="F823" s="225"/>
    </row>
    <row r="824" spans="1:6">
      <c r="A824">
        <v>39238</v>
      </c>
      <c r="B824" t="s">
        <v>20399</v>
      </c>
      <c r="C824" t="s">
        <v>2751</v>
      </c>
      <c r="D824" t="s">
        <v>2160</v>
      </c>
      <c r="E824" s="557" t="s">
        <v>17567</v>
      </c>
      <c r="F824" s="226"/>
    </row>
    <row r="825" spans="1:6">
      <c r="A825">
        <v>979</v>
      </c>
      <c r="B825" t="s">
        <v>20400</v>
      </c>
      <c r="C825" t="s">
        <v>2751</v>
      </c>
      <c r="D825" t="s">
        <v>2160</v>
      </c>
      <c r="E825" s="557" t="s">
        <v>9080</v>
      </c>
      <c r="F825" s="225"/>
    </row>
    <row r="826" spans="1:6">
      <c r="A826">
        <v>39239</v>
      </c>
      <c r="B826" t="s">
        <v>20401</v>
      </c>
      <c r="C826" t="s">
        <v>2751</v>
      </c>
      <c r="D826" t="s">
        <v>2160</v>
      </c>
      <c r="E826" s="557" t="s">
        <v>17568</v>
      </c>
      <c r="F826" s="226"/>
    </row>
    <row r="827" spans="1:6">
      <c r="A827">
        <v>1014</v>
      </c>
      <c r="B827" t="s">
        <v>20402</v>
      </c>
      <c r="C827" t="s">
        <v>2751</v>
      </c>
      <c r="D827" t="s">
        <v>2160</v>
      </c>
      <c r="E827" s="557" t="s">
        <v>7927</v>
      </c>
      <c r="F827" s="225"/>
    </row>
    <row r="828" spans="1:6">
      <c r="A828">
        <v>39240</v>
      </c>
      <c r="B828" t="s">
        <v>20403</v>
      </c>
      <c r="C828" t="s">
        <v>2751</v>
      </c>
      <c r="D828" t="s">
        <v>2160</v>
      </c>
      <c r="E828" s="557" t="s">
        <v>17569</v>
      </c>
      <c r="F828" s="226"/>
    </row>
    <row r="829" spans="1:6">
      <c r="A829">
        <v>39232</v>
      </c>
      <c r="B829" t="s">
        <v>20404</v>
      </c>
      <c r="C829" t="s">
        <v>2751</v>
      </c>
      <c r="D829" t="s">
        <v>2160</v>
      </c>
      <c r="E829" s="557" t="s">
        <v>11966</v>
      </c>
      <c r="F829" s="225"/>
    </row>
    <row r="830" spans="1:6">
      <c r="A830">
        <v>39233</v>
      </c>
      <c r="B830" t="s">
        <v>20405</v>
      </c>
      <c r="C830" t="s">
        <v>2751</v>
      </c>
      <c r="D830" t="s">
        <v>2160</v>
      </c>
      <c r="E830" s="557" t="s">
        <v>17570</v>
      </c>
      <c r="F830" s="226"/>
    </row>
    <row r="831" spans="1:6">
      <c r="A831">
        <v>981</v>
      </c>
      <c r="B831" t="s">
        <v>20406</v>
      </c>
      <c r="C831" t="s">
        <v>2751</v>
      </c>
      <c r="D831" t="s">
        <v>2746</v>
      </c>
      <c r="E831" s="557" t="s">
        <v>4762</v>
      </c>
      <c r="F831" s="225"/>
    </row>
    <row r="832" spans="1:6">
      <c r="A832">
        <v>39234</v>
      </c>
      <c r="B832" t="s">
        <v>20407</v>
      </c>
      <c r="C832" t="s">
        <v>2751</v>
      </c>
      <c r="D832" t="s">
        <v>2160</v>
      </c>
      <c r="E832" s="557" t="s">
        <v>11254</v>
      </c>
      <c r="F832" s="226"/>
    </row>
    <row r="833" spans="1:6">
      <c r="A833">
        <v>982</v>
      </c>
      <c r="B833" t="s">
        <v>20408</v>
      </c>
      <c r="C833" t="s">
        <v>2751</v>
      </c>
      <c r="D833" t="s">
        <v>2160</v>
      </c>
      <c r="E833" s="557" t="s">
        <v>11252</v>
      </c>
      <c r="F833" s="225"/>
    </row>
    <row r="834" spans="1:6">
      <c r="A834">
        <v>39235</v>
      </c>
      <c r="B834" t="s">
        <v>20409</v>
      </c>
      <c r="C834" t="s">
        <v>2751</v>
      </c>
      <c r="D834" t="s">
        <v>2160</v>
      </c>
      <c r="E834" s="557" t="s">
        <v>12092</v>
      </c>
      <c r="F834" s="226"/>
    </row>
    <row r="835" spans="1:6">
      <c r="A835">
        <v>39236</v>
      </c>
      <c r="B835" t="s">
        <v>20410</v>
      </c>
      <c r="C835" t="s">
        <v>2751</v>
      </c>
      <c r="D835" t="s">
        <v>2160</v>
      </c>
      <c r="E835" s="557" t="s">
        <v>14836</v>
      </c>
      <c r="F835" s="225"/>
    </row>
    <row r="836" spans="1:6">
      <c r="A836">
        <v>876</v>
      </c>
      <c r="B836" t="s">
        <v>20411</v>
      </c>
      <c r="C836" t="s">
        <v>2751</v>
      </c>
      <c r="D836" t="s">
        <v>2160</v>
      </c>
      <c r="E836" s="557" t="s">
        <v>17571</v>
      </c>
      <c r="F836" s="226"/>
    </row>
    <row r="837" spans="1:6">
      <c r="A837">
        <v>877</v>
      </c>
      <c r="B837" t="s">
        <v>20412</v>
      </c>
      <c r="C837" t="s">
        <v>2751</v>
      </c>
      <c r="D837" t="s">
        <v>2160</v>
      </c>
      <c r="E837" s="557" t="s">
        <v>17572</v>
      </c>
      <c r="F837" s="225"/>
    </row>
    <row r="838" spans="1:6">
      <c r="A838">
        <v>882</v>
      </c>
      <c r="B838" t="s">
        <v>20413</v>
      </c>
      <c r="C838" t="s">
        <v>2751</v>
      </c>
      <c r="D838" t="s">
        <v>2160</v>
      </c>
      <c r="E838" s="557" t="s">
        <v>17573</v>
      </c>
      <c r="F838" s="226"/>
    </row>
    <row r="839" spans="1:6">
      <c r="A839">
        <v>878</v>
      </c>
      <c r="B839" t="s">
        <v>20414</v>
      </c>
      <c r="C839" t="s">
        <v>2751</v>
      </c>
      <c r="D839" t="s">
        <v>2160</v>
      </c>
      <c r="E839" s="557" t="s">
        <v>17574</v>
      </c>
      <c r="F839" s="225"/>
    </row>
    <row r="840" spans="1:6">
      <c r="A840">
        <v>879</v>
      </c>
      <c r="B840" t="s">
        <v>20415</v>
      </c>
      <c r="C840" t="s">
        <v>2751</v>
      </c>
      <c r="D840" t="s">
        <v>2160</v>
      </c>
      <c r="E840" s="557" t="s">
        <v>17575</v>
      </c>
      <c r="F840" s="226"/>
    </row>
    <row r="841" spans="1:6">
      <c r="A841">
        <v>880</v>
      </c>
      <c r="B841" t="s">
        <v>20416</v>
      </c>
      <c r="C841" t="s">
        <v>2751</v>
      </c>
      <c r="D841" t="s">
        <v>2160</v>
      </c>
      <c r="E841" s="557" t="s">
        <v>17576</v>
      </c>
      <c r="F841" s="225"/>
    </row>
    <row r="842" spans="1:6">
      <c r="A842">
        <v>873</v>
      </c>
      <c r="B842" t="s">
        <v>20417</v>
      </c>
      <c r="C842" t="s">
        <v>2751</v>
      </c>
      <c r="D842" t="s">
        <v>2160</v>
      </c>
      <c r="E842" s="557" t="s">
        <v>17577</v>
      </c>
      <c r="F842" s="226"/>
    </row>
    <row r="843" spans="1:6">
      <c r="A843">
        <v>881</v>
      </c>
      <c r="B843" t="s">
        <v>20418</v>
      </c>
      <c r="C843" t="s">
        <v>2751</v>
      </c>
      <c r="D843" t="s">
        <v>2160</v>
      </c>
      <c r="E843" s="557" t="s">
        <v>17578</v>
      </c>
      <c r="F843" s="225"/>
    </row>
    <row r="844" spans="1:6">
      <c r="A844">
        <v>874</v>
      </c>
      <c r="B844" t="s">
        <v>20419</v>
      </c>
      <c r="C844" t="s">
        <v>2751</v>
      </c>
      <c r="D844" t="s">
        <v>2160</v>
      </c>
      <c r="E844" s="557" t="s">
        <v>17579</v>
      </c>
      <c r="F844" s="226"/>
    </row>
    <row r="845" spans="1:6">
      <c r="A845">
        <v>875</v>
      </c>
      <c r="B845" t="s">
        <v>20420</v>
      </c>
      <c r="C845" t="s">
        <v>2751</v>
      </c>
      <c r="D845" t="s">
        <v>2160</v>
      </c>
      <c r="E845" s="557" t="s">
        <v>17580</v>
      </c>
      <c r="F845" s="225"/>
    </row>
    <row r="846" spans="1:6">
      <c r="A846">
        <v>983</v>
      </c>
      <c r="B846" t="s">
        <v>20421</v>
      </c>
      <c r="C846" t="s">
        <v>2751</v>
      </c>
      <c r="D846" t="s">
        <v>2160</v>
      </c>
      <c r="E846" s="557" t="s">
        <v>8910</v>
      </c>
      <c r="F846" s="226"/>
    </row>
    <row r="847" spans="1:6">
      <c r="A847">
        <v>985</v>
      </c>
      <c r="B847" t="s">
        <v>20422</v>
      </c>
      <c r="C847" t="s">
        <v>2751</v>
      </c>
      <c r="D847" t="s">
        <v>2160</v>
      </c>
      <c r="E847" s="557" t="s">
        <v>6102</v>
      </c>
      <c r="F847" s="225"/>
    </row>
    <row r="848" spans="1:6">
      <c r="A848">
        <v>990</v>
      </c>
      <c r="B848" t="s">
        <v>20423</v>
      </c>
      <c r="C848" t="s">
        <v>2751</v>
      </c>
      <c r="D848" t="s">
        <v>2160</v>
      </c>
      <c r="E848" s="557" t="s">
        <v>13433</v>
      </c>
      <c r="F848" s="226"/>
    </row>
    <row r="849" spans="1:6">
      <c r="A849">
        <v>39241</v>
      </c>
      <c r="B849" t="s">
        <v>20424</v>
      </c>
      <c r="C849" t="s">
        <v>2751</v>
      </c>
      <c r="D849" t="s">
        <v>2160</v>
      </c>
      <c r="E849" s="557" t="s">
        <v>8941</v>
      </c>
      <c r="F849" s="225"/>
    </row>
    <row r="850" spans="1:6">
      <c r="A850">
        <v>1005</v>
      </c>
      <c r="B850" t="s">
        <v>20425</v>
      </c>
      <c r="C850" t="s">
        <v>2751</v>
      </c>
      <c r="D850" t="s">
        <v>2160</v>
      </c>
      <c r="E850" s="557" t="s">
        <v>13439</v>
      </c>
      <c r="F850" s="226"/>
    </row>
    <row r="851" spans="1:6">
      <c r="A851">
        <v>984</v>
      </c>
      <c r="B851" t="s">
        <v>20426</v>
      </c>
      <c r="C851" t="s">
        <v>2751</v>
      </c>
      <c r="D851" t="s">
        <v>2160</v>
      </c>
      <c r="E851" s="557" t="s">
        <v>4836</v>
      </c>
      <c r="F851" s="225"/>
    </row>
    <row r="852" spans="1:6">
      <c r="A852">
        <v>991</v>
      </c>
      <c r="B852" t="s">
        <v>20427</v>
      </c>
      <c r="C852" t="s">
        <v>2751</v>
      </c>
      <c r="D852" t="s">
        <v>2160</v>
      </c>
      <c r="E852" s="557" t="s">
        <v>17581</v>
      </c>
      <c r="F852" s="226"/>
    </row>
    <row r="853" spans="1:6">
      <c r="A853">
        <v>986</v>
      </c>
      <c r="B853" t="s">
        <v>20428</v>
      </c>
      <c r="C853" t="s">
        <v>2751</v>
      </c>
      <c r="D853" t="s">
        <v>2160</v>
      </c>
      <c r="E853" s="557" t="s">
        <v>11249</v>
      </c>
      <c r="F853" s="225"/>
    </row>
    <row r="854" spans="1:6">
      <c r="A854">
        <v>1024</v>
      </c>
      <c r="B854" t="s">
        <v>20429</v>
      </c>
      <c r="C854" t="s">
        <v>2751</v>
      </c>
      <c r="D854" t="s">
        <v>2160</v>
      </c>
      <c r="E854" s="557" t="s">
        <v>17582</v>
      </c>
      <c r="F854" s="226"/>
    </row>
    <row r="855" spans="1:6">
      <c r="A855">
        <v>987</v>
      </c>
      <c r="B855" t="s">
        <v>20430</v>
      </c>
      <c r="C855" t="s">
        <v>2751</v>
      </c>
      <c r="D855" t="s">
        <v>2160</v>
      </c>
      <c r="E855" s="557" t="s">
        <v>12564</v>
      </c>
      <c r="F855" s="225"/>
    </row>
    <row r="856" spans="1:6">
      <c r="A856">
        <v>1003</v>
      </c>
      <c r="B856" t="s">
        <v>20431</v>
      </c>
      <c r="C856" t="s">
        <v>2751</v>
      </c>
      <c r="D856" t="s">
        <v>2160</v>
      </c>
      <c r="E856" s="557" t="s">
        <v>4159</v>
      </c>
      <c r="F856" s="226"/>
    </row>
    <row r="857" spans="1:6">
      <c r="A857">
        <v>992</v>
      </c>
      <c r="B857" t="s">
        <v>20432</v>
      </c>
      <c r="C857" t="s">
        <v>2751</v>
      </c>
      <c r="D857" t="s">
        <v>2160</v>
      </c>
      <c r="E857" s="557" t="s">
        <v>17583</v>
      </c>
      <c r="F857" s="225"/>
    </row>
    <row r="858" spans="1:6">
      <c r="A858">
        <v>1007</v>
      </c>
      <c r="B858" t="s">
        <v>20433</v>
      </c>
      <c r="C858" t="s">
        <v>2751</v>
      </c>
      <c r="D858" t="s">
        <v>2160</v>
      </c>
      <c r="E858" s="557" t="s">
        <v>12125</v>
      </c>
      <c r="F858" s="226"/>
    </row>
    <row r="859" spans="1:6">
      <c r="A859">
        <v>39242</v>
      </c>
      <c r="B859" t="s">
        <v>20434</v>
      </c>
      <c r="C859" t="s">
        <v>2751</v>
      </c>
      <c r="D859" t="s">
        <v>2160</v>
      </c>
      <c r="E859" s="557" t="s">
        <v>17584</v>
      </c>
      <c r="F859" s="225"/>
    </row>
    <row r="860" spans="1:6">
      <c r="A860">
        <v>1008</v>
      </c>
      <c r="B860" t="s">
        <v>20435</v>
      </c>
      <c r="C860" t="s">
        <v>2751</v>
      </c>
      <c r="D860" t="s">
        <v>2160</v>
      </c>
      <c r="E860" s="557" t="s">
        <v>5650</v>
      </c>
      <c r="F860" s="226"/>
    </row>
    <row r="861" spans="1:6">
      <c r="A861">
        <v>988</v>
      </c>
      <c r="B861" t="s">
        <v>20436</v>
      </c>
      <c r="C861" t="s">
        <v>2751</v>
      </c>
      <c r="D861" t="s">
        <v>2160</v>
      </c>
      <c r="E861" s="557" t="s">
        <v>12201</v>
      </c>
      <c r="F861" s="225"/>
    </row>
    <row r="862" spans="1:6">
      <c r="A862">
        <v>989</v>
      </c>
      <c r="B862" t="s">
        <v>20437</v>
      </c>
      <c r="C862" t="s">
        <v>2751</v>
      </c>
      <c r="D862" t="s">
        <v>2160</v>
      </c>
      <c r="E862" s="557" t="s">
        <v>17585</v>
      </c>
      <c r="F862" s="226"/>
    </row>
    <row r="863" spans="1:6">
      <c r="A863">
        <v>39598</v>
      </c>
      <c r="B863" t="s">
        <v>20438</v>
      </c>
      <c r="C863" t="s">
        <v>2751</v>
      </c>
      <c r="D863" t="s">
        <v>2160</v>
      </c>
      <c r="E863" s="557" t="s">
        <v>8836</v>
      </c>
      <c r="F863" s="225"/>
    </row>
    <row r="864" spans="1:6">
      <c r="A864">
        <v>39599</v>
      </c>
      <c r="B864" t="s">
        <v>20439</v>
      </c>
      <c r="C864" t="s">
        <v>2751</v>
      </c>
      <c r="D864" t="s">
        <v>2160</v>
      </c>
      <c r="E864" s="557" t="s">
        <v>7761</v>
      </c>
      <c r="F864" s="226"/>
    </row>
    <row r="865" spans="1:6">
      <c r="A865">
        <v>34602</v>
      </c>
      <c r="B865" t="s">
        <v>20440</v>
      </c>
      <c r="C865" t="s">
        <v>2751</v>
      </c>
      <c r="D865" t="s">
        <v>2160</v>
      </c>
      <c r="E865" s="557" t="s">
        <v>6549</v>
      </c>
      <c r="F865" s="225"/>
    </row>
    <row r="866" spans="1:6">
      <c r="A866">
        <v>34603</v>
      </c>
      <c r="B866" t="s">
        <v>20441</v>
      </c>
      <c r="C866" t="s">
        <v>2751</v>
      </c>
      <c r="D866" t="s">
        <v>2160</v>
      </c>
      <c r="E866" s="557" t="s">
        <v>12147</v>
      </c>
      <c r="F866" s="226"/>
    </row>
    <row r="867" spans="1:6">
      <c r="A867">
        <v>34607</v>
      </c>
      <c r="B867" t="s">
        <v>20442</v>
      </c>
      <c r="C867" t="s">
        <v>2751</v>
      </c>
      <c r="D867" t="s">
        <v>2160</v>
      </c>
      <c r="E867" s="557" t="s">
        <v>12176</v>
      </c>
      <c r="F867" s="225"/>
    </row>
    <row r="868" spans="1:6">
      <c r="A868">
        <v>34609</v>
      </c>
      <c r="B868" t="s">
        <v>20443</v>
      </c>
      <c r="C868" t="s">
        <v>2751</v>
      </c>
      <c r="D868" t="s">
        <v>2160</v>
      </c>
      <c r="E868" s="557" t="s">
        <v>9260</v>
      </c>
      <c r="F868" s="226"/>
    </row>
    <row r="869" spans="1:6">
      <c r="A869">
        <v>34618</v>
      </c>
      <c r="B869" t="s">
        <v>20444</v>
      </c>
      <c r="C869" t="s">
        <v>2751</v>
      </c>
      <c r="D869" t="s">
        <v>2160</v>
      </c>
      <c r="E869" s="557" t="s">
        <v>12669</v>
      </c>
      <c r="F869" s="225"/>
    </row>
    <row r="870" spans="1:6">
      <c r="A870">
        <v>34620</v>
      </c>
      <c r="B870" t="s">
        <v>20445</v>
      </c>
      <c r="C870" t="s">
        <v>2751</v>
      </c>
      <c r="D870" t="s">
        <v>2160</v>
      </c>
      <c r="E870" s="557" t="s">
        <v>11565</v>
      </c>
      <c r="F870" s="226"/>
    </row>
    <row r="871" spans="1:6">
      <c r="A871">
        <v>34621</v>
      </c>
      <c r="B871" t="s">
        <v>20446</v>
      </c>
      <c r="C871" t="s">
        <v>2751</v>
      </c>
      <c r="D871" t="s">
        <v>2160</v>
      </c>
      <c r="E871" s="557" t="s">
        <v>12749</v>
      </c>
      <c r="F871" s="225"/>
    </row>
    <row r="872" spans="1:6">
      <c r="A872">
        <v>34622</v>
      </c>
      <c r="B872" t="s">
        <v>20447</v>
      </c>
      <c r="C872" t="s">
        <v>2751</v>
      </c>
      <c r="D872" t="s">
        <v>2160</v>
      </c>
      <c r="E872" s="557" t="s">
        <v>11836</v>
      </c>
      <c r="F872" s="226"/>
    </row>
    <row r="873" spans="1:6">
      <c r="A873">
        <v>34624</v>
      </c>
      <c r="B873" t="s">
        <v>20448</v>
      </c>
      <c r="C873" t="s">
        <v>2751</v>
      </c>
      <c r="D873" t="s">
        <v>2160</v>
      </c>
      <c r="E873" s="557" t="s">
        <v>5863</v>
      </c>
      <c r="F873" s="225"/>
    </row>
    <row r="874" spans="1:6">
      <c r="A874">
        <v>34626</v>
      </c>
      <c r="B874" t="s">
        <v>20449</v>
      </c>
      <c r="C874" t="s">
        <v>2751</v>
      </c>
      <c r="D874" t="s">
        <v>2160</v>
      </c>
      <c r="E874" s="557" t="s">
        <v>11847</v>
      </c>
      <c r="F874" s="226"/>
    </row>
    <row r="875" spans="1:6">
      <c r="A875">
        <v>34627</v>
      </c>
      <c r="B875" t="s">
        <v>20450</v>
      </c>
      <c r="C875" t="s">
        <v>2751</v>
      </c>
      <c r="D875" t="s">
        <v>2160</v>
      </c>
      <c r="E875" s="557" t="s">
        <v>9661</v>
      </c>
      <c r="F875" s="225"/>
    </row>
    <row r="876" spans="1:6">
      <c r="A876">
        <v>34629</v>
      </c>
      <c r="B876" t="s">
        <v>20451</v>
      </c>
      <c r="C876" t="s">
        <v>2751</v>
      </c>
      <c r="D876" t="s">
        <v>2160</v>
      </c>
      <c r="E876" s="557" t="s">
        <v>9389</v>
      </c>
      <c r="F876" s="226"/>
    </row>
    <row r="877" spans="1:6">
      <c r="A877">
        <v>39257</v>
      </c>
      <c r="B877" t="s">
        <v>20452</v>
      </c>
      <c r="C877" t="s">
        <v>2751</v>
      </c>
      <c r="D877" t="s">
        <v>2160</v>
      </c>
      <c r="E877" s="557" t="s">
        <v>13468</v>
      </c>
      <c r="F877" s="225"/>
    </row>
    <row r="878" spans="1:6">
      <c r="A878">
        <v>39261</v>
      </c>
      <c r="B878" t="s">
        <v>20453</v>
      </c>
      <c r="C878" t="s">
        <v>2751</v>
      </c>
      <c r="D878" t="s">
        <v>2160</v>
      </c>
      <c r="E878" s="557" t="s">
        <v>11946</v>
      </c>
      <c r="F878" s="226"/>
    </row>
    <row r="879" spans="1:6">
      <c r="A879">
        <v>39268</v>
      </c>
      <c r="B879" t="s">
        <v>20454</v>
      </c>
      <c r="C879" t="s">
        <v>2751</v>
      </c>
      <c r="D879" t="s">
        <v>2160</v>
      </c>
      <c r="E879" s="557" t="s">
        <v>17586</v>
      </c>
      <c r="F879" s="225"/>
    </row>
    <row r="880" spans="1:6">
      <c r="A880">
        <v>39262</v>
      </c>
      <c r="B880" t="s">
        <v>20455</v>
      </c>
      <c r="C880" t="s">
        <v>2751</v>
      </c>
      <c r="D880" t="s">
        <v>2160</v>
      </c>
      <c r="E880" s="557" t="s">
        <v>12230</v>
      </c>
      <c r="F880" s="226"/>
    </row>
    <row r="881" spans="1:6">
      <c r="A881">
        <v>39258</v>
      </c>
      <c r="B881" t="s">
        <v>20456</v>
      </c>
      <c r="C881" t="s">
        <v>2751</v>
      </c>
      <c r="D881" t="s">
        <v>2160</v>
      </c>
      <c r="E881" s="557" t="s">
        <v>4054</v>
      </c>
      <c r="F881" s="225"/>
    </row>
    <row r="882" spans="1:6">
      <c r="A882">
        <v>39263</v>
      </c>
      <c r="B882" t="s">
        <v>20457</v>
      </c>
      <c r="C882" t="s">
        <v>2751</v>
      </c>
      <c r="D882" t="s">
        <v>2160</v>
      </c>
      <c r="E882" s="557" t="s">
        <v>16212</v>
      </c>
      <c r="F882" s="226"/>
    </row>
    <row r="883" spans="1:6">
      <c r="A883">
        <v>39264</v>
      </c>
      <c r="B883" t="s">
        <v>20458</v>
      </c>
      <c r="C883" t="s">
        <v>2751</v>
      </c>
      <c r="D883" t="s">
        <v>2160</v>
      </c>
      <c r="E883" s="557" t="s">
        <v>12244</v>
      </c>
      <c r="F883" s="225"/>
    </row>
    <row r="884" spans="1:6">
      <c r="A884">
        <v>39259</v>
      </c>
      <c r="B884" t="s">
        <v>20459</v>
      </c>
      <c r="C884" t="s">
        <v>2751</v>
      </c>
      <c r="D884" t="s">
        <v>2160</v>
      </c>
      <c r="E884" s="557" t="s">
        <v>11568</v>
      </c>
      <c r="F884" s="226"/>
    </row>
    <row r="885" spans="1:6">
      <c r="A885">
        <v>39265</v>
      </c>
      <c r="B885" t="s">
        <v>20460</v>
      </c>
      <c r="C885" t="s">
        <v>2751</v>
      </c>
      <c r="D885" t="s">
        <v>2160</v>
      </c>
      <c r="E885" s="557" t="s">
        <v>17587</v>
      </c>
      <c r="F885" s="225"/>
    </row>
    <row r="886" spans="1:6">
      <c r="A886">
        <v>39260</v>
      </c>
      <c r="B886" t="s">
        <v>20461</v>
      </c>
      <c r="C886" t="s">
        <v>2751</v>
      </c>
      <c r="D886" t="s">
        <v>2160</v>
      </c>
      <c r="E886" s="557" t="s">
        <v>12555</v>
      </c>
      <c r="F886" s="226"/>
    </row>
    <row r="887" spans="1:6">
      <c r="A887">
        <v>39266</v>
      </c>
      <c r="B887" t="s">
        <v>20462</v>
      </c>
      <c r="C887" t="s">
        <v>2751</v>
      </c>
      <c r="D887" t="s">
        <v>2160</v>
      </c>
      <c r="E887" s="557" t="s">
        <v>17588</v>
      </c>
      <c r="F887" s="225"/>
    </row>
    <row r="888" spans="1:6">
      <c r="A888">
        <v>39267</v>
      </c>
      <c r="B888" t="s">
        <v>20463</v>
      </c>
      <c r="C888" t="s">
        <v>2751</v>
      </c>
      <c r="D888" t="s">
        <v>2160</v>
      </c>
      <c r="E888" s="557" t="s">
        <v>17589</v>
      </c>
      <c r="F888" s="226"/>
    </row>
    <row r="889" spans="1:6">
      <c r="A889">
        <v>11901</v>
      </c>
      <c r="B889" t="s">
        <v>20464</v>
      </c>
      <c r="C889" t="s">
        <v>2751</v>
      </c>
      <c r="D889" t="s">
        <v>2746</v>
      </c>
      <c r="E889" s="557" t="s">
        <v>5051</v>
      </c>
      <c r="F889" s="225"/>
    </row>
    <row r="890" spans="1:6">
      <c r="A890">
        <v>11902</v>
      </c>
      <c r="B890" t="s">
        <v>20465</v>
      </c>
      <c r="C890" t="s">
        <v>2751</v>
      </c>
      <c r="D890" t="s">
        <v>2160</v>
      </c>
      <c r="E890" s="557" t="s">
        <v>11591</v>
      </c>
      <c r="F890" s="226"/>
    </row>
    <row r="891" spans="1:6">
      <c r="A891">
        <v>11903</v>
      </c>
      <c r="B891" t="s">
        <v>20466</v>
      </c>
      <c r="C891" t="s">
        <v>2751</v>
      </c>
      <c r="D891" t="s">
        <v>2160</v>
      </c>
      <c r="E891" s="557" t="s">
        <v>4181</v>
      </c>
      <c r="F891" s="225"/>
    </row>
    <row r="892" spans="1:6">
      <c r="A892">
        <v>11904</v>
      </c>
      <c r="B892" t="s">
        <v>20467</v>
      </c>
      <c r="C892" t="s">
        <v>2751</v>
      </c>
      <c r="D892" t="s">
        <v>2160</v>
      </c>
      <c r="E892" s="557" t="s">
        <v>8850</v>
      </c>
      <c r="F892" s="226"/>
    </row>
    <row r="893" spans="1:6">
      <c r="A893">
        <v>11905</v>
      </c>
      <c r="B893" t="s">
        <v>20468</v>
      </c>
      <c r="C893" t="s">
        <v>2751</v>
      </c>
      <c r="D893" t="s">
        <v>2160</v>
      </c>
      <c r="E893" s="557" t="s">
        <v>12325</v>
      </c>
      <c r="F893" s="225"/>
    </row>
    <row r="894" spans="1:6">
      <c r="A894">
        <v>11906</v>
      </c>
      <c r="B894" t="s">
        <v>20469</v>
      </c>
      <c r="C894" t="s">
        <v>2751</v>
      </c>
      <c r="D894" t="s">
        <v>2160</v>
      </c>
      <c r="E894" s="557" t="s">
        <v>12285</v>
      </c>
      <c r="F894" s="226"/>
    </row>
    <row r="895" spans="1:6">
      <c r="A895">
        <v>11919</v>
      </c>
      <c r="B895" t="s">
        <v>20470</v>
      </c>
      <c r="C895" t="s">
        <v>2751</v>
      </c>
      <c r="D895" t="s">
        <v>2160</v>
      </c>
      <c r="E895" s="557" t="s">
        <v>4956</v>
      </c>
      <c r="F895" s="225"/>
    </row>
    <row r="896" spans="1:6">
      <c r="A896">
        <v>11920</v>
      </c>
      <c r="B896" t="s">
        <v>20471</v>
      </c>
      <c r="C896" t="s">
        <v>2751</v>
      </c>
      <c r="D896" t="s">
        <v>2160</v>
      </c>
      <c r="E896" s="557" t="s">
        <v>11291</v>
      </c>
      <c r="F896" s="226"/>
    </row>
    <row r="897" spans="1:6">
      <c r="A897">
        <v>11924</v>
      </c>
      <c r="B897" t="s">
        <v>20472</v>
      </c>
      <c r="C897" t="s">
        <v>2751</v>
      </c>
      <c r="D897" t="s">
        <v>2160</v>
      </c>
      <c r="E897" s="557" t="s">
        <v>13430</v>
      </c>
      <c r="F897" s="225"/>
    </row>
    <row r="898" spans="1:6">
      <c r="A898">
        <v>11921</v>
      </c>
      <c r="B898" t="s">
        <v>20473</v>
      </c>
      <c r="C898" t="s">
        <v>2751</v>
      </c>
      <c r="D898" t="s">
        <v>2160</v>
      </c>
      <c r="E898" s="557" t="s">
        <v>7296</v>
      </c>
      <c r="F898" s="226"/>
    </row>
    <row r="899" spans="1:6">
      <c r="A899">
        <v>11922</v>
      </c>
      <c r="B899" t="s">
        <v>20474</v>
      </c>
      <c r="C899" t="s">
        <v>2751</v>
      </c>
      <c r="D899" t="s">
        <v>2160</v>
      </c>
      <c r="E899" s="557" t="s">
        <v>14981</v>
      </c>
      <c r="F899" s="225"/>
    </row>
    <row r="900" spans="1:6">
      <c r="A900">
        <v>11923</v>
      </c>
      <c r="B900" t="s">
        <v>20475</v>
      </c>
      <c r="C900" t="s">
        <v>2751</v>
      </c>
      <c r="D900" t="s">
        <v>2160</v>
      </c>
      <c r="E900" s="557" t="s">
        <v>17590</v>
      </c>
      <c r="F900" s="226"/>
    </row>
    <row r="901" spans="1:6">
      <c r="A901">
        <v>11916</v>
      </c>
      <c r="B901" t="s">
        <v>20476</v>
      </c>
      <c r="C901" t="s">
        <v>2751</v>
      </c>
      <c r="D901" t="s">
        <v>2160</v>
      </c>
      <c r="E901" s="557" t="s">
        <v>8380</v>
      </c>
      <c r="F901" s="225"/>
    </row>
    <row r="902" spans="1:6">
      <c r="A902">
        <v>11914</v>
      </c>
      <c r="B902" t="s">
        <v>20477</v>
      </c>
      <c r="C902" t="s">
        <v>2751</v>
      </c>
      <c r="D902" t="s">
        <v>2160</v>
      </c>
      <c r="E902" s="557" t="s">
        <v>11849</v>
      </c>
      <c r="F902" s="226"/>
    </row>
    <row r="903" spans="1:6">
      <c r="A903">
        <v>11917</v>
      </c>
      <c r="B903" t="s">
        <v>20478</v>
      </c>
      <c r="C903" t="s">
        <v>2751</v>
      </c>
      <c r="D903" t="s">
        <v>2160</v>
      </c>
      <c r="E903" s="557" t="s">
        <v>9259</v>
      </c>
      <c r="F903" s="225"/>
    </row>
    <row r="904" spans="1:6">
      <c r="A904">
        <v>11918</v>
      </c>
      <c r="B904" t="s">
        <v>20479</v>
      </c>
      <c r="C904" t="s">
        <v>2751</v>
      </c>
      <c r="D904" t="s">
        <v>2160</v>
      </c>
      <c r="E904" s="557" t="s">
        <v>8920</v>
      </c>
      <c r="F904" s="226"/>
    </row>
    <row r="905" spans="1:6">
      <c r="A905">
        <v>37734</v>
      </c>
      <c r="B905" t="s">
        <v>20480</v>
      </c>
      <c r="C905" t="s">
        <v>2747</v>
      </c>
      <c r="D905" t="s">
        <v>2749</v>
      </c>
      <c r="E905" s="557" t="s">
        <v>20481</v>
      </c>
      <c r="F905" s="225"/>
    </row>
    <row r="906" spans="1:6">
      <c r="A906">
        <v>42251</v>
      </c>
      <c r="B906" t="s">
        <v>20482</v>
      </c>
      <c r="C906" t="s">
        <v>2747</v>
      </c>
      <c r="D906" t="s">
        <v>2749</v>
      </c>
      <c r="E906" s="557" t="s">
        <v>20483</v>
      </c>
      <c r="F906" s="226"/>
    </row>
    <row r="907" spans="1:6">
      <c r="A907">
        <v>37733</v>
      </c>
      <c r="B907" t="s">
        <v>20484</v>
      </c>
      <c r="C907" t="s">
        <v>2747</v>
      </c>
      <c r="D907" t="s">
        <v>2749</v>
      </c>
      <c r="E907" s="557" t="s">
        <v>20485</v>
      </c>
      <c r="F907" s="225"/>
    </row>
    <row r="908" spans="1:6">
      <c r="A908">
        <v>37735</v>
      </c>
      <c r="B908" t="s">
        <v>20486</v>
      </c>
      <c r="C908" t="s">
        <v>2747</v>
      </c>
      <c r="D908" t="s">
        <v>2749</v>
      </c>
      <c r="E908" s="557" t="s">
        <v>20487</v>
      </c>
      <c r="F908" s="226"/>
    </row>
    <row r="909" spans="1:6">
      <c r="A909">
        <v>5090</v>
      </c>
      <c r="B909" t="s">
        <v>20488</v>
      </c>
      <c r="C909" t="s">
        <v>2747</v>
      </c>
      <c r="D909" t="s">
        <v>2746</v>
      </c>
      <c r="E909" s="557" t="s">
        <v>12276</v>
      </c>
      <c r="F909" s="225"/>
    </row>
    <row r="910" spans="1:6">
      <c r="A910">
        <v>5085</v>
      </c>
      <c r="B910" t="s">
        <v>20489</v>
      </c>
      <c r="C910" t="s">
        <v>2747</v>
      </c>
      <c r="D910" t="s">
        <v>2160</v>
      </c>
      <c r="E910" s="557" t="s">
        <v>11296</v>
      </c>
      <c r="F910" s="226"/>
    </row>
    <row r="911" spans="1:6">
      <c r="A911">
        <v>43603</v>
      </c>
      <c r="B911" t="s">
        <v>20490</v>
      </c>
      <c r="C911" t="s">
        <v>2747</v>
      </c>
      <c r="D911" t="s">
        <v>2160</v>
      </c>
      <c r="E911" s="557" t="s">
        <v>12694</v>
      </c>
      <c r="F911" s="225"/>
    </row>
    <row r="912" spans="1:6">
      <c r="A912">
        <v>38374</v>
      </c>
      <c r="B912" t="s">
        <v>20491</v>
      </c>
      <c r="C912" t="s">
        <v>2747</v>
      </c>
      <c r="D912" t="s">
        <v>2160</v>
      </c>
      <c r="E912" s="557" t="s">
        <v>20492</v>
      </c>
      <c r="F912" s="226"/>
    </row>
    <row r="913" spans="1:6">
      <c r="A913">
        <v>20209</v>
      </c>
      <c r="B913" t="s">
        <v>20493</v>
      </c>
      <c r="C913" t="s">
        <v>2751</v>
      </c>
      <c r="D913" t="s">
        <v>2160</v>
      </c>
      <c r="E913" s="557" t="s">
        <v>20494</v>
      </c>
      <c r="F913" s="225"/>
    </row>
    <row r="914" spans="1:6">
      <c r="A914">
        <v>20212</v>
      </c>
      <c r="B914" t="s">
        <v>20495</v>
      </c>
      <c r="C914" t="s">
        <v>2751</v>
      </c>
      <c r="D914" t="s">
        <v>2160</v>
      </c>
      <c r="E914" s="557" t="s">
        <v>14870</v>
      </c>
      <c r="F914" s="226"/>
    </row>
    <row r="915" spans="1:6">
      <c r="A915">
        <v>4433</v>
      </c>
      <c r="B915" t="s">
        <v>20496</v>
      </c>
      <c r="C915" t="s">
        <v>2751</v>
      </c>
      <c r="D915" t="s">
        <v>2160</v>
      </c>
      <c r="E915" s="557" t="s">
        <v>13758</v>
      </c>
      <c r="F915" s="225"/>
    </row>
    <row r="916" spans="1:6">
      <c r="A916">
        <v>4430</v>
      </c>
      <c r="B916" t="s">
        <v>20497</v>
      </c>
      <c r="C916" t="s">
        <v>2751</v>
      </c>
      <c r="D916" t="s">
        <v>2746</v>
      </c>
      <c r="E916" s="557" t="s">
        <v>6675</v>
      </c>
      <c r="F916" s="226"/>
    </row>
    <row r="917" spans="1:6">
      <c r="A917">
        <v>4400</v>
      </c>
      <c r="B917" t="s">
        <v>20498</v>
      </c>
      <c r="C917" t="s">
        <v>2751</v>
      </c>
      <c r="D917" t="s">
        <v>2160</v>
      </c>
      <c r="E917" s="557" t="s">
        <v>11754</v>
      </c>
      <c r="F917" s="225"/>
    </row>
    <row r="918" spans="1:6">
      <c r="A918">
        <v>2729</v>
      </c>
      <c r="B918" t="s">
        <v>20499</v>
      </c>
      <c r="C918" t="s">
        <v>2747</v>
      </c>
      <c r="D918" t="s">
        <v>2749</v>
      </c>
      <c r="E918" s="557" t="s">
        <v>9569</v>
      </c>
      <c r="F918" s="226"/>
    </row>
    <row r="919" spans="1:6">
      <c r="A919">
        <v>4513</v>
      </c>
      <c r="B919" t="s">
        <v>20500</v>
      </c>
      <c r="C919" t="s">
        <v>2751</v>
      </c>
      <c r="D919" t="s">
        <v>2160</v>
      </c>
      <c r="E919" s="557" t="s">
        <v>11923</v>
      </c>
      <c r="F919" s="225"/>
    </row>
    <row r="920" spans="1:6">
      <c r="A920">
        <v>11871</v>
      </c>
      <c r="B920" t="s">
        <v>20501</v>
      </c>
      <c r="C920" t="s">
        <v>2747</v>
      </c>
      <c r="D920" t="s">
        <v>2749</v>
      </c>
      <c r="E920" s="557" t="s">
        <v>20502</v>
      </c>
      <c r="F920" s="226"/>
    </row>
    <row r="921" spans="1:6">
      <c r="A921">
        <v>34636</v>
      </c>
      <c r="B921" t="s">
        <v>20503</v>
      </c>
      <c r="C921" t="s">
        <v>2747</v>
      </c>
      <c r="D921" t="s">
        <v>2746</v>
      </c>
      <c r="E921" s="557" t="s">
        <v>20504</v>
      </c>
      <c r="F921" s="225"/>
    </row>
    <row r="922" spans="1:6">
      <c r="A922">
        <v>34639</v>
      </c>
      <c r="B922" t="s">
        <v>20505</v>
      </c>
      <c r="C922" t="s">
        <v>2747</v>
      </c>
      <c r="D922" t="s">
        <v>2160</v>
      </c>
      <c r="E922" s="557" t="s">
        <v>20506</v>
      </c>
      <c r="F922" s="226"/>
    </row>
    <row r="923" spans="1:6">
      <c r="A923">
        <v>34640</v>
      </c>
      <c r="B923" t="s">
        <v>20507</v>
      </c>
      <c r="C923" t="s">
        <v>2747</v>
      </c>
      <c r="D923" t="s">
        <v>2160</v>
      </c>
      <c r="E923" s="557" t="s">
        <v>20508</v>
      </c>
      <c r="F923" s="225"/>
    </row>
    <row r="924" spans="1:6">
      <c r="A924">
        <v>34637</v>
      </c>
      <c r="B924" t="s">
        <v>20509</v>
      </c>
      <c r="C924" t="s">
        <v>2747</v>
      </c>
      <c r="D924" t="s">
        <v>2160</v>
      </c>
      <c r="E924" s="557" t="s">
        <v>20510</v>
      </c>
      <c r="F924" s="226"/>
    </row>
    <row r="925" spans="1:6">
      <c r="A925">
        <v>34638</v>
      </c>
      <c r="B925" t="s">
        <v>20511</v>
      </c>
      <c r="C925" t="s">
        <v>2747</v>
      </c>
      <c r="D925" t="s">
        <v>2160</v>
      </c>
      <c r="E925" s="557" t="s">
        <v>20512</v>
      </c>
      <c r="F925" s="225"/>
    </row>
    <row r="926" spans="1:6">
      <c r="A926">
        <v>11868</v>
      </c>
      <c r="B926" t="s">
        <v>20513</v>
      </c>
      <c r="C926" t="s">
        <v>2747</v>
      </c>
      <c r="D926" t="s">
        <v>2749</v>
      </c>
      <c r="E926" s="557" t="s">
        <v>20514</v>
      </c>
      <c r="F926" s="226"/>
    </row>
    <row r="927" spans="1:6">
      <c r="A927">
        <v>37106</v>
      </c>
      <c r="B927" t="s">
        <v>20515</v>
      </c>
      <c r="C927" t="s">
        <v>2747</v>
      </c>
      <c r="D927" t="s">
        <v>2749</v>
      </c>
      <c r="E927" s="557" t="s">
        <v>20516</v>
      </c>
      <c r="F927" s="225"/>
    </row>
    <row r="928" spans="1:6">
      <c r="A928">
        <v>11869</v>
      </c>
      <c r="B928" t="s">
        <v>20517</v>
      </c>
      <c r="C928" t="s">
        <v>2747</v>
      </c>
      <c r="D928" t="s">
        <v>2749</v>
      </c>
      <c r="E928" s="557" t="s">
        <v>20518</v>
      </c>
      <c r="F928" s="226"/>
    </row>
    <row r="929" spans="1:6">
      <c r="A929">
        <v>37104</v>
      </c>
      <c r="B929" t="s">
        <v>20519</v>
      </c>
      <c r="C929" t="s">
        <v>2747</v>
      </c>
      <c r="D929" t="s">
        <v>2749</v>
      </c>
      <c r="E929" s="557" t="s">
        <v>20520</v>
      </c>
      <c r="F929" s="225"/>
    </row>
    <row r="930" spans="1:6">
      <c r="A930">
        <v>37105</v>
      </c>
      <c r="B930" t="s">
        <v>20521</v>
      </c>
      <c r="C930" t="s">
        <v>2747</v>
      </c>
      <c r="D930" t="s">
        <v>2749</v>
      </c>
      <c r="E930" s="557" t="s">
        <v>20522</v>
      </c>
      <c r="F930" s="226"/>
    </row>
    <row r="931" spans="1:6">
      <c r="A931">
        <v>34641</v>
      </c>
      <c r="B931" t="s">
        <v>20523</v>
      </c>
      <c r="C931" t="s">
        <v>2747</v>
      </c>
      <c r="D931" t="s">
        <v>2160</v>
      </c>
      <c r="E931" s="557" t="s">
        <v>17476</v>
      </c>
      <c r="F931" s="225"/>
    </row>
    <row r="932" spans="1:6">
      <c r="A932">
        <v>43434</v>
      </c>
      <c r="B932" t="s">
        <v>20524</v>
      </c>
      <c r="C932" t="s">
        <v>2747</v>
      </c>
      <c r="D932" t="s">
        <v>2160</v>
      </c>
      <c r="E932" s="557" t="s">
        <v>15499</v>
      </c>
      <c r="F932" s="226"/>
    </row>
    <row r="933" spans="1:6">
      <c r="A933">
        <v>43435</v>
      </c>
      <c r="B933" t="s">
        <v>20525</v>
      </c>
      <c r="C933" t="s">
        <v>2747</v>
      </c>
      <c r="D933" t="s">
        <v>2160</v>
      </c>
      <c r="E933" s="557" t="s">
        <v>20526</v>
      </c>
      <c r="F933" s="225"/>
    </row>
    <row r="934" spans="1:6">
      <c r="A934">
        <v>43436</v>
      </c>
      <c r="B934" t="s">
        <v>20527</v>
      </c>
      <c r="C934" t="s">
        <v>2747</v>
      </c>
      <c r="D934" t="s">
        <v>2160</v>
      </c>
      <c r="E934" s="557" t="s">
        <v>20528</v>
      </c>
      <c r="F934" s="226"/>
    </row>
    <row r="935" spans="1:6">
      <c r="A935">
        <v>43437</v>
      </c>
      <c r="B935" t="s">
        <v>20529</v>
      </c>
      <c r="C935" t="s">
        <v>2747</v>
      </c>
      <c r="D935" t="s">
        <v>2160</v>
      </c>
      <c r="E935" s="557" t="s">
        <v>20530</v>
      </c>
      <c r="F935" s="225"/>
    </row>
    <row r="936" spans="1:6">
      <c r="A936">
        <v>43438</v>
      </c>
      <c r="B936" t="s">
        <v>20531</v>
      </c>
      <c r="C936" t="s">
        <v>2747</v>
      </c>
      <c r="D936" t="s">
        <v>2160</v>
      </c>
      <c r="E936" s="557" t="s">
        <v>20532</v>
      </c>
      <c r="F936" s="226"/>
    </row>
    <row r="937" spans="1:6">
      <c r="A937">
        <v>41627</v>
      </c>
      <c r="B937" t="s">
        <v>20533</v>
      </c>
      <c r="C937" t="s">
        <v>2747</v>
      </c>
      <c r="D937" t="s">
        <v>2160</v>
      </c>
      <c r="E937" s="557" t="s">
        <v>20534</v>
      </c>
      <c r="F937" s="225"/>
    </row>
    <row r="938" spans="1:6">
      <c r="A938">
        <v>41628</v>
      </c>
      <c r="B938" t="s">
        <v>20535</v>
      </c>
      <c r="C938" t="s">
        <v>2747</v>
      </c>
      <c r="D938" t="s">
        <v>2160</v>
      </c>
      <c r="E938" s="557" t="s">
        <v>20536</v>
      </c>
      <c r="F938" s="226"/>
    </row>
    <row r="939" spans="1:6">
      <c r="A939">
        <v>41629</v>
      </c>
      <c r="B939" t="s">
        <v>20537</v>
      </c>
      <c r="C939" t="s">
        <v>2747</v>
      </c>
      <c r="D939" t="s">
        <v>2160</v>
      </c>
      <c r="E939" s="557" t="s">
        <v>20538</v>
      </c>
      <c r="F939" s="225"/>
    </row>
    <row r="940" spans="1:6">
      <c r="A940">
        <v>43429</v>
      </c>
      <c r="B940" t="s">
        <v>20539</v>
      </c>
      <c r="C940" t="s">
        <v>2747</v>
      </c>
      <c r="D940" t="s">
        <v>2160</v>
      </c>
      <c r="E940" s="557" t="s">
        <v>17951</v>
      </c>
      <c r="F940" s="226"/>
    </row>
    <row r="941" spans="1:6">
      <c r="A941">
        <v>43430</v>
      </c>
      <c r="B941" t="s">
        <v>20540</v>
      </c>
      <c r="C941" t="s">
        <v>2747</v>
      </c>
      <c r="D941" t="s">
        <v>2160</v>
      </c>
      <c r="E941" s="557" t="s">
        <v>20541</v>
      </c>
      <c r="F941" s="225"/>
    </row>
    <row r="942" spans="1:6">
      <c r="A942">
        <v>43431</v>
      </c>
      <c r="B942" t="s">
        <v>20542</v>
      </c>
      <c r="C942" t="s">
        <v>2747</v>
      </c>
      <c r="D942" t="s">
        <v>2160</v>
      </c>
      <c r="E942" s="557" t="s">
        <v>20543</v>
      </c>
      <c r="F942" s="226"/>
    </row>
    <row r="943" spans="1:6">
      <c r="A943">
        <v>43432</v>
      </c>
      <c r="B943" t="s">
        <v>20544</v>
      </c>
      <c r="C943" t="s">
        <v>2747</v>
      </c>
      <c r="D943" t="s">
        <v>2160</v>
      </c>
      <c r="E943" s="557" t="s">
        <v>20545</v>
      </c>
      <c r="F943" s="225"/>
    </row>
    <row r="944" spans="1:6">
      <c r="A944">
        <v>43433</v>
      </c>
      <c r="B944" t="s">
        <v>20546</v>
      </c>
      <c r="C944" t="s">
        <v>2747</v>
      </c>
      <c r="D944" t="s">
        <v>2160</v>
      </c>
      <c r="E944" s="557" t="s">
        <v>20547</v>
      </c>
      <c r="F944" s="226"/>
    </row>
    <row r="945" spans="1:6">
      <c r="A945">
        <v>43094</v>
      </c>
      <c r="B945" t="s">
        <v>20548</v>
      </c>
      <c r="C945" t="s">
        <v>2747</v>
      </c>
      <c r="D945" t="s">
        <v>2160</v>
      </c>
      <c r="E945" s="557" t="s">
        <v>20549</v>
      </c>
      <c r="F945" s="225"/>
    </row>
    <row r="946" spans="1:6">
      <c r="A946">
        <v>43093</v>
      </c>
      <c r="B946" t="s">
        <v>20550</v>
      </c>
      <c r="C946" t="s">
        <v>2747</v>
      </c>
      <c r="D946" t="s">
        <v>2160</v>
      </c>
      <c r="E946" s="557" t="s">
        <v>18614</v>
      </c>
      <c r="F946" s="226"/>
    </row>
    <row r="947" spans="1:6">
      <c r="A947">
        <v>1030</v>
      </c>
      <c r="B947" t="s">
        <v>20551</v>
      </c>
      <c r="C947" t="s">
        <v>2747</v>
      </c>
      <c r="D947" t="s">
        <v>2746</v>
      </c>
      <c r="E947" s="557" t="s">
        <v>17488</v>
      </c>
      <c r="F947" s="225"/>
    </row>
    <row r="948" spans="1:6">
      <c r="A948">
        <v>11694</v>
      </c>
      <c r="B948" t="s">
        <v>20552</v>
      </c>
      <c r="C948" t="s">
        <v>2747</v>
      </c>
      <c r="D948" t="s">
        <v>2160</v>
      </c>
      <c r="E948" s="557" t="s">
        <v>20553</v>
      </c>
      <c r="F948" s="226"/>
    </row>
    <row r="949" spans="1:6">
      <c r="A949">
        <v>11881</v>
      </c>
      <c r="B949" t="s">
        <v>20554</v>
      </c>
      <c r="C949" t="s">
        <v>2747</v>
      </c>
      <c r="D949" t="s">
        <v>2160</v>
      </c>
      <c r="E949" s="557" t="s">
        <v>19683</v>
      </c>
      <c r="F949" s="225"/>
    </row>
    <row r="950" spans="1:6">
      <c r="A950">
        <v>35277</v>
      </c>
      <c r="B950" t="s">
        <v>20555</v>
      </c>
      <c r="C950" t="s">
        <v>2747</v>
      </c>
      <c r="D950" t="s">
        <v>2160</v>
      </c>
      <c r="E950" s="557" t="s">
        <v>20556</v>
      </c>
      <c r="F950" s="226"/>
    </row>
    <row r="951" spans="1:6">
      <c r="A951">
        <v>10521</v>
      </c>
      <c r="B951" t="s">
        <v>20557</v>
      </c>
      <c r="C951" t="s">
        <v>2747</v>
      </c>
      <c r="D951" t="s">
        <v>2160</v>
      </c>
      <c r="E951" s="557" t="s">
        <v>20558</v>
      </c>
      <c r="F951" s="225"/>
    </row>
    <row r="952" spans="1:6">
      <c r="A952">
        <v>10885</v>
      </c>
      <c r="B952" t="s">
        <v>20559</v>
      </c>
      <c r="C952" t="s">
        <v>2747</v>
      </c>
      <c r="D952" t="s">
        <v>2160</v>
      </c>
      <c r="E952" s="557" t="s">
        <v>20560</v>
      </c>
      <c r="F952" s="226"/>
    </row>
    <row r="953" spans="1:6">
      <c r="A953">
        <v>20962</v>
      </c>
      <c r="B953" t="s">
        <v>20561</v>
      </c>
      <c r="C953" t="s">
        <v>2747</v>
      </c>
      <c r="D953" t="s">
        <v>2746</v>
      </c>
      <c r="E953" s="557" t="s">
        <v>20562</v>
      </c>
      <c r="F953" s="225"/>
    </row>
    <row r="954" spans="1:6">
      <c r="A954">
        <v>20963</v>
      </c>
      <c r="B954" t="s">
        <v>20563</v>
      </c>
      <c r="C954" t="s">
        <v>2747</v>
      </c>
      <c r="D954" t="s">
        <v>2160</v>
      </c>
      <c r="E954" s="557" t="s">
        <v>20564</v>
      </c>
      <c r="F954" s="226"/>
    </row>
    <row r="955" spans="1:6">
      <c r="A955">
        <v>34643</v>
      </c>
      <c r="B955" t="s">
        <v>20565</v>
      </c>
      <c r="C955" t="s">
        <v>2747</v>
      </c>
      <c r="D955" t="s">
        <v>2160</v>
      </c>
      <c r="E955" s="557" t="s">
        <v>17806</v>
      </c>
      <c r="F955" s="225"/>
    </row>
    <row r="956" spans="1:6">
      <c r="A956">
        <v>41480</v>
      </c>
      <c r="B956" t="s">
        <v>20566</v>
      </c>
      <c r="C956" t="s">
        <v>2747</v>
      </c>
      <c r="D956" t="s">
        <v>2160</v>
      </c>
      <c r="E956" s="557" t="s">
        <v>20567</v>
      </c>
      <c r="F956" s="226"/>
    </row>
    <row r="957" spans="1:6">
      <c r="A957">
        <v>41474</v>
      </c>
      <c r="B957" t="s">
        <v>20568</v>
      </c>
      <c r="C957" t="s">
        <v>2747</v>
      </c>
      <c r="D957" t="s">
        <v>2160</v>
      </c>
      <c r="E957" s="557" t="s">
        <v>17932</v>
      </c>
      <c r="F957" s="225"/>
    </row>
    <row r="958" spans="1:6">
      <c r="A958">
        <v>41475</v>
      </c>
      <c r="B958" t="s">
        <v>20569</v>
      </c>
      <c r="C958" t="s">
        <v>2747</v>
      </c>
      <c r="D958" t="s">
        <v>2160</v>
      </c>
      <c r="E958" s="557" t="s">
        <v>20570</v>
      </c>
      <c r="F958" s="226"/>
    </row>
    <row r="959" spans="1:6">
      <c r="A959">
        <v>41476</v>
      </c>
      <c r="B959" t="s">
        <v>20571</v>
      </c>
      <c r="C959" t="s">
        <v>2747</v>
      </c>
      <c r="D959" t="s">
        <v>2160</v>
      </c>
      <c r="E959" s="557" t="s">
        <v>20572</v>
      </c>
      <c r="F959" s="225"/>
    </row>
    <row r="960" spans="1:6">
      <c r="A960">
        <v>2555</v>
      </c>
      <c r="B960" t="s">
        <v>20573</v>
      </c>
      <c r="C960" t="s">
        <v>2747</v>
      </c>
      <c r="D960" t="s">
        <v>2160</v>
      </c>
      <c r="E960" s="557" t="s">
        <v>8974</v>
      </c>
      <c r="F960" s="226"/>
    </row>
    <row r="961" spans="1:6">
      <c r="A961">
        <v>2556</v>
      </c>
      <c r="B961" t="s">
        <v>20574</v>
      </c>
      <c r="C961" t="s">
        <v>2747</v>
      </c>
      <c r="D961" t="s">
        <v>2160</v>
      </c>
      <c r="E961" s="557" t="s">
        <v>7398</v>
      </c>
      <c r="F961" s="225"/>
    </row>
    <row r="962" spans="1:6">
      <c r="A962">
        <v>2557</v>
      </c>
      <c r="B962" t="s">
        <v>20575</v>
      </c>
      <c r="C962" t="s">
        <v>2747</v>
      </c>
      <c r="D962" t="s">
        <v>2160</v>
      </c>
      <c r="E962" s="557" t="s">
        <v>11690</v>
      </c>
      <c r="F962" s="226"/>
    </row>
    <row r="963" spans="1:6">
      <c r="A963">
        <v>10569</v>
      </c>
      <c r="B963" t="s">
        <v>20576</v>
      </c>
      <c r="C963" t="s">
        <v>2747</v>
      </c>
      <c r="D963" t="s">
        <v>2160</v>
      </c>
      <c r="E963" s="557" t="s">
        <v>11690</v>
      </c>
      <c r="F963" s="225"/>
    </row>
    <row r="964" spans="1:6">
      <c r="A964">
        <v>39810</v>
      </c>
      <c r="B964" t="s">
        <v>20577</v>
      </c>
      <c r="C964" t="s">
        <v>2747</v>
      </c>
      <c r="D964" t="s">
        <v>2160</v>
      </c>
      <c r="E964" s="557" t="s">
        <v>18801</v>
      </c>
      <c r="F964" s="226"/>
    </row>
    <row r="965" spans="1:6">
      <c r="A965">
        <v>39811</v>
      </c>
      <c r="B965" t="s">
        <v>20578</v>
      </c>
      <c r="C965" t="s">
        <v>2747</v>
      </c>
      <c r="D965" t="s">
        <v>2160</v>
      </c>
      <c r="E965" s="557" t="s">
        <v>20579</v>
      </c>
      <c r="F965" s="225"/>
    </row>
    <row r="966" spans="1:6">
      <c r="A966">
        <v>39812</v>
      </c>
      <c r="B966" t="s">
        <v>20580</v>
      </c>
      <c r="C966" t="s">
        <v>2747</v>
      </c>
      <c r="D966" t="s">
        <v>2160</v>
      </c>
      <c r="E966" s="557" t="s">
        <v>20581</v>
      </c>
      <c r="F966" s="226"/>
    </row>
    <row r="967" spans="1:6">
      <c r="A967">
        <v>43096</v>
      </c>
      <c r="B967" t="s">
        <v>20582</v>
      </c>
      <c r="C967" t="s">
        <v>2747</v>
      </c>
      <c r="D967" t="s">
        <v>2160</v>
      </c>
      <c r="E967" s="557" t="s">
        <v>20583</v>
      </c>
      <c r="F967" s="225"/>
    </row>
    <row r="968" spans="1:6">
      <c r="A968">
        <v>43102</v>
      </c>
      <c r="B968" t="s">
        <v>20584</v>
      </c>
      <c r="C968" t="s">
        <v>2747</v>
      </c>
      <c r="D968" t="s">
        <v>2160</v>
      </c>
      <c r="E968" s="557" t="s">
        <v>13895</v>
      </c>
      <c r="F968" s="226"/>
    </row>
    <row r="969" spans="1:6">
      <c r="A969">
        <v>43103</v>
      </c>
      <c r="B969" t="s">
        <v>20585</v>
      </c>
      <c r="C969" t="s">
        <v>2747</v>
      </c>
      <c r="D969" t="s">
        <v>2160</v>
      </c>
      <c r="E969" s="557" t="s">
        <v>20586</v>
      </c>
      <c r="F969" s="225"/>
    </row>
    <row r="970" spans="1:6">
      <c r="A970">
        <v>43098</v>
      </c>
      <c r="B970" t="s">
        <v>20587</v>
      </c>
      <c r="C970" t="s">
        <v>2747</v>
      </c>
      <c r="D970" t="s">
        <v>2160</v>
      </c>
      <c r="E970" s="557" t="s">
        <v>20588</v>
      </c>
      <c r="F970" s="226"/>
    </row>
    <row r="971" spans="1:6">
      <c r="A971">
        <v>43097</v>
      </c>
      <c r="B971" t="s">
        <v>20589</v>
      </c>
      <c r="C971" t="s">
        <v>2747</v>
      </c>
      <c r="D971" t="s">
        <v>2160</v>
      </c>
      <c r="E971" s="557" t="s">
        <v>20590</v>
      </c>
      <c r="F971" s="225"/>
    </row>
    <row r="972" spans="1:6">
      <c r="A972">
        <v>43104</v>
      </c>
      <c r="B972" t="s">
        <v>20591</v>
      </c>
      <c r="C972" t="s">
        <v>2747</v>
      </c>
      <c r="D972" t="s">
        <v>2160</v>
      </c>
      <c r="E972" s="557" t="s">
        <v>20592</v>
      </c>
      <c r="F972" s="226"/>
    </row>
    <row r="973" spans="1:6">
      <c r="A973">
        <v>39771</v>
      </c>
      <c r="B973" t="s">
        <v>20593</v>
      </c>
      <c r="C973" t="s">
        <v>2747</v>
      </c>
      <c r="D973" t="s">
        <v>2160</v>
      </c>
      <c r="E973" s="557" t="s">
        <v>20594</v>
      </c>
      <c r="F973" s="225"/>
    </row>
    <row r="974" spans="1:6">
      <c r="A974">
        <v>39772</v>
      </c>
      <c r="B974" t="s">
        <v>20595</v>
      </c>
      <c r="C974" t="s">
        <v>2747</v>
      </c>
      <c r="D974" t="s">
        <v>2160</v>
      </c>
      <c r="E974" s="557" t="s">
        <v>20596</v>
      </c>
      <c r="F974" s="226"/>
    </row>
    <row r="975" spans="1:6">
      <c r="A975">
        <v>39773</v>
      </c>
      <c r="B975" t="s">
        <v>20597</v>
      </c>
      <c r="C975" t="s">
        <v>2747</v>
      </c>
      <c r="D975" t="s">
        <v>2160</v>
      </c>
      <c r="E975" s="557" t="s">
        <v>20598</v>
      </c>
      <c r="F975" s="225"/>
    </row>
    <row r="976" spans="1:6">
      <c r="A976">
        <v>39774</v>
      </c>
      <c r="B976" t="s">
        <v>20599</v>
      </c>
      <c r="C976" t="s">
        <v>2747</v>
      </c>
      <c r="D976" t="s">
        <v>2160</v>
      </c>
      <c r="E976" s="557" t="s">
        <v>20600</v>
      </c>
      <c r="F976" s="226"/>
    </row>
    <row r="977" spans="1:6">
      <c r="A977">
        <v>39775</v>
      </c>
      <c r="B977" t="s">
        <v>20601</v>
      </c>
      <c r="C977" t="s">
        <v>2747</v>
      </c>
      <c r="D977" t="s">
        <v>2160</v>
      </c>
      <c r="E977" s="557" t="s">
        <v>20602</v>
      </c>
      <c r="F977" s="225"/>
    </row>
    <row r="978" spans="1:6">
      <c r="A978">
        <v>39776</v>
      </c>
      <c r="B978" t="s">
        <v>20603</v>
      </c>
      <c r="C978" t="s">
        <v>2747</v>
      </c>
      <c r="D978" t="s">
        <v>2160</v>
      </c>
      <c r="E978" s="557" t="s">
        <v>20604</v>
      </c>
      <c r="F978" s="226"/>
    </row>
    <row r="979" spans="1:6">
      <c r="A979">
        <v>39777</v>
      </c>
      <c r="B979" t="s">
        <v>20605</v>
      </c>
      <c r="C979" t="s">
        <v>2747</v>
      </c>
      <c r="D979" t="s">
        <v>2160</v>
      </c>
      <c r="E979" s="557" t="s">
        <v>20606</v>
      </c>
      <c r="F979" s="225"/>
    </row>
    <row r="980" spans="1:6">
      <c r="A980">
        <v>20254</v>
      </c>
      <c r="B980" t="s">
        <v>20607</v>
      </c>
      <c r="C980" t="s">
        <v>2747</v>
      </c>
      <c r="D980" t="s">
        <v>2160</v>
      </c>
      <c r="E980" s="557" t="s">
        <v>12932</v>
      </c>
      <c r="F980" s="226"/>
    </row>
    <row r="981" spans="1:6">
      <c r="A981">
        <v>20253</v>
      </c>
      <c r="B981" t="s">
        <v>20608</v>
      </c>
      <c r="C981" t="s">
        <v>2747</v>
      </c>
      <c r="D981" t="s">
        <v>2160</v>
      </c>
      <c r="E981" s="557" t="s">
        <v>20609</v>
      </c>
      <c r="F981" s="225"/>
    </row>
    <row r="982" spans="1:6">
      <c r="A982">
        <v>11247</v>
      </c>
      <c r="B982" t="s">
        <v>20610</v>
      </c>
      <c r="C982" t="s">
        <v>2747</v>
      </c>
      <c r="D982" t="s">
        <v>2160</v>
      </c>
      <c r="E982" s="557" t="s">
        <v>20611</v>
      </c>
      <c r="F982" s="226"/>
    </row>
    <row r="983" spans="1:6">
      <c r="A983">
        <v>11250</v>
      </c>
      <c r="B983" t="s">
        <v>20612</v>
      </c>
      <c r="C983" t="s">
        <v>2747</v>
      </c>
      <c r="D983" t="s">
        <v>2160</v>
      </c>
      <c r="E983" s="557" t="s">
        <v>20613</v>
      </c>
      <c r="F983" s="225"/>
    </row>
    <row r="984" spans="1:6">
      <c r="A984">
        <v>11249</v>
      </c>
      <c r="B984" t="s">
        <v>20614</v>
      </c>
      <c r="C984" t="s">
        <v>2747</v>
      </c>
      <c r="D984" t="s">
        <v>2160</v>
      </c>
      <c r="E984" s="557" t="s">
        <v>20615</v>
      </c>
      <c r="F984" s="226"/>
    </row>
    <row r="985" spans="1:6">
      <c r="A985">
        <v>11251</v>
      </c>
      <c r="B985" t="s">
        <v>20616</v>
      </c>
      <c r="C985" t="s">
        <v>2747</v>
      </c>
      <c r="D985" t="s">
        <v>2160</v>
      </c>
      <c r="E985" s="557" t="s">
        <v>20617</v>
      </c>
      <c r="F985" s="225"/>
    </row>
    <row r="986" spans="1:6">
      <c r="A986">
        <v>11253</v>
      </c>
      <c r="B986" t="s">
        <v>20618</v>
      </c>
      <c r="C986" t="s">
        <v>2747</v>
      </c>
      <c r="D986" t="s">
        <v>2160</v>
      </c>
      <c r="E986" s="557" t="s">
        <v>20619</v>
      </c>
      <c r="F986" s="226"/>
    </row>
    <row r="987" spans="1:6">
      <c r="A987">
        <v>11255</v>
      </c>
      <c r="B987" t="s">
        <v>20620</v>
      </c>
      <c r="C987" t="s">
        <v>2747</v>
      </c>
      <c r="D987" t="s">
        <v>2160</v>
      </c>
      <c r="E987" s="557" t="s">
        <v>20621</v>
      </c>
      <c r="F987" s="225"/>
    </row>
    <row r="988" spans="1:6">
      <c r="A988">
        <v>14055</v>
      </c>
      <c r="B988" t="s">
        <v>20622</v>
      </c>
      <c r="C988" t="s">
        <v>2747</v>
      </c>
      <c r="D988" t="s">
        <v>2160</v>
      </c>
      <c r="E988" s="557" t="s">
        <v>20623</v>
      </c>
      <c r="F988" s="226"/>
    </row>
    <row r="989" spans="1:6">
      <c r="A989">
        <v>11256</v>
      </c>
      <c r="B989" t="s">
        <v>20624</v>
      </c>
      <c r="C989" t="s">
        <v>2747</v>
      </c>
      <c r="D989" t="s">
        <v>2160</v>
      </c>
      <c r="E989" s="557" t="s">
        <v>20625</v>
      </c>
      <c r="F989" s="225"/>
    </row>
    <row r="990" spans="1:6">
      <c r="A990">
        <v>1872</v>
      </c>
      <c r="B990" t="s">
        <v>20626</v>
      </c>
      <c r="C990" t="s">
        <v>2747</v>
      </c>
      <c r="D990" t="s">
        <v>2160</v>
      </c>
      <c r="E990" s="557" t="s">
        <v>4555</v>
      </c>
      <c r="F990" s="226"/>
    </row>
    <row r="991" spans="1:6">
      <c r="A991">
        <v>1873</v>
      </c>
      <c r="B991" t="s">
        <v>20627</v>
      </c>
      <c r="C991" t="s">
        <v>2747</v>
      </c>
      <c r="D991" t="s">
        <v>2160</v>
      </c>
      <c r="E991" s="557" t="s">
        <v>5816</v>
      </c>
      <c r="F991" s="225"/>
    </row>
    <row r="992" spans="1:6">
      <c r="A992">
        <v>39693</v>
      </c>
      <c r="B992" t="s">
        <v>20628</v>
      </c>
      <c r="C992" t="s">
        <v>2747</v>
      </c>
      <c r="D992" t="s">
        <v>2160</v>
      </c>
      <c r="E992" s="557" t="s">
        <v>20629</v>
      </c>
      <c r="F992" s="226"/>
    </row>
    <row r="993" spans="1:6">
      <c r="A993">
        <v>39692</v>
      </c>
      <c r="B993" t="s">
        <v>20630</v>
      </c>
      <c r="C993" t="s">
        <v>2747</v>
      </c>
      <c r="D993" t="s">
        <v>2160</v>
      </c>
      <c r="E993" s="557" t="s">
        <v>20631</v>
      </c>
      <c r="F993" s="225"/>
    </row>
    <row r="994" spans="1:6">
      <c r="A994">
        <v>1062</v>
      </c>
      <c r="B994" t="s">
        <v>20632</v>
      </c>
      <c r="C994" t="s">
        <v>2747</v>
      </c>
      <c r="D994" t="s">
        <v>2160</v>
      </c>
      <c r="E994" s="557" t="s">
        <v>20633</v>
      </c>
      <c r="F994" s="226"/>
    </row>
    <row r="995" spans="1:6">
      <c r="A995">
        <v>39686</v>
      </c>
      <c r="B995" t="s">
        <v>20634</v>
      </c>
      <c r="C995" t="s">
        <v>2747</v>
      </c>
      <c r="D995" t="s">
        <v>2160</v>
      </c>
      <c r="E995" s="557" t="s">
        <v>20635</v>
      </c>
      <c r="F995" s="225"/>
    </row>
    <row r="996" spans="1:6">
      <c r="A996">
        <v>43095</v>
      </c>
      <c r="B996" t="s">
        <v>20636</v>
      </c>
      <c r="C996" t="s">
        <v>2747</v>
      </c>
      <c r="D996" t="s">
        <v>2160</v>
      </c>
      <c r="E996" s="557" t="s">
        <v>13894</v>
      </c>
      <c r="F996" s="226"/>
    </row>
    <row r="997" spans="1:6">
      <c r="A997">
        <v>1871</v>
      </c>
      <c r="B997" t="s">
        <v>20637</v>
      </c>
      <c r="C997" t="s">
        <v>2747</v>
      </c>
      <c r="D997" t="s">
        <v>2160</v>
      </c>
      <c r="E997" s="557" t="s">
        <v>6835</v>
      </c>
      <c r="F997" s="225"/>
    </row>
    <row r="998" spans="1:6">
      <c r="A998">
        <v>12001</v>
      </c>
      <c r="B998" t="s">
        <v>20638</v>
      </c>
      <c r="C998" t="s">
        <v>2747</v>
      </c>
      <c r="D998" t="s">
        <v>2160</v>
      </c>
      <c r="E998" s="557" t="s">
        <v>5299</v>
      </c>
      <c r="F998" s="226"/>
    </row>
    <row r="999" spans="1:6">
      <c r="A999">
        <v>11882</v>
      </c>
      <c r="B999" t="s">
        <v>20639</v>
      </c>
      <c r="C999" t="s">
        <v>2747</v>
      </c>
      <c r="D999" t="s">
        <v>2160</v>
      </c>
      <c r="E999" s="557" t="s">
        <v>20640</v>
      </c>
      <c r="F999" s="225"/>
    </row>
    <row r="1000" spans="1:6">
      <c r="A1000">
        <v>1068</v>
      </c>
      <c r="B1000" t="s">
        <v>20641</v>
      </c>
      <c r="C1000" t="s">
        <v>2747</v>
      </c>
      <c r="D1000" t="s">
        <v>2160</v>
      </c>
      <c r="E1000" s="557" t="s">
        <v>20642</v>
      </c>
      <c r="F1000" s="226"/>
    </row>
    <row r="1001" spans="1:6">
      <c r="A1001">
        <v>39690</v>
      </c>
      <c r="B1001" t="s">
        <v>20643</v>
      </c>
      <c r="C1001" t="s">
        <v>2747</v>
      </c>
      <c r="D1001" t="s">
        <v>2160</v>
      </c>
      <c r="E1001" s="557" t="s">
        <v>20644</v>
      </c>
      <c r="F1001" s="225"/>
    </row>
    <row r="1002" spans="1:6">
      <c r="A1002">
        <v>39691</v>
      </c>
      <c r="B1002" t="s">
        <v>20645</v>
      </c>
      <c r="C1002" t="s">
        <v>2747</v>
      </c>
      <c r="D1002" t="s">
        <v>2160</v>
      </c>
      <c r="E1002" s="557" t="s">
        <v>20646</v>
      </c>
      <c r="F1002" s="226"/>
    </row>
    <row r="1003" spans="1:6">
      <c r="A1003">
        <v>39808</v>
      </c>
      <c r="B1003" t="s">
        <v>20647</v>
      </c>
      <c r="C1003" t="s">
        <v>2747</v>
      </c>
      <c r="D1003" t="s">
        <v>2160</v>
      </c>
      <c r="E1003" s="557" t="s">
        <v>20648</v>
      </c>
      <c r="F1003" s="225"/>
    </row>
    <row r="1004" spans="1:6">
      <c r="A1004">
        <v>39809</v>
      </c>
      <c r="B1004" t="s">
        <v>20649</v>
      </c>
      <c r="C1004" t="s">
        <v>2747</v>
      </c>
      <c r="D1004" t="s">
        <v>2160</v>
      </c>
      <c r="E1004" s="557" t="s">
        <v>20650</v>
      </c>
      <c r="F1004" s="226"/>
    </row>
    <row r="1005" spans="1:6">
      <c r="A1005">
        <v>43439</v>
      </c>
      <c r="B1005" t="s">
        <v>20651</v>
      </c>
      <c r="C1005" t="s">
        <v>2747</v>
      </c>
      <c r="D1005" t="s">
        <v>2160</v>
      </c>
      <c r="E1005" s="557" t="s">
        <v>20652</v>
      </c>
      <c r="F1005" s="225"/>
    </row>
    <row r="1006" spans="1:6">
      <c r="A1006">
        <v>5103</v>
      </c>
      <c r="B1006" t="s">
        <v>20653</v>
      </c>
      <c r="C1006" t="s">
        <v>2747</v>
      </c>
      <c r="D1006" t="s">
        <v>2160</v>
      </c>
      <c r="E1006" s="557" t="s">
        <v>18765</v>
      </c>
      <c r="F1006" s="226"/>
    </row>
    <row r="1007" spans="1:6">
      <c r="A1007">
        <v>11880</v>
      </c>
      <c r="B1007" t="s">
        <v>20654</v>
      </c>
      <c r="C1007" t="s">
        <v>2747</v>
      </c>
      <c r="D1007" t="s">
        <v>2160</v>
      </c>
      <c r="E1007" s="557" t="s">
        <v>20655</v>
      </c>
      <c r="F1007" s="225"/>
    </row>
    <row r="1008" spans="1:6">
      <c r="A1008">
        <v>11714</v>
      </c>
      <c r="B1008" t="s">
        <v>20656</v>
      </c>
      <c r="C1008" t="s">
        <v>2747</v>
      </c>
      <c r="D1008" t="s">
        <v>2160</v>
      </c>
      <c r="E1008" s="557" t="s">
        <v>19298</v>
      </c>
      <c r="F1008" s="226"/>
    </row>
    <row r="1009" spans="1:6">
      <c r="A1009">
        <v>11712</v>
      </c>
      <c r="B1009" t="s">
        <v>20657</v>
      </c>
      <c r="C1009" t="s">
        <v>2747</v>
      </c>
      <c r="D1009" t="s">
        <v>2746</v>
      </c>
      <c r="E1009" s="557" t="s">
        <v>20658</v>
      </c>
      <c r="F1009" s="225"/>
    </row>
    <row r="1010" spans="1:6">
      <c r="A1010">
        <v>11717</v>
      </c>
      <c r="B1010" t="s">
        <v>20659</v>
      </c>
      <c r="C1010" t="s">
        <v>2747</v>
      </c>
      <c r="D1010" t="s">
        <v>2160</v>
      </c>
      <c r="E1010" s="557" t="s">
        <v>19302</v>
      </c>
      <c r="F1010" s="226"/>
    </row>
    <row r="1011" spans="1:6">
      <c r="A1011">
        <v>1106</v>
      </c>
      <c r="B1011" t="s">
        <v>20660</v>
      </c>
      <c r="C1011" t="s">
        <v>2752</v>
      </c>
      <c r="D1011" t="s">
        <v>2746</v>
      </c>
      <c r="E1011" s="557" t="s">
        <v>5214</v>
      </c>
      <c r="F1011" s="225"/>
    </row>
    <row r="1012" spans="1:6">
      <c r="A1012">
        <v>11161</v>
      </c>
      <c r="B1012" t="s">
        <v>20661</v>
      </c>
      <c r="C1012" t="s">
        <v>2752</v>
      </c>
      <c r="D1012" t="s">
        <v>2160</v>
      </c>
      <c r="E1012" s="557" t="s">
        <v>8812</v>
      </c>
      <c r="F1012" s="226"/>
    </row>
    <row r="1013" spans="1:6">
      <c r="A1013">
        <v>1107</v>
      </c>
      <c r="B1013" t="s">
        <v>20662</v>
      </c>
      <c r="C1013" t="s">
        <v>2752</v>
      </c>
      <c r="D1013" t="s">
        <v>2160</v>
      </c>
      <c r="E1013" s="557" t="s">
        <v>4744</v>
      </c>
      <c r="F1013" s="225"/>
    </row>
    <row r="1014" spans="1:6">
      <c r="A1014">
        <v>25963</v>
      </c>
      <c r="B1014" t="s">
        <v>20663</v>
      </c>
      <c r="C1014" t="s">
        <v>2752</v>
      </c>
      <c r="D1014" t="s">
        <v>2160</v>
      </c>
      <c r="E1014" s="557" t="s">
        <v>4789</v>
      </c>
      <c r="F1014" s="226"/>
    </row>
    <row r="1015" spans="1:6">
      <c r="A1015">
        <v>4759</v>
      </c>
      <c r="B1015" t="s">
        <v>20664</v>
      </c>
      <c r="C1015" t="s">
        <v>2745</v>
      </c>
      <c r="D1015" t="s">
        <v>2160</v>
      </c>
      <c r="E1015" s="557" t="s">
        <v>18672</v>
      </c>
      <c r="F1015" s="225"/>
    </row>
    <row r="1016" spans="1:6">
      <c r="A1016">
        <v>41068</v>
      </c>
      <c r="B1016" t="s">
        <v>20665</v>
      </c>
      <c r="C1016" t="s">
        <v>2754</v>
      </c>
      <c r="D1016" t="s">
        <v>2160</v>
      </c>
      <c r="E1016" s="557" t="s">
        <v>20666</v>
      </c>
      <c r="F1016" s="226"/>
    </row>
    <row r="1017" spans="1:6">
      <c r="A1017">
        <v>1108</v>
      </c>
      <c r="B1017" t="s">
        <v>20667</v>
      </c>
      <c r="C1017" t="s">
        <v>2751</v>
      </c>
      <c r="D1017" t="s">
        <v>2160</v>
      </c>
      <c r="E1017" s="557" t="s">
        <v>12695</v>
      </c>
      <c r="F1017" s="225"/>
    </row>
    <row r="1018" spans="1:6">
      <c r="A1018">
        <v>1117</v>
      </c>
      <c r="B1018" t="s">
        <v>20668</v>
      </c>
      <c r="C1018" t="s">
        <v>2751</v>
      </c>
      <c r="D1018" t="s">
        <v>2160</v>
      </c>
      <c r="E1018" s="557" t="s">
        <v>13885</v>
      </c>
      <c r="F1018" s="226"/>
    </row>
    <row r="1019" spans="1:6">
      <c r="A1019">
        <v>1118</v>
      </c>
      <c r="B1019" t="s">
        <v>20669</v>
      </c>
      <c r="C1019" t="s">
        <v>2751</v>
      </c>
      <c r="D1019" t="s">
        <v>2160</v>
      </c>
      <c r="E1019" s="557" t="s">
        <v>20670</v>
      </c>
      <c r="F1019" s="225"/>
    </row>
    <row r="1020" spans="1:6">
      <c r="A1020">
        <v>1110</v>
      </c>
      <c r="B1020" t="s">
        <v>20671</v>
      </c>
      <c r="C1020" t="s">
        <v>2751</v>
      </c>
      <c r="D1020" t="s">
        <v>2160</v>
      </c>
      <c r="E1020" s="557" t="s">
        <v>20670</v>
      </c>
      <c r="F1020" s="226"/>
    </row>
    <row r="1021" spans="1:6">
      <c r="A1021">
        <v>12618</v>
      </c>
      <c r="B1021" t="s">
        <v>20672</v>
      </c>
      <c r="C1021" t="s">
        <v>2747</v>
      </c>
      <c r="D1021" t="s">
        <v>2749</v>
      </c>
      <c r="E1021" s="557" t="s">
        <v>15153</v>
      </c>
      <c r="F1021" s="225"/>
    </row>
    <row r="1022" spans="1:6">
      <c r="A1022">
        <v>40784</v>
      </c>
      <c r="B1022" t="s">
        <v>20673</v>
      </c>
      <c r="C1022" t="s">
        <v>2751</v>
      </c>
      <c r="D1022" t="s">
        <v>2160</v>
      </c>
      <c r="E1022" s="557" t="s">
        <v>20674</v>
      </c>
      <c r="F1022" s="226"/>
    </row>
    <row r="1023" spans="1:6">
      <c r="A1023">
        <v>40782</v>
      </c>
      <c r="B1023" t="s">
        <v>20675</v>
      </c>
      <c r="C1023" t="s">
        <v>2751</v>
      </c>
      <c r="D1023" t="s">
        <v>2160</v>
      </c>
      <c r="E1023" s="557" t="s">
        <v>19118</v>
      </c>
      <c r="F1023" s="225"/>
    </row>
    <row r="1024" spans="1:6">
      <c r="A1024">
        <v>40783</v>
      </c>
      <c r="B1024" t="s">
        <v>20676</v>
      </c>
      <c r="C1024" t="s">
        <v>2751</v>
      </c>
      <c r="D1024" t="s">
        <v>2160</v>
      </c>
      <c r="E1024" s="557" t="s">
        <v>20677</v>
      </c>
      <c r="F1024" s="226"/>
    </row>
    <row r="1025" spans="1:6">
      <c r="A1025">
        <v>1109</v>
      </c>
      <c r="B1025" t="s">
        <v>20678</v>
      </c>
      <c r="C1025" t="s">
        <v>2751</v>
      </c>
      <c r="D1025" t="s">
        <v>2160</v>
      </c>
      <c r="E1025" s="557" t="s">
        <v>12695</v>
      </c>
      <c r="F1025" s="225"/>
    </row>
    <row r="1026" spans="1:6">
      <c r="A1026">
        <v>1119</v>
      </c>
      <c r="B1026" t="s">
        <v>20679</v>
      </c>
      <c r="C1026" t="s">
        <v>2751</v>
      </c>
      <c r="D1026" t="s">
        <v>2160</v>
      </c>
      <c r="E1026" s="557" t="s">
        <v>13877</v>
      </c>
      <c r="F1026" s="226"/>
    </row>
    <row r="1027" spans="1:6">
      <c r="A1027">
        <v>13115</v>
      </c>
      <c r="B1027" t="s">
        <v>20680</v>
      </c>
      <c r="C1027" t="s">
        <v>2751</v>
      </c>
      <c r="D1027" t="s">
        <v>2749</v>
      </c>
      <c r="E1027" s="557" t="s">
        <v>18670</v>
      </c>
      <c r="F1027" s="225"/>
    </row>
    <row r="1028" spans="1:6">
      <c r="A1028">
        <v>10541</v>
      </c>
      <c r="B1028" t="s">
        <v>20681</v>
      </c>
      <c r="C1028" t="s">
        <v>2751</v>
      </c>
      <c r="D1028" t="s">
        <v>2749</v>
      </c>
      <c r="E1028" s="557" t="s">
        <v>12135</v>
      </c>
      <c r="F1028" s="226"/>
    </row>
    <row r="1029" spans="1:6">
      <c r="A1029">
        <v>10542</v>
      </c>
      <c r="B1029" t="s">
        <v>20682</v>
      </c>
      <c r="C1029" t="s">
        <v>2751</v>
      </c>
      <c r="D1029" t="s">
        <v>2749</v>
      </c>
      <c r="E1029" s="557" t="s">
        <v>17979</v>
      </c>
      <c r="F1029" s="225"/>
    </row>
    <row r="1030" spans="1:6">
      <c r="A1030">
        <v>10543</v>
      </c>
      <c r="B1030" t="s">
        <v>20683</v>
      </c>
      <c r="C1030" t="s">
        <v>2751</v>
      </c>
      <c r="D1030" t="s">
        <v>2749</v>
      </c>
      <c r="E1030" s="557" t="s">
        <v>20684</v>
      </c>
      <c r="F1030" s="226"/>
    </row>
    <row r="1031" spans="1:6">
      <c r="A1031">
        <v>10544</v>
      </c>
      <c r="B1031" t="s">
        <v>20685</v>
      </c>
      <c r="C1031" t="s">
        <v>2751</v>
      </c>
      <c r="D1031" t="s">
        <v>2749</v>
      </c>
      <c r="E1031" s="557" t="s">
        <v>20686</v>
      </c>
      <c r="F1031" s="225"/>
    </row>
    <row r="1032" spans="1:6">
      <c r="A1032">
        <v>10545</v>
      </c>
      <c r="B1032" t="s">
        <v>20687</v>
      </c>
      <c r="C1032" t="s">
        <v>2751</v>
      </c>
      <c r="D1032" t="s">
        <v>2749</v>
      </c>
      <c r="E1032" s="557" t="s">
        <v>20688</v>
      </c>
      <c r="F1032" s="226"/>
    </row>
    <row r="1033" spans="1:6">
      <c r="A1033">
        <v>38365</v>
      </c>
      <c r="B1033" t="s">
        <v>20689</v>
      </c>
      <c r="C1033" t="s">
        <v>2748</v>
      </c>
      <c r="D1033" t="s">
        <v>2160</v>
      </c>
      <c r="E1033" s="557" t="s">
        <v>12316</v>
      </c>
      <c r="F1033" s="225"/>
    </row>
    <row r="1034" spans="1:6">
      <c r="A1034">
        <v>37745</v>
      </c>
      <c r="B1034" t="s">
        <v>20690</v>
      </c>
      <c r="C1034" t="s">
        <v>2747</v>
      </c>
      <c r="D1034" t="s">
        <v>2749</v>
      </c>
      <c r="E1034" s="557" t="s">
        <v>20691</v>
      </c>
      <c r="F1034" s="226"/>
    </row>
    <row r="1035" spans="1:6">
      <c r="A1035">
        <v>37754</v>
      </c>
      <c r="B1035" t="s">
        <v>20692</v>
      </c>
      <c r="C1035" t="s">
        <v>2747</v>
      </c>
      <c r="D1035" t="s">
        <v>2749</v>
      </c>
      <c r="E1035" s="557" t="s">
        <v>20693</v>
      </c>
      <c r="F1035" s="225"/>
    </row>
    <row r="1036" spans="1:6">
      <c r="A1036">
        <v>37748</v>
      </c>
      <c r="B1036" t="s">
        <v>20694</v>
      </c>
      <c r="C1036" t="s">
        <v>2747</v>
      </c>
      <c r="D1036" t="s">
        <v>2749</v>
      </c>
      <c r="E1036" s="557" t="s">
        <v>20695</v>
      </c>
      <c r="F1036" s="226"/>
    </row>
    <row r="1037" spans="1:6">
      <c r="A1037">
        <v>37761</v>
      </c>
      <c r="B1037" t="s">
        <v>20696</v>
      </c>
      <c r="C1037" t="s">
        <v>2747</v>
      </c>
      <c r="D1037" t="s">
        <v>2749</v>
      </c>
      <c r="E1037" s="557" t="s">
        <v>20697</v>
      </c>
      <c r="F1037" s="225"/>
    </row>
    <row r="1038" spans="1:6">
      <c r="A1038">
        <v>37757</v>
      </c>
      <c r="B1038" t="s">
        <v>20698</v>
      </c>
      <c r="C1038" t="s">
        <v>2747</v>
      </c>
      <c r="D1038" t="s">
        <v>2749</v>
      </c>
      <c r="E1038" s="557" t="s">
        <v>20699</v>
      </c>
      <c r="F1038" s="226"/>
    </row>
    <row r="1039" spans="1:6">
      <c r="A1039">
        <v>37759</v>
      </c>
      <c r="B1039" t="s">
        <v>20700</v>
      </c>
      <c r="C1039" t="s">
        <v>2747</v>
      </c>
      <c r="D1039" t="s">
        <v>2749</v>
      </c>
      <c r="E1039" s="557" t="s">
        <v>20701</v>
      </c>
      <c r="F1039" s="225"/>
    </row>
    <row r="1040" spans="1:6">
      <c r="A1040">
        <v>37766</v>
      </c>
      <c r="B1040" t="s">
        <v>20702</v>
      </c>
      <c r="C1040" t="s">
        <v>2747</v>
      </c>
      <c r="D1040" t="s">
        <v>2749</v>
      </c>
      <c r="E1040" s="557" t="s">
        <v>20703</v>
      </c>
      <c r="F1040" s="226"/>
    </row>
    <row r="1041" spans="1:6">
      <c r="A1041">
        <v>37752</v>
      </c>
      <c r="B1041" t="s">
        <v>20704</v>
      </c>
      <c r="C1041" t="s">
        <v>2747</v>
      </c>
      <c r="D1041" t="s">
        <v>2749</v>
      </c>
      <c r="E1041" s="557" t="s">
        <v>20705</v>
      </c>
      <c r="F1041" s="225"/>
    </row>
    <row r="1042" spans="1:6">
      <c r="A1042">
        <v>37760</v>
      </c>
      <c r="B1042" t="s">
        <v>20706</v>
      </c>
      <c r="C1042" t="s">
        <v>2747</v>
      </c>
      <c r="D1042" t="s">
        <v>2749</v>
      </c>
      <c r="E1042" s="557" t="s">
        <v>20707</v>
      </c>
      <c r="F1042" s="226"/>
    </row>
    <row r="1043" spans="1:6">
      <c r="A1043">
        <v>37765</v>
      </c>
      <c r="B1043" t="s">
        <v>20708</v>
      </c>
      <c r="C1043" t="s">
        <v>2747</v>
      </c>
      <c r="D1043" t="s">
        <v>2749</v>
      </c>
      <c r="E1043" s="557" t="s">
        <v>20709</v>
      </c>
      <c r="F1043" s="225"/>
    </row>
    <row r="1044" spans="1:6">
      <c r="A1044">
        <v>37746</v>
      </c>
      <c r="B1044" t="s">
        <v>20710</v>
      </c>
      <c r="C1044" t="s">
        <v>2747</v>
      </c>
      <c r="D1044" t="s">
        <v>2749</v>
      </c>
      <c r="E1044" s="557" t="s">
        <v>20711</v>
      </c>
      <c r="F1044" s="226"/>
    </row>
    <row r="1045" spans="1:6">
      <c r="A1045">
        <v>37750</v>
      </c>
      <c r="B1045" t="s">
        <v>20712</v>
      </c>
      <c r="C1045" t="s">
        <v>2747</v>
      </c>
      <c r="D1045" t="s">
        <v>2749</v>
      </c>
      <c r="E1045" s="557" t="s">
        <v>20713</v>
      </c>
      <c r="F1045" s="225"/>
    </row>
    <row r="1046" spans="1:6">
      <c r="A1046">
        <v>37753</v>
      </c>
      <c r="B1046" t="s">
        <v>20714</v>
      </c>
      <c r="C1046" t="s">
        <v>2747</v>
      </c>
      <c r="D1046" t="s">
        <v>2749</v>
      </c>
      <c r="E1046" s="557" t="s">
        <v>20715</v>
      </c>
      <c r="F1046" s="226"/>
    </row>
    <row r="1047" spans="1:6">
      <c r="A1047">
        <v>37756</v>
      </c>
      <c r="B1047" t="s">
        <v>20716</v>
      </c>
      <c r="C1047" t="s">
        <v>2747</v>
      </c>
      <c r="D1047" t="s">
        <v>2749</v>
      </c>
      <c r="E1047" s="557" t="s">
        <v>20697</v>
      </c>
      <c r="F1047" s="225"/>
    </row>
    <row r="1048" spans="1:6">
      <c r="A1048">
        <v>37755</v>
      </c>
      <c r="B1048" t="s">
        <v>20717</v>
      </c>
      <c r="C1048" t="s">
        <v>2747</v>
      </c>
      <c r="D1048" t="s">
        <v>2749</v>
      </c>
      <c r="E1048" s="557" t="s">
        <v>20718</v>
      </c>
      <c r="F1048" s="226"/>
    </row>
    <row r="1049" spans="1:6">
      <c r="A1049">
        <v>37758</v>
      </c>
      <c r="B1049" t="s">
        <v>20719</v>
      </c>
      <c r="C1049" t="s">
        <v>2747</v>
      </c>
      <c r="D1049" t="s">
        <v>2749</v>
      </c>
      <c r="E1049" s="557" t="s">
        <v>20720</v>
      </c>
      <c r="F1049" s="225"/>
    </row>
    <row r="1050" spans="1:6">
      <c r="A1050">
        <v>37747</v>
      </c>
      <c r="B1050" t="s">
        <v>20721</v>
      </c>
      <c r="C1050" t="s">
        <v>2747</v>
      </c>
      <c r="D1050" t="s">
        <v>2749</v>
      </c>
      <c r="E1050" s="557" t="s">
        <v>20722</v>
      </c>
      <c r="F1050" s="226"/>
    </row>
    <row r="1051" spans="1:6">
      <c r="A1051">
        <v>37767</v>
      </c>
      <c r="B1051" t="s">
        <v>20723</v>
      </c>
      <c r="C1051" t="s">
        <v>2747</v>
      </c>
      <c r="D1051" t="s">
        <v>2749</v>
      </c>
      <c r="E1051" s="557" t="s">
        <v>20724</v>
      </c>
      <c r="F1051" s="225"/>
    </row>
    <row r="1052" spans="1:6">
      <c r="A1052">
        <v>37751</v>
      </c>
      <c r="B1052" t="s">
        <v>20725</v>
      </c>
      <c r="C1052" t="s">
        <v>2747</v>
      </c>
      <c r="D1052" t="s">
        <v>2749</v>
      </c>
      <c r="E1052" s="557" t="s">
        <v>20724</v>
      </c>
      <c r="F1052" s="226"/>
    </row>
    <row r="1053" spans="1:6">
      <c r="A1053">
        <v>37749</v>
      </c>
      <c r="B1053" t="s">
        <v>20726</v>
      </c>
      <c r="C1053" t="s">
        <v>2747</v>
      </c>
      <c r="D1053" t="s">
        <v>2749</v>
      </c>
      <c r="E1053" s="557" t="s">
        <v>20727</v>
      </c>
      <c r="F1053" s="225"/>
    </row>
    <row r="1054" spans="1:6">
      <c r="A1054">
        <v>1159</v>
      </c>
      <c r="B1054" t="s">
        <v>20728</v>
      </c>
      <c r="C1054" t="s">
        <v>2747</v>
      </c>
      <c r="D1054" t="s">
        <v>2746</v>
      </c>
      <c r="E1054" s="557" t="s">
        <v>20729</v>
      </c>
      <c r="F1054" s="226"/>
    </row>
    <row r="1055" spans="1:6">
      <c r="A1055">
        <v>12114</v>
      </c>
      <c r="B1055" t="s">
        <v>20730</v>
      </c>
      <c r="C1055" t="s">
        <v>2747</v>
      </c>
      <c r="D1055" t="s">
        <v>2160</v>
      </c>
      <c r="E1055" s="557" t="s">
        <v>20731</v>
      </c>
      <c r="F1055" s="225"/>
    </row>
    <row r="1056" spans="1:6">
      <c r="A1056">
        <v>38106</v>
      </c>
      <c r="B1056" t="s">
        <v>20732</v>
      </c>
      <c r="C1056" t="s">
        <v>2747</v>
      </c>
      <c r="D1056" t="s">
        <v>2160</v>
      </c>
      <c r="E1056" s="557" t="s">
        <v>8900</v>
      </c>
      <c r="F1056" s="226"/>
    </row>
    <row r="1057" spans="1:6">
      <c r="A1057">
        <v>38085</v>
      </c>
      <c r="B1057" t="s">
        <v>20733</v>
      </c>
      <c r="C1057" t="s">
        <v>2747</v>
      </c>
      <c r="D1057" t="s">
        <v>2160</v>
      </c>
      <c r="E1057" s="557" t="s">
        <v>20734</v>
      </c>
      <c r="F1057" s="225"/>
    </row>
    <row r="1058" spans="1:6">
      <c r="A1058">
        <v>38599</v>
      </c>
      <c r="B1058" t="s">
        <v>20735</v>
      </c>
      <c r="C1058" t="s">
        <v>2747</v>
      </c>
      <c r="D1058" t="s">
        <v>2160</v>
      </c>
      <c r="E1058" s="557" t="s">
        <v>8814</v>
      </c>
      <c r="F1058" s="226"/>
    </row>
    <row r="1059" spans="1:6">
      <c r="A1059">
        <v>38596</v>
      </c>
      <c r="B1059" t="s">
        <v>20736</v>
      </c>
      <c r="C1059" t="s">
        <v>2747</v>
      </c>
      <c r="D1059" t="s">
        <v>2160</v>
      </c>
      <c r="E1059" s="557" t="s">
        <v>7403</v>
      </c>
      <c r="F1059" s="225"/>
    </row>
    <row r="1060" spans="1:6">
      <c r="A1060">
        <v>38600</v>
      </c>
      <c r="B1060" t="s">
        <v>20737</v>
      </c>
      <c r="C1060" t="s">
        <v>2747</v>
      </c>
      <c r="D1060" t="s">
        <v>2160</v>
      </c>
      <c r="E1060" s="557" t="s">
        <v>11191</v>
      </c>
      <c r="F1060" s="226"/>
    </row>
    <row r="1061" spans="1:6">
      <c r="A1061">
        <v>38597</v>
      </c>
      <c r="B1061" t="s">
        <v>20738</v>
      </c>
      <c r="C1061" t="s">
        <v>2747</v>
      </c>
      <c r="D1061" t="s">
        <v>2160</v>
      </c>
      <c r="E1061" s="557" t="s">
        <v>8934</v>
      </c>
      <c r="F1061" s="225"/>
    </row>
    <row r="1062" spans="1:6">
      <c r="A1062">
        <v>659</v>
      </c>
      <c r="B1062" t="s">
        <v>20739</v>
      </c>
      <c r="C1062" t="s">
        <v>2747</v>
      </c>
      <c r="D1062" t="s">
        <v>2160</v>
      </c>
      <c r="E1062" s="557" t="s">
        <v>20740</v>
      </c>
      <c r="F1062" s="226"/>
    </row>
    <row r="1063" spans="1:6">
      <c r="A1063">
        <v>660</v>
      </c>
      <c r="B1063" t="s">
        <v>20741</v>
      </c>
      <c r="C1063" t="s">
        <v>2747</v>
      </c>
      <c r="D1063" t="s">
        <v>2160</v>
      </c>
      <c r="E1063" s="557" t="s">
        <v>4978</v>
      </c>
      <c r="F1063" s="225"/>
    </row>
    <row r="1064" spans="1:6">
      <c r="A1064">
        <v>658</v>
      </c>
      <c r="B1064" t="s">
        <v>20742</v>
      </c>
      <c r="C1064" t="s">
        <v>2747</v>
      </c>
      <c r="D1064" t="s">
        <v>2160</v>
      </c>
      <c r="E1064" s="557" t="s">
        <v>8388</v>
      </c>
      <c r="F1064" s="226"/>
    </row>
    <row r="1065" spans="1:6">
      <c r="A1065">
        <v>38548</v>
      </c>
      <c r="B1065" t="s">
        <v>20743</v>
      </c>
      <c r="C1065" t="s">
        <v>2747</v>
      </c>
      <c r="D1065" t="s">
        <v>2160</v>
      </c>
      <c r="E1065" s="557" t="s">
        <v>4934</v>
      </c>
      <c r="F1065" s="225"/>
    </row>
    <row r="1066" spans="1:6">
      <c r="A1066">
        <v>34649</v>
      </c>
      <c r="B1066" t="s">
        <v>20744</v>
      </c>
      <c r="C1066" t="s">
        <v>2747</v>
      </c>
      <c r="D1066" t="s">
        <v>2160</v>
      </c>
      <c r="E1066" s="557" t="s">
        <v>8854</v>
      </c>
      <c r="F1066" s="226"/>
    </row>
    <row r="1067" spans="1:6">
      <c r="A1067">
        <v>34655</v>
      </c>
      <c r="B1067" t="s">
        <v>20745</v>
      </c>
      <c r="C1067" t="s">
        <v>2747</v>
      </c>
      <c r="D1067" t="s">
        <v>2160</v>
      </c>
      <c r="E1067" s="557" t="s">
        <v>4139</v>
      </c>
      <c r="F1067" s="225"/>
    </row>
    <row r="1068" spans="1:6">
      <c r="A1068">
        <v>40607</v>
      </c>
      <c r="B1068" t="s">
        <v>20746</v>
      </c>
      <c r="C1068" t="s">
        <v>2747</v>
      </c>
      <c r="D1068" t="s">
        <v>2160</v>
      </c>
      <c r="E1068" s="557" t="s">
        <v>4913</v>
      </c>
      <c r="F1068" s="226"/>
    </row>
    <row r="1069" spans="1:6">
      <c r="A1069">
        <v>567</v>
      </c>
      <c r="B1069" t="s">
        <v>20747</v>
      </c>
      <c r="C1069" t="s">
        <v>2751</v>
      </c>
      <c r="D1069" t="s">
        <v>2160</v>
      </c>
      <c r="E1069" s="557" t="s">
        <v>12708</v>
      </c>
      <c r="F1069" s="225"/>
    </row>
    <row r="1070" spans="1:6">
      <c r="A1070">
        <v>574</v>
      </c>
      <c r="B1070" t="s">
        <v>20748</v>
      </c>
      <c r="C1070" t="s">
        <v>2751</v>
      </c>
      <c r="D1070" t="s">
        <v>2160</v>
      </c>
      <c r="E1070" s="557" t="s">
        <v>13656</v>
      </c>
      <c r="F1070" s="226"/>
    </row>
    <row r="1071" spans="1:6">
      <c r="A1071">
        <v>568</v>
      </c>
      <c r="B1071" t="s">
        <v>20749</v>
      </c>
      <c r="C1071" t="s">
        <v>2751</v>
      </c>
      <c r="D1071" t="s">
        <v>2160</v>
      </c>
      <c r="E1071" s="557" t="s">
        <v>12300</v>
      </c>
      <c r="F1071" s="225"/>
    </row>
    <row r="1072" spans="1:6">
      <c r="A1072">
        <v>585</v>
      </c>
      <c r="B1072" t="s">
        <v>20750</v>
      </c>
      <c r="C1072" t="s">
        <v>2752</v>
      </c>
      <c r="D1072" t="s">
        <v>2749</v>
      </c>
      <c r="E1072" s="557" t="s">
        <v>20751</v>
      </c>
      <c r="F1072" s="226"/>
    </row>
    <row r="1073" spans="1:6">
      <c r="A1073">
        <v>4777</v>
      </c>
      <c r="B1073" t="s">
        <v>20752</v>
      </c>
      <c r="C1073" t="s">
        <v>2752</v>
      </c>
      <c r="D1073" t="s">
        <v>2160</v>
      </c>
      <c r="E1073" s="557" t="s">
        <v>9114</v>
      </c>
      <c r="F1073" s="225"/>
    </row>
    <row r="1074" spans="1:6">
      <c r="A1074">
        <v>587</v>
      </c>
      <c r="B1074" t="s">
        <v>20753</v>
      </c>
      <c r="C1074" t="s">
        <v>2752</v>
      </c>
      <c r="D1074" t="s">
        <v>2749</v>
      </c>
      <c r="E1074" s="557" t="s">
        <v>19185</v>
      </c>
      <c r="F1074" s="226"/>
    </row>
    <row r="1075" spans="1:6">
      <c r="A1075">
        <v>590</v>
      </c>
      <c r="B1075" t="s">
        <v>20754</v>
      </c>
      <c r="C1075" t="s">
        <v>2752</v>
      </c>
      <c r="D1075" t="s">
        <v>2749</v>
      </c>
      <c r="E1075" s="557" t="s">
        <v>18805</v>
      </c>
      <c r="F1075" s="225"/>
    </row>
    <row r="1076" spans="1:6">
      <c r="A1076">
        <v>592</v>
      </c>
      <c r="B1076" t="s">
        <v>20755</v>
      </c>
      <c r="C1076" t="s">
        <v>2752</v>
      </c>
      <c r="D1076" t="s">
        <v>2749</v>
      </c>
      <c r="E1076" s="557" t="s">
        <v>19185</v>
      </c>
      <c r="F1076" s="226"/>
    </row>
    <row r="1077" spans="1:6">
      <c r="A1077">
        <v>586</v>
      </c>
      <c r="B1077" t="s">
        <v>20756</v>
      </c>
      <c r="C1077" t="s">
        <v>2751</v>
      </c>
      <c r="D1077" t="s">
        <v>2749</v>
      </c>
      <c r="E1077" s="557" t="s">
        <v>13675</v>
      </c>
      <c r="F1077" s="225"/>
    </row>
    <row r="1078" spans="1:6">
      <c r="A1078">
        <v>591</v>
      </c>
      <c r="B1078" t="s">
        <v>20757</v>
      </c>
      <c r="C1078" t="s">
        <v>2752</v>
      </c>
      <c r="D1078" t="s">
        <v>2749</v>
      </c>
      <c r="E1078" s="557" t="s">
        <v>20751</v>
      </c>
      <c r="F1078" s="226"/>
    </row>
    <row r="1079" spans="1:6">
      <c r="A1079">
        <v>588</v>
      </c>
      <c r="B1079" t="s">
        <v>20758</v>
      </c>
      <c r="C1079" t="s">
        <v>2751</v>
      </c>
      <c r="D1079" t="s">
        <v>2749</v>
      </c>
      <c r="E1079" s="557" t="s">
        <v>20759</v>
      </c>
      <c r="F1079" s="225"/>
    </row>
    <row r="1080" spans="1:6">
      <c r="A1080">
        <v>589</v>
      </c>
      <c r="B1080" t="s">
        <v>20760</v>
      </c>
      <c r="C1080" t="s">
        <v>2751</v>
      </c>
      <c r="D1080" t="s">
        <v>2749</v>
      </c>
      <c r="E1080" s="557" t="s">
        <v>16894</v>
      </c>
      <c r="F1080" s="226"/>
    </row>
    <row r="1081" spans="1:6">
      <c r="A1081">
        <v>584</v>
      </c>
      <c r="B1081" t="s">
        <v>20761</v>
      </c>
      <c r="C1081" t="s">
        <v>2751</v>
      </c>
      <c r="D1081" t="s">
        <v>2749</v>
      </c>
      <c r="E1081" s="557" t="s">
        <v>14979</v>
      </c>
      <c r="F1081" s="225"/>
    </row>
    <row r="1082" spans="1:6">
      <c r="A1082">
        <v>1165</v>
      </c>
      <c r="B1082" t="s">
        <v>20762</v>
      </c>
      <c r="C1082" t="s">
        <v>2747</v>
      </c>
      <c r="D1082" t="s">
        <v>2160</v>
      </c>
      <c r="E1082" s="557" t="s">
        <v>11874</v>
      </c>
      <c r="F1082" s="226"/>
    </row>
    <row r="1083" spans="1:6">
      <c r="A1083">
        <v>1164</v>
      </c>
      <c r="B1083" t="s">
        <v>20763</v>
      </c>
      <c r="C1083" t="s">
        <v>2747</v>
      </c>
      <c r="D1083" t="s">
        <v>2160</v>
      </c>
      <c r="E1083" s="557" t="s">
        <v>9257</v>
      </c>
      <c r="F1083" s="225"/>
    </row>
    <row r="1084" spans="1:6">
      <c r="A1084">
        <v>1162</v>
      </c>
      <c r="B1084" t="s">
        <v>20764</v>
      </c>
      <c r="C1084" t="s">
        <v>2747</v>
      </c>
      <c r="D1084" t="s">
        <v>2160</v>
      </c>
      <c r="E1084" s="557" t="s">
        <v>11588</v>
      </c>
      <c r="F1084" s="226"/>
    </row>
    <row r="1085" spans="1:6">
      <c r="A1085">
        <v>12395</v>
      </c>
      <c r="B1085" t="s">
        <v>20765</v>
      </c>
      <c r="C1085" t="s">
        <v>2747</v>
      </c>
      <c r="D1085" t="s">
        <v>2160</v>
      </c>
      <c r="E1085" s="557" t="s">
        <v>6057</v>
      </c>
      <c r="F1085" s="225"/>
    </row>
    <row r="1086" spans="1:6">
      <c r="A1086">
        <v>1170</v>
      </c>
      <c r="B1086" t="s">
        <v>20766</v>
      </c>
      <c r="C1086" t="s">
        <v>2747</v>
      </c>
      <c r="D1086" t="s">
        <v>2160</v>
      </c>
      <c r="E1086" s="557" t="s">
        <v>4162</v>
      </c>
      <c r="F1086" s="226"/>
    </row>
    <row r="1087" spans="1:6">
      <c r="A1087">
        <v>1169</v>
      </c>
      <c r="B1087" t="s">
        <v>20767</v>
      </c>
      <c r="C1087" t="s">
        <v>2747</v>
      </c>
      <c r="D1087" t="s">
        <v>2160</v>
      </c>
      <c r="E1087" s="557" t="s">
        <v>16619</v>
      </c>
      <c r="F1087" s="225"/>
    </row>
    <row r="1088" spans="1:6">
      <c r="A1088">
        <v>1166</v>
      </c>
      <c r="B1088" t="s">
        <v>20768</v>
      </c>
      <c r="C1088" t="s">
        <v>2747</v>
      </c>
      <c r="D1088" t="s">
        <v>2160</v>
      </c>
      <c r="E1088" s="557" t="s">
        <v>8928</v>
      </c>
      <c r="F1088" s="226"/>
    </row>
    <row r="1089" spans="1:6">
      <c r="A1089">
        <v>1163</v>
      </c>
      <c r="B1089" t="s">
        <v>20769</v>
      </c>
      <c r="C1089" t="s">
        <v>2747</v>
      </c>
      <c r="D1089" t="s">
        <v>2160</v>
      </c>
      <c r="E1089" s="557" t="s">
        <v>11200</v>
      </c>
      <c r="F1089" s="225"/>
    </row>
    <row r="1090" spans="1:6">
      <c r="A1090">
        <v>12396</v>
      </c>
      <c r="B1090" t="s">
        <v>20770</v>
      </c>
      <c r="C1090" t="s">
        <v>2747</v>
      </c>
      <c r="D1090" t="s">
        <v>2160</v>
      </c>
      <c r="E1090" s="557" t="s">
        <v>6057</v>
      </c>
      <c r="F1090" s="226"/>
    </row>
    <row r="1091" spans="1:6">
      <c r="A1091">
        <v>1168</v>
      </c>
      <c r="B1091" t="s">
        <v>20771</v>
      </c>
      <c r="C1091" t="s">
        <v>2747</v>
      </c>
      <c r="D1091" t="s">
        <v>2160</v>
      </c>
      <c r="E1091" s="557" t="s">
        <v>17597</v>
      </c>
      <c r="F1091" s="225"/>
    </row>
    <row r="1092" spans="1:6">
      <c r="A1092">
        <v>1167</v>
      </c>
      <c r="B1092" t="s">
        <v>20772</v>
      </c>
      <c r="C1092" t="s">
        <v>2747</v>
      </c>
      <c r="D1092" t="s">
        <v>2160</v>
      </c>
      <c r="E1092" s="557" t="s">
        <v>17598</v>
      </c>
      <c r="F1092" s="226"/>
    </row>
    <row r="1093" spans="1:6">
      <c r="A1093">
        <v>36331</v>
      </c>
      <c r="B1093" t="s">
        <v>20773</v>
      </c>
      <c r="C1093" t="s">
        <v>2747</v>
      </c>
      <c r="D1093" t="s">
        <v>2749</v>
      </c>
      <c r="E1093" s="557" t="s">
        <v>8807</v>
      </c>
      <c r="F1093" s="225"/>
    </row>
    <row r="1094" spans="1:6">
      <c r="A1094">
        <v>36346</v>
      </c>
      <c r="B1094" t="s">
        <v>20774</v>
      </c>
      <c r="C1094" t="s">
        <v>2747</v>
      </c>
      <c r="D1094" t="s">
        <v>2749</v>
      </c>
      <c r="E1094" s="557" t="s">
        <v>8876</v>
      </c>
      <c r="F1094" s="226"/>
    </row>
    <row r="1095" spans="1:6">
      <c r="A1095">
        <v>1210</v>
      </c>
      <c r="B1095" t="s">
        <v>20775</v>
      </c>
      <c r="C1095" t="s">
        <v>2747</v>
      </c>
      <c r="D1095" t="s">
        <v>2160</v>
      </c>
      <c r="E1095" s="557" t="s">
        <v>12758</v>
      </c>
      <c r="F1095" s="225"/>
    </row>
    <row r="1096" spans="1:6">
      <c r="A1096">
        <v>1203</v>
      </c>
      <c r="B1096" t="s">
        <v>20776</v>
      </c>
      <c r="C1096" t="s">
        <v>2747</v>
      </c>
      <c r="D1096" t="s">
        <v>2160</v>
      </c>
      <c r="E1096" s="557" t="s">
        <v>20777</v>
      </c>
      <c r="F1096" s="226"/>
    </row>
    <row r="1097" spans="1:6">
      <c r="A1097">
        <v>1197</v>
      </c>
      <c r="B1097" t="s">
        <v>20778</v>
      </c>
      <c r="C1097" t="s">
        <v>2747</v>
      </c>
      <c r="D1097" t="s">
        <v>2160</v>
      </c>
      <c r="E1097" s="557" t="s">
        <v>4981</v>
      </c>
      <c r="F1097" s="225"/>
    </row>
    <row r="1098" spans="1:6">
      <c r="A1098">
        <v>1202</v>
      </c>
      <c r="B1098" t="s">
        <v>20779</v>
      </c>
      <c r="C1098" t="s">
        <v>2747</v>
      </c>
      <c r="D1098" t="s">
        <v>2160</v>
      </c>
      <c r="E1098" s="557" t="s">
        <v>8932</v>
      </c>
      <c r="F1098" s="226"/>
    </row>
    <row r="1099" spans="1:6">
      <c r="A1099">
        <v>1188</v>
      </c>
      <c r="B1099" t="s">
        <v>20780</v>
      </c>
      <c r="C1099" t="s">
        <v>2747</v>
      </c>
      <c r="D1099" t="s">
        <v>2160</v>
      </c>
      <c r="E1099" s="557" t="s">
        <v>17835</v>
      </c>
      <c r="F1099" s="225"/>
    </row>
    <row r="1100" spans="1:6">
      <c r="A1100">
        <v>1211</v>
      </c>
      <c r="B1100" t="s">
        <v>20781</v>
      </c>
      <c r="C1100" t="s">
        <v>2747</v>
      </c>
      <c r="D1100" t="s">
        <v>2160</v>
      </c>
      <c r="E1100" s="557" t="s">
        <v>8920</v>
      </c>
      <c r="F1100" s="226"/>
    </row>
    <row r="1101" spans="1:6">
      <c r="A1101">
        <v>1198</v>
      </c>
      <c r="B1101" t="s">
        <v>20782</v>
      </c>
      <c r="C1101" t="s">
        <v>2747</v>
      </c>
      <c r="D1101" t="s">
        <v>2160</v>
      </c>
      <c r="E1101" s="557" t="s">
        <v>8934</v>
      </c>
      <c r="F1101" s="225"/>
    </row>
    <row r="1102" spans="1:6">
      <c r="A1102">
        <v>1199</v>
      </c>
      <c r="B1102" t="s">
        <v>20783</v>
      </c>
      <c r="C1102" t="s">
        <v>2747</v>
      </c>
      <c r="D1102" t="s">
        <v>2160</v>
      </c>
      <c r="E1102" s="557" t="s">
        <v>18265</v>
      </c>
      <c r="F1102" s="226"/>
    </row>
    <row r="1103" spans="1:6">
      <c r="A1103">
        <v>20088</v>
      </c>
      <c r="B1103" t="s">
        <v>20784</v>
      </c>
      <c r="C1103" t="s">
        <v>2747</v>
      </c>
      <c r="D1103" t="s">
        <v>2160</v>
      </c>
      <c r="E1103" s="557" t="s">
        <v>6469</v>
      </c>
      <c r="F1103" s="225"/>
    </row>
    <row r="1104" spans="1:6">
      <c r="A1104">
        <v>20089</v>
      </c>
      <c r="B1104" t="s">
        <v>20785</v>
      </c>
      <c r="C1104" t="s">
        <v>2747</v>
      </c>
      <c r="D1104" t="s">
        <v>2160</v>
      </c>
      <c r="E1104" s="557" t="s">
        <v>20786</v>
      </c>
      <c r="F1104" s="226"/>
    </row>
    <row r="1105" spans="1:6">
      <c r="A1105">
        <v>20087</v>
      </c>
      <c r="B1105" t="s">
        <v>20787</v>
      </c>
      <c r="C1105" t="s">
        <v>2747</v>
      </c>
      <c r="D1105" t="s">
        <v>2160</v>
      </c>
      <c r="E1105" s="557" t="s">
        <v>11246</v>
      </c>
      <c r="F1105" s="225"/>
    </row>
    <row r="1106" spans="1:6">
      <c r="A1106">
        <v>1200</v>
      </c>
      <c r="B1106" t="s">
        <v>20788</v>
      </c>
      <c r="C1106" t="s">
        <v>2747</v>
      </c>
      <c r="D1106" t="s">
        <v>2160</v>
      </c>
      <c r="E1106" s="557" t="s">
        <v>18659</v>
      </c>
      <c r="F1106" s="226"/>
    </row>
    <row r="1107" spans="1:6">
      <c r="A1107">
        <v>12909</v>
      </c>
      <c r="B1107" t="s">
        <v>20789</v>
      </c>
      <c r="C1107" t="s">
        <v>2747</v>
      </c>
      <c r="D1107" t="s">
        <v>2160</v>
      </c>
      <c r="E1107" s="557" t="s">
        <v>6515</v>
      </c>
      <c r="F1107" s="225"/>
    </row>
    <row r="1108" spans="1:6">
      <c r="A1108">
        <v>12910</v>
      </c>
      <c r="B1108" t="s">
        <v>20790</v>
      </c>
      <c r="C1108" t="s">
        <v>2747</v>
      </c>
      <c r="D1108" t="s">
        <v>2160</v>
      </c>
      <c r="E1108" s="557" t="s">
        <v>12117</v>
      </c>
      <c r="F1108" s="226"/>
    </row>
    <row r="1109" spans="1:6">
      <c r="A1109">
        <v>1184</v>
      </c>
      <c r="B1109" t="s">
        <v>20791</v>
      </c>
      <c r="C1109" t="s">
        <v>2747</v>
      </c>
      <c r="D1109" t="s">
        <v>2160</v>
      </c>
      <c r="E1109" s="557" t="s">
        <v>20792</v>
      </c>
      <c r="F1109" s="225"/>
    </row>
    <row r="1110" spans="1:6">
      <c r="A1110">
        <v>1191</v>
      </c>
      <c r="B1110" t="s">
        <v>20793</v>
      </c>
      <c r="C1110" t="s">
        <v>2747</v>
      </c>
      <c r="D1110" t="s">
        <v>2160</v>
      </c>
      <c r="E1110" s="557" t="s">
        <v>4683</v>
      </c>
      <c r="F1110" s="226"/>
    </row>
    <row r="1111" spans="1:6">
      <c r="A1111">
        <v>1185</v>
      </c>
      <c r="B1111" t="s">
        <v>20794</v>
      </c>
      <c r="C1111" t="s">
        <v>2747</v>
      </c>
      <c r="D1111" t="s">
        <v>2160</v>
      </c>
      <c r="E1111" s="557" t="s">
        <v>11186</v>
      </c>
      <c r="F1111" s="225"/>
    </row>
    <row r="1112" spans="1:6">
      <c r="A1112">
        <v>1189</v>
      </c>
      <c r="B1112" t="s">
        <v>20795</v>
      </c>
      <c r="C1112" t="s">
        <v>2747</v>
      </c>
      <c r="D1112" t="s">
        <v>2160</v>
      </c>
      <c r="E1112" s="557" t="s">
        <v>20796</v>
      </c>
      <c r="F1112" s="226"/>
    </row>
    <row r="1113" spans="1:6">
      <c r="A1113">
        <v>1193</v>
      </c>
      <c r="B1113" t="s">
        <v>20797</v>
      </c>
      <c r="C1113" t="s">
        <v>2747</v>
      </c>
      <c r="D1113" t="s">
        <v>2160</v>
      </c>
      <c r="E1113" s="557" t="s">
        <v>9044</v>
      </c>
      <c r="F1113" s="225"/>
    </row>
    <row r="1114" spans="1:6">
      <c r="A1114">
        <v>1194</v>
      </c>
      <c r="B1114" t="s">
        <v>20798</v>
      </c>
      <c r="C1114" t="s">
        <v>2747</v>
      </c>
      <c r="D1114" t="s">
        <v>2160</v>
      </c>
      <c r="E1114" s="557" t="s">
        <v>18792</v>
      </c>
      <c r="F1114" s="226"/>
    </row>
    <row r="1115" spans="1:6">
      <c r="A1115">
        <v>1195</v>
      </c>
      <c r="B1115" t="s">
        <v>20799</v>
      </c>
      <c r="C1115" t="s">
        <v>2747</v>
      </c>
      <c r="D1115" t="s">
        <v>2160</v>
      </c>
      <c r="E1115" s="557" t="s">
        <v>13897</v>
      </c>
      <c r="F1115" s="225"/>
    </row>
    <row r="1116" spans="1:6">
      <c r="A1116">
        <v>1204</v>
      </c>
      <c r="B1116" t="s">
        <v>20800</v>
      </c>
      <c r="C1116" t="s">
        <v>2747</v>
      </c>
      <c r="D1116" t="s">
        <v>2160</v>
      </c>
      <c r="E1116" s="557" t="s">
        <v>17596</v>
      </c>
      <c r="F1116" s="226"/>
    </row>
    <row r="1117" spans="1:6">
      <c r="A1117">
        <v>1205</v>
      </c>
      <c r="B1117" t="s">
        <v>20801</v>
      </c>
      <c r="C1117" t="s">
        <v>2747</v>
      </c>
      <c r="D1117" t="s">
        <v>2160</v>
      </c>
      <c r="E1117" s="557" t="s">
        <v>20802</v>
      </c>
      <c r="F1117" s="225"/>
    </row>
    <row r="1118" spans="1:6">
      <c r="A1118">
        <v>1207</v>
      </c>
      <c r="B1118" t="s">
        <v>20803</v>
      </c>
      <c r="C1118" t="s">
        <v>2747</v>
      </c>
      <c r="D1118" t="s">
        <v>2749</v>
      </c>
      <c r="E1118" s="557" t="s">
        <v>20804</v>
      </c>
      <c r="F1118" s="226"/>
    </row>
    <row r="1119" spans="1:6">
      <c r="A1119">
        <v>1206</v>
      </c>
      <c r="B1119" t="s">
        <v>20805</v>
      </c>
      <c r="C1119" t="s">
        <v>2747</v>
      </c>
      <c r="D1119" t="s">
        <v>2749</v>
      </c>
      <c r="E1119" s="557" t="s">
        <v>8990</v>
      </c>
      <c r="F1119" s="225"/>
    </row>
    <row r="1120" spans="1:6">
      <c r="A1120">
        <v>1183</v>
      </c>
      <c r="B1120" t="s">
        <v>20806</v>
      </c>
      <c r="C1120" t="s">
        <v>2747</v>
      </c>
      <c r="D1120" t="s">
        <v>2749</v>
      </c>
      <c r="E1120" s="557" t="s">
        <v>14873</v>
      </c>
      <c r="F1120" s="226"/>
    </row>
    <row r="1121" spans="1:6">
      <c r="A1121">
        <v>42685</v>
      </c>
      <c r="B1121" t="s">
        <v>20807</v>
      </c>
      <c r="C1121" t="s">
        <v>2747</v>
      </c>
      <c r="D1121" t="s">
        <v>2749</v>
      </c>
      <c r="E1121" s="557" t="s">
        <v>11951</v>
      </c>
      <c r="F1121" s="225"/>
    </row>
    <row r="1122" spans="1:6">
      <c r="A1122">
        <v>42686</v>
      </c>
      <c r="B1122" t="s">
        <v>20808</v>
      </c>
      <c r="C1122" t="s">
        <v>2747</v>
      </c>
      <c r="D1122" t="s">
        <v>2749</v>
      </c>
      <c r="E1122" s="557" t="s">
        <v>17599</v>
      </c>
      <c r="F1122" s="226"/>
    </row>
    <row r="1123" spans="1:6">
      <c r="A1123">
        <v>12894</v>
      </c>
      <c r="B1123" t="s">
        <v>20809</v>
      </c>
      <c r="C1123" t="s">
        <v>2747</v>
      </c>
      <c r="D1123" t="s">
        <v>2160</v>
      </c>
      <c r="E1123" s="557" t="s">
        <v>19312</v>
      </c>
      <c r="F1123" s="225"/>
    </row>
    <row r="1124" spans="1:6">
      <c r="A1124">
        <v>12895</v>
      </c>
      <c r="B1124" t="s">
        <v>20810</v>
      </c>
      <c r="C1124" t="s">
        <v>2747</v>
      </c>
      <c r="D1124" t="s">
        <v>2746</v>
      </c>
      <c r="E1124" s="557" t="s">
        <v>6061</v>
      </c>
      <c r="F1124" s="226"/>
    </row>
    <row r="1125" spans="1:6">
      <c r="A1125">
        <v>1631</v>
      </c>
      <c r="B1125" t="s">
        <v>20811</v>
      </c>
      <c r="C1125" t="s">
        <v>2747</v>
      </c>
      <c r="D1125" t="s">
        <v>2160</v>
      </c>
      <c r="E1125" s="557" t="s">
        <v>20812</v>
      </c>
      <c r="F1125" s="225"/>
    </row>
    <row r="1126" spans="1:6">
      <c r="A1126">
        <v>1633</v>
      </c>
      <c r="B1126" t="s">
        <v>20813</v>
      </c>
      <c r="C1126" t="s">
        <v>2747</v>
      </c>
      <c r="D1126" t="s">
        <v>2160</v>
      </c>
      <c r="E1126" s="557" t="s">
        <v>20814</v>
      </c>
      <c r="F1126" s="226"/>
    </row>
    <row r="1127" spans="1:6">
      <c r="A1127">
        <v>10818</v>
      </c>
      <c r="B1127" t="s">
        <v>20815</v>
      </c>
      <c r="C1127" t="s">
        <v>2752</v>
      </c>
      <c r="D1127" t="s">
        <v>2160</v>
      </c>
      <c r="E1127" s="557" t="s">
        <v>20816</v>
      </c>
      <c r="F1127" s="225"/>
    </row>
    <row r="1128" spans="1:6">
      <c r="A1128">
        <v>41410</v>
      </c>
      <c r="B1128" t="s">
        <v>20817</v>
      </c>
      <c r="C1128" t="s">
        <v>2747</v>
      </c>
      <c r="D1128" t="s">
        <v>2160</v>
      </c>
      <c r="E1128" s="557" t="s">
        <v>20818</v>
      </c>
      <c r="F1128" s="226"/>
    </row>
    <row r="1129" spans="1:6">
      <c r="A1129">
        <v>41411</v>
      </c>
      <c r="B1129" t="s">
        <v>20819</v>
      </c>
      <c r="C1129" t="s">
        <v>2747</v>
      </c>
      <c r="D1129" t="s">
        <v>2160</v>
      </c>
      <c r="E1129" s="557" t="s">
        <v>13882</v>
      </c>
      <c r="F1129" s="225"/>
    </row>
    <row r="1130" spans="1:6">
      <c r="A1130">
        <v>41412</v>
      </c>
      <c r="B1130" t="s">
        <v>20820</v>
      </c>
      <c r="C1130" t="s">
        <v>2747</v>
      </c>
      <c r="D1130" t="s">
        <v>2160</v>
      </c>
      <c r="E1130" s="557" t="s">
        <v>12719</v>
      </c>
      <c r="F1130" s="226"/>
    </row>
    <row r="1131" spans="1:6">
      <c r="A1131">
        <v>41413</v>
      </c>
      <c r="B1131" t="s">
        <v>20821</v>
      </c>
      <c r="C1131" t="s">
        <v>2747</v>
      </c>
      <c r="D1131" t="s">
        <v>2160</v>
      </c>
      <c r="E1131" s="557" t="s">
        <v>20822</v>
      </c>
      <c r="F1131" s="225"/>
    </row>
    <row r="1132" spans="1:6">
      <c r="A1132">
        <v>39359</v>
      </c>
      <c r="B1132" t="s">
        <v>20823</v>
      </c>
      <c r="C1132" t="s">
        <v>2747</v>
      </c>
      <c r="D1132" t="s">
        <v>2749</v>
      </c>
      <c r="E1132" s="557" t="s">
        <v>13669</v>
      </c>
      <c r="F1132" s="226"/>
    </row>
    <row r="1133" spans="1:6">
      <c r="A1133">
        <v>39360</v>
      </c>
      <c r="B1133" t="s">
        <v>20824</v>
      </c>
      <c r="C1133" t="s">
        <v>2747</v>
      </c>
      <c r="D1133" t="s">
        <v>2749</v>
      </c>
      <c r="E1133" s="557" t="s">
        <v>17600</v>
      </c>
      <c r="F1133" s="225"/>
    </row>
    <row r="1134" spans="1:6">
      <c r="A1134">
        <v>10710</v>
      </c>
      <c r="B1134" t="s">
        <v>20825</v>
      </c>
      <c r="C1134" t="s">
        <v>2748</v>
      </c>
      <c r="D1134" t="s">
        <v>2749</v>
      </c>
      <c r="E1134" s="557" t="s">
        <v>19164</v>
      </c>
      <c r="F1134" s="226"/>
    </row>
    <row r="1135" spans="1:6">
      <c r="A1135">
        <v>10709</v>
      </c>
      <c r="B1135" t="s">
        <v>20826</v>
      </c>
      <c r="C1135" t="s">
        <v>2748</v>
      </c>
      <c r="D1135" t="s">
        <v>2749</v>
      </c>
      <c r="E1135" s="557" t="s">
        <v>19165</v>
      </c>
      <c r="F1135" s="225"/>
    </row>
    <row r="1136" spans="1:6">
      <c r="A1136">
        <v>39636</v>
      </c>
      <c r="B1136" t="s">
        <v>20827</v>
      </c>
      <c r="C1136" t="s">
        <v>2748</v>
      </c>
      <c r="D1136" t="s">
        <v>2749</v>
      </c>
      <c r="E1136" s="557" t="s">
        <v>18722</v>
      </c>
      <c r="F1136" s="226"/>
    </row>
    <row r="1137" spans="1:6">
      <c r="A1137">
        <v>10708</v>
      </c>
      <c r="B1137" t="s">
        <v>20828</v>
      </c>
      <c r="C1137" t="s">
        <v>2748</v>
      </c>
      <c r="D1137" t="s">
        <v>2749</v>
      </c>
      <c r="E1137" s="557" t="s">
        <v>20829</v>
      </c>
      <c r="F1137" s="225"/>
    </row>
    <row r="1138" spans="1:6">
      <c r="A1138">
        <v>39635</v>
      </c>
      <c r="B1138" t="s">
        <v>20830</v>
      </c>
      <c r="C1138" t="s">
        <v>2748</v>
      </c>
      <c r="D1138" t="s">
        <v>2749</v>
      </c>
      <c r="E1138" s="557" t="s">
        <v>20831</v>
      </c>
      <c r="F1138" s="226"/>
    </row>
    <row r="1139" spans="1:6">
      <c r="A1139">
        <v>6117</v>
      </c>
      <c r="B1139" t="s">
        <v>20832</v>
      </c>
      <c r="C1139" t="s">
        <v>2745</v>
      </c>
      <c r="D1139" t="s">
        <v>2160</v>
      </c>
      <c r="E1139" s="557" t="s">
        <v>11851</v>
      </c>
      <c r="F1139" s="225"/>
    </row>
    <row r="1140" spans="1:6">
      <c r="A1140">
        <v>40913</v>
      </c>
      <c r="B1140" t="s">
        <v>20833</v>
      </c>
      <c r="C1140" t="s">
        <v>2754</v>
      </c>
      <c r="D1140" t="s">
        <v>2160</v>
      </c>
      <c r="E1140" s="557" t="s">
        <v>20834</v>
      </c>
      <c r="F1140" s="226"/>
    </row>
    <row r="1141" spans="1:6">
      <c r="A1141">
        <v>1214</v>
      </c>
      <c r="B1141" t="s">
        <v>20835</v>
      </c>
      <c r="C1141" t="s">
        <v>2745</v>
      </c>
      <c r="D1141" t="s">
        <v>2160</v>
      </c>
      <c r="E1141" s="557" t="s">
        <v>12684</v>
      </c>
      <c r="F1141" s="225"/>
    </row>
    <row r="1142" spans="1:6">
      <c r="A1142">
        <v>40915</v>
      </c>
      <c r="B1142" t="s">
        <v>20836</v>
      </c>
      <c r="C1142" t="s">
        <v>2754</v>
      </c>
      <c r="D1142" t="s">
        <v>2160</v>
      </c>
      <c r="E1142" s="557" t="s">
        <v>20837</v>
      </c>
      <c r="F1142" s="226"/>
    </row>
    <row r="1143" spans="1:6">
      <c r="A1143">
        <v>1213</v>
      </c>
      <c r="B1143" t="s">
        <v>20838</v>
      </c>
      <c r="C1143" t="s">
        <v>2745</v>
      </c>
      <c r="D1143" t="s">
        <v>2746</v>
      </c>
      <c r="E1143" s="557" t="s">
        <v>6301</v>
      </c>
      <c r="F1143" s="225"/>
    </row>
    <row r="1144" spans="1:6">
      <c r="A1144">
        <v>40914</v>
      </c>
      <c r="B1144" t="s">
        <v>20839</v>
      </c>
      <c r="C1144" t="s">
        <v>2754</v>
      </c>
      <c r="D1144" t="s">
        <v>2160</v>
      </c>
      <c r="E1144" s="557" t="s">
        <v>20840</v>
      </c>
      <c r="F1144" s="226"/>
    </row>
    <row r="1145" spans="1:6">
      <c r="A1145">
        <v>5091</v>
      </c>
      <c r="B1145" t="s">
        <v>20841</v>
      </c>
      <c r="C1145" t="s">
        <v>2747</v>
      </c>
      <c r="D1145" t="s">
        <v>2160</v>
      </c>
      <c r="E1145" s="557" t="s">
        <v>12131</v>
      </c>
      <c r="F1145" s="225"/>
    </row>
    <row r="1146" spans="1:6">
      <c r="A1146">
        <v>14615</v>
      </c>
      <c r="B1146" t="s">
        <v>20842</v>
      </c>
      <c r="C1146" t="s">
        <v>2747</v>
      </c>
      <c r="D1146" t="s">
        <v>2749</v>
      </c>
      <c r="E1146" s="557" t="s">
        <v>20843</v>
      </c>
      <c r="F1146" s="226"/>
    </row>
    <row r="1147" spans="1:6">
      <c r="A1147">
        <v>2711</v>
      </c>
      <c r="B1147" t="s">
        <v>20844</v>
      </c>
      <c r="C1147" t="s">
        <v>2747</v>
      </c>
      <c r="D1147" t="s">
        <v>2746</v>
      </c>
      <c r="E1147" s="557" t="s">
        <v>17601</v>
      </c>
      <c r="F1147" s="225"/>
    </row>
    <row r="1148" spans="1:6">
      <c r="A1148">
        <v>37727</v>
      </c>
      <c r="B1148" t="s">
        <v>20845</v>
      </c>
      <c r="C1148" t="s">
        <v>2747</v>
      </c>
      <c r="D1148" t="s">
        <v>2749</v>
      </c>
      <c r="E1148" s="557" t="s">
        <v>20846</v>
      </c>
      <c r="F1148" s="226"/>
    </row>
    <row r="1149" spans="1:6">
      <c r="A1149">
        <v>37728</v>
      </c>
      <c r="B1149" t="s">
        <v>20847</v>
      </c>
      <c r="C1149" t="s">
        <v>2747</v>
      </c>
      <c r="D1149" t="s">
        <v>2749</v>
      </c>
      <c r="E1149" s="557" t="s">
        <v>20848</v>
      </c>
      <c r="F1149" s="225"/>
    </row>
    <row r="1150" spans="1:6">
      <c r="A1150">
        <v>37729</v>
      </c>
      <c r="B1150" t="s">
        <v>20849</v>
      </c>
      <c r="C1150" t="s">
        <v>2747</v>
      </c>
      <c r="D1150" t="s">
        <v>2749</v>
      </c>
      <c r="E1150" s="557" t="s">
        <v>20850</v>
      </c>
      <c r="F1150" s="226"/>
    </row>
    <row r="1151" spans="1:6">
      <c r="A1151">
        <v>37730</v>
      </c>
      <c r="B1151" t="s">
        <v>20851</v>
      </c>
      <c r="C1151" t="s">
        <v>2747</v>
      </c>
      <c r="D1151" t="s">
        <v>2749</v>
      </c>
      <c r="E1151" s="557" t="s">
        <v>20852</v>
      </c>
      <c r="F1151" s="225"/>
    </row>
    <row r="1152" spans="1:6">
      <c r="A1152">
        <v>37731</v>
      </c>
      <c r="B1152" t="s">
        <v>20853</v>
      </c>
      <c r="C1152" t="s">
        <v>2747</v>
      </c>
      <c r="D1152" t="s">
        <v>2749</v>
      </c>
      <c r="E1152" s="557" t="s">
        <v>20854</v>
      </c>
      <c r="F1152" s="226"/>
    </row>
    <row r="1153" spans="1:6">
      <c r="A1153">
        <v>37732</v>
      </c>
      <c r="B1153" t="s">
        <v>20855</v>
      </c>
      <c r="C1153" t="s">
        <v>2747</v>
      </c>
      <c r="D1153" t="s">
        <v>2749</v>
      </c>
      <c r="E1153" s="557" t="s">
        <v>20856</v>
      </c>
      <c r="F1153" s="225"/>
    </row>
    <row r="1154" spans="1:6">
      <c r="A1154">
        <v>42250</v>
      </c>
      <c r="B1154" t="s">
        <v>20857</v>
      </c>
      <c r="C1154" t="s">
        <v>2759</v>
      </c>
      <c r="D1154" t="s">
        <v>2160</v>
      </c>
      <c r="E1154" s="557" t="s">
        <v>20858</v>
      </c>
      <c r="F1154" s="226"/>
    </row>
    <row r="1155" spans="1:6">
      <c r="A1155">
        <v>42256</v>
      </c>
      <c r="B1155" t="s">
        <v>20859</v>
      </c>
      <c r="C1155" t="s">
        <v>2752</v>
      </c>
      <c r="D1155" t="s">
        <v>2160</v>
      </c>
      <c r="E1155" s="557" t="s">
        <v>8984</v>
      </c>
      <c r="F1155" s="225"/>
    </row>
    <row r="1156" spans="1:6">
      <c r="A1156">
        <v>4743</v>
      </c>
      <c r="B1156" t="s">
        <v>20860</v>
      </c>
      <c r="C1156" t="s">
        <v>2750</v>
      </c>
      <c r="D1156" t="s">
        <v>2160</v>
      </c>
      <c r="E1156" s="557" t="s">
        <v>20861</v>
      </c>
      <c r="F1156" s="226"/>
    </row>
    <row r="1157" spans="1:6">
      <c r="A1157">
        <v>4744</v>
      </c>
      <c r="B1157" t="s">
        <v>20862</v>
      </c>
      <c r="C1157" t="s">
        <v>2750</v>
      </c>
      <c r="D1157" t="s">
        <v>2160</v>
      </c>
      <c r="E1157" s="557" t="s">
        <v>20863</v>
      </c>
      <c r="F1157" s="225"/>
    </row>
    <row r="1158" spans="1:6">
      <c r="A1158">
        <v>4745</v>
      </c>
      <c r="B1158" t="s">
        <v>20864</v>
      </c>
      <c r="C1158" t="s">
        <v>2750</v>
      </c>
      <c r="D1158" t="s">
        <v>2160</v>
      </c>
      <c r="E1158" s="557" t="s">
        <v>20865</v>
      </c>
      <c r="F1158" s="226"/>
    </row>
    <row r="1159" spans="1:6">
      <c r="A1159">
        <v>36496</v>
      </c>
      <c r="B1159" t="s">
        <v>20866</v>
      </c>
      <c r="C1159" t="s">
        <v>2747</v>
      </c>
      <c r="D1159" t="s">
        <v>2749</v>
      </c>
      <c r="E1159" s="557" t="s">
        <v>20867</v>
      </c>
      <c r="F1159" s="225"/>
    </row>
    <row r="1160" spans="1:6">
      <c r="A1160">
        <v>10630</v>
      </c>
      <c r="B1160" t="s">
        <v>20868</v>
      </c>
      <c r="C1160" t="s">
        <v>2747</v>
      </c>
      <c r="D1160" t="s">
        <v>2749</v>
      </c>
      <c r="E1160" s="557" t="s">
        <v>20869</v>
      </c>
      <c r="F1160" s="226"/>
    </row>
    <row r="1161" spans="1:6">
      <c r="A1161">
        <v>37762</v>
      </c>
      <c r="B1161" t="s">
        <v>20870</v>
      </c>
      <c r="C1161" t="s">
        <v>2747</v>
      </c>
      <c r="D1161" t="s">
        <v>2749</v>
      </c>
      <c r="E1161" s="557" t="s">
        <v>20871</v>
      </c>
      <c r="F1161" s="225"/>
    </row>
    <row r="1162" spans="1:6">
      <c r="A1162">
        <v>37763</v>
      </c>
      <c r="B1162" t="s">
        <v>20872</v>
      </c>
      <c r="C1162" t="s">
        <v>2747</v>
      </c>
      <c r="D1162" t="s">
        <v>2749</v>
      </c>
      <c r="E1162" s="557" t="s">
        <v>20873</v>
      </c>
      <c r="F1162" s="226"/>
    </row>
    <row r="1163" spans="1:6">
      <c r="A1163">
        <v>41992</v>
      </c>
      <c r="B1163" t="s">
        <v>20874</v>
      </c>
      <c r="C1163" t="s">
        <v>2747</v>
      </c>
      <c r="D1163" t="s">
        <v>2749</v>
      </c>
      <c r="E1163" s="557" t="s">
        <v>20875</v>
      </c>
      <c r="F1163" s="225"/>
    </row>
    <row r="1164" spans="1:6">
      <c r="A1164">
        <v>13215</v>
      </c>
      <c r="B1164" t="s">
        <v>20876</v>
      </c>
      <c r="C1164" t="s">
        <v>2747</v>
      </c>
      <c r="D1164" t="s">
        <v>2749</v>
      </c>
      <c r="E1164" s="557" t="s">
        <v>20877</v>
      </c>
      <c r="F1164" s="226"/>
    </row>
    <row r="1165" spans="1:6">
      <c r="A1165">
        <v>4235</v>
      </c>
      <c r="B1165" t="s">
        <v>20878</v>
      </c>
      <c r="C1165" t="s">
        <v>2745</v>
      </c>
      <c r="D1165" t="s">
        <v>2160</v>
      </c>
      <c r="E1165" s="557" t="s">
        <v>12288</v>
      </c>
      <c r="F1165" s="225"/>
    </row>
    <row r="1166" spans="1:6">
      <c r="A1166">
        <v>40976</v>
      </c>
      <c r="B1166" t="s">
        <v>20879</v>
      </c>
      <c r="C1166" t="s">
        <v>2754</v>
      </c>
      <c r="D1166" t="s">
        <v>2160</v>
      </c>
      <c r="E1166" s="557" t="s">
        <v>20880</v>
      </c>
      <c r="F1166" s="226"/>
    </row>
    <row r="1167" spans="1:6">
      <c r="A1167">
        <v>39013</v>
      </c>
      <c r="B1167" t="s">
        <v>20881</v>
      </c>
      <c r="C1167" t="s">
        <v>2747</v>
      </c>
      <c r="D1167" t="s">
        <v>2160</v>
      </c>
      <c r="E1167" s="557" t="s">
        <v>8388</v>
      </c>
      <c r="F1167" s="225"/>
    </row>
    <row r="1168" spans="1:6">
      <c r="A1168">
        <v>43091</v>
      </c>
      <c r="B1168" t="s">
        <v>20882</v>
      </c>
      <c r="C1168" t="s">
        <v>2747</v>
      </c>
      <c r="D1168" t="s">
        <v>2160</v>
      </c>
      <c r="E1168" s="557" t="s">
        <v>20883</v>
      </c>
      <c r="F1168" s="226"/>
    </row>
    <row r="1169" spans="1:6">
      <c r="A1169">
        <v>43092</v>
      </c>
      <c r="B1169" t="s">
        <v>20884</v>
      </c>
      <c r="C1169" t="s">
        <v>2747</v>
      </c>
      <c r="D1169" t="s">
        <v>2160</v>
      </c>
      <c r="E1169" s="557" t="s">
        <v>20885</v>
      </c>
      <c r="F1169" s="225"/>
    </row>
    <row r="1170" spans="1:6">
      <c r="A1170">
        <v>43089</v>
      </c>
      <c r="B1170" t="s">
        <v>20886</v>
      </c>
      <c r="C1170" t="s">
        <v>2747</v>
      </c>
      <c r="D1170" t="s">
        <v>2160</v>
      </c>
      <c r="E1170" s="557" t="s">
        <v>20887</v>
      </c>
      <c r="F1170" s="226"/>
    </row>
    <row r="1171" spans="1:6">
      <c r="A1171">
        <v>43090</v>
      </c>
      <c r="B1171" t="s">
        <v>20888</v>
      </c>
      <c r="C1171" t="s">
        <v>2747</v>
      </c>
      <c r="D1171" t="s">
        <v>2160</v>
      </c>
      <c r="E1171" s="557" t="s">
        <v>20889</v>
      </c>
      <c r="F1171" s="225"/>
    </row>
    <row r="1172" spans="1:6">
      <c r="A1172">
        <v>41967</v>
      </c>
      <c r="B1172" t="s">
        <v>20890</v>
      </c>
      <c r="C1172" t="s">
        <v>2753</v>
      </c>
      <c r="D1172" t="s">
        <v>2160</v>
      </c>
      <c r="E1172" s="557" t="s">
        <v>11592</v>
      </c>
      <c r="F1172" s="226"/>
    </row>
    <row r="1173" spans="1:6">
      <c r="A1173">
        <v>12760</v>
      </c>
      <c r="B1173" t="s">
        <v>20891</v>
      </c>
      <c r="C1173" t="s">
        <v>2748</v>
      </c>
      <c r="D1173" t="s">
        <v>2160</v>
      </c>
      <c r="E1173" s="557" t="s">
        <v>20892</v>
      </c>
      <c r="F1173" s="225"/>
    </row>
    <row r="1174" spans="1:6">
      <c r="A1174">
        <v>12759</v>
      </c>
      <c r="B1174" t="s">
        <v>20893</v>
      </c>
      <c r="C1174" t="s">
        <v>2748</v>
      </c>
      <c r="D1174" t="s">
        <v>2160</v>
      </c>
      <c r="E1174" s="557" t="s">
        <v>20894</v>
      </c>
      <c r="F1174" s="226"/>
    </row>
    <row r="1175" spans="1:6">
      <c r="A1175">
        <v>43105</v>
      </c>
      <c r="B1175" t="s">
        <v>20895</v>
      </c>
      <c r="C1175" t="s">
        <v>2752</v>
      </c>
      <c r="D1175" t="s">
        <v>2160</v>
      </c>
      <c r="E1175" s="557" t="s">
        <v>12148</v>
      </c>
      <c r="F1175" s="225"/>
    </row>
    <row r="1176" spans="1:6">
      <c r="A1176">
        <v>40424</v>
      </c>
      <c r="B1176" t="s">
        <v>20896</v>
      </c>
      <c r="C1176" t="s">
        <v>2752</v>
      </c>
      <c r="D1176" t="s">
        <v>2160</v>
      </c>
      <c r="E1176" s="557" t="s">
        <v>11949</v>
      </c>
      <c r="F1176" s="226"/>
    </row>
    <row r="1177" spans="1:6">
      <c r="A1177">
        <v>1325</v>
      </c>
      <c r="B1177" t="s">
        <v>20897</v>
      </c>
      <c r="C1177" t="s">
        <v>2752</v>
      </c>
      <c r="D1177" t="s">
        <v>2160</v>
      </c>
      <c r="E1177" s="557" t="s">
        <v>11188</v>
      </c>
      <c r="F1177" s="225"/>
    </row>
    <row r="1178" spans="1:6">
      <c r="A1178">
        <v>1327</v>
      </c>
      <c r="B1178" t="s">
        <v>20898</v>
      </c>
      <c r="C1178" t="s">
        <v>2752</v>
      </c>
      <c r="D1178" t="s">
        <v>2160</v>
      </c>
      <c r="E1178" s="557" t="s">
        <v>19086</v>
      </c>
      <c r="F1178" s="226"/>
    </row>
    <row r="1179" spans="1:6">
      <c r="A1179">
        <v>1328</v>
      </c>
      <c r="B1179" t="s">
        <v>20899</v>
      </c>
      <c r="C1179" t="s">
        <v>2752</v>
      </c>
      <c r="D1179" t="s">
        <v>2160</v>
      </c>
      <c r="E1179" s="557" t="s">
        <v>6036</v>
      </c>
      <c r="F1179" s="225"/>
    </row>
    <row r="1180" spans="1:6">
      <c r="A1180">
        <v>1321</v>
      </c>
      <c r="B1180" t="s">
        <v>20900</v>
      </c>
      <c r="C1180" t="s">
        <v>2752</v>
      </c>
      <c r="D1180" t="s">
        <v>2160</v>
      </c>
      <c r="E1180" s="557" t="s">
        <v>11408</v>
      </c>
      <c r="F1180" s="226"/>
    </row>
    <row r="1181" spans="1:6">
      <c r="A1181">
        <v>1318</v>
      </c>
      <c r="B1181" t="s">
        <v>20901</v>
      </c>
      <c r="C1181" t="s">
        <v>2752</v>
      </c>
      <c r="D1181" t="s">
        <v>2160</v>
      </c>
      <c r="E1181" s="557" t="s">
        <v>7956</v>
      </c>
      <c r="F1181" s="225"/>
    </row>
    <row r="1182" spans="1:6">
      <c r="A1182">
        <v>1322</v>
      </c>
      <c r="B1182" t="s">
        <v>20902</v>
      </c>
      <c r="C1182" t="s">
        <v>2752</v>
      </c>
      <c r="D1182" t="s">
        <v>2160</v>
      </c>
      <c r="E1182" s="557" t="s">
        <v>11711</v>
      </c>
      <c r="F1182" s="226"/>
    </row>
    <row r="1183" spans="1:6">
      <c r="A1183">
        <v>1323</v>
      </c>
      <c r="B1183" t="s">
        <v>20903</v>
      </c>
      <c r="C1183" t="s">
        <v>2752</v>
      </c>
      <c r="D1183" t="s">
        <v>2160</v>
      </c>
      <c r="E1183" s="557" t="s">
        <v>11711</v>
      </c>
      <c r="F1183" s="225"/>
    </row>
    <row r="1184" spans="1:6">
      <c r="A1184">
        <v>1319</v>
      </c>
      <c r="B1184" t="s">
        <v>20904</v>
      </c>
      <c r="C1184" t="s">
        <v>2752</v>
      </c>
      <c r="D1184" t="s">
        <v>2160</v>
      </c>
      <c r="E1184" s="557" t="s">
        <v>8858</v>
      </c>
      <c r="F1184" s="226"/>
    </row>
    <row r="1185" spans="1:6">
      <c r="A1185">
        <v>11026</v>
      </c>
      <c r="B1185" t="s">
        <v>20905</v>
      </c>
      <c r="C1185" t="s">
        <v>2752</v>
      </c>
      <c r="D1185" t="s">
        <v>2160</v>
      </c>
      <c r="E1185" s="557" t="s">
        <v>16380</v>
      </c>
      <c r="F1185" s="225"/>
    </row>
    <row r="1186" spans="1:6">
      <c r="A1186">
        <v>11027</v>
      </c>
      <c r="B1186" t="s">
        <v>20906</v>
      </c>
      <c r="C1186" t="s">
        <v>2752</v>
      </c>
      <c r="D1186" t="s">
        <v>2160</v>
      </c>
      <c r="E1186" s="557" t="s">
        <v>18826</v>
      </c>
      <c r="F1186" s="226"/>
    </row>
    <row r="1187" spans="1:6">
      <c r="A1187">
        <v>11046</v>
      </c>
      <c r="B1187" t="s">
        <v>20907</v>
      </c>
      <c r="C1187" t="s">
        <v>2752</v>
      </c>
      <c r="D1187" t="s">
        <v>2160</v>
      </c>
      <c r="E1187" s="557" t="s">
        <v>8906</v>
      </c>
      <c r="F1187" s="225"/>
    </row>
    <row r="1188" spans="1:6">
      <c r="A1188">
        <v>11047</v>
      </c>
      <c r="B1188" t="s">
        <v>20908</v>
      </c>
      <c r="C1188" t="s">
        <v>2752</v>
      </c>
      <c r="D1188" t="s">
        <v>2160</v>
      </c>
      <c r="E1188" s="557" t="s">
        <v>6678</v>
      </c>
      <c r="F1188" s="226"/>
    </row>
    <row r="1189" spans="1:6">
      <c r="A1189">
        <v>43668</v>
      </c>
      <c r="B1189" t="s">
        <v>20909</v>
      </c>
      <c r="C1189" t="s">
        <v>2752</v>
      </c>
      <c r="D1189" t="s">
        <v>2160</v>
      </c>
      <c r="E1189" s="557" t="s">
        <v>12200</v>
      </c>
      <c r="F1189" s="225"/>
    </row>
    <row r="1190" spans="1:6">
      <c r="A1190">
        <v>11049</v>
      </c>
      <c r="B1190" t="s">
        <v>20910</v>
      </c>
      <c r="C1190" t="s">
        <v>2752</v>
      </c>
      <c r="D1190" t="s">
        <v>2746</v>
      </c>
      <c r="E1190" s="557" t="s">
        <v>12555</v>
      </c>
      <c r="F1190" s="226"/>
    </row>
    <row r="1191" spans="1:6">
      <c r="A1191">
        <v>43106</v>
      </c>
      <c r="B1191" t="s">
        <v>20911</v>
      </c>
      <c r="C1191" t="s">
        <v>2752</v>
      </c>
      <c r="D1191" t="s">
        <v>2160</v>
      </c>
      <c r="E1191" s="557" t="s">
        <v>6001</v>
      </c>
      <c r="F1191" s="225"/>
    </row>
    <row r="1192" spans="1:6">
      <c r="A1192">
        <v>11051</v>
      </c>
      <c r="B1192" t="s">
        <v>20912</v>
      </c>
      <c r="C1192" t="s">
        <v>2752</v>
      </c>
      <c r="D1192" t="s">
        <v>2160</v>
      </c>
      <c r="E1192" s="557" t="s">
        <v>19457</v>
      </c>
      <c r="F1192" s="226"/>
    </row>
    <row r="1193" spans="1:6">
      <c r="A1193">
        <v>11061</v>
      </c>
      <c r="B1193" t="s">
        <v>20913</v>
      </c>
      <c r="C1193" t="s">
        <v>2752</v>
      </c>
      <c r="D1193" t="s">
        <v>2160</v>
      </c>
      <c r="E1193" s="557" t="s">
        <v>20914</v>
      </c>
      <c r="F1193" s="225"/>
    </row>
    <row r="1194" spans="1:6">
      <c r="A1194">
        <v>43667</v>
      </c>
      <c r="B1194" t="s">
        <v>20915</v>
      </c>
      <c r="C1194" t="s">
        <v>2752</v>
      </c>
      <c r="D1194" t="s">
        <v>2160</v>
      </c>
      <c r="E1194" s="557" t="s">
        <v>11251</v>
      </c>
      <c r="F1194" s="226"/>
    </row>
    <row r="1195" spans="1:6">
      <c r="A1195">
        <v>1333</v>
      </c>
      <c r="B1195" t="s">
        <v>20916</v>
      </c>
      <c r="C1195" t="s">
        <v>2752</v>
      </c>
      <c r="D1195" t="s">
        <v>2160</v>
      </c>
      <c r="E1195" s="557" t="s">
        <v>6061</v>
      </c>
      <c r="F1195" s="225"/>
    </row>
    <row r="1196" spans="1:6">
      <c r="A1196">
        <v>1330</v>
      </c>
      <c r="B1196" t="s">
        <v>20917</v>
      </c>
      <c r="C1196" t="s">
        <v>2752</v>
      </c>
      <c r="D1196" t="s">
        <v>2160</v>
      </c>
      <c r="E1196" s="557" t="s">
        <v>14944</v>
      </c>
      <c r="F1196" s="226"/>
    </row>
    <row r="1197" spans="1:6">
      <c r="A1197">
        <v>10957</v>
      </c>
      <c r="B1197" t="s">
        <v>20918</v>
      </c>
      <c r="C1197" t="s">
        <v>2752</v>
      </c>
      <c r="D1197" t="s">
        <v>2160</v>
      </c>
      <c r="E1197" s="557" t="s">
        <v>17900</v>
      </c>
      <c r="F1197" s="225"/>
    </row>
    <row r="1198" spans="1:6">
      <c r="A1198">
        <v>1332</v>
      </c>
      <c r="B1198" t="s">
        <v>20919</v>
      </c>
      <c r="C1198" t="s">
        <v>2752</v>
      </c>
      <c r="D1198" t="s">
        <v>2160</v>
      </c>
      <c r="E1198" s="557" t="s">
        <v>12688</v>
      </c>
      <c r="F1198" s="226"/>
    </row>
    <row r="1199" spans="1:6">
      <c r="A1199">
        <v>1334</v>
      </c>
      <c r="B1199" t="s">
        <v>20920</v>
      </c>
      <c r="C1199" t="s">
        <v>2752</v>
      </c>
      <c r="D1199" t="s">
        <v>2160</v>
      </c>
      <c r="E1199" s="557" t="s">
        <v>7468</v>
      </c>
      <c r="F1199" s="225"/>
    </row>
    <row r="1200" spans="1:6">
      <c r="A1200">
        <v>1335</v>
      </c>
      <c r="B1200" t="s">
        <v>20921</v>
      </c>
      <c r="C1200" t="s">
        <v>2752</v>
      </c>
      <c r="D1200" t="s">
        <v>2160</v>
      </c>
      <c r="E1200" s="557" t="s">
        <v>12207</v>
      </c>
      <c r="F1200" s="226"/>
    </row>
    <row r="1201" spans="1:6">
      <c r="A1201">
        <v>40425</v>
      </c>
      <c r="B1201" t="s">
        <v>20922</v>
      </c>
      <c r="C1201" t="s">
        <v>2752</v>
      </c>
      <c r="D1201" t="s">
        <v>2160</v>
      </c>
      <c r="E1201" s="557" t="s">
        <v>11757</v>
      </c>
      <c r="F1201" s="225"/>
    </row>
    <row r="1202" spans="1:6">
      <c r="A1202">
        <v>1337</v>
      </c>
      <c r="B1202" t="s">
        <v>20923</v>
      </c>
      <c r="C1202" t="s">
        <v>2752</v>
      </c>
      <c r="D1202" t="s">
        <v>2160</v>
      </c>
      <c r="E1202" s="557" t="s">
        <v>17900</v>
      </c>
      <c r="F1202" s="226"/>
    </row>
    <row r="1203" spans="1:6">
      <c r="A1203">
        <v>1338</v>
      </c>
      <c r="B1203" t="s">
        <v>20924</v>
      </c>
      <c r="C1203" t="s">
        <v>2748</v>
      </c>
      <c r="D1203" t="s">
        <v>2746</v>
      </c>
      <c r="E1203" s="557" t="s">
        <v>18840</v>
      </c>
      <c r="F1203" s="225"/>
    </row>
    <row r="1204" spans="1:6">
      <c r="A1204">
        <v>1340</v>
      </c>
      <c r="B1204" t="s">
        <v>20925</v>
      </c>
      <c r="C1204" t="s">
        <v>2748</v>
      </c>
      <c r="D1204" t="s">
        <v>2160</v>
      </c>
      <c r="E1204" s="557" t="s">
        <v>13859</v>
      </c>
      <c r="F1204" s="226"/>
    </row>
    <row r="1205" spans="1:6">
      <c r="A1205">
        <v>1341</v>
      </c>
      <c r="B1205" t="s">
        <v>20926</v>
      </c>
      <c r="C1205" t="s">
        <v>2748</v>
      </c>
      <c r="D1205" t="s">
        <v>2160</v>
      </c>
      <c r="E1205" s="557" t="s">
        <v>20927</v>
      </c>
      <c r="F1205" s="225"/>
    </row>
    <row r="1206" spans="1:6">
      <c r="A1206">
        <v>11134</v>
      </c>
      <c r="B1206" t="s">
        <v>20928</v>
      </c>
      <c r="C1206" t="s">
        <v>2748</v>
      </c>
      <c r="D1206" t="s">
        <v>2746</v>
      </c>
      <c r="E1206" s="557" t="s">
        <v>19256</v>
      </c>
      <c r="F1206" s="226"/>
    </row>
    <row r="1207" spans="1:6">
      <c r="A1207">
        <v>11135</v>
      </c>
      <c r="B1207" t="s">
        <v>20929</v>
      </c>
      <c r="C1207" t="s">
        <v>2748</v>
      </c>
      <c r="D1207" t="s">
        <v>2160</v>
      </c>
      <c r="E1207" s="557" t="s">
        <v>12064</v>
      </c>
      <c r="F1207" s="225"/>
    </row>
    <row r="1208" spans="1:6">
      <c r="A1208">
        <v>11136</v>
      </c>
      <c r="B1208" t="s">
        <v>20930</v>
      </c>
      <c r="C1208" t="s">
        <v>2748</v>
      </c>
      <c r="D1208" t="s">
        <v>2160</v>
      </c>
      <c r="E1208" s="557" t="s">
        <v>20931</v>
      </c>
      <c r="F1208" s="226"/>
    </row>
    <row r="1209" spans="1:6">
      <c r="A1209">
        <v>34743</v>
      </c>
      <c r="B1209" t="s">
        <v>20932</v>
      </c>
      <c r="C1209" t="s">
        <v>2748</v>
      </c>
      <c r="D1209" t="s">
        <v>2160</v>
      </c>
      <c r="E1209" s="557" t="s">
        <v>16209</v>
      </c>
      <c r="F1209" s="225"/>
    </row>
    <row r="1210" spans="1:6">
      <c r="A1210">
        <v>11137</v>
      </c>
      <c r="B1210" t="s">
        <v>20933</v>
      </c>
      <c r="C1210" t="s">
        <v>2748</v>
      </c>
      <c r="D1210" t="s">
        <v>2160</v>
      </c>
      <c r="E1210" s="557" t="s">
        <v>19674</v>
      </c>
      <c r="F1210" s="226"/>
    </row>
    <row r="1211" spans="1:6">
      <c r="A1211">
        <v>34745</v>
      </c>
      <c r="B1211" t="s">
        <v>20934</v>
      </c>
      <c r="C1211" t="s">
        <v>2748</v>
      </c>
      <c r="D1211" t="s">
        <v>2160</v>
      </c>
      <c r="E1211" s="557" t="s">
        <v>20935</v>
      </c>
      <c r="F1211" s="225"/>
    </row>
    <row r="1212" spans="1:6">
      <c r="A1212">
        <v>34746</v>
      </c>
      <c r="B1212" t="s">
        <v>20936</v>
      </c>
      <c r="C1212" t="s">
        <v>2748</v>
      </c>
      <c r="D1212" t="s">
        <v>2160</v>
      </c>
      <c r="E1212" s="557" t="s">
        <v>13644</v>
      </c>
      <c r="F1212" s="226"/>
    </row>
    <row r="1213" spans="1:6">
      <c r="A1213">
        <v>1360</v>
      </c>
      <c r="B1213" t="s">
        <v>20937</v>
      </c>
      <c r="C1213" t="s">
        <v>2748</v>
      </c>
      <c r="D1213" t="s">
        <v>2160</v>
      </c>
      <c r="E1213" s="557" t="s">
        <v>13756</v>
      </c>
      <c r="F1213" s="225"/>
    </row>
    <row r="1214" spans="1:6">
      <c r="A1214">
        <v>1346</v>
      </c>
      <c r="B1214" t="s">
        <v>20938</v>
      </c>
      <c r="C1214" t="s">
        <v>2748</v>
      </c>
      <c r="D1214" t="s">
        <v>2160</v>
      </c>
      <c r="E1214" s="557" t="s">
        <v>18190</v>
      </c>
      <c r="F1214" s="226"/>
    </row>
    <row r="1215" spans="1:6">
      <c r="A1215">
        <v>1345</v>
      </c>
      <c r="B1215" t="s">
        <v>20939</v>
      </c>
      <c r="C1215" t="s">
        <v>2748</v>
      </c>
      <c r="D1215" t="s">
        <v>2160</v>
      </c>
      <c r="E1215" s="557" t="s">
        <v>20940</v>
      </c>
      <c r="F1215" s="225"/>
    </row>
    <row r="1216" spans="1:6">
      <c r="A1216">
        <v>1347</v>
      </c>
      <c r="B1216" t="s">
        <v>20941</v>
      </c>
      <c r="C1216" t="s">
        <v>2748</v>
      </c>
      <c r="D1216" t="s">
        <v>2746</v>
      </c>
      <c r="E1216" s="557" t="s">
        <v>11869</v>
      </c>
      <c r="F1216" s="226"/>
    </row>
    <row r="1217" spans="1:6">
      <c r="A1217">
        <v>1355</v>
      </c>
      <c r="B1217" t="s">
        <v>20942</v>
      </c>
      <c r="C1217" t="s">
        <v>2748</v>
      </c>
      <c r="D1217" t="s">
        <v>2160</v>
      </c>
      <c r="E1217" s="557" t="s">
        <v>11912</v>
      </c>
      <c r="F1217" s="225"/>
    </row>
    <row r="1218" spans="1:6">
      <c r="A1218">
        <v>1358</v>
      </c>
      <c r="B1218" t="s">
        <v>20943</v>
      </c>
      <c r="C1218" t="s">
        <v>2748</v>
      </c>
      <c r="D1218" t="s">
        <v>2160</v>
      </c>
      <c r="E1218" s="557" t="s">
        <v>4483</v>
      </c>
      <c r="F1218" s="226"/>
    </row>
    <row r="1219" spans="1:6">
      <c r="A1219">
        <v>34659</v>
      </c>
      <c r="B1219" t="s">
        <v>20944</v>
      </c>
      <c r="C1219" t="s">
        <v>2748</v>
      </c>
      <c r="D1219" t="s">
        <v>2749</v>
      </c>
      <c r="E1219" s="557" t="s">
        <v>16971</v>
      </c>
      <c r="F1219" s="225"/>
    </row>
    <row r="1220" spans="1:6">
      <c r="A1220">
        <v>34514</v>
      </c>
      <c r="B1220" t="s">
        <v>20945</v>
      </c>
      <c r="C1220" t="s">
        <v>2748</v>
      </c>
      <c r="D1220" t="s">
        <v>2749</v>
      </c>
      <c r="E1220" s="557" t="s">
        <v>20946</v>
      </c>
      <c r="F1220" s="226"/>
    </row>
    <row r="1221" spans="1:6">
      <c r="A1221">
        <v>34660</v>
      </c>
      <c r="B1221" t="s">
        <v>20947</v>
      </c>
      <c r="C1221" t="s">
        <v>2748</v>
      </c>
      <c r="D1221" t="s">
        <v>2749</v>
      </c>
      <c r="E1221" s="557" t="s">
        <v>16631</v>
      </c>
      <c r="F1221" s="225"/>
    </row>
    <row r="1222" spans="1:6">
      <c r="A1222">
        <v>34661</v>
      </c>
      <c r="B1222" t="s">
        <v>20948</v>
      </c>
      <c r="C1222" t="s">
        <v>2748</v>
      </c>
      <c r="D1222" t="s">
        <v>2749</v>
      </c>
      <c r="E1222" s="557" t="s">
        <v>20949</v>
      </c>
      <c r="F1222" s="226"/>
    </row>
    <row r="1223" spans="1:6">
      <c r="A1223">
        <v>34667</v>
      </c>
      <c r="B1223" t="s">
        <v>20950</v>
      </c>
      <c r="C1223" t="s">
        <v>2748</v>
      </c>
      <c r="D1223" t="s">
        <v>2749</v>
      </c>
      <c r="E1223" s="557" t="s">
        <v>18856</v>
      </c>
      <c r="F1223" s="225"/>
    </row>
    <row r="1224" spans="1:6">
      <c r="A1224">
        <v>34668</v>
      </c>
      <c r="B1224" t="s">
        <v>20951</v>
      </c>
      <c r="C1224" t="s">
        <v>2748</v>
      </c>
      <c r="D1224" t="s">
        <v>2749</v>
      </c>
      <c r="E1224" s="557" t="s">
        <v>20952</v>
      </c>
      <c r="F1224" s="226"/>
    </row>
    <row r="1225" spans="1:6">
      <c r="A1225">
        <v>34741</v>
      </c>
      <c r="B1225" t="s">
        <v>20953</v>
      </c>
      <c r="C1225" t="s">
        <v>2748</v>
      </c>
      <c r="D1225" t="s">
        <v>2749</v>
      </c>
      <c r="E1225" s="557" t="s">
        <v>11187</v>
      </c>
      <c r="F1225" s="225"/>
    </row>
    <row r="1226" spans="1:6">
      <c r="A1226">
        <v>34664</v>
      </c>
      <c r="B1226" t="s">
        <v>20954</v>
      </c>
      <c r="C1226" t="s">
        <v>2748</v>
      </c>
      <c r="D1226" t="s">
        <v>2749</v>
      </c>
      <c r="E1226" s="557" t="s">
        <v>20955</v>
      </c>
      <c r="F1226" s="226"/>
    </row>
    <row r="1227" spans="1:6">
      <c r="A1227">
        <v>34665</v>
      </c>
      <c r="B1227" t="s">
        <v>20956</v>
      </c>
      <c r="C1227" t="s">
        <v>2748</v>
      </c>
      <c r="D1227" t="s">
        <v>2749</v>
      </c>
      <c r="E1227" s="557" t="s">
        <v>18251</v>
      </c>
      <c r="F1227" s="225"/>
    </row>
    <row r="1228" spans="1:6">
      <c r="A1228">
        <v>34666</v>
      </c>
      <c r="B1228" t="s">
        <v>20957</v>
      </c>
      <c r="C1228" t="s">
        <v>2748</v>
      </c>
      <c r="D1228" t="s">
        <v>2749</v>
      </c>
      <c r="E1228" s="557" t="s">
        <v>18232</v>
      </c>
      <c r="F1228" s="226"/>
    </row>
    <row r="1229" spans="1:6">
      <c r="A1229">
        <v>34669</v>
      </c>
      <c r="B1229" t="s">
        <v>20958</v>
      </c>
      <c r="C1229" t="s">
        <v>2748</v>
      </c>
      <c r="D1229" t="s">
        <v>2749</v>
      </c>
      <c r="E1229" s="557" t="s">
        <v>20959</v>
      </c>
      <c r="F1229" s="225"/>
    </row>
    <row r="1230" spans="1:6">
      <c r="A1230">
        <v>34670</v>
      </c>
      <c r="B1230" t="s">
        <v>20960</v>
      </c>
      <c r="C1230" t="s">
        <v>2748</v>
      </c>
      <c r="D1230" t="s">
        <v>2749</v>
      </c>
      <c r="E1230" s="557" t="s">
        <v>20961</v>
      </c>
      <c r="F1230" s="226"/>
    </row>
    <row r="1231" spans="1:6">
      <c r="A1231">
        <v>34671</v>
      </c>
      <c r="B1231" t="s">
        <v>20962</v>
      </c>
      <c r="C1231" t="s">
        <v>2748</v>
      </c>
      <c r="D1231" t="s">
        <v>2749</v>
      </c>
      <c r="E1231" s="557" t="s">
        <v>12110</v>
      </c>
      <c r="F1231" s="225"/>
    </row>
    <row r="1232" spans="1:6">
      <c r="A1232">
        <v>34672</v>
      </c>
      <c r="B1232" t="s">
        <v>20963</v>
      </c>
      <c r="C1232" t="s">
        <v>2748</v>
      </c>
      <c r="D1232" t="s">
        <v>2749</v>
      </c>
      <c r="E1232" s="557" t="s">
        <v>16619</v>
      </c>
      <c r="F1232" s="226"/>
    </row>
    <row r="1233" spans="1:6">
      <c r="A1233">
        <v>34673</v>
      </c>
      <c r="B1233" t="s">
        <v>20964</v>
      </c>
      <c r="C1233" t="s">
        <v>2748</v>
      </c>
      <c r="D1233" t="s">
        <v>2749</v>
      </c>
      <c r="E1233" s="557" t="s">
        <v>16623</v>
      </c>
      <c r="F1233" s="225"/>
    </row>
    <row r="1234" spans="1:6">
      <c r="A1234">
        <v>34674</v>
      </c>
      <c r="B1234" t="s">
        <v>20965</v>
      </c>
      <c r="C1234" t="s">
        <v>2748</v>
      </c>
      <c r="D1234" t="s">
        <v>2749</v>
      </c>
      <c r="E1234" s="557" t="s">
        <v>20966</v>
      </c>
      <c r="F1234" s="226"/>
    </row>
    <row r="1235" spans="1:6">
      <c r="A1235">
        <v>34675</v>
      </c>
      <c r="B1235" t="s">
        <v>20967</v>
      </c>
      <c r="C1235" t="s">
        <v>2748</v>
      </c>
      <c r="D1235" t="s">
        <v>2749</v>
      </c>
      <c r="E1235" s="557" t="s">
        <v>19115</v>
      </c>
      <c r="F1235" s="225"/>
    </row>
    <row r="1236" spans="1:6">
      <c r="A1236">
        <v>34676</v>
      </c>
      <c r="B1236" t="s">
        <v>20968</v>
      </c>
      <c r="C1236" t="s">
        <v>2748</v>
      </c>
      <c r="D1236" t="s">
        <v>2749</v>
      </c>
      <c r="E1236" s="557" t="s">
        <v>12042</v>
      </c>
      <c r="F1236" s="226"/>
    </row>
    <row r="1237" spans="1:6">
      <c r="A1237">
        <v>34677</v>
      </c>
      <c r="B1237" t="s">
        <v>20969</v>
      </c>
      <c r="C1237" t="s">
        <v>2748</v>
      </c>
      <c r="D1237" t="s">
        <v>2749</v>
      </c>
      <c r="E1237" s="557" t="s">
        <v>20970</v>
      </c>
      <c r="F1237" s="225"/>
    </row>
    <row r="1238" spans="1:6">
      <c r="A1238">
        <v>43126</v>
      </c>
      <c r="B1238" t="s">
        <v>20971</v>
      </c>
      <c r="C1238" t="s">
        <v>2748</v>
      </c>
      <c r="D1238" t="s">
        <v>2749</v>
      </c>
      <c r="E1238" s="557" t="s">
        <v>17983</v>
      </c>
      <c r="F1238" s="226"/>
    </row>
    <row r="1239" spans="1:6">
      <c r="A1239">
        <v>43124</v>
      </c>
      <c r="B1239" t="s">
        <v>20972</v>
      </c>
      <c r="C1239" t="s">
        <v>2748</v>
      </c>
      <c r="D1239" t="s">
        <v>2749</v>
      </c>
      <c r="E1239" s="557" t="s">
        <v>18618</v>
      </c>
      <c r="F1239" s="225"/>
    </row>
    <row r="1240" spans="1:6">
      <c r="A1240">
        <v>43125</v>
      </c>
      <c r="B1240" t="s">
        <v>20973</v>
      </c>
      <c r="C1240" t="s">
        <v>2748</v>
      </c>
      <c r="D1240" t="s">
        <v>2749</v>
      </c>
      <c r="E1240" s="557" t="s">
        <v>20974</v>
      </c>
      <c r="F1240" s="226"/>
    </row>
    <row r="1241" spans="1:6">
      <c r="A1241">
        <v>40623</v>
      </c>
      <c r="B1241" t="s">
        <v>20975</v>
      </c>
      <c r="C1241" t="s">
        <v>2756</v>
      </c>
      <c r="D1241" t="s">
        <v>2160</v>
      </c>
      <c r="E1241" s="557" t="s">
        <v>20976</v>
      </c>
      <c r="F1241" s="225"/>
    </row>
    <row r="1242" spans="1:6">
      <c r="A1242">
        <v>43701</v>
      </c>
      <c r="B1242" t="s">
        <v>20977</v>
      </c>
      <c r="C1242" t="s">
        <v>2752</v>
      </c>
      <c r="D1242" t="s">
        <v>2749</v>
      </c>
      <c r="E1242" s="557" t="s">
        <v>12032</v>
      </c>
      <c r="F1242" s="226"/>
    </row>
    <row r="1243" spans="1:6">
      <c r="A1243">
        <v>12083</v>
      </c>
      <c r="B1243" t="s">
        <v>20978</v>
      </c>
      <c r="C1243" t="s">
        <v>2747</v>
      </c>
      <c r="D1243" t="s">
        <v>2749</v>
      </c>
      <c r="E1243" s="557" t="s">
        <v>20979</v>
      </c>
      <c r="F1243" s="225"/>
    </row>
    <row r="1244" spans="1:6">
      <c r="A1244">
        <v>12081</v>
      </c>
      <c r="B1244" t="s">
        <v>20980</v>
      </c>
      <c r="C1244" t="s">
        <v>2747</v>
      </c>
      <c r="D1244" t="s">
        <v>2749</v>
      </c>
      <c r="E1244" s="557" t="s">
        <v>20981</v>
      </c>
      <c r="F1244" s="226"/>
    </row>
    <row r="1245" spans="1:6">
      <c r="A1245">
        <v>12082</v>
      </c>
      <c r="B1245" t="s">
        <v>20982</v>
      </c>
      <c r="C1245" t="s">
        <v>2747</v>
      </c>
      <c r="D1245" t="s">
        <v>2749</v>
      </c>
      <c r="E1245" s="557" t="s">
        <v>20983</v>
      </c>
      <c r="F1245" s="225"/>
    </row>
    <row r="1246" spans="1:6">
      <c r="A1246">
        <v>13354</v>
      </c>
      <c r="B1246" t="s">
        <v>20984</v>
      </c>
      <c r="C1246" t="s">
        <v>2747</v>
      </c>
      <c r="D1246" t="s">
        <v>2749</v>
      </c>
      <c r="E1246" s="557" t="s">
        <v>20985</v>
      </c>
      <c r="F1246" s="226"/>
    </row>
    <row r="1247" spans="1:6">
      <c r="A1247">
        <v>14057</v>
      </c>
      <c r="B1247" t="s">
        <v>20986</v>
      </c>
      <c r="C1247" t="s">
        <v>2747</v>
      </c>
      <c r="D1247" t="s">
        <v>2749</v>
      </c>
      <c r="E1247" s="557" t="s">
        <v>18073</v>
      </c>
      <c r="F1247" s="225"/>
    </row>
    <row r="1248" spans="1:6">
      <c r="A1248">
        <v>14058</v>
      </c>
      <c r="B1248" t="s">
        <v>20987</v>
      </c>
      <c r="C1248" t="s">
        <v>2747</v>
      </c>
      <c r="D1248" t="s">
        <v>2749</v>
      </c>
      <c r="E1248" s="557" t="s">
        <v>20988</v>
      </c>
      <c r="F1248" s="226"/>
    </row>
    <row r="1249" spans="1:6">
      <c r="A1249">
        <v>20971</v>
      </c>
      <c r="B1249" t="s">
        <v>20989</v>
      </c>
      <c r="C1249" t="s">
        <v>2747</v>
      </c>
      <c r="D1249" t="s">
        <v>2160</v>
      </c>
      <c r="E1249" s="557" t="s">
        <v>20990</v>
      </c>
      <c r="F1249" s="225"/>
    </row>
    <row r="1250" spans="1:6">
      <c r="A1250">
        <v>5047</v>
      </c>
      <c r="B1250" t="s">
        <v>20991</v>
      </c>
      <c r="C1250" t="s">
        <v>2747</v>
      </c>
      <c r="D1250" t="s">
        <v>2749</v>
      </c>
      <c r="E1250" s="557" t="s">
        <v>20992</v>
      </c>
      <c r="F1250" s="226"/>
    </row>
    <row r="1251" spans="1:6">
      <c r="A1251">
        <v>13369</v>
      </c>
      <c r="B1251" t="s">
        <v>20993</v>
      </c>
      <c r="C1251" t="s">
        <v>2747</v>
      </c>
      <c r="D1251" t="s">
        <v>2749</v>
      </c>
      <c r="E1251" s="557" t="s">
        <v>20994</v>
      </c>
      <c r="F1251" s="225"/>
    </row>
    <row r="1252" spans="1:6">
      <c r="A1252">
        <v>13370</v>
      </c>
      <c r="B1252" t="s">
        <v>20995</v>
      </c>
      <c r="C1252" t="s">
        <v>2747</v>
      </c>
      <c r="D1252" t="s">
        <v>2749</v>
      </c>
      <c r="E1252" s="557" t="s">
        <v>20996</v>
      </c>
      <c r="F1252" s="226"/>
    </row>
    <row r="1253" spans="1:6">
      <c r="A1253">
        <v>13279</v>
      </c>
      <c r="B1253" t="s">
        <v>20997</v>
      </c>
      <c r="C1253" t="s">
        <v>2752</v>
      </c>
      <c r="D1253" t="s">
        <v>2749</v>
      </c>
      <c r="E1253" s="557" t="s">
        <v>12191</v>
      </c>
      <c r="F1253" s="225"/>
    </row>
    <row r="1254" spans="1:6">
      <c r="A1254">
        <v>11977</v>
      </c>
      <c r="B1254" t="s">
        <v>20998</v>
      </c>
      <c r="C1254" t="s">
        <v>2747</v>
      </c>
      <c r="D1254" t="s">
        <v>2749</v>
      </c>
      <c r="E1254" s="557" t="s">
        <v>6030</v>
      </c>
      <c r="F1254" s="226"/>
    </row>
    <row r="1255" spans="1:6">
      <c r="A1255">
        <v>11975</v>
      </c>
      <c r="B1255" t="s">
        <v>20999</v>
      </c>
      <c r="C1255" t="s">
        <v>2747</v>
      </c>
      <c r="D1255" t="s">
        <v>2749</v>
      </c>
      <c r="E1255" s="557" t="s">
        <v>15480</v>
      </c>
      <c r="F1255" s="225"/>
    </row>
    <row r="1256" spans="1:6">
      <c r="A1256">
        <v>39746</v>
      </c>
      <c r="B1256" t="s">
        <v>21000</v>
      </c>
      <c r="C1256" t="s">
        <v>2747</v>
      </c>
      <c r="D1256" t="s">
        <v>2749</v>
      </c>
      <c r="E1256" s="557" t="s">
        <v>18197</v>
      </c>
      <c r="F1256" s="226"/>
    </row>
    <row r="1257" spans="1:6">
      <c r="A1257">
        <v>11976</v>
      </c>
      <c r="B1257" t="s">
        <v>21001</v>
      </c>
      <c r="C1257" t="s">
        <v>2747</v>
      </c>
      <c r="D1257" t="s">
        <v>2749</v>
      </c>
      <c r="E1257" s="557" t="s">
        <v>4798</v>
      </c>
      <c r="F1257" s="225"/>
    </row>
    <row r="1258" spans="1:6">
      <c r="A1258">
        <v>1368</v>
      </c>
      <c r="B1258" t="s">
        <v>21002</v>
      </c>
      <c r="C1258" t="s">
        <v>2747</v>
      </c>
      <c r="D1258" t="s">
        <v>2746</v>
      </c>
      <c r="E1258" s="557" t="s">
        <v>21003</v>
      </c>
      <c r="F1258" s="226"/>
    </row>
    <row r="1259" spans="1:6">
      <c r="A1259">
        <v>1367</v>
      </c>
      <c r="B1259" t="s">
        <v>21004</v>
      </c>
      <c r="C1259" t="s">
        <v>2747</v>
      </c>
      <c r="D1259" t="s">
        <v>2160</v>
      </c>
      <c r="E1259" s="557" t="s">
        <v>18932</v>
      </c>
      <c r="F1259" s="225"/>
    </row>
    <row r="1260" spans="1:6">
      <c r="A1260">
        <v>41899</v>
      </c>
      <c r="B1260" t="s">
        <v>21005</v>
      </c>
      <c r="C1260" t="s">
        <v>2759</v>
      </c>
      <c r="D1260" t="s">
        <v>2749</v>
      </c>
      <c r="E1260" s="557" t="s">
        <v>21006</v>
      </c>
      <c r="F1260" s="226"/>
    </row>
    <row r="1261" spans="1:6">
      <c r="A1261">
        <v>1380</v>
      </c>
      <c r="B1261" t="s">
        <v>21007</v>
      </c>
      <c r="C1261" t="s">
        <v>2752</v>
      </c>
      <c r="D1261" t="s">
        <v>2160</v>
      </c>
      <c r="E1261" s="557" t="s">
        <v>4852</v>
      </c>
      <c r="F1261" s="225"/>
    </row>
    <row r="1262" spans="1:6">
      <c r="A1262">
        <v>1375</v>
      </c>
      <c r="B1262" t="s">
        <v>21008</v>
      </c>
      <c r="C1262" t="s">
        <v>2752</v>
      </c>
      <c r="D1262" t="s">
        <v>2160</v>
      </c>
      <c r="E1262" s="557" t="s">
        <v>11871</v>
      </c>
      <c r="F1262" s="226"/>
    </row>
    <row r="1263" spans="1:6">
      <c r="A1263">
        <v>1379</v>
      </c>
      <c r="B1263" t="s">
        <v>21009</v>
      </c>
      <c r="C1263" t="s">
        <v>2752</v>
      </c>
      <c r="D1263" t="s">
        <v>2746</v>
      </c>
      <c r="E1263" s="557" t="s">
        <v>4796</v>
      </c>
      <c r="F1263" s="225"/>
    </row>
    <row r="1264" spans="1:6">
      <c r="A1264">
        <v>13284</v>
      </c>
      <c r="B1264" t="s">
        <v>21010</v>
      </c>
      <c r="C1264" t="s">
        <v>2752</v>
      </c>
      <c r="D1264" t="s">
        <v>2160</v>
      </c>
      <c r="E1264" s="557" t="s">
        <v>4796</v>
      </c>
      <c r="F1264" s="226"/>
    </row>
    <row r="1265" spans="1:6">
      <c r="A1265">
        <v>25974</v>
      </c>
      <c r="B1265" t="s">
        <v>21011</v>
      </c>
      <c r="C1265" t="s">
        <v>2752</v>
      </c>
      <c r="D1265" t="s">
        <v>2160</v>
      </c>
      <c r="E1265" s="557" t="s">
        <v>8849</v>
      </c>
      <c r="F1265" s="225"/>
    </row>
    <row r="1266" spans="1:6">
      <c r="A1266">
        <v>34753</v>
      </c>
      <c r="B1266" t="s">
        <v>21012</v>
      </c>
      <c r="C1266" t="s">
        <v>2752</v>
      </c>
      <c r="D1266" t="s">
        <v>2160</v>
      </c>
      <c r="E1266" s="557" t="s">
        <v>5051</v>
      </c>
      <c r="F1266" s="226"/>
    </row>
    <row r="1267" spans="1:6">
      <c r="A1267">
        <v>420</v>
      </c>
      <c r="B1267" t="s">
        <v>21013</v>
      </c>
      <c r="C1267" t="s">
        <v>2747</v>
      </c>
      <c r="D1267" t="s">
        <v>2160</v>
      </c>
      <c r="E1267" s="557" t="s">
        <v>11569</v>
      </c>
      <c r="F1267" s="225"/>
    </row>
    <row r="1268" spans="1:6">
      <c r="A1268">
        <v>12327</v>
      </c>
      <c r="B1268" t="s">
        <v>21014</v>
      </c>
      <c r="C1268" t="s">
        <v>2747</v>
      </c>
      <c r="D1268" t="s">
        <v>2160</v>
      </c>
      <c r="E1268" s="557" t="s">
        <v>18761</v>
      </c>
      <c r="F1268" s="226"/>
    </row>
    <row r="1269" spans="1:6">
      <c r="A1269">
        <v>36148</v>
      </c>
      <c r="B1269" t="s">
        <v>21015</v>
      </c>
      <c r="C1269" t="s">
        <v>2747</v>
      </c>
      <c r="D1269" t="s">
        <v>2160</v>
      </c>
      <c r="E1269" s="557" t="s">
        <v>18262</v>
      </c>
      <c r="F1269" s="225"/>
    </row>
    <row r="1270" spans="1:6">
      <c r="A1270">
        <v>12329</v>
      </c>
      <c r="B1270" t="s">
        <v>21016</v>
      </c>
      <c r="C1270" t="s">
        <v>2752</v>
      </c>
      <c r="D1270" t="s">
        <v>2160</v>
      </c>
      <c r="E1270" s="557" t="s">
        <v>17603</v>
      </c>
      <c r="F1270" s="226"/>
    </row>
    <row r="1271" spans="1:6">
      <c r="A1271">
        <v>1339</v>
      </c>
      <c r="B1271" t="s">
        <v>21017</v>
      </c>
      <c r="C1271" t="s">
        <v>2752</v>
      </c>
      <c r="D1271" t="s">
        <v>2160</v>
      </c>
      <c r="E1271" s="557" t="s">
        <v>18257</v>
      </c>
      <c r="F1271" s="225"/>
    </row>
    <row r="1272" spans="1:6">
      <c r="A1272">
        <v>44396</v>
      </c>
      <c r="B1272" t="s">
        <v>21018</v>
      </c>
      <c r="C1272" t="s">
        <v>2752</v>
      </c>
      <c r="D1272" t="s">
        <v>2160</v>
      </c>
      <c r="E1272" s="557" t="s">
        <v>21019</v>
      </c>
      <c r="F1272" s="226"/>
    </row>
    <row r="1273" spans="1:6">
      <c r="A1273">
        <v>11849</v>
      </c>
      <c r="B1273" t="s">
        <v>21018</v>
      </c>
      <c r="C1273" t="s">
        <v>2753</v>
      </c>
      <c r="D1273" t="s">
        <v>2160</v>
      </c>
      <c r="E1273" s="557" t="s">
        <v>13154</v>
      </c>
      <c r="F1273" s="225"/>
    </row>
    <row r="1274" spans="1:6">
      <c r="A1274">
        <v>44327</v>
      </c>
      <c r="B1274" t="s">
        <v>21020</v>
      </c>
      <c r="C1274" t="s">
        <v>2753</v>
      </c>
      <c r="D1274" t="s">
        <v>2160</v>
      </c>
      <c r="E1274" s="557" t="s">
        <v>21021</v>
      </c>
      <c r="F1274" s="226"/>
    </row>
    <row r="1275" spans="1:6">
      <c r="A1275">
        <v>37418</v>
      </c>
      <c r="B1275" t="s">
        <v>21022</v>
      </c>
      <c r="C1275" t="s">
        <v>2747</v>
      </c>
      <c r="D1275" t="s">
        <v>2749</v>
      </c>
      <c r="E1275" s="557" t="s">
        <v>19300</v>
      </c>
      <c r="F1275" s="225"/>
    </row>
    <row r="1276" spans="1:6">
      <c r="A1276">
        <v>37419</v>
      </c>
      <c r="B1276" t="s">
        <v>21023</v>
      </c>
      <c r="C1276" t="s">
        <v>2747</v>
      </c>
      <c r="D1276" t="s">
        <v>2749</v>
      </c>
      <c r="E1276" s="557" t="s">
        <v>12691</v>
      </c>
      <c r="F1276" s="226"/>
    </row>
    <row r="1277" spans="1:6">
      <c r="A1277">
        <v>1427</v>
      </c>
      <c r="B1277" t="s">
        <v>21024</v>
      </c>
      <c r="C1277" t="s">
        <v>2747</v>
      </c>
      <c r="D1277" t="s">
        <v>2749</v>
      </c>
      <c r="E1277" s="557" t="s">
        <v>11407</v>
      </c>
      <c r="F1277" s="225"/>
    </row>
    <row r="1278" spans="1:6">
      <c r="A1278">
        <v>1402</v>
      </c>
      <c r="B1278" t="s">
        <v>21025</v>
      </c>
      <c r="C1278" t="s">
        <v>2747</v>
      </c>
      <c r="D1278" t="s">
        <v>2749</v>
      </c>
      <c r="E1278" s="557" t="s">
        <v>6112</v>
      </c>
      <c r="F1278" s="226"/>
    </row>
    <row r="1279" spans="1:6">
      <c r="A1279">
        <v>1420</v>
      </c>
      <c r="B1279" t="s">
        <v>21026</v>
      </c>
      <c r="C1279" t="s">
        <v>2747</v>
      </c>
      <c r="D1279" t="s">
        <v>2749</v>
      </c>
      <c r="E1279" s="557" t="s">
        <v>18804</v>
      </c>
      <c r="F1279" s="225"/>
    </row>
    <row r="1280" spans="1:6">
      <c r="A1280">
        <v>1419</v>
      </c>
      <c r="B1280" t="s">
        <v>21027</v>
      </c>
      <c r="C1280" t="s">
        <v>2747</v>
      </c>
      <c r="D1280" t="s">
        <v>2749</v>
      </c>
      <c r="E1280" s="557" t="s">
        <v>11840</v>
      </c>
      <c r="F1280" s="226"/>
    </row>
    <row r="1281" spans="1:6">
      <c r="A1281">
        <v>1414</v>
      </c>
      <c r="B1281" t="s">
        <v>21028</v>
      </c>
      <c r="C1281" t="s">
        <v>2747</v>
      </c>
      <c r="D1281" t="s">
        <v>2749</v>
      </c>
      <c r="E1281" s="557" t="s">
        <v>19062</v>
      </c>
      <c r="F1281" s="225"/>
    </row>
    <row r="1282" spans="1:6">
      <c r="A1282">
        <v>1413</v>
      </c>
      <c r="B1282" t="s">
        <v>21029</v>
      </c>
      <c r="C1282" t="s">
        <v>2747</v>
      </c>
      <c r="D1282" t="s">
        <v>2749</v>
      </c>
      <c r="E1282" s="557" t="s">
        <v>5246</v>
      </c>
      <c r="F1282" s="226"/>
    </row>
    <row r="1283" spans="1:6">
      <c r="A1283">
        <v>1412</v>
      </c>
      <c r="B1283" t="s">
        <v>21030</v>
      </c>
      <c r="C1283" t="s">
        <v>2747</v>
      </c>
      <c r="D1283" t="s">
        <v>2749</v>
      </c>
      <c r="E1283" s="557" t="s">
        <v>6734</v>
      </c>
      <c r="F1283" s="225"/>
    </row>
    <row r="1284" spans="1:6">
      <c r="A1284">
        <v>1411</v>
      </c>
      <c r="B1284" t="s">
        <v>21031</v>
      </c>
      <c r="C1284" t="s">
        <v>2747</v>
      </c>
      <c r="D1284" t="s">
        <v>2749</v>
      </c>
      <c r="E1284" s="557" t="s">
        <v>21032</v>
      </c>
      <c r="F1284" s="226"/>
    </row>
    <row r="1285" spans="1:6">
      <c r="A1285">
        <v>1406</v>
      </c>
      <c r="B1285" t="s">
        <v>21033</v>
      </c>
      <c r="C1285" t="s">
        <v>2747</v>
      </c>
      <c r="D1285" t="s">
        <v>2749</v>
      </c>
      <c r="E1285" s="557" t="s">
        <v>11297</v>
      </c>
      <c r="F1285" s="225"/>
    </row>
    <row r="1286" spans="1:6">
      <c r="A1286">
        <v>1407</v>
      </c>
      <c r="B1286" t="s">
        <v>21034</v>
      </c>
      <c r="C1286" t="s">
        <v>2747</v>
      </c>
      <c r="D1286" t="s">
        <v>2749</v>
      </c>
      <c r="E1286" s="557" t="s">
        <v>12172</v>
      </c>
      <c r="F1286" s="226"/>
    </row>
    <row r="1287" spans="1:6">
      <c r="A1287">
        <v>1404</v>
      </c>
      <c r="B1287" t="s">
        <v>21035</v>
      </c>
      <c r="C1287" t="s">
        <v>2747</v>
      </c>
      <c r="D1287" t="s">
        <v>2749</v>
      </c>
      <c r="E1287" s="557" t="s">
        <v>13753</v>
      </c>
      <c r="F1287" s="225"/>
    </row>
    <row r="1288" spans="1:6">
      <c r="A1288">
        <v>11281</v>
      </c>
      <c r="B1288" t="s">
        <v>21036</v>
      </c>
      <c r="C1288" t="s">
        <v>2747</v>
      </c>
      <c r="D1288" t="s">
        <v>2749</v>
      </c>
      <c r="E1288" s="557" t="s">
        <v>21037</v>
      </c>
      <c r="F1288" s="226"/>
    </row>
    <row r="1289" spans="1:6">
      <c r="A1289">
        <v>1442</v>
      </c>
      <c r="B1289" t="s">
        <v>21038</v>
      </c>
      <c r="C1289" t="s">
        <v>2747</v>
      </c>
      <c r="D1289" t="s">
        <v>2749</v>
      </c>
      <c r="E1289" s="557" t="s">
        <v>21039</v>
      </c>
      <c r="F1289" s="225"/>
    </row>
    <row r="1290" spans="1:6">
      <c r="A1290">
        <v>13457</v>
      </c>
      <c r="B1290" t="s">
        <v>21040</v>
      </c>
      <c r="C1290" t="s">
        <v>2747</v>
      </c>
      <c r="D1290" t="s">
        <v>2749</v>
      </c>
      <c r="E1290" s="557" t="s">
        <v>21041</v>
      </c>
      <c r="F1290" s="226"/>
    </row>
    <row r="1291" spans="1:6">
      <c r="A1291">
        <v>40699</v>
      </c>
      <c r="B1291" t="s">
        <v>21042</v>
      </c>
      <c r="C1291" t="s">
        <v>2747</v>
      </c>
      <c r="D1291" t="s">
        <v>2749</v>
      </c>
      <c r="E1291" s="557" t="s">
        <v>21043</v>
      </c>
      <c r="F1291" s="225"/>
    </row>
    <row r="1292" spans="1:6">
      <c r="A1292">
        <v>40701</v>
      </c>
      <c r="B1292" t="s">
        <v>21044</v>
      </c>
      <c r="C1292" t="s">
        <v>2747</v>
      </c>
      <c r="D1292" t="s">
        <v>2749</v>
      </c>
      <c r="E1292" s="557" t="s">
        <v>21045</v>
      </c>
      <c r="F1292" s="226"/>
    </row>
    <row r="1293" spans="1:6">
      <c r="A1293">
        <v>40700</v>
      </c>
      <c r="B1293" t="s">
        <v>21046</v>
      </c>
      <c r="C1293" t="s">
        <v>2747</v>
      </c>
      <c r="D1293" t="s">
        <v>2749</v>
      </c>
      <c r="E1293" s="557" t="s">
        <v>21047</v>
      </c>
      <c r="F1293" s="225"/>
    </row>
    <row r="1294" spans="1:6">
      <c r="A1294">
        <v>13458</v>
      </c>
      <c r="B1294" t="s">
        <v>21048</v>
      </c>
      <c r="C1294" t="s">
        <v>2747</v>
      </c>
      <c r="D1294" t="s">
        <v>2749</v>
      </c>
      <c r="E1294" s="557" t="s">
        <v>21049</v>
      </c>
      <c r="F1294" s="226"/>
    </row>
    <row r="1295" spans="1:6">
      <c r="A1295">
        <v>36524</v>
      </c>
      <c r="B1295" t="s">
        <v>21050</v>
      </c>
      <c r="C1295" t="s">
        <v>2747</v>
      </c>
      <c r="D1295" t="s">
        <v>2749</v>
      </c>
      <c r="E1295" s="557" t="s">
        <v>21051</v>
      </c>
      <c r="F1295" s="225"/>
    </row>
    <row r="1296" spans="1:6">
      <c r="A1296">
        <v>36526</v>
      </c>
      <c r="B1296" t="s">
        <v>21052</v>
      </c>
      <c r="C1296" t="s">
        <v>2747</v>
      </c>
      <c r="D1296" t="s">
        <v>2749</v>
      </c>
      <c r="E1296" s="557" t="s">
        <v>21053</v>
      </c>
      <c r="F1296" s="226"/>
    </row>
    <row r="1297" spans="1:6">
      <c r="A1297">
        <v>36523</v>
      </c>
      <c r="B1297" t="s">
        <v>21054</v>
      </c>
      <c r="C1297" t="s">
        <v>2747</v>
      </c>
      <c r="D1297" t="s">
        <v>2749</v>
      </c>
      <c r="E1297" s="557" t="s">
        <v>21055</v>
      </c>
      <c r="F1297" s="225"/>
    </row>
    <row r="1298" spans="1:6">
      <c r="A1298">
        <v>36527</v>
      </c>
      <c r="B1298" t="s">
        <v>21056</v>
      </c>
      <c r="C1298" t="s">
        <v>2747</v>
      </c>
      <c r="D1298" t="s">
        <v>2749</v>
      </c>
      <c r="E1298" s="557" t="s">
        <v>21057</v>
      </c>
      <c r="F1298" s="226"/>
    </row>
    <row r="1299" spans="1:6">
      <c r="A1299">
        <v>13803</v>
      </c>
      <c r="B1299" t="s">
        <v>21058</v>
      </c>
      <c r="C1299" t="s">
        <v>2747</v>
      </c>
      <c r="D1299" t="s">
        <v>2749</v>
      </c>
      <c r="E1299" s="557" t="s">
        <v>21059</v>
      </c>
      <c r="F1299" s="225"/>
    </row>
    <row r="1300" spans="1:6">
      <c r="A1300">
        <v>38642</v>
      </c>
      <c r="B1300" t="s">
        <v>21060</v>
      </c>
      <c r="C1300" t="s">
        <v>2747</v>
      </c>
      <c r="D1300" t="s">
        <v>2749</v>
      </c>
      <c r="E1300" s="557" t="s">
        <v>21061</v>
      </c>
      <c r="F1300" s="226"/>
    </row>
    <row r="1301" spans="1:6">
      <c r="A1301">
        <v>36522</v>
      </c>
      <c r="B1301" t="s">
        <v>21062</v>
      </c>
      <c r="C1301" t="s">
        <v>2747</v>
      </c>
      <c r="D1301" t="s">
        <v>2749</v>
      </c>
      <c r="E1301" s="557" t="s">
        <v>21063</v>
      </c>
      <c r="F1301" s="225"/>
    </row>
    <row r="1302" spans="1:6">
      <c r="A1302">
        <v>36525</v>
      </c>
      <c r="B1302" t="s">
        <v>21064</v>
      </c>
      <c r="C1302" t="s">
        <v>2747</v>
      </c>
      <c r="D1302" t="s">
        <v>2749</v>
      </c>
      <c r="E1302" s="557" t="s">
        <v>21065</v>
      </c>
      <c r="F1302" s="226"/>
    </row>
    <row r="1303" spans="1:6">
      <c r="A1303">
        <v>34348</v>
      </c>
      <c r="B1303" t="s">
        <v>21066</v>
      </c>
      <c r="C1303" t="s">
        <v>2751</v>
      </c>
      <c r="D1303" t="s">
        <v>2160</v>
      </c>
      <c r="E1303" s="557" t="s">
        <v>18905</v>
      </c>
      <c r="F1303" s="225"/>
    </row>
    <row r="1304" spans="1:6">
      <c r="A1304">
        <v>34347</v>
      </c>
      <c r="B1304" t="s">
        <v>21067</v>
      </c>
      <c r="C1304" t="s">
        <v>2751</v>
      </c>
      <c r="D1304" t="s">
        <v>2160</v>
      </c>
      <c r="E1304" s="557" t="s">
        <v>11870</v>
      </c>
      <c r="F1304" s="226"/>
    </row>
    <row r="1305" spans="1:6">
      <c r="A1305">
        <v>11146</v>
      </c>
      <c r="B1305" t="s">
        <v>21068</v>
      </c>
      <c r="C1305" t="s">
        <v>2750</v>
      </c>
      <c r="D1305" t="s">
        <v>2160</v>
      </c>
      <c r="E1305" s="557" t="s">
        <v>21069</v>
      </c>
      <c r="F1305" s="225"/>
    </row>
    <row r="1306" spans="1:6">
      <c r="A1306">
        <v>11147</v>
      </c>
      <c r="B1306" t="s">
        <v>21070</v>
      </c>
      <c r="C1306" t="s">
        <v>2750</v>
      </c>
      <c r="D1306" t="s">
        <v>2160</v>
      </c>
      <c r="E1306" s="557" t="s">
        <v>21071</v>
      </c>
      <c r="F1306" s="226"/>
    </row>
    <row r="1307" spans="1:6">
      <c r="A1307">
        <v>34872</v>
      </c>
      <c r="B1307" t="s">
        <v>21072</v>
      </c>
      <c r="C1307" t="s">
        <v>2750</v>
      </c>
      <c r="D1307" t="s">
        <v>2160</v>
      </c>
      <c r="E1307" s="557" t="s">
        <v>21073</v>
      </c>
      <c r="F1307" s="225"/>
    </row>
    <row r="1308" spans="1:6">
      <c r="A1308">
        <v>34491</v>
      </c>
      <c r="B1308" t="s">
        <v>21074</v>
      </c>
      <c r="C1308" t="s">
        <v>2750</v>
      </c>
      <c r="D1308" t="s">
        <v>2160</v>
      </c>
      <c r="E1308" s="557" t="s">
        <v>21075</v>
      </c>
      <c r="F1308" s="226"/>
    </row>
    <row r="1309" spans="1:6">
      <c r="A1309">
        <v>34770</v>
      </c>
      <c r="B1309" t="s">
        <v>21076</v>
      </c>
      <c r="C1309" t="s">
        <v>2759</v>
      </c>
      <c r="D1309" t="s">
        <v>2160</v>
      </c>
      <c r="E1309" s="557" t="s">
        <v>21077</v>
      </c>
      <c r="F1309" s="225"/>
    </row>
    <row r="1310" spans="1:6">
      <c r="A1310">
        <v>1518</v>
      </c>
      <c r="B1310" t="s">
        <v>21078</v>
      </c>
      <c r="C1310" t="s">
        <v>2759</v>
      </c>
      <c r="D1310" t="s">
        <v>2746</v>
      </c>
      <c r="E1310" s="557" t="s">
        <v>21079</v>
      </c>
      <c r="F1310" s="226"/>
    </row>
    <row r="1311" spans="1:6">
      <c r="A1311">
        <v>41965</v>
      </c>
      <c r="B1311" t="s">
        <v>21080</v>
      </c>
      <c r="C1311" t="s">
        <v>2759</v>
      </c>
      <c r="D1311" t="s">
        <v>2160</v>
      </c>
      <c r="E1311" s="557" t="s">
        <v>21081</v>
      </c>
      <c r="F1311" s="225"/>
    </row>
    <row r="1312" spans="1:6">
      <c r="A1312">
        <v>34492</v>
      </c>
      <c r="B1312" t="s">
        <v>21082</v>
      </c>
      <c r="C1312" t="s">
        <v>2750</v>
      </c>
      <c r="D1312" t="s">
        <v>2746</v>
      </c>
      <c r="E1312" s="557" t="s">
        <v>17592</v>
      </c>
      <c r="F1312" s="226"/>
    </row>
    <row r="1313" spans="1:6">
      <c r="A1313">
        <v>1524</v>
      </c>
      <c r="B1313" t="s">
        <v>21083</v>
      </c>
      <c r="C1313" t="s">
        <v>2750</v>
      </c>
      <c r="D1313" t="s">
        <v>2160</v>
      </c>
      <c r="E1313" s="557" t="s">
        <v>21084</v>
      </c>
      <c r="F1313" s="225"/>
    </row>
    <row r="1314" spans="1:6">
      <c r="A1314">
        <v>38404</v>
      </c>
      <c r="B1314" t="s">
        <v>21085</v>
      </c>
      <c r="C1314" t="s">
        <v>2750</v>
      </c>
      <c r="D1314" t="s">
        <v>2160</v>
      </c>
      <c r="E1314" s="557" t="s">
        <v>21086</v>
      </c>
      <c r="F1314" s="226"/>
    </row>
    <row r="1315" spans="1:6">
      <c r="A1315">
        <v>39849</v>
      </c>
      <c r="B1315" t="s">
        <v>21087</v>
      </c>
      <c r="C1315" t="s">
        <v>2750</v>
      </c>
      <c r="D1315" t="s">
        <v>2160</v>
      </c>
      <c r="E1315" s="557" t="s">
        <v>21088</v>
      </c>
      <c r="F1315" s="225"/>
    </row>
    <row r="1316" spans="1:6">
      <c r="A1316">
        <v>38464</v>
      </c>
      <c r="B1316" t="s">
        <v>21089</v>
      </c>
      <c r="C1316" t="s">
        <v>2750</v>
      </c>
      <c r="D1316" t="s">
        <v>2160</v>
      </c>
      <c r="E1316" s="557" t="s">
        <v>21090</v>
      </c>
      <c r="F1316" s="226"/>
    </row>
    <row r="1317" spans="1:6">
      <c r="A1317">
        <v>34493</v>
      </c>
      <c r="B1317" t="s">
        <v>21091</v>
      </c>
      <c r="C1317" t="s">
        <v>2750</v>
      </c>
      <c r="D1317" t="s">
        <v>2160</v>
      </c>
      <c r="E1317" s="557" t="s">
        <v>21092</v>
      </c>
      <c r="F1317" s="225"/>
    </row>
    <row r="1318" spans="1:6">
      <c r="A1318">
        <v>1527</v>
      </c>
      <c r="B1318" t="s">
        <v>21093</v>
      </c>
      <c r="C1318" t="s">
        <v>2750</v>
      </c>
      <c r="D1318" t="s">
        <v>2160</v>
      </c>
      <c r="E1318" s="557" t="s">
        <v>21094</v>
      </c>
      <c r="F1318" s="226"/>
    </row>
    <row r="1319" spans="1:6">
      <c r="A1319">
        <v>38405</v>
      </c>
      <c r="B1319" t="s">
        <v>21095</v>
      </c>
      <c r="C1319" t="s">
        <v>2750</v>
      </c>
      <c r="D1319" t="s">
        <v>2160</v>
      </c>
      <c r="E1319" s="557" t="s">
        <v>21096</v>
      </c>
      <c r="F1319" s="225"/>
    </row>
    <row r="1320" spans="1:6">
      <c r="A1320">
        <v>38408</v>
      </c>
      <c r="B1320" t="s">
        <v>21097</v>
      </c>
      <c r="C1320" t="s">
        <v>2750</v>
      </c>
      <c r="D1320" t="s">
        <v>2160</v>
      </c>
      <c r="E1320" s="557" t="s">
        <v>21098</v>
      </c>
      <c r="F1320" s="226"/>
    </row>
    <row r="1321" spans="1:6">
      <c r="A1321">
        <v>34494</v>
      </c>
      <c r="B1321" t="s">
        <v>21099</v>
      </c>
      <c r="C1321" t="s">
        <v>2750</v>
      </c>
      <c r="D1321" t="s">
        <v>2160</v>
      </c>
      <c r="E1321" s="557" t="s">
        <v>21100</v>
      </c>
      <c r="F1321" s="225"/>
    </row>
    <row r="1322" spans="1:6">
      <c r="A1322">
        <v>1525</v>
      </c>
      <c r="B1322" t="s">
        <v>21101</v>
      </c>
      <c r="C1322" t="s">
        <v>2750</v>
      </c>
      <c r="D1322" t="s">
        <v>2160</v>
      </c>
      <c r="E1322" s="557" t="s">
        <v>21102</v>
      </c>
      <c r="F1322" s="226"/>
    </row>
    <row r="1323" spans="1:6">
      <c r="A1323">
        <v>38406</v>
      </c>
      <c r="B1323" t="s">
        <v>21103</v>
      </c>
      <c r="C1323" t="s">
        <v>2750</v>
      </c>
      <c r="D1323" t="s">
        <v>2160</v>
      </c>
      <c r="E1323" s="557" t="s">
        <v>21104</v>
      </c>
      <c r="F1323" s="225"/>
    </row>
    <row r="1324" spans="1:6">
      <c r="A1324">
        <v>38409</v>
      </c>
      <c r="B1324" t="s">
        <v>21105</v>
      </c>
      <c r="C1324" t="s">
        <v>2750</v>
      </c>
      <c r="D1324" t="s">
        <v>2160</v>
      </c>
      <c r="E1324" s="557" t="s">
        <v>21106</v>
      </c>
      <c r="F1324" s="226"/>
    </row>
    <row r="1325" spans="1:6">
      <c r="A1325">
        <v>43360</v>
      </c>
      <c r="B1325" t="s">
        <v>21107</v>
      </c>
      <c r="C1325" t="s">
        <v>2750</v>
      </c>
      <c r="D1325" t="s">
        <v>2160</v>
      </c>
      <c r="E1325" s="557" t="s">
        <v>16634</v>
      </c>
      <c r="F1325" s="225"/>
    </row>
    <row r="1326" spans="1:6">
      <c r="A1326">
        <v>34495</v>
      </c>
      <c r="B1326" t="s">
        <v>21108</v>
      </c>
      <c r="C1326" t="s">
        <v>2750</v>
      </c>
      <c r="D1326" t="s">
        <v>2160</v>
      </c>
      <c r="E1326" s="557" t="s">
        <v>21109</v>
      </c>
      <c r="F1326" s="226"/>
    </row>
    <row r="1327" spans="1:6">
      <c r="A1327">
        <v>11145</v>
      </c>
      <c r="B1327" t="s">
        <v>21110</v>
      </c>
      <c r="C1327" t="s">
        <v>2750</v>
      </c>
      <c r="D1327" t="s">
        <v>2160</v>
      </c>
      <c r="E1327" s="557" t="s">
        <v>21073</v>
      </c>
      <c r="F1327" s="225"/>
    </row>
    <row r="1328" spans="1:6">
      <c r="A1328">
        <v>34496</v>
      </c>
      <c r="B1328" t="s">
        <v>21111</v>
      </c>
      <c r="C1328" t="s">
        <v>2750</v>
      </c>
      <c r="D1328" t="s">
        <v>2160</v>
      </c>
      <c r="E1328" s="557" t="s">
        <v>21112</v>
      </c>
      <c r="F1328" s="226"/>
    </row>
    <row r="1329" spans="1:6">
      <c r="A1329">
        <v>34479</v>
      </c>
      <c r="B1329" t="s">
        <v>21113</v>
      </c>
      <c r="C1329" t="s">
        <v>2750</v>
      </c>
      <c r="D1329" t="s">
        <v>2160</v>
      </c>
      <c r="E1329" s="557" t="s">
        <v>21075</v>
      </c>
      <c r="F1329" s="225"/>
    </row>
    <row r="1330" spans="1:6">
      <c r="A1330">
        <v>34481</v>
      </c>
      <c r="B1330" t="s">
        <v>21114</v>
      </c>
      <c r="C1330" t="s">
        <v>2750</v>
      </c>
      <c r="D1330" t="s">
        <v>2160</v>
      </c>
      <c r="E1330" s="557" t="s">
        <v>21115</v>
      </c>
      <c r="F1330" s="226"/>
    </row>
    <row r="1331" spans="1:6">
      <c r="A1331">
        <v>34483</v>
      </c>
      <c r="B1331" t="s">
        <v>21116</v>
      </c>
      <c r="C1331" t="s">
        <v>2750</v>
      </c>
      <c r="D1331" t="s">
        <v>2160</v>
      </c>
      <c r="E1331" s="557" t="s">
        <v>21117</v>
      </c>
      <c r="F1331" s="225"/>
    </row>
    <row r="1332" spans="1:6">
      <c r="A1332">
        <v>34485</v>
      </c>
      <c r="B1332" t="s">
        <v>21118</v>
      </c>
      <c r="C1332" t="s">
        <v>2750</v>
      </c>
      <c r="D1332" t="s">
        <v>2160</v>
      </c>
      <c r="E1332" s="557" t="s">
        <v>21119</v>
      </c>
      <c r="F1332" s="226"/>
    </row>
    <row r="1333" spans="1:6">
      <c r="A1333">
        <v>14041</v>
      </c>
      <c r="B1333" t="s">
        <v>21120</v>
      </c>
      <c r="C1333" t="s">
        <v>2750</v>
      </c>
      <c r="D1333" t="s">
        <v>2160</v>
      </c>
      <c r="E1333" s="557" t="s">
        <v>21121</v>
      </c>
      <c r="F1333" s="225"/>
    </row>
    <row r="1334" spans="1:6">
      <c r="A1334">
        <v>1523</v>
      </c>
      <c r="B1334" t="s">
        <v>21122</v>
      </c>
      <c r="C1334" t="s">
        <v>2750</v>
      </c>
      <c r="D1334" t="s">
        <v>2160</v>
      </c>
      <c r="E1334" s="557" t="s">
        <v>21123</v>
      </c>
      <c r="F1334" s="226"/>
    </row>
    <row r="1335" spans="1:6">
      <c r="A1335">
        <v>14052</v>
      </c>
      <c r="B1335" t="s">
        <v>21124</v>
      </c>
      <c r="C1335" t="s">
        <v>2747</v>
      </c>
      <c r="D1335" t="s">
        <v>2160</v>
      </c>
      <c r="E1335" s="557" t="s">
        <v>11180</v>
      </c>
      <c r="F1335" s="225"/>
    </row>
    <row r="1336" spans="1:6">
      <c r="A1336">
        <v>14054</v>
      </c>
      <c r="B1336" t="s">
        <v>21125</v>
      </c>
      <c r="C1336" t="s">
        <v>2747</v>
      </c>
      <c r="D1336" t="s">
        <v>2160</v>
      </c>
      <c r="E1336" s="557" t="s">
        <v>12038</v>
      </c>
      <c r="F1336" s="226"/>
    </row>
    <row r="1337" spans="1:6">
      <c r="A1337">
        <v>14053</v>
      </c>
      <c r="B1337" t="s">
        <v>21126</v>
      </c>
      <c r="C1337" t="s">
        <v>2747</v>
      </c>
      <c r="D1337" t="s">
        <v>2160</v>
      </c>
      <c r="E1337" s="557" t="s">
        <v>9589</v>
      </c>
      <c r="F1337" s="225"/>
    </row>
    <row r="1338" spans="1:6">
      <c r="A1338">
        <v>2558</v>
      </c>
      <c r="B1338" t="s">
        <v>21127</v>
      </c>
      <c r="C1338" t="s">
        <v>2747</v>
      </c>
      <c r="D1338" t="s">
        <v>2160</v>
      </c>
      <c r="E1338" s="557" t="s">
        <v>11737</v>
      </c>
      <c r="F1338" s="226"/>
    </row>
    <row r="1339" spans="1:6">
      <c r="A1339">
        <v>2560</v>
      </c>
      <c r="B1339" t="s">
        <v>21128</v>
      </c>
      <c r="C1339" t="s">
        <v>2747</v>
      </c>
      <c r="D1339" t="s">
        <v>2160</v>
      </c>
      <c r="E1339" s="557" t="s">
        <v>18193</v>
      </c>
      <c r="F1339" s="225"/>
    </row>
    <row r="1340" spans="1:6">
      <c r="A1340">
        <v>2559</v>
      </c>
      <c r="B1340" t="s">
        <v>21129</v>
      </c>
      <c r="C1340" t="s">
        <v>2747</v>
      </c>
      <c r="D1340" t="s">
        <v>2746</v>
      </c>
      <c r="E1340" s="557" t="s">
        <v>8871</v>
      </c>
      <c r="F1340" s="226"/>
    </row>
    <row r="1341" spans="1:6">
      <c r="A1341">
        <v>2592</v>
      </c>
      <c r="B1341" t="s">
        <v>21130</v>
      </c>
      <c r="C1341" t="s">
        <v>2747</v>
      </c>
      <c r="D1341" t="s">
        <v>2160</v>
      </c>
      <c r="E1341" s="557" t="s">
        <v>21131</v>
      </c>
      <c r="F1341" s="225"/>
    </row>
    <row r="1342" spans="1:6">
      <c r="A1342">
        <v>2566</v>
      </c>
      <c r="B1342" t="s">
        <v>21132</v>
      </c>
      <c r="C1342" t="s">
        <v>2747</v>
      </c>
      <c r="D1342" t="s">
        <v>2160</v>
      </c>
      <c r="E1342" s="557" t="s">
        <v>11207</v>
      </c>
      <c r="F1342" s="226"/>
    </row>
    <row r="1343" spans="1:6">
      <c r="A1343">
        <v>2589</v>
      </c>
      <c r="B1343" t="s">
        <v>21133</v>
      </c>
      <c r="C1343" t="s">
        <v>2747</v>
      </c>
      <c r="D1343" t="s">
        <v>2160</v>
      </c>
      <c r="E1343" s="557" t="s">
        <v>19128</v>
      </c>
      <c r="F1343" s="225"/>
    </row>
    <row r="1344" spans="1:6">
      <c r="A1344">
        <v>2591</v>
      </c>
      <c r="B1344" t="s">
        <v>21134</v>
      </c>
      <c r="C1344" t="s">
        <v>2747</v>
      </c>
      <c r="D1344" t="s">
        <v>2160</v>
      </c>
      <c r="E1344" s="557" t="s">
        <v>19145</v>
      </c>
      <c r="F1344" s="226"/>
    </row>
    <row r="1345" spans="1:6">
      <c r="A1345">
        <v>2590</v>
      </c>
      <c r="B1345" t="s">
        <v>21135</v>
      </c>
      <c r="C1345" t="s">
        <v>2747</v>
      </c>
      <c r="D1345" t="s">
        <v>2160</v>
      </c>
      <c r="E1345" s="557" t="s">
        <v>21136</v>
      </c>
      <c r="F1345" s="225"/>
    </row>
    <row r="1346" spans="1:6">
      <c r="A1346">
        <v>2567</v>
      </c>
      <c r="B1346" t="s">
        <v>21137</v>
      </c>
      <c r="C1346" t="s">
        <v>2747</v>
      </c>
      <c r="D1346" t="s">
        <v>2160</v>
      </c>
      <c r="E1346" s="557" t="s">
        <v>11687</v>
      </c>
      <c r="F1346" s="226"/>
    </row>
    <row r="1347" spans="1:6">
      <c r="A1347">
        <v>2565</v>
      </c>
      <c r="B1347" t="s">
        <v>21138</v>
      </c>
      <c r="C1347" t="s">
        <v>2747</v>
      </c>
      <c r="D1347" t="s">
        <v>2160</v>
      </c>
      <c r="E1347" s="557" t="s">
        <v>6526</v>
      </c>
      <c r="F1347" s="225"/>
    </row>
    <row r="1348" spans="1:6">
      <c r="A1348">
        <v>2568</v>
      </c>
      <c r="B1348" t="s">
        <v>21139</v>
      </c>
      <c r="C1348" t="s">
        <v>2747</v>
      </c>
      <c r="D1348" t="s">
        <v>2160</v>
      </c>
      <c r="E1348" s="557" t="s">
        <v>21140</v>
      </c>
      <c r="F1348" s="226"/>
    </row>
    <row r="1349" spans="1:6">
      <c r="A1349">
        <v>2594</v>
      </c>
      <c r="B1349" t="s">
        <v>21141</v>
      </c>
      <c r="C1349" t="s">
        <v>2747</v>
      </c>
      <c r="D1349" t="s">
        <v>2160</v>
      </c>
      <c r="E1349" s="557" t="s">
        <v>21142</v>
      </c>
      <c r="F1349" s="225"/>
    </row>
    <row r="1350" spans="1:6">
      <c r="A1350">
        <v>2587</v>
      </c>
      <c r="B1350" t="s">
        <v>21143</v>
      </c>
      <c r="C1350" t="s">
        <v>2747</v>
      </c>
      <c r="D1350" t="s">
        <v>2160</v>
      </c>
      <c r="E1350" s="557" t="s">
        <v>21144</v>
      </c>
      <c r="F1350" s="226"/>
    </row>
    <row r="1351" spans="1:6">
      <c r="A1351">
        <v>2588</v>
      </c>
      <c r="B1351" t="s">
        <v>21145</v>
      </c>
      <c r="C1351" t="s">
        <v>2747</v>
      </c>
      <c r="D1351" t="s">
        <v>2160</v>
      </c>
      <c r="E1351" s="557" t="s">
        <v>12744</v>
      </c>
      <c r="F1351" s="225"/>
    </row>
    <row r="1352" spans="1:6">
      <c r="A1352">
        <v>2569</v>
      </c>
      <c r="B1352" t="s">
        <v>21146</v>
      </c>
      <c r="C1352" t="s">
        <v>2747</v>
      </c>
      <c r="D1352" t="s">
        <v>2160</v>
      </c>
      <c r="E1352" s="557" t="s">
        <v>11906</v>
      </c>
      <c r="F1352" s="226"/>
    </row>
    <row r="1353" spans="1:6">
      <c r="A1353">
        <v>2570</v>
      </c>
      <c r="B1353" t="s">
        <v>21147</v>
      </c>
      <c r="C1353" t="s">
        <v>2747</v>
      </c>
      <c r="D1353" t="s">
        <v>2160</v>
      </c>
      <c r="E1353" s="557" t="s">
        <v>15301</v>
      </c>
      <c r="F1353" s="225"/>
    </row>
    <row r="1354" spans="1:6">
      <c r="A1354">
        <v>2571</v>
      </c>
      <c r="B1354" t="s">
        <v>21148</v>
      </c>
      <c r="C1354" t="s">
        <v>2747</v>
      </c>
      <c r="D1354" t="s">
        <v>2160</v>
      </c>
      <c r="E1354" s="557" t="s">
        <v>18931</v>
      </c>
      <c r="F1354" s="226"/>
    </row>
    <row r="1355" spans="1:6">
      <c r="A1355">
        <v>2593</v>
      </c>
      <c r="B1355" t="s">
        <v>21149</v>
      </c>
      <c r="C1355" t="s">
        <v>2747</v>
      </c>
      <c r="D1355" t="s">
        <v>2160</v>
      </c>
      <c r="E1355" s="557" t="s">
        <v>9167</v>
      </c>
      <c r="F1355" s="225"/>
    </row>
    <row r="1356" spans="1:6">
      <c r="A1356">
        <v>2572</v>
      </c>
      <c r="B1356" t="s">
        <v>21150</v>
      </c>
      <c r="C1356" t="s">
        <v>2747</v>
      </c>
      <c r="D1356" t="s">
        <v>2160</v>
      </c>
      <c r="E1356" s="557" t="s">
        <v>21151</v>
      </c>
      <c r="F1356" s="226"/>
    </row>
    <row r="1357" spans="1:6">
      <c r="A1357">
        <v>2595</v>
      </c>
      <c r="B1357" t="s">
        <v>21152</v>
      </c>
      <c r="C1357" t="s">
        <v>2747</v>
      </c>
      <c r="D1357" t="s">
        <v>2160</v>
      </c>
      <c r="E1357" s="557" t="s">
        <v>21153</v>
      </c>
      <c r="F1357" s="225"/>
    </row>
    <row r="1358" spans="1:6">
      <c r="A1358">
        <v>2576</v>
      </c>
      <c r="B1358" t="s">
        <v>21154</v>
      </c>
      <c r="C1358" t="s">
        <v>2747</v>
      </c>
      <c r="D1358" t="s">
        <v>2160</v>
      </c>
      <c r="E1358" s="557" t="s">
        <v>13858</v>
      </c>
      <c r="F1358" s="226"/>
    </row>
    <row r="1359" spans="1:6">
      <c r="A1359">
        <v>2575</v>
      </c>
      <c r="B1359" t="s">
        <v>21155</v>
      </c>
      <c r="C1359" t="s">
        <v>2747</v>
      </c>
      <c r="D1359" t="s">
        <v>2160</v>
      </c>
      <c r="E1359" s="557" t="s">
        <v>6975</v>
      </c>
      <c r="F1359" s="225"/>
    </row>
    <row r="1360" spans="1:6">
      <c r="A1360">
        <v>2573</v>
      </c>
      <c r="B1360" t="s">
        <v>21156</v>
      </c>
      <c r="C1360" t="s">
        <v>2747</v>
      </c>
      <c r="D1360" t="s">
        <v>2160</v>
      </c>
      <c r="E1360" s="557" t="s">
        <v>8467</v>
      </c>
      <c r="F1360" s="226"/>
    </row>
    <row r="1361" spans="1:6">
      <c r="A1361">
        <v>2586</v>
      </c>
      <c r="B1361" t="s">
        <v>21157</v>
      </c>
      <c r="C1361" t="s">
        <v>2747</v>
      </c>
      <c r="D1361" t="s">
        <v>2160</v>
      </c>
      <c r="E1361" s="557" t="s">
        <v>11963</v>
      </c>
      <c r="F1361" s="225"/>
    </row>
    <row r="1362" spans="1:6">
      <c r="A1362">
        <v>2577</v>
      </c>
      <c r="B1362" t="s">
        <v>21158</v>
      </c>
      <c r="C1362" t="s">
        <v>2747</v>
      </c>
      <c r="D1362" t="s">
        <v>2160</v>
      </c>
      <c r="E1362" s="557" t="s">
        <v>21159</v>
      </c>
      <c r="F1362" s="226"/>
    </row>
    <row r="1363" spans="1:6">
      <c r="A1363">
        <v>2574</v>
      </c>
      <c r="B1363" t="s">
        <v>21160</v>
      </c>
      <c r="C1363" t="s">
        <v>2747</v>
      </c>
      <c r="D1363" t="s">
        <v>2160</v>
      </c>
      <c r="E1363" s="557" t="s">
        <v>11730</v>
      </c>
      <c r="F1363" s="225"/>
    </row>
    <row r="1364" spans="1:6">
      <c r="A1364">
        <v>2578</v>
      </c>
      <c r="B1364" t="s">
        <v>21161</v>
      </c>
      <c r="C1364" t="s">
        <v>2747</v>
      </c>
      <c r="D1364" t="s">
        <v>2160</v>
      </c>
      <c r="E1364" s="557" t="s">
        <v>21162</v>
      </c>
      <c r="F1364" s="226"/>
    </row>
    <row r="1365" spans="1:6">
      <c r="A1365">
        <v>2585</v>
      </c>
      <c r="B1365" t="s">
        <v>21163</v>
      </c>
      <c r="C1365" t="s">
        <v>2747</v>
      </c>
      <c r="D1365" t="s">
        <v>2160</v>
      </c>
      <c r="E1365" s="557" t="s">
        <v>21164</v>
      </c>
      <c r="F1365" s="225"/>
    </row>
    <row r="1366" spans="1:6">
      <c r="A1366">
        <v>12008</v>
      </c>
      <c r="B1366" t="s">
        <v>21165</v>
      </c>
      <c r="C1366" t="s">
        <v>2747</v>
      </c>
      <c r="D1366" t="s">
        <v>2160</v>
      </c>
      <c r="E1366" s="557" t="s">
        <v>21166</v>
      </c>
      <c r="F1366" s="226"/>
    </row>
    <row r="1367" spans="1:6">
      <c r="A1367">
        <v>2582</v>
      </c>
      <c r="B1367" t="s">
        <v>21167</v>
      </c>
      <c r="C1367" t="s">
        <v>2747</v>
      </c>
      <c r="D1367" t="s">
        <v>2160</v>
      </c>
      <c r="E1367" s="557" t="s">
        <v>21168</v>
      </c>
      <c r="F1367" s="225"/>
    </row>
    <row r="1368" spans="1:6">
      <c r="A1368">
        <v>2597</v>
      </c>
      <c r="B1368" t="s">
        <v>21169</v>
      </c>
      <c r="C1368" t="s">
        <v>2747</v>
      </c>
      <c r="D1368" t="s">
        <v>2160</v>
      </c>
      <c r="E1368" s="557" t="s">
        <v>18779</v>
      </c>
      <c r="F1368" s="226"/>
    </row>
    <row r="1369" spans="1:6">
      <c r="A1369">
        <v>2579</v>
      </c>
      <c r="B1369" t="s">
        <v>21170</v>
      </c>
      <c r="C1369" t="s">
        <v>2747</v>
      </c>
      <c r="D1369" t="s">
        <v>2160</v>
      </c>
      <c r="E1369" s="557" t="s">
        <v>11236</v>
      </c>
      <c r="F1369" s="225"/>
    </row>
    <row r="1370" spans="1:6">
      <c r="A1370">
        <v>2581</v>
      </c>
      <c r="B1370" t="s">
        <v>21171</v>
      </c>
      <c r="C1370" t="s">
        <v>2747</v>
      </c>
      <c r="D1370" t="s">
        <v>2160</v>
      </c>
      <c r="E1370" s="557" t="s">
        <v>8877</v>
      </c>
      <c r="F1370" s="226"/>
    </row>
    <row r="1371" spans="1:6">
      <c r="A1371">
        <v>2596</v>
      </c>
      <c r="B1371" t="s">
        <v>21172</v>
      </c>
      <c r="C1371" t="s">
        <v>2747</v>
      </c>
      <c r="D1371" t="s">
        <v>2160</v>
      </c>
      <c r="E1371" s="557" t="s">
        <v>21173</v>
      </c>
      <c r="F1371" s="225"/>
    </row>
    <row r="1372" spans="1:6">
      <c r="A1372">
        <v>2580</v>
      </c>
      <c r="B1372" t="s">
        <v>21174</v>
      </c>
      <c r="C1372" t="s">
        <v>2747</v>
      </c>
      <c r="D1372" t="s">
        <v>2160</v>
      </c>
      <c r="E1372" s="557" t="s">
        <v>12106</v>
      </c>
      <c r="F1372" s="226"/>
    </row>
    <row r="1373" spans="1:6">
      <c r="A1373">
        <v>2583</v>
      </c>
      <c r="B1373" t="s">
        <v>21175</v>
      </c>
      <c r="C1373" t="s">
        <v>2747</v>
      </c>
      <c r="D1373" t="s">
        <v>2160</v>
      </c>
      <c r="E1373" s="557" t="s">
        <v>21176</v>
      </c>
      <c r="F1373" s="225"/>
    </row>
    <row r="1374" spans="1:6">
      <c r="A1374">
        <v>2584</v>
      </c>
      <c r="B1374" t="s">
        <v>21177</v>
      </c>
      <c r="C1374" t="s">
        <v>2747</v>
      </c>
      <c r="D1374" t="s">
        <v>2160</v>
      </c>
      <c r="E1374" s="557" t="s">
        <v>21178</v>
      </c>
      <c r="F1374" s="226"/>
    </row>
    <row r="1375" spans="1:6">
      <c r="A1375">
        <v>12010</v>
      </c>
      <c r="B1375" t="s">
        <v>21179</v>
      </c>
      <c r="C1375" t="s">
        <v>2747</v>
      </c>
      <c r="D1375" t="s">
        <v>2160</v>
      </c>
      <c r="E1375" s="557" t="s">
        <v>21180</v>
      </c>
      <c r="F1375" s="225"/>
    </row>
    <row r="1376" spans="1:6">
      <c r="A1376">
        <v>39329</v>
      </c>
      <c r="B1376" t="s">
        <v>21181</v>
      </c>
      <c r="C1376" t="s">
        <v>2747</v>
      </c>
      <c r="D1376" t="s">
        <v>2160</v>
      </c>
      <c r="E1376" s="557" t="s">
        <v>21182</v>
      </c>
      <c r="F1376" s="226"/>
    </row>
    <row r="1377" spans="1:6">
      <c r="A1377">
        <v>39330</v>
      </c>
      <c r="B1377" t="s">
        <v>21183</v>
      </c>
      <c r="C1377" t="s">
        <v>2747</v>
      </c>
      <c r="D1377" t="s">
        <v>2160</v>
      </c>
      <c r="E1377" s="557" t="s">
        <v>21184</v>
      </c>
      <c r="F1377" s="225"/>
    </row>
    <row r="1378" spans="1:6">
      <c r="A1378">
        <v>39332</v>
      </c>
      <c r="B1378" t="s">
        <v>21185</v>
      </c>
      <c r="C1378" t="s">
        <v>2747</v>
      </c>
      <c r="D1378" t="s">
        <v>2160</v>
      </c>
      <c r="E1378" s="557" t="s">
        <v>14944</v>
      </c>
      <c r="F1378" s="226"/>
    </row>
    <row r="1379" spans="1:6">
      <c r="A1379">
        <v>39331</v>
      </c>
      <c r="B1379" t="s">
        <v>21186</v>
      </c>
      <c r="C1379" t="s">
        <v>2747</v>
      </c>
      <c r="D1379" t="s">
        <v>2160</v>
      </c>
      <c r="E1379" s="557" t="s">
        <v>21187</v>
      </c>
      <c r="F1379" s="225"/>
    </row>
    <row r="1380" spans="1:6">
      <c r="A1380">
        <v>39333</v>
      </c>
      <c r="B1380" t="s">
        <v>21188</v>
      </c>
      <c r="C1380" t="s">
        <v>2747</v>
      </c>
      <c r="D1380" t="s">
        <v>2160</v>
      </c>
      <c r="E1380" s="557" t="s">
        <v>12631</v>
      </c>
      <c r="F1380" s="226"/>
    </row>
    <row r="1381" spans="1:6">
      <c r="A1381">
        <v>39335</v>
      </c>
      <c r="B1381" t="s">
        <v>21189</v>
      </c>
      <c r="C1381" t="s">
        <v>2747</v>
      </c>
      <c r="D1381" t="s">
        <v>2160</v>
      </c>
      <c r="E1381" s="557" t="s">
        <v>12165</v>
      </c>
      <c r="F1381" s="225"/>
    </row>
    <row r="1382" spans="1:6">
      <c r="A1382">
        <v>39334</v>
      </c>
      <c r="B1382" t="s">
        <v>21190</v>
      </c>
      <c r="C1382" t="s">
        <v>2747</v>
      </c>
      <c r="D1382" t="s">
        <v>2160</v>
      </c>
      <c r="E1382" s="557" t="s">
        <v>8771</v>
      </c>
      <c r="F1382" s="226"/>
    </row>
    <row r="1383" spans="1:6">
      <c r="A1383">
        <v>12016</v>
      </c>
      <c r="B1383" t="s">
        <v>21191</v>
      </c>
      <c r="C1383" t="s">
        <v>2747</v>
      </c>
      <c r="D1383" t="s">
        <v>2160</v>
      </c>
      <c r="E1383" s="557" t="s">
        <v>11693</v>
      </c>
      <c r="F1383" s="225"/>
    </row>
    <row r="1384" spans="1:6">
      <c r="A1384">
        <v>12015</v>
      </c>
      <c r="B1384" t="s">
        <v>21192</v>
      </c>
      <c r="C1384" t="s">
        <v>2747</v>
      </c>
      <c r="D1384" t="s">
        <v>2160</v>
      </c>
      <c r="E1384" s="557" t="s">
        <v>12729</v>
      </c>
      <c r="F1384" s="226"/>
    </row>
    <row r="1385" spans="1:6">
      <c r="A1385">
        <v>12020</v>
      </c>
      <c r="B1385" t="s">
        <v>21193</v>
      </c>
      <c r="C1385" t="s">
        <v>2747</v>
      </c>
      <c r="D1385" t="s">
        <v>2160</v>
      </c>
      <c r="E1385" s="557" t="s">
        <v>11693</v>
      </c>
      <c r="F1385" s="225"/>
    </row>
    <row r="1386" spans="1:6">
      <c r="A1386">
        <v>12019</v>
      </c>
      <c r="B1386" t="s">
        <v>21194</v>
      </c>
      <c r="C1386" t="s">
        <v>2747</v>
      </c>
      <c r="D1386" t="s">
        <v>2160</v>
      </c>
      <c r="E1386" s="557" t="s">
        <v>12729</v>
      </c>
      <c r="F1386" s="226"/>
    </row>
    <row r="1387" spans="1:6">
      <c r="A1387">
        <v>39336</v>
      </c>
      <c r="B1387" t="s">
        <v>21195</v>
      </c>
      <c r="C1387" t="s">
        <v>2747</v>
      </c>
      <c r="D1387" t="s">
        <v>2160</v>
      </c>
      <c r="E1387" s="557" t="s">
        <v>21184</v>
      </c>
      <c r="F1387" s="225"/>
    </row>
    <row r="1388" spans="1:6">
      <c r="A1388">
        <v>39338</v>
      </c>
      <c r="B1388" t="s">
        <v>21196</v>
      </c>
      <c r="C1388" t="s">
        <v>2747</v>
      </c>
      <c r="D1388" t="s">
        <v>2160</v>
      </c>
      <c r="E1388" s="557" t="s">
        <v>14944</v>
      </c>
      <c r="F1388" s="226"/>
    </row>
    <row r="1389" spans="1:6">
      <c r="A1389">
        <v>39337</v>
      </c>
      <c r="B1389" t="s">
        <v>21197</v>
      </c>
      <c r="C1389" t="s">
        <v>2747</v>
      </c>
      <c r="D1389" t="s">
        <v>2160</v>
      </c>
      <c r="E1389" s="557" t="s">
        <v>21187</v>
      </c>
      <c r="F1389" s="225"/>
    </row>
    <row r="1390" spans="1:6">
      <c r="A1390">
        <v>39341</v>
      </c>
      <c r="B1390" t="s">
        <v>21198</v>
      </c>
      <c r="C1390" t="s">
        <v>2747</v>
      </c>
      <c r="D1390" t="s">
        <v>2160</v>
      </c>
      <c r="E1390" s="557" t="s">
        <v>13897</v>
      </c>
      <c r="F1390" s="226"/>
    </row>
    <row r="1391" spans="1:6">
      <c r="A1391">
        <v>39340</v>
      </c>
      <c r="B1391" t="s">
        <v>21199</v>
      </c>
      <c r="C1391" t="s">
        <v>2747</v>
      </c>
      <c r="D1391" t="s">
        <v>2160</v>
      </c>
      <c r="E1391" s="557" t="s">
        <v>12679</v>
      </c>
      <c r="F1391" s="225"/>
    </row>
    <row r="1392" spans="1:6">
      <c r="A1392">
        <v>12025</v>
      </c>
      <c r="B1392" t="s">
        <v>21200</v>
      </c>
      <c r="C1392" t="s">
        <v>2747</v>
      </c>
      <c r="D1392" t="s">
        <v>2160</v>
      </c>
      <c r="E1392" s="557" t="s">
        <v>8845</v>
      </c>
      <c r="F1392" s="226"/>
    </row>
    <row r="1393" spans="1:6">
      <c r="A1393">
        <v>39342</v>
      </c>
      <c r="B1393" t="s">
        <v>21201</v>
      </c>
      <c r="C1393" t="s">
        <v>2747</v>
      </c>
      <c r="D1393" t="s">
        <v>2160</v>
      </c>
      <c r="E1393" s="557" t="s">
        <v>13897</v>
      </c>
      <c r="F1393" s="225"/>
    </row>
    <row r="1394" spans="1:6">
      <c r="A1394">
        <v>39343</v>
      </c>
      <c r="B1394" t="s">
        <v>21202</v>
      </c>
      <c r="C1394" t="s">
        <v>2747</v>
      </c>
      <c r="D1394" t="s">
        <v>2160</v>
      </c>
      <c r="E1394" s="557" t="s">
        <v>6913</v>
      </c>
      <c r="F1394" s="226"/>
    </row>
    <row r="1395" spans="1:6">
      <c r="A1395">
        <v>39345</v>
      </c>
      <c r="B1395" t="s">
        <v>21203</v>
      </c>
      <c r="C1395" t="s">
        <v>2747</v>
      </c>
      <c r="D1395" t="s">
        <v>2160</v>
      </c>
      <c r="E1395" s="557" t="s">
        <v>19149</v>
      </c>
      <c r="F1395" s="225"/>
    </row>
    <row r="1396" spans="1:6">
      <c r="A1396">
        <v>39344</v>
      </c>
      <c r="B1396" t="s">
        <v>21204</v>
      </c>
      <c r="C1396" t="s">
        <v>2747</v>
      </c>
      <c r="D1396" t="s">
        <v>2160</v>
      </c>
      <c r="E1396" s="557" t="s">
        <v>12290</v>
      </c>
      <c r="F1396" s="226"/>
    </row>
    <row r="1397" spans="1:6">
      <c r="A1397">
        <v>12623</v>
      </c>
      <c r="B1397" t="s">
        <v>21205</v>
      </c>
      <c r="C1397" t="s">
        <v>2751</v>
      </c>
      <c r="D1397" t="s">
        <v>2749</v>
      </c>
      <c r="E1397" s="557" t="s">
        <v>8901</v>
      </c>
      <c r="F1397" s="225"/>
    </row>
    <row r="1398" spans="1:6">
      <c r="A1398">
        <v>34498</v>
      </c>
      <c r="B1398" t="s">
        <v>21206</v>
      </c>
      <c r="C1398" t="s">
        <v>2747</v>
      </c>
      <c r="D1398" t="s">
        <v>2160</v>
      </c>
      <c r="E1398" s="557" t="s">
        <v>17607</v>
      </c>
      <c r="F1398" s="226"/>
    </row>
    <row r="1399" spans="1:6">
      <c r="A1399">
        <v>13244</v>
      </c>
      <c r="B1399" t="s">
        <v>21207</v>
      </c>
      <c r="C1399" t="s">
        <v>2747</v>
      </c>
      <c r="D1399" t="s">
        <v>2746</v>
      </c>
      <c r="E1399" s="557" t="s">
        <v>17608</v>
      </c>
      <c r="F1399" s="225"/>
    </row>
    <row r="1400" spans="1:6">
      <c r="A1400">
        <v>38998</v>
      </c>
      <c r="B1400" t="s">
        <v>21208</v>
      </c>
      <c r="C1400" t="s">
        <v>2747</v>
      </c>
      <c r="D1400" t="s">
        <v>2749</v>
      </c>
      <c r="E1400" s="557" t="s">
        <v>9054</v>
      </c>
      <c r="F1400" s="226"/>
    </row>
    <row r="1401" spans="1:6">
      <c r="A1401">
        <v>38999</v>
      </c>
      <c r="B1401" t="s">
        <v>21209</v>
      </c>
      <c r="C1401" t="s">
        <v>2747</v>
      </c>
      <c r="D1401" t="s">
        <v>2749</v>
      </c>
      <c r="E1401" s="557" t="s">
        <v>11222</v>
      </c>
      <c r="F1401" s="225"/>
    </row>
    <row r="1402" spans="1:6">
      <c r="A1402">
        <v>38996</v>
      </c>
      <c r="B1402" t="s">
        <v>21210</v>
      </c>
      <c r="C1402" t="s">
        <v>2747</v>
      </c>
      <c r="D1402" t="s">
        <v>2749</v>
      </c>
      <c r="E1402" s="557" t="s">
        <v>12758</v>
      </c>
      <c r="F1402" s="226"/>
    </row>
    <row r="1403" spans="1:6">
      <c r="A1403">
        <v>38997</v>
      </c>
      <c r="B1403" t="s">
        <v>21211</v>
      </c>
      <c r="C1403" t="s">
        <v>2747</v>
      </c>
      <c r="D1403" t="s">
        <v>2749</v>
      </c>
      <c r="E1403" s="557" t="s">
        <v>21212</v>
      </c>
      <c r="F1403" s="225"/>
    </row>
    <row r="1404" spans="1:6">
      <c r="A1404">
        <v>39862</v>
      </c>
      <c r="B1404" t="s">
        <v>21213</v>
      </c>
      <c r="C1404" t="s">
        <v>2747</v>
      </c>
      <c r="D1404" t="s">
        <v>2749</v>
      </c>
      <c r="E1404" s="557" t="s">
        <v>9572</v>
      </c>
      <c r="F1404" s="226"/>
    </row>
    <row r="1405" spans="1:6">
      <c r="A1405">
        <v>39863</v>
      </c>
      <c r="B1405" t="s">
        <v>21214</v>
      </c>
      <c r="C1405" t="s">
        <v>2747</v>
      </c>
      <c r="D1405" t="s">
        <v>2749</v>
      </c>
      <c r="E1405" s="557" t="s">
        <v>19080</v>
      </c>
      <c r="F1405" s="225"/>
    </row>
    <row r="1406" spans="1:6">
      <c r="A1406">
        <v>39864</v>
      </c>
      <c r="B1406" t="s">
        <v>21215</v>
      </c>
      <c r="C1406" t="s">
        <v>2747</v>
      </c>
      <c r="D1406" t="s">
        <v>2749</v>
      </c>
      <c r="E1406" s="557" t="s">
        <v>12152</v>
      </c>
      <c r="F1406" s="226"/>
    </row>
    <row r="1407" spans="1:6">
      <c r="A1407">
        <v>39865</v>
      </c>
      <c r="B1407" t="s">
        <v>21216</v>
      </c>
      <c r="C1407" t="s">
        <v>2747</v>
      </c>
      <c r="D1407" t="s">
        <v>2749</v>
      </c>
      <c r="E1407" s="557" t="s">
        <v>21217</v>
      </c>
      <c r="F1407" s="225"/>
    </row>
    <row r="1408" spans="1:6">
      <c r="A1408">
        <v>2517</v>
      </c>
      <c r="B1408" t="s">
        <v>21218</v>
      </c>
      <c r="C1408" t="s">
        <v>2747</v>
      </c>
      <c r="D1408" t="s">
        <v>2160</v>
      </c>
      <c r="E1408" s="557" t="s">
        <v>9267</v>
      </c>
      <c r="F1408" s="226"/>
    </row>
    <row r="1409" spans="1:6">
      <c r="A1409">
        <v>2522</v>
      </c>
      <c r="B1409" t="s">
        <v>21219</v>
      </c>
      <c r="C1409" t="s">
        <v>2747</v>
      </c>
      <c r="D1409" t="s">
        <v>2160</v>
      </c>
      <c r="E1409" s="557" t="s">
        <v>6755</v>
      </c>
      <c r="F1409" s="225"/>
    </row>
    <row r="1410" spans="1:6">
      <c r="A1410">
        <v>2548</v>
      </c>
      <c r="B1410" t="s">
        <v>21220</v>
      </c>
      <c r="C1410" t="s">
        <v>2747</v>
      </c>
      <c r="D1410" t="s">
        <v>2160</v>
      </c>
      <c r="E1410" s="557" t="s">
        <v>11748</v>
      </c>
      <c r="F1410" s="226"/>
    </row>
    <row r="1411" spans="1:6">
      <c r="A1411">
        <v>2516</v>
      </c>
      <c r="B1411" t="s">
        <v>21221</v>
      </c>
      <c r="C1411" t="s">
        <v>2747</v>
      </c>
      <c r="D1411" t="s">
        <v>2160</v>
      </c>
      <c r="E1411" s="557" t="s">
        <v>6335</v>
      </c>
      <c r="F1411" s="225"/>
    </row>
    <row r="1412" spans="1:6">
      <c r="A1412">
        <v>2518</v>
      </c>
      <c r="B1412" t="s">
        <v>21222</v>
      </c>
      <c r="C1412" t="s">
        <v>2747</v>
      </c>
      <c r="D1412" t="s">
        <v>2160</v>
      </c>
      <c r="E1412" s="557" t="s">
        <v>15258</v>
      </c>
      <c r="F1412" s="226"/>
    </row>
    <row r="1413" spans="1:6">
      <c r="A1413">
        <v>2521</v>
      </c>
      <c r="B1413" t="s">
        <v>21223</v>
      </c>
      <c r="C1413" t="s">
        <v>2747</v>
      </c>
      <c r="D1413" t="s">
        <v>2160</v>
      </c>
      <c r="E1413" s="557" t="s">
        <v>21224</v>
      </c>
      <c r="F1413" s="225"/>
    </row>
    <row r="1414" spans="1:6">
      <c r="A1414">
        <v>2515</v>
      </c>
      <c r="B1414" t="s">
        <v>21225</v>
      </c>
      <c r="C1414" t="s">
        <v>2747</v>
      </c>
      <c r="D1414" t="s">
        <v>2160</v>
      </c>
      <c r="E1414" s="557" t="s">
        <v>19091</v>
      </c>
      <c r="F1414" s="226"/>
    </row>
    <row r="1415" spans="1:6">
      <c r="A1415">
        <v>2519</v>
      </c>
      <c r="B1415" t="s">
        <v>21226</v>
      </c>
      <c r="C1415" t="s">
        <v>2747</v>
      </c>
      <c r="D1415" t="s">
        <v>2160</v>
      </c>
      <c r="E1415" s="557" t="s">
        <v>21227</v>
      </c>
      <c r="F1415" s="225"/>
    </row>
    <row r="1416" spans="1:6">
      <c r="A1416">
        <v>2520</v>
      </c>
      <c r="B1416" t="s">
        <v>21228</v>
      </c>
      <c r="C1416" t="s">
        <v>2747</v>
      </c>
      <c r="D1416" t="s">
        <v>2160</v>
      </c>
      <c r="E1416" s="557" t="s">
        <v>21229</v>
      </c>
      <c r="F1416" s="226"/>
    </row>
    <row r="1417" spans="1:6">
      <c r="A1417">
        <v>1602</v>
      </c>
      <c r="B1417" t="s">
        <v>21230</v>
      </c>
      <c r="C1417" t="s">
        <v>2747</v>
      </c>
      <c r="D1417" t="s">
        <v>2160</v>
      </c>
      <c r="E1417" s="557" t="s">
        <v>21231</v>
      </c>
      <c r="F1417" s="225"/>
    </row>
    <row r="1418" spans="1:6">
      <c r="A1418">
        <v>1601</v>
      </c>
      <c r="B1418" t="s">
        <v>21232</v>
      </c>
      <c r="C1418" t="s">
        <v>2747</v>
      </c>
      <c r="D1418" t="s">
        <v>2160</v>
      </c>
      <c r="E1418" s="557" t="s">
        <v>13440</v>
      </c>
      <c r="F1418" s="226"/>
    </row>
    <row r="1419" spans="1:6">
      <c r="A1419">
        <v>1598</v>
      </c>
      <c r="B1419" t="s">
        <v>21233</v>
      </c>
      <c r="C1419" t="s">
        <v>2747</v>
      </c>
      <c r="D1419" t="s">
        <v>2160</v>
      </c>
      <c r="E1419" s="557" t="s">
        <v>9385</v>
      </c>
      <c r="F1419" s="225"/>
    </row>
    <row r="1420" spans="1:6">
      <c r="A1420">
        <v>1600</v>
      </c>
      <c r="B1420" t="s">
        <v>21234</v>
      </c>
      <c r="C1420" t="s">
        <v>2747</v>
      </c>
      <c r="D1420" t="s">
        <v>2160</v>
      </c>
      <c r="E1420" s="557" t="s">
        <v>11753</v>
      </c>
      <c r="F1420" s="226"/>
    </row>
    <row r="1421" spans="1:6">
      <c r="A1421">
        <v>1603</v>
      </c>
      <c r="B1421" t="s">
        <v>21235</v>
      </c>
      <c r="C1421" t="s">
        <v>2747</v>
      </c>
      <c r="D1421" t="s">
        <v>2160</v>
      </c>
      <c r="E1421" s="557" t="s">
        <v>11964</v>
      </c>
      <c r="F1421" s="225"/>
    </row>
    <row r="1422" spans="1:6">
      <c r="A1422">
        <v>1599</v>
      </c>
      <c r="B1422" t="s">
        <v>21236</v>
      </c>
      <c r="C1422" t="s">
        <v>2747</v>
      </c>
      <c r="D1422" t="s">
        <v>2160</v>
      </c>
      <c r="E1422" s="557" t="s">
        <v>11736</v>
      </c>
      <c r="F1422" s="226"/>
    </row>
    <row r="1423" spans="1:6">
      <c r="A1423">
        <v>1597</v>
      </c>
      <c r="B1423" t="s">
        <v>21237</v>
      </c>
      <c r="C1423" t="s">
        <v>2747</v>
      </c>
      <c r="D1423" t="s">
        <v>2160</v>
      </c>
      <c r="E1423" s="557" t="s">
        <v>12629</v>
      </c>
      <c r="F1423" s="225"/>
    </row>
    <row r="1424" spans="1:6">
      <c r="A1424">
        <v>39600</v>
      </c>
      <c r="B1424" t="s">
        <v>21238</v>
      </c>
      <c r="C1424" t="s">
        <v>2747</v>
      </c>
      <c r="D1424" t="s">
        <v>2160</v>
      </c>
      <c r="E1424" s="557" t="s">
        <v>12030</v>
      </c>
      <c r="F1424" s="226"/>
    </row>
    <row r="1425" spans="1:6">
      <c r="A1425">
        <v>39601</v>
      </c>
      <c r="B1425" t="s">
        <v>21239</v>
      </c>
      <c r="C1425" t="s">
        <v>2747</v>
      </c>
      <c r="D1425" t="s">
        <v>2160</v>
      </c>
      <c r="E1425" s="557" t="s">
        <v>19056</v>
      </c>
      <c r="F1425" s="225"/>
    </row>
    <row r="1426" spans="1:6">
      <c r="A1426">
        <v>39602</v>
      </c>
      <c r="B1426" t="s">
        <v>21240</v>
      </c>
      <c r="C1426" t="s">
        <v>2747</v>
      </c>
      <c r="D1426" t="s">
        <v>2160</v>
      </c>
      <c r="E1426" s="557" t="s">
        <v>7948</v>
      </c>
      <c r="F1426" s="226"/>
    </row>
    <row r="1427" spans="1:6">
      <c r="A1427">
        <v>39603</v>
      </c>
      <c r="B1427" t="s">
        <v>21241</v>
      </c>
      <c r="C1427" t="s">
        <v>2747</v>
      </c>
      <c r="D1427" t="s">
        <v>2160</v>
      </c>
      <c r="E1427" s="557" t="s">
        <v>4147</v>
      </c>
      <c r="F1427" s="225"/>
    </row>
    <row r="1428" spans="1:6">
      <c r="A1428">
        <v>11821</v>
      </c>
      <c r="B1428" t="s">
        <v>21242</v>
      </c>
      <c r="C1428" t="s">
        <v>2747</v>
      </c>
      <c r="D1428" t="s">
        <v>2160</v>
      </c>
      <c r="E1428" s="557" t="s">
        <v>9654</v>
      </c>
      <c r="F1428" s="226"/>
    </row>
    <row r="1429" spans="1:6">
      <c r="A1429">
        <v>1562</v>
      </c>
      <c r="B1429" t="s">
        <v>21243</v>
      </c>
      <c r="C1429" t="s">
        <v>2747</v>
      </c>
      <c r="D1429" t="s">
        <v>2160</v>
      </c>
      <c r="E1429" s="557" t="s">
        <v>8614</v>
      </c>
      <c r="F1429" s="225"/>
    </row>
    <row r="1430" spans="1:6">
      <c r="A1430">
        <v>1563</v>
      </c>
      <c r="B1430" t="s">
        <v>21244</v>
      </c>
      <c r="C1430" t="s">
        <v>2747</v>
      </c>
      <c r="D1430" t="s">
        <v>2160</v>
      </c>
      <c r="E1430" s="557" t="s">
        <v>11203</v>
      </c>
      <c r="F1430" s="226"/>
    </row>
    <row r="1431" spans="1:6">
      <c r="A1431">
        <v>11856</v>
      </c>
      <c r="B1431" t="s">
        <v>21245</v>
      </c>
      <c r="C1431" t="s">
        <v>2747</v>
      </c>
      <c r="D1431" t="s">
        <v>2746</v>
      </c>
      <c r="E1431" s="557" t="s">
        <v>6574</v>
      </c>
      <c r="F1431" s="225"/>
    </row>
    <row r="1432" spans="1:6">
      <c r="A1432">
        <v>11857</v>
      </c>
      <c r="B1432" t="s">
        <v>21246</v>
      </c>
      <c r="C1432" t="s">
        <v>2747</v>
      </c>
      <c r="D1432" t="s">
        <v>2160</v>
      </c>
      <c r="E1432" s="557" t="s">
        <v>21247</v>
      </c>
      <c r="F1432" s="226"/>
    </row>
    <row r="1433" spans="1:6">
      <c r="A1433">
        <v>11858</v>
      </c>
      <c r="B1433" t="s">
        <v>21248</v>
      </c>
      <c r="C1433" t="s">
        <v>2747</v>
      </c>
      <c r="D1433" t="s">
        <v>2160</v>
      </c>
      <c r="E1433" s="557" t="s">
        <v>20006</v>
      </c>
      <c r="F1433" s="225"/>
    </row>
    <row r="1434" spans="1:6">
      <c r="A1434">
        <v>1539</v>
      </c>
      <c r="B1434" t="s">
        <v>21249</v>
      </c>
      <c r="C1434" t="s">
        <v>2747</v>
      </c>
      <c r="D1434" t="s">
        <v>2160</v>
      </c>
      <c r="E1434" s="557" t="s">
        <v>8869</v>
      </c>
      <c r="F1434" s="226"/>
    </row>
    <row r="1435" spans="1:6">
      <c r="A1435">
        <v>11859</v>
      </c>
      <c r="B1435" t="s">
        <v>21250</v>
      </c>
      <c r="C1435" t="s">
        <v>2747</v>
      </c>
      <c r="D1435" t="s">
        <v>2160</v>
      </c>
      <c r="E1435" s="557" t="s">
        <v>21251</v>
      </c>
      <c r="F1435" s="225"/>
    </row>
    <row r="1436" spans="1:6">
      <c r="A1436">
        <v>1550</v>
      </c>
      <c r="B1436" t="s">
        <v>21252</v>
      </c>
      <c r="C1436" t="s">
        <v>2747</v>
      </c>
      <c r="D1436" t="s">
        <v>2160</v>
      </c>
      <c r="E1436" s="557" t="s">
        <v>18194</v>
      </c>
      <c r="F1436" s="226"/>
    </row>
    <row r="1437" spans="1:6">
      <c r="A1437">
        <v>11854</v>
      </c>
      <c r="B1437" t="s">
        <v>21253</v>
      </c>
      <c r="C1437" t="s">
        <v>2747</v>
      </c>
      <c r="D1437" t="s">
        <v>2160</v>
      </c>
      <c r="E1437" s="557" t="s">
        <v>11221</v>
      </c>
      <c r="F1437" s="225"/>
    </row>
    <row r="1438" spans="1:6">
      <c r="A1438">
        <v>11862</v>
      </c>
      <c r="B1438" t="s">
        <v>21254</v>
      </c>
      <c r="C1438" t="s">
        <v>2747</v>
      </c>
      <c r="D1438" t="s">
        <v>2160</v>
      </c>
      <c r="E1438" s="557" t="s">
        <v>18627</v>
      </c>
      <c r="F1438" s="226"/>
    </row>
    <row r="1439" spans="1:6">
      <c r="A1439">
        <v>11863</v>
      </c>
      <c r="B1439" t="s">
        <v>21255</v>
      </c>
      <c r="C1439" t="s">
        <v>2747</v>
      </c>
      <c r="D1439" t="s">
        <v>2160</v>
      </c>
      <c r="E1439" s="557" t="s">
        <v>18676</v>
      </c>
      <c r="F1439" s="225"/>
    </row>
    <row r="1440" spans="1:6">
      <c r="A1440">
        <v>11855</v>
      </c>
      <c r="B1440" t="s">
        <v>21256</v>
      </c>
      <c r="C1440" t="s">
        <v>2747</v>
      </c>
      <c r="D1440" t="s">
        <v>2160</v>
      </c>
      <c r="E1440" s="557" t="s">
        <v>9569</v>
      </c>
      <c r="F1440" s="226"/>
    </row>
    <row r="1441" spans="1:6">
      <c r="A1441">
        <v>11864</v>
      </c>
      <c r="B1441" t="s">
        <v>21257</v>
      </c>
      <c r="C1441" t="s">
        <v>2747</v>
      </c>
      <c r="D1441" t="s">
        <v>2160</v>
      </c>
      <c r="E1441" s="557" t="s">
        <v>18200</v>
      </c>
      <c r="F1441" s="225"/>
    </row>
    <row r="1442" spans="1:6">
      <c r="A1442">
        <v>2527</v>
      </c>
      <c r="B1442" t="s">
        <v>21258</v>
      </c>
      <c r="C1442" t="s">
        <v>2747</v>
      </c>
      <c r="D1442" t="s">
        <v>2160</v>
      </c>
      <c r="E1442" s="557" t="s">
        <v>11978</v>
      </c>
      <c r="F1442" s="226"/>
    </row>
    <row r="1443" spans="1:6">
      <c r="A1443">
        <v>2526</v>
      </c>
      <c r="B1443" t="s">
        <v>21259</v>
      </c>
      <c r="C1443" t="s">
        <v>2747</v>
      </c>
      <c r="D1443" t="s">
        <v>2160</v>
      </c>
      <c r="E1443" s="557" t="s">
        <v>7979</v>
      </c>
      <c r="F1443" s="225"/>
    </row>
    <row r="1444" spans="1:6">
      <c r="A1444">
        <v>2487</v>
      </c>
      <c r="B1444" t="s">
        <v>21260</v>
      </c>
      <c r="C1444" t="s">
        <v>2747</v>
      </c>
      <c r="D1444" t="s">
        <v>2160</v>
      </c>
      <c r="E1444" s="557" t="s">
        <v>8823</v>
      </c>
      <c r="F1444" s="226"/>
    </row>
    <row r="1445" spans="1:6">
      <c r="A1445">
        <v>2483</v>
      </c>
      <c r="B1445" t="s">
        <v>21261</v>
      </c>
      <c r="C1445" t="s">
        <v>2747</v>
      </c>
      <c r="D1445" t="s">
        <v>2160</v>
      </c>
      <c r="E1445" s="557" t="s">
        <v>8977</v>
      </c>
      <c r="F1445" s="225"/>
    </row>
    <row r="1446" spans="1:6">
      <c r="A1446">
        <v>2528</v>
      </c>
      <c r="B1446" t="s">
        <v>21262</v>
      </c>
      <c r="C1446" t="s">
        <v>2747</v>
      </c>
      <c r="D1446" t="s">
        <v>2160</v>
      </c>
      <c r="E1446" s="557" t="s">
        <v>21263</v>
      </c>
      <c r="F1446" s="226"/>
    </row>
    <row r="1447" spans="1:6">
      <c r="A1447">
        <v>2489</v>
      </c>
      <c r="B1447" t="s">
        <v>21264</v>
      </c>
      <c r="C1447" t="s">
        <v>2747</v>
      </c>
      <c r="D1447" t="s">
        <v>2160</v>
      </c>
      <c r="E1447" s="557" t="s">
        <v>7327</v>
      </c>
      <c r="F1447" s="225"/>
    </row>
    <row r="1448" spans="1:6">
      <c r="A1448">
        <v>2488</v>
      </c>
      <c r="B1448" t="s">
        <v>21265</v>
      </c>
      <c r="C1448" t="s">
        <v>2747</v>
      </c>
      <c r="D1448" t="s">
        <v>2160</v>
      </c>
      <c r="E1448" s="557" t="s">
        <v>12216</v>
      </c>
      <c r="F1448" s="226"/>
    </row>
    <row r="1449" spans="1:6">
      <c r="A1449">
        <v>2484</v>
      </c>
      <c r="B1449" t="s">
        <v>21266</v>
      </c>
      <c r="C1449" t="s">
        <v>2747</v>
      </c>
      <c r="D1449" t="s">
        <v>2160</v>
      </c>
      <c r="E1449" s="557" t="s">
        <v>13470</v>
      </c>
      <c r="F1449" s="225"/>
    </row>
    <row r="1450" spans="1:6">
      <c r="A1450">
        <v>2485</v>
      </c>
      <c r="B1450" t="s">
        <v>21267</v>
      </c>
      <c r="C1450" t="s">
        <v>2747</v>
      </c>
      <c r="D1450" t="s">
        <v>2160</v>
      </c>
      <c r="E1450" s="557" t="s">
        <v>21268</v>
      </c>
      <c r="F1450" s="226"/>
    </row>
    <row r="1451" spans="1:6">
      <c r="A1451">
        <v>38005</v>
      </c>
      <c r="B1451" t="s">
        <v>21269</v>
      </c>
      <c r="C1451" t="s">
        <v>2747</v>
      </c>
      <c r="D1451" t="s">
        <v>2160</v>
      </c>
      <c r="E1451" s="557" t="s">
        <v>19289</v>
      </c>
      <c r="F1451" s="225"/>
    </row>
    <row r="1452" spans="1:6">
      <c r="A1452">
        <v>38006</v>
      </c>
      <c r="B1452" t="s">
        <v>21270</v>
      </c>
      <c r="C1452" t="s">
        <v>2747</v>
      </c>
      <c r="D1452" t="s">
        <v>2160</v>
      </c>
      <c r="E1452" s="557" t="s">
        <v>13925</v>
      </c>
      <c r="F1452" s="226"/>
    </row>
    <row r="1453" spans="1:6">
      <c r="A1453">
        <v>38428</v>
      </c>
      <c r="B1453" t="s">
        <v>21271</v>
      </c>
      <c r="C1453" t="s">
        <v>2747</v>
      </c>
      <c r="D1453" t="s">
        <v>2160</v>
      </c>
      <c r="E1453" s="557" t="s">
        <v>12036</v>
      </c>
      <c r="F1453" s="225"/>
    </row>
    <row r="1454" spans="1:6">
      <c r="A1454">
        <v>38007</v>
      </c>
      <c r="B1454" t="s">
        <v>21272</v>
      </c>
      <c r="C1454" t="s">
        <v>2747</v>
      </c>
      <c r="D1454" t="s">
        <v>2160</v>
      </c>
      <c r="E1454" s="557" t="s">
        <v>12642</v>
      </c>
      <c r="F1454" s="226"/>
    </row>
    <row r="1455" spans="1:6">
      <c r="A1455">
        <v>38008</v>
      </c>
      <c r="B1455" t="s">
        <v>21273</v>
      </c>
      <c r="C1455" t="s">
        <v>2747</v>
      </c>
      <c r="D1455" t="s">
        <v>2160</v>
      </c>
      <c r="E1455" s="557" t="s">
        <v>21274</v>
      </c>
      <c r="F1455" s="225"/>
    </row>
    <row r="1456" spans="1:6">
      <c r="A1456">
        <v>38009</v>
      </c>
      <c r="B1456" t="s">
        <v>21275</v>
      </c>
      <c r="C1456" t="s">
        <v>2747</v>
      </c>
      <c r="D1456" t="s">
        <v>2160</v>
      </c>
      <c r="E1456" s="557" t="s">
        <v>21276</v>
      </c>
      <c r="F1456" s="226"/>
    </row>
    <row r="1457" spans="1:6">
      <c r="A1457">
        <v>39279</v>
      </c>
      <c r="B1457" t="s">
        <v>21277</v>
      </c>
      <c r="C1457" t="s">
        <v>2747</v>
      </c>
      <c r="D1457" t="s">
        <v>2749</v>
      </c>
      <c r="E1457" s="557" t="s">
        <v>13884</v>
      </c>
      <c r="F1457" s="225"/>
    </row>
    <row r="1458" spans="1:6">
      <c r="A1458">
        <v>38845</v>
      </c>
      <c r="B1458" t="s">
        <v>21278</v>
      </c>
      <c r="C1458" t="s">
        <v>2747</v>
      </c>
      <c r="D1458" t="s">
        <v>2749</v>
      </c>
      <c r="E1458" s="557" t="s">
        <v>16996</v>
      </c>
      <c r="F1458" s="226"/>
    </row>
    <row r="1459" spans="1:6">
      <c r="A1459">
        <v>39280</v>
      </c>
      <c r="B1459" t="s">
        <v>21279</v>
      </c>
      <c r="C1459" t="s">
        <v>2747</v>
      </c>
      <c r="D1459" t="s">
        <v>2749</v>
      </c>
      <c r="E1459" s="557" t="s">
        <v>9360</v>
      </c>
      <c r="F1459" s="225"/>
    </row>
    <row r="1460" spans="1:6">
      <c r="A1460">
        <v>39281</v>
      </c>
      <c r="B1460" t="s">
        <v>21280</v>
      </c>
      <c r="C1460" t="s">
        <v>2747</v>
      </c>
      <c r="D1460" t="s">
        <v>2749</v>
      </c>
      <c r="E1460" s="557" t="s">
        <v>17612</v>
      </c>
      <c r="F1460" s="226"/>
    </row>
    <row r="1461" spans="1:6">
      <c r="A1461">
        <v>38849</v>
      </c>
      <c r="B1461" t="s">
        <v>21281</v>
      </c>
      <c r="C1461" t="s">
        <v>2747</v>
      </c>
      <c r="D1461" t="s">
        <v>2749</v>
      </c>
      <c r="E1461" s="557" t="s">
        <v>13924</v>
      </c>
      <c r="F1461" s="225"/>
    </row>
    <row r="1462" spans="1:6">
      <c r="A1462">
        <v>39282</v>
      </c>
      <c r="B1462" t="s">
        <v>21282</v>
      </c>
      <c r="C1462" t="s">
        <v>2747</v>
      </c>
      <c r="D1462" t="s">
        <v>2749</v>
      </c>
      <c r="E1462" s="557" t="s">
        <v>11582</v>
      </c>
      <c r="F1462" s="226"/>
    </row>
    <row r="1463" spans="1:6">
      <c r="A1463">
        <v>38852</v>
      </c>
      <c r="B1463" t="s">
        <v>21283</v>
      </c>
      <c r="C1463" t="s">
        <v>2747</v>
      </c>
      <c r="D1463" t="s">
        <v>2749</v>
      </c>
      <c r="E1463" s="557" t="s">
        <v>12058</v>
      </c>
      <c r="F1463" s="225"/>
    </row>
    <row r="1464" spans="1:6">
      <c r="A1464">
        <v>38844</v>
      </c>
      <c r="B1464" t="s">
        <v>21284</v>
      </c>
      <c r="C1464" t="s">
        <v>2747</v>
      </c>
      <c r="D1464" t="s">
        <v>2749</v>
      </c>
      <c r="E1464" s="557" t="s">
        <v>9075</v>
      </c>
      <c r="F1464" s="226"/>
    </row>
    <row r="1465" spans="1:6">
      <c r="A1465">
        <v>38846</v>
      </c>
      <c r="B1465" t="s">
        <v>21285</v>
      </c>
      <c r="C1465" t="s">
        <v>2747</v>
      </c>
      <c r="D1465" t="s">
        <v>2749</v>
      </c>
      <c r="E1465" s="557" t="s">
        <v>8937</v>
      </c>
      <c r="F1465" s="225"/>
    </row>
    <row r="1466" spans="1:6">
      <c r="A1466">
        <v>38847</v>
      </c>
      <c r="B1466" t="s">
        <v>21286</v>
      </c>
      <c r="C1466" t="s">
        <v>2747</v>
      </c>
      <c r="D1466" t="s">
        <v>2749</v>
      </c>
      <c r="E1466" s="557" t="s">
        <v>12150</v>
      </c>
      <c r="F1466" s="226"/>
    </row>
    <row r="1467" spans="1:6">
      <c r="A1467">
        <v>38850</v>
      </c>
      <c r="B1467" t="s">
        <v>21287</v>
      </c>
      <c r="C1467" t="s">
        <v>2747</v>
      </c>
      <c r="D1467" t="s">
        <v>2749</v>
      </c>
      <c r="E1467" s="557" t="s">
        <v>11720</v>
      </c>
      <c r="F1467" s="225"/>
    </row>
    <row r="1468" spans="1:6">
      <c r="A1468">
        <v>38848</v>
      </c>
      <c r="B1468" t="s">
        <v>21288</v>
      </c>
      <c r="C1468" t="s">
        <v>2747</v>
      </c>
      <c r="D1468" t="s">
        <v>2749</v>
      </c>
      <c r="E1468" s="557" t="s">
        <v>12294</v>
      </c>
      <c r="F1468" s="226"/>
    </row>
    <row r="1469" spans="1:6">
      <c r="A1469">
        <v>38851</v>
      </c>
      <c r="B1469" t="s">
        <v>21289</v>
      </c>
      <c r="C1469" t="s">
        <v>2747</v>
      </c>
      <c r="D1469" t="s">
        <v>2749</v>
      </c>
      <c r="E1469" s="557" t="s">
        <v>17613</v>
      </c>
      <c r="F1469" s="225"/>
    </row>
    <row r="1470" spans="1:6">
      <c r="A1470">
        <v>38860</v>
      </c>
      <c r="B1470" t="s">
        <v>21290</v>
      </c>
      <c r="C1470" t="s">
        <v>2747</v>
      </c>
      <c r="D1470" t="s">
        <v>2749</v>
      </c>
      <c r="E1470" s="557" t="s">
        <v>5979</v>
      </c>
      <c r="F1470" s="226"/>
    </row>
    <row r="1471" spans="1:6">
      <c r="A1471">
        <v>38861</v>
      </c>
      <c r="B1471" t="s">
        <v>21291</v>
      </c>
      <c r="C1471" t="s">
        <v>2747</v>
      </c>
      <c r="D1471" t="s">
        <v>2749</v>
      </c>
      <c r="E1471" s="557" t="s">
        <v>9054</v>
      </c>
      <c r="F1471" s="225"/>
    </row>
    <row r="1472" spans="1:6">
      <c r="A1472">
        <v>38862</v>
      </c>
      <c r="B1472" t="s">
        <v>21292</v>
      </c>
      <c r="C1472" t="s">
        <v>2747</v>
      </c>
      <c r="D1472" t="s">
        <v>2749</v>
      </c>
      <c r="E1472" s="557" t="s">
        <v>11857</v>
      </c>
      <c r="F1472" s="226"/>
    </row>
    <row r="1473" spans="1:6">
      <c r="A1473">
        <v>38863</v>
      </c>
      <c r="B1473" t="s">
        <v>21293</v>
      </c>
      <c r="C1473" t="s">
        <v>2747</v>
      </c>
      <c r="D1473" t="s">
        <v>2749</v>
      </c>
      <c r="E1473" s="557" t="s">
        <v>11693</v>
      </c>
      <c r="F1473" s="225"/>
    </row>
    <row r="1474" spans="1:6">
      <c r="A1474">
        <v>38865</v>
      </c>
      <c r="B1474" t="s">
        <v>21294</v>
      </c>
      <c r="C1474" t="s">
        <v>2747</v>
      </c>
      <c r="D1474" t="s">
        <v>2749</v>
      </c>
      <c r="E1474" s="557" t="s">
        <v>12638</v>
      </c>
      <c r="F1474" s="226"/>
    </row>
    <row r="1475" spans="1:6">
      <c r="A1475">
        <v>38864</v>
      </c>
      <c r="B1475" t="s">
        <v>21295</v>
      </c>
      <c r="C1475" t="s">
        <v>2747</v>
      </c>
      <c r="D1475" t="s">
        <v>2749</v>
      </c>
      <c r="E1475" s="557" t="s">
        <v>11241</v>
      </c>
      <c r="F1475" s="225"/>
    </row>
    <row r="1476" spans="1:6">
      <c r="A1476">
        <v>38866</v>
      </c>
      <c r="B1476" t="s">
        <v>21296</v>
      </c>
      <c r="C1476" t="s">
        <v>2747</v>
      </c>
      <c r="D1476" t="s">
        <v>2749</v>
      </c>
      <c r="E1476" s="557" t="s">
        <v>9055</v>
      </c>
      <c r="F1476" s="226"/>
    </row>
    <row r="1477" spans="1:6">
      <c r="A1477">
        <v>38868</v>
      </c>
      <c r="B1477" t="s">
        <v>21297</v>
      </c>
      <c r="C1477" t="s">
        <v>2747</v>
      </c>
      <c r="D1477" t="s">
        <v>2749</v>
      </c>
      <c r="E1477" s="557" t="s">
        <v>12726</v>
      </c>
      <c r="F1477" s="225"/>
    </row>
    <row r="1478" spans="1:6">
      <c r="A1478">
        <v>38853</v>
      </c>
      <c r="B1478" t="s">
        <v>21298</v>
      </c>
      <c r="C1478" t="s">
        <v>2747</v>
      </c>
      <c r="D1478" t="s">
        <v>2749</v>
      </c>
      <c r="E1478" s="557" t="s">
        <v>8930</v>
      </c>
      <c r="F1478" s="226"/>
    </row>
    <row r="1479" spans="1:6">
      <c r="A1479">
        <v>38854</v>
      </c>
      <c r="B1479" t="s">
        <v>21299</v>
      </c>
      <c r="C1479" t="s">
        <v>2747</v>
      </c>
      <c r="D1479" t="s">
        <v>2749</v>
      </c>
      <c r="E1479" s="557" t="s">
        <v>11882</v>
      </c>
      <c r="F1479" s="225"/>
    </row>
    <row r="1480" spans="1:6">
      <c r="A1480">
        <v>38855</v>
      </c>
      <c r="B1480" t="s">
        <v>21300</v>
      </c>
      <c r="C1480" t="s">
        <v>2747</v>
      </c>
      <c r="D1480" t="s">
        <v>2749</v>
      </c>
      <c r="E1480" s="557" t="s">
        <v>12645</v>
      </c>
      <c r="F1480" s="226"/>
    </row>
    <row r="1481" spans="1:6">
      <c r="A1481">
        <v>38856</v>
      </c>
      <c r="B1481" t="s">
        <v>21301</v>
      </c>
      <c r="C1481" t="s">
        <v>2747</v>
      </c>
      <c r="D1481" t="s">
        <v>2749</v>
      </c>
      <c r="E1481" s="557" t="s">
        <v>9162</v>
      </c>
      <c r="F1481" s="225"/>
    </row>
    <row r="1482" spans="1:6">
      <c r="A1482">
        <v>38857</v>
      </c>
      <c r="B1482" t="s">
        <v>21302</v>
      </c>
      <c r="C1482" t="s">
        <v>2747</v>
      </c>
      <c r="D1482" t="s">
        <v>2749</v>
      </c>
      <c r="E1482" s="557" t="s">
        <v>16321</v>
      </c>
      <c r="F1482" s="226"/>
    </row>
    <row r="1483" spans="1:6">
      <c r="A1483">
        <v>38858</v>
      </c>
      <c r="B1483" t="s">
        <v>21303</v>
      </c>
      <c r="C1483" t="s">
        <v>2747</v>
      </c>
      <c r="D1483" t="s">
        <v>2749</v>
      </c>
      <c r="E1483" s="557" t="s">
        <v>9657</v>
      </c>
      <c r="F1483" s="225"/>
    </row>
    <row r="1484" spans="1:6">
      <c r="A1484">
        <v>38859</v>
      </c>
      <c r="B1484" t="s">
        <v>21304</v>
      </c>
      <c r="C1484" t="s">
        <v>2747</v>
      </c>
      <c r="D1484" t="s">
        <v>2749</v>
      </c>
      <c r="E1484" s="557" t="s">
        <v>17614</v>
      </c>
      <c r="F1484" s="226"/>
    </row>
    <row r="1485" spans="1:6">
      <c r="A1485">
        <v>3104</v>
      </c>
      <c r="B1485" t="s">
        <v>21305</v>
      </c>
      <c r="C1485" t="s">
        <v>2760</v>
      </c>
      <c r="D1485" t="s">
        <v>2160</v>
      </c>
      <c r="E1485" s="557" t="s">
        <v>21306</v>
      </c>
      <c r="F1485" s="225"/>
    </row>
    <row r="1486" spans="1:6">
      <c r="A1486">
        <v>1607</v>
      </c>
      <c r="B1486" t="s">
        <v>21307</v>
      </c>
      <c r="C1486" t="s">
        <v>2760</v>
      </c>
      <c r="D1486" t="s">
        <v>2160</v>
      </c>
      <c r="E1486" s="557" t="s">
        <v>4950</v>
      </c>
      <c r="F1486" s="226"/>
    </row>
    <row r="1487" spans="1:6">
      <c r="A1487">
        <v>38169</v>
      </c>
      <c r="B1487" t="s">
        <v>21308</v>
      </c>
      <c r="C1487" t="s">
        <v>2760</v>
      </c>
      <c r="D1487" t="s">
        <v>2160</v>
      </c>
      <c r="E1487" s="557" t="s">
        <v>21309</v>
      </c>
      <c r="F1487" s="225"/>
    </row>
    <row r="1488" spans="1:6">
      <c r="A1488">
        <v>6142</v>
      </c>
      <c r="B1488" t="s">
        <v>21310</v>
      </c>
      <c r="C1488" t="s">
        <v>2747</v>
      </c>
      <c r="D1488" t="s">
        <v>2160</v>
      </c>
      <c r="E1488" s="557" t="s">
        <v>8895</v>
      </c>
      <c r="F1488" s="226"/>
    </row>
    <row r="1489" spans="1:6">
      <c r="A1489">
        <v>11686</v>
      </c>
      <c r="B1489" t="s">
        <v>21311</v>
      </c>
      <c r="C1489" t="s">
        <v>2747</v>
      </c>
      <c r="D1489" t="s">
        <v>2160</v>
      </c>
      <c r="E1489" s="557" t="s">
        <v>12054</v>
      </c>
      <c r="F1489" s="225"/>
    </row>
    <row r="1490" spans="1:6">
      <c r="A1490">
        <v>37598</v>
      </c>
      <c r="B1490" t="s">
        <v>21312</v>
      </c>
      <c r="C1490" t="s">
        <v>2747</v>
      </c>
      <c r="D1490" t="s">
        <v>2749</v>
      </c>
      <c r="E1490" s="557" t="s">
        <v>11747</v>
      </c>
      <c r="F1490" s="226"/>
    </row>
    <row r="1491" spans="1:6">
      <c r="A1491">
        <v>25398</v>
      </c>
      <c r="B1491" t="s">
        <v>21313</v>
      </c>
      <c r="C1491" t="s">
        <v>2747</v>
      </c>
      <c r="D1491" t="s">
        <v>2749</v>
      </c>
      <c r="E1491" s="557" t="s">
        <v>21314</v>
      </c>
      <c r="F1491" s="225"/>
    </row>
    <row r="1492" spans="1:6">
      <c r="A1492">
        <v>25399</v>
      </c>
      <c r="B1492" t="s">
        <v>21315</v>
      </c>
      <c r="C1492" t="s">
        <v>2747</v>
      </c>
      <c r="D1492" t="s">
        <v>2749</v>
      </c>
      <c r="E1492" s="557" t="s">
        <v>21316</v>
      </c>
      <c r="F1492" s="226"/>
    </row>
    <row r="1493" spans="1:6">
      <c r="A1493">
        <v>43440</v>
      </c>
      <c r="B1493" t="s">
        <v>21317</v>
      </c>
      <c r="C1493" t="s">
        <v>2747</v>
      </c>
      <c r="D1493" t="s">
        <v>2160</v>
      </c>
      <c r="E1493" s="557" t="s">
        <v>21318</v>
      </c>
      <c r="F1493" s="225"/>
    </row>
    <row r="1494" spans="1:6">
      <c r="A1494">
        <v>10667</v>
      </c>
      <c r="B1494" t="s">
        <v>21319</v>
      </c>
      <c r="C1494" t="s">
        <v>2747</v>
      </c>
      <c r="D1494" t="s">
        <v>2749</v>
      </c>
      <c r="E1494" s="557" t="s">
        <v>17615</v>
      </c>
      <c r="F1494" s="226"/>
    </row>
    <row r="1495" spans="1:6">
      <c r="A1495">
        <v>1613</v>
      </c>
      <c r="B1495" t="s">
        <v>21320</v>
      </c>
      <c r="C1495" t="s">
        <v>2747</v>
      </c>
      <c r="D1495" t="s">
        <v>2160</v>
      </c>
      <c r="E1495" s="557" t="s">
        <v>21321</v>
      </c>
      <c r="F1495" s="225"/>
    </row>
    <row r="1496" spans="1:6">
      <c r="A1496">
        <v>1626</v>
      </c>
      <c r="B1496" t="s">
        <v>21322</v>
      </c>
      <c r="C1496" t="s">
        <v>2747</v>
      </c>
      <c r="D1496" t="s">
        <v>2160</v>
      </c>
      <c r="E1496" s="557" t="s">
        <v>21323</v>
      </c>
      <c r="F1496" s="226"/>
    </row>
    <row r="1497" spans="1:6">
      <c r="A1497">
        <v>1625</v>
      </c>
      <c r="B1497" t="s">
        <v>21324</v>
      </c>
      <c r="C1497" t="s">
        <v>2747</v>
      </c>
      <c r="D1497" t="s">
        <v>2160</v>
      </c>
      <c r="E1497" s="557" t="s">
        <v>21325</v>
      </c>
      <c r="F1497" s="225"/>
    </row>
    <row r="1498" spans="1:6">
      <c r="A1498">
        <v>1622</v>
      </c>
      <c r="B1498" t="s">
        <v>21326</v>
      </c>
      <c r="C1498" t="s">
        <v>2747</v>
      </c>
      <c r="D1498" t="s">
        <v>2160</v>
      </c>
      <c r="E1498" s="557" t="s">
        <v>21327</v>
      </c>
      <c r="F1498" s="226"/>
    </row>
    <row r="1499" spans="1:6">
      <c r="A1499">
        <v>1620</v>
      </c>
      <c r="B1499" t="s">
        <v>21328</v>
      </c>
      <c r="C1499" t="s">
        <v>2747</v>
      </c>
      <c r="D1499" t="s">
        <v>2160</v>
      </c>
      <c r="E1499" s="557" t="s">
        <v>21329</v>
      </c>
      <c r="F1499" s="225"/>
    </row>
    <row r="1500" spans="1:6">
      <c r="A1500">
        <v>1629</v>
      </c>
      <c r="B1500" t="s">
        <v>21330</v>
      </c>
      <c r="C1500" t="s">
        <v>2747</v>
      </c>
      <c r="D1500" t="s">
        <v>2160</v>
      </c>
      <c r="E1500" s="557" t="s">
        <v>21331</v>
      </c>
      <c r="F1500" s="226"/>
    </row>
    <row r="1501" spans="1:6">
      <c r="A1501">
        <v>1627</v>
      </c>
      <c r="B1501" t="s">
        <v>21332</v>
      </c>
      <c r="C1501" t="s">
        <v>2747</v>
      </c>
      <c r="D1501" t="s">
        <v>2160</v>
      </c>
      <c r="E1501" s="557" t="s">
        <v>21333</v>
      </c>
      <c r="F1501" s="225"/>
    </row>
    <row r="1502" spans="1:6">
      <c r="A1502">
        <v>1623</v>
      </c>
      <c r="B1502" t="s">
        <v>21334</v>
      </c>
      <c r="C1502" t="s">
        <v>2747</v>
      </c>
      <c r="D1502" t="s">
        <v>2160</v>
      </c>
      <c r="E1502" s="557" t="s">
        <v>21335</v>
      </c>
      <c r="F1502" s="226"/>
    </row>
    <row r="1503" spans="1:6">
      <c r="A1503">
        <v>1619</v>
      </c>
      <c r="B1503" t="s">
        <v>21336</v>
      </c>
      <c r="C1503" t="s">
        <v>2747</v>
      </c>
      <c r="D1503" t="s">
        <v>2160</v>
      </c>
      <c r="E1503" s="557" t="s">
        <v>21337</v>
      </c>
      <c r="F1503" s="225"/>
    </row>
    <row r="1504" spans="1:6">
      <c r="A1504">
        <v>1630</v>
      </c>
      <c r="B1504" t="s">
        <v>21338</v>
      </c>
      <c r="C1504" t="s">
        <v>2747</v>
      </c>
      <c r="D1504" t="s">
        <v>2160</v>
      </c>
      <c r="E1504" s="557" t="s">
        <v>21339</v>
      </c>
      <c r="F1504" s="226"/>
    </row>
    <row r="1505" spans="1:6">
      <c r="A1505">
        <v>1616</v>
      </c>
      <c r="B1505" t="s">
        <v>21340</v>
      </c>
      <c r="C1505" t="s">
        <v>2747</v>
      </c>
      <c r="D1505" t="s">
        <v>2160</v>
      </c>
      <c r="E1505" s="557" t="s">
        <v>21341</v>
      </c>
      <c r="F1505" s="225"/>
    </row>
    <row r="1506" spans="1:6">
      <c r="A1506">
        <v>1614</v>
      </c>
      <c r="B1506" t="s">
        <v>21342</v>
      </c>
      <c r="C1506" t="s">
        <v>2747</v>
      </c>
      <c r="D1506" t="s">
        <v>2160</v>
      </c>
      <c r="E1506" s="557" t="s">
        <v>21343</v>
      </c>
      <c r="F1506" s="226"/>
    </row>
    <row r="1507" spans="1:6">
      <c r="A1507">
        <v>1617</v>
      </c>
      <c r="B1507" t="s">
        <v>21344</v>
      </c>
      <c r="C1507" t="s">
        <v>2747</v>
      </c>
      <c r="D1507" t="s">
        <v>2160</v>
      </c>
      <c r="E1507" s="557" t="s">
        <v>21345</v>
      </c>
      <c r="F1507" s="225"/>
    </row>
    <row r="1508" spans="1:6">
      <c r="A1508">
        <v>1621</v>
      </c>
      <c r="B1508" t="s">
        <v>21346</v>
      </c>
      <c r="C1508" t="s">
        <v>2747</v>
      </c>
      <c r="D1508" t="s">
        <v>2160</v>
      </c>
      <c r="E1508" s="557" t="s">
        <v>21347</v>
      </c>
      <c r="F1508" s="226"/>
    </row>
    <row r="1509" spans="1:6">
      <c r="A1509">
        <v>1624</v>
      </c>
      <c r="B1509" t="s">
        <v>21348</v>
      </c>
      <c r="C1509" t="s">
        <v>2747</v>
      </c>
      <c r="D1509" t="s">
        <v>2160</v>
      </c>
      <c r="E1509" s="557" t="s">
        <v>21349</v>
      </c>
      <c r="F1509" s="225"/>
    </row>
    <row r="1510" spans="1:6">
      <c r="A1510">
        <v>1615</v>
      </c>
      <c r="B1510" t="s">
        <v>21350</v>
      </c>
      <c r="C1510" t="s">
        <v>2747</v>
      </c>
      <c r="D1510" t="s">
        <v>2160</v>
      </c>
      <c r="E1510" s="557" t="s">
        <v>21351</v>
      </c>
      <c r="F1510" s="226"/>
    </row>
    <row r="1511" spans="1:6">
      <c r="A1511">
        <v>1612</v>
      </c>
      <c r="B1511" t="s">
        <v>21352</v>
      </c>
      <c r="C1511" t="s">
        <v>2747</v>
      </c>
      <c r="D1511" t="s">
        <v>2746</v>
      </c>
      <c r="E1511" s="557" t="s">
        <v>17611</v>
      </c>
      <c r="F1511" s="225"/>
    </row>
    <row r="1512" spans="1:6">
      <c r="A1512">
        <v>1618</v>
      </c>
      <c r="B1512" t="s">
        <v>21353</v>
      </c>
      <c r="C1512" t="s">
        <v>2747</v>
      </c>
      <c r="D1512" t="s">
        <v>2160</v>
      </c>
      <c r="E1512" s="557" t="s">
        <v>21354</v>
      </c>
      <c r="F1512" s="226"/>
    </row>
    <row r="1513" spans="1:6">
      <c r="A1513">
        <v>14211</v>
      </c>
      <c r="B1513" t="s">
        <v>21355</v>
      </c>
      <c r="C1513" t="s">
        <v>2747</v>
      </c>
      <c r="D1513" t="s">
        <v>2749</v>
      </c>
      <c r="E1513" s="557" t="s">
        <v>19433</v>
      </c>
      <c r="F1513" s="225"/>
    </row>
    <row r="1514" spans="1:6">
      <c r="A1514">
        <v>34500</v>
      </c>
      <c r="B1514" t="s">
        <v>21356</v>
      </c>
      <c r="C1514" t="s">
        <v>2745</v>
      </c>
      <c r="D1514" t="s">
        <v>2160</v>
      </c>
      <c r="E1514" s="557" t="s">
        <v>21357</v>
      </c>
      <c r="F1514" s="226"/>
    </row>
    <row r="1515" spans="1:6">
      <c r="A1515">
        <v>40934</v>
      </c>
      <c r="B1515" t="s">
        <v>21358</v>
      </c>
      <c r="C1515" t="s">
        <v>2754</v>
      </c>
      <c r="D1515" t="s">
        <v>2160</v>
      </c>
      <c r="E1515" s="557" t="s">
        <v>21359</v>
      </c>
      <c r="F1515" s="225"/>
    </row>
    <row r="1516" spans="1:6">
      <c r="A1516">
        <v>38200</v>
      </c>
      <c r="B1516" t="s">
        <v>21360</v>
      </c>
      <c r="C1516" t="s">
        <v>2761</v>
      </c>
      <c r="D1516" t="s">
        <v>2160</v>
      </c>
      <c r="E1516" s="557" t="s">
        <v>21361</v>
      </c>
      <c r="F1516" s="226"/>
    </row>
    <row r="1517" spans="1:6">
      <c r="A1517">
        <v>39269</v>
      </c>
      <c r="B1517" t="s">
        <v>21362</v>
      </c>
      <c r="C1517" t="s">
        <v>2751</v>
      </c>
      <c r="D1517" t="s">
        <v>2160</v>
      </c>
      <c r="E1517" s="557" t="s">
        <v>8910</v>
      </c>
      <c r="F1517" s="225"/>
    </row>
    <row r="1518" spans="1:6">
      <c r="A1518">
        <v>11889</v>
      </c>
      <c r="B1518" t="s">
        <v>21363</v>
      </c>
      <c r="C1518" t="s">
        <v>2751</v>
      </c>
      <c r="D1518" t="s">
        <v>2160</v>
      </c>
      <c r="E1518" s="557" t="s">
        <v>5397</v>
      </c>
      <c r="F1518" s="226"/>
    </row>
    <row r="1519" spans="1:6">
      <c r="A1519">
        <v>39270</v>
      </c>
      <c r="B1519" t="s">
        <v>21364</v>
      </c>
      <c r="C1519" t="s">
        <v>2751</v>
      </c>
      <c r="D1519" t="s">
        <v>2160</v>
      </c>
      <c r="E1519" s="557" t="s">
        <v>7927</v>
      </c>
      <c r="F1519" s="225"/>
    </row>
    <row r="1520" spans="1:6">
      <c r="A1520">
        <v>11890</v>
      </c>
      <c r="B1520" t="s">
        <v>21365</v>
      </c>
      <c r="C1520" t="s">
        <v>2751</v>
      </c>
      <c r="D1520" t="s">
        <v>2160</v>
      </c>
      <c r="E1520" s="557" t="s">
        <v>8836</v>
      </c>
      <c r="F1520" s="226"/>
    </row>
    <row r="1521" spans="1:6">
      <c r="A1521">
        <v>11891</v>
      </c>
      <c r="B1521" t="s">
        <v>21366</v>
      </c>
      <c r="C1521" t="s">
        <v>2751</v>
      </c>
      <c r="D1521" t="s">
        <v>2160</v>
      </c>
      <c r="E1521" s="557" t="s">
        <v>9264</v>
      </c>
      <c r="F1521" s="225"/>
    </row>
    <row r="1522" spans="1:6">
      <c r="A1522">
        <v>11892</v>
      </c>
      <c r="B1522" t="s">
        <v>21367</v>
      </c>
      <c r="C1522" t="s">
        <v>2751</v>
      </c>
      <c r="D1522" t="s">
        <v>2160</v>
      </c>
      <c r="E1522" s="557" t="s">
        <v>11194</v>
      </c>
      <c r="F1522" s="226"/>
    </row>
    <row r="1523" spans="1:6">
      <c r="A1523">
        <v>37601</v>
      </c>
      <c r="B1523" t="s">
        <v>21368</v>
      </c>
      <c r="C1523" t="s">
        <v>2751</v>
      </c>
      <c r="D1523" t="s">
        <v>2749</v>
      </c>
      <c r="E1523" s="557" t="s">
        <v>5986</v>
      </c>
      <c r="F1523" s="225"/>
    </row>
    <row r="1524" spans="1:6">
      <c r="A1524">
        <v>1634</v>
      </c>
      <c r="B1524" t="s">
        <v>21369</v>
      </c>
      <c r="C1524" t="s">
        <v>2751</v>
      </c>
      <c r="D1524" t="s">
        <v>2749</v>
      </c>
      <c r="E1524" s="557" t="s">
        <v>11206</v>
      </c>
      <c r="F1524" s="226"/>
    </row>
    <row r="1525" spans="1:6">
      <c r="A1525">
        <v>5086</v>
      </c>
      <c r="B1525" t="s">
        <v>21370</v>
      </c>
      <c r="C1525" t="s">
        <v>2752</v>
      </c>
      <c r="D1525" t="s">
        <v>2160</v>
      </c>
      <c r="E1525" s="557" t="s">
        <v>21371</v>
      </c>
      <c r="F1525" s="225"/>
    </row>
    <row r="1526" spans="1:6">
      <c r="A1526">
        <v>11280</v>
      </c>
      <c r="B1526" t="s">
        <v>21372</v>
      </c>
      <c r="C1526" t="s">
        <v>2747</v>
      </c>
      <c r="D1526" t="s">
        <v>2160</v>
      </c>
      <c r="E1526" s="557" t="s">
        <v>21373</v>
      </c>
      <c r="F1526" s="226"/>
    </row>
    <row r="1527" spans="1:6">
      <c r="A1527">
        <v>40519</v>
      </c>
      <c r="B1527" t="s">
        <v>21374</v>
      </c>
      <c r="C1527" t="s">
        <v>2747</v>
      </c>
      <c r="D1527" t="s">
        <v>2160</v>
      </c>
      <c r="E1527" s="557" t="s">
        <v>21375</v>
      </c>
      <c r="F1527" s="225"/>
    </row>
    <row r="1528" spans="1:6">
      <c r="A1528">
        <v>39869</v>
      </c>
      <c r="B1528" t="s">
        <v>21376</v>
      </c>
      <c r="C1528" t="s">
        <v>2747</v>
      </c>
      <c r="D1528" t="s">
        <v>2749</v>
      </c>
      <c r="E1528" s="557" t="s">
        <v>12655</v>
      </c>
      <c r="F1528" s="226"/>
    </row>
    <row r="1529" spans="1:6">
      <c r="A1529">
        <v>39870</v>
      </c>
      <c r="B1529" t="s">
        <v>21377</v>
      </c>
      <c r="C1529" t="s">
        <v>2747</v>
      </c>
      <c r="D1529" t="s">
        <v>2749</v>
      </c>
      <c r="E1529" s="557" t="s">
        <v>12193</v>
      </c>
      <c r="F1529" s="225"/>
    </row>
    <row r="1530" spans="1:6">
      <c r="A1530">
        <v>39871</v>
      </c>
      <c r="B1530" t="s">
        <v>21378</v>
      </c>
      <c r="C1530" t="s">
        <v>2747</v>
      </c>
      <c r="D1530" t="s">
        <v>2749</v>
      </c>
      <c r="E1530" s="557" t="s">
        <v>11238</v>
      </c>
      <c r="F1530" s="226"/>
    </row>
    <row r="1531" spans="1:6">
      <c r="A1531">
        <v>12722</v>
      </c>
      <c r="B1531" t="s">
        <v>21379</v>
      </c>
      <c r="C1531" t="s">
        <v>2747</v>
      </c>
      <c r="D1531" t="s">
        <v>2749</v>
      </c>
      <c r="E1531" s="557" t="s">
        <v>21380</v>
      </c>
      <c r="F1531" s="225"/>
    </row>
    <row r="1532" spans="1:6">
      <c r="A1532">
        <v>12714</v>
      </c>
      <c r="B1532" t="s">
        <v>21381</v>
      </c>
      <c r="C1532" t="s">
        <v>2747</v>
      </c>
      <c r="D1532" t="s">
        <v>2749</v>
      </c>
      <c r="E1532" s="557" t="s">
        <v>8864</v>
      </c>
      <c r="F1532" s="226"/>
    </row>
    <row r="1533" spans="1:6">
      <c r="A1533">
        <v>12715</v>
      </c>
      <c r="B1533" t="s">
        <v>21382</v>
      </c>
      <c r="C1533" t="s">
        <v>2747</v>
      </c>
      <c r="D1533" t="s">
        <v>2749</v>
      </c>
      <c r="E1533" s="557" t="s">
        <v>21383</v>
      </c>
      <c r="F1533" s="225"/>
    </row>
    <row r="1534" spans="1:6">
      <c r="A1534">
        <v>12716</v>
      </c>
      <c r="B1534" t="s">
        <v>21384</v>
      </c>
      <c r="C1534" t="s">
        <v>2747</v>
      </c>
      <c r="D1534" t="s">
        <v>2749</v>
      </c>
      <c r="E1534" s="557" t="s">
        <v>18609</v>
      </c>
      <c r="F1534" s="226"/>
    </row>
    <row r="1535" spans="1:6">
      <c r="A1535">
        <v>12717</v>
      </c>
      <c r="B1535" t="s">
        <v>21385</v>
      </c>
      <c r="C1535" t="s">
        <v>2747</v>
      </c>
      <c r="D1535" t="s">
        <v>2749</v>
      </c>
      <c r="E1535" s="557" t="s">
        <v>21386</v>
      </c>
      <c r="F1535" s="225"/>
    </row>
    <row r="1536" spans="1:6">
      <c r="A1536">
        <v>12718</v>
      </c>
      <c r="B1536" t="s">
        <v>21387</v>
      </c>
      <c r="C1536" t="s">
        <v>2747</v>
      </c>
      <c r="D1536" t="s">
        <v>2749</v>
      </c>
      <c r="E1536" s="557" t="s">
        <v>21388</v>
      </c>
      <c r="F1536" s="226"/>
    </row>
    <row r="1537" spans="1:6">
      <c r="A1537">
        <v>12719</v>
      </c>
      <c r="B1537" t="s">
        <v>21389</v>
      </c>
      <c r="C1537" t="s">
        <v>2747</v>
      </c>
      <c r="D1537" t="s">
        <v>2749</v>
      </c>
      <c r="E1537" s="557" t="s">
        <v>21390</v>
      </c>
      <c r="F1537" s="225"/>
    </row>
    <row r="1538" spans="1:6">
      <c r="A1538">
        <v>12720</v>
      </c>
      <c r="B1538" t="s">
        <v>21391</v>
      </c>
      <c r="C1538" t="s">
        <v>2747</v>
      </c>
      <c r="D1538" t="s">
        <v>2749</v>
      </c>
      <c r="E1538" s="557" t="s">
        <v>21392</v>
      </c>
      <c r="F1538" s="226"/>
    </row>
    <row r="1539" spans="1:6">
      <c r="A1539">
        <v>12721</v>
      </c>
      <c r="B1539" t="s">
        <v>21393</v>
      </c>
      <c r="C1539" t="s">
        <v>2747</v>
      </c>
      <c r="D1539" t="s">
        <v>2749</v>
      </c>
      <c r="E1539" s="557" t="s">
        <v>21394</v>
      </c>
      <c r="F1539" s="225"/>
    </row>
    <row r="1540" spans="1:6">
      <c r="A1540">
        <v>3468</v>
      </c>
      <c r="B1540" t="s">
        <v>21395</v>
      </c>
      <c r="C1540" t="s">
        <v>2747</v>
      </c>
      <c r="D1540" t="s">
        <v>2160</v>
      </c>
      <c r="E1540" s="557" t="s">
        <v>12766</v>
      </c>
      <c r="F1540" s="226"/>
    </row>
    <row r="1541" spans="1:6">
      <c r="A1541">
        <v>3465</v>
      </c>
      <c r="B1541" t="s">
        <v>21396</v>
      </c>
      <c r="C1541" t="s">
        <v>2747</v>
      </c>
      <c r="D1541" t="s">
        <v>2160</v>
      </c>
      <c r="E1541" s="557" t="s">
        <v>11744</v>
      </c>
      <c r="F1541" s="225"/>
    </row>
    <row r="1542" spans="1:6">
      <c r="A1542">
        <v>12403</v>
      </c>
      <c r="B1542" t="s">
        <v>21397</v>
      </c>
      <c r="C1542" t="s">
        <v>2747</v>
      </c>
      <c r="D1542" t="s">
        <v>2160</v>
      </c>
      <c r="E1542" s="557" t="s">
        <v>16996</v>
      </c>
      <c r="F1542" s="226"/>
    </row>
    <row r="1543" spans="1:6">
      <c r="A1543">
        <v>3463</v>
      </c>
      <c r="B1543" t="s">
        <v>21398</v>
      </c>
      <c r="C1543" t="s">
        <v>2747</v>
      </c>
      <c r="D1543" t="s">
        <v>2160</v>
      </c>
      <c r="E1543" s="557" t="s">
        <v>6685</v>
      </c>
      <c r="F1543" s="225"/>
    </row>
    <row r="1544" spans="1:6">
      <c r="A1544">
        <v>3464</v>
      </c>
      <c r="B1544" t="s">
        <v>21399</v>
      </c>
      <c r="C1544" t="s">
        <v>2747</v>
      </c>
      <c r="D1544" t="s">
        <v>2160</v>
      </c>
      <c r="E1544" s="557" t="s">
        <v>6685</v>
      </c>
      <c r="F1544" s="226"/>
    </row>
    <row r="1545" spans="1:6">
      <c r="A1545">
        <v>3466</v>
      </c>
      <c r="B1545" t="s">
        <v>21400</v>
      </c>
      <c r="C1545" t="s">
        <v>2747</v>
      </c>
      <c r="D1545" t="s">
        <v>2160</v>
      </c>
      <c r="E1545" s="557" t="s">
        <v>12247</v>
      </c>
      <c r="F1545" s="225"/>
    </row>
    <row r="1546" spans="1:6">
      <c r="A1546">
        <v>3467</v>
      </c>
      <c r="B1546" t="s">
        <v>21401</v>
      </c>
      <c r="C1546" t="s">
        <v>2747</v>
      </c>
      <c r="D1546" t="s">
        <v>2160</v>
      </c>
      <c r="E1546" s="557" t="s">
        <v>17618</v>
      </c>
      <c r="F1546" s="226"/>
    </row>
    <row r="1547" spans="1:6">
      <c r="A1547">
        <v>3462</v>
      </c>
      <c r="B1547" t="s">
        <v>21402</v>
      </c>
      <c r="C1547" t="s">
        <v>2747</v>
      </c>
      <c r="D1547" t="s">
        <v>2160</v>
      </c>
      <c r="E1547" s="557" t="s">
        <v>7277</v>
      </c>
      <c r="F1547" s="225"/>
    </row>
    <row r="1548" spans="1:6">
      <c r="A1548">
        <v>3446</v>
      </c>
      <c r="B1548" t="s">
        <v>21403</v>
      </c>
      <c r="C1548" t="s">
        <v>2747</v>
      </c>
      <c r="D1548" t="s">
        <v>2160</v>
      </c>
      <c r="E1548" s="557" t="s">
        <v>12163</v>
      </c>
      <c r="F1548" s="226"/>
    </row>
    <row r="1549" spans="1:6">
      <c r="A1549">
        <v>3445</v>
      </c>
      <c r="B1549" t="s">
        <v>21404</v>
      </c>
      <c r="C1549" t="s">
        <v>2747</v>
      </c>
      <c r="D1549" t="s">
        <v>2160</v>
      </c>
      <c r="E1549" s="557" t="s">
        <v>9664</v>
      </c>
      <c r="F1549" s="225"/>
    </row>
    <row r="1550" spans="1:6">
      <c r="A1550">
        <v>3441</v>
      </c>
      <c r="B1550" t="s">
        <v>21405</v>
      </c>
      <c r="C1550" t="s">
        <v>2747</v>
      </c>
      <c r="D1550" t="s">
        <v>2160</v>
      </c>
      <c r="E1550" s="557" t="s">
        <v>4913</v>
      </c>
      <c r="F1550" s="226"/>
    </row>
    <row r="1551" spans="1:6">
      <c r="A1551">
        <v>3444</v>
      </c>
      <c r="B1551" t="s">
        <v>21406</v>
      </c>
      <c r="C1551" t="s">
        <v>2747</v>
      </c>
      <c r="D1551" t="s">
        <v>2160</v>
      </c>
      <c r="E1551" s="557" t="s">
        <v>11235</v>
      </c>
      <c r="F1551" s="225"/>
    </row>
    <row r="1552" spans="1:6">
      <c r="A1552">
        <v>12402</v>
      </c>
      <c r="B1552" t="s">
        <v>21407</v>
      </c>
      <c r="C1552" t="s">
        <v>2747</v>
      </c>
      <c r="D1552" t="s">
        <v>2160</v>
      </c>
      <c r="E1552" s="557" t="s">
        <v>17619</v>
      </c>
      <c r="F1552" s="226"/>
    </row>
    <row r="1553" spans="1:6">
      <c r="A1553">
        <v>3447</v>
      </c>
      <c r="B1553" t="s">
        <v>21408</v>
      </c>
      <c r="C1553" t="s">
        <v>2747</v>
      </c>
      <c r="D1553" t="s">
        <v>2160</v>
      </c>
      <c r="E1553" s="557" t="s">
        <v>12724</v>
      </c>
      <c r="F1553" s="225"/>
    </row>
    <row r="1554" spans="1:6">
      <c r="A1554">
        <v>3442</v>
      </c>
      <c r="B1554" t="s">
        <v>21409</v>
      </c>
      <c r="C1554" t="s">
        <v>2747</v>
      </c>
      <c r="D1554" t="s">
        <v>2160</v>
      </c>
      <c r="E1554" s="557" t="s">
        <v>8913</v>
      </c>
      <c r="F1554" s="226"/>
    </row>
    <row r="1555" spans="1:6">
      <c r="A1555">
        <v>3448</v>
      </c>
      <c r="B1555" t="s">
        <v>21410</v>
      </c>
      <c r="C1555" t="s">
        <v>2747</v>
      </c>
      <c r="D1555" t="s">
        <v>2160</v>
      </c>
      <c r="E1555" s="557" t="s">
        <v>17620</v>
      </c>
      <c r="F1555" s="225"/>
    </row>
    <row r="1556" spans="1:6">
      <c r="A1556">
        <v>3449</v>
      </c>
      <c r="B1556" t="s">
        <v>21411</v>
      </c>
      <c r="C1556" t="s">
        <v>2747</v>
      </c>
      <c r="D1556" t="s">
        <v>2160</v>
      </c>
      <c r="E1556" s="557" t="s">
        <v>17621</v>
      </c>
      <c r="F1556" s="226"/>
    </row>
    <row r="1557" spans="1:6">
      <c r="A1557">
        <v>37438</v>
      </c>
      <c r="B1557" t="s">
        <v>21412</v>
      </c>
      <c r="C1557" t="s">
        <v>2747</v>
      </c>
      <c r="D1557" t="s">
        <v>2749</v>
      </c>
      <c r="E1557" s="557" t="s">
        <v>21413</v>
      </c>
      <c r="F1557" s="225"/>
    </row>
    <row r="1558" spans="1:6">
      <c r="A1558">
        <v>37439</v>
      </c>
      <c r="B1558" t="s">
        <v>21414</v>
      </c>
      <c r="C1558" t="s">
        <v>2747</v>
      </c>
      <c r="D1558" t="s">
        <v>2749</v>
      </c>
      <c r="E1558" s="557" t="s">
        <v>21415</v>
      </c>
      <c r="F1558" s="226"/>
    </row>
    <row r="1559" spans="1:6">
      <c r="A1559">
        <v>37435</v>
      </c>
      <c r="B1559" t="s">
        <v>21416</v>
      </c>
      <c r="C1559" t="s">
        <v>2747</v>
      </c>
      <c r="D1559" t="s">
        <v>2749</v>
      </c>
      <c r="E1559" s="557" t="s">
        <v>21417</v>
      </c>
      <c r="F1559" s="225"/>
    </row>
    <row r="1560" spans="1:6">
      <c r="A1560">
        <v>37436</v>
      </c>
      <c r="B1560" t="s">
        <v>21418</v>
      </c>
      <c r="C1560" t="s">
        <v>2747</v>
      </c>
      <c r="D1560" t="s">
        <v>2749</v>
      </c>
      <c r="E1560" s="557" t="s">
        <v>12633</v>
      </c>
      <c r="F1560" s="226"/>
    </row>
    <row r="1561" spans="1:6">
      <c r="A1561">
        <v>37437</v>
      </c>
      <c r="B1561" t="s">
        <v>21419</v>
      </c>
      <c r="C1561" t="s">
        <v>2747</v>
      </c>
      <c r="D1561" t="s">
        <v>2749</v>
      </c>
      <c r="E1561" s="557" t="s">
        <v>21420</v>
      </c>
      <c r="F1561" s="225"/>
    </row>
    <row r="1562" spans="1:6">
      <c r="A1562">
        <v>3473</v>
      </c>
      <c r="B1562" t="s">
        <v>21421</v>
      </c>
      <c r="C1562" t="s">
        <v>2747</v>
      </c>
      <c r="D1562" t="s">
        <v>2160</v>
      </c>
      <c r="E1562" s="557" t="s">
        <v>11685</v>
      </c>
      <c r="F1562" s="226"/>
    </row>
    <row r="1563" spans="1:6">
      <c r="A1563">
        <v>3474</v>
      </c>
      <c r="B1563" t="s">
        <v>21422</v>
      </c>
      <c r="C1563" t="s">
        <v>2747</v>
      </c>
      <c r="D1563" t="s">
        <v>2160</v>
      </c>
      <c r="E1563" s="557" t="s">
        <v>12153</v>
      </c>
      <c r="F1563" s="225"/>
    </row>
    <row r="1564" spans="1:6">
      <c r="A1564">
        <v>3450</v>
      </c>
      <c r="B1564" t="s">
        <v>21423</v>
      </c>
      <c r="C1564" t="s">
        <v>2747</v>
      </c>
      <c r="D1564" t="s">
        <v>2160</v>
      </c>
      <c r="E1564" s="557" t="s">
        <v>6508</v>
      </c>
      <c r="F1564" s="226"/>
    </row>
    <row r="1565" spans="1:6">
      <c r="A1565">
        <v>3443</v>
      </c>
      <c r="B1565" t="s">
        <v>21424</v>
      </c>
      <c r="C1565" t="s">
        <v>2747</v>
      </c>
      <c r="D1565" t="s">
        <v>2160</v>
      </c>
      <c r="E1565" s="557" t="s">
        <v>13467</v>
      </c>
      <c r="F1565" s="225"/>
    </row>
    <row r="1566" spans="1:6">
      <c r="A1566">
        <v>3453</v>
      </c>
      <c r="B1566" t="s">
        <v>21425</v>
      </c>
      <c r="C1566" t="s">
        <v>2747</v>
      </c>
      <c r="D1566" t="s">
        <v>2160</v>
      </c>
      <c r="E1566" s="557" t="s">
        <v>17623</v>
      </c>
      <c r="F1566" s="226"/>
    </row>
    <row r="1567" spans="1:6">
      <c r="A1567">
        <v>3452</v>
      </c>
      <c r="B1567" t="s">
        <v>21426</v>
      </c>
      <c r="C1567" t="s">
        <v>2747</v>
      </c>
      <c r="D1567" t="s">
        <v>2160</v>
      </c>
      <c r="E1567" s="557" t="s">
        <v>12213</v>
      </c>
      <c r="F1567" s="225"/>
    </row>
    <row r="1568" spans="1:6">
      <c r="A1568">
        <v>3451</v>
      </c>
      <c r="B1568" t="s">
        <v>21427</v>
      </c>
      <c r="C1568" t="s">
        <v>2747</v>
      </c>
      <c r="D1568" t="s">
        <v>2160</v>
      </c>
      <c r="E1568" s="557" t="s">
        <v>11727</v>
      </c>
      <c r="F1568" s="226"/>
    </row>
    <row r="1569" spans="1:6">
      <c r="A1569">
        <v>3454</v>
      </c>
      <c r="B1569" t="s">
        <v>21428</v>
      </c>
      <c r="C1569" t="s">
        <v>2747</v>
      </c>
      <c r="D1569" t="s">
        <v>2160</v>
      </c>
      <c r="E1569" s="557" t="s">
        <v>13850</v>
      </c>
      <c r="F1569" s="225"/>
    </row>
    <row r="1570" spans="1:6">
      <c r="A1570">
        <v>3458</v>
      </c>
      <c r="B1570" t="s">
        <v>21429</v>
      </c>
      <c r="C1570" t="s">
        <v>2747</v>
      </c>
      <c r="D1570" t="s">
        <v>2160</v>
      </c>
      <c r="E1570" s="557" t="s">
        <v>5332</v>
      </c>
      <c r="F1570" s="226"/>
    </row>
    <row r="1571" spans="1:6">
      <c r="A1571">
        <v>3457</v>
      </c>
      <c r="B1571" t="s">
        <v>21430</v>
      </c>
      <c r="C1571" t="s">
        <v>2747</v>
      </c>
      <c r="D1571" t="s">
        <v>2160</v>
      </c>
      <c r="E1571" s="557" t="s">
        <v>13452</v>
      </c>
      <c r="F1571" s="225"/>
    </row>
    <row r="1572" spans="1:6">
      <c r="A1572">
        <v>3455</v>
      </c>
      <c r="B1572" t="s">
        <v>21431</v>
      </c>
      <c r="C1572" t="s">
        <v>2747</v>
      </c>
      <c r="D1572" t="s">
        <v>2160</v>
      </c>
      <c r="E1572" s="557" t="s">
        <v>11208</v>
      </c>
      <c r="F1572" s="226"/>
    </row>
    <row r="1573" spans="1:6">
      <c r="A1573">
        <v>3472</v>
      </c>
      <c r="B1573" t="s">
        <v>21432</v>
      </c>
      <c r="C1573" t="s">
        <v>2747</v>
      </c>
      <c r="D1573" t="s">
        <v>2160</v>
      </c>
      <c r="E1573" s="557" t="s">
        <v>9082</v>
      </c>
      <c r="F1573" s="225"/>
    </row>
    <row r="1574" spans="1:6">
      <c r="A1574">
        <v>3470</v>
      </c>
      <c r="B1574" t="s">
        <v>21433</v>
      </c>
      <c r="C1574" t="s">
        <v>2747</v>
      </c>
      <c r="D1574" t="s">
        <v>2160</v>
      </c>
      <c r="E1574" s="557" t="s">
        <v>17624</v>
      </c>
      <c r="F1574" s="226"/>
    </row>
    <row r="1575" spans="1:6">
      <c r="A1575">
        <v>3471</v>
      </c>
      <c r="B1575" t="s">
        <v>21434</v>
      </c>
      <c r="C1575" t="s">
        <v>2747</v>
      </c>
      <c r="D1575" t="s">
        <v>2160</v>
      </c>
      <c r="E1575" s="557" t="s">
        <v>12309</v>
      </c>
      <c r="F1575" s="225"/>
    </row>
    <row r="1576" spans="1:6">
      <c r="A1576">
        <v>3456</v>
      </c>
      <c r="B1576" t="s">
        <v>21435</v>
      </c>
      <c r="C1576" t="s">
        <v>2747</v>
      </c>
      <c r="D1576" t="s">
        <v>2160</v>
      </c>
      <c r="E1576" s="557" t="s">
        <v>8896</v>
      </c>
      <c r="F1576" s="226"/>
    </row>
    <row r="1577" spans="1:6">
      <c r="A1577">
        <v>3459</v>
      </c>
      <c r="B1577" t="s">
        <v>21436</v>
      </c>
      <c r="C1577" t="s">
        <v>2747</v>
      </c>
      <c r="D1577" t="s">
        <v>2160</v>
      </c>
      <c r="E1577" s="557" t="s">
        <v>17625</v>
      </c>
      <c r="F1577" s="225"/>
    </row>
    <row r="1578" spans="1:6">
      <c r="A1578">
        <v>3469</v>
      </c>
      <c r="B1578" t="s">
        <v>21437</v>
      </c>
      <c r="C1578" t="s">
        <v>2747</v>
      </c>
      <c r="D1578" t="s">
        <v>2160</v>
      </c>
      <c r="E1578" s="557" t="s">
        <v>17626</v>
      </c>
      <c r="F1578" s="226"/>
    </row>
    <row r="1579" spans="1:6">
      <c r="A1579">
        <v>3460</v>
      </c>
      <c r="B1579" t="s">
        <v>21438</v>
      </c>
      <c r="C1579" t="s">
        <v>2747</v>
      </c>
      <c r="D1579" t="s">
        <v>2160</v>
      </c>
      <c r="E1579" s="557" t="s">
        <v>17627</v>
      </c>
      <c r="F1579" s="225"/>
    </row>
    <row r="1580" spans="1:6">
      <c r="A1580">
        <v>3461</v>
      </c>
      <c r="B1580" t="s">
        <v>21439</v>
      </c>
      <c r="C1580" t="s">
        <v>2747</v>
      </c>
      <c r="D1580" t="s">
        <v>2160</v>
      </c>
      <c r="E1580" s="557" t="s">
        <v>17628</v>
      </c>
      <c r="F1580" s="226"/>
    </row>
    <row r="1581" spans="1:6">
      <c r="A1581">
        <v>37433</v>
      </c>
      <c r="B1581" t="s">
        <v>21440</v>
      </c>
      <c r="C1581" t="s">
        <v>2747</v>
      </c>
      <c r="D1581" t="s">
        <v>2749</v>
      </c>
      <c r="E1581" s="557" t="s">
        <v>21413</v>
      </c>
      <c r="F1581" s="225"/>
    </row>
    <row r="1582" spans="1:6">
      <c r="A1582">
        <v>37430</v>
      </c>
      <c r="B1582" t="s">
        <v>21441</v>
      </c>
      <c r="C1582" t="s">
        <v>2747</v>
      </c>
      <c r="D1582" t="s">
        <v>2749</v>
      </c>
      <c r="E1582" s="557" t="s">
        <v>21442</v>
      </c>
      <c r="F1582" s="226"/>
    </row>
    <row r="1583" spans="1:6">
      <c r="A1583">
        <v>37434</v>
      </c>
      <c r="B1583" t="s">
        <v>21443</v>
      </c>
      <c r="C1583" t="s">
        <v>2747</v>
      </c>
      <c r="D1583" t="s">
        <v>2749</v>
      </c>
      <c r="E1583" s="557" t="s">
        <v>21444</v>
      </c>
      <c r="F1583" s="225"/>
    </row>
    <row r="1584" spans="1:6">
      <c r="A1584">
        <v>37431</v>
      </c>
      <c r="B1584" t="s">
        <v>21445</v>
      </c>
      <c r="C1584" t="s">
        <v>2747</v>
      </c>
      <c r="D1584" t="s">
        <v>2749</v>
      </c>
      <c r="E1584" s="557" t="s">
        <v>21446</v>
      </c>
      <c r="F1584" s="226"/>
    </row>
    <row r="1585" spans="1:6">
      <c r="A1585">
        <v>37432</v>
      </c>
      <c r="B1585" t="s">
        <v>21447</v>
      </c>
      <c r="C1585" t="s">
        <v>2747</v>
      </c>
      <c r="D1585" t="s">
        <v>2749</v>
      </c>
      <c r="E1585" s="557" t="s">
        <v>21448</v>
      </c>
      <c r="F1585" s="225"/>
    </row>
    <row r="1586" spans="1:6">
      <c r="A1586">
        <v>37413</v>
      </c>
      <c r="B1586" t="s">
        <v>21449</v>
      </c>
      <c r="C1586" t="s">
        <v>2747</v>
      </c>
      <c r="D1586" t="s">
        <v>2749</v>
      </c>
      <c r="E1586" s="557" t="s">
        <v>5311</v>
      </c>
      <c r="F1586" s="226"/>
    </row>
    <row r="1587" spans="1:6">
      <c r="A1587">
        <v>37414</v>
      </c>
      <c r="B1587" t="s">
        <v>21450</v>
      </c>
      <c r="C1587" t="s">
        <v>2747</v>
      </c>
      <c r="D1587" t="s">
        <v>2749</v>
      </c>
      <c r="E1587" s="557" t="s">
        <v>19088</v>
      </c>
      <c r="F1587" s="225"/>
    </row>
    <row r="1588" spans="1:6">
      <c r="A1588">
        <v>37415</v>
      </c>
      <c r="B1588" t="s">
        <v>21451</v>
      </c>
      <c r="C1588" t="s">
        <v>2747</v>
      </c>
      <c r="D1588" t="s">
        <v>2749</v>
      </c>
      <c r="E1588" s="557" t="s">
        <v>18882</v>
      </c>
      <c r="F1588" s="226"/>
    </row>
    <row r="1589" spans="1:6">
      <c r="A1589">
        <v>37416</v>
      </c>
      <c r="B1589" t="s">
        <v>21452</v>
      </c>
      <c r="C1589" t="s">
        <v>2747</v>
      </c>
      <c r="D1589" t="s">
        <v>2749</v>
      </c>
      <c r="E1589" s="557" t="s">
        <v>7761</v>
      </c>
      <c r="F1589" s="225"/>
    </row>
    <row r="1590" spans="1:6">
      <c r="A1590">
        <v>37417</v>
      </c>
      <c r="B1590" t="s">
        <v>21453</v>
      </c>
      <c r="C1590" t="s">
        <v>2747</v>
      </c>
      <c r="D1590" t="s">
        <v>2749</v>
      </c>
      <c r="E1590" s="557" t="s">
        <v>5787</v>
      </c>
      <c r="F1590" s="226"/>
    </row>
    <row r="1591" spans="1:6">
      <c r="A1591">
        <v>43590</v>
      </c>
      <c r="B1591" t="s">
        <v>21454</v>
      </c>
      <c r="C1591" t="s">
        <v>2747</v>
      </c>
      <c r="D1591" t="s">
        <v>2160</v>
      </c>
      <c r="E1591" s="557" t="s">
        <v>21455</v>
      </c>
      <c r="F1591" s="225"/>
    </row>
    <row r="1592" spans="1:6">
      <c r="A1592">
        <v>43589</v>
      </c>
      <c r="B1592" t="s">
        <v>21456</v>
      </c>
      <c r="C1592" t="s">
        <v>2747</v>
      </c>
      <c r="D1592" t="s">
        <v>2160</v>
      </c>
      <c r="E1592" s="557" t="s">
        <v>12235</v>
      </c>
      <c r="F1592" s="226"/>
    </row>
    <row r="1593" spans="1:6">
      <c r="A1593">
        <v>34519</v>
      </c>
      <c r="B1593" t="s">
        <v>21457</v>
      </c>
      <c r="C1593" t="s">
        <v>2747</v>
      </c>
      <c r="D1593" t="s">
        <v>2749</v>
      </c>
      <c r="E1593" s="557" t="s">
        <v>21458</v>
      </c>
      <c r="F1593" s="225"/>
    </row>
    <row r="1594" spans="1:6">
      <c r="A1594">
        <v>1649</v>
      </c>
      <c r="B1594" t="s">
        <v>21459</v>
      </c>
      <c r="C1594" t="s">
        <v>2747</v>
      </c>
      <c r="D1594" t="s">
        <v>2160</v>
      </c>
      <c r="E1594" s="557" t="s">
        <v>12129</v>
      </c>
      <c r="F1594" s="226"/>
    </row>
    <row r="1595" spans="1:6">
      <c r="A1595">
        <v>1653</v>
      </c>
      <c r="B1595" t="s">
        <v>21460</v>
      </c>
      <c r="C1595" t="s">
        <v>2747</v>
      </c>
      <c r="D1595" t="s">
        <v>2160</v>
      </c>
      <c r="E1595" s="557" t="s">
        <v>12662</v>
      </c>
      <c r="F1595" s="225"/>
    </row>
    <row r="1596" spans="1:6">
      <c r="A1596">
        <v>1647</v>
      </c>
      <c r="B1596" t="s">
        <v>21461</v>
      </c>
      <c r="C1596" t="s">
        <v>2747</v>
      </c>
      <c r="D1596" t="s">
        <v>2160</v>
      </c>
      <c r="E1596" s="557" t="s">
        <v>5246</v>
      </c>
      <c r="F1596" s="226"/>
    </row>
    <row r="1597" spans="1:6">
      <c r="A1597">
        <v>1648</v>
      </c>
      <c r="B1597" t="s">
        <v>21462</v>
      </c>
      <c r="C1597" t="s">
        <v>2747</v>
      </c>
      <c r="D1597" t="s">
        <v>2160</v>
      </c>
      <c r="E1597" s="557" t="s">
        <v>17629</v>
      </c>
      <c r="F1597" s="225"/>
    </row>
    <row r="1598" spans="1:6">
      <c r="A1598">
        <v>1651</v>
      </c>
      <c r="B1598" t="s">
        <v>21463</v>
      </c>
      <c r="C1598" t="s">
        <v>2747</v>
      </c>
      <c r="D1598" t="s">
        <v>2160</v>
      </c>
      <c r="E1598" s="557" t="s">
        <v>17630</v>
      </c>
      <c r="F1598" s="226"/>
    </row>
    <row r="1599" spans="1:6">
      <c r="A1599">
        <v>1650</v>
      </c>
      <c r="B1599" t="s">
        <v>21464</v>
      </c>
      <c r="C1599" t="s">
        <v>2747</v>
      </c>
      <c r="D1599" t="s">
        <v>2160</v>
      </c>
      <c r="E1599" s="557" t="s">
        <v>12700</v>
      </c>
      <c r="F1599" s="225"/>
    </row>
    <row r="1600" spans="1:6">
      <c r="A1600">
        <v>1654</v>
      </c>
      <c r="B1600" t="s">
        <v>21465</v>
      </c>
      <c r="C1600" t="s">
        <v>2747</v>
      </c>
      <c r="D1600" t="s">
        <v>2160</v>
      </c>
      <c r="E1600" s="557" t="s">
        <v>17631</v>
      </c>
      <c r="F1600" s="226"/>
    </row>
    <row r="1601" spans="1:6">
      <c r="A1601">
        <v>1652</v>
      </c>
      <c r="B1601" t="s">
        <v>21466</v>
      </c>
      <c r="C1601" t="s">
        <v>2747</v>
      </c>
      <c r="D1601" t="s">
        <v>2160</v>
      </c>
      <c r="E1601" s="557" t="s">
        <v>17632</v>
      </c>
      <c r="F1601" s="225"/>
    </row>
    <row r="1602" spans="1:6">
      <c r="A1602">
        <v>10510</v>
      </c>
      <c r="B1602" t="s">
        <v>21467</v>
      </c>
      <c r="C1602" t="s">
        <v>2747</v>
      </c>
      <c r="D1602" t="s">
        <v>2749</v>
      </c>
      <c r="E1602" s="557" t="s">
        <v>21468</v>
      </c>
      <c r="F1602" s="226"/>
    </row>
    <row r="1603" spans="1:6">
      <c r="A1603">
        <v>1747</v>
      </c>
      <c r="B1603" t="s">
        <v>21469</v>
      </c>
      <c r="C1603" t="s">
        <v>2747</v>
      </c>
      <c r="D1603" t="s">
        <v>2160</v>
      </c>
      <c r="E1603" s="557" t="s">
        <v>21470</v>
      </c>
      <c r="F1603" s="225"/>
    </row>
    <row r="1604" spans="1:6">
      <c r="A1604">
        <v>1744</v>
      </c>
      <c r="B1604" t="s">
        <v>21471</v>
      </c>
      <c r="C1604" t="s">
        <v>2747</v>
      </c>
      <c r="D1604" t="s">
        <v>2160</v>
      </c>
      <c r="E1604" s="557" t="s">
        <v>21472</v>
      </c>
      <c r="F1604" s="226"/>
    </row>
    <row r="1605" spans="1:6">
      <c r="A1605">
        <v>1743</v>
      </c>
      <c r="B1605" t="s">
        <v>21473</v>
      </c>
      <c r="C1605" t="s">
        <v>2747</v>
      </c>
      <c r="D1605" t="s">
        <v>2160</v>
      </c>
      <c r="E1605" s="557" t="s">
        <v>18195</v>
      </c>
      <c r="F1605" s="225"/>
    </row>
    <row r="1606" spans="1:6">
      <c r="A1606">
        <v>39640</v>
      </c>
      <c r="B1606" t="s">
        <v>21474</v>
      </c>
      <c r="C1606" t="s">
        <v>2747</v>
      </c>
      <c r="D1606" t="s">
        <v>2160</v>
      </c>
      <c r="E1606" s="557" t="s">
        <v>18260</v>
      </c>
      <c r="F1606" s="226"/>
    </row>
    <row r="1607" spans="1:6">
      <c r="A1607">
        <v>11013</v>
      </c>
      <c r="B1607" t="s">
        <v>21475</v>
      </c>
      <c r="C1607" t="s">
        <v>2747</v>
      </c>
      <c r="D1607" t="s">
        <v>2160</v>
      </c>
      <c r="E1607" s="557" t="s">
        <v>13437</v>
      </c>
      <c r="F1607" s="225"/>
    </row>
    <row r="1608" spans="1:6">
      <c r="A1608">
        <v>11017</v>
      </c>
      <c r="B1608" t="s">
        <v>21476</v>
      </c>
      <c r="C1608" t="s">
        <v>2747</v>
      </c>
      <c r="D1608" t="s">
        <v>2160</v>
      </c>
      <c r="E1608" s="557" t="s">
        <v>8926</v>
      </c>
      <c r="F1608" s="226"/>
    </row>
    <row r="1609" spans="1:6">
      <c r="A1609">
        <v>20236</v>
      </c>
      <c r="B1609" t="s">
        <v>21477</v>
      </c>
      <c r="C1609" t="s">
        <v>2747</v>
      </c>
      <c r="D1609" t="s">
        <v>2160</v>
      </c>
      <c r="E1609" s="557" t="s">
        <v>21478</v>
      </c>
      <c r="F1609" s="225"/>
    </row>
    <row r="1610" spans="1:6">
      <c r="A1610">
        <v>7215</v>
      </c>
      <c r="B1610" t="s">
        <v>21479</v>
      </c>
      <c r="C1610" t="s">
        <v>2747</v>
      </c>
      <c r="D1610" t="s">
        <v>2160</v>
      </c>
      <c r="E1610" s="557" t="s">
        <v>11319</v>
      </c>
      <c r="F1610" s="226"/>
    </row>
    <row r="1611" spans="1:6">
      <c r="A1611">
        <v>7216</v>
      </c>
      <c r="B1611" t="s">
        <v>21480</v>
      </c>
      <c r="C1611" t="s">
        <v>2747</v>
      </c>
      <c r="D1611" t="s">
        <v>2160</v>
      </c>
      <c r="E1611" s="557" t="s">
        <v>19247</v>
      </c>
      <c r="F1611" s="225"/>
    </row>
    <row r="1612" spans="1:6">
      <c r="A1612">
        <v>20235</v>
      </c>
      <c r="B1612" t="s">
        <v>21481</v>
      </c>
      <c r="C1612" t="s">
        <v>2747</v>
      </c>
      <c r="D1612" t="s">
        <v>2160</v>
      </c>
      <c r="E1612" s="557" t="s">
        <v>19253</v>
      </c>
      <c r="F1612" s="226"/>
    </row>
    <row r="1613" spans="1:6">
      <c r="A1613">
        <v>7181</v>
      </c>
      <c r="B1613" t="s">
        <v>21482</v>
      </c>
      <c r="C1613" t="s">
        <v>2747</v>
      </c>
      <c r="D1613" t="s">
        <v>2160</v>
      </c>
      <c r="E1613" s="557" t="s">
        <v>20740</v>
      </c>
      <c r="F1613" s="225"/>
    </row>
    <row r="1614" spans="1:6">
      <c r="A1614">
        <v>40742</v>
      </c>
      <c r="B1614" t="s">
        <v>21483</v>
      </c>
      <c r="C1614" t="s">
        <v>2747</v>
      </c>
      <c r="D1614" t="s">
        <v>2160</v>
      </c>
      <c r="E1614" s="557" t="s">
        <v>4162</v>
      </c>
      <c r="F1614" s="226"/>
    </row>
    <row r="1615" spans="1:6">
      <c r="A1615">
        <v>7214</v>
      </c>
      <c r="B1615" t="s">
        <v>21484</v>
      </c>
      <c r="C1615" t="s">
        <v>2747</v>
      </c>
      <c r="D1615" t="s">
        <v>2160</v>
      </c>
      <c r="E1615" s="557" t="s">
        <v>9058</v>
      </c>
      <c r="F1615" s="225"/>
    </row>
    <row r="1616" spans="1:6">
      <c r="A1616">
        <v>7219</v>
      </c>
      <c r="B1616" t="s">
        <v>21485</v>
      </c>
      <c r="C1616" t="s">
        <v>2747</v>
      </c>
      <c r="D1616" t="s">
        <v>2160</v>
      </c>
      <c r="E1616" s="557" t="s">
        <v>9161</v>
      </c>
      <c r="F1616" s="226"/>
    </row>
    <row r="1617" spans="1:6">
      <c r="A1617">
        <v>37972</v>
      </c>
      <c r="B1617" t="s">
        <v>21486</v>
      </c>
      <c r="C1617" t="s">
        <v>2747</v>
      </c>
      <c r="D1617" t="s">
        <v>2160</v>
      </c>
      <c r="E1617" s="557" t="s">
        <v>18277</v>
      </c>
      <c r="F1617" s="225"/>
    </row>
    <row r="1618" spans="1:6">
      <c r="A1618">
        <v>37973</v>
      </c>
      <c r="B1618" t="s">
        <v>21487</v>
      </c>
      <c r="C1618" t="s">
        <v>2747</v>
      </c>
      <c r="D1618" t="s">
        <v>2160</v>
      </c>
      <c r="E1618" s="557" t="s">
        <v>11845</v>
      </c>
      <c r="F1618" s="226"/>
    </row>
    <row r="1619" spans="1:6">
      <c r="A1619">
        <v>37971</v>
      </c>
      <c r="B1619" t="s">
        <v>21488</v>
      </c>
      <c r="C1619" t="s">
        <v>2747</v>
      </c>
      <c r="D1619" t="s">
        <v>2160</v>
      </c>
      <c r="E1619" s="557" t="s">
        <v>6835</v>
      </c>
      <c r="F1619" s="225"/>
    </row>
    <row r="1620" spans="1:6">
      <c r="A1620">
        <v>20094</v>
      </c>
      <c r="B1620" t="s">
        <v>21489</v>
      </c>
      <c r="C1620" t="s">
        <v>2747</v>
      </c>
      <c r="D1620" t="s">
        <v>2749</v>
      </c>
      <c r="E1620" s="557" t="s">
        <v>14859</v>
      </c>
      <c r="F1620" s="226"/>
    </row>
    <row r="1621" spans="1:6">
      <c r="A1621">
        <v>20095</v>
      </c>
      <c r="B1621" t="s">
        <v>21490</v>
      </c>
      <c r="C1621" t="s">
        <v>2747</v>
      </c>
      <c r="D1621" t="s">
        <v>2749</v>
      </c>
      <c r="E1621" s="557" t="s">
        <v>11580</v>
      </c>
      <c r="F1621" s="225"/>
    </row>
    <row r="1622" spans="1:6">
      <c r="A1622">
        <v>1954</v>
      </c>
      <c r="B1622" t="s">
        <v>21491</v>
      </c>
      <c r="C1622" t="s">
        <v>2747</v>
      </c>
      <c r="D1622" t="s">
        <v>2160</v>
      </c>
      <c r="E1622" s="557" t="s">
        <v>21492</v>
      </c>
      <c r="F1622" s="226"/>
    </row>
    <row r="1623" spans="1:6">
      <c r="A1623">
        <v>1926</v>
      </c>
      <c r="B1623" t="s">
        <v>21493</v>
      </c>
      <c r="C1623" t="s">
        <v>2747</v>
      </c>
      <c r="D1623" t="s">
        <v>2160</v>
      </c>
      <c r="E1623" s="557" t="s">
        <v>7916</v>
      </c>
      <c r="F1623" s="225"/>
    </row>
    <row r="1624" spans="1:6">
      <c r="A1624">
        <v>1927</v>
      </c>
      <c r="B1624" t="s">
        <v>21494</v>
      </c>
      <c r="C1624" t="s">
        <v>2747</v>
      </c>
      <c r="D1624" t="s">
        <v>2160</v>
      </c>
      <c r="E1624" s="557" t="s">
        <v>7832</v>
      </c>
      <c r="F1624" s="226"/>
    </row>
    <row r="1625" spans="1:6">
      <c r="A1625">
        <v>1923</v>
      </c>
      <c r="B1625" t="s">
        <v>21495</v>
      </c>
      <c r="C1625" t="s">
        <v>2747</v>
      </c>
      <c r="D1625" t="s">
        <v>2160</v>
      </c>
      <c r="E1625" s="557" t="s">
        <v>13466</v>
      </c>
      <c r="F1625" s="225"/>
    </row>
    <row r="1626" spans="1:6">
      <c r="A1626">
        <v>1929</v>
      </c>
      <c r="B1626" t="s">
        <v>21496</v>
      </c>
      <c r="C1626" t="s">
        <v>2747</v>
      </c>
      <c r="D1626" t="s">
        <v>2160</v>
      </c>
      <c r="E1626" s="557" t="s">
        <v>21497</v>
      </c>
      <c r="F1626" s="226"/>
    </row>
    <row r="1627" spans="1:6">
      <c r="A1627">
        <v>1930</v>
      </c>
      <c r="B1627" t="s">
        <v>21498</v>
      </c>
      <c r="C1627" t="s">
        <v>2747</v>
      </c>
      <c r="D1627" t="s">
        <v>2160</v>
      </c>
      <c r="E1627" s="557" t="s">
        <v>11293</v>
      </c>
      <c r="F1627" s="225"/>
    </row>
    <row r="1628" spans="1:6">
      <c r="A1628">
        <v>1924</v>
      </c>
      <c r="B1628" t="s">
        <v>21499</v>
      </c>
      <c r="C1628" t="s">
        <v>2747</v>
      </c>
      <c r="D1628" t="s">
        <v>2160</v>
      </c>
      <c r="E1628" s="557" t="s">
        <v>12063</v>
      </c>
      <c r="F1628" s="226"/>
    </row>
    <row r="1629" spans="1:6">
      <c r="A1629">
        <v>1922</v>
      </c>
      <c r="B1629" t="s">
        <v>21500</v>
      </c>
      <c r="C1629" t="s">
        <v>2747</v>
      </c>
      <c r="D1629" t="s">
        <v>2160</v>
      </c>
      <c r="E1629" s="557" t="s">
        <v>18036</v>
      </c>
      <c r="F1629" s="225"/>
    </row>
    <row r="1630" spans="1:6">
      <c r="A1630">
        <v>1953</v>
      </c>
      <c r="B1630" t="s">
        <v>21501</v>
      </c>
      <c r="C1630" t="s">
        <v>2747</v>
      </c>
      <c r="D1630" t="s">
        <v>2160</v>
      </c>
      <c r="E1630" s="557" t="s">
        <v>21502</v>
      </c>
      <c r="F1630" s="226"/>
    </row>
    <row r="1631" spans="1:6">
      <c r="A1631">
        <v>1962</v>
      </c>
      <c r="B1631" t="s">
        <v>21503</v>
      </c>
      <c r="C1631" t="s">
        <v>2747</v>
      </c>
      <c r="D1631" t="s">
        <v>2160</v>
      </c>
      <c r="E1631" s="557" t="s">
        <v>21504</v>
      </c>
      <c r="F1631" s="225"/>
    </row>
    <row r="1632" spans="1:6">
      <c r="A1632">
        <v>1955</v>
      </c>
      <c r="B1632" t="s">
        <v>21505</v>
      </c>
      <c r="C1632" t="s">
        <v>2747</v>
      </c>
      <c r="D1632" t="s">
        <v>2160</v>
      </c>
      <c r="E1632" s="557" t="s">
        <v>18785</v>
      </c>
      <c r="F1632" s="226"/>
    </row>
    <row r="1633" spans="1:6">
      <c r="A1633">
        <v>1956</v>
      </c>
      <c r="B1633" t="s">
        <v>21506</v>
      </c>
      <c r="C1633" t="s">
        <v>2747</v>
      </c>
      <c r="D1633" t="s">
        <v>2160</v>
      </c>
      <c r="E1633" s="557" t="s">
        <v>19274</v>
      </c>
      <c r="F1633" s="225"/>
    </row>
    <row r="1634" spans="1:6">
      <c r="A1634">
        <v>1957</v>
      </c>
      <c r="B1634" t="s">
        <v>21507</v>
      </c>
      <c r="C1634" t="s">
        <v>2747</v>
      </c>
      <c r="D1634" t="s">
        <v>2160</v>
      </c>
      <c r="E1634" s="557" t="s">
        <v>6499</v>
      </c>
      <c r="F1634" s="226"/>
    </row>
    <row r="1635" spans="1:6">
      <c r="A1635">
        <v>1958</v>
      </c>
      <c r="B1635" t="s">
        <v>21508</v>
      </c>
      <c r="C1635" t="s">
        <v>2747</v>
      </c>
      <c r="D1635" t="s">
        <v>2160</v>
      </c>
      <c r="E1635" s="557" t="s">
        <v>13681</v>
      </c>
      <c r="F1635" s="225"/>
    </row>
    <row r="1636" spans="1:6">
      <c r="A1636">
        <v>1959</v>
      </c>
      <c r="B1636" t="s">
        <v>21509</v>
      </c>
      <c r="C1636" t="s">
        <v>2747</v>
      </c>
      <c r="D1636" t="s">
        <v>2160</v>
      </c>
      <c r="E1636" s="557" t="s">
        <v>11722</v>
      </c>
      <c r="F1636" s="226"/>
    </row>
    <row r="1637" spans="1:6">
      <c r="A1637">
        <v>1925</v>
      </c>
      <c r="B1637" t="s">
        <v>21510</v>
      </c>
      <c r="C1637" t="s">
        <v>2747</v>
      </c>
      <c r="D1637" t="s">
        <v>2160</v>
      </c>
      <c r="E1637" s="557" t="s">
        <v>21511</v>
      </c>
      <c r="F1637" s="225"/>
    </row>
    <row r="1638" spans="1:6">
      <c r="A1638">
        <v>1960</v>
      </c>
      <c r="B1638" t="s">
        <v>21512</v>
      </c>
      <c r="C1638" t="s">
        <v>2747</v>
      </c>
      <c r="D1638" t="s">
        <v>2160</v>
      </c>
      <c r="E1638" s="557" t="s">
        <v>21513</v>
      </c>
      <c r="F1638" s="226"/>
    </row>
    <row r="1639" spans="1:6">
      <c r="A1639">
        <v>1961</v>
      </c>
      <c r="B1639" t="s">
        <v>21514</v>
      </c>
      <c r="C1639" t="s">
        <v>2747</v>
      </c>
      <c r="D1639" t="s">
        <v>2160</v>
      </c>
      <c r="E1639" s="557" t="s">
        <v>21515</v>
      </c>
      <c r="F1639" s="225"/>
    </row>
    <row r="1640" spans="1:6">
      <c r="A1640">
        <v>38426</v>
      </c>
      <c r="B1640" t="s">
        <v>21516</v>
      </c>
      <c r="C1640" t="s">
        <v>2747</v>
      </c>
      <c r="D1640" t="s">
        <v>2160</v>
      </c>
      <c r="E1640" s="557" t="s">
        <v>16615</v>
      </c>
      <c r="F1640" s="226"/>
    </row>
    <row r="1641" spans="1:6">
      <c r="A1641">
        <v>38423</v>
      </c>
      <c r="B1641" t="s">
        <v>21517</v>
      </c>
      <c r="C1641" t="s">
        <v>2747</v>
      </c>
      <c r="D1641" t="s">
        <v>2160</v>
      </c>
      <c r="E1641" s="557" t="s">
        <v>21518</v>
      </c>
      <c r="F1641" s="225"/>
    </row>
    <row r="1642" spans="1:6">
      <c r="A1642">
        <v>38421</v>
      </c>
      <c r="B1642" t="s">
        <v>21519</v>
      </c>
      <c r="C1642" t="s">
        <v>2747</v>
      </c>
      <c r="D1642" t="s">
        <v>2160</v>
      </c>
      <c r="E1642" s="557" t="s">
        <v>21520</v>
      </c>
      <c r="F1642" s="226"/>
    </row>
    <row r="1643" spans="1:6">
      <c r="A1643">
        <v>38422</v>
      </c>
      <c r="B1643" t="s">
        <v>21521</v>
      </c>
      <c r="C1643" t="s">
        <v>2747</v>
      </c>
      <c r="D1643" t="s">
        <v>2160</v>
      </c>
      <c r="E1643" s="557" t="s">
        <v>21522</v>
      </c>
      <c r="F1643" s="225"/>
    </row>
    <row r="1644" spans="1:6">
      <c r="A1644">
        <v>39866</v>
      </c>
      <c r="B1644" t="s">
        <v>21523</v>
      </c>
      <c r="C1644" t="s">
        <v>2747</v>
      </c>
      <c r="D1644" t="s">
        <v>2749</v>
      </c>
      <c r="E1644" s="557" t="s">
        <v>13645</v>
      </c>
      <c r="F1644" s="226"/>
    </row>
    <row r="1645" spans="1:6">
      <c r="A1645">
        <v>39867</v>
      </c>
      <c r="B1645" t="s">
        <v>21524</v>
      </c>
      <c r="C1645" t="s">
        <v>2747</v>
      </c>
      <c r="D1645" t="s">
        <v>2749</v>
      </c>
      <c r="E1645" s="557" t="s">
        <v>13927</v>
      </c>
      <c r="F1645" s="225"/>
    </row>
    <row r="1646" spans="1:6">
      <c r="A1646">
        <v>39868</v>
      </c>
      <c r="B1646" t="s">
        <v>21525</v>
      </c>
      <c r="C1646" t="s">
        <v>2747</v>
      </c>
      <c r="D1646" t="s">
        <v>2749</v>
      </c>
      <c r="E1646" s="557" t="s">
        <v>21526</v>
      </c>
      <c r="F1646" s="226"/>
    </row>
    <row r="1647" spans="1:6">
      <c r="A1647">
        <v>37999</v>
      </c>
      <c r="B1647" t="s">
        <v>21527</v>
      </c>
      <c r="C1647" t="s">
        <v>2747</v>
      </c>
      <c r="D1647" t="s">
        <v>2160</v>
      </c>
      <c r="E1647" s="557" t="s">
        <v>12671</v>
      </c>
      <c r="F1647" s="225"/>
    </row>
    <row r="1648" spans="1:6">
      <c r="A1648">
        <v>38000</v>
      </c>
      <c r="B1648" t="s">
        <v>21528</v>
      </c>
      <c r="C1648" t="s">
        <v>2747</v>
      </c>
      <c r="D1648" t="s">
        <v>2160</v>
      </c>
      <c r="E1648" s="557" t="s">
        <v>12687</v>
      </c>
      <c r="F1648" s="226"/>
    </row>
    <row r="1649" spans="1:6">
      <c r="A1649">
        <v>38129</v>
      </c>
      <c r="B1649" t="s">
        <v>21529</v>
      </c>
      <c r="C1649" t="s">
        <v>2747</v>
      </c>
      <c r="D1649" t="s">
        <v>2160</v>
      </c>
      <c r="E1649" s="557" t="s">
        <v>9044</v>
      </c>
      <c r="F1649" s="225"/>
    </row>
    <row r="1650" spans="1:6">
      <c r="A1650">
        <v>38025</v>
      </c>
      <c r="B1650" t="s">
        <v>21530</v>
      </c>
      <c r="C1650" t="s">
        <v>2747</v>
      </c>
      <c r="D1650" t="s">
        <v>2160</v>
      </c>
      <c r="E1650" s="557" t="s">
        <v>15388</v>
      </c>
      <c r="F1650" s="226"/>
    </row>
    <row r="1651" spans="1:6">
      <c r="A1651">
        <v>38026</v>
      </c>
      <c r="B1651" t="s">
        <v>21531</v>
      </c>
      <c r="C1651" t="s">
        <v>2747</v>
      </c>
      <c r="D1651" t="s">
        <v>2160</v>
      </c>
      <c r="E1651" s="557" t="s">
        <v>12703</v>
      </c>
      <c r="F1651" s="225"/>
    </row>
    <row r="1652" spans="1:6">
      <c r="A1652">
        <v>1858</v>
      </c>
      <c r="B1652" t="s">
        <v>21532</v>
      </c>
      <c r="C1652" t="s">
        <v>2747</v>
      </c>
      <c r="D1652" t="s">
        <v>2749</v>
      </c>
      <c r="E1652" s="557" t="s">
        <v>17634</v>
      </c>
      <c r="F1652" s="226"/>
    </row>
    <row r="1653" spans="1:6">
      <c r="A1653">
        <v>1844</v>
      </c>
      <c r="B1653" t="s">
        <v>21533</v>
      </c>
      <c r="C1653" t="s">
        <v>2747</v>
      </c>
      <c r="D1653" t="s">
        <v>2749</v>
      </c>
      <c r="E1653" s="557" t="s">
        <v>12745</v>
      </c>
      <c r="F1653" s="225"/>
    </row>
    <row r="1654" spans="1:6">
      <c r="A1654">
        <v>1863</v>
      </c>
      <c r="B1654" t="s">
        <v>21534</v>
      </c>
      <c r="C1654" t="s">
        <v>2747</v>
      </c>
      <c r="D1654" t="s">
        <v>2749</v>
      </c>
      <c r="E1654" s="557" t="s">
        <v>17635</v>
      </c>
      <c r="F1654" s="226"/>
    </row>
    <row r="1655" spans="1:6">
      <c r="A1655">
        <v>1865</v>
      </c>
      <c r="B1655" t="s">
        <v>21535</v>
      </c>
      <c r="C1655" t="s">
        <v>2747</v>
      </c>
      <c r="D1655" t="s">
        <v>2749</v>
      </c>
      <c r="E1655" s="557" t="s">
        <v>17636</v>
      </c>
      <c r="F1655" s="225"/>
    </row>
    <row r="1656" spans="1:6">
      <c r="A1656">
        <v>36355</v>
      </c>
      <c r="B1656" t="s">
        <v>21536</v>
      </c>
      <c r="C1656" t="s">
        <v>2747</v>
      </c>
      <c r="D1656" t="s">
        <v>2749</v>
      </c>
      <c r="E1656" s="557" t="s">
        <v>21537</v>
      </c>
      <c r="F1656" s="226"/>
    </row>
    <row r="1657" spans="1:6">
      <c r="A1657">
        <v>36356</v>
      </c>
      <c r="B1657" t="s">
        <v>21538</v>
      </c>
      <c r="C1657" t="s">
        <v>2747</v>
      </c>
      <c r="D1657" t="s">
        <v>2749</v>
      </c>
      <c r="E1657" s="557" t="s">
        <v>6350</v>
      </c>
      <c r="F1657" s="225"/>
    </row>
    <row r="1658" spans="1:6">
      <c r="A1658">
        <v>1932</v>
      </c>
      <c r="B1658" t="s">
        <v>21539</v>
      </c>
      <c r="C1658" t="s">
        <v>2747</v>
      </c>
      <c r="D1658" t="s">
        <v>2160</v>
      </c>
      <c r="E1658" s="557" t="s">
        <v>11244</v>
      </c>
      <c r="F1658" s="226"/>
    </row>
    <row r="1659" spans="1:6">
      <c r="A1659">
        <v>1933</v>
      </c>
      <c r="B1659" t="s">
        <v>21540</v>
      </c>
      <c r="C1659" t="s">
        <v>2747</v>
      </c>
      <c r="D1659" t="s">
        <v>2160</v>
      </c>
      <c r="E1659" s="557" t="s">
        <v>5879</v>
      </c>
      <c r="F1659" s="225"/>
    </row>
    <row r="1660" spans="1:6">
      <c r="A1660">
        <v>1951</v>
      </c>
      <c r="B1660" t="s">
        <v>21541</v>
      </c>
      <c r="C1660" t="s">
        <v>2747</v>
      </c>
      <c r="D1660" t="s">
        <v>2160</v>
      </c>
      <c r="E1660" s="557" t="s">
        <v>18862</v>
      </c>
      <c r="F1660" s="226"/>
    </row>
    <row r="1661" spans="1:6">
      <c r="A1661">
        <v>1966</v>
      </c>
      <c r="B1661" t="s">
        <v>21542</v>
      </c>
      <c r="C1661" t="s">
        <v>2747</v>
      </c>
      <c r="D1661" t="s">
        <v>2160</v>
      </c>
      <c r="E1661" s="557" t="s">
        <v>18857</v>
      </c>
      <c r="F1661" s="225"/>
    </row>
    <row r="1662" spans="1:6">
      <c r="A1662">
        <v>1952</v>
      </c>
      <c r="B1662" t="s">
        <v>21543</v>
      </c>
      <c r="C1662" t="s">
        <v>2747</v>
      </c>
      <c r="D1662" t="s">
        <v>2160</v>
      </c>
      <c r="E1662" s="557" t="s">
        <v>21544</v>
      </c>
      <c r="F1662" s="226"/>
    </row>
    <row r="1663" spans="1:6">
      <c r="A1663">
        <v>20104</v>
      </c>
      <c r="B1663" t="s">
        <v>21545</v>
      </c>
      <c r="C1663" t="s">
        <v>2747</v>
      </c>
      <c r="D1663" t="s">
        <v>2160</v>
      </c>
      <c r="E1663" s="557" t="s">
        <v>21546</v>
      </c>
      <c r="F1663" s="225"/>
    </row>
    <row r="1664" spans="1:6">
      <c r="A1664">
        <v>20105</v>
      </c>
      <c r="B1664" t="s">
        <v>21547</v>
      </c>
      <c r="C1664" t="s">
        <v>2747</v>
      </c>
      <c r="D1664" t="s">
        <v>2160</v>
      </c>
      <c r="E1664" s="557" t="s">
        <v>21548</v>
      </c>
      <c r="F1664" s="226"/>
    </row>
    <row r="1665" spans="1:6">
      <c r="A1665">
        <v>1965</v>
      </c>
      <c r="B1665" t="s">
        <v>21549</v>
      </c>
      <c r="C1665" t="s">
        <v>2747</v>
      </c>
      <c r="D1665" t="s">
        <v>2160</v>
      </c>
      <c r="E1665" s="557" t="s">
        <v>21550</v>
      </c>
      <c r="F1665" s="225"/>
    </row>
    <row r="1666" spans="1:6">
      <c r="A1666">
        <v>10765</v>
      </c>
      <c r="B1666" t="s">
        <v>21551</v>
      </c>
      <c r="C1666" t="s">
        <v>2747</v>
      </c>
      <c r="D1666" t="s">
        <v>2160</v>
      </c>
      <c r="E1666" s="557" t="s">
        <v>21552</v>
      </c>
      <c r="F1666" s="226"/>
    </row>
    <row r="1667" spans="1:6">
      <c r="A1667">
        <v>10767</v>
      </c>
      <c r="B1667" t="s">
        <v>21553</v>
      </c>
      <c r="C1667" t="s">
        <v>2747</v>
      </c>
      <c r="D1667" t="s">
        <v>2160</v>
      </c>
      <c r="E1667" s="557" t="s">
        <v>13475</v>
      </c>
      <c r="F1667" s="225"/>
    </row>
    <row r="1668" spans="1:6">
      <c r="A1668">
        <v>1970</v>
      </c>
      <c r="B1668" t="s">
        <v>21554</v>
      </c>
      <c r="C1668" t="s">
        <v>2747</v>
      </c>
      <c r="D1668" t="s">
        <v>2160</v>
      </c>
      <c r="E1668" s="557" t="s">
        <v>21555</v>
      </c>
      <c r="F1668" s="226"/>
    </row>
    <row r="1669" spans="1:6">
      <c r="A1669">
        <v>1967</v>
      </c>
      <c r="B1669" t="s">
        <v>21556</v>
      </c>
      <c r="C1669" t="s">
        <v>2747</v>
      </c>
      <c r="D1669" t="s">
        <v>2160</v>
      </c>
      <c r="E1669" s="557" t="s">
        <v>12669</v>
      </c>
      <c r="F1669" s="225"/>
    </row>
    <row r="1670" spans="1:6">
      <c r="A1670">
        <v>1968</v>
      </c>
      <c r="B1670" t="s">
        <v>21557</v>
      </c>
      <c r="C1670" t="s">
        <v>2747</v>
      </c>
      <c r="D1670" t="s">
        <v>2160</v>
      </c>
      <c r="E1670" s="557" t="s">
        <v>6734</v>
      </c>
      <c r="F1670" s="226"/>
    </row>
    <row r="1671" spans="1:6">
      <c r="A1671">
        <v>1969</v>
      </c>
      <c r="B1671" t="s">
        <v>21558</v>
      </c>
      <c r="C1671" t="s">
        <v>2747</v>
      </c>
      <c r="D1671" t="s">
        <v>2160</v>
      </c>
      <c r="E1671" s="557" t="s">
        <v>12044</v>
      </c>
      <c r="F1671" s="225"/>
    </row>
    <row r="1672" spans="1:6">
      <c r="A1672">
        <v>1839</v>
      </c>
      <c r="B1672" t="s">
        <v>21559</v>
      </c>
      <c r="C1672" t="s">
        <v>2747</v>
      </c>
      <c r="D1672" t="s">
        <v>2749</v>
      </c>
      <c r="E1672" s="557" t="s">
        <v>21560</v>
      </c>
      <c r="F1672" s="226"/>
    </row>
    <row r="1673" spans="1:6">
      <c r="A1673">
        <v>1835</v>
      </c>
      <c r="B1673" t="s">
        <v>21561</v>
      </c>
      <c r="C1673" t="s">
        <v>2747</v>
      </c>
      <c r="D1673" t="s">
        <v>2749</v>
      </c>
      <c r="E1673" s="557" t="s">
        <v>18820</v>
      </c>
      <c r="F1673" s="225"/>
    </row>
    <row r="1674" spans="1:6">
      <c r="A1674">
        <v>1823</v>
      </c>
      <c r="B1674" t="s">
        <v>21562</v>
      </c>
      <c r="C1674" t="s">
        <v>2747</v>
      </c>
      <c r="D1674" t="s">
        <v>2749</v>
      </c>
      <c r="E1674" s="557" t="s">
        <v>21563</v>
      </c>
      <c r="F1674" s="226"/>
    </row>
    <row r="1675" spans="1:6">
      <c r="A1675">
        <v>1827</v>
      </c>
      <c r="B1675" t="s">
        <v>21564</v>
      </c>
      <c r="C1675" t="s">
        <v>2747</v>
      </c>
      <c r="D1675" t="s">
        <v>2749</v>
      </c>
      <c r="E1675" s="557" t="s">
        <v>18615</v>
      </c>
      <c r="F1675" s="225"/>
    </row>
    <row r="1676" spans="1:6">
      <c r="A1676">
        <v>1831</v>
      </c>
      <c r="B1676" t="s">
        <v>21565</v>
      </c>
      <c r="C1676" t="s">
        <v>2747</v>
      </c>
      <c r="D1676" t="s">
        <v>2749</v>
      </c>
      <c r="E1676" s="557" t="s">
        <v>18906</v>
      </c>
      <c r="F1676" s="226"/>
    </row>
    <row r="1677" spans="1:6">
      <c r="A1677">
        <v>1825</v>
      </c>
      <c r="B1677" t="s">
        <v>21566</v>
      </c>
      <c r="C1677" t="s">
        <v>2747</v>
      </c>
      <c r="D1677" t="s">
        <v>2749</v>
      </c>
      <c r="E1677" s="557" t="s">
        <v>19123</v>
      </c>
      <c r="F1677" s="225"/>
    </row>
    <row r="1678" spans="1:6">
      <c r="A1678">
        <v>1828</v>
      </c>
      <c r="B1678" t="s">
        <v>21567</v>
      </c>
      <c r="C1678" t="s">
        <v>2747</v>
      </c>
      <c r="D1678" t="s">
        <v>2749</v>
      </c>
      <c r="E1678" s="557" t="s">
        <v>21568</v>
      </c>
      <c r="F1678" s="226"/>
    </row>
    <row r="1679" spans="1:6">
      <c r="A1679">
        <v>1845</v>
      </c>
      <c r="B1679" t="s">
        <v>21569</v>
      </c>
      <c r="C1679" t="s">
        <v>2747</v>
      </c>
      <c r="D1679" t="s">
        <v>2749</v>
      </c>
      <c r="E1679" s="557" t="s">
        <v>18240</v>
      </c>
      <c r="F1679" s="225"/>
    </row>
    <row r="1680" spans="1:6">
      <c r="A1680">
        <v>1824</v>
      </c>
      <c r="B1680" t="s">
        <v>21570</v>
      </c>
      <c r="C1680" t="s">
        <v>2747</v>
      </c>
      <c r="D1680" t="s">
        <v>2749</v>
      </c>
      <c r="E1680" s="557" t="s">
        <v>21571</v>
      </c>
      <c r="F1680" s="226"/>
    </row>
    <row r="1681" spans="1:6">
      <c r="A1681">
        <v>1941</v>
      </c>
      <c r="B1681" t="s">
        <v>21572</v>
      </c>
      <c r="C1681" t="s">
        <v>2747</v>
      </c>
      <c r="D1681" t="s">
        <v>2160</v>
      </c>
      <c r="E1681" s="557" t="s">
        <v>16630</v>
      </c>
      <c r="F1681" s="225"/>
    </row>
    <row r="1682" spans="1:6">
      <c r="A1682">
        <v>1940</v>
      </c>
      <c r="B1682" t="s">
        <v>21573</v>
      </c>
      <c r="C1682" t="s">
        <v>2747</v>
      </c>
      <c r="D1682" t="s">
        <v>2160</v>
      </c>
      <c r="E1682" s="557" t="s">
        <v>12754</v>
      </c>
      <c r="F1682" s="226"/>
    </row>
    <row r="1683" spans="1:6">
      <c r="A1683">
        <v>1937</v>
      </c>
      <c r="B1683" t="s">
        <v>21574</v>
      </c>
      <c r="C1683" t="s">
        <v>2747</v>
      </c>
      <c r="D1683" t="s">
        <v>2160</v>
      </c>
      <c r="E1683" s="557" t="s">
        <v>4913</v>
      </c>
      <c r="F1683" s="225"/>
    </row>
    <row r="1684" spans="1:6">
      <c r="A1684">
        <v>1939</v>
      </c>
      <c r="B1684" t="s">
        <v>21575</v>
      </c>
      <c r="C1684" t="s">
        <v>2747</v>
      </c>
      <c r="D1684" t="s">
        <v>2160</v>
      </c>
      <c r="E1684" s="557" t="s">
        <v>8467</v>
      </c>
      <c r="F1684" s="226"/>
    </row>
    <row r="1685" spans="1:6">
      <c r="A1685">
        <v>1942</v>
      </c>
      <c r="B1685" t="s">
        <v>21576</v>
      </c>
      <c r="C1685" t="s">
        <v>2747</v>
      </c>
      <c r="D1685" t="s">
        <v>2160</v>
      </c>
      <c r="E1685" s="557" t="s">
        <v>13661</v>
      </c>
      <c r="F1685" s="225"/>
    </row>
    <row r="1686" spans="1:6">
      <c r="A1686">
        <v>1938</v>
      </c>
      <c r="B1686" t="s">
        <v>21577</v>
      </c>
      <c r="C1686" t="s">
        <v>2747</v>
      </c>
      <c r="D1686" t="s">
        <v>2160</v>
      </c>
      <c r="E1686" s="557" t="s">
        <v>11794</v>
      </c>
      <c r="F1686" s="226"/>
    </row>
    <row r="1687" spans="1:6">
      <c r="A1687">
        <v>42692</v>
      </c>
      <c r="B1687" t="s">
        <v>21578</v>
      </c>
      <c r="C1687" t="s">
        <v>2747</v>
      </c>
      <c r="D1687" t="s">
        <v>2749</v>
      </c>
      <c r="E1687" s="557" t="s">
        <v>17638</v>
      </c>
      <c r="F1687" s="225"/>
    </row>
    <row r="1688" spans="1:6">
      <c r="A1688">
        <v>42693</v>
      </c>
      <c r="B1688" t="s">
        <v>21579</v>
      </c>
      <c r="C1688" t="s">
        <v>2747</v>
      </c>
      <c r="D1688" t="s">
        <v>2749</v>
      </c>
      <c r="E1688" s="557" t="s">
        <v>17639</v>
      </c>
      <c r="F1688" s="226"/>
    </row>
    <row r="1689" spans="1:6">
      <c r="A1689">
        <v>42695</v>
      </c>
      <c r="B1689" t="s">
        <v>21580</v>
      </c>
      <c r="C1689" t="s">
        <v>2747</v>
      </c>
      <c r="D1689" t="s">
        <v>2749</v>
      </c>
      <c r="E1689" s="557" t="s">
        <v>17640</v>
      </c>
      <c r="F1689" s="225"/>
    </row>
    <row r="1690" spans="1:6">
      <c r="A1690">
        <v>42694</v>
      </c>
      <c r="B1690" t="s">
        <v>21581</v>
      </c>
      <c r="C1690" t="s">
        <v>2747</v>
      </c>
      <c r="D1690" t="s">
        <v>2749</v>
      </c>
      <c r="E1690" s="557" t="s">
        <v>17641</v>
      </c>
      <c r="F1690" s="226"/>
    </row>
    <row r="1691" spans="1:6">
      <c r="A1691">
        <v>20097</v>
      </c>
      <c r="B1691" t="s">
        <v>21582</v>
      </c>
      <c r="C1691" t="s">
        <v>2747</v>
      </c>
      <c r="D1691" t="s">
        <v>2160</v>
      </c>
      <c r="E1691" s="557" t="s">
        <v>21583</v>
      </c>
      <c r="F1691" s="225"/>
    </row>
    <row r="1692" spans="1:6">
      <c r="A1692">
        <v>20098</v>
      </c>
      <c r="B1692" t="s">
        <v>21584</v>
      </c>
      <c r="C1692" t="s">
        <v>2747</v>
      </c>
      <c r="D1692" t="s">
        <v>2160</v>
      </c>
      <c r="E1692" s="557" t="s">
        <v>21585</v>
      </c>
      <c r="F1692" s="226"/>
    </row>
    <row r="1693" spans="1:6">
      <c r="A1693">
        <v>20096</v>
      </c>
      <c r="B1693" t="s">
        <v>21586</v>
      </c>
      <c r="C1693" t="s">
        <v>2747</v>
      </c>
      <c r="D1693" t="s">
        <v>2160</v>
      </c>
      <c r="E1693" s="557" t="s">
        <v>18822</v>
      </c>
      <c r="F1693" s="225"/>
    </row>
    <row r="1694" spans="1:6">
      <c r="A1694">
        <v>1964</v>
      </c>
      <c r="B1694" t="s">
        <v>21587</v>
      </c>
      <c r="C1694" t="s">
        <v>2747</v>
      </c>
      <c r="D1694" t="s">
        <v>2160</v>
      </c>
      <c r="E1694" s="557" t="s">
        <v>17779</v>
      </c>
      <c r="F1694" s="226"/>
    </row>
    <row r="1695" spans="1:6">
      <c r="A1695">
        <v>1880</v>
      </c>
      <c r="B1695" t="s">
        <v>21588</v>
      </c>
      <c r="C1695" t="s">
        <v>2747</v>
      </c>
      <c r="D1695" t="s">
        <v>2160</v>
      </c>
      <c r="E1695" s="557" t="s">
        <v>20054</v>
      </c>
      <c r="F1695" s="225"/>
    </row>
    <row r="1696" spans="1:6">
      <c r="A1696">
        <v>39274</v>
      </c>
      <c r="B1696" t="s">
        <v>21589</v>
      </c>
      <c r="C1696" t="s">
        <v>2747</v>
      </c>
      <c r="D1696" t="s">
        <v>2160</v>
      </c>
      <c r="E1696" s="557" t="s">
        <v>4800</v>
      </c>
      <c r="F1696" s="226"/>
    </row>
    <row r="1697" spans="1:6">
      <c r="A1697">
        <v>2628</v>
      </c>
      <c r="B1697" t="s">
        <v>21590</v>
      </c>
      <c r="C1697" t="s">
        <v>2747</v>
      </c>
      <c r="D1697" t="s">
        <v>2749</v>
      </c>
      <c r="E1697" s="557" t="s">
        <v>21591</v>
      </c>
      <c r="F1697" s="225"/>
    </row>
    <row r="1698" spans="1:6">
      <c r="A1698">
        <v>2622</v>
      </c>
      <c r="B1698" t="s">
        <v>21592</v>
      </c>
      <c r="C1698" t="s">
        <v>2747</v>
      </c>
      <c r="D1698" t="s">
        <v>2749</v>
      </c>
      <c r="E1698" s="557" t="s">
        <v>8940</v>
      </c>
      <c r="F1698" s="226"/>
    </row>
    <row r="1699" spans="1:6">
      <c r="A1699">
        <v>2623</v>
      </c>
      <c r="B1699" t="s">
        <v>21593</v>
      </c>
      <c r="C1699" t="s">
        <v>2747</v>
      </c>
      <c r="D1699" t="s">
        <v>2749</v>
      </c>
      <c r="E1699" s="557" t="s">
        <v>7434</v>
      </c>
      <c r="F1699" s="225"/>
    </row>
    <row r="1700" spans="1:6">
      <c r="A1700">
        <v>2624</v>
      </c>
      <c r="B1700" t="s">
        <v>21594</v>
      </c>
      <c r="C1700" t="s">
        <v>2747</v>
      </c>
      <c r="D1700" t="s">
        <v>2749</v>
      </c>
      <c r="E1700" s="557" t="s">
        <v>4277</v>
      </c>
      <c r="F1700" s="226"/>
    </row>
    <row r="1701" spans="1:6">
      <c r="A1701">
        <v>2625</v>
      </c>
      <c r="B1701" t="s">
        <v>21595</v>
      </c>
      <c r="C1701" t="s">
        <v>2747</v>
      </c>
      <c r="D1701" t="s">
        <v>2749</v>
      </c>
      <c r="E1701" s="557" t="s">
        <v>9183</v>
      </c>
      <c r="F1701" s="225"/>
    </row>
    <row r="1702" spans="1:6">
      <c r="A1702">
        <v>2626</v>
      </c>
      <c r="B1702" t="s">
        <v>21596</v>
      </c>
      <c r="C1702" t="s">
        <v>2747</v>
      </c>
      <c r="D1702" t="s">
        <v>2749</v>
      </c>
      <c r="E1702" s="557" t="s">
        <v>12138</v>
      </c>
      <c r="F1702" s="226"/>
    </row>
    <row r="1703" spans="1:6">
      <c r="A1703">
        <v>2630</v>
      </c>
      <c r="B1703" t="s">
        <v>21597</v>
      </c>
      <c r="C1703" t="s">
        <v>2747</v>
      </c>
      <c r="D1703" t="s">
        <v>2749</v>
      </c>
      <c r="E1703" s="557" t="s">
        <v>21598</v>
      </c>
      <c r="F1703" s="225"/>
    </row>
    <row r="1704" spans="1:6">
      <c r="A1704">
        <v>2627</v>
      </c>
      <c r="B1704" t="s">
        <v>21599</v>
      </c>
      <c r="C1704" t="s">
        <v>2747</v>
      </c>
      <c r="D1704" t="s">
        <v>2749</v>
      </c>
      <c r="E1704" s="557" t="s">
        <v>13679</v>
      </c>
      <c r="F1704" s="226"/>
    </row>
    <row r="1705" spans="1:6">
      <c r="A1705">
        <v>2629</v>
      </c>
      <c r="B1705" t="s">
        <v>21600</v>
      </c>
      <c r="C1705" t="s">
        <v>2747</v>
      </c>
      <c r="D1705" t="s">
        <v>2749</v>
      </c>
      <c r="E1705" s="557" t="s">
        <v>21601</v>
      </c>
      <c r="F1705" s="225"/>
    </row>
    <row r="1706" spans="1:6">
      <c r="A1706">
        <v>12033</v>
      </c>
      <c r="B1706" t="s">
        <v>21602</v>
      </c>
      <c r="C1706" t="s">
        <v>2747</v>
      </c>
      <c r="D1706" t="s">
        <v>2160</v>
      </c>
      <c r="E1706" s="557" t="s">
        <v>4061</v>
      </c>
      <c r="F1706" s="226"/>
    </row>
    <row r="1707" spans="1:6">
      <c r="A1707">
        <v>40408</v>
      </c>
      <c r="B1707" t="s">
        <v>21603</v>
      </c>
      <c r="C1707" t="s">
        <v>2747</v>
      </c>
      <c r="D1707" t="s">
        <v>2160</v>
      </c>
      <c r="E1707" s="557" t="s">
        <v>8915</v>
      </c>
      <c r="F1707" s="225"/>
    </row>
    <row r="1708" spans="1:6">
      <c r="A1708">
        <v>40409</v>
      </c>
      <c r="B1708" t="s">
        <v>21604</v>
      </c>
      <c r="C1708" t="s">
        <v>2747</v>
      </c>
      <c r="D1708" t="s">
        <v>2160</v>
      </c>
      <c r="E1708" s="557" t="s">
        <v>5212</v>
      </c>
      <c r="F1708" s="226"/>
    </row>
    <row r="1709" spans="1:6">
      <c r="A1709">
        <v>39276</v>
      </c>
      <c r="B1709" t="s">
        <v>21605</v>
      </c>
      <c r="C1709" t="s">
        <v>2747</v>
      </c>
      <c r="D1709" t="s">
        <v>2160</v>
      </c>
      <c r="E1709" s="557" t="s">
        <v>7273</v>
      </c>
      <c r="F1709" s="225"/>
    </row>
    <row r="1710" spans="1:6">
      <c r="A1710">
        <v>39277</v>
      </c>
      <c r="B1710" t="s">
        <v>21606</v>
      </c>
      <c r="C1710" t="s">
        <v>2747</v>
      </c>
      <c r="D1710" t="s">
        <v>2160</v>
      </c>
      <c r="E1710" s="557" t="s">
        <v>9364</v>
      </c>
      <c r="F1710" s="226"/>
    </row>
    <row r="1711" spans="1:6">
      <c r="A1711">
        <v>12034</v>
      </c>
      <c r="B1711" t="s">
        <v>21607</v>
      </c>
      <c r="C1711" t="s">
        <v>2747</v>
      </c>
      <c r="D1711" t="s">
        <v>2160</v>
      </c>
      <c r="E1711" s="557" t="s">
        <v>5816</v>
      </c>
      <c r="F1711" s="225"/>
    </row>
    <row r="1712" spans="1:6">
      <c r="A1712">
        <v>39879</v>
      </c>
      <c r="B1712" t="s">
        <v>21608</v>
      </c>
      <c r="C1712" t="s">
        <v>2747</v>
      </c>
      <c r="D1712" t="s">
        <v>2749</v>
      </c>
      <c r="E1712" s="557" t="s">
        <v>5836</v>
      </c>
      <c r="F1712" s="226"/>
    </row>
    <row r="1713" spans="1:6">
      <c r="A1713">
        <v>39880</v>
      </c>
      <c r="B1713" t="s">
        <v>21609</v>
      </c>
      <c r="C1713" t="s">
        <v>2747</v>
      </c>
      <c r="D1713" t="s">
        <v>2749</v>
      </c>
      <c r="E1713" s="557" t="s">
        <v>13673</v>
      </c>
      <c r="F1713" s="225"/>
    </row>
    <row r="1714" spans="1:6">
      <c r="A1714">
        <v>39881</v>
      </c>
      <c r="B1714" t="s">
        <v>21610</v>
      </c>
      <c r="C1714" t="s">
        <v>2747</v>
      </c>
      <c r="D1714" t="s">
        <v>2749</v>
      </c>
      <c r="E1714" s="557" t="s">
        <v>11942</v>
      </c>
      <c r="F1714" s="226"/>
    </row>
    <row r="1715" spans="1:6">
      <c r="A1715">
        <v>39882</v>
      </c>
      <c r="B1715" t="s">
        <v>21611</v>
      </c>
      <c r="C1715" t="s">
        <v>2747</v>
      </c>
      <c r="D1715" t="s">
        <v>2749</v>
      </c>
      <c r="E1715" s="557" t="s">
        <v>21612</v>
      </c>
      <c r="F1715" s="225"/>
    </row>
    <row r="1716" spans="1:6">
      <c r="A1716">
        <v>39883</v>
      </c>
      <c r="B1716" t="s">
        <v>21613</v>
      </c>
      <c r="C1716" t="s">
        <v>2747</v>
      </c>
      <c r="D1716" t="s">
        <v>2749</v>
      </c>
      <c r="E1716" s="557" t="s">
        <v>13685</v>
      </c>
      <c r="F1716" s="226"/>
    </row>
    <row r="1717" spans="1:6">
      <c r="A1717">
        <v>39884</v>
      </c>
      <c r="B1717" t="s">
        <v>21614</v>
      </c>
      <c r="C1717" t="s">
        <v>2747</v>
      </c>
      <c r="D1717" t="s">
        <v>2749</v>
      </c>
      <c r="E1717" s="557" t="s">
        <v>18184</v>
      </c>
      <c r="F1717" s="225"/>
    </row>
    <row r="1718" spans="1:6">
      <c r="A1718">
        <v>39885</v>
      </c>
      <c r="B1718" t="s">
        <v>21615</v>
      </c>
      <c r="C1718" t="s">
        <v>2747</v>
      </c>
      <c r="D1718" t="s">
        <v>2749</v>
      </c>
      <c r="E1718" s="557" t="s">
        <v>21616</v>
      </c>
      <c r="F1718" s="226"/>
    </row>
    <row r="1719" spans="1:6">
      <c r="A1719">
        <v>1777</v>
      </c>
      <c r="B1719" t="s">
        <v>21617</v>
      </c>
      <c r="C1719" t="s">
        <v>2747</v>
      </c>
      <c r="D1719" t="s">
        <v>2160</v>
      </c>
      <c r="E1719" s="557" t="s">
        <v>12284</v>
      </c>
      <c r="F1719" s="225"/>
    </row>
    <row r="1720" spans="1:6">
      <c r="A1720">
        <v>1819</v>
      </c>
      <c r="B1720" t="s">
        <v>21618</v>
      </c>
      <c r="C1720" t="s">
        <v>2747</v>
      </c>
      <c r="D1720" t="s">
        <v>2160</v>
      </c>
      <c r="E1720" s="557" t="s">
        <v>17642</v>
      </c>
      <c r="F1720" s="226"/>
    </row>
    <row r="1721" spans="1:6">
      <c r="A1721">
        <v>1775</v>
      </c>
      <c r="B1721" t="s">
        <v>21619</v>
      </c>
      <c r="C1721" t="s">
        <v>2747</v>
      </c>
      <c r="D1721" t="s">
        <v>2160</v>
      </c>
      <c r="E1721" s="557" t="s">
        <v>11891</v>
      </c>
      <c r="F1721" s="225"/>
    </row>
    <row r="1722" spans="1:6">
      <c r="A1722">
        <v>1776</v>
      </c>
      <c r="B1722" t="s">
        <v>21620</v>
      </c>
      <c r="C1722" t="s">
        <v>2747</v>
      </c>
      <c r="D1722" t="s">
        <v>2160</v>
      </c>
      <c r="E1722" s="557" t="s">
        <v>12450</v>
      </c>
      <c r="F1722" s="226"/>
    </row>
    <row r="1723" spans="1:6">
      <c r="A1723">
        <v>1778</v>
      </c>
      <c r="B1723" t="s">
        <v>21621</v>
      </c>
      <c r="C1723" t="s">
        <v>2747</v>
      </c>
      <c r="D1723" t="s">
        <v>2160</v>
      </c>
      <c r="E1723" s="557" t="s">
        <v>13668</v>
      </c>
      <c r="F1723" s="225"/>
    </row>
    <row r="1724" spans="1:6">
      <c r="A1724">
        <v>1818</v>
      </c>
      <c r="B1724" t="s">
        <v>21622</v>
      </c>
      <c r="C1724" t="s">
        <v>2747</v>
      </c>
      <c r="D1724" t="s">
        <v>2160</v>
      </c>
      <c r="E1724" s="557" t="s">
        <v>17643</v>
      </c>
      <c r="F1724" s="226"/>
    </row>
    <row r="1725" spans="1:6">
      <c r="A1725">
        <v>1820</v>
      </c>
      <c r="B1725" t="s">
        <v>21623</v>
      </c>
      <c r="C1725" t="s">
        <v>2747</v>
      </c>
      <c r="D1725" t="s">
        <v>2160</v>
      </c>
      <c r="E1725" s="557" t="s">
        <v>12143</v>
      </c>
      <c r="F1725" s="225"/>
    </row>
    <row r="1726" spans="1:6">
      <c r="A1726">
        <v>1779</v>
      </c>
      <c r="B1726" t="s">
        <v>21624</v>
      </c>
      <c r="C1726" t="s">
        <v>2747</v>
      </c>
      <c r="D1726" t="s">
        <v>2160</v>
      </c>
      <c r="E1726" s="557" t="s">
        <v>17644</v>
      </c>
      <c r="F1726" s="226"/>
    </row>
    <row r="1727" spans="1:6">
      <c r="A1727">
        <v>1780</v>
      </c>
      <c r="B1727" t="s">
        <v>21625</v>
      </c>
      <c r="C1727" t="s">
        <v>2747</v>
      </c>
      <c r="D1727" t="s">
        <v>2160</v>
      </c>
      <c r="E1727" s="557" t="s">
        <v>17645</v>
      </c>
      <c r="F1727" s="225"/>
    </row>
    <row r="1728" spans="1:6">
      <c r="A1728">
        <v>1783</v>
      </c>
      <c r="B1728" t="s">
        <v>21626</v>
      </c>
      <c r="C1728" t="s">
        <v>2747</v>
      </c>
      <c r="D1728" t="s">
        <v>2160</v>
      </c>
      <c r="E1728" s="557" t="s">
        <v>17646</v>
      </c>
      <c r="F1728" s="226"/>
    </row>
    <row r="1729" spans="1:6">
      <c r="A1729">
        <v>1782</v>
      </c>
      <c r="B1729" t="s">
        <v>21627</v>
      </c>
      <c r="C1729" t="s">
        <v>2747</v>
      </c>
      <c r="D1729" t="s">
        <v>2160</v>
      </c>
      <c r="E1729" s="557" t="s">
        <v>17647</v>
      </c>
      <c r="F1729" s="225"/>
    </row>
    <row r="1730" spans="1:6">
      <c r="A1730">
        <v>1817</v>
      </c>
      <c r="B1730" t="s">
        <v>21628</v>
      </c>
      <c r="C1730" t="s">
        <v>2747</v>
      </c>
      <c r="D1730" t="s">
        <v>2160</v>
      </c>
      <c r="E1730" s="557" t="s">
        <v>6562</v>
      </c>
      <c r="F1730" s="226"/>
    </row>
    <row r="1731" spans="1:6">
      <c r="A1731">
        <v>1781</v>
      </c>
      <c r="B1731" t="s">
        <v>21629</v>
      </c>
      <c r="C1731" t="s">
        <v>2747</v>
      </c>
      <c r="D1731" t="s">
        <v>2160</v>
      </c>
      <c r="E1731" s="557" t="s">
        <v>11706</v>
      </c>
      <c r="F1731" s="225"/>
    </row>
    <row r="1732" spans="1:6">
      <c r="A1732">
        <v>1784</v>
      </c>
      <c r="B1732" t="s">
        <v>21630</v>
      </c>
      <c r="C1732" t="s">
        <v>2747</v>
      </c>
      <c r="D1732" t="s">
        <v>2160</v>
      </c>
      <c r="E1732" s="557" t="s">
        <v>12299</v>
      </c>
      <c r="F1732" s="226"/>
    </row>
    <row r="1733" spans="1:6">
      <c r="A1733">
        <v>1810</v>
      </c>
      <c r="B1733" t="s">
        <v>21631</v>
      </c>
      <c r="C1733" t="s">
        <v>2747</v>
      </c>
      <c r="D1733" t="s">
        <v>2160</v>
      </c>
      <c r="E1733" s="557" t="s">
        <v>12037</v>
      </c>
      <c r="F1733" s="225"/>
    </row>
    <row r="1734" spans="1:6">
      <c r="A1734">
        <v>1811</v>
      </c>
      <c r="B1734" t="s">
        <v>21632</v>
      </c>
      <c r="C1734" t="s">
        <v>2747</v>
      </c>
      <c r="D1734" t="s">
        <v>2160</v>
      </c>
      <c r="E1734" s="557" t="s">
        <v>12131</v>
      </c>
      <c r="F1734" s="226"/>
    </row>
    <row r="1735" spans="1:6">
      <c r="A1735">
        <v>1812</v>
      </c>
      <c r="B1735" t="s">
        <v>21633</v>
      </c>
      <c r="C1735" t="s">
        <v>2747</v>
      </c>
      <c r="D1735" t="s">
        <v>2160</v>
      </c>
      <c r="E1735" s="557" t="s">
        <v>17648</v>
      </c>
      <c r="F1735" s="225"/>
    </row>
    <row r="1736" spans="1:6">
      <c r="A1736">
        <v>40386</v>
      </c>
      <c r="B1736" t="s">
        <v>21634</v>
      </c>
      <c r="C1736" t="s">
        <v>2747</v>
      </c>
      <c r="D1736" t="s">
        <v>2160</v>
      </c>
      <c r="E1736" s="557" t="s">
        <v>21635</v>
      </c>
      <c r="F1736" s="226"/>
    </row>
    <row r="1737" spans="1:6">
      <c r="A1737">
        <v>40384</v>
      </c>
      <c r="B1737" t="s">
        <v>21636</v>
      </c>
      <c r="C1737" t="s">
        <v>2747</v>
      </c>
      <c r="D1737" t="s">
        <v>2160</v>
      </c>
      <c r="E1737" s="557" t="s">
        <v>12639</v>
      </c>
      <c r="F1737" s="225"/>
    </row>
    <row r="1738" spans="1:6">
      <c r="A1738">
        <v>40379</v>
      </c>
      <c r="B1738" t="s">
        <v>21637</v>
      </c>
      <c r="C1738" t="s">
        <v>2747</v>
      </c>
      <c r="D1738" t="s">
        <v>2160</v>
      </c>
      <c r="E1738" s="557" t="s">
        <v>19308</v>
      </c>
      <c r="F1738" s="226"/>
    </row>
    <row r="1739" spans="1:6">
      <c r="A1739">
        <v>40423</v>
      </c>
      <c r="B1739" t="s">
        <v>21638</v>
      </c>
      <c r="C1739" t="s">
        <v>2747</v>
      </c>
      <c r="D1739" t="s">
        <v>2160</v>
      </c>
      <c r="E1739" s="557" t="s">
        <v>18902</v>
      </c>
      <c r="F1739" s="225"/>
    </row>
    <row r="1740" spans="1:6">
      <c r="A1740">
        <v>40389</v>
      </c>
      <c r="B1740" t="s">
        <v>21639</v>
      </c>
      <c r="C1740" t="s">
        <v>2747</v>
      </c>
      <c r="D1740" t="s">
        <v>2160</v>
      </c>
      <c r="E1740" s="557" t="s">
        <v>21640</v>
      </c>
      <c r="F1740" s="226"/>
    </row>
    <row r="1741" spans="1:6">
      <c r="A1741">
        <v>40388</v>
      </c>
      <c r="B1741" t="s">
        <v>21641</v>
      </c>
      <c r="C1741" t="s">
        <v>2747</v>
      </c>
      <c r="D1741" t="s">
        <v>2160</v>
      </c>
      <c r="E1741" s="557" t="s">
        <v>21642</v>
      </c>
      <c r="F1741" s="225"/>
    </row>
    <row r="1742" spans="1:6">
      <c r="A1742">
        <v>40381</v>
      </c>
      <c r="B1742" t="s">
        <v>21643</v>
      </c>
      <c r="C1742" t="s">
        <v>2747</v>
      </c>
      <c r="D1742" t="s">
        <v>2160</v>
      </c>
      <c r="E1742" s="557" t="s">
        <v>15912</v>
      </c>
      <c r="F1742" s="226"/>
    </row>
    <row r="1743" spans="1:6">
      <c r="A1743">
        <v>40391</v>
      </c>
      <c r="B1743" t="s">
        <v>21644</v>
      </c>
      <c r="C1743" t="s">
        <v>2747</v>
      </c>
      <c r="D1743" t="s">
        <v>2160</v>
      </c>
      <c r="E1743" s="557" t="s">
        <v>21645</v>
      </c>
      <c r="F1743" s="225"/>
    </row>
    <row r="1744" spans="1:6">
      <c r="A1744">
        <v>40414</v>
      </c>
      <c r="B1744" t="s">
        <v>21646</v>
      </c>
      <c r="C1744" t="s">
        <v>2747</v>
      </c>
      <c r="D1744" t="s">
        <v>2749</v>
      </c>
      <c r="E1744" s="557" t="s">
        <v>12074</v>
      </c>
      <c r="F1744" s="226"/>
    </row>
    <row r="1745" spans="1:6">
      <c r="A1745">
        <v>40416</v>
      </c>
      <c r="B1745" t="s">
        <v>21647</v>
      </c>
      <c r="C1745" t="s">
        <v>2747</v>
      </c>
      <c r="D1745" t="s">
        <v>2749</v>
      </c>
      <c r="E1745" s="557" t="s">
        <v>12243</v>
      </c>
      <c r="F1745" s="225"/>
    </row>
    <row r="1746" spans="1:6">
      <c r="A1746">
        <v>40418</v>
      </c>
      <c r="B1746" t="s">
        <v>21648</v>
      </c>
      <c r="C1746" t="s">
        <v>2747</v>
      </c>
      <c r="D1746" t="s">
        <v>2749</v>
      </c>
      <c r="E1746" s="557" t="s">
        <v>17649</v>
      </c>
      <c r="F1746" s="226"/>
    </row>
    <row r="1747" spans="1:6">
      <c r="A1747">
        <v>2609</v>
      </c>
      <c r="B1747" t="s">
        <v>21649</v>
      </c>
      <c r="C1747" t="s">
        <v>2747</v>
      </c>
      <c r="D1747" t="s">
        <v>2749</v>
      </c>
      <c r="E1747" s="557" t="s">
        <v>8092</v>
      </c>
      <c r="F1747" s="225"/>
    </row>
    <row r="1748" spans="1:6">
      <c r="A1748">
        <v>2634</v>
      </c>
      <c r="B1748" t="s">
        <v>21650</v>
      </c>
      <c r="C1748" t="s">
        <v>2747</v>
      </c>
      <c r="D1748" t="s">
        <v>2749</v>
      </c>
      <c r="E1748" s="557" t="s">
        <v>5856</v>
      </c>
      <c r="F1748" s="226"/>
    </row>
    <row r="1749" spans="1:6">
      <c r="A1749">
        <v>2611</v>
      </c>
      <c r="B1749" t="s">
        <v>21651</v>
      </c>
      <c r="C1749" t="s">
        <v>2747</v>
      </c>
      <c r="D1749" t="s">
        <v>2749</v>
      </c>
      <c r="E1749" s="557" t="s">
        <v>12106</v>
      </c>
      <c r="F1749" s="225"/>
    </row>
    <row r="1750" spans="1:6">
      <c r="A1750">
        <v>34359</v>
      </c>
      <c r="B1750" t="s">
        <v>21652</v>
      </c>
      <c r="C1750" t="s">
        <v>2747</v>
      </c>
      <c r="D1750" t="s">
        <v>2749</v>
      </c>
      <c r="E1750" s="557" t="s">
        <v>8936</v>
      </c>
      <c r="F1750" s="226"/>
    </row>
    <row r="1751" spans="1:6">
      <c r="A1751">
        <v>1789</v>
      </c>
      <c r="B1751" t="s">
        <v>21653</v>
      </c>
      <c r="C1751" t="s">
        <v>2747</v>
      </c>
      <c r="D1751" t="s">
        <v>2160</v>
      </c>
      <c r="E1751" s="557" t="s">
        <v>17650</v>
      </c>
      <c r="F1751" s="225"/>
    </row>
    <row r="1752" spans="1:6">
      <c r="A1752">
        <v>1788</v>
      </c>
      <c r="B1752" t="s">
        <v>21654</v>
      </c>
      <c r="C1752" t="s">
        <v>2747</v>
      </c>
      <c r="D1752" t="s">
        <v>2160</v>
      </c>
      <c r="E1752" s="557" t="s">
        <v>13444</v>
      </c>
      <c r="F1752" s="226"/>
    </row>
    <row r="1753" spans="1:6">
      <c r="A1753">
        <v>1786</v>
      </c>
      <c r="B1753" t="s">
        <v>21655</v>
      </c>
      <c r="C1753" t="s">
        <v>2747</v>
      </c>
      <c r="D1753" t="s">
        <v>2160</v>
      </c>
      <c r="E1753" s="557" t="s">
        <v>11228</v>
      </c>
      <c r="F1753" s="225"/>
    </row>
    <row r="1754" spans="1:6">
      <c r="A1754">
        <v>1787</v>
      </c>
      <c r="B1754" t="s">
        <v>21656</v>
      </c>
      <c r="C1754" t="s">
        <v>2747</v>
      </c>
      <c r="D1754" t="s">
        <v>2160</v>
      </c>
      <c r="E1754" s="557" t="s">
        <v>12140</v>
      </c>
      <c r="F1754" s="226"/>
    </row>
    <row r="1755" spans="1:6">
      <c r="A1755">
        <v>1791</v>
      </c>
      <c r="B1755" t="s">
        <v>21657</v>
      </c>
      <c r="C1755" t="s">
        <v>2747</v>
      </c>
      <c r="D1755" t="s">
        <v>2160</v>
      </c>
      <c r="E1755" s="557" t="s">
        <v>17651</v>
      </c>
      <c r="F1755" s="225"/>
    </row>
    <row r="1756" spans="1:6">
      <c r="A1756">
        <v>1790</v>
      </c>
      <c r="B1756" t="s">
        <v>21658</v>
      </c>
      <c r="C1756" t="s">
        <v>2747</v>
      </c>
      <c r="D1756" t="s">
        <v>2160</v>
      </c>
      <c r="E1756" s="557" t="s">
        <v>17652</v>
      </c>
      <c r="F1756" s="226"/>
    </row>
    <row r="1757" spans="1:6">
      <c r="A1757">
        <v>1813</v>
      </c>
      <c r="B1757" t="s">
        <v>21659</v>
      </c>
      <c r="C1757" t="s">
        <v>2747</v>
      </c>
      <c r="D1757" t="s">
        <v>2160</v>
      </c>
      <c r="E1757" s="557" t="s">
        <v>11203</v>
      </c>
      <c r="F1757" s="225"/>
    </row>
    <row r="1758" spans="1:6">
      <c r="A1758">
        <v>1792</v>
      </c>
      <c r="B1758" t="s">
        <v>21660</v>
      </c>
      <c r="C1758" t="s">
        <v>2747</v>
      </c>
      <c r="D1758" t="s">
        <v>2160</v>
      </c>
      <c r="E1758" s="557" t="s">
        <v>12721</v>
      </c>
      <c r="F1758" s="226"/>
    </row>
    <row r="1759" spans="1:6">
      <c r="A1759">
        <v>1793</v>
      </c>
      <c r="B1759" t="s">
        <v>21661</v>
      </c>
      <c r="C1759" t="s">
        <v>2747</v>
      </c>
      <c r="D1759" t="s">
        <v>2160</v>
      </c>
      <c r="E1759" s="557" t="s">
        <v>17653</v>
      </c>
      <c r="F1759" s="225"/>
    </row>
    <row r="1760" spans="1:6">
      <c r="A1760">
        <v>1809</v>
      </c>
      <c r="B1760" t="s">
        <v>21662</v>
      </c>
      <c r="C1760" t="s">
        <v>2747</v>
      </c>
      <c r="D1760" t="s">
        <v>2160</v>
      </c>
      <c r="E1760" s="557" t="s">
        <v>17637</v>
      </c>
      <c r="F1760" s="226"/>
    </row>
    <row r="1761" spans="1:6">
      <c r="A1761">
        <v>1814</v>
      </c>
      <c r="B1761" t="s">
        <v>21663</v>
      </c>
      <c r="C1761" t="s">
        <v>2747</v>
      </c>
      <c r="D1761" t="s">
        <v>2160</v>
      </c>
      <c r="E1761" s="557" t="s">
        <v>13751</v>
      </c>
      <c r="F1761" s="225"/>
    </row>
    <row r="1762" spans="1:6">
      <c r="A1762">
        <v>1803</v>
      </c>
      <c r="B1762" t="s">
        <v>21664</v>
      </c>
      <c r="C1762" t="s">
        <v>2747</v>
      </c>
      <c r="D1762" t="s">
        <v>2160</v>
      </c>
      <c r="E1762" s="557" t="s">
        <v>8861</v>
      </c>
      <c r="F1762" s="226"/>
    </row>
    <row r="1763" spans="1:6">
      <c r="A1763">
        <v>1805</v>
      </c>
      <c r="B1763" t="s">
        <v>21665</v>
      </c>
      <c r="C1763" t="s">
        <v>2747</v>
      </c>
      <c r="D1763" t="s">
        <v>2160</v>
      </c>
      <c r="E1763" s="557" t="s">
        <v>12519</v>
      </c>
      <c r="F1763" s="225"/>
    </row>
    <row r="1764" spans="1:6">
      <c r="A1764">
        <v>1821</v>
      </c>
      <c r="B1764" t="s">
        <v>21666</v>
      </c>
      <c r="C1764" t="s">
        <v>2747</v>
      </c>
      <c r="D1764" t="s">
        <v>2160</v>
      </c>
      <c r="E1764" s="557" t="s">
        <v>17654</v>
      </c>
      <c r="F1764" s="226"/>
    </row>
    <row r="1765" spans="1:6">
      <c r="A1765">
        <v>1806</v>
      </c>
      <c r="B1765" t="s">
        <v>21667</v>
      </c>
      <c r="C1765" t="s">
        <v>2747</v>
      </c>
      <c r="D1765" t="s">
        <v>2160</v>
      </c>
      <c r="E1765" s="557" t="s">
        <v>11935</v>
      </c>
      <c r="F1765" s="225"/>
    </row>
    <row r="1766" spans="1:6">
      <c r="A1766">
        <v>1804</v>
      </c>
      <c r="B1766" t="s">
        <v>21668</v>
      </c>
      <c r="C1766" t="s">
        <v>2747</v>
      </c>
      <c r="D1766" t="s">
        <v>2160</v>
      </c>
      <c r="E1766" s="557" t="s">
        <v>11297</v>
      </c>
      <c r="F1766" s="226"/>
    </row>
    <row r="1767" spans="1:6">
      <c r="A1767">
        <v>1807</v>
      </c>
      <c r="B1767" t="s">
        <v>21669</v>
      </c>
      <c r="C1767" t="s">
        <v>2747</v>
      </c>
      <c r="D1767" t="s">
        <v>2160</v>
      </c>
      <c r="E1767" s="557" t="s">
        <v>17655</v>
      </c>
      <c r="F1767" s="225"/>
    </row>
    <row r="1768" spans="1:6">
      <c r="A1768">
        <v>1808</v>
      </c>
      <c r="B1768" t="s">
        <v>21670</v>
      </c>
      <c r="C1768" t="s">
        <v>2747</v>
      </c>
      <c r="D1768" t="s">
        <v>2160</v>
      </c>
      <c r="E1768" s="557" t="s">
        <v>17656</v>
      </c>
      <c r="F1768" s="226"/>
    </row>
    <row r="1769" spans="1:6">
      <c r="A1769">
        <v>1797</v>
      </c>
      <c r="B1769" t="s">
        <v>21671</v>
      </c>
      <c r="C1769" t="s">
        <v>2747</v>
      </c>
      <c r="D1769" t="s">
        <v>2160</v>
      </c>
      <c r="E1769" s="557" t="s">
        <v>17657</v>
      </c>
      <c r="F1769" s="225"/>
    </row>
    <row r="1770" spans="1:6">
      <c r="A1770">
        <v>1796</v>
      </c>
      <c r="B1770" t="s">
        <v>21672</v>
      </c>
      <c r="C1770" t="s">
        <v>2747</v>
      </c>
      <c r="D1770" t="s">
        <v>2160</v>
      </c>
      <c r="E1770" s="557" t="s">
        <v>11972</v>
      </c>
      <c r="F1770" s="226"/>
    </row>
    <row r="1771" spans="1:6">
      <c r="A1771">
        <v>1794</v>
      </c>
      <c r="B1771" t="s">
        <v>21673</v>
      </c>
      <c r="C1771" t="s">
        <v>2747</v>
      </c>
      <c r="D1771" t="s">
        <v>2160</v>
      </c>
      <c r="E1771" s="557" t="s">
        <v>11244</v>
      </c>
      <c r="F1771" s="225"/>
    </row>
    <row r="1772" spans="1:6">
      <c r="A1772">
        <v>1816</v>
      </c>
      <c r="B1772" t="s">
        <v>21674</v>
      </c>
      <c r="C1772" t="s">
        <v>2747</v>
      </c>
      <c r="D1772" t="s">
        <v>2160</v>
      </c>
      <c r="E1772" s="557" t="s">
        <v>11907</v>
      </c>
      <c r="F1772" s="226"/>
    </row>
    <row r="1773" spans="1:6">
      <c r="A1773">
        <v>1815</v>
      </c>
      <c r="B1773" t="s">
        <v>21675</v>
      </c>
      <c r="C1773" t="s">
        <v>2747</v>
      </c>
      <c r="D1773" t="s">
        <v>2160</v>
      </c>
      <c r="E1773" s="557" t="s">
        <v>17658</v>
      </c>
      <c r="F1773" s="225"/>
    </row>
    <row r="1774" spans="1:6">
      <c r="A1774">
        <v>1798</v>
      </c>
      <c r="B1774" t="s">
        <v>21676</v>
      </c>
      <c r="C1774" t="s">
        <v>2747</v>
      </c>
      <c r="D1774" t="s">
        <v>2160</v>
      </c>
      <c r="E1774" s="557" t="s">
        <v>17659</v>
      </c>
      <c r="F1774" s="226"/>
    </row>
    <row r="1775" spans="1:6">
      <c r="A1775">
        <v>1795</v>
      </c>
      <c r="B1775" t="s">
        <v>21677</v>
      </c>
      <c r="C1775" t="s">
        <v>2747</v>
      </c>
      <c r="D1775" t="s">
        <v>2160</v>
      </c>
      <c r="E1775" s="557" t="s">
        <v>5936</v>
      </c>
      <c r="F1775" s="225"/>
    </row>
    <row r="1776" spans="1:6">
      <c r="A1776">
        <v>1799</v>
      </c>
      <c r="B1776" t="s">
        <v>21678</v>
      </c>
      <c r="C1776" t="s">
        <v>2747</v>
      </c>
      <c r="D1776" t="s">
        <v>2160</v>
      </c>
      <c r="E1776" s="557" t="s">
        <v>17660</v>
      </c>
      <c r="F1776" s="226"/>
    </row>
    <row r="1777" spans="1:6">
      <c r="A1777">
        <v>1800</v>
      </c>
      <c r="B1777" t="s">
        <v>21679</v>
      </c>
      <c r="C1777" t="s">
        <v>2747</v>
      </c>
      <c r="D1777" t="s">
        <v>2160</v>
      </c>
      <c r="E1777" s="557" t="s">
        <v>17661</v>
      </c>
      <c r="F1777" s="225"/>
    </row>
    <row r="1778" spans="1:6">
      <c r="A1778">
        <v>1802</v>
      </c>
      <c r="B1778" t="s">
        <v>21680</v>
      </c>
      <c r="C1778" t="s">
        <v>2747</v>
      </c>
      <c r="D1778" t="s">
        <v>2160</v>
      </c>
      <c r="E1778" s="557" t="s">
        <v>17662</v>
      </c>
      <c r="F1778" s="226"/>
    </row>
    <row r="1779" spans="1:6">
      <c r="A1779">
        <v>40385</v>
      </c>
      <c r="B1779" t="s">
        <v>21681</v>
      </c>
      <c r="C1779" t="s">
        <v>2747</v>
      </c>
      <c r="D1779" t="s">
        <v>2160</v>
      </c>
      <c r="E1779" s="557" t="s">
        <v>21635</v>
      </c>
      <c r="F1779" s="225"/>
    </row>
    <row r="1780" spans="1:6">
      <c r="A1780">
        <v>40383</v>
      </c>
      <c r="B1780" t="s">
        <v>21682</v>
      </c>
      <c r="C1780" t="s">
        <v>2747</v>
      </c>
      <c r="D1780" t="s">
        <v>2160</v>
      </c>
      <c r="E1780" s="557" t="s">
        <v>12639</v>
      </c>
      <c r="F1780" s="226"/>
    </row>
    <row r="1781" spans="1:6">
      <c r="A1781">
        <v>40378</v>
      </c>
      <c r="B1781" t="s">
        <v>21683</v>
      </c>
      <c r="C1781" t="s">
        <v>2747</v>
      </c>
      <c r="D1781" t="s">
        <v>2160</v>
      </c>
      <c r="E1781" s="557" t="s">
        <v>19308</v>
      </c>
      <c r="F1781" s="225"/>
    </row>
    <row r="1782" spans="1:6">
      <c r="A1782">
        <v>40382</v>
      </c>
      <c r="B1782" t="s">
        <v>21684</v>
      </c>
      <c r="C1782" t="s">
        <v>2747</v>
      </c>
      <c r="D1782" t="s">
        <v>2160</v>
      </c>
      <c r="E1782" s="557" t="s">
        <v>18902</v>
      </c>
      <c r="F1782" s="226"/>
    </row>
    <row r="1783" spans="1:6">
      <c r="A1783">
        <v>40422</v>
      </c>
      <c r="B1783" t="s">
        <v>21685</v>
      </c>
      <c r="C1783" t="s">
        <v>2747</v>
      </c>
      <c r="D1783" t="s">
        <v>2160</v>
      </c>
      <c r="E1783" s="557" t="s">
        <v>21686</v>
      </c>
      <c r="F1783" s="225"/>
    </row>
    <row r="1784" spans="1:6">
      <c r="A1784">
        <v>40387</v>
      </c>
      <c r="B1784" t="s">
        <v>21687</v>
      </c>
      <c r="C1784" t="s">
        <v>2747</v>
      </c>
      <c r="D1784" t="s">
        <v>2160</v>
      </c>
      <c r="E1784" s="557" t="s">
        <v>11926</v>
      </c>
      <c r="F1784" s="226"/>
    </row>
    <row r="1785" spans="1:6">
      <c r="A1785">
        <v>40380</v>
      </c>
      <c r="B1785" t="s">
        <v>21688</v>
      </c>
      <c r="C1785" t="s">
        <v>2747</v>
      </c>
      <c r="D1785" t="s">
        <v>2160</v>
      </c>
      <c r="E1785" s="557" t="s">
        <v>15912</v>
      </c>
      <c r="F1785" s="225"/>
    </row>
    <row r="1786" spans="1:6">
      <c r="A1786">
        <v>40390</v>
      </c>
      <c r="B1786" t="s">
        <v>21689</v>
      </c>
      <c r="C1786" t="s">
        <v>2747</v>
      </c>
      <c r="D1786" t="s">
        <v>2160</v>
      </c>
      <c r="E1786" s="557" t="s">
        <v>21690</v>
      </c>
      <c r="F1786" s="226"/>
    </row>
    <row r="1787" spans="1:6">
      <c r="A1787">
        <v>40413</v>
      </c>
      <c r="B1787" t="s">
        <v>21691</v>
      </c>
      <c r="C1787" t="s">
        <v>2747</v>
      </c>
      <c r="D1787" t="s">
        <v>2749</v>
      </c>
      <c r="E1787" s="557" t="s">
        <v>12185</v>
      </c>
      <c r="F1787" s="225"/>
    </row>
    <row r="1788" spans="1:6">
      <c r="A1788">
        <v>40415</v>
      </c>
      <c r="B1788" t="s">
        <v>21692</v>
      </c>
      <c r="C1788" t="s">
        <v>2747</v>
      </c>
      <c r="D1788" t="s">
        <v>2749</v>
      </c>
      <c r="E1788" s="557" t="s">
        <v>11854</v>
      </c>
      <c r="F1788" s="226"/>
    </row>
    <row r="1789" spans="1:6">
      <c r="A1789">
        <v>40417</v>
      </c>
      <c r="B1789" t="s">
        <v>21693</v>
      </c>
      <c r="C1789" t="s">
        <v>2747</v>
      </c>
      <c r="D1789" t="s">
        <v>2749</v>
      </c>
      <c r="E1789" s="557" t="s">
        <v>17663</v>
      </c>
      <c r="F1789" s="225"/>
    </row>
    <row r="1790" spans="1:6">
      <c r="A1790">
        <v>39271</v>
      </c>
      <c r="B1790" t="s">
        <v>21694</v>
      </c>
      <c r="C1790" t="s">
        <v>2747</v>
      </c>
      <c r="D1790" t="s">
        <v>2160</v>
      </c>
      <c r="E1790" s="557" t="s">
        <v>8793</v>
      </c>
      <c r="F1790" s="226"/>
    </row>
    <row r="1791" spans="1:6">
      <c r="A1791">
        <v>39273</v>
      </c>
      <c r="B1791" t="s">
        <v>21695</v>
      </c>
      <c r="C1791" t="s">
        <v>2747</v>
      </c>
      <c r="D1791" t="s">
        <v>2160</v>
      </c>
      <c r="E1791" s="557" t="s">
        <v>4557</v>
      </c>
      <c r="F1791" s="225"/>
    </row>
    <row r="1792" spans="1:6">
      <c r="A1792">
        <v>39272</v>
      </c>
      <c r="B1792" t="s">
        <v>21696</v>
      </c>
      <c r="C1792" t="s">
        <v>2747</v>
      </c>
      <c r="D1792" t="s">
        <v>2160</v>
      </c>
      <c r="E1792" s="557" t="s">
        <v>12121</v>
      </c>
      <c r="F1792" s="226"/>
    </row>
    <row r="1793" spans="1:6">
      <c r="A1793">
        <v>1875</v>
      </c>
      <c r="B1793" t="s">
        <v>21697</v>
      </c>
      <c r="C1793" t="s">
        <v>2747</v>
      </c>
      <c r="D1793" t="s">
        <v>2160</v>
      </c>
      <c r="E1793" s="557" t="s">
        <v>5021</v>
      </c>
      <c r="F1793" s="225"/>
    </row>
    <row r="1794" spans="1:6">
      <c r="A1794">
        <v>1874</v>
      </c>
      <c r="B1794" t="s">
        <v>21698</v>
      </c>
      <c r="C1794" t="s">
        <v>2747</v>
      </c>
      <c r="D1794" t="s">
        <v>2160</v>
      </c>
      <c r="E1794" s="557" t="s">
        <v>12287</v>
      </c>
      <c r="F1794" s="226"/>
    </row>
    <row r="1795" spans="1:6">
      <c r="A1795">
        <v>1870</v>
      </c>
      <c r="B1795" t="s">
        <v>21699</v>
      </c>
      <c r="C1795" t="s">
        <v>2747</v>
      </c>
      <c r="D1795" t="s">
        <v>2746</v>
      </c>
      <c r="E1795" s="557" t="s">
        <v>4756</v>
      </c>
      <c r="F1795" s="225"/>
    </row>
    <row r="1796" spans="1:6">
      <c r="A1796">
        <v>1884</v>
      </c>
      <c r="B1796" t="s">
        <v>21700</v>
      </c>
      <c r="C1796" t="s">
        <v>2747</v>
      </c>
      <c r="D1796" t="s">
        <v>2160</v>
      </c>
      <c r="E1796" s="557" t="s">
        <v>5998</v>
      </c>
      <c r="F1796" s="226"/>
    </row>
    <row r="1797" spans="1:6">
      <c r="A1797">
        <v>1887</v>
      </c>
      <c r="B1797" t="s">
        <v>21701</v>
      </c>
      <c r="C1797" t="s">
        <v>2747</v>
      </c>
      <c r="D1797" t="s">
        <v>2160</v>
      </c>
      <c r="E1797" s="557" t="s">
        <v>15396</v>
      </c>
      <c r="F1797" s="225"/>
    </row>
    <row r="1798" spans="1:6">
      <c r="A1798">
        <v>1876</v>
      </c>
      <c r="B1798" t="s">
        <v>21702</v>
      </c>
      <c r="C1798" t="s">
        <v>2747</v>
      </c>
      <c r="D1798" t="s">
        <v>2160</v>
      </c>
      <c r="E1798" s="557" t="s">
        <v>5881</v>
      </c>
      <c r="F1798" s="226"/>
    </row>
    <row r="1799" spans="1:6">
      <c r="A1799">
        <v>1879</v>
      </c>
      <c r="B1799" t="s">
        <v>21703</v>
      </c>
      <c r="C1799" t="s">
        <v>2747</v>
      </c>
      <c r="D1799" t="s">
        <v>2160</v>
      </c>
      <c r="E1799" s="557" t="s">
        <v>8552</v>
      </c>
      <c r="F1799" s="225"/>
    </row>
    <row r="1800" spans="1:6">
      <c r="A1800">
        <v>1877</v>
      </c>
      <c r="B1800" t="s">
        <v>21704</v>
      </c>
      <c r="C1800" t="s">
        <v>2747</v>
      </c>
      <c r="D1800" t="s">
        <v>2160</v>
      </c>
      <c r="E1800" s="557" t="s">
        <v>16637</v>
      </c>
      <c r="F1800" s="226"/>
    </row>
    <row r="1801" spans="1:6">
      <c r="A1801">
        <v>1878</v>
      </c>
      <c r="B1801" t="s">
        <v>21705</v>
      </c>
      <c r="C1801" t="s">
        <v>2747</v>
      </c>
      <c r="D1801" t="s">
        <v>2160</v>
      </c>
      <c r="E1801" s="557" t="s">
        <v>11972</v>
      </c>
      <c r="F1801" s="225"/>
    </row>
    <row r="1802" spans="1:6">
      <c r="A1802">
        <v>2621</v>
      </c>
      <c r="B1802" t="s">
        <v>21706</v>
      </c>
      <c r="C1802" t="s">
        <v>2747</v>
      </c>
      <c r="D1802" t="s">
        <v>2749</v>
      </c>
      <c r="E1802" s="557" t="s">
        <v>21707</v>
      </c>
      <c r="F1802" s="226"/>
    </row>
    <row r="1803" spans="1:6">
      <c r="A1803">
        <v>2616</v>
      </c>
      <c r="B1803" t="s">
        <v>21708</v>
      </c>
      <c r="C1803" t="s">
        <v>2747</v>
      </c>
      <c r="D1803" t="s">
        <v>2749</v>
      </c>
      <c r="E1803" s="557" t="s">
        <v>7761</v>
      </c>
      <c r="F1803" s="225"/>
    </row>
    <row r="1804" spans="1:6">
      <c r="A1804">
        <v>2633</v>
      </c>
      <c r="B1804" t="s">
        <v>21709</v>
      </c>
      <c r="C1804" t="s">
        <v>2747</v>
      </c>
      <c r="D1804" t="s">
        <v>2749</v>
      </c>
      <c r="E1804" s="557" t="s">
        <v>9384</v>
      </c>
      <c r="F1804" s="226"/>
    </row>
    <row r="1805" spans="1:6">
      <c r="A1805">
        <v>2617</v>
      </c>
      <c r="B1805" t="s">
        <v>21710</v>
      </c>
      <c r="C1805" t="s">
        <v>2747</v>
      </c>
      <c r="D1805" t="s">
        <v>2749</v>
      </c>
      <c r="E1805" s="557" t="s">
        <v>6019</v>
      </c>
      <c r="F1805" s="225"/>
    </row>
    <row r="1806" spans="1:6">
      <c r="A1806">
        <v>2618</v>
      </c>
      <c r="B1806" t="s">
        <v>21711</v>
      </c>
      <c r="C1806" t="s">
        <v>2747</v>
      </c>
      <c r="D1806" t="s">
        <v>2749</v>
      </c>
      <c r="E1806" s="557" t="s">
        <v>11589</v>
      </c>
      <c r="F1806" s="226"/>
    </row>
    <row r="1807" spans="1:6">
      <c r="A1807">
        <v>2632</v>
      </c>
      <c r="B1807" t="s">
        <v>21712</v>
      </c>
      <c r="C1807" t="s">
        <v>2747</v>
      </c>
      <c r="D1807" t="s">
        <v>2749</v>
      </c>
      <c r="E1807" s="557" t="s">
        <v>21713</v>
      </c>
      <c r="F1807" s="225"/>
    </row>
    <row r="1808" spans="1:6">
      <c r="A1808">
        <v>2631</v>
      </c>
      <c r="B1808" t="s">
        <v>21714</v>
      </c>
      <c r="C1808" t="s">
        <v>2747</v>
      </c>
      <c r="D1808" t="s">
        <v>2749</v>
      </c>
      <c r="E1808" s="557" t="s">
        <v>21715</v>
      </c>
      <c r="F1808" s="226"/>
    </row>
    <row r="1809" spans="1:6">
      <c r="A1809">
        <v>2619</v>
      </c>
      <c r="B1809" t="s">
        <v>21716</v>
      </c>
      <c r="C1809" t="s">
        <v>2747</v>
      </c>
      <c r="D1809" t="s">
        <v>2749</v>
      </c>
      <c r="E1809" s="557" t="s">
        <v>18725</v>
      </c>
      <c r="F1809" s="225"/>
    </row>
    <row r="1810" spans="1:6">
      <c r="A1810">
        <v>2620</v>
      </c>
      <c r="B1810" t="s">
        <v>21717</v>
      </c>
      <c r="C1810" t="s">
        <v>2747</v>
      </c>
      <c r="D1810" t="s">
        <v>2749</v>
      </c>
      <c r="E1810" s="557" t="s">
        <v>21718</v>
      </c>
      <c r="F1810" s="226"/>
    </row>
    <row r="1811" spans="1:6">
      <c r="A1811">
        <v>25968</v>
      </c>
      <c r="B1811" t="s">
        <v>21719</v>
      </c>
      <c r="C1811" t="s">
        <v>2747</v>
      </c>
      <c r="D1811" t="s">
        <v>2749</v>
      </c>
      <c r="E1811" s="557" t="s">
        <v>21720</v>
      </c>
      <c r="F1811" s="225"/>
    </row>
    <row r="1812" spans="1:6">
      <c r="A1812">
        <v>38369</v>
      </c>
      <c r="B1812" t="s">
        <v>21721</v>
      </c>
      <c r="C1812" t="s">
        <v>2747</v>
      </c>
      <c r="D1812" t="s">
        <v>2160</v>
      </c>
      <c r="E1812" s="557" t="s">
        <v>6678</v>
      </c>
      <c r="F1812" s="226"/>
    </row>
    <row r="1813" spans="1:6">
      <c r="A1813">
        <v>38370</v>
      </c>
      <c r="B1813" t="s">
        <v>21722</v>
      </c>
      <c r="C1813" t="s">
        <v>2747</v>
      </c>
      <c r="D1813" t="s">
        <v>2160</v>
      </c>
      <c r="E1813" s="557" t="s">
        <v>6678</v>
      </c>
      <c r="F1813" s="225"/>
    </row>
    <row r="1814" spans="1:6">
      <c r="A1814">
        <v>38372</v>
      </c>
      <c r="B1814" t="s">
        <v>21723</v>
      </c>
      <c r="C1814" t="s">
        <v>2747</v>
      </c>
      <c r="D1814" t="s">
        <v>2160</v>
      </c>
      <c r="E1814" s="557" t="s">
        <v>20777</v>
      </c>
      <c r="F1814" s="226"/>
    </row>
    <row r="1815" spans="1:6">
      <c r="A1815">
        <v>2357</v>
      </c>
      <c r="B1815" t="s">
        <v>21724</v>
      </c>
      <c r="C1815" t="s">
        <v>2745</v>
      </c>
      <c r="D1815" t="s">
        <v>2160</v>
      </c>
      <c r="E1815" s="557" t="s">
        <v>20494</v>
      </c>
      <c r="F1815" s="225"/>
    </row>
    <row r="1816" spans="1:6">
      <c r="A1816">
        <v>40806</v>
      </c>
      <c r="B1816" t="s">
        <v>21725</v>
      </c>
      <c r="C1816" t="s">
        <v>2754</v>
      </c>
      <c r="D1816" t="s">
        <v>2160</v>
      </c>
      <c r="E1816" s="557" t="s">
        <v>21726</v>
      </c>
      <c r="F1816" s="226"/>
    </row>
    <row r="1817" spans="1:6">
      <c r="A1817">
        <v>2355</v>
      </c>
      <c r="B1817" t="s">
        <v>21727</v>
      </c>
      <c r="C1817" t="s">
        <v>2745</v>
      </c>
      <c r="D1817" t="s">
        <v>2160</v>
      </c>
      <c r="E1817" s="557" t="s">
        <v>18810</v>
      </c>
      <c r="F1817" s="225"/>
    </row>
    <row r="1818" spans="1:6">
      <c r="A1818">
        <v>40805</v>
      </c>
      <c r="B1818" t="s">
        <v>21728</v>
      </c>
      <c r="C1818" t="s">
        <v>2754</v>
      </c>
      <c r="D1818" t="s">
        <v>2160</v>
      </c>
      <c r="E1818" s="557" t="s">
        <v>21729</v>
      </c>
      <c r="F1818" s="226"/>
    </row>
    <row r="1819" spans="1:6">
      <c r="A1819">
        <v>2358</v>
      </c>
      <c r="B1819" t="s">
        <v>21730</v>
      </c>
      <c r="C1819" t="s">
        <v>2745</v>
      </c>
      <c r="D1819" t="s">
        <v>2160</v>
      </c>
      <c r="E1819" s="557" t="s">
        <v>21731</v>
      </c>
      <c r="F1819" s="225"/>
    </row>
    <row r="1820" spans="1:6">
      <c r="A1820">
        <v>40807</v>
      </c>
      <c r="B1820" t="s">
        <v>21732</v>
      </c>
      <c r="C1820" t="s">
        <v>2754</v>
      </c>
      <c r="D1820" t="s">
        <v>2160</v>
      </c>
      <c r="E1820" s="557" t="s">
        <v>21733</v>
      </c>
      <c r="F1820" s="226"/>
    </row>
    <row r="1821" spans="1:6">
      <c r="A1821">
        <v>2359</v>
      </c>
      <c r="B1821" t="s">
        <v>21734</v>
      </c>
      <c r="C1821" t="s">
        <v>2745</v>
      </c>
      <c r="D1821" t="s">
        <v>2160</v>
      </c>
      <c r="E1821" s="557" t="s">
        <v>17485</v>
      </c>
      <c r="F1821" s="225"/>
    </row>
    <row r="1822" spans="1:6">
      <c r="A1822">
        <v>40808</v>
      </c>
      <c r="B1822" t="s">
        <v>21735</v>
      </c>
      <c r="C1822" t="s">
        <v>2754</v>
      </c>
      <c r="D1822" t="s">
        <v>2160</v>
      </c>
      <c r="E1822" s="557" t="s">
        <v>21736</v>
      </c>
      <c r="F1822" s="226"/>
    </row>
    <row r="1823" spans="1:6">
      <c r="A1823">
        <v>43144</v>
      </c>
      <c r="B1823" t="s">
        <v>21737</v>
      </c>
      <c r="C1823" t="s">
        <v>2752</v>
      </c>
      <c r="D1823" t="s">
        <v>2160</v>
      </c>
      <c r="E1823" s="557" t="s">
        <v>21738</v>
      </c>
      <c r="F1823" s="225"/>
    </row>
    <row r="1824" spans="1:6">
      <c r="A1824">
        <v>39397</v>
      </c>
      <c r="B1824" t="s">
        <v>21739</v>
      </c>
      <c r="C1824" t="s">
        <v>2753</v>
      </c>
      <c r="D1824" t="s">
        <v>2160</v>
      </c>
      <c r="E1824" s="557" t="s">
        <v>12215</v>
      </c>
      <c r="F1824" s="226"/>
    </row>
    <row r="1825" spans="1:6">
      <c r="A1825">
        <v>2692</v>
      </c>
      <c r="B1825" t="s">
        <v>21740</v>
      </c>
      <c r="C1825" t="s">
        <v>2753</v>
      </c>
      <c r="D1825" t="s">
        <v>2160</v>
      </c>
      <c r="E1825" s="557" t="s">
        <v>4932</v>
      </c>
      <c r="F1825" s="225"/>
    </row>
    <row r="1826" spans="1:6">
      <c r="A1826">
        <v>5330</v>
      </c>
      <c r="B1826" t="s">
        <v>21741</v>
      </c>
      <c r="C1826" t="s">
        <v>2753</v>
      </c>
      <c r="D1826" t="s">
        <v>2160</v>
      </c>
      <c r="E1826" s="557" t="s">
        <v>12045</v>
      </c>
      <c r="F1826" s="226"/>
    </row>
    <row r="1827" spans="1:6">
      <c r="A1827">
        <v>26017</v>
      </c>
      <c r="B1827" t="s">
        <v>21742</v>
      </c>
      <c r="C1827" t="s">
        <v>2747</v>
      </c>
      <c r="D1827" t="s">
        <v>2160</v>
      </c>
      <c r="E1827" s="557" t="s">
        <v>9656</v>
      </c>
      <c r="F1827" s="225"/>
    </row>
    <row r="1828" spans="1:6">
      <c r="A1828">
        <v>25931</v>
      </c>
      <c r="B1828" t="s">
        <v>21743</v>
      </c>
      <c r="C1828" t="s">
        <v>2747</v>
      </c>
      <c r="D1828" t="s">
        <v>2160</v>
      </c>
      <c r="E1828" s="557" t="s">
        <v>13446</v>
      </c>
      <c r="F1828" s="226"/>
    </row>
    <row r="1829" spans="1:6">
      <c r="A1829">
        <v>38140</v>
      </c>
      <c r="B1829" t="s">
        <v>21744</v>
      </c>
      <c r="C1829" t="s">
        <v>2747</v>
      </c>
      <c r="D1829" t="s">
        <v>2746</v>
      </c>
      <c r="E1829" s="557" t="s">
        <v>12760</v>
      </c>
      <c r="F1829" s="225"/>
    </row>
    <row r="1830" spans="1:6">
      <c r="A1830">
        <v>13887</v>
      </c>
      <c r="B1830" t="s">
        <v>21745</v>
      </c>
      <c r="C1830" t="s">
        <v>2747</v>
      </c>
      <c r="D1830" t="s">
        <v>2160</v>
      </c>
      <c r="E1830" s="557" t="s">
        <v>17666</v>
      </c>
      <c r="F1830" s="226"/>
    </row>
    <row r="1831" spans="1:6">
      <c r="A1831">
        <v>26018</v>
      </c>
      <c r="B1831" t="s">
        <v>21746</v>
      </c>
      <c r="C1831" t="s">
        <v>2747</v>
      </c>
      <c r="D1831" t="s">
        <v>2160</v>
      </c>
      <c r="E1831" s="557" t="s">
        <v>4651</v>
      </c>
      <c r="F1831" s="225"/>
    </row>
    <row r="1832" spans="1:6">
      <c r="A1832">
        <v>26019</v>
      </c>
      <c r="B1832" t="s">
        <v>21747</v>
      </c>
      <c r="C1832" t="s">
        <v>2747</v>
      </c>
      <c r="D1832" t="s">
        <v>2160</v>
      </c>
      <c r="E1832" s="557" t="s">
        <v>7296</v>
      </c>
      <c r="F1832" s="226"/>
    </row>
    <row r="1833" spans="1:6">
      <c r="A1833">
        <v>26020</v>
      </c>
      <c r="B1833" t="s">
        <v>21748</v>
      </c>
      <c r="C1833" t="s">
        <v>2747</v>
      </c>
      <c r="D1833" t="s">
        <v>2160</v>
      </c>
      <c r="E1833" s="557" t="s">
        <v>5845</v>
      </c>
      <c r="F1833" s="225"/>
    </row>
    <row r="1834" spans="1:6">
      <c r="A1834">
        <v>34544</v>
      </c>
      <c r="B1834" t="s">
        <v>21749</v>
      </c>
      <c r="C1834" t="s">
        <v>2747</v>
      </c>
      <c r="D1834" t="s">
        <v>2160</v>
      </c>
      <c r="E1834" s="557" t="s">
        <v>17667</v>
      </c>
      <c r="F1834" s="226"/>
    </row>
    <row r="1835" spans="1:6">
      <c r="A1835">
        <v>34729</v>
      </c>
      <c r="B1835" t="s">
        <v>21750</v>
      </c>
      <c r="C1835" t="s">
        <v>2747</v>
      </c>
      <c r="D1835" t="s">
        <v>2160</v>
      </c>
      <c r="E1835" s="557" t="s">
        <v>17668</v>
      </c>
      <c r="F1835" s="225"/>
    </row>
    <row r="1836" spans="1:6">
      <c r="A1836">
        <v>34734</v>
      </c>
      <c r="B1836" t="s">
        <v>21751</v>
      </c>
      <c r="C1836" t="s">
        <v>2747</v>
      </c>
      <c r="D1836" t="s">
        <v>2160</v>
      </c>
      <c r="E1836" s="557" t="s">
        <v>17669</v>
      </c>
      <c r="F1836" s="226"/>
    </row>
    <row r="1837" spans="1:6">
      <c r="A1837">
        <v>34738</v>
      </c>
      <c r="B1837" t="s">
        <v>21752</v>
      </c>
      <c r="C1837" t="s">
        <v>2747</v>
      </c>
      <c r="D1837" t="s">
        <v>2160</v>
      </c>
      <c r="E1837" s="557" t="s">
        <v>17670</v>
      </c>
      <c r="F1837" s="225"/>
    </row>
    <row r="1838" spans="1:6">
      <c r="A1838">
        <v>2391</v>
      </c>
      <c r="B1838" t="s">
        <v>21753</v>
      </c>
      <c r="C1838" t="s">
        <v>2747</v>
      </c>
      <c r="D1838" t="s">
        <v>2160</v>
      </c>
      <c r="E1838" s="557" t="s">
        <v>17671</v>
      </c>
      <c r="F1838" s="226"/>
    </row>
    <row r="1839" spans="1:6">
      <c r="A1839">
        <v>2374</v>
      </c>
      <c r="B1839" t="s">
        <v>21754</v>
      </c>
      <c r="C1839" t="s">
        <v>2747</v>
      </c>
      <c r="D1839" t="s">
        <v>2160</v>
      </c>
      <c r="E1839" s="557" t="s">
        <v>17490</v>
      </c>
      <c r="F1839" s="225"/>
    </row>
    <row r="1840" spans="1:6">
      <c r="A1840">
        <v>2377</v>
      </c>
      <c r="B1840" t="s">
        <v>21755</v>
      </c>
      <c r="C1840" t="s">
        <v>2747</v>
      </c>
      <c r="D1840" t="s">
        <v>2160</v>
      </c>
      <c r="E1840" s="557" t="s">
        <v>17672</v>
      </c>
      <c r="F1840" s="226"/>
    </row>
    <row r="1841" spans="1:6">
      <c r="A1841">
        <v>2393</v>
      </c>
      <c r="B1841" t="s">
        <v>21756</v>
      </c>
      <c r="C1841" t="s">
        <v>2747</v>
      </c>
      <c r="D1841" t="s">
        <v>2160</v>
      </c>
      <c r="E1841" s="557" t="s">
        <v>17673</v>
      </c>
      <c r="F1841" s="225"/>
    </row>
    <row r="1842" spans="1:6">
      <c r="A1842">
        <v>34705</v>
      </c>
      <c r="B1842" t="s">
        <v>21757</v>
      </c>
      <c r="C1842" t="s">
        <v>2747</v>
      </c>
      <c r="D1842" t="s">
        <v>2160</v>
      </c>
      <c r="E1842" s="557" t="s">
        <v>17674</v>
      </c>
      <c r="F1842" s="226"/>
    </row>
    <row r="1843" spans="1:6">
      <c r="A1843">
        <v>34707</v>
      </c>
      <c r="B1843" t="s">
        <v>21758</v>
      </c>
      <c r="C1843" t="s">
        <v>2747</v>
      </c>
      <c r="D1843" t="s">
        <v>2160</v>
      </c>
      <c r="E1843" s="557" t="s">
        <v>17675</v>
      </c>
      <c r="F1843" s="225"/>
    </row>
    <row r="1844" spans="1:6">
      <c r="A1844">
        <v>2378</v>
      </c>
      <c r="B1844" t="s">
        <v>21759</v>
      </c>
      <c r="C1844" t="s">
        <v>2747</v>
      </c>
      <c r="D1844" t="s">
        <v>2160</v>
      </c>
      <c r="E1844" s="557" t="s">
        <v>17676</v>
      </c>
      <c r="F1844" s="226"/>
    </row>
    <row r="1845" spans="1:6">
      <c r="A1845">
        <v>2379</v>
      </c>
      <c r="B1845" t="s">
        <v>21760</v>
      </c>
      <c r="C1845" t="s">
        <v>2747</v>
      </c>
      <c r="D1845" t="s">
        <v>2160</v>
      </c>
      <c r="E1845" s="557" t="s">
        <v>17676</v>
      </c>
      <c r="F1845" s="225"/>
    </row>
    <row r="1846" spans="1:6">
      <c r="A1846">
        <v>2376</v>
      </c>
      <c r="B1846" t="s">
        <v>21761</v>
      </c>
      <c r="C1846" t="s">
        <v>2747</v>
      </c>
      <c r="D1846" t="s">
        <v>2160</v>
      </c>
      <c r="E1846" s="557" t="s">
        <v>17677</v>
      </c>
      <c r="F1846" s="226"/>
    </row>
    <row r="1847" spans="1:6">
      <c r="A1847">
        <v>2394</v>
      </c>
      <c r="B1847" t="s">
        <v>21762</v>
      </c>
      <c r="C1847" t="s">
        <v>2747</v>
      </c>
      <c r="D1847" t="s">
        <v>2160</v>
      </c>
      <c r="E1847" s="557" t="s">
        <v>17678</v>
      </c>
      <c r="F1847" s="225"/>
    </row>
    <row r="1848" spans="1:6">
      <c r="A1848">
        <v>34686</v>
      </c>
      <c r="B1848" t="s">
        <v>21763</v>
      </c>
      <c r="C1848" t="s">
        <v>2747</v>
      </c>
      <c r="D1848" t="s">
        <v>2160</v>
      </c>
      <c r="E1848" s="557" t="s">
        <v>8933</v>
      </c>
      <c r="F1848" s="226"/>
    </row>
    <row r="1849" spans="1:6">
      <c r="A1849">
        <v>34616</v>
      </c>
      <c r="B1849" t="s">
        <v>21764</v>
      </c>
      <c r="C1849" t="s">
        <v>2747</v>
      </c>
      <c r="D1849" t="s">
        <v>2160</v>
      </c>
      <c r="E1849" s="557" t="s">
        <v>17679</v>
      </c>
      <c r="F1849" s="225"/>
    </row>
    <row r="1850" spans="1:6">
      <c r="A1850">
        <v>34623</v>
      </c>
      <c r="B1850" t="s">
        <v>21765</v>
      </c>
      <c r="C1850" t="s">
        <v>2747</v>
      </c>
      <c r="D1850" t="s">
        <v>2160</v>
      </c>
      <c r="E1850" s="557" t="s">
        <v>17665</v>
      </c>
      <c r="F1850" s="226"/>
    </row>
    <row r="1851" spans="1:6">
      <c r="A1851">
        <v>34628</v>
      </c>
      <c r="B1851" t="s">
        <v>21766</v>
      </c>
      <c r="C1851" t="s">
        <v>2747</v>
      </c>
      <c r="D1851" t="s">
        <v>2160</v>
      </c>
      <c r="E1851" s="557" t="s">
        <v>12283</v>
      </c>
      <c r="F1851" s="225"/>
    </row>
    <row r="1852" spans="1:6">
      <c r="A1852">
        <v>34653</v>
      </c>
      <c r="B1852" t="s">
        <v>21767</v>
      </c>
      <c r="C1852" t="s">
        <v>2747</v>
      </c>
      <c r="D1852" t="s">
        <v>2160</v>
      </c>
      <c r="E1852" s="557" t="s">
        <v>8915</v>
      </c>
      <c r="F1852" s="226"/>
    </row>
    <row r="1853" spans="1:6">
      <c r="A1853">
        <v>34688</v>
      </c>
      <c r="B1853" t="s">
        <v>21768</v>
      </c>
      <c r="C1853" t="s">
        <v>2747</v>
      </c>
      <c r="D1853" t="s">
        <v>2160</v>
      </c>
      <c r="E1853" s="557" t="s">
        <v>7801</v>
      </c>
      <c r="F1853" s="225"/>
    </row>
    <row r="1854" spans="1:6">
      <c r="A1854">
        <v>34709</v>
      </c>
      <c r="B1854" t="s">
        <v>21769</v>
      </c>
      <c r="C1854" t="s">
        <v>2747</v>
      </c>
      <c r="D1854" t="s">
        <v>2160</v>
      </c>
      <c r="E1854" s="557" t="s">
        <v>13455</v>
      </c>
      <c r="F1854" s="226"/>
    </row>
    <row r="1855" spans="1:6">
      <c r="A1855">
        <v>34714</v>
      </c>
      <c r="B1855" t="s">
        <v>21770</v>
      </c>
      <c r="C1855" t="s">
        <v>2747</v>
      </c>
      <c r="D1855" t="s">
        <v>2160</v>
      </c>
      <c r="E1855" s="557" t="s">
        <v>12194</v>
      </c>
      <c r="F1855" s="225"/>
    </row>
    <row r="1856" spans="1:6">
      <c r="A1856">
        <v>2388</v>
      </c>
      <c r="B1856" t="s">
        <v>21771</v>
      </c>
      <c r="C1856" t="s">
        <v>2747</v>
      </c>
      <c r="D1856" t="s">
        <v>2160</v>
      </c>
      <c r="E1856" s="557" t="s">
        <v>17680</v>
      </c>
      <c r="F1856" s="226"/>
    </row>
    <row r="1857" spans="1:6">
      <c r="A1857">
        <v>34606</v>
      </c>
      <c r="B1857" t="s">
        <v>21772</v>
      </c>
      <c r="C1857" t="s">
        <v>2747</v>
      </c>
      <c r="D1857" t="s">
        <v>2160</v>
      </c>
      <c r="E1857" s="557" t="s">
        <v>17681</v>
      </c>
      <c r="F1857" s="225"/>
    </row>
    <row r="1858" spans="1:6">
      <c r="A1858">
        <v>34689</v>
      </c>
      <c r="B1858" t="s">
        <v>21773</v>
      </c>
      <c r="C1858" t="s">
        <v>2747</v>
      </c>
      <c r="D1858" t="s">
        <v>2160</v>
      </c>
      <c r="E1858" s="557" t="s">
        <v>17682</v>
      </c>
      <c r="F1858" s="226"/>
    </row>
    <row r="1859" spans="1:6">
      <c r="A1859">
        <v>2370</v>
      </c>
      <c r="B1859" t="s">
        <v>21774</v>
      </c>
      <c r="C1859" t="s">
        <v>2747</v>
      </c>
      <c r="D1859" t="s">
        <v>2746</v>
      </c>
      <c r="E1859" s="557" t="s">
        <v>13648</v>
      </c>
      <c r="F1859" s="225"/>
    </row>
    <row r="1860" spans="1:6">
      <c r="A1860">
        <v>2386</v>
      </c>
      <c r="B1860" t="s">
        <v>21775</v>
      </c>
      <c r="C1860" t="s">
        <v>2747</v>
      </c>
      <c r="D1860" t="s">
        <v>2160</v>
      </c>
      <c r="E1860" s="557" t="s">
        <v>11251</v>
      </c>
      <c r="F1860" s="226"/>
    </row>
    <row r="1861" spans="1:6">
      <c r="A1861">
        <v>2392</v>
      </c>
      <c r="B1861" t="s">
        <v>21776</v>
      </c>
      <c r="C1861" t="s">
        <v>2747</v>
      </c>
      <c r="D1861" t="s">
        <v>2160</v>
      </c>
      <c r="E1861" s="557" t="s">
        <v>17683</v>
      </c>
      <c r="F1861" s="225"/>
    </row>
    <row r="1862" spans="1:6">
      <c r="A1862">
        <v>2373</v>
      </c>
      <c r="B1862" t="s">
        <v>21777</v>
      </c>
      <c r="C1862" t="s">
        <v>2747</v>
      </c>
      <c r="D1862" t="s">
        <v>2160</v>
      </c>
      <c r="E1862" s="557" t="s">
        <v>17684</v>
      </c>
      <c r="F1862" s="226"/>
    </row>
    <row r="1863" spans="1:6">
      <c r="A1863">
        <v>39465</v>
      </c>
      <c r="B1863" t="s">
        <v>21778</v>
      </c>
      <c r="C1863" t="s">
        <v>2747</v>
      </c>
      <c r="D1863" t="s">
        <v>2160</v>
      </c>
      <c r="E1863" s="557" t="s">
        <v>9565</v>
      </c>
      <c r="F1863" s="225"/>
    </row>
    <row r="1864" spans="1:6">
      <c r="A1864">
        <v>39466</v>
      </c>
      <c r="B1864" t="s">
        <v>21779</v>
      </c>
      <c r="C1864" t="s">
        <v>2747</v>
      </c>
      <c r="D1864" t="s">
        <v>2160</v>
      </c>
      <c r="E1864" s="557" t="s">
        <v>13857</v>
      </c>
      <c r="F1864" s="226"/>
    </row>
    <row r="1865" spans="1:6">
      <c r="A1865">
        <v>39467</v>
      </c>
      <c r="B1865" t="s">
        <v>21780</v>
      </c>
      <c r="C1865" t="s">
        <v>2747</v>
      </c>
      <c r="D1865" t="s">
        <v>2160</v>
      </c>
      <c r="E1865" s="557" t="s">
        <v>12242</v>
      </c>
      <c r="F1865" s="225"/>
    </row>
    <row r="1866" spans="1:6">
      <c r="A1866">
        <v>39468</v>
      </c>
      <c r="B1866" t="s">
        <v>21781</v>
      </c>
      <c r="C1866" t="s">
        <v>2747</v>
      </c>
      <c r="D1866" t="s">
        <v>2160</v>
      </c>
      <c r="E1866" s="557" t="s">
        <v>17685</v>
      </c>
      <c r="F1866" s="226"/>
    </row>
    <row r="1867" spans="1:6">
      <c r="A1867">
        <v>39469</v>
      </c>
      <c r="B1867" t="s">
        <v>21782</v>
      </c>
      <c r="C1867" t="s">
        <v>2747</v>
      </c>
      <c r="D1867" t="s">
        <v>2160</v>
      </c>
      <c r="E1867" s="557" t="s">
        <v>13651</v>
      </c>
      <c r="F1867" s="225"/>
    </row>
    <row r="1868" spans="1:6">
      <c r="A1868">
        <v>39470</v>
      </c>
      <c r="B1868" t="s">
        <v>21783</v>
      </c>
      <c r="C1868" t="s">
        <v>2747</v>
      </c>
      <c r="D1868" t="s">
        <v>2160</v>
      </c>
      <c r="E1868" s="557" t="s">
        <v>17686</v>
      </c>
      <c r="F1868" s="226"/>
    </row>
    <row r="1869" spans="1:6">
      <c r="A1869">
        <v>39471</v>
      </c>
      <c r="B1869" t="s">
        <v>21784</v>
      </c>
      <c r="C1869" t="s">
        <v>2747</v>
      </c>
      <c r="D1869" t="s">
        <v>2160</v>
      </c>
      <c r="E1869" s="557" t="s">
        <v>13697</v>
      </c>
      <c r="F1869" s="225"/>
    </row>
    <row r="1870" spans="1:6">
      <c r="A1870">
        <v>39472</v>
      </c>
      <c r="B1870" t="s">
        <v>21785</v>
      </c>
      <c r="C1870" t="s">
        <v>2747</v>
      </c>
      <c r="D1870" t="s">
        <v>2160</v>
      </c>
      <c r="E1870" s="557" t="s">
        <v>15911</v>
      </c>
      <c r="F1870" s="226"/>
    </row>
    <row r="1871" spans="1:6">
      <c r="A1871">
        <v>39473</v>
      </c>
      <c r="B1871" t="s">
        <v>21786</v>
      </c>
      <c r="C1871" t="s">
        <v>2747</v>
      </c>
      <c r="D1871" t="s">
        <v>2160</v>
      </c>
      <c r="E1871" s="557" t="s">
        <v>17687</v>
      </c>
      <c r="F1871" s="225"/>
    </row>
    <row r="1872" spans="1:6">
      <c r="A1872">
        <v>39474</v>
      </c>
      <c r="B1872" t="s">
        <v>21787</v>
      </c>
      <c r="C1872" t="s">
        <v>2747</v>
      </c>
      <c r="D1872" t="s">
        <v>2160</v>
      </c>
      <c r="E1872" s="557" t="s">
        <v>12648</v>
      </c>
      <c r="F1872" s="226"/>
    </row>
    <row r="1873" spans="1:6">
      <c r="A1873">
        <v>39475</v>
      </c>
      <c r="B1873" t="s">
        <v>21788</v>
      </c>
      <c r="C1873" t="s">
        <v>2747</v>
      </c>
      <c r="D1873" t="s">
        <v>2160</v>
      </c>
      <c r="E1873" s="557" t="s">
        <v>17688</v>
      </c>
      <c r="F1873" s="225"/>
    </row>
    <row r="1874" spans="1:6">
      <c r="A1874">
        <v>39476</v>
      </c>
      <c r="B1874" t="s">
        <v>21789</v>
      </c>
      <c r="C1874" t="s">
        <v>2747</v>
      </c>
      <c r="D1874" t="s">
        <v>2160</v>
      </c>
      <c r="E1874" s="557" t="s">
        <v>17689</v>
      </c>
      <c r="F1874" s="226"/>
    </row>
    <row r="1875" spans="1:6">
      <c r="A1875">
        <v>39477</v>
      </c>
      <c r="B1875" t="s">
        <v>21790</v>
      </c>
      <c r="C1875" t="s">
        <v>2747</v>
      </c>
      <c r="D1875" t="s">
        <v>2160</v>
      </c>
      <c r="E1875" s="557" t="s">
        <v>11968</v>
      </c>
      <c r="F1875" s="225"/>
    </row>
    <row r="1876" spans="1:6">
      <c r="A1876">
        <v>39478</v>
      </c>
      <c r="B1876" t="s">
        <v>21791</v>
      </c>
      <c r="C1876" t="s">
        <v>2747</v>
      </c>
      <c r="D1876" t="s">
        <v>2160</v>
      </c>
      <c r="E1876" s="557" t="s">
        <v>17690</v>
      </c>
      <c r="F1876" s="226"/>
    </row>
    <row r="1877" spans="1:6">
      <c r="A1877">
        <v>39479</v>
      </c>
      <c r="B1877" t="s">
        <v>21792</v>
      </c>
      <c r="C1877" t="s">
        <v>2747</v>
      </c>
      <c r="D1877" t="s">
        <v>2160</v>
      </c>
      <c r="E1877" s="557" t="s">
        <v>17691</v>
      </c>
      <c r="F1877" s="225"/>
    </row>
    <row r="1878" spans="1:6">
      <c r="A1878">
        <v>39480</v>
      </c>
      <c r="B1878" t="s">
        <v>21793</v>
      </c>
      <c r="C1878" t="s">
        <v>2747</v>
      </c>
      <c r="D1878" t="s">
        <v>2160</v>
      </c>
      <c r="E1878" s="557" t="s">
        <v>17692</v>
      </c>
      <c r="F1878" s="226"/>
    </row>
    <row r="1879" spans="1:6">
      <c r="A1879">
        <v>39459</v>
      </c>
      <c r="B1879" t="s">
        <v>21794</v>
      </c>
      <c r="C1879" t="s">
        <v>2747</v>
      </c>
      <c r="D1879" t="s">
        <v>2160</v>
      </c>
      <c r="E1879" s="557" t="s">
        <v>17693</v>
      </c>
      <c r="F1879" s="225"/>
    </row>
    <row r="1880" spans="1:6">
      <c r="A1880">
        <v>39445</v>
      </c>
      <c r="B1880" t="s">
        <v>21795</v>
      </c>
      <c r="C1880" t="s">
        <v>2747</v>
      </c>
      <c r="D1880" t="s">
        <v>2160</v>
      </c>
      <c r="E1880" s="557" t="s">
        <v>17694</v>
      </c>
      <c r="F1880" s="226"/>
    </row>
    <row r="1881" spans="1:6">
      <c r="A1881">
        <v>39446</v>
      </c>
      <c r="B1881" t="s">
        <v>21796</v>
      </c>
      <c r="C1881" t="s">
        <v>2747</v>
      </c>
      <c r="D1881" t="s">
        <v>2160</v>
      </c>
      <c r="E1881" s="557" t="s">
        <v>17695</v>
      </c>
      <c r="F1881" s="225"/>
    </row>
    <row r="1882" spans="1:6">
      <c r="A1882">
        <v>39447</v>
      </c>
      <c r="B1882" t="s">
        <v>21797</v>
      </c>
      <c r="C1882" t="s">
        <v>2747</v>
      </c>
      <c r="D1882" t="s">
        <v>2160</v>
      </c>
      <c r="E1882" s="557" t="s">
        <v>17696</v>
      </c>
      <c r="F1882" s="226"/>
    </row>
    <row r="1883" spans="1:6">
      <c r="A1883">
        <v>39448</v>
      </c>
      <c r="B1883" t="s">
        <v>21798</v>
      </c>
      <c r="C1883" t="s">
        <v>2747</v>
      </c>
      <c r="D1883" t="s">
        <v>2160</v>
      </c>
      <c r="E1883" s="557" t="s">
        <v>17697</v>
      </c>
      <c r="F1883" s="225"/>
    </row>
    <row r="1884" spans="1:6">
      <c r="A1884">
        <v>39450</v>
      </c>
      <c r="B1884" t="s">
        <v>21799</v>
      </c>
      <c r="C1884" t="s">
        <v>2747</v>
      </c>
      <c r="D1884" t="s">
        <v>2160</v>
      </c>
      <c r="E1884" s="557" t="s">
        <v>17698</v>
      </c>
      <c r="F1884" s="226"/>
    </row>
    <row r="1885" spans="1:6">
      <c r="A1885">
        <v>39451</v>
      </c>
      <c r="B1885" t="s">
        <v>21800</v>
      </c>
      <c r="C1885" t="s">
        <v>2747</v>
      </c>
      <c r="D1885" t="s">
        <v>2160</v>
      </c>
      <c r="E1885" s="557" t="s">
        <v>12224</v>
      </c>
      <c r="F1885" s="225"/>
    </row>
    <row r="1886" spans="1:6">
      <c r="A1886">
        <v>39452</v>
      </c>
      <c r="B1886" t="s">
        <v>21801</v>
      </c>
      <c r="C1886" t="s">
        <v>2747</v>
      </c>
      <c r="D1886" t="s">
        <v>2160</v>
      </c>
      <c r="E1886" s="557" t="s">
        <v>17699</v>
      </c>
      <c r="F1886" s="226"/>
    </row>
    <row r="1887" spans="1:6">
      <c r="A1887">
        <v>39523</v>
      </c>
      <c r="B1887" t="s">
        <v>21802</v>
      </c>
      <c r="C1887" t="s">
        <v>2747</v>
      </c>
      <c r="D1887" t="s">
        <v>2160</v>
      </c>
      <c r="E1887" s="557" t="s">
        <v>17700</v>
      </c>
      <c r="F1887" s="225"/>
    </row>
    <row r="1888" spans="1:6">
      <c r="A1888">
        <v>39449</v>
      </c>
      <c r="B1888" t="s">
        <v>21803</v>
      </c>
      <c r="C1888" t="s">
        <v>2747</v>
      </c>
      <c r="D1888" t="s">
        <v>2160</v>
      </c>
      <c r="E1888" s="557" t="s">
        <v>17701</v>
      </c>
      <c r="F1888" s="226"/>
    </row>
    <row r="1889" spans="1:6">
      <c r="A1889">
        <v>39455</v>
      </c>
      <c r="B1889" t="s">
        <v>21804</v>
      </c>
      <c r="C1889" t="s">
        <v>2747</v>
      </c>
      <c r="D1889" t="s">
        <v>2160</v>
      </c>
      <c r="E1889" s="557" t="s">
        <v>17702</v>
      </c>
      <c r="F1889" s="225"/>
    </row>
    <row r="1890" spans="1:6">
      <c r="A1890">
        <v>39456</v>
      </c>
      <c r="B1890" t="s">
        <v>21805</v>
      </c>
      <c r="C1890" t="s">
        <v>2747</v>
      </c>
      <c r="D1890" t="s">
        <v>2160</v>
      </c>
      <c r="E1890" s="557" t="s">
        <v>13846</v>
      </c>
      <c r="F1890" s="226"/>
    </row>
    <row r="1891" spans="1:6">
      <c r="A1891">
        <v>39457</v>
      </c>
      <c r="B1891" t="s">
        <v>21806</v>
      </c>
      <c r="C1891" t="s">
        <v>2747</v>
      </c>
      <c r="D1891" t="s">
        <v>2160</v>
      </c>
      <c r="E1891" s="557" t="s">
        <v>17703</v>
      </c>
      <c r="F1891" s="225"/>
    </row>
    <row r="1892" spans="1:6">
      <c r="A1892">
        <v>39458</v>
      </c>
      <c r="B1892" t="s">
        <v>21807</v>
      </c>
      <c r="C1892" t="s">
        <v>2747</v>
      </c>
      <c r="D1892" t="s">
        <v>2160</v>
      </c>
      <c r="E1892" s="557" t="s">
        <v>17704</v>
      </c>
      <c r="F1892" s="226"/>
    </row>
    <row r="1893" spans="1:6">
      <c r="A1893">
        <v>39464</v>
      </c>
      <c r="B1893" t="s">
        <v>21808</v>
      </c>
      <c r="C1893" t="s">
        <v>2747</v>
      </c>
      <c r="D1893" t="s">
        <v>2160</v>
      </c>
      <c r="E1893" s="557" t="s">
        <v>17705</v>
      </c>
      <c r="F1893" s="225"/>
    </row>
    <row r="1894" spans="1:6">
      <c r="A1894">
        <v>39460</v>
      </c>
      <c r="B1894" t="s">
        <v>21809</v>
      </c>
      <c r="C1894" t="s">
        <v>2747</v>
      </c>
      <c r="D1894" t="s">
        <v>2160</v>
      </c>
      <c r="E1894" s="557" t="s">
        <v>17706</v>
      </c>
      <c r="F1894" s="226"/>
    </row>
    <row r="1895" spans="1:6">
      <c r="A1895">
        <v>39461</v>
      </c>
      <c r="B1895" t="s">
        <v>21810</v>
      </c>
      <c r="C1895" t="s">
        <v>2747</v>
      </c>
      <c r="D1895" t="s">
        <v>2160</v>
      </c>
      <c r="E1895" s="557" t="s">
        <v>17707</v>
      </c>
      <c r="F1895" s="225"/>
    </row>
    <row r="1896" spans="1:6">
      <c r="A1896">
        <v>39462</v>
      </c>
      <c r="B1896" t="s">
        <v>21811</v>
      </c>
      <c r="C1896" t="s">
        <v>2747</v>
      </c>
      <c r="D1896" t="s">
        <v>2160</v>
      </c>
      <c r="E1896" s="557" t="s">
        <v>17708</v>
      </c>
      <c r="F1896" s="226"/>
    </row>
    <row r="1897" spans="1:6">
      <c r="A1897">
        <v>39463</v>
      </c>
      <c r="B1897" t="s">
        <v>21812</v>
      </c>
      <c r="C1897" t="s">
        <v>2747</v>
      </c>
      <c r="D1897" t="s">
        <v>2160</v>
      </c>
      <c r="E1897" s="557" t="s">
        <v>17709</v>
      </c>
      <c r="F1897" s="225"/>
    </row>
    <row r="1898" spans="1:6">
      <c r="A1898">
        <v>26039</v>
      </c>
      <c r="B1898" t="s">
        <v>21813</v>
      </c>
      <c r="C1898" t="s">
        <v>2747</v>
      </c>
      <c r="D1898" t="s">
        <v>2749</v>
      </c>
      <c r="E1898" s="557" t="s">
        <v>21814</v>
      </c>
      <c r="F1898" s="226"/>
    </row>
    <row r="1899" spans="1:6">
      <c r="A1899">
        <v>2401</v>
      </c>
      <c r="B1899" t="s">
        <v>21815</v>
      </c>
      <c r="C1899" t="s">
        <v>2747</v>
      </c>
      <c r="D1899" t="s">
        <v>2749</v>
      </c>
      <c r="E1899" s="557" t="s">
        <v>21816</v>
      </c>
      <c r="F1899" s="225"/>
    </row>
    <row r="1900" spans="1:6">
      <c r="A1900">
        <v>38870</v>
      </c>
      <c r="B1900" t="s">
        <v>21817</v>
      </c>
      <c r="C1900" t="s">
        <v>2747</v>
      </c>
      <c r="D1900" t="s">
        <v>2749</v>
      </c>
      <c r="E1900" s="557" t="s">
        <v>12124</v>
      </c>
      <c r="F1900" s="226"/>
    </row>
    <row r="1901" spans="1:6">
      <c r="A1901">
        <v>38869</v>
      </c>
      <c r="B1901" t="s">
        <v>21818</v>
      </c>
      <c r="C1901" t="s">
        <v>2747</v>
      </c>
      <c r="D1901" t="s">
        <v>2749</v>
      </c>
      <c r="E1901" s="557" t="s">
        <v>7856</v>
      </c>
      <c r="F1901" s="225"/>
    </row>
    <row r="1902" spans="1:6">
      <c r="A1902">
        <v>38872</v>
      </c>
      <c r="B1902" t="s">
        <v>21819</v>
      </c>
      <c r="C1902" t="s">
        <v>2747</v>
      </c>
      <c r="D1902" t="s">
        <v>2749</v>
      </c>
      <c r="E1902" s="557" t="s">
        <v>16353</v>
      </c>
      <c r="F1902" s="226"/>
    </row>
    <row r="1903" spans="1:6">
      <c r="A1903">
        <v>38871</v>
      </c>
      <c r="B1903" t="s">
        <v>21820</v>
      </c>
      <c r="C1903" t="s">
        <v>2747</v>
      </c>
      <c r="D1903" t="s">
        <v>2749</v>
      </c>
      <c r="E1903" s="557" t="s">
        <v>17710</v>
      </c>
      <c r="F1903" s="225"/>
    </row>
    <row r="1904" spans="1:6">
      <c r="A1904">
        <v>39283</v>
      </c>
      <c r="B1904" t="s">
        <v>21821</v>
      </c>
      <c r="C1904" t="s">
        <v>2747</v>
      </c>
      <c r="D1904" t="s">
        <v>2749</v>
      </c>
      <c r="E1904" s="557" t="s">
        <v>17487</v>
      </c>
      <c r="F1904" s="226"/>
    </row>
    <row r="1905" spans="1:6">
      <c r="A1905">
        <v>39284</v>
      </c>
      <c r="B1905" t="s">
        <v>21822</v>
      </c>
      <c r="C1905" t="s">
        <v>2747</v>
      </c>
      <c r="D1905" t="s">
        <v>2749</v>
      </c>
      <c r="E1905" s="557" t="s">
        <v>17588</v>
      </c>
      <c r="F1905" s="225"/>
    </row>
    <row r="1906" spans="1:6">
      <c r="A1906">
        <v>39285</v>
      </c>
      <c r="B1906" t="s">
        <v>21823</v>
      </c>
      <c r="C1906" t="s">
        <v>2747</v>
      </c>
      <c r="D1906" t="s">
        <v>2749</v>
      </c>
      <c r="E1906" s="557" t="s">
        <v>17711</v>
      </c>
      <c r="F1906" s="226"/>
    </row>
    <row r="1907" spans="1:6">
      <c r="A1907">
        <v>39286</v>
      </c>
      <c r="B1907" t="s">
        <v>21824</v>
      </c>
      <c r="C1907" t="s">
        <v>2747</v>
      </c>
      <c r="D1907" t="s">
        <v>2749</v>
      </c>
      <c r="E1907" s="557" t="s">
        <v>17712</v>
      </c>
      <c r="F1907" s="225"/>
    </row>
    <row r="1908" spans="1:6">
      <c r="A1908">
        <v>39287</v>
      </c>
      <c r="B1908" t="s">
        <v>21825</v>
      </c>
      <c r="C1908" t="s">
        <v>2747</v>
      </c>
      <c r="D1908" t="s">
        <v>2749</v>
      </c>
      <c r="E1908" s="557" t="s">
        <v>17713</v>
      </c>
      <c r="F1908" s="226"/>
    </row>
    <row r="1909" spans="1:6">
      <c r="A1909">
        <v>39288</v>
      </c>
      <c r="B1909" t="s">
        <v>21826</v>
      </c>
      <c r="C1909" t="s">
        <v>2747</v>
      </c>
      <c r="D1909" t="s">
        <v>2749</v>
      </c>
      <c r="E1909" s="557" t="s">
        <v>17714</v>
      </c>
      <c r="F1909" s="225"/>
    </row>
    <row r="1910" spans="1:6">
      <c r="A1910">
        <v>25976</v>
      </c>
      <c r="B1910" t="s">
        <v>21827</v>
      </c>
      <c r="C1910" t="s">
        <v>2748</v>
      </c>
      <c r="D1910" t="s">
        <v>2160</v>
      </c>
      <c r="E1910" s="557" t="s">
        <v>17715</v>
      </c>
      <c r="F1910" s="226"/>
    </row>
    <row r="1911" spans="1:6">
      <c r="A1911">
        <v>10629</v>
      </c>
      <c r="B1911" t="s">
        <v>21828</v>
      </c>
      <c r="C1911" t="s">
        <v>2748</v>
      </c>
      <c r="D1911" t="s">
        <v>2160</v>
      </c>
      <c r="E1911" s="557" t="s">
        <v>12196</v>
      </c>
      <c r="F1911" s="225"/>
    </row>
    <row r="1912" spans="1:6">
      <c r="A1912">
        <v>10698</v>
      </c>
      <c r="B1912" t="s">
        <v>21829</v>
      </c>
      <c r="C1912" t="s">
        <v>2748</v>
      </c>
      <c r="D1912" t="s">
        <v>2749</v>
      </c>
      <c r="E1912" s="557" t="s">
        <v>17716</v>
      </c>
      <c r="F1912" s="226"/>
    </row>
    <row r="1913" spans="1:6">
      <c r="A1913">
        <v>40521</v>
      </c>
      <c r="B1913" t="s">
        <v>21830</v>
      </c>
      <c r="C1913" t="s">
        <v>2747</v>
      </c>
      <c r="D1913" t="s">
        <v>2160</v>
      </c>
      <c r="E1913" s="557" t="s">
        <v>21831</v>
      </c>
      <c r="F1913" s="225"/>
    </row>
    <row r="1914" spans="1:6">
      <c r="A1914">
        <v>2432</v>
      </c>
      <c r="B1914" t="s">
        <v>21832</v>
      </c>
      <c r="C1914" t="s">
        <v>2747</v>
      </c>
      <c r="D1914" t="s">
        <v>2160</v>
      </c>
      <c r="E1914" s="557" t="s">
        <v>9660</v>
      </c>
      <c r="F1914" s="226"/>
    </row>
    <row r="1915" spans="1:6">
      <c r="A1915">
        <v>2433</v>
      </c>
      <c r="B1915" t="s">
        <v>21833</v>
      </c>
      <c r="C1915" t="s">
        <v>2747</v>
      </c>
      <c r="D1915" t="s">
        <v>2160</v>
      </c>
      <c r="E1915" s="557" t="s">
        <v>11690</v>
      </c>
      <c r="F1915" s="225"/>
    </row>
    <row r="1916" spans="1:6">
      <c r="A1916">
        <v>2420</v>
      </c>
      <c r="B1916" t="s">
        <v>21834</v>
      </c>
      <c r="C1916" t="s">
        <v>2747</v>
      </c>
      <c r="D1916" t="s">
        <v>2160</v>
      </c>
      <c r="E1916" s="557" t="s">
        <v>8904</v>
      </c>
      <c r="F1916" s="226"/>
    </row>
    <row r="1917" spans="1:6">
      <c r="A1917">
        <v>11447</v>
      </c>
      <c r="B1917" t="s">
        <v>21835</v>
      </c>
      <c r="C1917" t="s">
        <v>2747</v>
      </c>
      <c r="D1917" t="s">
        <v>2160</v>
      </c>
      <c r="E1917" s="557" t="s">
        <v>18883</v>
      </c>
      <c r="F1917" s="225"/>
    </row>
    <row r="1918" spans="1:6">
      <c r="A1918">
        <v>11451</v>
      </c>
      <c r="B1918" t="s">
        <v>21836</v>
      </c>
      <c r="C1918" t="s">
        <v>2747</v>
      </c>
      <c r="D1918" t="s">
        <v>2160</v>
      </c>
      <c r="E1918" s="557" t="s">
        <v>11573</v>
      </c>
      <c r="F1918" s="226"/>
    </row>
    <row r="1919" spans="1:6">
      <c r="A1919">
        <v>11116</v>
      </c>
      <c r="B1919" t="s">
        <v>21837</v>
      </c>
      <c r="C1919" t="s">
        <v>2747</v>
      </c>
      <c r="D1919" t="s">
        <v>2749</v>
      </c>
      <c r="E1919" s="557" t="s">
        <v>17717</v>
      </c>
      <c r="F1919" s="225"/>
    </row>
    <row r="1920" spans="1:6">
      <c r="A1920">
        <v>38411</v>
      </c>
      <c r="B1920" t="s">
        <v>21838</v>
      </c>
      <c r="C1920" t="s">
        <v>2747</v>
      </c>
      <c r="D1920" t="s">
        <v>2749</v>
      </c>
      <c r="E1920" s="557" t="s">
        <v>21839</v>
      </c>
      <c r="F1920" s="226"/>
    </row>
    <row r="1921" spans="1:6">
      <c r="A1921">
        <v>7608</v>
      </c>
      <c r="B1921" t="s">
        <v>21840</v>
      </c>
      <c r="C1921" t="s">
        <v>2747</v>
      </c>
      <c r="D1921" t="s">
        <v>2160</v>
      </c>
      <c r="E1921" s="557" t="s">
        <v>18799</v>
      </c>
      <c r="F1921" s="225"/>
    </row>
    <row r="1922" spans="1:6">
      <c r="A1922">
        <v>1370</v>
      </c>
      <c r="B1922" t="s">
        <v>21841</v>
      </c>
      <c r="C1922" t="s">
        <v>2747</v>
      </c>
      <c r="D1922" t="s">
        <v>2160</v>
      </c>
      <c r="E1922" s="557" t="s">
        <v>21842</v>
      </c>
      <c r="F1922" s="226"/>
    </row>
    <row r="1923" spans="1:6">
      <c r="A1923">
        <v>38189</v>
      </c>
      <c r="B1923" t="s">
        <v>21843</v>
      </c>
      <c r="C1923" t="s">
        <v>2747</v>
      </c>
      <c r="D1923" t="s">
        <v>2160</v>
      </c>
      <c r="E1923" s="557" t="s">
        <v>21844</v>
      </c>
      <c r="F1923" s="225"/>
    </row>
    <row r="1924" spans="1:6">
      <c r="A1924">
        <v>38190</v>
      </c>
      <c r="B1924" t="s">
        <v>21845</v>
      </c>
      <c r="C1924" t="s">
        <v>2747</v>
      </c>
      <c r="D1924" t="s">
        <v>2160</v>
      </c>
      <c r="E1924" s="557" t="s">
        <v>21846</v>
      </c>
      <c r="F1924" s="226"/>
    </row>
    <row r="1925" spans="1:6">
      <c r="A1925">
        <v>36516</v>
      </c>
      <c r="B1925" t="s">
        <v>21847</v>
      </c>
      <c r="C1925" t="s">
        <v>2747</v>
      </c>
      <c r="D1925" t="s">
        <v>2749</v>
      </c>
      <c r="E1925" s="557" t="s">
        <v>21848</v>
      </c>
      <c r="F1925" s="225"/>
    </row>
    <row r="1926" spans="1:6">
      <c r="A1926">
        <v>34777</v>
      </c>
      <c r="B1926" t="s">
        <v>21849</v>
      </c>
      <c r="C1926" t="s">
        <v>2747</v>
      </c>
      <c r="D1926" t="s">
        <v>2160</v>
      </c>
      <c r="E1926" s="557" t="s">
        <v>9601</v>
      </c>
      <c r="F1926" s="226"/>
    </row>
    <row r="1927" spans="1:6">
      <c r="A1927">
        <v>7272</v>
      </c>
      <c r="B1927" t="s">
        <v>21850</v>
      </c>
      <c r="C1927" t="s">
        <v>2747</v>
      </c>
      <c r="D1927" t="s">
        <v>2160</v>
      </c>
      <c r="E1927" s="557" t="s">
        <v>8875</v>
      </c>
      <c r="F1927" s="225"/>
    </row>
    <row r="1928" spans="1:6">
      <c r="A1928">
        <v>10605</v>
      </c>
      <c r="B1928" t="s">
        <v>21851</v>
      </c>
      <c r="C1928" t="s">
        <v>2747</v>
      </c>
      <c r="D1928" t="s">
        <v>2160</v>
      </c>
      <c r="E1928" s="557" t="s">
        <v>12056</v>
      </c>
      <c r="F1928" s="226"/>
    </row>
    <row r="1929" spans="1:6">
      <c r="A1929">
        <v>10604</v>
      </c>
      <c r="B1929" t="s">
        <v>21852</v>
      </c>
      <c r="C1929" t="s">
        <v>2747</v>
      </c>
      <c r="D1929" t="s">
        <v>2160</v>
      </c>
      <c r="E1929" s="557" t="s">
        <v>8860</v>
      </c>
      <c r="F1929" s="225"/>
    </row>
    <row r="1930" spans="1:6">
      <c r="A1930">
        <v>672</v>
      </c>
      <c r="B1930" t="s">
        <v>21853</v>
      </c>
      <c r="C1930" t="s">
        <v>2747</v>
      </c>
      <c r="D1930" t="s">
        <v>2160</v>
      </c>
      <c r="E1930" s="557" t="s">
        <v>9075</v>
      </c>
      <c r="F1930" s="226"/>
    </row>
    <row r="1931" spans="1:6">
      <c r="A1931">
        <v>668</v>
      </c>
      <c r="B1931" t="s">
        <v>21854</v>
      </c>
      <c r="C1931" t="s">
        <v>2747</v>
      </c>
      <c r="D1931" t="s">
        <v>2160</v>
      </c>
      <c r="E1931" s="557" t="s">
        <v>11589</v>
      </c>
      <c r="F1931" s="225"/>
    </row>
    <row r="1932" spans="1:6">
      <c r="A1932">
        <v>10578</v>
      </c>
      <c r="B1932" t="s">
        <v>21855</v>
      </c>
      <c r="C1932" t="s">
        <v>2747</v>
      </c>
      <c r="D1932" t="s">
        <v>2160</v>
      </c>
      <c r="E1932" s="557" t="s">
        <v>15247</v>
      </c>
      <c r="F1932" s="226"/>
    </row>
    <row r="1933" spans="1:6">
      <c r="A1933">
        <v>666</v>
      </c>
      <c r="B1933" t="s">
        <v>21856</v>
      </c>
      <c r="C1933" t="s">
        <v>2747</v>
      </c>
      <c r="D1933" t="s">
        <v>2160</v>
      </c>
      <c r="E1933" s="557" t="s">
        <v>12070</v>
      </c>
      <c r="F1933" s="225"/>
    </row>
    <row r="1934" spans="1:6">
      <c r="A1934">
        <v>665</v>
      </c>
      <c r="B1934" t="s">
        <v>21857</v>
      </c>
      <c r="C1934" t="s">
        <v>2747</v>
      </c>
      <c r="D1934" t="s">
        <v>2160</v>
      </c>
      <c r="E1934" s="557" t="s">
        <v>12764</v>
      </c>
      <c r="F1934" s="226"/>
    </row>
    <row r="1935" spans="1:6">
      <c r="A1935">
        <v>10577</v>
      </c>
      <c r="B1935" t="s">
        <v>21858</v>
      </c>
      <c r="C1935" t="s">
        <v>2747</v>
      </c>
      <c r="D1935" t="s">
        <v>2160</v>
      </c>
      <c r="E1935" s="557" t="s">
        <v>21859</v>
      </c>
      <c r="F1935" s="225"/>
    </row>
    <row r="1936" spans="1:6">
      <c r="A1936">
        <v>10583</v>
      </c>
      <c r="B1936" t="s">
        <v>21860</v>
      </c>
      <c r="C1936" t="s">
        <v>2747</v>
      </c>
      <c r="D1936" t="s">
        <v>2160</v>
      </c>
      <c r="E1936" s="557" t="s">
        <v>5669</v>
      </c>
      <c r="F1936" s="226"/>
    </row>
    <row r="1937" spans="1:6">
      <c r="A1937">
        <v>10579</v>
      </c>
      <c r="B1937" t="s">
        <v>21861</v>
      </c>
      <c r="C1937" t="s">
        <v>2747</v>
      </c>
      <c r="D1937" t="s">
        <v>2160</v>
      </c>
      <c r="E1937" s="557" t="s">
        <v>18815</v>
      </c>
      <c r="F1937" s="225"/>
    </row>
    <row r="1938" spans="1:6">
      <c r="A1938">
        <v>10582</v>
      </c>
      <c r="B1938" t="s">
        <v>21862</v>
      </c>
      <c r="C1938" t="s">
        <v>2747</v>
      </c>
      <c r="D1938" t="s">
        <v>2160</v>
      </c>
      <c r="E1938" s="557" t="s">
        <v>16177</v>
      </c>
      <c r="F1938" s="226"/>
    </row>
    <row r="1939" spans="1:6">
      <c r="A1939">
        <v>2436</v>
      </c>
      <c r="B1939" t="s">
        <v>21863</v>
      </c>
      <c r="C1939" t="s">
        <v>2745</v>
      </c>
      <c r="D1939" t="s">
        <v>2746</v>
      </c>
      <c r="E1939" s="557" t="s">
        <v>6462</v>
      </c>
      <c r="F1939" s="225"/>
    </row>
    <row r="1940" spans="1:6">
      <c r="A1940">
        <v>40918</v>
      </c>
      <c r="B1940" t="s">
        <v>21864</v>
      </c>
      <c r="C1940" t="s">
        <v>2754</v>
      </c>
      <c r="D1940" t="s">
        <v>2160</v>
      </c>
      <c r="E1940" s="557" t="s">
        <v>21865</v>
      </c>
      <c r="F1940" s="226"/>
    </row>
    <row r="1941" spans="1:6">
      <c r="A1941">
        <v>2439</v>
      </c>
      <c r="B1941" t="s">
        <v>21866</v>
      </c>
      <c r="C1941" t="s">
        <v>2745</v>
      </c>
      <c r="D1941" t="s">
        <v>2160</v>
      </c>
      <c r="E1941" s="557" t="s">
        <v>18611</v>
      </c>
      <c r="F1941" s="225"/>
    </row>
    <row r="1942" spans="1:6">
      <c r="A1942">
        <v>40923</v>
      </c>
      <c r="B1942" t="s">
        <v>21867</v>
      </c>
      <c r="C1942" t="s">
        <v>2754</v>
      </c>
      <c r="D1942" t="s">
        <v>2160</v>
      </c>
      <c r="E1942" s="557" t="s">
        <v>21868</v>
      </c>
      <c r="F1942" s="226"/>
    </row>
    <row r="1943" spans="1:6">
      <c r="A1943">
        <v>10998</v>
      </c>
      <c r="B1943" t="s">
        <v>21869</v>
      </c>
      <c r="C1943" t="s">
        <v>2752</v>
      </c>
      <c r="D1943" t="s">
        <v>2160</v>
      </c>
      <c r="E1943" s="557" t="s">
        <v>9079</v>
      </c>
      <c r="F1943" s="225"/>
    </row>
    <row r="1944" spans="1:6">
      <c r="A1944">
        <v>11002</v>
      </c>
      <c r="B1944" t="s">
        <v>21870</v>
      </c>
      <c r="C1944" t="s">
        <v>2752</v>
      </c>
      <c r="D1944" t="s">
        <v>2160</v>
      </c>
      <c r="E1944" s="557" t="s">
        <v>21871</v>
      </c>
      <c r="F1944" s="226"/>
    </row>
    <row r="1945" spans="1:6">
      <c r="A1945">
        <v>10999</v>
      </c>
      <c r="B1945" t="s">
        <v>21872</v>
      </c>
      <c r="C1945" t="s">
        <v>2752</v>
      </c>
      <c r="D1945" t="s">
        <v>2160</v>
      </c>
      <c r="E1945" s="557" t="s">
        <v>21873</v>
      </c>
      <c r="F1945" s="225"/>
    </row>
    <row r="1946" spans="1:6">
      <c r="A1946">
        <v>10997</v>
      </c>
      <c r="B1946" t="s">
        <v>21874</v>
      </c>
      <c r="C1946" t="s">
        <v>2752</v>
      </c>
      <c r="D1946" t="s">
        <v>2746</v>
      </c>
      <c r="E1946" s="557" t="s">
        <v>21875</v>
      </c>
      <c r="F1946" s="226"/>
    </row>
    <row r="1947" spans="1:6">
      <c r="A1947">
        <v>2685</v>
      </c>
      <c r="B1947" t="s">
        <v>21876</v>
      </c>
      <c r="C1947" t="s">
        <v>2751</v>
      </c>
      <c r="D1947" t="s">
        <v>2160</v>
      </c>
      <c r="E1947" s="557" t="s">
        <v>6744</v>
      </c>
      <c r="F1947" s="225"/>
    </row>
    <row r="1948" spans="1:6">
      <c r="A1948">
        <v>2680</v>
      </c>
      <c r="B1948" t="s">
        <v>21877</v>
      </c>
      <c r="C1948" t="s">
        <v>2751</v>
      </c>
      <c r="D1948" t="s">
        <v>2160</v>
      </c>
      <c r="E1948" s="557" t="s">
        <v>13653</v>
      </c>
      <c r="F1948" s="226"/>
    </row>
    <row r="1949" spans="1:6">
      <c r="A1949">
        <v>2684</v>
      </c>
      <c r="B1949" t="s">
        <v>21878</v>
      </c>
      <c r="C1949" t="s">
        <v>2751</v>
      </c>
      <c r="D1949" t="s">
        <v>2160</v>
      </c>
      <c r="E1949" s="557" t="s">
        <v>6003</v>
      </c>
      <c r="F1949" s="225"/>
    </row>
    <row r="1950" spans="1:6">
      <c r="A1950">
        <v>2673</v>
      </c>
      <c r="B1950" t="s">
        <v>21879</v>
      </c>
      <c r="C1950" t="s">
        <v>2751</v>
      </c>
      <c r="D1950" t="s">
        <v>2746</v>
      </c>
      <c r="E1950" s="557" t="s">
        <v>12755</v>
      </c>
      <c r="F1950" s="226"/>
    </row>
    <row r="1951" spans="1:6">
      <c r="A1951">
        <v>2681</v>
      </c>
      <c r="B1951" t="s">
        <v>21880</v>
      </c>
      <c r="C1951" t="s">
        <v>2751</v>
      </c>
      <c r="D1951" t="s">
        <v>2160</v>
      </c>
      <c r="E1951" s="557" t="s">
        <v>13437</v>
      </c>
      <c r="F1951" s="225"/>
    </row>
    <row r="1952" spans="1:6">
      <c r="A1952">
        <v>2682</v>
      </c>
      <c r="B1952" t="s">
        <v>21881</v>
      </c>
      <c r="C1952" t="s">
        <v>2751</v>
      </c>
      <c r="D1952" t="s">
        <v>2160</v>
      </c>
      <c r="E1952" s="557" t="s">
        <v>11585</v>
      </c>
      <c r="F1952" s="226"/>
    </row>
    <row r="1953" spans="1:6">
      <c r="A1953">
        <v>2686</v>
      </c>
      <c r="B1953" t="s">
        <v>21882</v>
      </c>
      <c r="C1953" t="s">
        <v>2751</v>
      </c>
      <c r="D1953" t="s">
        <v>2160</v>
      </c>
      <c r="E1953" s="557" t="s">
        <v>12071</v>
      </c>
      <c r="F1953" s="225"/>
    </row>
    <row r="1954" spans="1:6">
      <c r="A1954">
        <v>2674</v>
      </c>
      <c r="B1954" t="s">
        <v>21883</v>
      </c>
      <c r="C1954" t="s">
        <v>2751</v>
      </c>
      <c r="D1954" t="s">
        <v>2160</v>
      </c>
      <c r="E1954" s="557" t="s">
        <v>4738</v>
      </c>
      <c r="F1954" s="226"/>
    </row>
    <row r="1955" spans="1:6">
      <c r="A1955">
        <v>2683</v>
      </c>
      <c r="B1955" t="s">
        <v>21884</v>
      </c>
      <c r="C1955" t="s">
        <v>2751</v>
      </c>
      <c r="D1955" t="s">
        <v>2160</v>
      </c>
      <c r="E1955" s="557" t="s">
        <v>15390</v>
      </c>
      <c r="F1955" s="225"/>
    </row>
    <row r="1956" spans="1:6">
      <c r="A1956">
        <v>2676</v>
      </c>
      <c r="B1956" t="s">
        <v>21885</v>
      </c>
      <c r="C1956" t="s">
        <v>2751</v>
      </c>
      <c r="D1956" t="s">
        <v>2160</v>
      </c>
      <c r="E1956" s="557" t="s">
        <v>4456</v>
      </c>
      <c r="F1956" s="226"/>
    </row>
    <row r="1957" spans="1:6">
      <c r="A1957">
        <v>2678</v>
      </c>
      <c r="B1957" t="s">
        <v>21886</v>
      </c>
      <c r="C1957" t="s">
        <v>2751</v>
      </c>
      <c r="D1957" t="s">
        <v>2160</v>
      </c>
      <c r="E1957" s="557" t="s">
        <v>7828</v>
      </c>
      <c r="F1957" s="225"/>
    </row>
    <row r="1958" spans="1:6">
      <c r="A1958">
        <v>2679</v>
      </c>
      <c r="B1958" t="s">
        <v>21887</v>
      </c>
      <c r="C1958" t="s">
        <v>2751</v>
      </c>
      <c r="D1958" t="s">
        <v>2160</v>
      </c>
      <c r="E1958" s="557" t="s">
        <v>18266</v>
      </c>
      <c r="F1958" s="226"/>
    </row>
    <row r="1959" spans="1:6">
      <c r="A1959">
        <v>12070</v>
      </c>
      <c r="B1959" t="s">
        <v>21888</v>
      </c>
      <c r="C1959" t="s">
        <v>2751</v>
      </c>
      <c r="D1959" t="s">
        <v>2160</v>
      </c>
      <c r="E1959" s="557" t="s">
        <v>17731</v>
      </c>
      <c r="F1959" s="225"/>
    </row>
    <row r="1960" spans="1:6">
      <c r="A1960">
        <v>2675</v>
      </c>
      <c r="B1960" t="s">
        <v>21889</v>
      </c>
      <c r="C1960" t="s">
        <v>2751</v>
      </c>
      <c r="D1960" t="s">
        <v>2160</v>
      </c>
      <c r="E1960" s="557" t="s">
        <v>12649</v>
      </c>
      <c r="F1960" s="226"/>
    </row>
    <row r="1961" spans="1:6">
      <c r="A1961">
        <v>12067</v>
      </c>
      <c r="B1961" t="s">
        <v>21890</v>
      </c>
      <c r="C1961" t="s">
        <v>2751</v>
      </c>
      <c r="D1961" t="s">
        <v>2160</v>
      </c>
      <c r="E1961" s="557" t="s">
        <v>12317</v>
      </c>
      <c r="F1961" s="225"/>
    </row>
    <row r="1962" spans="1:6">
      <c r="A1962">
        <v>40401</v>
      </c>
      <c r="B1962" t="s">
        <v>21891</v>
      </c>
      <c r="C1962" t="s">
        <v>2751</v>
      </c>
      <c r="D1962" t="s">
        <v>2160</v>
      </c>
      <c r="E1962" s="557" t="s">
        <v>7895</v>
      </c>
      <c r="F1962" s="226"/>
    </row>
    <row r="1963" spans="1:6">
      <c r="A1963">
        <v>40402</v>
      </c>
      <c r="B1963" t="s">
        <v>21892</v>
      </c>
      <c r="C1963" t="s">
        <v>2751</v>
      </c>
      <c r="D1963" t="s">
        <v>2160</v>
      </c>
      <c r="E1963" s="557" t="s">
        <v>5013</v>
      </c>
      <c r="F1963" s="225"/>
    </row>
    <row r="1964" spans="1:6">
      <c r="A1964">
        <v>40400</v>
      </c>
      <c r="B1964" t="s">
        <v>21893</v>
      </c>
      <c r="C1964" t="s">
        <v>2751</v>
      </c>
      <c r="D1964" t="s">
        <v>2160</v>
      </c>
      <c r="E1964" s="557" t="s">
        <v>5355</v>
      </c>
      <c r="F1964" s="226"/>
    </row>
    <row r="1965" spans="1:6">
      <c r="A1965">
        <v>2504</v>
      </c>
      <c r="B1965" t="s">
        <v>21894</v>
      </c>
      <c r="C1965" t="s">
        <v>2751</v>
      </c>
      <c r="D1965" t="s">
        <v>2749</v>
      </c>
      <c r="E1965" s="557" t="s">
        <v>6344</v>
      </c>
      <c r="F1965" s="225"/>
    </row>
    <row r="1966" spans="1:6">
      <c r="A1966">
        <v>2501</v>
      </c>
      <c r="B1966" t="s">
        <v>21895</v>
      </c>
      <c r="C1966" t="s">
        <v>2751</v>
      </c>
      <c r="D1966" t="s">
        <v>2749</v>
      </c>
      <c r="E1966" s="557" t="s">
        <v>8916</v>
      </c>
      <c r="F1966" s="226"/>
    </row>
    <row r="1967" spans="1:6">
      <c r="A1967">
        <v>2502</v>
      </c>
      <c r="B1967" t="s">
        <v>21896</v>
      </c>
      <c r="C1967" t="s">
        <v>2751</v>
      </c>
      <c r="D1967" t="s">
        <v>2749</v>
      </c>
      <c r="E1967" s="557" t="s">
        <v>18790</v>
      </c>
      <c r="F1967" s="225"/>
    </row>
    <row r="1968" spans="1:6">
      <c r="A1968">
        <v>2503</v>
      </c>
      <c r="B1968" t="s">
        <v>21897</v>
      </c>
      <c r="C1968" t="s">
        <v>2751</v>
      </c>
      <c r="D1968" t="s">
        <v>2749</v>
      </c>
      <c r="E1968" s="557" t="s">
        <v>15483</v>
      </c>
      <c r="F1968" s="226"/>
    </row>
    <row r="1969" spans="1:6">
      <c r="A1969">
        <v>2500</v>
      </c>
      <c r="B1969" t="s">
        <v>21898</v>
      </c>
      <c r="C1969" t="s">
        <v>2751</v>
      </c>
      <c r="D1969" t="s">
        <v>2749</v>
      </c>
      <c r="E1969" s="557" t="s">
        <v>11920</v>
      </c>
      <c r="F1969" s="225"/>
    </row>
    <row r="1970" spans="1:6">
      <c r="A1970">
        <v>2505</v>
      </c>
      <c r="B1970" t="s">
        <v>21899</v>
      </c>
      <c r="C1970" t="s">
        <v>2751</v>
      </c>
      <c r="D1970" t="s">
        <v>2749</v>
      </c>
      <c r="E1970" s="557" t="s">
        <v>21900</v>
      </c>
      <c r="F1970" s="226"/>
    </row>
    <row r="1971" spans="1:6">
      <c r="A1971">
        <v>12056</v>
      </c>
      <c r="B1971" t="s">
        <v>21901</v>
      </c>
      <c r="C1971" t="s">
        <v>2751</v>
      </c>
      <c r="D1971" t="s">
        <v>2749</v>
      </c>
      <c r="E1971" s="557" t="s">
        <v>18208</v>
      </c>
      <c r="F1971" s="225"/>
    </row>
    <row r="1972" spans="1:6">
      <c r="A1972">
        <v>12057</v>
      </c>
      <c r="B1972" t="s">
        <v>21902</v>
      </c>
      <c r="C1972" t="s">
        <v>2751</v>
      </c>
      <c r="D1972" t="s">
        <v>2749</v>
      </c>
      <c r="E1972" s="557" t="s">
        <v>18619</v>
      </c>
      <c r="F1972" s="226"/>
    </row>
    <row r="1973" spans="1:6">
      <c r="A1973">
        <v>12059</v>
      </c>
      <c r="B1973" t="s">
        <v>21903</v>
      </c>
      <c r="C1973" t="s">
        <v>2751</v>
      </c>
      <c r="D1973" t="s">
        <v>2749</v>
      </c>
      <c r="E1973" s="557" t="s">
        <v>9387</v>
      </c>
      <c r="F1973" s="225"/>
    </row>
    <row r="1974" spans="1:6">
      <c r="A1974">
        <v>12058</v>
      </c>
      <c r="B1974" t="s">
        <v>21904</v>
      </c>
      <c r="C1974" t="s">
        <v>2751</v>
      </c>
      <c r="D1974" t="s">
        <v>2749</v>
      </c>
      <c r="E1974" s="557" t="s">
        <v>13643</v>
      </c>
      <c r="F1974" s="226"/>
    </row>
    <row r="1975" spans="1:6">
      <c r="A1975">
        <v>12060</v>
      </c>
      <c r="B1975" t="s">
        <v>21905</v>
      </c>
      <c r="C1975" t="s">
        <v>2751</v>
      </c>
      <c r="D1975" t="s">
        <v>2749</v>
      </c>
      <c r="E1975" s="557" t="s">
        <v>18606</v>
      </c>
      <c r="F1975" s="225"/>
    </row>
    <row r="1976" spans="1:6">
      <c r="A1976">
        <v>12061</v>
      </c>
      <c r="B1976" t="s">
        <v>21906</v>
      </c>
      <c r="C1976" t="s">
        <v>2751</v>
      </c>
      <c r="D1976" t="s">
        <v>2749</v>
      </c>
      <c r="E1976" s="557" t="s">
        <v>21907</v>
      </c>
      <c r="F1976" s="226"/>
    </row>
    <row r="1977" spans="1:6">
      <c r="A1977">
        <v>12062</v>
      </c>
      <c r="B1977" t="s">
        <v>21908</v>
      </c>
      <c r="C1977" t="s">
        <v>2751</v>
      </c>
      <c r="D1977" t="s">
        <v>2749</v>
      </c>
      <c r="E1977" s="557" t="s">
        <v>12148</v>
      </c>
      <c r="F1977" s="225"/>
    </row>
    <row r="1978" spans="1:6">
      <c r="A1978">
        <v>21137</v>
      </c>
      <c r="B1978" t="s">
        <v>21909</v>
      </c>
      <c r="C1978" t="s">
        <v>2751</v>
      </c>
      <c r="D1978" t="s">
        <v>2749</v>
      </c>
      <c r="E1978" s="557" t="s">
        <v>12171</v>
      </c>
      <c r="F1978" s="226"/>
    </row>
    <row r="1979" spans="1:6">
      <c r="A1979">
        <v>2687</v>
      </c>
      <c r="B1979" t="s">
        <v>21910</v>
      </c>
      <c r="C1979" t="s">
        <v>2751</v>
      </c>
      <c r="D1979" t="s">
        <v>2160</v>
      </c>
      <c r="E1979" s="557" t="s">
        <v>5023</v>
      </c>
      <c r="F1979" s="225"/>
    </row>
    <row r="1980" spans="1:6">
      <c r="A1980">
        <v>2689</v>
      </c>
      <c r="B1980" t="s">
        <v>21911</v>
      </c>
      <c r="C1980" t="s">
        <v>2751</v>
      </c>
      <c r="D1980" t="s">
        <v>2160</v>
      </c>
      <c r="E1980" s="557" t="s">
        <v>8391</v>
      </c>
      <c r="F1980" s="226"/>
    </row>
    <row r="1981" spans="1:6">
      <c r="A1981">
        <v>2688</v>
      </c>
      <c r="B1981" t="s">
        <v>21912</v>
      </c>
      <c r="C1981" t="s">
        <v>2751</v>
      </c>
      <c r="D1981" t="s">
        <v>2160</v>
      </c>
      <c r="E1981" s="557" t="s">
        <v>8768</v>
      </c>
      <c r="F1981" s="225"/>
    </row>
    <row r="1982" spans="1:6">
      <c r="A1982">
        <v>2690</v>
      </c>
      <c r="B1982" t="s">
        <v>21913</v>
      </c>
      <c r="C1982" t="s">
        <v>2751</v>
      </c>
      <c r="D1982" t="s">
        <v>2160</v>
      </c>
      <c r="E1982" s="557" t="s">
        <v>11366</v>
      </c>
      <c r="F1982" s="226"/>
    </row>
    <row r="1983" spans="1:6">
      <c r="A1983">
        <v>39243</v>
      </c>
      <c r="B1983" t="s">
        <v>21914</v>
      </c>
      <c r="C1983" t="s">
        <v>2751</v>
      </c>
      <c r="D1983" t="s">
        <v>2160</v>
      </c>
      <c r="E1983" s="557" t="s">
        <v>8867</v>
      </c>
      <c r="F1983" s="225"/>
    </row>
    <row r="1984" spans="1:6">
      <c r="A1984">
        <v>39244</v>
      </c>
      <c r="B1984" t="s">
        <v>21915</v>
      </c>
      <c r="C1984" t="s">
        <v>2751</v>
      </c>
      <c r="D1984" t="s">
        <v>2160</v>
      </c>
      <c r="E1984" s="557" t="s">
        <v>11839</v>
      </c>
      <c r="F1984" s="226"/>
    </row>
    <row r="1985" spans="1:6">
      <c r="A1985">
        <v>39245</v>
      </c>
      <c r="B1985" t="s">
        <v>21916</v>
      </c>
      <c r="C1985" t="s">
        <v>2751</v>
      </c>
      <c r="D1985" t="s">
        <v>2160</v>
      </c>
      <c r="E1985" s="557" t="s">
        <v>5226</v>
      </c>
      <c r="F1985" s="225"/>
    </row>
    <row r="1986" spans="1:6">
      <c r="A1986">
        <v>39254</v>
      </c>
      <c r="B1986" t="s">
        <v>21917</v>
      </c>
      <c r="C1986" t="s">
        <v>2751</v>
      </c>
      <c r="D1986" t="s">
        <v>2160</v>
      </c>
      <c r="E1986" s="557" t="s">
        <v>9060</v>
      </c>
      <c r="F1986" s="226"/>
    </row>
    <row r="1987" spans="1:6">
      <c r="A1987">
        <v>39255</v>
      </c>
      <c r="B1987" t="s">
        <v>21918</v>
      </c>
      <c r="C1987" t="s">
        <v>2751</v>
      </c>
      <c r="D1987" t="s">
        <v>2160</v>
      </c>
      <c r="E1987" s="557" t="s">
        <v>12155</v>
      </c>
      <c r="F1987" s="225"/>
    </row>
    <row r="1988" spans="1:6">
      <c r="A1988">
        <v>39253</v>
      </c>
      <c r="B1988" t="s">
        <v>21919</v>
      </c>
      <c r="C1988" t="s">
        <v>2751</v>
      </c>
      <c r="D1988" t="s">
        <v>2160</v>
      </c>
      <c r="E1988" s="557" t="s">
        <v>18671</v>
      </c>
      <c r="F1988" s="226"/>
    </row>
    <row r="1989" spans="1:6">
      <c r="A1989">
        <v>2446</v>
      </c>
      <c r="B1989" t="s">
        <v>21920</v>
      </c>
      <c r="C1989" t="s">
        <v>2751</v>
      </c>
      <c r="D1989" t="s">
        <v>2746</v>
      </c>
      <c r="E1989" s="557" t="s">
        <v>4956</v>
      </c>
      <c r="F1989" s="225"/>
    </row>
    <row r="1990" spans="1:6">
      <c r="A1990">
        <v>2442</v>
      </c>
      <c r="B1990" t="s">
        <v>21921</v>
      </c>
      <c r="C1990" t="s">
        <v>2751</v>
      </c>
      <c r="D1990" t="s">
        <v>2160</v>
      </c>
      <c r="E1990" s="557" t="s">
        <v>6003</v>
      </c>
      <c r="F1990" s="226"/>
    </row>
    <row r="1991" spans="1:6">
      <c r="A1991">
        <v>39246</v>
      </c>
      <c r="B1991" t="s">
        <v>21922</v>
      </c>
      <c r="C1991" t="s">
        <v>2751</v>
      </c>
      <c r="D1991" t="s">
        <v>2160</v>
      </c>
      <c r="E1991" s="557" t="s">
        <v>12646</v>
      </c>
      <c r="F1991" s="225"/>
    </row>
    <row r="1992" spans="1:6">
      <c r="A1992">
        <v>39247</v>
      </c>
      <c r="B1992" t="s">
        <v>21923</v>
      </c>
      <c r="C1992" t="s">
        <v>2751</v>
      </c>
      <c r="D1992" t="s">
        <v>2160</v>
      </c>
      <c r="E1992" s="557" t="s">
        <v>18266</v>
      </c>
      <c r="F1992" s="226"/>
    </row>
    <row r="1993" spans="1:6">
      <c r="A1993">
        <v>39248</v>
      </c>
      <c r="B1993" t="s">
        <v>21924</v>
      </c>
      <c r="C1993" t="s">
        <v>2751</v>
      </c>
      <c r="D1993" t="s">
        <v>2160</v>
      </c>
      <c r="E1993" s="557" t="s">
        <v>8827</v>
      </c>
      <c r="F1993" s="225"/>
    </row>
    <row r="1994" spans="1:6">
      <c r="A1994">
        <v>2438</v>
      </c>
      <c r="B1994" t="s">
        <v>21925</v>
      </c>
      <c r="C1994" t="s">
        <v>2745</v>
      </c>
      <c r="D1994" t="s">
        <v>2160</v>
      </c>
      <c r="E1994" s="557" t="s">
        <v>16996</v>
      </c>
      <c r="F1994" s="226"/>
    </row>
    <row r="1995" spans="1:6">
      <c r="A1995">
        <v>40922</v>
      </c>
      <c r="B1995" t="s">
        <v>21926</v>
      </c>
      <c r="C1995" t="s">
        <v>2754</v>
      </c>
      <c r="D1995" t="s">
        <v>2160</v>
      </c>
      <c r="E1995" s="557" t="s">
        <v>21927</v>
      </c>
      <c r="F1995" s="225"/>
    </row>
    <row r="1996" spans="1:6">
      <c r="A1996">
        <v>36486</v>
      </c>
      <c r="B1996" t="s">
        <v>21928</v>
      </c>
      <c r="C1996" t="s">
        <v>2747</v>
      </c>
      <c r="D1996" t="s">
        <v>2749</v>
      </c>
      <c r="E1996" s="557" t="s">
        <v>21929</v>
      </c>
      <c r="F1996" s="226"/>
    </row>
    <row r="1997" spans="1:6">
      <c r="A1997">
        <v>37777</v>
      </c>
      <c r="B1997" t="s">
        <v>21930</v>
      </c>
      <c r="C1997" t="s">
        <v>2747</v>
      </c>
      <c r="D1997" t="s">
        <v>2749</v>
      </c>
      <c r="E1997" s="557" t="s">
        <v>21931</v>
      </c>
      <c r="F1997" s="225"/>
    </row>
    <row r="1998" spans="1:6">
      <c r="A1998">
        <v>12624</v>
      </c>
      <c r="B1998" t="s">
        <v>21932</v>
      </c>
      <c r="C1998" t="s">
        <v>2747</v>
      </c>
      <c r="D1998" t="s">
        <v>2749</v>
      </c>
      <c r="E1998" s="557" t="s">
        <v>9386</v>
      </c>
      <c r="F1998" s="226"/>
    </row>
    <row r="1999" spans="1:6">
      <c r="A1999">
        <v>517</v>
      </c>
      <c r="B1999" t="s">
        <v>21933</v>
      </c>
      <c r="C1999" t="s">
        <v>2753</v>
      </c>
      <c r="D1999" t="s">
        <v>2160</v>
      </c>
      <c r="E1999" s="557" t="s">
        <v>6059</v>
      </c>
      <c r="F1999" s="225"/>
    </row>
    <row r="2000" spans="1:6">
      <c r="A2000">
        <v>41904</v>
      </c>
      <c r="B2000" t="s">
        <v>21934</v>
      </c>
      <c r="C2000" t="s">
        <v>2759</v>
      </c>
      <c r="D2000" t="s">
        <v>2749</v>
      </c>
      <c r="E2000" s="557" t="s">
        <v>21935</v>
      </c>
      <c r="F2000" s="226"/>
    </row>
    <row r="2001" spans="1:6">
      <c r="A2001">
        <v>41903</v>
      </c>
      <c r="B2001" t="s">
        <v>21936</v>
      </c>
      <c r="C2001" t="s">
        <v>2752</v>
      </c>
      <c r="D2001" t="s">
        <v>2749</v>
      </c>
      <c r="E2001" s="557" t="s">
        <v>12178</v>
      </c>
      <c r="F2001" s="225"/>
    </row>
    <row r="2002" spans="1:6">
      <c r="A2002">
        <v>37534</v>
      </c>
      <c r="B2002" t="s">
        <v>21937</v>
      </c>
      <c r="C2002" t="s">
        <v>2752</v>
      </c>
      <c r="D2002" t="s">
        <v>2749</v>
      </c>
      <c r="E2002" s="557" t="s">
        <v>12711</v>
      </c>
      <c r="F2002" s="226"/>
    </row>
    <row r="2003" spans="1:6">
      <c r="A2003">
        <v>37535</v>
      </c>
      <c r="B2003" t="s">
        <v>21938</v>
      </c>
      <c r="C2003" t="s">
        <v>2752</v>
      </c>
      <c r="D2003" t="s">
        <v>2749</v>
      </c>
      <c r="E2003" s="557" t="s">
        <v>12711</v>
      </c>
      <c r="F2003" s="225"/>
    </row>
    <row r="2004" spans="1:6">
      <c r="A2004">
        <v>37533</v>
      </c>
      <c r="B2004" t="s">
        <v>21939</v>
      </c>
      <c r="C2004" t="s">
        <v>2752</v>
      </c>
      <c r="D2004" t="s">
        <v>2749</v>
      </c>
      <c r="E2004" s="557" t="s">
        <v>12711</v>
      </c>
      <c r="F2004" s="226"/>
    </row>
    <row r="2005" spans="1:6">
      <c r="A2005">
        <v>37537</v>
      </c>
      <c r="B2005" t="s">
        <v>21940</v>
      </c>
      <c r="C2005" t="s">
        <v>2752</v>
      </c>
      <c r="D2005" t="s">
        <v>2749</v>
      </c>
      <c r="E2005" s="557" t="s">
        <v>12655</v>
      </c>
      <c r="F2005" s="225"/>
    </row>
    <row r="2006" spans="1:6">
      <c r="A2006">
        <v>37536</v>
      </c>
      <c r="B2006" t="s">
        <v>21941</v>
      </c>
      <c r="C2006" t="s">
        <v>2752</v>
      </c>
      <c r="D2006" t="s">
        <v>2749</v>
      </c>
      <c r="E2006" s="557" t="s">
        <v>12655</v>
      </c>
      <c r="F2006" s="226"/>
    </row>
    <row r="2007" spans="1:6">
      <c r="A2007">
        <v>37532</v>
      </c>
      <c r="B2007" t="s">
        <v>21942</v>
      </c>
      <c r="C2007" t="s">
        <v>2752</v>
      </c>
      <c r="D2007" t="s">
        <v>2749</v>
      </c>
      <c r="E2007" s="557" t="s">
        <v>12655</v>
      </c>
      <c r="F2007" s="225"/>
    </row>
    <row r="2008" spans="1:6">
      <c r="A2008">
        <v>2696</v>
      </c>
      <c r="B2008" t="s">
        <v>21943</v>
      </c>
      <c r="C2008" t="s">
        <v>2745</v>
      </c>
      <c r="D2008" t="s">
        <v>2746</v>
      </c>
      <c r="E2008" s="557" t="s">
        <v>12554</v>
      </c>
      <c r="F2008" s="226"/>
    </row>
    <row r="2009" spans="1:6">
      <c r="A2009">
        <v>40928</v>
      </c>
      <c r="B2009" t="s">
        <v>21944</v>
      </c>
      <c r="C2009" t="s">
        <v>2754</v>
      </c>
      <c r="D2009" t="s">
        <v>2160</v>
      </c>
      <c r="E2009" s="557" t="s">
        <v>21945</v>
      </c>
      <c r="F2009" s="225"/>
    </row>
    <row r="2010" spans="1:6">
      <c r="A2010">
        <v>4083</v>
      </c>
      <c r="B2010" t="s">
        <v>21946</v>
      </c>
      <c r="C2010" t="s">
        <v>2745</v>
      </c>
      <c r="D2010" t="s">
        <v>2746</v>
      </c>
      <c r="E2010" s="557" t="s">
        <v>11197</v>
      </c>
      <c r="F2010" s="226"/>
    </row>
    <row r="2011" spans="1:6">
      <c r="A2011">
        <v>40818</v>
      </c>
      <c r="B2011" t="s">
        <v>21947</v>
      </c>
      <c r="C2011" t="s">
        <v>2754</v>
      </c>
      <c r="D2011" t="s">
        <v>2160</v>
      </c>
      <c r="E2011" s="557" t="s">
        <v>21948</v>
      </c>
      <c r="F2011" s="225"/>
    </row>
    <row r="2012" spans="1:6">
      <c r="A2012">
        <v>43146</v>
      </c>
      <c r="B2012" t="s">
        <v>21949</v>
      </c>
      <c r="C2012" t="s">
        <v>2752</v>
      </c>
      <c r="D2012" t="s">
        <v>2160</v>
      </c>
      <c r="E2012" s="557" t="s">
        <v>7740</v>
      </c>
      <c r="F2012" s="226"/>
    </row>
    <row r="2013" spans="1:6">
      <c r="A2013">
        <v>2705</v>
      </c>
      <c r="B2013" t="s">
        <v>21950</v>
      </c>
      <c r="C2013" t="s">
        <v>2762</v>
      </c>
      <c r="D2013" t="s">
        <v>2160</v>
      </c>
      <c r="E2013" s="557" t="s">
        <v>9159</v>
      </c>
      <c r="F2013" s="225"/>
    </row>
    <row r="2014" spans="1:6">
      <c r="A2014">
        <v>14250</v>
      </c>
      <c r="B2014" t="s">
        <v>21951</v>
      </c>
      <c r="C2014" t="s">
        <v>2762</v>
      </c>
      <c r="D2014" t="s">
        <v>2746</v>
      </c>
      <c r="E2014" s="557" t="s">
        <v>11564</v>
      </c>
      <c r="F2014" s="226"/>
    </row>
    <row r="2015" spans="1:6">
      <c r="A2015">
        <v>11683</v>
      </c>
      <c r="B2015" t="s">
        <v>21952</v>
      </c>
      <c r="C2015" t="s">
        <v>2747</v>
      </c>
      <c r="D2015" t="s">
        <v>2160</v>
      </c>
      <c r="E2015" s="557" t="s">
        <v>21953</v>
      </c>
      <c r="F2015" s="225"/>
    </row>
    <row r="2016" spans="1:6">
      <c r="A2016">
        <v>11684</v>
      </c>
      <c r="B2016" t="s">
        <v>21954</v>
      </c>
      <c r="C2016" t="s">
        <v>2747</v>
      </c>
      <c r="D2016" t="s">
        <v>2160</v>
      </c>
      <c r="E2016" s="557" t="s">
        <v>12209</v>
      </c>
      <c r="F2016" s="226"/>
    </row>
    <row r="2017" spans="1:6">
      <c r="A2017">
        <v>6141</v>
      </c>
      <c r="B2017" t="s">
        <v>21955</v>
      </c>
      <c r="C2017" t="s">
        <v>2747</v>
      </c>
      <c r="D2017" t="s">
        <v>2160</v>
      </c>
      <c r="E2017" s="557" t="s">
        <v>12755</v>
      </c>
      <c r="F2017" s="225"/>
    </row>
    <row r="2018" spans="1:6">
      <c r="A2018">
        <v>11681</v>
      </c>
      <c r="B2018" t="s">
        <v>21956</v>
      </c>
      <c r="C2018" t="s">
        <v>2747</v>
      </c>
      <c r="D2018" t="s">
        <v>2160</v>
      </c>
      <c r="E2018" s="557" t="s">
        <v>11189</v>
      </c>
      <c r="F2018" s="226"/>
    </row>
    <row r="2019" spans="1:6">
      <c r="A2019">
        <v>2706</v>
      </c>
      <c r="B2019" t="s">
        <v>21957</v>
      </c>
      <c r="C2019" t="s">
        <v>2745</v>
      </c>
      <c r="D2019" t="s">
        <v>2746</v>
      </c>
      <c r="E2019" s="557" t="s">
        <v>21958</v>
      </c>
      <c r="F2019" s="225"/>
    </row>
    <row r="2020" spans="1:6">
      <c r="A2020">
        <v>40811</v>
      </c>
      <c r="B2020" t="s">
        <v>21959</v>
      </c>
      <c r="C2020" t="s">
        <v>2754</v>
      </c>
      <c r="D2020" t="s">
        <v>2160</v>
      </c>
      <c r="E2020" s="557" t="s">
        <v>21960</v>
      </c>
      <c r="F2020" s="226"/>
    </row>
    <row r="2021" spans="1:6">
      <c r="A2021">
        <v>2707</v>
      </c>
      <c r="B2021" t="s">
        <v>21961</v>
      </c>
      <c r="C2021" t="s">
        <v>2745</v>
      </c>
      <c r="D2021" t="s">
        <v>2160</v>
      </c>
      <c r="E2021" s="557" t="s">
        <v>15559</v>
      </c>
      <c r="F2021" s="225"/>
    </row>
    <row r="2022" spans="1:6">
      <c r="A2022">
        <v>40813</v>
      </c>
      <c r="B2022" t="s">
        <v>21962</v>
      </c>
      <c r="C2022" t="s">
        <v>2754</v>
      </c>
      <c r="D2022" t="s">
        <v>2160</v>
      </c>
      <c r="E2022" s="557" t="s">
        <v>21963</v>
      </c>
      <c r="F2022" s="226"/>
    </row>
    <row r="2023" spans="1:6">
      <c r="A2023">
        <v>2708</v>
      </c>
      <c r="B2023" t="s">
        <v>21964</v>
      </c>
      <c r="C2023" t="s">
        <v>2745</v>
      </c>
      <c r="D2023" t="s">
        <v>2160</v>
      </c>
      <c r="E2023" s="557" t="s">
        <v>21965</v>
      </c>
      <c r="F2023" s="225"/>
    </row>
    <row r="2024" spans="1:6">
      <c r="A2024">
        <v>40814</v>
      </c>
      <c r="B2024" t="s">
        <v>21966</v>
      </c>
      <c r="C2024" t="s">
        <v>2754</v>
      </c>
      <c r="D2024" t="s">
        <v>2160</v>
      </c>
      <c r="E2024" s="557" t="s">
        <v>21967</v>
      </c>
      <c r="F2024" s="226"/>
    </row>
    <row r="2025" spans="1:6">
      <c r="A2025">
        <v>34779</v>
      </c>
      <c r="B2025" t="s">
        <v>21968</v>
      </c>
      <c r="C2025" t="s">
        <v>2745</v>
      </c>
      <c r="D2025" t="s">
        <v>2160</v>
      </c>
      <c r="E2025" s="557" t="s">
        <v>18863</v>
      </c>
      <c r="F2025" s="225"/>
    </row>
    <row r="2026" spans="1:6">
      <c r="A2026">
        <v>40936</v>
      </c>
      <c r="B2026" t="s">
        <v>21969</v>
      </c>
      <c r="C2026" t="s">
        <v>2754</v>
      </c>
      <c r="D2026" t="s">
        <v>2160</v>
      </c>
      <c r="E2026" s="557" t="s">
        <v>21970</v>
      </c>
      <c r="F2026" s="226"/>
    </row>
    <row r="2027" spans="1:6">
      <c r="A2027">
        <v>34780</v>
      </c>
      <c r="B2027" t="s">
        <v>21971</v>
      </c>
      <c r="C2027" t="s">
        <v>2745</v>
      </c>
      <c r="D2027" t="s">
        <v>2160</v>
      </c>
      <c r="E2027" s="557" t="s">
        <v>19246</v>
      </c>
      <c r="F2027" s="225"/>
    </row>
    <row r="2028" spans="1:6">
      <c r="A2028">
        <v>40937</v>
      </c>
      <c r="B2028" t="s">
        <v>21972</v>
      </c>
      <c r="C2028" t="s">
        <v>2754</v>
      </c>
      <c r="D2028" t="s">
        <v>2160</v>
      </c>
      <c r="E2028" s="557" t="s">
        <v>21973</v>
      </c>
      <c r="F2028" s="226"/>
    </row>
    <row r="2029" spans="1:6">
      <c r="A2029">
        <v>34782</v>
      </c>
      <c r="B2029" t="s">
        <v>21974</v>
      </c>
      <c r="C2029" t="s">
        <v>2745</v>
      </c>
      <c r="D2029" t="s">
        <v>2160</v>
      </c>
      <c r="E2029" s="557" t="s">
        <v>21975</v>
      </c>
      <c r="F2029" s="225"/>
    </row>
    <row r="2030" spans="1:6">
      <c r="A2030">
        <v>40938</v>
      </c>
      <c r="B2030" t="s">
        <v>21976</v>
      </c>
      <c r="C2030" t="s">
        <v>2754</v>
      </c>
      <c r="D2030" t="s">
        <v>2160</v>
      </c>
      <c r="E2030" s="557" t="s">
        <v>21977</v>
      </c>
      <c r="F2030" s="226"/>
    </row>
    <row r="2031" spans="1:6">
      <c r="A2031">
        <v>34783</v>
      </c>
      <c r="B2031" t="s">
        <v>21978</v>
      </c>
      <c r="C2031" t="s">
        <v>2745</v>
      </c>
      <c r="D2031" t="s">
        <v>2160</v>
      </c>
      <c r="E2031" s="557" t="s">
        <v>21979</v>
      </c>
      <c r="F2031" s="225"/>
    </row>
    <row r="2032" spans="1:6">
      <c r="A2032">
        <v>40939</v>
      </c>
      <c r="B2032" t="s">
        <v>21980</v>
      </c>
      <c r="C2032" t="s">
        <v>2754</v>
      </c>
      <c r="D2032" t="s">
        <v>2160</v>
      </c>
      <c r="E2032" s="557" t="s">
        <v>21981</v>
      </c>
      <c r="F2032" s="226"/>
    </row>
    <row r="2033" spans="1:6">
      <c r="A2033">
        <v>34785</v>
      </c>
      <c r="B2033" t="s">
        <v>21982</v>
      </c>
      <c r="C2033" t="s">
        <v>2745</v>
      </c>
      <c r="D2033" t="s">
        <v>2160</v>
      </c>
      <c r="E2033" s="557" t="s">
        <v>21983</v>
      </c>
      <c r="F2033" s="225"/>
    </row>
    <row r="2034" spans="1:6">
      <c r="A2034">
        <v>40940</v>
      </c>
      <c r="B2034" t="s">
        <v>21984</v>
      </c>
      <c r="C2034" t="s">
        <v>2754</v>
      </c>
      <c r="D2034" t="s">
        <v>2160</v>
      </c>
      <c r="E2034" s="557" t="s">
        <v>21985</v>
      </c>
      <c r="F2034" s="226"/>
    </row>
    <row r="2035" spans="1:6">
      <c r="A2035">
        <v>38403</v>
      </c>
      <c r="B2035" t="s">
        <v>21986</v>
      </c>
      <c r="C2035" t="s">
        <v>2747</v>
      </c>
      <c r="D2035" t="s">
        <v>2160</v>
      </c>
      <c r="E2035" s="557" t="s">
        <v>13656</v>
      </c>
      <c r="F2035" s="225"/>
    </row>
    <row r="2036" spans="1:6">
      <c r="A2036">
        <v>43482</v>
      </c>
      <c r="B2036" t="s">
        <v>21987</v>
      </c>
      <c r="C2036" t="s">
        <v>2745</v>
      </c>
      <c r="D2036" t="s">
        <v>2746</v>
      </c>
      <c r="E2036" s="557" t="s">
        <v>5046</v>
      </c>
      <c r="F2036" s="226"/>
    </row>
    <row r="2037" spans="1:6">
      <c r="A2037">
        <v>43494</v>
      </c>
      <c r="B2037" t="s">
        <v>21988</v>
      </c>
      <c r="C2037" t="s">
        <v>2754</v>
      </c>
      <c r="D2037" t="s">
        <v>2746</v>
      </c>
      <c r="E2037" s="557" t="s">
        <v>17720</v>
      </c>
      <c r="F2037" s="225"/>
    </row>
    <row r="2038" spans="1:6">
      <c r="A2038">
        <v>43483</v>
      </c>
      <c r="B2038" t="s">
        <v>21989</v>
      </c>
      <c r="C2038" t="s">
        <v>2745</v>
      </c>
      <c r="D2038" t="s">
        <v>2746</v>
      </c>
      <c r="E2038" s="557" t="s">
        <v>8944</v>
      </c>
      <c r="F2038" s="226"/>
    </row>
    <row r="2039" spans="1:6">
      <c r="A2039">
        <v>43495</v>
      </c>
      <c r="B2039" t="s">
        <v>21990</v>
      </c>
      <c r="C2039" t="s">
        <v>2754</v>
      </c>
      <c r="D2039" t="s">
        <v>2746</v>
      </c>
      <c r="E2039" s="557" t="s">
        <v>17512</v>
      </c>
      <c r="F2039" s="225"/>
    </row>
    <row r="2040" spans="1:6">
      <c r="A2040">
        <v>43484</v>
      </c>
      <c r="B2040" t="s">
        <v>21991</v>
      </c>
      <c r="C2040" t="s">
        <v>2745</v>
      </c>
      <c r="D2040" t="s">
        <v>2746</v>
      </c>
      <c r="E2040" s="557" t="s">
        <v>9159</v>
      </c>
      <c r="F2040" s="226"/>
    </row>
    <row r="2041" spans="1:6">
      <c r="A2041">
        <v>43496</v>
      </c>
      <c r="B2041" t="s">
        <v>21992</v>
      </c>
      <c r="C2041" t="s">
        <v>2754</v>
      </c>
      <c r="D2041" t="s">
        <v>2746</v>
      </c>
      <c r="E2041" s="557" t="s">
        <v>17721</v>
      </c>
      <c r="F2041" s="225"/>
    </row>
    <row r="2042" spans="1:6">
      <c r="A2042">
        <v>43485</v>
      </c>
      <c r="B2042" t="s">
        <v>21993</v>
      </c>
      <c r="C2042" t="s">
        <v>2745</v>
      </c>
      <c r="D2042" t="s">
        <v>2746</v>
      </c>
      <c r="E2042" s="557" t="s">
        <v>4472</v>
      </c>
      <c r="F2042" s="226"/>
    </row>
    <row r="2043" spans="1:6">
      <c r="A2043">
        <v>43497</v>
      </c>
      <c r="B2043" t="s">
        <v>21994</v>
      </c>
      <c r="C2043" t="s">
        <v>2754</v>
      </c>
      <c r="D2043" t="s">
        <v>2746</v>
      </c>
      <c r="E2043" s="557" t="s">
        <v>17722</v>
      </c>
      <c r="F2043" s="225"/>
    </row>
    <row r="2044" spans="1:6">
      <c r="A2044">
        <v>43487</v>
      </c>
      <c r="B2044" t="s">
        <v>21995</v>
      </c>
      <c r="C2044" t="s">
        <v>2745</v>
      </c>
      <c r="D2044" t="s">
        <v>2746</v>
      </c>
      <c r="E2044" s="557" t="s">
        <v>4374</v>
      </c>
      <c r="F2044" s="226"/>
    </row>
    <row r="2045" spans="1:6">
      <c r="A2045">
        <v>43499</v>
      </c>
      <c r="B2045" t="s">
        <v>21996</v>
      </c>
      <c r="C2045" t="s">
        <v>2754</v>
      </c>
      <c r="D2045" t="s">
        <v>2746</v>
      </c>
      <c r="E2045" s="557" t="s">
        <v>17723</v>
      </c>
      <c r="F2045" s="225"/>
    </row>
    <row r="2046" spans="1:6">
      <c r="A2046">
        <v>43486</v>
      </c>
      <c r="B2046" t="s">
        <v>21997</v>
      </c>
      <c r="C2046" t="s">
        <v>2745</v>
      </c>
      <c r="D2046" t="s">
        <v>2746</v>
      </c>
      <c r="E2046" s="557" t="s">
        <v>4796</v>
      </c>
      <c r="F2046" s="226"/>
    </row>
    <row r="2047" spans="1:6">
      <c r="A2047">
        <v>43498</v>
      </c>
      <c r="B2047" t="s">
        <v>21998</v>
      </c>
      <c r="C2047" t="s">
        <v>2754</v>
      </c>
      <c r="D2047" t="s">
        <v>2746</v>
      </c>
      <c r="E2047" s="557" t="s">
        <v>17724</v>
      </c>
      <c r="F2047" s="225"/>
    </row>
    <row r="2048" spans="1:6">
      <c r="A2048">
        <v>43488</v>
      </c>
      <c r="B2048" t="s">
        <v>21999</v>
      </c>
      <c r="C2048" t="s">
        <v>2745</v>
      </c>
      <c r="D2048" t="s">
        <v>2746</v>
      </c>
      <c r="E2048" s="557" t="s">
        <v>4585</v>
      </c>
      <c r="F2048" s="226"/>
    </row>
    <row r="2049" spans="1:6">
      <c r="A2049">
        <v>43500</v>
      </c>
      <c r="B2049" t="s">
        <v>22000</v>
      </c>
      <c r="C2049" t="s">
        <v>2754</v>
      </c>
      <c r="D2049" t="s">
        <v>2746</v>
      </c>
      <c r="E2049" s="557" t="s">
        <v>17725</v>
      </c>
      <c r="F2049" s="225"/>
    </row>
    <row r="2050" spans="1:6">
      <c r="A2050">
        <v>43489</v>
      </c>
      <c r="B2050" t="s">
        <v>22001</v>
      </c>
      <c r="C2050" t="s">
        <v>2745</v>
      </c>
      <c r="D2050" t="s">
        <v>2746</v>
      </c>
      <c r="E2050" s="557" t="s">
        <v>5214</v>
      </c>
      <c r="F2050" s="226"/>
    </row>
    <row r="2051" spans="1:6">
      <c r="A2051">
        <v>43501</v>
      </c>
      <c r="B2051" t="s">
        <v>22002</v>
      </c>
      <c r="C2051" t="s">
        <v>2754</v>
      </c>
      <c r="D2051" t="s">
        <v>2746</v>
      </c>
      <c r="E2051" s="557" t="s">
        <v>14336</v>
      </c>
      <c r="F2051" s="225"/>
    </row>
    <row r="2052" spans="1:6">
      <c r="A2052">
        <v>43490</v>
      </c>
      <c r="B2052" t="s">
        <v>22003</v>
      </c>
      <c r="C2052" t="s">
        <v>2745</v>
      </c>
      <c r="D2052" t="s">
        <v>2746</v>
      </c>
      <c r="E2052" s="557" t="s">
        <v>8820</v>
      </c>
      <c r="F2052" s="226"/>
    </row>
    <row r="2053" spans="1:6">
      <c r="A2053">
        <v>43502</v>
      </c>
      <c r="B2053" t="s">
        <v>22004</v>
      </c>
      <c r="C2053" t="s">
        <v>2754</v>
      </c>
      <c r="D2053" t="s">
        <v>2746</v>
      </c>
      <c r="E2053" s="557" t="s">
        <v>17726</v>
      </c>
      <c r="F2053" s="225"/>
    </row>
    <row r="2054" spans="1:6">
      <c r="A2054">
        <v>43491</v>
      </c>
      <c r="B2054" t="s">
        <v>22005</v>
      </c>
      <c r="C2054" t="s">
        <v>2745</v>
      </c>
      <c r="D2054" t="s">
        <v>2746</v>
      </c>
      <c r="E2054" s="557" t="s">
        <v>12735</v>
      </c>
      <c r="F2054" s="226"/>
    </row>
    <row r="2055" spans="1:6">
      <c r="A2055">
        <v>43503</v>
      </c>
      <c r="B2055" t="s">
        <v>22006</v>
      </c>
      <c r="C2055" t="s">
        <v>2754</v>
      </c>
      <c r="D2055" t="s">
        <v>2746</v>
      </c>
      <c r="E2055" s="557" t="s">
        <v>17727</v>
      </c>
      <c r="F2055" s="225"/>
    </row>
    <row r="2056" spans="1:6">
      <c r="A2056">
        <v>43492</v>
      </c>
      <c r="B2056" t="s">
        <v>22007</v>
      </c>
      <c r="C2056" t="s">
        <v>2745</v>
      </c>
      <c r="D2056" t="s">
        <v>2746</v>
      </c>
      <c r="E2056" s="557" t="s">
        <v>8529</v>
      </c>
      <c r="F2056" s="226"/>
    </row>
    <row r="2057" spans="1:6">
      <c r="A2057">
        <v>43504</v>
      </c>
      <c r="B2057" t="s">
        <v>22008</v>
      </c>
      <c r="C2057" t="s">
        <v>2754</v>
      </c>
      <c r="D2057" t="s">
        <v>2746</v>
      </c>
      <c r="E2057" s="557" t="s">
        <v>17728</v>
      </c>
      <c r="F2057" s="225"/>
    </row>
    <row r="2058" spans="1:6">
      <c r="A2058">
        <v>43493</v>
      </c>
      <c r="B2058" t="s">
        <v>22009</v>
      </c>
      <c r="C2058" t="s">
        <v>2745</v>
      </c>
      <c r="D2058" t="s">
        <v>2746</v>
      </c>
      <c r="E2058" s="557" t="s">
        <v>4916</v>
      </c>
      <c r="F2058" s="226"/>
    </row>
    <row r="2059" spans="1:6">
      <c r="A2059">
        <v>43505</v>
      </c>
      <c r="B2059" t="s">
        <v>22010</v>
      </c>
      <c r="C2059" t="s">
        <v>2754</v>
      </c>
      <c r="D2059" t="s">
        <v>2746</v>
      </c>
      <c r="E2059" s="557" t="s">
        <v>17609</v>
      </c>
      <c r="F2059" s="225"/>
    </row>
    <row r="2060" spans="1:6">
      <c r="A2060">
        <v>37774</v>
      </c>
      <c r="B2060" t="s">
        <v>22011</v>
      </c>
      <c r="C2060" t="s">
        <v>2747</v>
      </c>
      <c r="D2060" t="s">
        <v>2749</v>
      </c>
      <c r="E2060" s="557" t="s">
        <v>22012</v>
      </c>
      <c r="F2060" s="226"/>
    </row>
    <row r="2061" spans="1:6">
      <c r="A2061">
        <v>38630</v>
      </c>
      <c r="B2061" t="s">
        <v>22013</v>
      </c>
      <c r="C2061" t="s">
        <v>2747</v>
      </c>
      <c r="D2061" t="s">
        <v>2749</v>
      </c>
      <c r="E2061" s="557" t="s">
        <v>22014</v>
      </c>
      <c r="F2061" s="225"/>
    </row>
    <row r="2062" spans="1:6">
      <c r="A2062">
        <v>38629</v>
      </c>
      <c r="B2062" t="s">
        <v>22015</v>
      </c>
      <c r="C2062" t="s">
        <v>2747</v>
      </c>
      <c r="D2062" t="s">
        <v>2749</v>
      </c>
      <c r="E2062" s="557" t="s">
        <v>22016</v>
      </c>
      <c r="F2062" s="226"/>
    </row>
    <row r="2063" spans="1:6">
      <c r="A2063">
        <v>38476</v>
      </c>
      <c r="B2063" t="s">
        <v>22017</v>
      </c>
      <c r="C2063" t="s">
        <v>2747</v>
      </c>
      <c r="D2063" t="s">
        <v>2160</v>
      </c>
      <c r="E2063" s="557" t="s">
        <v>17729</v>
      </c>
      <c r="F2063" s="225"/>
    </row>
    <row r="2064" spans="1:6">
      <c r="A2064">
        <v>38477</v>
      </c>
      <c r="B2064" t="s">
        <v>22018</v>
      </c>
      <c r="C2064" t="s">
        <v>2747</v>
      </c>
      <c r="D2064" t="s">
        <v>2160</v>
      </c>
      <c r="E2064" s="557" t="s">
        <v>17730</v>
      </c>
      <c r="F2064" s="226"/>
    </row>
    <row r="2065" spans="1:6">
      <c r="A2065">
        <v>40635</v>
      </c>
      <c r="B2065" t="s">
        <v>22019</v>
      </c>
      <c r="C2065" t="s">
        <v>2747</v>
      </c>
      <c r="D2065" t="s">
        <v>2160</v>
      </c>
      <c r="E2065" s="557" t="s">
        <v>22020</v>
      </c>
      <c r="F2065" s="225"/>
    </row>
    <row r="2066" spans="1:6">
      <c r="A2066">
        <v>36483</v>
      </c>
      <c r="B2066" t="s">
        <v>22021</v>
      </c>
      <c r="C2066" t="s">
        <v>2747</v>
      </c>
      <c r="D2066" t="s">
        <v>2160</v>
      </c>
      <c r="E2066" s="557" t="s">
        <v>22022</v>
      </c>
      <c r="F2066" s="226"/>
    </row>
    <row r="2067" spans="1:6">
      <c r="A2067">
        <v>14525</v>
      </c>
      <c r="B2067" t="s">
        <v>22023</v>
      </c>
      <c r="C2067" t="s">
        <v>2747</v>
      </c>
      <c r="D2067" t="s">
        <v>2160</v>
      </c>
      <c r="E2067" s="557" t="s">
        <v>22024</v>
      </c>
      <c r="F2067" s="225"/>
    </row>
    <row r="2068" spans="1:6">
      <c r="A2068">
        <v>36482</v>
      </c>
      <c r="B2068" t="s">
        <v>22025</v>
      </c>
      <c r="C2068" t="s">
        <v>2747</v>
      </c>
      <c r="D2068" t="s">
        <v>2160</v>
      </c>
      <c r="E2068" s="557" t="s">
        <v>22026</v>
      </c>
      <c r="F2068" s="226"/>
    </row>
    <row r="2069" spans="1:6">
      <c r="A2069">
        <v>36408</v>
      </c>
      <c r="B2069" t="s">
        <v>22027</v>
      </c>
      <c r="C2069" t="s">
        <v>2747</v>
      </c>
      <c r="D2069" t="s">
        <v>2160</v>
      </c>
      <c r="E2069" s="557" t="s">
        <v>22028</v>
      </c>
      <c r="F2069" s="225"/>
    </row>
    <row r="2070" spans="1:6">
      <c r="A2070">
        <v>2723</v>
      </c>
      <c r="B2070" t="s">
        <v>22029</v>
      </c>
      <c r="C2070" t="s">
        <v>2747</v>
      </c>
      <c r="D2070" t="s">
        <v>2160</v>
      </c>
      <c r="E2070" s="557" t="s">
        <v>22030</v>
      </c>
      <c r="F2070" s="226"/>
    </row>
    <row r="2071" spans="1:6">
      <c r="A2071">
        <v>36481</v>
      </c>
      <c r="B2071" t="s">
        <v>22031</v>
      </c>
      <c r="C2071" t="s">
        <v>2747</v>
      </c>
      <c r="D2071" t="s">
        <v>2160</v>
      </c>
      <c r="E2071" s="557" t="s">
        <v>22032</v>
      </c>
      <c r="F2071" s="225"/>
    </row>
    <row r="2072" spans="1:6">
      <c r="A2072">
        <v>10685</v>
      </c>
      <c r="B2072" t="s">
        <v>22033</v>
      </c>
      <c r="C2072" t="s">
        <v>2747</v>
      </c>
      <c r="D2072" t="s">
        <v>2746</v>
      </c>
      <c r="E2072" s="557" t="s">
        <v>22034</v>
      </c>
      <c r="F2072" s="226"/>
    </row>
    <row r="2073" spans="1:6">
      <c r="A2073">
        <v>40636</v>
      </c>
      <c r="B2073" t="s">
        <v>22035</v>
      </c>
      <c r="C2073" t="s">
        <v>2747</v>
      </c>
      <c r="D2073" t="s">
        <v>2160</v>
      </c>
      <c r="E2073" s="557" t="s">
        <v>22036</v>
      </c>
      <c r="F2073" s="225"/>
    </row>
    <row r="2074" spans="1:6">
      <c r="A2074">
        <v>4111</v>
      </c>
      <c r="B2074" t="s">
        <v>22037</v>
      </c>
      <c r="C2074" t="s">
        <v>2747</v>
      </c>
      <c r="D2074" t="s">
        <v>2160</v>
      </c>
      <c r="E2074" s="557" t="s">
        <v>22038</v>
      </c>
      <c r="F2074" s="226"/>
    </row>
    <row r="2075" spans="1:6">
      <c r="A2075">
        <v>26021</v>
      </c>
      <c r="B2075" t="s">
        <v>22039</v>
      </c>
      <c r="C2075" t="s">
        <v>2747</v>
      </c>
      <c r="D2075" t="s">
        <v>2160</v>
      </c>
      <c r="E2075" s="557" t="s">
        <v>12060</v>
      </c>
      <c r="F2075" s="225"/>
    </row>
    <row r="2076" spans="1:6">
      <c r="A2076">
        <v>12</v>
      </c>
      <c r="B2076" t="s">
        <v>22040</v>
      </c>
      <c r="C2076" t="s">
        <v>2747</v>
      </c>
      <c r="D2076" t="s">
        <v>2746</v>
      </c>
      <c r="E2076" s="557" t="s">
        <v>7386</v>
      </c>
      <c r="F2076" s="226"/>
    </row>
    <row r="2077" spans="1:6">
      <c r="A2077">
        <v>37554</v>
      </c>
      <c r="B2077" t="s">
        <v>22041</v>
      </c>
      <c r="C2077" t="s">
        <v>2747</v>
      </c>
      <c r="D2077" t="s">
        <v>2160</v>
      </c>
      <c r="E2077" s="557" t="s">
        <v>22042</v>
      </c>
      <c r="F2077" s="225"/>
    </row>
    <row r="2078" spans="1:6">
      <c r="A2078">
        <v>37555</v>
      </c>
      <c r="B2078" t="s">
        <v>22043</v>
      </c>
      <c r="C2078" t="s">
        <v>2747</v>
      </c>
      <c r="D2078" t="s">
        <v>2160</v>
      </c>
      <c r="E2078" s="557" t="s">
        <v>22044</v>
      </c>
      <c r="F2078" s="226"/>
    </row>
    <row r="2079" spans="1:6">
      <c r="A2079">
        <v>10902</v>
      </c>
      <c r="B2079" t="s">
        <v>22045</v>
      </c>
      <c r="C2079" t="s">
        <v>2747</v>
      </c>
      <c r="D2079" t="s">
        <v>2160</v>
      </c>
      <c r="E2079" s="557" t="s">
        <v>22046</v>
      </c>
      <c r="F2079" s="225"/>
    </row>
    <row r="2080" spans="1:6">
      <c r="A2080">
        <v>20965</v>
      </c>
      <c r="B2080" t="s">
        <v>22047</v>
      </c>
      <c r="C2080" t="s">
        <v>2747</v>
      </c>
      <c r="D2080" t="s">
        <v>2160</v>
      </c>
      <c r="E2080" s="557" t="s">
        <v>22048</v>
      </c>
      <c r="F2080" s="226"/>
    </row>
    <row r="2081" spans="1:6">
      <c r="A2081">
        <v>20966</v>
      </c>
      <c r="B2081" t="s">
        <v>22049</v>
      </c>
      <c r="C2081" t="s">
        <v>2747</v>
      </c>
      <c r="D2081" t="s">
        <v>2160</v>
      </c>
      <c r="E2081" s="557" t="s">
        <v>22050</v>
      </c>
      <c r="F2081" s="225"/>
    </row>
    <row r="2082" spans="1:6">
      <c r="A2082">
        <v>10903</v>
      </c>
      <c r="B2082" t="s">
        <v>22051</v>
      </c>
      <c r="C2082" t="s">
        <v>2747</v>
      </c>
      <c r="D2082" t="s">
        <v>2160</v>
      </c>
      <c r="E2082" s="557" t="s">
        <v>22052</v>
      </c>
      <c r="F2082" s="226"/>
    </row>
    <row r="2083" spans="1:6">
      <c r="A2083">
        <v>20967</v>
      </c>
      <c r="B2083" t="s">
        <v>22053</v>
      </c>
      <c r="C2083" t="s">
        <v>2747</v>
      </c>
      <c r="D2083" t="s">
        <v>2160</v>
      </c>
      <c r="E2083" s="557" t="s">
        <v>22052</v>
      </c>
      <c r="F2083" s="225"/>
    </row>
    <row r="2084" spans="1:6">
      <c r="A2084">
        <v>20968</v>
      </c>
      <c r="B2084" t="s">
        <v>22054</v>
      </c>
      <c r="C2084" t="s">
        <v>2747</v>
      </c>
      <c r="D2084" t="s">
        <v>2160</v>
      </c>
      <c r="E2084" s="557" t="s">
        <v>19116</v>
      </c>
      <c r="F2084" s="226"/>
    </row>
    <row r="2085" spans="1:6">
      <c r="A2085">
        <v>11359</v>
      </c>
      <c r="B2085" t="s">
        <v>22055</v>
      </c>
      <c r="C2085" t="s">
        <v>2747</v>
      </c>
      <c r="D2085" t="s">
        <v>2746</v>
      </c>
      <c r="E2085" s="557" t="s">
        <v>22056</v>
      </c>
      <c r="F2085" s="225"/>
    </row>
    <row r="2086" spans="1:6">
      <c r="A2086">
        <v>39017</v>
      </c>
      <c r="B2086" t="s">
        <v>22057</v>
      </c>
      <c r="C2086" t="s">
        <v>2747</v>
      </c>
      <c r="D2086" t="s">
        <v>2160</v>
      </c>
      <c r="E2086" s="557" t="s">
        <v>4604</v>
      </c>
      <c r="F2086" s="226"/>
    </row>
    <row r="2087" spans="1:6">
      <c r="A2087">
        <v>39315</v>
      </c>
      <c r="B2087" t="s">
        <v>22058</v>
      </c>
      <c r="C2087" t="s">
        <v>2747</v>
      </c>
      <c r="D2087" t="s">
        <v>2160</v>
      </c>
      <c r="E2087" s="557" t="s">
        <v>4950</v>
      </c>
      <c r="F2087" s="225"/>
    </row>
    <row r="2088" spans="1:6">
      <c r="A2088">
        <v>39016</v>
      </c>
      <c r="B2088" t="s">
        <v>22059</v>
      </c>
      <c r="C2088" t="s">
        <v>2747</v>
      </c>
      <c r="D2088" t="s">
        <v>2160</v>
      </c>
      <c r="E2088" s="557" t="s">
        <v>4950</v>
      </c>
      <c r="F2088" s="226"/>
    </row>
    <row r="2089" spans="1:6">
      <c r="A2089">
        <v>40432</v>
      </c>
      <c r="B2089" t="s">
        <v>22060</v>
      </c>
      <c r="C2089" t="s">
        <v>2747</v>
      </c>
      <c r="D2089" t="s">
        <v>2160</v>
      </c>
      <c r="E2089" s="557" t="s">
        <v>8857</v>
      </c>
      <c r="F2089" s="225"/>
    </row>
    <row r="2090" spans="1:6">
      <c r="A2090">
        <v>39481</v>
      </c>
      <c r="B2090" t="s">
        <v>22061</v>
      </c>
      <c r="C2090" t="s">
        <v>2747</v>
      </c>
      <c r="D2090" t="s">
        <v>2160</v>
      </c>
      <c r="E2090" s="557" t="s">
        <v>8812</v>
      </c>
      <c r="F2090" s="226"/>
    </row>
    <row r="2091" spans="1:6">
      <c r="A2091">
        <v>40433</v>
      </c>
      <c r="B2091" t="s">
        <v>22062</v>
      </c>
      <c r="C2091" t="s">
        <v>2747</v>
      </c>
      <c r="D2091" t="s">
        <v>2160</v>
      </c>
      <c r="E2091" s="557" t="s">
        <v>12315</v>
      </c>
      <c r="F2091" s="225"/>
    </row>
    <row r="2092" spans="1:6">
      <c r="A2092">
        <v>20219</v>
      </c>
      <c r="B2092" t="s">
        <v>22063</v>
      </c>
      <c r="C2092" t="s">
        <v>2747</v>
      </c>
      <c r="D2092" t="s">
        <v>2749</v>
      </c>
      <c r="E2092" s="557" t="s">
        <v>22064</v>
      </c>
      <c r="F2092" s="226"/>
    </row>
    <row r="2093" spans="1:6">
      <c r="A2093">
        <v>36484</v>
      </c>
      <c r="B2093" t="s">
        <v>22065</v>
      </c>
      <c r="C2093" t="s">
        <v>2747</v>
      </c>
      <c r="D2093" t="s">
        <v>2749</v>
      </c>
      <c r="E2093" s="557" t="s">
        <v>22066</v>
      </c>
      <c r="F2093" s="225"/>
    </row>
    <row r="2094" spans="1:6">
      <c r="A2094">
        <v>38367</v>
      </c>
      <c r="B2094" t="s">
        <v>22067</v>
      </c>
      <c r="C2094" t="s">
        <v>2747</v>
      </c>
      <c r="D2094" t="s">
        <v>2160</v>
      </c>
      <c r="E2094" s="557" t="s">
        <v>8892</v>
      </c>
      <c r="F2094" s="226"/>
    </row>
    <row r="2095" spans="1:6">
      <c r="A2095">
        <v>38368</v>
      </c>
      <c r="B2095" t="s">
        <v>22068</v>
      </c>
      <c r="C2095" t="s">
        <v>2747</v>
      </c>
      <c r="D2095" t="s">
        <v>2160</v>
      </c>
      <c r="E2095" s="557" t="s">
        <v>7273</v>
      </c>
      <c r="F2095" s="225"/>
    </row>
    <row r="2096" spans="1:6">
      <c r="A2096">
        <v>38091</v>
      </c>
      <c r="B2096" t="s">
        <v>22069</v>
      </c>
      <c r="C2096" t="s">
        <v>2747</v>
      </c>
      <c r="D2096" t="s">
        <v>2160</v>
      </c>
      <c r="E2096" s="557" t="s">
        <v>8974</v>
      </c>
      <c r="F2096" s="226"/>
    </row>
    <row r="2097" spans="1:6">
      <c r="A2097">
        <v>38095</v>
      </c>
      <c r="B2097" t="s">
        <v>22070</v>
      </c>
      <c r="C2097" t="s">
        <v>2747</v>
      </c>
      <c r="D2097" t="s">
        <v>2160</v>
      </c>
      <c r="E2097" s="557" t="s">
        <v>6835</v>
      </c>
      <c r="F2097" s="225"/>
    </row>
    <row r="2098" spans="1:6">
      <c r="A2098">
        <v>38092</v>
      </c>
      <c r="B2098" t="s">
        <v>22071</v>
      </c>
      <c r="C2098" t="s">
        <v>2747</v>
      </c>
      <c r="D2098" t="s">
        <v>2160</v>
      </c>
      <c r="E2098" s="557" t="s">
        <v>12216</v>
      </c>
      <c r="F2098" s="226"/>
    </row>
    <row r="2099" spans="1:6">
      <c r="A2099">
        <v>38093</v>
      </c>
      <c r="B2099" t="s">
        <v>22072</v>
      </c>
      <c r="C2099" t="s">
        <v>2747</v>
      </c>
      <c r="D2099" t="s">
        <v>2160</v>
      </c>
      <c r="E2099" s="557" t="s">
        <v>8798</v>
      </c>
      <c r="F2099" s="225"/>
    </row>
    <row r="2100" spans="1:6">
      <c r="A2100">
        <v>38096</v>
      </c>
      <c r="B2100" t="s">
        <v>22073</v>
      </c>
      <c r="C2100" t="s">
        <v>2747</v>
      </c>
      <c r="D2100" t="s">
        <v>2160</v>
      </c>
      <c r="E2100" s="557" t="s">
        <v>13640</v>
      </c>
      <c r="F2100" s="226"/>
    </row>
    <row r="2101" spans="1:6">
      <c r="A2101">
        <v>38094</v>
      </c>
      <c r="B2101" t="s">
        <v>22074</v>
      </c>
      <c r="C2101" t="s">
        <v>2747</v>
      </c>
      <c r="D2101" t="s">
        <v>2160</v>
      </c>
      <c r="E2101" s="557" t="s">
        <v>12325</v>
      </c>
      <c r="F2101" s="225"/>
    </row>
    <row r="2102" spans="1:6">
      <c r="A2102">
        <v>38097</v>
      </c>
      <c r="B2102" t="s">
        <v>22075</v>
      </c>
      <c r="C2102" t="s">
        <v>2747</v>
      </c>
      <c r="D2102" t="s">
        <v>2160</v>
      </c>
      <c r="E2102" s="557" t="s">
        <v>22076</v>
      </c>
      <c r="F2102" s="226"/>
    </row>
    <row r="2103" spans="1:6">
      <c r="A2103">
        <v>38098</v>
      </c>
      <c r="B2103" t="s">
        <v>22077</v>
      </c>
      <c r="C2103" t="s">
        <v>2747</v>
      </c>
      <c r="D2103" t="s">
        <v>2160</v>
      </c>
      <c r="E2103" s="557" t="s">
        <v>22076</v>
      </c>
      <c r="F2103" s="225"/>
    </row>
    <row r="2104" spans="1:6">
      <c r="A2104">
        <v>11186</v>
      </c>
      <c r="B2104" t="s">
        <v>22078</v>
      </c>
      <c r="C2104" t="s">
        <v>2748</v>
      </c>
      <c r="D2104" t="s">
        <v>2160</v>
      </c>
      <c r="E2104" s="557" t="s">
        <v>22079</v>
      </c>
      <c r="F2104" s="226"/>
    </row>
    <row r="2105" spans="1:6">
      <c r="A2105">
        <v>11558</v>
      </c>
      <c r="B2105" t="s">
        <v>22080</v>
      </c>
      <c r="C2105" t="s">
        <v>2756</v>
      </c>
      <c r="D2105" t="s">
        <v>2160</v>
      </c>
      <c r="E2105" s="557" t="s">
        <v>11734</v>
      </c>
      <c r="F2105" s="225"/>
    </row>
    <row r="2106" spans="1:6">
      <c r="A2106">
        <v>11557</v>
      </c>
      <c r="B2106" t="s">
        <v>22081</v>
      </c>
      <c r="C2106" t="s">
        <v>2756</v>
      </c>
      <c r="D2106" t="s">
        <v>2160</v>
      </c>
      <c r="E2106" s="557" t="s">
        <v>12753</v>
      </c>
      <c r="F2106" s="226"/>
    </row>
    <row r="2107" spans="1:6">
      <c r="A2107">
        <v>2759</v>
      </c>
      <c r="B2107" t="s">
        <v>22082</v>
      </c>
      <c r="C2107" t="s">
        <v>2747</v>
      </c>
      <c r="D2107" t="s">
        <v>2749</v>
      </c>
      <c r="E2107" s="557" t="s">
        <v>4054</v>
      </c>
      <c r="F2107" s="225"/>
    </row>
    <row r="2108" spans="1:6">
      <c r="A2108">
        <v>38124</v>
      </c>
      <c r="B2108" t="s">
        <v>22083</v>
      </c>
      <c r="C2108" t="s">
        <v>2747</v>
      </c>
      <c r="D2108" t="s">
        <v>2746</v>
      </c>
      <c r="E2108" s="557" t="s">
        <v>12248</v>
      </c>
      <c r="F2108" s="226"/>
    </row>
    <row r="2109" spans="1:6">
      <c r="A2109">
        <v>38380</v>
      </c>
      <c r="B2109" t="s">
        <v>22084</v>
      </c>
      <c r="C2109" t="s">
        <v>2747</v>
      </c>
      <c r="D2109" t="s">
        <v>2160</v>
      </c>
      <c r="E2109" s="557" t="s">
        <v>17732</v>
      </c>
      <c r="F2109" s="225"/>
    </row>
    <row r="2110" spans="1:6">
      <c r="A2110">
        <v>20059</v>
      </c>
      <c r="B2110" t="s">
        <v>22085</v>
      </c>
      <c r="C2110" t="s">
        <v>2747</v>
      </c>
      <c r="D2110" t="s">
        <v>2749</v>
      </c>
      <c r="E2110" s="557" t="s">
        <v>13116</v>
      </c>
      <c r="F2110" s="226"/>
    </row>
    <row r="2111" spans="1:6">
      <c r="A2111">
        <v>42429</v>
      </c>
      <c r="B2111" t="s">
        <v>22086</v>
      </c>
      <c r="C2111" t="s">
        <v>2747</v>
      </c>
      <c r="D2111" t="s">
        <v>2749</v>
      </c>
      <c r="E2111" s="557" t="s">
        <v>22087</v>
      </c>
      <c r="F2111" s="225"/>
    </row>
    <row r="2112" spans="1:6">
      <c r="A2112">
        <v>39616</v>
      </c>
      <c r="B2112" t="s">
        <v>22088</v>
      </c>
      <c r="C2112" t="s">
        <v>2747</v>
      </c>
      <c r="D2112" t="s">
        <v>2749</v>
      </c>
      <c r="E2112" s="557" t="s">
        <v>22089</v>
      </c>
      <c r="F2112" s="226"/>
    </row>
    <row r="2113" spans="1:6">
      <c r="A2113">
        <v>39618</v>
      </c>
      <c r="B2113" t="s">
        <v>22090</v>
      </c>
      <c r="C2113" t="s">
        <v>2747</v>
      </c>
      <c r="D2113" t="s">
        <v>2749</v>
      </c>
      <c r="E2113" s="557" t="s">
        <v>22091</v>
      </c>
      <c r="F2113" s="225"/>
    </row>
    <row r="2114" spans="1:6">
      <c r="A2114">
        <v>39619</v>
      </c>
      <c r="B2114" t="s">
        <v>22092</v>
      </c>
      <c r="C2114" t="s">
        <v>2747</v>
      </c>
      <c r="D2114" t="s">
        <v>2749</v>
      </c>
      <c r="E2114" s="557" t="s">
        <v>22093</v>
      </c>
      <c r="F2114" s="226"/>
    </row>
    <row r="2115" spans="1:6">
      <c r="A2115">
        <v>39613</v>
      </c>
      <c r="B2115" t="s">
        <v>22094</v>
      </c>
      <c r="C2115" t="s">
        <v>2747</v>
      </c>
      <c r="D2115" t="s">
        <v>2749</v>
      </c>
      <c r="E2115" s="557" t="s">
        <v>22095</v>
      </c>
      <c r="F2115" s="225"/>
    </row>
    <row r="2116" spans="1:6">
      <c r="A2116">
        <v>39614</v>
      </c>
      <c r="B2116" t="s">
        <v>22096</v>
      </c>
      <c r="C2116" t="s">
        <v>2747</v>
      </c>
      <c r="D2116" t="s">
        <v>2749</v>
      </c>
      <c r="E2116" s="557" t="s">
        <v>22097</v>
      </c>
      <c r="F2116" s="226"/>
    </row>
    <row r="2117" spans="1:6">
      <c r="A2117">
        <v>38538</v>
      </c>
      <c r="B2117" t="s">
        <v>22098</v>
      </c>
      <c r="C2117" t="s">
        <v>2751</v>
      </c>
      <c r="D2117" t="s">
        <v>2749</v>
      </c>
      <c r="E2117" s="557" t="s">
        <v>22099</v>
      </c>
      <c r="F2117" s="225"/>
    </row>
    <row r="2118" spans="1:6">
      <c r="A2118">
        <v>38539</v>
      </c>
      <c r="B2118" t="s">
        <v>22100</v>
      </c>
      <c r="C2118" t="s">
        <v>2751</v>
      </c>
      <c r="D2118" t="s">
        <v>2749</v>
      </c>
      <c r="E2118" s="557" t="s">
        <v>22101</v>
      </c>
      <c r="F2118" s="226"/>
    </row>
    <row r="2119" spans="1:6">
      <c r="A2119">
        <v>38540</v>
      </c>
      <c r="B2119" t="s">
        <v>22102</v>
      </c>
      <c r="C2119" t="s">
        <v>2751</v>
      </c>
      <c r="D2119" t="s">
        <v>2749</v>
      </c>
      <c r="E2119" s="557" t="s">
        <v>22103</v>
      </c>
      <c r="F2119" s="225"/>
    </row>
    <row r="2120" spans="1:6">
      <c r="A2120">
        <v>38384</v>
      </c>
      <c r="B2120" t="s">
        <v>22104</v>
      </c>
      <c r="C2120" t="s">
        <v>2747</v>
      </c>
      <c r="D2120" t="s">
        <v>2160</v>
      </c>
      <c r="E2120" s="557" t="s">
        <v>14769</v>
      </c>
      <c r="F2120" s="226"/>
    </row>
    <row r="2121" spans="1:6">
      <c r="A2121">
        <v>13</v>
      </c>
      <c r="B2121" t="s">
        <v>22105</v>
      </c>
      <c r="C2121" t="s">
        <v>2752</v>
      </c>
      <c r="D2121" t="s">
        <v>2160</v>
      </c>
      <c r="E2121" s="557" t="s">
        <v>8817</v>
      </c>
      <c r="F2121" s="225"/>
    </row>
    <row r="2122" spans="1:6">
      <c r="A2122">
        <v>2762</v>
      </c>
      <c r="B2122" t="s">
        <v>22106</v>
      </c>
      <c r="C2122" t="s">
        <v>2751</v>
      </c>
      <c r="D2122" t="s">
        <v>2749</v>
      </c>
      <c r="E2122" s="557" t="s">
        <v>8988</v>
      </c>
      <c r="F2122" s="226"/>
    </row>
    <row r="2123" spans="1:6">
      <c r="A2123">
        <v>21142</v>
      </c>
      <c r="B2123" t="s">
        <v>22107</v>
      </c>
      <c r="C2123" t="s">
        <v>2747</v>
      </c>
      <c r="D2123" t="s">
        <v>2160</v>
      </c>
      <c r="E2123" s="557" t="s">
        <v>22108</v>
      </c>
      <c r="F2123" s="225"/>
    </row>
    <row r="2124" spans="1:6">
      <c r="A2124">
        <v>4223</v>
      </c>
      <c r="B2124" t="s">
        <v>22109</v>
      </c>
      <c r="C2124" t="s">
        <v>2753</v>
      </c>
      <c r="D2124" t="s">
        <v>2746</v>
      </c>
      <c r="E2124" s="557" t="s">
        <v>9263</v>
      </c>
      <c r="F2124" s="226"/>
    </row>
    <row r="2125" spans="1:6">
      <c r="A2125">
        <v>37372</v>
      </c>
      <c r="B2125" t="s">
        <v>22110</v>
      </c>
      <c r="C2125" t="s">
        <v>2745</v>
      </c>
      <c r="D2125" t="s">
        <v>2746</v>
      </c>
      <c r="E2125" s="557" t="s">
        <v>4796</v>
      </c>
      <c r="F2125" s="225"/>
    </row>
    <row r="2126" spans="1:6">
      <c r="A2126">
        <v>40863</v>
      </c>
      <c r="B2126" t="s">
        <v>22111</v>
      </c>
      <c r="C2126" t="s">
        <v>2754</v>
      </c>
      <c r="D2126" t="s">
        <v>2746</v>
      </c>
      <c r="E2126" s="557" t="s">
        <v>17733</v>
      </c>
      <c r="F2126" s="226"/>
    </row>
    <row r="2127" spans="1:6">
      <c r="A2127">
        <v>38475</v>
      </c>
      <c r="B2127" t="s">
        <v>22112</v>
      </c>
      <c r="C2127" t="s">
        <v>2747</v>
      </c>
      <c r="D2127" t="s">
        <v>2160</v>
      </c>
      <c r="E2127" s="557" t="s">
        <v>18923</v>
      </c>
      <c r="F2127" s="225"/>
    </row>
    <row r="2128" spans="1:6">
      <c r="A2128">
        <v>38474</v>
      </c>
      <c r="B2128" t="s">
        <v>22113</v>
      </c>
      <c r="C2128" t="s">
        <v>2747</v>
      </c>
      <c r="D2128" t="s">
        <v>2160</v>
      </c>
      <c r="E2128" s="557" t="s">
        <v>22114</v>
      </c>
      <c r="F2128" s="226"/>
    </row>
    <row r="2129" spans="1:6">
      <c r="A2129">
        <v>10886</v>
      </c>
      <c r="B2129" t="s">
        <v>22115</v>
      </c>
      <c r="C2129" t="s">
        <v>2747</v>
      </c>
      <c r="D2129" t="s">
        <v>2160</v>
      </c>
      <c r="E2129" s="557" t="s">
        <v>22116</v>
      </c>
      <c r="F2129" s="225"/>
    </row>
    <row r="2130" spans="1:6">
      <c r="A2130">
        <v>10888</v>
      </c>
      <c r="B2130" t="s">
        <v>22117</v>
      </c>
      <c r="C2130" t="s">
        <v>2747</v>
      </c>
      <c r="D2130" t="s">
        <v>2160</v>
      </c>
      <c r="E2130" s="557" t="s">
        <v>22118</v>
      </c>
      <c r="F2130" s="226"/>
    </row>
    <row r="2131" spans="1:6">
      <c r="A2131">
        <v>10889</v>
      </c>
      <c r="B2131" t="s">
        <v>22119</v>
      </c>
      <c r="C2131" t="s">
        <v>2747</v>
      </c>
      <c r="D2131" t="s">
        <v>2160</v>
      </c>
      <c r="E2131" s="557" t="s">
        <v>22120</v>
      </c>
      <c r="F2131" s="225"/>
    </row>
    <row r="2132" spans="1:6">
      <c r="A2132">
        <v>10890</v>
      </c>
      <c r="B2132" t="s">
        <v>22121</v>
      </c>
      <c r="C2132" t="s">
        <v>2747</v>
      </c>
      <c r="D2132" t="s">
        <v>2160</v>
      </c>
      <c r="E2132" s="557" t="s">
        <v>22122</v>
      </c>
      <c r="F2132" s="226"/>
    </row>
    <row r="2133" spans="1:6">
      <c r="A2133">
        <v>10891</v>
      </c>
      <c r="B2133" t="s">
        <v>22123</v>
      </c>
      <c r="C2133" t="s">
        <v>2747</v>
      </c>
      <c r="D2133" t="s">
        <v>2160</v>
      </c>
      <c r="E2133" s="557" t="s">
        <v>22124</v>
      </c>
      <c r="F2133" s="225"/>
    </row>
    <row r="2134" spans="1:6">
      <c r="A2134">
        <v>10892</v>
      </c>
      <c r="B2134" t="s">
        <v>22125</v>
      </c>
      <c r="C2134" t="s">
        <v>2747</v>
      </c>
      <c r="D2134" t="s">
        <v>2746</v>
      </c>
      <c r="E2134" s="557" t="s">
        <v>18374</v>
      </c>
      <c r="F2134" s="226"/>
    </row>
    <row r="2135" spans="1:6">
      <c r="A2135">
        <v>20977</v>
      </c>
      <c r="B2135" t="s">
        <v>22126</v>
      </c>
      <c r="C2135" t="s">
        <v>2747</v>
      </c>
      <c r="D2135" t="s">
        <v>2160</v>
      </c>
      <c r="E2135" s="557" t="s">
        <v>22127</v>
      </c>
      <c r="F2135" s="225"/>
    </row>
    <row r="2136" spans="1:6">
      <c r="A2136">
        <v>3073</v>
      </c>
      <c r="B2136" t="s">
        <v>22128</v>
      </c>
      <c r="C2136" t="s">
        <v>2747</v>
      </c>
      <c r="D2136" t="s">
        <v>2749</v>
      </c>
      <c r="E2136" s="557" t="s">
        <v>22129</v>
      </c>
      <c r="F2136" s="226"/>
    </row>
    <row r="2137" spans="1:6">
      <c r="A2137">
        <v>3068</v>
      </c>
      <c r="B2137" t="s">
        <v>22130</v>
      </c>
      <c r="C2137" t="s">
        <v>2747</v>
      </c>
      <c r="D2137" t="s">
        <v>2749</v>
      </c>
      <c r="E2137" s="557" t="s">
        <v>12728</v>
      </c>
      <c r="F2137" s="225"/>
    </row>
    <row r="2138" spans="1:6">
      <c r="A2138">
        <v>3074</v>
      </c>
      <c r="B2138" t="s">
        <v>22131</v>
      </c>
      <c r="C2138" t="s">
        <v>2747</v>
      </c>
      <c r="D2138" t="s">
        <v>2749</v>
      </c>
      <c r="E2138" s="557" t="s">
        <v>22132</v>
      </c>
      <c r="F2138" s="226"/>
    </row>
    <row r="2139" spans="1:6">
      <c r="A2139">
        <v>3076</v>
      </c>
      <c r="B2139" t="s">
        <v>22133</v>
      </c>
      <c r="C2139" t="s">
        <v>2747</v>
      </c>
      <c r="D2139" t="s">
        <v>2749</v>
      </c>
      <c r="E2139" s="557" t="s">
        <v>22134</v>
      </c>
      <c r="F2139" s="225"/>
    </row>
    <row r="2140" spans="1:6">
      <c r="A2140">
        <v>3072</v>
      </c>
      <c r="B2140" t="s">
        <v>22135</v>
      </c>
      <c r="C2140" t="s">
        <v>2747</v>
      </c>
      <c r="D2140" t="s">
        <v>2749</v>
      </c>
      <c r="E2140" s="557" t="s">
        <v>22136</v>
      </c>
      <c r="F2140" s="226"/>
    </row>
    <row r="2141" spans="1:6">
      <c r="A2141">
        <v>3075</v>
      </c>
      <c r="B2141" t="s">
        <v>22137</v>
      </c>
      <c r="C2141" t="s">
        <v>2747</v>
      </c>
      <c r="D2141" t="s">
        <v>2749</v>
      </c>
      <c r="E2141" s="557" t="s">
        <v>22138</v>
      </c>
      <c r="F2141" s="225"/>
    </row>
    <row r="2142" spans="1:6">
      <c r="A2142">
        <v>10780</v>
      </c>
      <c r="B2142" t="s">
        <v>22139</v>
      </c>
      <c r="C2142" t="s">
        <v>2747</v>
      </c>
      <c r="D2142" t="s">
        <v>2749</v>
      </c>
      <c r="E2142" s="557" t="s">
        <v>5317</v>
      </c>
      <c r="F2142" s="226"/>
    </row>
    <row r="2143" spans="1:6">
      <c r="A2143">
        <v>10781</v>
      </c>
      <c r="B2143" t="s">
        <v>22140</v>
      </c>
      <c r="C2143" t="s">
        <v>2747</v>
      </c>
      <c r="D2143" t="s">
        <v>2749</v>
      </c>
      <c r="E2143" s="557" t="s">
        <v>12759</v>
      </c>
      <c r="F2143" s="225"/>
    </row>
    <row r="2144" spans="1:6">
      <c r="A2144">
        <v>20106</v>
      </c>
      <c r="B2144" t="s">
        <v>22141</v>
      </c>
      <c r="C2144" t="s">
        <v>2747</v>
      </c>
      <c r="D2144" t="s">
        <v>2749</v>
      </c>
      <c r="E2144" s="557" t="s">
        <v>8907</v>
      </c>
      <c r="F2144" s="226"/>
    </row>
    <row r="2145" spans="1:6">
      <c r="A2145">
        <v>20107</v>
      </c>
      <c r="B2145" t="s">
        <v>22142</v>
      </c>
      <c r="C2145" t="s">
        <v>2747</v>
      </c>
      <c r="D2145" t="s">
        <v>2749</v>
      </c>
      <c r="E2145" s="557" t="s">
        <v>12314</v>
      </c>
      <c r="F2145" s="225"/>
    </row>
    <row r="2146" spans="1:6">
      <c r="A2146">
        <v>20108</v>
      </c>
      <c r="B2146" t="s">
        <v>22143</v>
      </c>
      <c r="C2146" t="s">
        <v>2747</v>
      </c>
      <c r="D2146" t="s">
        <v>2749</v>
      </c>
      <c r="E2146" s="557" t="s">
        <v>12318</v>
      </c>
      <c r="F2146" s="226"/>
    </row>
    <row r="2147" spans="1:6">
      <c r="A2147">
        <v>20109</v>
      </c>
      <c r="B2147" t="s">
        <v>22144</v>
      </c>
      <c r="C2147" t="s">
        <v>2747</v>
      </c>
      <c r="D2147" t="s">
        <v>2749</v>
      </c>
      <c r="E2147" s="557" t="s">
        <v>5317</v>
      </c>
      <c r="F2147" s="225"/>
    </row>
    <row r="2148" spans="1:6">
      <c r="A2148">
        <v>43612</v>
      </c>
      <c r="B2148" t="s">
        <v>22145</v>
      </c>
      <c r="C2148" t="s">
        <v>2760</v>
      </c>
      <c r="D2148" t="s">
        <v>2160</v>
      </c>
      <c r="E2148" s="557" t="s">
        <v>22146</v>
      </c>
      <c r="F2148" s="226"/>
    </row>
    <row r="2149" spans="1:6">
      <c r="A2149">
        <v>43613</v>
      </c>
      <c r="B2149" t="s">
        <v>22147</v>
      </c>
      <c r="C2149" t="s">
        <v>2760</v>
      </c>
      <c r="D2149" t="s">
        <v>2160</v>
      </c>
      <c r="E2149" s="557" t="s">
        <v>17510</v>
      </c>
      <c r="F2149" s="225"/>
    </row>
    <row r="2150" spans="1:6">
      <c r="A2150">
        <v>11480</v>
      </c>
      <c r="B2150" t="s">
        <v>22148</v>
      </c>
      <c r="C2150" t="s">
        <v>2760</v>
      </c>
      <c r="D2150" t="s">
        <v>2160</v>
      </c>
      <c r="E2150" s="557" t="s">
        <v>15190</v>
      </c>
      <c r="F2150" s="226"/>
    </row>
    <row r="2151" spans="1:6">
      <c r="A2151">
        <v>11469</v>
      </c>
      <c r="B2151" t="s">
        <v>22149</v>
      </c>
      <c r="C2151" t="s">
        <v>2747</v>
      </c>
      <c r="D2151" t="s">
        <v>2160</v>
      </c>
      <c r="E2151" s="557" t="s">
        <v>18203</v>
      </c>
      <c r="F2151" s="225"/>
    </row>
    <row r="2152" spans="1:6">
      <c r="A2152">
        <v>11468</v>
      </c>
      <c r="B2152" t="s">
        <v>22150</v>
      </c>
      <c r="C2152" t="s">
        <v>2747</v>
      </c>
      <c r="D2152" t="s">
        <v>2160</v>
      </c>
      <c r="E2152" s="557" t="s">
        <v>11221</v>
      </c>
      <c r="F2152" s="226"/>
    </row>
    <row r="2153" spans="1:6">
      <c r="A2153">
        <v>11484</v>
      </c>
      <c r="B2153" t="s">
        <v>22151</v>
      </c>
      <c r="C2153" t="s">
        <v>2747</v>
      </c>
      <c r="D2153" t="s">
        <v>2160</v>
      </c>
      <c r="E2153" s="557" t="s">
        <v>18872</v>
      </c>
      <c r="F2153" s="225"/>
    </row>
    <row r="2154" spans="1:6">
      <c r="A2154">
        <v>38155</v>
      </c>
      <c r="B2154" t="s">
        <v>22152</v>
      </c>
      <c r="C2154" t="s">
        <v>2747</v>
      </c>
      <c r="D2154" t="s">
        <v>2160</v>
      </c>
      <c r="E2154" s="557" t="s">
        <v>22153</v>
      </c>
      <c r="F2154" s="226"/>
    </row>
    <row r="2155" spans="1:6">
      <c r="A2155">
        <v>11467</v>
      </c>
      <c r="B2155" t="s">
        <v>22154</v>
      </c>
      <c r="C2155" t="s">
        <v>2747</v>
      </c>
      <c r="D2155" t="s">
        <v>2160</v>
      </c>
      <c r="E2155" s="557" t="s">
        <v>7801</v>
      </c>
      <c r="F2155" s="225"/>
    </row>
    <row r="2156" spans="1:6">
      <c r="A2156">
        <v>38153</v>
      </c>
      <c r="B2156" t="s">
        <v>22155</v>
      </c>
      <c r="C2156" t="s">
        <v>2760</v>
      </c>
      <c r="D2156" t="s">
        <v>2160</v>
      </c>
      <c r="E2156" s="557" t="s">
        <v>12057</v>
      </c>
      <c r="F2156" s="226"/>
    </row>
    <row r="2157" spans="1:6">
      <c r="A2157">
        <v>43607</v>
      </c>
      <c r="B2157" t="s">
        <v>22156</v>
      </c>
      <c r="C2157" t="s">
        <v>2760</v>
      </c>
      <c r="D2157" t="s">
        <v>2160</v>
      </c>
      <c r="E2157" s="557" t="s">
        <v>22157</v>
      </c>
      <c r="F2157" s="225"/>
    </row>
    <row r="2158" spans="1:6">
      <c r="A2158">
        <v>3080</v>
      </c>
      <c r="B2158" t="s">
        <v>22158</v>
      </c>
      <c r="C2158" t="s">
        <v>2760</v>
      </c>
      <c r="D2158" t="s">
        <v>2746</v>
      </c>
      <c r="E2158" s="557" t="s">
        <v>12298</v>
      </c>
      <c r="F2158" s="226"/>
    </row>
    <row r="2159" spans="1:6">
      <c r="A2159">
        <v>3081</v>
      </c>
      <c r="B2159" t="s">
        <v>22159</v>
      </c>
      <c r="C2159" t="s">
        <v>2760</v>
      </c>
      <c r="D2159" t="s">
        <v>2160</v>
      </c>
      <c r="E2159" s="557" t="s">
        <v>22160</v>
      </c>
      <c r="F2159" s="225"/>
    </row>
    <row r="2160" spans="1:6">
      <c r="A2160">
        <v>3090</v>
      </c>
      <c r="B2160" t="s">
        <v>22161</v>
      </c>
      <c r="C2160" t="s">
        <v>2760</v>
      </c>
      <c r="D2160" t="s">
        <v>2160</v>
      </c>
      <c r="E2160" s="557" t="s">
        <v>22162</v>
      </c>
      <c r="F2160" s="226"/>
    </row>
    <row r="2161" spans="1:6">
      <c r="A2161">
        <v>43611</v>
      </c>
      <c r="B2161" t="s">
        <v>22163</v>
      </c>
      <c r="C2161" t="s">
        <v>2760</v>
      </c>
      <c r="D2161" t="s">
        <v>2160</v>
      </c>
      <c r="E2161" s="557" t="s">
        <v>19251</v>
      </c>
      <c r="F2161" s="225"/>
    </row>
    <row r="2162" spans="1:6">
      <c r="A2162">
        <v>3103</v>
      </c>
      <c r="B2162" t="s">
        <v>22164</v>
      </c>
      <c r="C2162" t="s">
        <v>2747</v>
      </c>
      <c r="D2162" t="s">
        <v>2160</v>
      </c>
      <c r="E2162" s="557" t="s">
        <v>17982</v>
      </c>
      <c r="F2162" s="226"/>
    </row>
    <row r="2163" spans="1:6">
      <c r="A2163">
        <v>3097</v>
      </c>
      <c r="B2163" t="s">
        <v>22165</v>
      </c>
      <c r="C2163" t="s">
        <v>2760</v>
      </c>
      <c r="D2163" t="s">
        <v>2160</v>
      </c>
      <c r="E2163" s="557" t="s">
        <v>13647</v>
      </c>
      <c r="F2163" s="225"/>
    </row>
    <row r="2164" spans="1:6">
      <c r="A2164">
        <v>3099</v>
      </c>
      <c r="B2164" t="s">
        <v>22166</v>
      </c>
      <c r="C2164" t="s">
        <v>2760</v>
      </c>
      <c r="D2164" t="s">
        <v>2160</v>
      </c>
      <c r="E2164" s="557" t="s">
        <v>22167</v>
      </c>
      <c r="F2164" s="226"/>
    </row>
    <row r="2165" spans="1:6">
      <c r="A2165">
        <v>38151</v>
      </c>
      <c r="B2165" t="s">
        <v>22168</v>
      </c>
      <c r="C2165" t="s">
        <v>2760</v>
      </c>
      <c r="D2165" t="s">
        <v>2160</v>
      </c>
      <c r="E2165" s="557" t="s">
        <v>22169</v>
      </c>
      <c r="F2165" s="225"/>
    </row>
    <row r="2166" spans="1:6">
      <c r="A2166">
        <v>38152</v>
      </c>
      <c r="B2166" t="s">
        <v>22170</v>
      </c>
      <c r="C2166" t="s">
        <v>2760</v>
      </c>
      <c r="D2166" t="s">
        <v>2160</v>
      </c>
      <c r="E2166" s="557" t="s">
        <v>22171</v>
      </c>
      <c r="F2166" s="226"/>
    </row>
    <row r="2167" spans="1:6">
      <c r="A2167">
        <v>43610</v>
      </c>
      <c r="B2167" t="s">
        <v>22172</v>
      </c>
      <c r="C2167" t="s">
        <v>2760</v>
      </c>
      <c r="D2167" t="s">
        <v>2160</v>
      </c>
      <c r="E2167" s="557" t="s">
        <v>11928</v>
      </c>
      <c r="F2167" s="225"/>
    </row>
    <row r="2168" spans="1:6">
      <c r="A2168">
        <v>3093</v>
      </c>
      <c r="B2168" t="s">
        <v>22173</v>
      </c>
      <c r="C2168" t="s">
        <v>2760</v>
      </c>
      <c r="D2168" t="s">
        <v>2160</v>
      </c>
      <c r="E2168" s="557" t="s">
        <v>22167</v>
      </c>
      <c r="F2168" s="226"/>
    </row>
    <row r="2169" spans="1:6">
      <c r="A2169">
        <v>38165</v>
      </c>
      <c r="B2169" t="s">
        <v>22174</v>
      </c>
      <c r="C2169" t="s">
        <v>2760</v>
      </c>
      <c r="D2169" t="s">
        <v>2160</v>
      </c>
      <c r="E2169" s="557" t="s">
        <v>17931</v>
      </c>
      <c r="F2169" s="225"/>
    </row>
    <row r="2170" spans="1:6">
      <c r="A2170">
        <v>38177</v>
      </c>
      <c r="B2170" t="s">
        <v>22175</v>
      </c>
      <c r="C2170" t="s">
        <v>2747</v>
      </c>
      <c r="D2170" t="s">
        <v>2160</v>
      </c>
      <c r="E2170" s="557" t="s">
        <v>11934</v>
      </c>
      <c r="F2170" s="226"/>
    </row>
    <row r="2171" spans="1:6">
      <c r="A2171">
        <v>11458</v>
      </c>
      <c r="B2171" t="s">
        <v>22176</v>
      </c>
      <c r="C2171" t="s">
        <v>2747</v>
      </c>
      <c r="D2171" t="s">
        <v>2160</v>
      </c>
      <c r="E2171" s="557" t="s">
        <v>22177</v>
      </c>
      <c r="F2171" s="225"/>
    </row>
    <row r="2172" spans="1:6">
      <c r="A2172">
        <v>3108</v>
      </c>
      <c r="B2172" t="s">
        <v>22178</v>
      </c>
      <c r="C2172" t="s">
        <v>2747</v>
      </c>
      <c r="D2172" t="s">
        <v>2160</v>
      </c>
      <c r="E2172" s="557" t="s">
        <v>22179</v>
      </c>
      <c r="F2172" s="226"/>
    </row>
    <row r="2173" spans="1:6">
      <c r="A2173">
        <v>3105</v>
      </c>
      <c r="B2173" t="s">
        <v>22180</v>
      </c>
      <c r="C2173" t="s">
        <v>2747</v>
      </c>
      <c r="D2173" t="s">
        <v>2160</v>
      </c>
      <c r="E2173" s="557" t="s">
        <v>22181</v>
      </c>
      <c r="F2173" s="225"/>
    </row>
    <row r="2174" spans="1:6">
      <c r="A2174">
        <v>38178</v>
      </c>
      <c r="B2174" t="s">
        <v>22182</v>
      </c>
      <c r="C2174" t="s">
        <v>2747</v>
      </c>
      <c r="D2174" t="s">
        <v>2160</v>
      </c>
      <c r="E2174" s="557" t="s">
        <v>8866</v>
      </c>
      <c r="F2174" s="226"/>
    </row>
    <row r="2175" spans="1:6">
      <c r="A2175">
        <v>43575</v>
      </c>
      <c r="B2175" t="s">
        <v>22183</v>
      </c>
      <c r="C2175" t="s">
        <v>2747</v>
      </c>
      <c r="D2175" t="s">
        <v>2160</v>
      </c>
      <c r="E2175" s="557" t="s">
        <v>17664</v>
      </c>
      <c r="F2175" s="225"/>
    </row>
    <row r="2176" spans="1:6">
      <c r="A2176">
        <v>43577</v>
      </c>
      <c r="B2176" t="s">
        <v>22184</v>
      </c>
      <c r="C2176" t="s">
        <v>2747</v>
      </c>
      <c r="D2176" t="s">
        <v>2160</v>
      </c>
      <c r="E2176" s="557" t="s">
        <v>22185</v>
      </c>
      <c r="F2176" s="226"/>
    </row>
    <row r="2177" spans="1:6">
      <c r="A2177">
        <v>43458</v>
      </c>
      <c r="B2177" t="s">
        <v>22186</v>
      </c>
      <c r="C2177" t="s">
        <v>2745</v>
      </c>
      <c r="D2177" t="s">
        <v>2746</v>
      </c>
      <c r="E2177" s="557" t="s">
        <v>4705</v>
      </c>
      <c r="F2177" s="225"/>
    </row>
    <row r="2178" spans="1:6">
      <c r="A2178">
        <v>43470</v>
      </c>
      <c r="B2178" t="s">
        <v>22187</v>
      </c>
      <c r="C2178" t="s">
        <v>2754</v>
      </c>
      <c r="D2178" t="s">
        <v>2746</v>
      </c>
      <c r="E2178" s="557" t="s">
        <v>4919</v>
      </c>
      <c r="F2178" s="226"/>
    </row>
    <row r="2179" spans="1:6">
      <c r="A2179">
        <v>43459</v>
      </c>
      <c r="B2179" t="s">
        <v>22188</v>
      </c>
      <c r="C2179" t="s">
        <v>2745</v>
      </c>
      <c r="D2179" t="s">
        <v>2746</v>
      </c>
      <c r="E2179" s="557" t="s">
        <v>8815</v>
      </c>
      <c r="F2179" s="225"/>
    </row>
    <row r="2180" spans="1:6">
      <c r="A2180">
        <v>43471</v>
      </c>
      <c r="B2180" t="s">
        <v>22189</v>
      </c>
      <c r="C2180" t="s">
        <v>2754</v>
      </c>
      <c r="D2180" t="s">
        <v>2746</v>
      </c>
      <c r="E2180" s="557" t="s">
        <v>17736</v>
      </c>
      <c r="F2180" s="226"/>
    </row>
    <row r="2181" spans="1:6">
      <c r="A2181">
        <v>43460</v>
      </c>
      <c r="B2181" t="s">
        <v>22190</v>
      </c>
      <c r="C2181" t="s">
        <v>2745</v>
      </c>
      <c r="D2181" t="s">
        <v>2746</v>
      </c>
      <c r="E2181" s="557" t="s">
        <v>4559</v>
      </c>
      <c r="F2181" s="225"/>
    </row>
    <row r="2182" spans="1:6">
      <c r="A2182">
        <v>43472</v>
      </c>
      <c r="B2182" t="s">
        <v>22191</v>
      </c>
      <c r="C2182" t="s">
        <v>2754</v>
      </c>
      <c r="D2182" t="s">
        <v>2746</v>
      </c>
      <c r="E2182" s="557" t="s">
        <v>13443</v>
      </c>
      <c r="F2182" s="226"/>
    </row>
    <row r="2183" spans="1:6">
      <c r="A2183">
        <v>43461</v>
      </c>
      <c r="B2183" t="s">
        <v>22192</v>
      </c>
      <c r="C2183" t="s">
        <v>2745</v>
      </c>
      <c r="D2183" t="s">
        <v>2746</v>
      </c>
      <c r="E2183" s="557" t="s">
        <v>4550</v>
      </c>
      <c r="F2183" s="225"/>
    </row>
    <row r="2184" spans="1:6">
      <c r="A2184">
        <v>43473</v>
      </c>
      <c r="B2184" t="s">
        <v>22193</v>
      </c>
      <c r="C2184" t="s">
        <v>2754</v>
      </c>
      <c r="D2184" t="s">
        <v>2746</v>
      </c>
      <c r="E2184" s="557" t="s">
        <v>17737</v>
      </c>
      <c r="F2184" s="226"/>
    </row>
    <row r="2185" spans="1:6">
      <c r="A2185">
        <v>43463</v>
      </c>
      <c r="B2185" t="s">
        <v>22194</v>
      </c>
      <c r="C2185" t="s">
        <v>2745</v>
      </c>
      <c r="D2185" t="s">
        <v>2746</v>
      </c>
      <c r="E2185" s="557" t="s">
        <v>5266</v>
      </c>
      <c r="F2185" s="225"/>
    </row>
    <row r="2186" spans="1:6">
      <c r="A2186">
        <v>43475</v>
      </c>
      <c r="B2186" t="s">
        <v>22195</v>
      </c>
      <c r="C2186" t="s">
        <v>2754</v>
      </c>
      <c r="D2186" t="s">
        <v>2746</v>
      </c>
      <c r="E2186" s="557" t="s">
        <v>13649</v>
      </c>
      <c r="F2186" s="226"/>
    </row>
    <row r="2187" spans="1:6">
      <c r="A2187">
        <v>43462</v>
      </c>
      <c r="B2187" t="s">
        <v>22196</v>
      </c>
      <c r="C2187" t="s">
        <v>2745</v>
      </c>
      <c r="D2187" t="s">
        <v>2746</v>
      </c>
      <c r="E2187" s="557" t="s">
        <v>5104</v>
      </c>
      <c r="F2187" s="225"/>
    </row>
    <row r="2188" spans="1:6">
      <c r="A2188">
        <v>43474</v>
      </c>
      <c r="B2188" t="s">
        <v>22197</v>
      </c>
      <c r="C2188" t="s">
        <v>2754</v>
      </c>
      <c r="D2188" t="s">
        <v>2746</v>
      </c>
      <c r="E2188" s="557" t="s">
        <v>4178</v>
      </c>
      <c r="F2188" s="226"/>
    </row>
    <row r="2189" spans="1:6">
      <c r="A2189">
        <v>43464</v>
      </c>
      <c r="B2189" t="s">
        <v>22198</v>
      </c>
      <c r="C2189" t="s">
        <v>2745</v>
      </c>
      <c r="D2189" t="s">
        <v>2746</v>
      </c>
      <c r="E2189" s="557" t="s">
        <v>5104</v>
      </c>
      <c r="F2189" s="225"/>
    </row>
    <row r="2190" spans="1:6">
      <c r="A2190">
        <v>43476</v>
      </c>
      <c r="B2190" t="s">
        <v>22199</v>
      </c>
      <c r="C2190" t="s">
        <v>2754</v>
      </c>
      <c r="D2190" t="s">
        <v>2746</v>
      </c>
      <c r="E2190" s="557" t="s">
        <v>5104</v>
      </c>
      <c r="F2190" s="226"/>
    </row>
    <row r="2191" spans="1:6">
      <c r="A2191">
        <v>43465</v>
      </c>
      <c r="B2191" t="s">
        <v>22200</v>
      </c>
      <c r="C2191" t="s">
        <v>2745</v>
      </c>
      <c r="D2191" t="s">
        <v>2746</v>
      </c>
      <c r="E2191" s="557" t="s">
        <v>5046</v>
      </c>
      <c r="F2191" s="225"/>
    </row>
    <row r="2192" spans="1:6">
      <c r="A2192">
        <v>43477</v>
      </c>
      <c r="B2192" t="s">
        <v>22201</v>
      </c>
      <c r="C2192" t="s">
        <v>2754</v>
      </c>
      <c r="D2192" t="s">
        <v>2746</v>
      </c>
      <c r="E2192" s="557" t="s">
        <v>11196</v>
      </c>
      <c r="F2192" s="226"/>
    </row>
    <row r="2193" spans="1:6">
      <c r="A2193">
        <v>43466</v>
      </c>
      <c r="B2193" t="s">
        <v>22202</v>
      </c>
      <c r="C2193" t="s">
        <v>2745</v>
      </c>
      <c r="D2193" t="s">
        <v>2746</v>
      </c>
      <c r="E2193" s="557" t="s">
        <v>4195</v>
      </c>
      <c r="F2193" s="225"/>
    </row>
    <row r="2194" spans="1:6">
      <c r="A2194">
        <v>43478</v>
      </c>
      <c r="B2194" t="s">
        <v>22203</v>
      </c>
      <c r="C2194" t="s">
        <v>2754</v>
      </c>
      <c r="D2194" t="s">
        <v>2746</v>
      </c>
      <c r="E2194" s="557" t="s">
        <v>17738</v>
      </c>
      <c r="F2194" s="226"/>
    </row>
    <row r="2195" spans="1:6">
      <c r="A2195">
        <v>43467</v>
      </c>
      <c r="B2195" t="s">
        <v>22204</v>
      </c>
      <c r="C2195" t="s">
        <v>2745</v>
      </c>
      <c r="D2195" t="s">
        <v>2746</v>
      </c>
      <c r="E2195" s="557" t="s">
        <v>5264</v>
      </c>
      <c r="F2195" s="225"/>
    </row>
    <row r="2196" spans="1:6">
      <c r="A2196">
        <v>43479</v>
      </c>
      <c r="B2196" t="s">
        <v>22205</v>
      </c>
      <c r="C2196" t="s">
        <v>2754</v>
      </c>
      <c r="D2196" t="s">
        <v>2746</v>
      </c>
      <c r="E2196" s="557" t="s">
        <v>17739</v>
      </c>
      <c r="F2196" s="226"/>
    </row>
    <row r="2197" spans="1:6">
      <c r="A2197">
        <v>43468</v>
      </c>
      <c r="B2197" t="s">
        <v>22206</v>
      </c>
      <c r="C2197" t="s">
        <v>2745</v>
      </c>
      <c r="D2197" t="s">
        <v>2746</v>
      </c>
      <c r="E2197" s="557" t="s">
        <v>8553</v>
      </c>
      <c r="F2197" s="225"/>
    </row>
    <row r="2198" spans="1:6">
      <c r="A2198">
        <v>43480</v>
      </c>
      <c r="B2198" t="s">
        <v>22207</v>
      </c>
      <c r="C2198" t="s">
        <v>2754</v>
      </c>
      <c r="D2198" t="s">
        <v>2746</v>
      </c>
      <c r="E2198" s="557" t="s">
        <v>17740</v>
      </c>
      <c r="F2198" s="226"/>
    </row>
    <row r="2199" spans="1:6">
      <c r="A2199">
        <v>43469</v>
      </c>
      <c r="B2199" t="s">
        <v>22208</v>
      </c>
      <c r="C2199" t="s">
        <v>2745</v>
      </c>
      <c r="D2199" t="s">
        <v>2746</v>
      </c>
      <c r="E2199" s="557" t="s">
        <v>4587</v>
      </c>
      <c r="F2199" s="225"/>
    </row>
    <row r="2200" spans="1:6">
      <c r="A2200">
        <v>43481</v>
      </c>
      <c r="B2200" t="s">
        <v>22209</v>
      </c>
      <c r="C2200" t="s">
        <v>2754</v>
      </c>
      <c r="D2200" t="s">
        <v>2746</v>
      </c>
      <c r="E2200" s="557" t="s">
        <v>15388</v>
      </c>
      <c r="F2200" s="226"/>
    </row>
    <row r="2201" spans="1:6">
      <c r="A2201">
        <v>3119</v>
      </c>
      <c r="B2201" t="s">
        <v>22210</v>
      </c>
      <c r="C2201" t="s">
        <v>2747</v>
      </c>
      <c r="D2201" t="s">
        <v>2160</v>
      </c>
      <c r="E2201" s="557" t="s">
        <v>18264</v>
      </c>
      <c r="F2201" s="225"/>
    </row>
    <row r="2202" spans="1:6">
      <c r="A2202">
        <v>3122</v>
      </c>
      <c r="B2202" t="s">
        <v>22211</v>
      </c>
      <c r="C2202" t="s">
        <v>2747</v>
      </c>
      <c r="D2202" t="s">
        <v>2160</v>
      </c>
      <c r="E2202" s="557" t="s">
        <v>12733</v>
      </c>
      <c r="F2202" s="226"/>
    </row>
    <row r="2203" spans="1:6">
      <c r="A2203">
        <v>3121</v>
      </c>
      <c r="B2203" t="s">
        <v>22212</v>
      </c>
      <c r="C2203" t="s">
        <v>2747</v>
      </c>
      <c r="D2203" t="s">
        <v>2160</v>
      </c>
      <c r="E2203" s="557" t="s">
        <v>11252</v>
      </c>
      <c r="F2203" s="225"/>
    </row>
    <row r="2204" spans="1:6">
      <c r="A2204">
        <v>3120</v>
      </c>
      <c r="B2204" t="s">
        <v>22213</v>
      </c>
      <c r="C2204" t="s">
        <v>2747</v>
      </c>
      <c r="D2204" t="s">
        <v>2160</v>
      </c>
      <c r="E2204" s="557" t="s">
        <v>8771</v>
      </c>
      <c r="F2204" s="226"/>
    </row>
    <row r="2205" spans="1:6">
      <c r="A2205">
        <v>11455</v>
      </c>
      <c r="B2205" t="s">
        <v>22214</v>
      </c>
      <c r="C2205" t="s">
        <v>2747</v>
      </c>
      <c r="D2205" t="s">
        <v>2160</v>
      </c>
      <c r="E2205" s="557" t="s">
        <v>9116</v>
      </c>
      <c r="F2205" s="225"/>
    </row>
    <row r="2206" spans="1:6">
      <c r="A2206">
        <v>11456</v>
      </c>
      <c r="B2206" t="s">
        <v>22215</v>
      </c>
      <c r="C2206" t="s">
        <v>2747</v>
      </c>
      <c r="D2206" t="s">
        <v>2160</v>
      </c>
      <c r="E2206" s="557" t="s">
        <v>8136</v>
      </c>
      <c r="F2206" s="226"/>
    </row>
    <row r="2207" spans="1:6">
      <c r="A2207">
        <v>3107</v>
      </c>
      <c r="B2207" t="s">
        <v>22216</v>
      </c>
      <c r="C2207" t="s">
        <v>2747</v>
      </c>
      <c r="D2207" t="s">
        <v>2160</v>
      </c>
      <c r="E2207" s="557" t="s">
        <v>5898</v>
      </c>
      <c r="F2207" s="225"/>
    </row>
    <row r="2208" spans="1:6">
      <c r="A2208">
        <v>43583</v>
      </c>
      <c r="B2208" t="s">
        <v>22217</v>
      </c>
      <c r="C2208" t="s">
        <v>2747</v>
      </c>
      <c r="D2208" t="s">
        <v>2160</v>
      </c>
      <c r="E2208" s="557" t="s">
        <v>12297</v>
      </c>
      <c r="F2208" s="226"/>
    </row>
    <row r="2209" spans="1:6">
      <c r="A2209">
        <v>43586</v>
      </c>
      <c r="B2209" t="s">
        <v>22218</v>
      </c>
      <c r="C2209" t="s">
        <v>2747</v>
      </c>
      <c r="D2209" t="s">
        <v>2160</v>
      </c>
      <c r="E2209" s="557" t="s">
        <v>18669</v>
      </c>
      <c r="F2209" s="225"/>
    </row>
    <row r="2210" spans="1:6">
      <c r="A2210">
        <v>11461</v>
      </c>
      <c r="B2210" t="s">
        <v>22219</v>
      </c>
      <c r="C2210" t="s">
        <v>2747</v>
      </c>
      <c r="D2210" t="s">
        <v>2160</v>
      </c>
      <c r="E2210" s="557" t="s">
        <v>6383</v>
      </c>
      <c r="F2210" s="226"/>
    </row>
    <row r="2211" spans="1:6">
      <c r="A2211">
        <v>43587</v>
      </c>
      <c r="B2211" t="s">
        <v>22220</v>
      </c>
      <c r="C2211" t="s">
        <v>2747</v>
      </c>
      <c r="D2211" t="s">
        <v>2160</v>
      </c>
      <c r="E2211" s="557" t="s">
        <v>6919</v>
      </c>
      <c r="F2211" s="225"/>
    </row>
    <row r="2212" spans="1:6">
      <c r="A2212">
        <v>3106</v>
      </c>
      <c r="B2212" t="s">
        <v>22221</v>
      </c>
      <c r="C2212" t="s">
        <v>2747</v>
      </c>
      <c r="D2212" t="s">
        <v>2160</v>
      </c>
      <c r="E2212" s="557" t="s">
        <v>11736</v>
      </c>
      <c r="F2212" s="226"/>
    </row>
    <row r="2213" spans="1:6">
      <c r="A2213">
        <v>25951</v>
      </c>
      <c r="B2213" t="s">
        <v>22222</v>
      </c>
      <c r="C2213" t="s">
        <v>2752</v>
      </c>
      <c r="D2213" t="s">
        <v>2160</v>
      </c>
      <c r="E2213" s="557" t="s">
        <v>8857</v>
      </c>
      <c r="F2213" s="225"/>
    </row>
    <row r="2214" spans="1:6">
      <c r="A2214">
        <v>3123</v>
      </c>
      <c r="B2214" t="s">
        <v>22223</v>
      </c>
      <c r="C2214" t="s">
        <v>2752</v>
      </c>
      <c r="D2214" t="s">
        <v>2746</v>
      </c>
      <c r="E2214" s="557" t="s">
        <v>8899</v>
      </c>
      <c r="F2214" s="226"/>
    </row>
    <row r="2215" spans="1:6">
      <c r="A2215">
        <v>38125</v>
      </c>
      <c r="B2215" t="s">
        <v>22224</v>
      </c>
      <c r="C2215" t="s">
        <v>2752</v>
      </c>
      <c r="D2215" t="s">
        <v>2160</v>
      </c>
      <c r="E2215" s="557" t="s">
        <v>5229</v>
      </c>
      <c r="F2215" s="225"/>
    </row>
    <row r="2216" spans="1:6">
      <c r="A2216">
        <v>39014</v>
      </c>
      <c r="B2216" t="s">
        <v>22225</v>
      </c>
      <c r="C2216" t="s">
        <v>2752</v>
      </c>
      <c r="D2216" t="s">
        <v>2749</v>
      </c>
      <c r="E2216" s="557" t="s">
        <v>4720</v>
      </c>
      <c r="F2216" s="226"/>
    </row>
    <row r="2217" spans="1:6">
      <c r="A2217">
        <v>39365</v>
      </c>
      <c r="B2217" t="s">
        <v>22226</v>
      </c>
      <c r="C2217" t="s">
        <v>2747</v>
      </c>
      <c r="D2217" t="s">
        <v>2160</v>
      </c>
      <c r="E2217" s="557" t="s">
        <v>22227</v>
      </c>
      <c r="F2217" s="225"/>
    </row>
    <row r="2218" spans="1:6">
      <c r="A2218">
        <v>39366</v>
      </c>
      <c r="B2218" t="s">
        <v>22228</v>
      </c>
      <c r="C2218" t="s">
        <v>2747</v>
      </c>
      <c r="D2218" t="s">
        <v>2160</v>
      </c>
      <c r="E2218" s="557" t="s">
        <v>22229</v>
      </c>
      <c r="F2218" s="226"/>
    </row>
    <row r="2219" spans="1:6">
      <c r="A2219">
        <v>39367</v>
      </c>
      <c r="B2219" t="s">
        <v>22230</v>
      </c>
      <c r="C2219" t="s">
        <v>2747</v>
      </c>
      <c r="D2219" t="s">
        <v>2160</v>
      </c>
      <c r="E2219" s="557" t="s">
        <v>22231</v>
      </c>
      <c r="F2219" s="225"/>
    </row>
    <row r="2220" spans="1:6">
      <c r="A2220">
        <v>37394</v>
      </c>
      <c r="B2220" t="s">
        <v>22232</v>
      </c>
      <c r="C2220" t="s">
        <v>2763</v>
      </c>
      <c r="D2220" t="s">
        <v>2749</v>
      </c>
      <c r="E2220" s="557" t="s">
        <v>12044</v>
      </c>
      <c r="F2220" s="226"/>
    </row>
    <row r="2221" spans="1:6">
      <c r="A2221">
        <v>14146</v>
      </c>
      <c r="B2221" t="s">
        <v>22233</v>
      </c>
      <c r="C2221" t="s">
        <v>2763</v>
      </c>
      <c r="D2221" t="s">
        <v>2749</v>
      </c>
      <c r="E2221" s="557" t="s">
        <v>12225</v>
      </c>
      <c r="F2221" s="225"/>
    </row>
    <row r="2222" spans="1:6">
      <c r="A2222">
        <v>38134</v>
      </c>
      <c r="B2222" t="s">
        <v>22234</v>
      </c>
      <c r="C2222" t="s">
        <v>2752</v>
      </c>
      <c r="D2222" t="s">
        <v>2160</v>
      </c>
      <c r="E2222" s="557" t="s">
        <v>17741</v>
      </c>
      <c r="F2222" s="226"/>
    </row>
    <row r="2223" spans="1:6">
      <c r="A2223">
        <v>38132</v>
      </c>
      <c r="B2223" t="s">
        <v>22235</v>
      </c>
      <c r="C2223" t="s">
        <v>2752</v>
      </c>
      <c r="D2223" t="s">
        <v>2160</v>
      </c>
      <c r="E2223" s="557" t="s">
        <v>17742</v>
      </c>
      <c r="F2223" s="225"/>
    </row>
    <row r="2224" spans="1:6">
      <c r="A2224">
        <v>38133</v>
      </c>
      <c r="B2224" t="s">
        <v>22236</v>
      </c>
      <c r="C2224" t="s">
        <v>2752</v>
      </c>
      <c r="D2224" t="s">
        <v>2160</v>
      </c>
      <c r="E2224" s="557" t="s">
        <v>17743</v>
      </c>
      <c r="F2224" s="226"/>
    </row>
    <row r="2225" spans="1:6">
      <c r="A2225">
        <v>938</v>
      </c>
      <c r="B2225" t="s">
        <v>22237</v>
      </c>
      <c r="C2225" t="s">
        <v>2751</v>
      </c>
      <c r="D2225" t="s">
        <v>2160</v>
      </c>
      <c r="E2225" s="557" t="s">
        <v>4750</v>
      </c>
      <c r="F2225" s="225"/>
    </row>
    <row r="2226" spans="1:6">
      <c r="A2226">
        <v>937</v>
      </c>
      <c r="B2226" t="s">
        <v>22238</v>
      </c>
      <c r="C2226" t="s">
        <v>2751</v>
      </c>
      <c r="D2226" t="s">
        <v>2160</v>
      </c>
      <c r="E2226" s="557" t="s">
        <v>13454</v>
      </c>
      <c r="F2226" s="226"/>
    </row>
    <row r="2227" spans="1:6">
      <c r="A2227">
        <v>939</v>
      </c>
      <c r="B2227" t="s">
        <v>22239</v>
      </c>
      <c r="C2227" t="s">
        <v>2751</v>
      </c>
      <c r="D2227" t="s">
        <v>2160</v>
      </c>
      <c r="E2227" s="557" t="s">
        <v>4139</v>
      </c>
      <c r="F2227" s="225"/>
    </row>
    <row r="2228" spans="1:6">
      <c r="A2228">
        <v>944</v>
      </c>
      <c r="B2228" t="s">
        <v>22240</v>
      </c>
      <c r="C2228" t="s">
        <v>2751</v>
      </c>
      <c r="D2228" t="s">
        <v>2160</v>
      </c>
      <c r="E2228" s="557" t="s">
        <v>11723</v>
      </c>
      <c r="F2228" s="226"/>
    </row>
    <row r="2229" spans="1:6">
      <c r="A2229">
        <v>940</v>
      </c>
      <c r="B2229" t="s">
        <v>22241</v>
      </c>
      <c r="C2229" t="s">
        <v>2751</v>
      </c>
      <c r="D2229" t="s">
        <v>2160</v>
      </c>
      <c r="E2229" s="557" t="s">
        <v>11798</v>
      </c>
      <c r="F2229" s="225"/>
    </row>
    <row r="2230" spans="1:6">
      <c r="A2230">
        <v>936</v>
      </c>
      <c r="B2230" t="s">
        <v>22242</v>
      </c>
      <c r="C2230" t="s">
        <v>2751</v>
      </c>
      <c r="D2230" t="s">
        <v>2160</v>
      </c>
      <c r="E2230" s="557" t="s">
        <v>8910</v>
      </c>
      <c r="F2230" s="226"/>
    </row>
    <row r="2231" spans="1:6">
      <c r="A2231">
        <v>935</v>
      </c>
      <c r="B2231" t="s">
        <v>22243</v>
      </c>
      <c r="C2231" t="s">
        <v>2751</v>
      </c>
      <c r="D2231" t="s">
        <v>2160</v>
      </c>
      <c r="E2231" s="557" t="s">
        <v>5330</v>
      </c>
      <c r="F2231" s="225"/>
    </row>
    <row r="2232" spans="1:6">
      <c r="A2232">
        <v>44397</v>
      </c>
      <c r="B2232" t="s">
        <v>22244</v>
      </c>
      <c r="C2232" t="s">
        <v>2751</v>
      </c>
      <c r="D2232" t="s">
        <v>2160</v>
      </c>
      <c r="E2232" s="557" t="s">
        <v>16636</v>
      </c>
      <c r="F2232" s="226"/>
    </row>
    <row r="2233" spans="1:6">
      <c r="A2233">
        <v>406</v>
      </c>
      <c r="B2233" t="s">
        <v>22245</v>
      </c>
      <c r="C2233" t="s">
        <v>2747</v>
      </c>
      <c r="D2233" t="s">
        <v>2160</v>
      </c>
      <c r="E2233" s="557" t="s">
        <v>16930</v>
      </c>
      <c r="F2233" s="225"/>
    </row>
    <row r="2234" spans="1:6">
      <c r="A2234">
        <v>42529</v>
      </c>
      <c r="B2234" t="s">
        <v>22246</v>
      </c>
      <c r="C2234" t="s">
        <v>2751</v>
      </c>
      <c r="D2234" t="s">
        <v>2160</v>
      </c>
      <c r="E2234" s="557" t="s">
        <v>7896</v>
      </c>
      <c r="F2234" s="226"/>
    </row>
    <row r="2235" spans="1:6">
      <c r="A2235">
        <v>39634</v>
      </c>
      <c r="B2235" t="s">
        <v>22247</v>
      </c>
      <c r="C2235" t="s">
        <v>2751</v>
      </c>
      <c r="D2235" t="s">
        <v>2160</v>
      </c>
      <c r="E2235" s="557" t="s">
        <v>8826</v>
      </c>
      <c r="F2235" s="225"/>
    </row>
    <row r="2236" spans="1:6">
      <c r="A2236">
        <v>39701</v>
      </c>
      <c r="B2236" t="s">
        <v>22248</v>
      </c>
      <c r="C2236" t="s">
        <v>2747</v>
      </c>
      <c r="D2236" t="s">
        <v>2160</v>
      </c>
      <c r="E2236" s="557" t="s">
        <v>22249</v>
      </c>
      <c r="F2236" s="226"/>
    </row>
    <row r="2237" spans="1:6">
      <c r="A2237">
        <v>12815</v>
      </c>
      <c r="B2237" t="s">
        <v>22250</v>
      </c>
      <c r="C2237" t="s">
        <v>2747</v>
      </c>
      <c r="D2237" t="s">
        <v>2160</v>
      </c>
      <c r="E2237" s="557" t="s">
        <v>6095</v>
      </c>
      <c r="F2237" s="225"/>
    </row>
    <row r="2238" spans="1:6">
      <c r="A2238">
        <v>407</v>
      </c>
      <c r="B2238" t="s">
        <v>22251</v>
      </c>
      <c r="C2238" t="s">
        <v>2752</v>
      </c>
      <c r="D2238" t="s">
        <v>2749</v>
      </c>
      <c r="E2238" s="557" t="s">
        <v>13445</v>
      </c>
      <c r="F2238" s="226"/>
    </row>
    <row r="2239" spans="1:6">
      <c r="A2239">
        <v>39431</v>
      </c>
      <c r="B2239" t="s">
        <v>22252</v>
      </c>
      <c r="C2239" t="s">
        <v>2751</v>
      </c>
      <c r="D2239" t="s">
        <v>2160</v>
      </c>
      <c r="E2239" s="557" t="s">
        <v>4481</v>
      </c>
      <c r="F2239" s="225"/>
    </row>
    <row r="2240" spans="1:6">
      <c r="A2240">
        <v>39432</v>
      </c>
      <c r="B2240" t="s">
        <v>22253</v>
      </c>
      <c r="C2240" t="s">
        <v>2751</v>
      </c>
      <c r="D2240" t="s">
        <v>2160</v>
      </c>
      <c r="E2240" s="557" t="s">
        <v>4693</v>
      </c>
      <c r="F2240" s="226"/>
    </row>
    <row r="2241" spans="1:6">
      <c r="A2241">
        <v>20111</v>
      </c>
      <c r="B2241" t="s">
        <v>22254</v>
      </c>
      <c r="C2241" t="s">
        <v>2747</v>
      </c>
      <c r="D2241" t="s">
        <v>2746</v>
      </c>
      <c r="E2241" s="557" t="s">
        <v>11807</v>
      </c>
      <c r="F2241" s="225"/>
    </row>
    <row r="2242" spans="1:6">
      <c r="A2242">
        <v>21127</v>
      </c>
      <c r="B2242" t="s">
        <v>22255</v>
      </c>
      <c r="C2242" t="s">
        <v>2747</v>
      </c>
      <c r="D2242" t="s">
        <v>2160</v>
      </c>
      <c r="E2242" s="557" t="s">
        <v>22076</v>
      </c>
      <c r="F2242" s="226"/>
    </row>
    <row r="2243" spans="1:6">
      <c r="A2243">
        <v>404</v>
      </c>
      <c r="B2243" t="s">
        <v>22256</v>
      </c>
      <c r="C2243" t="s">
        <v>2751</v>
      </c>
      <c r="D2243" t="s">
        <v>2160</v>
      </c>
      <c r="E2243" s="557" t="s">
        <v>18246</v>
      </c>
      <c r="F2243" s="225"/>
    </row>
    <row r="2244" spans="1:6">
      <c r="A2244">
        <v>14151</v>
      </c>
      <c r="B2244" t="s">
        <v>22257</v>
      </c>
      <c r="C2244" t="s">
        <v>2747</v>
      </c>
      <c r="D2244" t="s">
        <v>2749</v>
      </c>
      <c r="E2244" s="557" t="s">
        <v>22258</v>
      </c>
      <c r="F2244" s="226"/>
    </row>
    <row r="2245" spans="1:6">
      <c r="A2245">
        <v>14153</v>
      </c>
      <c r="B2245" t="s">
        <v>22259</v>
      </c>
      <c r="C2245" t="s">
        <v>2747</v>
      </c>
      <c r="D2245" t="s">
        <v>2749</v>
      </c>
      <c r="E2245" s="557" t="s">
        <v>17822</v>
      </c>
      <c r="F2245" s="225"/>
    </row>
    <row r="2246" spans="1:6">
      <c r="A2246">
        <v>14152</v>
      </c>
      <c r="B2246" t="s">
        <v>22260</v>
      </c>
      <c r="C2246" t="s">
        <v>2747</v>
      </c>
      <c r="D2246" t="s">
        <v>2749</v>
      </c>
      <c r="E2246" s="557" t="s">
        <v>17823</v>
      </c>
      <c r="F2246" s="226"/>
    </row>
    <row r="2247" spans="1:6">
      <c r="A2247">
        <v>14154</v>
      </c>
      <c r="B2247" t="s">
        <v>22261</v>
      </c>
      <c r="C2247" t="s">
        <v>2747</v>
      </c>
      <c r="D2247" t="s">
        <v>2749</v>
      </c>
      <c r="E2247" s="557" t="s">
        <v>22262</v>
      </c>
      <c r="F2247" s="225"/>
    </row>
    <row r="2248" spans="1:6">
      <c r="A2248">
        <v>3146</v>
      </c>
      <c r="B2248" t="s">
        <v>22263</v>
      </c>
      <c r="C2248" t="s">
        <v>2747</v>
      </c>
      <c r="D2248" t="s">
        <v>2746</v>
      </c>
      <c r="E2248" s="557" t="s">
        <v>12073</v>
      </c>
      <c r="F2248" s="226"/>
    </row>
    <row r="2249" spans="1:6">
      <c r="A2249">
        <v>3143</v>
      </c>
      <c r="B2249" t="s">
        <v>22264</v>
      </c>
      <c r="C2249" t="s">
        <v>2747</v>
      </c>
      <c r="D2249" t="s">
        <v>2160</v>
      </c>
      <c r="E2249" s="557" t="s">
        <v>8890</v>
      </c>
      <c r="F2249" s="225"/>
    </row>
    <row r="2250" spans="1:6">
      <c r="A2250">
        <v>3148</v>
      </c>
      <c r="B2250" t="s">
        <v>22265</v>
      </c>
      <c r="C2250" t="s">
        <v>2747</v>
      </c>
      <c r="D2250" t="s">
        <v>2160</v>
      </c>
      <c r="E2250" s="557" t="s">
        <v>12101</v>
      </c>
      <c r="F2250" s="226"/>
    </row>
    <row r="2251" spans="1:6">
      <c r="A2251">
        <v>4310</v>
      </c>
      <c r="B2251" t="s">
        <v>22266</v>
      </c>
      <c r="C2251" t="s">
        <v>2747</v>
      </c>
      <c r="D2251" t="s">
        <v>2160</v>
      </c>
      <c r="E2251" s="557" t="s">
        <v>13879</v>
      </c>
      <c r="F2251" s="225"/>
    </row>
    <row r="2252" spans="1:6">
      <c r="A2252">
        <v>4311</v>
      </c>
      <c r="B2252" t="s">
        <v>22267</v>
      </c>
      <c r="C2252" t="s">
        <v>2747</v>
      </c>
      <c r="D2252" t="s">
        <v>2160</v>
      </c>
      <c r="E2252" s="557" t="s">
        <v>7948</v>
      </c>
      <c r="F2252" s="226"/>
    </row>
    <row r="2253" spans="1:6">
      <c r="A2253">
        <v>4312</v>
      </c>
      <c r="B2253" t="s">
        <v>22268</v>
      </c>
      <c r="C2253" t="s">
        <v>2747</v>
      </c>
      <c r="D2253" t="s">
        <v>2160</v>
      </c>
      <c r="E2253" s="557" t="s">
        <v>8796</v>
      </c>
      <c r="F2253" s="225"/>
    </row>
    <row r="2254" spans="1:6">
      <c r="A2254">
        <v>13261</v>
      </c>
      <c r="B2254" t="s">
        <v>22269</v>
      </c>
      <c r="C2254" t="s">
        <v>2747</v>
      </c>
      <c r="D2254" t="s">
        <v>2160</v>
      </c>
      <c r="E2254" s="557" t="s">
        <v>9065</v>
      </c>
      <c r="F2254" s="226"/>
    </row>
    <row r="2255" spans="1:6">
      <c r="A2255">
        <v>3255</v>
      </c>
      <c r="B2255" t="s">
        <v>22270</v>
      </c>
      <c r="C2255" t="s">
        <v>2747</v>
      </c>
      <c r="D2255" t="s">
        <v>2160</v>
      </c>
      <c r="E2255" s="557" t="s">
        <v>12286</v>
      </c>
      <c r="F2255" s="225"/>
    </row>
    <row r="2256" spans="1:6">
      <c r="A2256">
        <v>3254</v>
      </c>
      <c r="B2256" t="s">
        <v>22271</v>
      </c>
      <c r="C2256" t="s">
        <v>2747</v>
      </c>
      <c r="D2256" t="s">
        <v>2160</v>
      </c>
      <c r="E2256" s="557" t="s">
        <v>18913</v>
      </c>
      <c r="F2256" s="226"/>
    </row>
    <row r="2257" spans="1:6">
      <c r="A2257">
        <v>3259</v>
      </c>
      <c r="B2257" t="s">
        <v>22272</v>
      </c>
      <c r="C2257" t="s">
        <v>2747</v>
      </c>
      <c r="D2257" t="s">
        <v>2160</v>
      </c>
      <c r="E2257" s="557" t="s">
        <v>18663</v>
      </c>
      <c r="F2257" s="225"/>
    </row>
    <row r="2258" spans="1:6">
      <c r="A2258">
        <v>3258</v>
      </c>
      <c r="B2258" t="s">
        <v>22273</v>
      </c>
      <c r="C2258" t="s">
        <v>2747</v>
      </c>
      <c r="D2258" t="s">
        <v>2160</v>
      </c>
      <c r="E2258" s="557" t="s">
        <v>9080</v>
      </c>
      <c r="F2258" s="226"/>
    </row>
    <row r="2259" spans="1:6">
      <c r="A2259">
        <v>3251</v>
      </c>
      <c r="B2259" t="s">
        <v>22274</v>
      </c>
      <c r="C2259" t="s">
        <v>2747</v>
      </c>
      <c r="D2259" t="s">
        <v>2160</v>
      </c>
      <c r="E2259" s="557" t="s">
        <v>8853</v>
      </c>
      <c r="F2259" s="225"/>
    </row>
    <row r="2260" spans="1:6">
      <c r="A2260">
        <v>3256</v>
      </c>
      <c r="B2260" t="s">
        <v>22275</v>
      </c>
      <c r="C2260" t="s">
        <v>2747</v>
      </c>
      <c r="D2260" t="s">
        <v>2160</v>
      </c>
      <c r="E2260" s="557" t="s">
        <v>12312</v>
      </c>
      <c r="F2260" s="226"/>
    </row>
    <row r="2261" spans="1:6">
      <c r="A2261">
        <v>3261</v>
      </c>
      <c r="B2261" t="s">
        <v>22276</v>
      </c>
      <c r="C2261" t="s">
        <v>2747</v>
      </c>
      <c r="D2261" t="s">
        <v>2160</v>
      </c>
      <c r="E2261" s="557" t="s">
        <v>22277</v>
      </c>
      <c r="F2261" s="225"/>
    </row>
    <row r="2262" spans="1:6">
      <c r="A2262">
        <v>3260</v>
      </c>
      <c r="B2262" t="s">
        <v>22278</v>
      </c>
      <c r="C2262" t="s">
        <v>2747</v>
      </c>
      <c r="D2262" t="s">
        <v>2160</v>
      </c>
      <c r="E2262" s="557" t="s">
        <v>13756</v>
      </c>
      <c r="F2262" s="226"/>
    </row>
    <row r="2263" spans="1:6">
      <c r="A2263">
        <v>3272</v>
      </c>
      <c r="B2263" t="s">
        <v>22279</v>
      </c>
      <c r="C2263" t="s">
        <v>2747</v>
      </c>
      <c r="D2263" t="s">
        <v>2160</v>
      </c>
      <c r="E2263" s="557" t="s">
        <v>12707</v>
      </c>
      <c r="F2263" s="225"/>
    </row>
    <row r="2264" spans="1:6">
      <c r="A2264">
        <v>3265</v>
      </c>
      <c r="B2264" t="s">
        <v>22280</v>
      </c>
      <c r="C2264" t="s">
        <v>2747</v>
      </c>
      <c r="D2264" t="s">
        <v>2160</v>
      </c>
      <c r="E2264" s="557" t="s">
        <v>6316</v>
      </c>
      <c r="F2264" s="226"/>
    </row>
    <row r="2265" spans="1:6">
      <c r="A2265">
        <v>3262</v>
      </c>
      <c r="B2265" t="s">
        <v>22281</v>
      </c>
      <c r="C2265" t="s">
        <v>2747</v>
      </c>
      <c r="D2265" t="s">
        <v>2160</v>
      </c>
      <c r="E2265" s="557" t="s">
        <v>12747</v>
      </c>
      <c r="F2265" s="225"/>
    </row>
    <row r="2266" spans="1:6">
      <c r="A2266">
        <v>3264</v>
      </c>
      <c r="B2266" t="s">
        <v>22282</v>
      </c>
      <c r="C2266" t="s">
        <v>2747</v>
      </c>
      <c r="D2266" t="s">
        <v>2160</v>
      </c>
      <c r="E2266" s="557" t="s">
        <v>12210</v>
      </c>
      <c r="F2266" s="226"/>
    </row>
    <row r="2267" spans="1:6">
      <c r="A2267">
        <v>3267</v>
      </c>
      <c r="B2267" t="s">
        <v>22283</v>
      </c>
      <c r="C2267" t="s">
        <v>2747</v>
      </c>
      <c r="D2267" t="s">
        <v>2160</v>
      </c>
      <c r="E2267" s="557" t="s">
        <v>13686</v>
      </c>
      <c r="F2267" s="225"/>
    </row>
    <row r="2268" spans="1:6">
      <c r="A2268">
        <v>3266</v>
      </c>
      <c r="B2268" t="s">
        <v>22284</v>
      </c>
      <c r="C2268" t="s">
        <v>2747</v>
      </c>
      <c r="D2268" t="s">
        <v>2160</v>
      </c>
      <c r="E2268" s="557" t="s">
        <v>17746</v>
      </c>
      <c r="F2268" s="226"/>
    </row>
    <row r="2269" spans="1:6">
      <c r="A2269">
        <v>3263</v>
      </c>
      <c r="B2269" t="s">
        <v>22285</v>
      </c>
      <c r="C2269" t="s">
        <v>2747</v>
      </c>
      <c r="D2269" t="s">
        <v>2160</v>
      </c>
      <c r="E2269" s="557" t="s">
        <v>12236</v>
      </c>
      <c r="F2269" s="225"/>
    </row>
    <row r="2270" spans="1:6">
      <c r="A2270">
        <v>3268</v>
      </c>
      <c r="B2270" t="s">
        <v>22286</v>
      </c>
      <c r="C2270" t="s">
        <v>2747</v>
      </c>
      <c r="D2270" t="s">
        <v>2160</v>
      </c>
      <c r="E2270" s="557" t="s">
        <v>15297</v>
      </c>
      <c r="F2270" s="226"/>
    </row>
    <row r="2271" spans="1:6">
      <c r="A2271">
        <v>3271</v>
      </c>
      <c r="B2271" t="s">
        <v>22287</v>
      </c>
      <c r="C2271" t="s">
        <v>2747</v>
      </c>
      <c r="D2271" t="s">
        <v>2160</v>
      </c>
      <c r="E2271" s="557" t="s">
        <v>17747</v>
      </c>
      <c r="F2271" s="225"/>
    </row>
    <row r="2272" spans="1:6">
      <c r="A2272">
        <v>3270</v>
      </c>
      <c r="B2272" t="s">
        <v>22288</v>
      </c>
      <c r="C2272" t="s">
        <v>2747</v>
      </c>
      <c r="D2272" t="s">
        <v>2160</v>
      </c>
      <c r="E2272" s="557" t="s">
        <v>17748</v>
      </c>
      <c r="F2272" s="226"/>
    </row>
    <row r="2273" spans="1:6">
      <c r="A2273">
        <v>3275</v>
      </c>
      <c r="B2273" t="s">
        <v>22289</v>
      </c>
      <c r="C2273" t="s">
        <v>2748</v>
      </c>
      <c r="D2273" t="s">
        <v>2160</v>
      </c>
      <c r="E2273" s="557" t="s">
        <v>22290</v>
      </c>
      <c r="F2273" s="225"/>
    </row>
    <row r="2274" spans="1:6">
      <c r="A2274">
        <v>39512</v>
      </c>
      <c r="B2274" t="s">
        <v>22291</v>
      </c>
      <c r="C2274" t="s">
        <v>2748</v>
      </c>
      <c r="D2274" t="s">
        <v>2160</v>
      </c>
      <c r="E2274" s="557" t="s">
        <v>14984</v>
      </c>
      <c r="F2274" s="226"/>
    </row>
    <row r="2275" spans="1:6">
      <c r="A2275">
        <v>39511</v>
      </c>
      <c r="B2275" t="s">
        <v>22292</v>
      </c>
      <c r="C2275" t="s">
        <v>2748</v>
      </c>
      <c r="D2275" t="s">
        <v>2160</v>
      </c>
      <c r="E2275" s="557" t="s">
        <v>22293</v>
      </c>
      <c r="F2275" s="225"/>
    </row>
    <row r="2276" spans="1:6">
      <c r="A2276">
        <v>39513</v>
      </c>
      <c r="B2276" t="s">
        <v>22294</v>
      </c>
      <c r="C2276" t="s">
        <v>2748</v>
      </c>
      <c r="D2276" t="s">
        <v>2160</v>
      </c>
      <c r="E2276" s="557" t="s">
        <v>22295</v>
      </c>
      <c r="F2276" s="226"/>
    </row>
    <row r="2277" spans="1:6">
      <c r="A2277">
        <v>3286</v>
      </c>
      <c r="B2277" t="s">
        <v>22296</v>
      </c>
      <c r="C2277" t="s">
        <v>2748</v>
      </c>
      <c r="D2277" t="s">
        <v>2749</v>
      </c>
      <c r="E2277" s="557" t="s">
        <v>17750</v>
      </c>
      <c r="F2277" s="225"/>
    </row>
    <row r="2278" spans="1:6">
      <c r="A2278">
        <v>3287</v>
      </c>
      <c r="B2278" t="s">
        <v>22297</v>
      </c>
      <c r="C2278" t="s">
        <v>2748</v>
      </c>
      <c r="D2278" t="s">
        <v>2749</v>
      </c>
      <c r="E2278" s="557" t="s">
        <v>17751</v>
      </c>
      <c r="F2278" s="226"/>
    </row>
    <row r="2279" spans="1:6">
      <c r="A2279">
        <v>3283</v>
      </c>
      <c r="B2279" t="s">
        <v>22298</v>
      </c>
      <c r="C2279" t="s">
        <v>2748</v>
      </c>
      <c r="D2279" t="s">
        <v>2749</v>
      </c>
      <c r="E2279" s="557" t="s">
        <v>11256</v>
      </c>
      <c r="F2279" s="225"/>
    </row>
    <row r="2280" spans="1:6">
      <c r="A2280">
        <v>11587</v>
      </c>
      <c r="B2280" t="s">
        <v>22299</v>
      </c>
      <c r="C2280" t="s">
        <v>2748</v>
      </c>
      <c r="D2280" t="s">
        <v>2160</v>
      </c>
      <c r="E2280" s="557" t="s">
        <v>18754</v>
      </c>
      <c r="F2280" s="226"/>
    </row>
    <row r="2281" spans="1:6">
      <c r="A2281">
        <v>36225</v>
      </c>
      <c r="B2281" t="s">
        <v>22300</v>
      </c>
      <c r="C2281" t="s">
        <v>2748</v>
      </c>
      <c r="D2281" t="s">
        <v>2160</v>
      </c>
      <c r="E2281" s="557" t="s">
        <v>13639</v>
      </c>
      <c r="F2281" s="225"/>
    </row>
    <row r="2282" spans="1:6">
      <c r="A2282">
        <v>36230</v>
      </c>
      <c r="B2282" t="s">
        <v>22301</v>
      </c>
      <c r="C2282" t="s">
        <v>2748</v>
      </c>
      <c r="D2282" t="s">
        <v>2746</v>
      </c>
      <c r="E2282" s="557" t="s">
        <v>11569</v>
      </c>
      <c r="F2282" s="226"/>
    </row>
    <row r="2283" spans="1:6">
      <c r="A2283">
        <v>36238</v>
      </c>
      <c r="B2283" t="s">
        <v>22302</v>
      </c>
      <c r="C2283" t="s">
        <v>2748</v>
      </c>
      <c r="D2283" t="s">
        <v>2160</v>
      </c>
      <c r="E2283" s="557" t="s">
        <v>22303</v>
      </c>
      <c r="F2283" s="225"/>
    </row>
    <row r="2284" spans="1:6">
      <c r="A2284">
        <v>39363</v>
      </c>
      <c r="B2284" t="s">
        <v>22304</v>
      </c>
      <c r="C2284" t="s">
        <v>2747</v>
      </c>
      <c r="D2284" t="s">
        <v>2160</v>
      </c>
      <c r="E2284" s="557" t="s">
        <v>22305</v>
      </c>
      <c r="F2284" s="226"/>
    </row>
    <row r="2285" spans="1:6">
      <c r="A2285">
        <v>39361</v>
      </c>
      <c r="B2285" t="s">
        <v>22306</v>
      </c>
      <c r="C2285" t="s">
        <v>2747</v>
      </c>
      <c r="D2285" t="s">
        <v>2160</v>
      </c>
      <c r="E2285" s="557" t="s">
        <v>22307</v>
      </c>
      <c r="F2285" s="225"/>
    </row>
    <row r="2286" spans="1:6">
      <c r="A2286">
        <v>39362</v>
      </c>
      <c r="B2286" t="s">
        <v>22308</v>
      </c>
      <c r="C2286" t="s">
        <v>2747</v>
      </c>
      <c r="D2286" t="s">
        <v>2160</v>
      </c>
      <c r="E2286" s="557" t="s">
        <v>22309</v>
      </c>
      <c r="F2286" s="226"/>
    </row>
    <row r="2287" spans="1:6">
      <c r="A2287">
        <v>39364</v>
      </c>
      <c r="B2287" t="s">
        <v>22310</v>
      </c>
      <c r="C2287" t="s">
        <v>2747</v>
      </c>
      <c r="D2287" t="s">
        <v>2160</v>
      </c>
      <c r="E2287" s="557" t="s">
        <v>22311</v>
      </c>
      <c r="F2287" s="225"/>
    </row>
    <row r="2288" spans="1:6">
      <c r="A2288">
        <v>14576</v>
      </c>
      <c r="B2288" t="s">
        <v>22312</v>
      </c>
      <c r="C2288" t="s">
        <v>2747</v>
      </c>
      <c r="D2288" t="s">
        <v>2749</v>
      </c>
      <c r="E2288" s="557" t="s">
        <v>22313</v>
      </c>
      <c r="F2288" s="226"/>
    </row>
    <row r="2289" spans="1:6">
      <c r="A2289">
        <v>13877</v>
      </c>
      <c r="B2289" t="s">
        <v>22314</v>
      </c>
      <c r="C2289" t="s">
        <v>2747</v>
      </c>
      <c r="D2289" t="s">
        <v>2749</v>
      </c>
      <c r="E2289" s="557" t="s">
        <v>22315</v>
      </c>
      <c r="F2289" s="225"/>
    </row>
    <row r="2290" spans="1:6">
      <c r="A2290">
        <v>7307</v>
      </c>
      <c r="B2290" t="s">
        <v>22316</v>
      </c>
      <c r="C2290" t="s">
        <v>2753</v>
      </c>
      <c r="D2290" t="s">
        <v>2160</v>
      </c>
      <c r="E2290" s="557" t="s">
        <v>17485</v>
      </c>
      <c r="F2290" s="226"/>
    </row>
    <row r="2291" spans="1:6">
      <c r="A2291">
        <v>38122</v>
      </c>
      <c r="B2291" t="s">
        <v>22317</v>
      </c>
      <c r="C2291" t="s">
        <v>2753</v>
      </c>
      <c r="D2291" t="s">
        <v>2160</v>
      </c>
      <c r="E2291" s="557" t="s">
        <v>12323</v>
      </c>
      <c r="F2291" s="225"/>
    </row>
    <row r="2292" spans="1:6">
      <c r="A2292">
        <v>38633</v>
      </c>
      <c r="B2292" t="s">
        <v>22318</v>
      </c>
      <c r="C2292" t="s">
        <v>2747</v>
      </c>
      <c r="D2292" t="s">
        <v>2160</v>
      </c>
      <c r="E2292" s="557" t="s">
        <v>9027</v>
      </c>
      <c r="F2292" s="226"/>
    </row>
    <row r="2293" spans="1:6">
      <c r="A2293">
        <v>12344</v>
      </c>
      <c r="B2293" t="s">
        <v>22319</v>
      </c>
      <c r="C2293" t="s">
        <v>2747</v>
      </c>
      <c r="D2293" t="s">
        <v>2160</v>
      </c>
      <c r="E2293" s="557" t="s">
        <v>11240</v>
      </c>
      <c r="F2293" s="225"/>
    </row>
    <row r="2294" spans="1:6">
      <c r="A2294">
        <v>12343</v>
      </c>
      <c r="B2294" t="s">
        <v>22320</v>
      </c>
      <c r="C2294" t="s">
        <v>2747</v>
      </c>
      <c r="D2294" t="s">
        <v>2160</v>
      </c>
      <c r="E2294" s="557" t="s">
        <v>11590</v>
      </c>
      <c r="F2294" s="226"/>
    </row>
    <row r="2295" spans="1:6">
      <c r="A2295">
        <v>3295</v>
      </c>
      <c r="B2295" t="s">
        <v>22321</v>
      </c>
      <c r="C2295" t="s">
        <v>2747</v>
      </c>
      <c r="D2295" t="s">
        <v>2160</v>
      </c>
      <c r="E2295" s="557" t="s">
        <v>13734</v>
      </c>
      <c r="F2295" s="225"/>
    </row>
    <row r="2296" spans="1:6">
      <c r="A2296">
        <v>3302</v>
      </c>
      <c r="B2296" t="s">
        <v>22322</v>
      </c>
      <c r="C2296" t="s">
        <v>2747</v>
      </c>
      <c r="D2296" t="s">
        <v>2160</v>
      </c>
      <c r="E2296" s="557" t="s">
        <v>12640</v>
      </c>
      <c r="F2296" s="226"/>
    </row>
    <row r="2297" spans="1:6">
      <c r="A2297">
        <v>3297</v>
      </c>
      <c r="B2297" t="s">
        <v>22323</v>
      </c>
      <c r="C2297" t="s">
        <v>2747</v>
      </c>
      <c r="D2297" t="s">
        <v>2160</v>
      </c>
      <c r="E2297" s="557" t="s">
        <v>18633</v>
      </c>
      <c r="F2297" s="225"/>
    </row>
    <row r="2298" spans="1:6">
      <c r="A2298">
        <v>3294</v>
      </c>
      <c r="B2298" t="s">
        <v>22324</v>
      </c>
      <c r="C2298" t="s">
        <v>2747</v>
      </c>
      <c r="D2298" t="s">
        <v>2160</v>
      </c>
      <c r="E2298" s="557" t="s">
        <v>4343</v>
      </c>
      <c r="F2298" s="226"/>
    </row>
    <row r="2299" spans="1:6">
      <c r="A2299">
        <v>3292</v>
      </c>
      <c r="B2299" t="s">
        <v>22325</v>
      </c>
      <c r="C2299" t="s">
        <v>2747</v>
      </c>
      <c r="D2299" t="s">
        <v>2746</v>
      </c>
      <c r="E2299" s="557" t="s">
        <v>18881</v>
      </c>
      <c r="F2299" s="225"/>
    </row>
    <row r="2300" spans="1:6">
      <c r="A2300">
        <v>3298</v>
      </c>
      <c r="B2300" t="s">
        <v>22326</v>
      </c>
      <c r="C2300" t="s">
        <v>2747</v>
      </c>
      <c r="D2300" t="s">
        <v>2160</v>
      </c>
      <c r="E2300" s="557" t="s">
        <v>12125</v>
      </c>
      <c r="F2300" s="226"/>
    </row>
    <row r="2301" spans="1:6">
      <c r="A2301">
        <v>11596</v>
      </c>
      <c r="B2301" t="s">
        <v>22327</v>
      </c>
      <c r="C2301" t="s">
        <v>2747</v>
      </c>
      <c r="D2301" t="s">
        <v>2749</v>
      </c>
      <c r="E2301" s="557" t="s">
        <v>17752</v>
      </c>
      <c r="F2301" s="225"/>
    </row>
    <row r="2302" spans="1:6">
      <c r="A2302">
        <v>34802</v>
      </c>
      <c r="B2302" t="s">
        <v>22328</v>
      </c>
      <c r="C2302" t="s">
        <v>2747</v>
      </c>
      <c r="D2302" t="s">
        <v>2749</v>
      </c>
      <c r="E2302" s="557" t="s">
        <v>17753</v>
      </c>
      <c r="F2302" s="226"/>
    </row>
    <row r="2303" spans="1:6">
      <c r="A2303">
        <v>11588</v>
      </c>
      <c r="B2303" t="s">
        <v>22329</v>
      </c>
      <c r="C2303" t="s">
        <v>2747</v>
      </c>
      <c r="D2303" t="s">
        <v>2749</v>
      </c>
      <c r="E2303" s="557" t="s">
        <v>17754</v>
      </c>
      <c r="F2303" s="225"/>
    </row>
    <row r="2304" spans="1:6">
      <c r="A2304">
        <v>34383</v>
      </c>
      <c r="B2304" t="s">
        <v>22330</v>
      </c>
      <c r="C2304" t="s">
        <v>2747</v>
      </c>
      <c r="D2304" t="s">
        <v>2749</v>
      </c>
      <c r="E2304" s="557" t="s">
        <v>17755</v>
      </c>
      <c r="F2304" s="226"/>
    </row>
    <row r="2305" spans="1:6">
      <c r="A2305">
        <v>40451</v>
      </c>
      <c r="B2305" t="s">
        <v>22331</v>
      </c>
      <c r="C2305" t="s">
        <v>2748</v>
      </c>
      <c r="D2305" t="s">
        <v>2749</v>
      </c>
      <c r="E2305" s="557" t="s">
        <v>17756</v>
      </c>
      <c r="F2305" s="225"/>
    </row>
    <row r="2306" spans="1:6">
      <c r="A2306">
        <v>40453</v>
      </c>
      <c r="B2306" t="s">
        <v>22332</v>
      </c>
      <c r="C2306" t="s">
        <v>2748</v>
      </c>
      <c r="D2306" t="s">
        <v>2749</v>
      </c>
      <c r="E2306" s="557" t="s">
        <v>17757</v>
      </c>
      <c r="F2306" s="226"/>
    </row>
    <row r="2307" spans="1:6">
      <c r="A2307">
        <v>40452</v>
      </c>
      <c r="B2307" t="s">
        <v>22333</v>
      </c>
      <c r="C2307" t="s">
        <v>2748</v>
      </c>
      <c r="D2307" t="s">
        <v>2749</v>
      </c>
      <c r="E2307" s="557" t="s">
        <v>12113</v>
      </c>
      <c r="F2307" s="225"/>
    </row>
    <row r="2308" spans="1:6">
      <c r="A2308">
        <v>11594</v>
      </c>
      <c r="B2308" t="s">
        <v>22334</v>
      </c>
      <c r="C2308" t="s">
        <v>2747</v>
      </c>
      <c r="D2308" t="s">
        <v>2749</v>
      </c>
      <c r="E2308" s="557" t="s">
        <v>17758</v>
      </c>
      <c r="F2308" s="226"/>
    </row>
    <row r="2309" spans="1:6">
      <c r="A2309">
        <v>3311</v>
      </c>
      <c r="B2309" t="s">
        <v>22335</v>
      </c>
      <c r="C2309" t="s">
        <v>2750</v>
      </c>
      <c r="D2309" t="s">
        <v>2749</v>
      </c>
      <c r="E2309" s="557" t="s">
        <v>17758</v>
      </c>
      <c r="F2309" s="225"/>
    </row>
    <row r="2310" spans="1:6">
      <c r="A2310">
        <v>11599</v>
      </c>
      <c r="B2310" t="s">
        <v>22336</v>
      </c>
      <c r="C2310" t="s">
        <v>2747</v>
      </c>
      <c r="D2310" t="s">
        <v>2749</v>
      </c>
      <c r="E2310" s="557" t="s">
        <v>17759</v>
      </c>
      <c r="F2310" s="226"/>
    </row>
    <row r="2311" spans="1:6">
      <c r="A2311">
        <v>11593</v>
      </c>
      <c r="B2311" t="s">
        <v>22337</v>
      </c>
      <c r="C2311" t="s">
        <v>2747</v>
      </c>
      <c r="D2311" t="s">
        <v>2749</v>
      </c>
      <c r="E2311" s="557" t="s">
        <v>17760</v>
      </c>
      <c r="F2311" s="225"/>
    </row>
    <row r="2312" spans="1:6">
      <c r="A2312">
        <v>3314</v>
      </c>
      <c r="B2312" t="s">
        <v>22338</v>
      </c>
      <c r="C2312" t="s">
        <v>2750</v>
      </c>
      <c r="D2312" t="s">
        <v>2749</v>
      </c>
      <c r="E2312" s="557" t="s">
        <v>13841</v>
      </c>
      <c r="F2312" s="226"/>
    </row>
    <row r="2313" spans="1:6">
      <c r="A2313">
        <v>11597</v>
      </c>
      <c r="B2313" t="s">
        <v>22339</v>
      </c>
      <c r="C2313" t="s">
        <v>2747</v>
      </c>
      <c r="D2313" t="s">
        <v>2749</v>
      </c>
      <c r="E2313" s="557" t="s">
        <v>17761</v>
      </c>
      <c r="F2313" s="225"/>
    </row>
    <row r="2314" spans="1:6">
      <c r="A2314">
        <v>3309</v>
      </c>
      <c r="B2314" t="s">
        <v>22340</v>
      </c>
      <c r="C2314" t="s">
        <v>2750</v>
      </c>
      <c r="D2314" t="s">
        <v>2749</v>
      </c>
      <c r="E2314" s="557" t="s">
        <v>17752</v>
      </c>
      <c r="F2314" s="226"/>
    </row>
    <row r="2315" spans="1:6">
      <c r="A2315">
        <v>34612</v>
      </c>
      <c r="B2315" t="s">
        <v>22341</v>
      </c>
      <c r="C2315" t="s">
        <v>2747</v>
      </c>
      <c r="D2315" t="s">
        <v>2749</v>
      </c>
      <c r="E2315" s="557" t="s">
        <v>17762</v>
      </c>
      <c r="F2315" s="225"/>
    </row>
    <row r="2316" spans="1:6">
      <c r="A2316">
        <v>34635</v>
      </c>
      <c r="B2316" t="s">
        <v>22342</v>
      </c>
      <c r="C2316" t="s">
        <v>2747</v>
      </c>
      <c r="D2316" t="s">
        <v>2749</v>
      </c>
      <c r="E2316" s="557" t="s">
        <v>17763</v>
      </c>
      <c r="F2316" s="226"/>
    </row>
    <row r="2317" spans="1:6">
      <c r="A2317">
        <v>34633</v>
      </c>
      <c r="B2317" t="s">
        <v>22343</v>
      </c>
      <c r="C2317" t="s">
        <v>2747</v>
      </c>
      <c r="D2317" t="s">
        <v>2749</v>
      </c>
      <c r="E2317" s="557" t="s">
        <v>17764</v>
      </c>
      <c r="F2317" s="225"/>
    </row>
    <row r="2318" spans="1:6">
      <c r="A2318">
        <v>40440</v>
      </c>
      <c r="B2318" t="s">
        <v>22344</v>
      </c>
      <c r="C2318" t="s">
        <v>2750</v>
      </c>
      <c r="D2318" t="s">
        <v>2749</v>
      </c>
      <c r="E2318" s="557" t="s">
        <v>17765</v>
      </c>
      <c r="F2318" s="226"/>
    </row>
    <row r="2319" spans="1:6">
      <c r="A2319">
        <v>40441</v>
      </c>
      <c r="B2319" t="s">
        <v>22345</v>
      </c>
      <c r="C2319" t="s">
        <v>2750</v>
      </c>
      <c r="D2319" t="s">
        <v>2749</v>
      </c>
      <c r="E2319" s="557" t="s">
        <v>12611</v>
      </c>
      <c r="F2319" s="225"/>
    </row>
    <row r="2320" spans="1:6">
      <c r="A2320">
        <v>40449</v>
      </c>
      <c r="B2320" t="s">
        <v>22346</v>
      </c>
      <c r="C2320" t="s">
        <v>2750</v>
      </c>
      <c r="D2320" t="s">
        <v>2749</v>
      </c>
      <c r="E2320" s="557" t="s">
        <v>17766</v>
      </c>
      <c r="F2320" s="226"/>
    </row>
    <row r="2321" spans="1:6">
      <c r="A2321">
        <v>34800</v>
      </c>
      <c r="B2321" t="s">
        <v>22347</v>
      </c>
      <c r="C2321" t="s">
        <v>2750</v>
      </c>
      <c r="D2321" t="s">
        <v>2749</v>
      </c>
      <c r="E2321" s="557" t="s">
        <v>17767</v>
      </c>
      <c r="F2321" s="225"/>
    </row>
    <row r="2322" spans="1:6">
      <c r="A2322">
        <v>11592</v>
      </c>
      <c r="B2322" t="s">
        <v>22348</v>
      </c>
      <c r="C2322" t="s">
        <v>2747</v>
      </c>
      <c r="D2322" t="s">
        <v>2749</v>
      </c>
      <c r="E2322" s="557" t="s">
        <v>13841</v>
      </c>
      <c r="F2322" s="226"/>
    </row>
    <row r="2323" spans="1:6">
      <c r="A2323">
        <v>40438</v>
      </c>
      <c r="B2323" t="s">
        <v>22349</v>
      </c>
      <c r="C2323" t="s">
        <v>2750</v>
      </c>
      <c r="D2323" t="s">
        <v>2749</v>
      </c>
      <c r="E2323" s="557" t="s">
        <v>17768</v>
      </c>
      <c r="F2323" s="225"/>
    </row>
    <row r="2324" spans="1:6">
      <c r="A2324">
        <v>40436</v>
      </c>
      <c r="B2324" t="s">
        <v>22350</v>
      </c>
      <c r="C2324" t="s">
        <v>2750</v>
      </c>
      <c r="D2324" t="s">
        <v>2749</v>
      </c>
      <c r="E2324" s="557" t="s">
        <v>17769</v>
      </c>
      <c r="F2324" s="226"/>
    </row>
    <row r="2325" spans="1:6">
      <c r="A2325">
        <v>4315</v>
      </c>
      <c r="B2325" t="s">
        <v>22351</v>
      </c>
      <c r="C2325" t="s">
        <v>2747</v>
      </c>
      <c r="D2325" t="s">
        <v>2160</v>
      </c>
      <c r="E2325" s="557" t="s">
        <v>12325</v>
      </c>
      <c r="F2325" s="225"/>
    </row>
    <row r="2326" spans="1:6">
      <c r="A2326">
        <v>402</v>
      </c>
      <c r="B2326" t="s">
        <v>22352</v>
      </c>
      <c r="C2326" t="s">
        <v>2747</v>
      </c>
      <c r="D2326" t="s">
        <v>2160</v>
      </c>
      <c r="E2326" s="557" t="s">
        <v>11242</v>
      </c>
      <c r="F2326" s="226"/>
    </row>
    <row r="2327" spans="1:6">
      <c r="A2327">
        <v>4226</v>
      </c>
      <c r="B2327" t="s">
        <v>22353</v>
      </c>
      <c r="C2327" t="s">
        <v>2752</v>
      </c>
      <c r="D2327" t="s">
        <v>2746</v>
      </c>
      <c r="E2327" s="557" t="s">
        <v>4161</v>
      </c>
      <c r="F2327" s="225"/>
    </row>
    <row r="2328" spans="1:6">
      <c r="A2328">
        <v>4222</v>
      </c>
      <c r="B2328" t="s">
        <v>22354</v>
      </c>
      <c r="C2328" t="s">
        <v>2753</v>
      </c>
      <c r="D2328" t="s">
        <v>2746</v>
      </c>
      <c r="E2328" s="557" t="s">
        <v>4008</v>
      </c>
      <c r="F2328" s="226"/>
    </row>
    <row r="2329" spans="1:6">
      <c r="A2329">
        <v>34804</v>
      </c>
      <c r="B2329" t="s">
        <v>22355</v>
      </c>
      <c r="C2329" t="s">
        <v>2748</v>
      </c>
      <c r="D2329" t="s">
        <v>2749</v>
      </c>
      <c r="E2329" s="557" t="s">
        <v>15317</v>
      </c>
      <c r="F2329" s="225"/>
    </row>
    <row r="2330" spans="1:6">
      <c r="A2330">
        <v>4013</v>
      </c>
      <c r="B2330" t="s">
        <v>22356</v>
      </c>
      <c r="C2330" t="s">
        <v>2748</v>
      </c>
      <c r="D2330" t="s">
        <v>2160</v>
      </c>
      <c r="E2330" s="557" t="s">
        <v>5021</v>
      </c>
      <c r="F2330" s="226"/>
    </row>
    <row r="2331" spans="1:6">
      <c r="A2331">
        <v>4011</v>
      </c>
      <c r="B2331" t="s">
        <v>22357</v>
      </c>
      <c r="C2331" t="s">
        <v>2748</v>
      </c>
      <c r="D2331" t="s">
        <v>2160</v>
      </c>
      <c r="E2331" s="557" t="s">
        <v>18194</v>
      </c>
      <c r="F2331" s="225"/>
    </row>
    <row r="2332" spans="1:6">
      <c r="A2332">
        <v>4021</v>
      </c>
      <c r="B2332" t="s">
        <v>22358</v>
      </c>
      <c r="C2332" t="s">
        <v>2748</v>
      </c>
      <c r="D2332" t="s">
        <v>2160</v>
      </c>
      <c r="E2332" s="557" t="s">
        <v>12610</v>
      </c>
      <c r="F2332" s="226"/>
    </row>
    <row r="2333" spans="1:6">
      <c r="A2333">
        <v>4019</v>
      </c>
      <c r="B2333" t="s">
        <v>22359</v>
      </c>
      <c r="C2333" t="s">
        <v>2748</v>
      </c>
      <c r="D2333" t="s">
        <v>2160</v>
      </c>
      <c r="E2333" s="557" t="s">
        <v>12631</v>
      </c>
      <c r="F2333" s="225"/>
    </row>
    <row r="2334" spans="1:6">
      <c r="A2334">
        <v>4012</v>
      </c>
      <c r="B2334" t="s">
        <v>22360</v>
      </c>
      <c r="C2334" t="s">
        <v>2748</v>
      </c>
      <c r="D2334" t="s">
        <v>2160</v>
      </c>
      <c r="E2334" s="557" t="s">
        <v>7956</v>
      </c>
      <c r="F2334" s="226"/>
    </row>
    <row r="2335" spans="1:6">
      <c r="A2335">
        <v>4020</v>
      </c>
      <c r="B2335" t="s">
        <v>22361</v>
      </c>
      <c r="C2335" t="s">
        <v>2748</v>
      </c>
      <c r="D2335" t="s">
        <v>2160</v>
      </c>
      <c r="E2335" s="557" t="s">
        <v>22362</v>
      </c>
      <c r="F2335" s="225"/>
    </row>
    <row r="2336" spans="1:6">
      <c r="A2336">
        <v>4018</v>
      </c>
      <c r="B2336" t="s">
        <v>22363</v>
      </c>
      <c r="C2336" t="s">
        <v>2748</v>
      </c>
      <c r="D2336" t="s">
        <v>2160</v>
      </c>
      <c r="E2336" s="557" t="s">
        <v>12183</v>
      </c>
      <c r="F2336" s="226"/>
    </row>
    <row r="2337" spans="1:6">
      <c r="A2337">
        <v>36498</v>
      </c>
      <c r="B2337" t="s">
        <v>22364</v>
      </c>
      <c r="C2337" t="s">
        <v>2747</v>
      </c>
      <c r="D2337" t="s">
        <v>2749</v>
      </c>
      <c r="E2337" s="557" t="s">
        <v>22365</v>
      </c>
      <c r="F2337" s="225"/>
    </row>
    <row r="2338" spans="1:6">
      <c r="A2338">
        <v>12872</v>
      </c>
      <c r="B2338" t="s">
        <v>22366</v>
      </c>
      <c r="C2338" t="s">
        <v>2745</v>
      </c>
      <c r="D2338" t="s">
        <v>2160</v>
      </c>
      <c r="E2338" s="557" t="s">
        <v>5347</v>
      </c>
      <c r="F2338" s="226"/>
    </row>
    <row r="2339" spans="1:6">
      <c r="A2339">
        <v>41075</v>
      </c>
      <c r="B2339" t="s">
        <v>22367</v>
      </c>
      <c r="C2339" t="s">
        <v>2754</v>
      </c>
      <c r="D2339" t="s">
        <v>2160</v>
      </c>
      <c r="E2339" s="557" t="s">
        <v>22368</v>
      </c>
      <c r="F2339" s="225"/>
    </row>
    <row r="2340" spans="1:6">
      <c r="A2340">
        <v>3315</v>
      </c>
      <c r="B2340" t="s">
        <v>22369</v>
      </c>
      <c r="C2340" t="s">
        <v>2752</v>
      </c>
      <c r="D2340" t="s">
        <v>2160</v>
      </c>
      <c r="E2340" s="557" t="s">
        <v>4793</v>
      </c>
      <c r="F2340" s="226"/>
    </row>
    <row r="2341" spans="1:6">
      <c r="A2341">
        <v>36870</v>
      </c>
      <c r="B2341" t="s">
        <v>22370</v>
      </c>
      <c r="C2341" t="s">
        <v>2752</v>
      </c>
      <c r="D2341" t="s">
        <v>2160</v>
      </c>
      <c r="E2341" s="557" t="s">
        <v>4802</v>
      </c>
      <c r="F2341" s="225"/>
    </row>
    <row r="2342" spans="1:6">
      <c r="A2342">
        <v>5092</v>
      </c>
      <c r="B2342" t="s">
        <v>22371</v>
      </c>
      <c r="C2342" t="s">
        <v>2756</v>
      </c>
      <c r="D2342" t="s">
        <v>2160</v>
      </c>
      <c r="E2342" s="557" t="s">
        <v>8788</v>
      </c>
      <c r="F2342" s="226"/>
    </row>
    <row r="2343" spans="1:6">
      <c r="A2343">
        <v>11462</v>
      </c>
      <c r="B2343" t="s">
        <v>22372</v>
      </c>
      <c r="C2343" t="s">
        <v>2756</v>
      </c>
      <c r="D2343" t="s">
        <v>2160</v>
      </c>
      <c r="E2343" s="557" t="s">
        <v>17878</v>
      </c>
      <c r="F2343" s="225"/>
    </row>
    <row r="2344" spans="1:6">
      <c r="A2344">
        <v>36529</v>
      </c>
      <c r="B2344" t="s">
        <v>22373</v>
      </c>
      <c r="C2344" t="s">
        <v>2747</v>
      </c>
      <c r="D2344" t="s">
        <v>2749</v>
      </c>
      <c r="E2344" s="557" t="s">
        <v>22374</v>
      </c>
      <c r="F2344" s="226"/>
    </row>
    <row r="2345" spans="1:6">
      <c r="A2345">
        <v>3318</v>
      </c>
      <c r="B2345" t="s">
        <v>22375</v>
      </c>
      <c r="C2345" t="s">
        <v>2747</v>
      </c>
      <c r="D2345" t="s">
        <v>2749</v>
      </c>
      <c r="E2345" s="557" t="s">
        <v>22376</v>
      </c>
      <c r="F2345" s="225"/>
    </row>
    <row r="2346" spans="1:6">
      <c r="A2346">
        <v>3324</v>
      </c>
      <c r="B2346" t="s">
        <v>22377</v>
      </c>
      <c r="C2346" t="s">
        <v>2748</v>
      </c>
      <c r="D2346" t="s">
        <v>2160</v>
      </c>
      <c r="E2346" s="557" t="s">
        <v>11713</v>
      </c>
      <c r="F2346" s="226"/>
    </row>
    <row r="2347" spans="1:6">
      <c r="A2347">
        <v>3322</v>
      </c>
      <c r="B2347" t="s">
        <v>22378</v>
      </c>
      <c r="C2347" t="s">
        <v>2748</v>
      </c>
      <c r="D2347" t="s">
        <v>2746</v>
      </c>
      <c r="E2347" s="557" t="s">
        <v>19145</v>
      </c>
      <c r="F2347" s="225"/>
    </row>
    <row r="2348" spans="1:6">
      <c r="A2348">
        <v>5076</v>
      </c>
      <c r="B2348" t="s">
        <v>22379</v>
      </c>
      <c r="C2348" t="s">
        <v>2752</v>
      </c>
      <c r="D2348" t="s">
        <v>2160</v>
      </c>
      <c r="E2348" s="557" t="s">
        <v>13157</v>
      </c>
      <c r="F2348" s="226"/>
    </row>
    <row r="2349" spans="1:6">
      <c r="A2349">
        <v>5077</v>
      </c>
      <c r="B2349" t="s">
        <v>22380</v>
      </c>
      <c r="C2349" t="s">
        <v>2752</v>
      </c>
      <c r="D2349" t="s">
        <v>2160</v>
      </c>
      <c r="E2349" s="557" t="s">
        <v>18710</v>
      </c>
      <c r="F2349" s="225"/>
    </row>
    <row r="2350" spans="1:6">
      <c r="A2350">
        <v>11837</v>
      </c>
      <c r="B2350" t="s">
        <v>22381</v>
      </c>
      <c r="C2350" t="s">
        <v>2747</v>
      </c>
      <c r="D2350" t="s">
        <v>2160</v>
      </c>
      <c r="E2350" s="557" t="s">
        <v>22382</v>
      </c>
      <c r="F2350" s="226"/>
    </row>
    <row r="2351" spans="1:6">
      <c r="A2351">
        <v>38055</v>
      </c>
      <c r="B2351" t="s">
        <v>22383</v>
      </c>
      <c r="C2351" t="s">
        <v>2747</v>
      </c>
      <c r="D2351" t="s">
        <v>2160</v>
      </c>
      <c r="E2351" s="557" t="s">
        <v>12733</v>
      </c>
      <c r="F2351" s="225"/>
    </row>
    <row r="2352" spans="1:6">
      <c r="A2352">
        <v>415</v>
      </c>
      <c r="B2352" t="s">
        <v>22384</v>
      </c>
      <c r="C2352" t="s">
        <v>2747</v>
      </c>
      <c r="D2352" t="s">
        <v>2160</v>
      </c>
      <c r="E2352" s="557" t="s">
        <v>9651</v>
      </c>
      <c r="F2352" s="226"/>
    </row>
    <row r="2353" spans="1:6">
      <c r="A2353">
        <v>416</v>
      </c>
      <c r="B2353" t="s">
        <v>22385</v>
      </c>
      <c r="C2353" t="s">
        <v>2747</v>
      </c>
      <c r="D2353" t="s">
        <v>2160</v>
      </c>
      <c r="E2353" s="557" t="s">
        <v>22386</v>
      </c>
      <c r="F2353" s="225"/>
    </row>
    <row r="2354" spans="1:6">
      <c r="A2354">
        <v>425</v>
      </c>
      <c r="B2354" t="s">
        <v>22387</v>
      </c>
      <c r="C2354" t="s">
        <v>2747</v>
      </c>
      <c r="D2354" t="s">
        <v>2160</v>
      </c>
      <c r="E2354" s="557" t="s">
        <v>11923</v>
      </c>
      <c r="F2354" s="226"/>
    </row>
    <row r="2355" spans="1:6">
      <c r="A2355">
        <v>426</v>
      </c>
      <c r="B2355" t="s">
        <v>22388</v>
      </c>
      <c r="C2355" t="s">
        <v>2747</v>
      </c>
      <c r="D2355" t="s">
        <v>2160</v>
      </c>
      <c r="E2355" s="557" t="s">
        <v>12614</v>
      </c>
      <c r="F2355" s="225"/>
    </row>
    <row r="2356" spans="1:6">
      <c r="A2356">
        <v>38056</v>
      </c>
      <c r="B2356" t="s">
        <v>22389</v>
      </c>
      <c r="C2356" t="s">
        <v>2747</v>
      </c>
      <c r="D2356" t="s">
        <v>2160</v>
      </c>
      <c r="E2356" s="557" t="s">
        <v>13458</v>
      </c>
      <c r="F2356" s="226"/>
    </row>
    <row r="2357" spans="1:6">
      <c r="A2357">
        <v>1564</v>
      </c>
      <c r="B2357" t="s">
        <v>22390</v>
      </c>
      <c r="C2357" t="s">
        <v>2747</v>
      </c>
      <c r="D2357" t="s">
        <v>2160</v>
      </c>
      <c r="E2357" s="557" t="s">
        <v>22391</v>
      </c>
      <c r="F2357" s="225"/>
    </row>
    <row r="2358" spans="1:6">
      <c r="A2358">
        <v>11032</v>
      </c>
      <c r="B2358" t="s">
        <v>22392</v>
      </c>
      <c r="C2358" t="s">
        <v>2747</v>
      </c>
      <c r="D2358" t="s">
        <v>2160</v>
      </c>
      <c r="E2358" s="557" t="s">
        <v>12087</v>
      </c>
      <c r="F2358" s="226"/>
    </row>
    <row r="2359" spans="1:6">
      <c r="A2359">
        <v>36786</v>
      </c>
      <c r="B2359" t="s">
        <v>22393</v>
      </c>
      <c r="C2359" t="s">
        <v>1940</v>
      </c>
      <c r="D2359" t="s">
        <v>2749</v>
      </c>
      <c r="E2359" s="557" t="s">
        <v>17770</v>
      </c>
      <c r="F2359" s="225"/>
    </row>
    <row r="2360" spans="1:6">
      <c r="A2360">
        <v>36785</v>
      </c>
      <c r="B2360" t="s">
        <v>22394</v>
      </c>
      <c r="C2360" t="s">
        <v>1940</v>
      </c>
      <c r="D2360" t="s">
        <v>2749</v>
      </c>
      <c r="E2360" s="557" t="s">
        <v>17771</v>
      </c>
      <c r="F2360" s="226"/>
    </row>
    <row r="2361" spans="1:6">
      <c r="A2361">
        <v>36782</v>
      </c>
      <c r="B2361" t="s">
        <v>22395</v>
      </c>
      <c r="C2361" t="s">
        <v>1940</v>
      </c>
      <c r="D2361" t="s">
        <v>2749</v>
      </c>
      <c r="E2361" s="557" t="s">
        <v>17772</v>
      </c>
      <c r="F2361" s="225"/>
    </row>
    <row r="2362" spans="1:6">
      <c r="A2362">
        <v>25930</v>
      </c>
      <c r="B2362" t="s">
        <v>22396</v>
      </c>
      <c r="C2362" t="s">
        <v>1940</v>
      </c>
      <c r="D2362" t="s">
        <v>2749</v>
      </c>
      <c r="E2362" s="557" t="s">
        <v>17773</v>
      </c>
      <c r="F2362" s="226"/>
    </row>
    <row r="2363" spans="1:6">
      <c r="A2363">
        <v>4824</v>
      </c>
      <c r="B2363" t="s">
        <v>22397</v>
      </c>
      <c r="C2363" t="s">
        <v>2752</v>
      </c>
      <c r="D2363" t="s">
        <v>2160</v>
      </c>
      <c r="E2363" s="557" t="s">
        <v>8794</v>
      </c>
      <c r="F2363" s="225"/>
    </row>
    <row r="2364" spans="1:6">
      <c r="A2364">
        <v>11795</v>
      </c>
      <c r="B2364" t="s">
        <v>22398</v>
      </c>
      <c r="C2364" t="s">
        <v>2748</v>
      </c>
      <c r="D2364" t="s">
        <v>2160</v>
      </c>
      <c r="E2364" s="557" t="s">
        <v>17774</v>
      </c>
      <c r="F2364" s="226"/>
    </row>
    <row r="2365" spans="1:6">
      <c r="A2365">
        <v>134</v>
      </c>
      <c r="B2365" t="s">
        <v>22399</v>
      </c>
      <c r="C2365" t="s">
        <v>2752</v>
      </c>
      <c r="D2365" t="s">
        <v>2160</v>
      </c>
      <c r="E2365" s="557" t="s">
        <v>4948</v>
      </c>
      <c r="F2365" s="225"/>
    </row>
    <row r="2366" spans="1:6">
      <c r="A2366">
        <v>4229</v>
      </c>
      <c r="B2366" t="s">
        <v>22400</v>
      </c>
      <c r="C2366" t="s">
        <v>2752</v>
      </c>
      <c r="D2366" t="s">
        <v>2160</v>
      </c>
      <c r="E2366" s="557" t="s">
        <v>12034</v>
      </c>
      <c r="F2366" s="226"/>
    </row>
    <row r="2367" spans="1:6">
      <c r="A2367">
        <v>11731</v>
      </c>
      <c r="B2367" t="s">
        <v>22401</v>
      </c>
      <c r="C2367" t="s">
        <v>2747</v>
      </c>
      <c r="D2367" t="s">
        <v>2160</v>
      </c>
      <c r="E2367" s="557" t="s">
        <v>12624</v>
      </c>
      <c r="F2367" s="225"/>
    </row>
    <row r="2368" spans="1:6">
      <c r="A2368">
        <v>11732</v>
      </c>
      <c r="B2368" t="s">
        <v>22402</v>
      </c>
      <c r="C2368" t="s">
        <v>2747</v>
      </c>
      <c r="D2368" t="s">
        <v>2160</v>
      </c>
      <c r="E2368" s="557" t="s">
        <v>19338</v>
      </c>
      <c r="F2368" s="226"/>
    </row>
    <row r="2369" spans="1:6">
      <c r="A2369">
        <v>11244</v>
      </c>
      <c r="B2369" t="s">
        <v>22403</v>
      </c>
      <c r="C2369" t="s">
        <v>2747</v>
      </c>
      <c r="D2369" t="s">
        <v>2749</v>
      </c>
      <c r="E2369" s="557" t="s">
        <v>22404</v>
      </c>
      <c r="F2369" s="225"/>
    </row>
    <row r="2370" spans="1:6">
      <c r="A2370">
        <v>11245</v>
      </c>
      <c r="B2370" t="s">
        <v>22405</v>
      </c>
      <c r="C2370" t="s">
        <v>2747</v>
      </c>
      <c r="D2370" t="s">
        <v>2749</v>
      </c>
      <c r="E2370" s="557" t="s">
        <v>22406</v>
      </c>
      <c r="F2370" s="226"/>
    </row>
    <row r="2371" spans="1:6">
      <c r="A2371">
        <v>11235</v>
      </c>
      <c r="B2371" t="s">
        <v>22407</v>
      </c>
      <c r="C2371" t="s">
        <v>2747</v>
      </c>
      <c r="D2371" t="s">
        <v>2749</v>
      </c>
      <c r="E2371" s="557" t="s">
        <v>22408</v>
      </c>
      <c r="F2371" s="225"/>
    </row>
    <row r="2372" spans="1:6">
      <c r="A2372">
        <v>11236</v>
      </c>
      <c r="B2372" t="s">
        <v>22409</v>
      </c>
      <c r="C2372" t="s">
        <v>2747</v>
      </c>
      <c r="D2372" t="s">
        <v>2749</v>
      </c>
      <c r="E2372" s="557" t="s">
        <v>22410</v>
      </c>
      <c r="F2372" s="226"/>
    </row>
    <row r="2373" spans="1:6">
      <c r="A2373">
        <v>36494</v>
      </c>
      <c r="B2373" t="s">
        <v>22411</v>
      </c>
      <c r="C2373" t="s">
        <v>2747</v>
      </c>
      <c r="D2373" t="s">
        <v>2749</v>
      </c>
      <c r="E2373" s="557" t="s">
        <v>22412</v>
      </c>
      <c r="F2373" s="225"/>
    </row>
    <row r="2374" spans="1:6">
      <c r="A2374">
        <v>36493</v>
      </c>
      <c r="B2374" t="s">
        <v>22413</v>
      </c>
      <c r="C2374" t="s">
        <v>2747</v>
      </c>
      <c r="D2374" t="s">
        <v>2749</v>
      </c>
      <c r="E2374" s="557" t="s">
        <v>22414</v>
      </c>
      <c r="F2374" s="226"/>
    </row>
    <row r="2375" spans="1:6">
      <c r="A2375">
        <v>36492</v>
      </c>
      <c r="B2375" t="s">
        <v>22415</v>
      </c>
      <c r="C2375" t="s">
        <v>2747</v>
      </c>
      <c r="D2375" t="s">
        <v>2749</v>
      </c>
      <c r="E2375" s="557" t="s">
        <v>22416</v>
      </c>
      <c r="F2375" s="225"/>
    </row>
    <row r="2376" spans="1:6">
      <c r="A2376">
        <v>13333</v>
      </c>
      <c r="B2376" t="s">
        <v>22417</v>
      </c>
      <c r="C2376" t="s">
        <v>2747</v>
      </c>
      <c r="D2376" t="s">
        <v>2749</v>
      </c>
      <c r="E2376" s="557" t="s">
        <v>22418</v>
      </c>
      <c r="F2376" s="226"/>
    </row>
    <row r="2377" spans="1:6">
      <c r="A2377">
        <v>13533</v>
      </c>
      <c r="B2377" t="s">
        <v>22419</v>
      </c>
      <c r="C2377" t="s">
        <v>2747</v>
      </c>
      <c r="D2377" t="s">
        <v>2749</v>
      </c>
      <c r="E2377" s="557" t="s">
        <v>22420</v>
      </c>
      <c r="F2377" s="225"/>
    </row>
    <row r="2378" spans="1:6">
      <c r="A2378">
        <v>36499</v>
      </c>
      <c r="B2378" t="s">
        <v>22421</v>
      </c>
      <c r="C2378" t="s">
        <v>2747</v>
      </c>
      <c r="D2378" t="s">
        <v>2749</v>
      </c>
      <c r="E2378" s="557" t="s">
        <v>22422</v>
      </c>
      <c r="F2378" s="226"/>
    </row>
    <row r="2379" spans="1:6">
      <c r="A2379">
        <v>39585</v>
      </c>
      <c r="B2379" t="s">
        <v>22423</v>
      </c>
      <c r="C2379" t="s">
        <v>2747</v>
      </c>
      <c r="D2379" t="s">
        <v>2749</v>
      </c>
      <c r="E2379" s="557" t="s">
        <v>22424</v>
      </c>
      <c r="F2379" s="225"/>
    </row>
    <row r="2380" spans="1:6">
      <c r="A2380">
        <v>39586</v>
      </c>
      <c r="B2380" t="s">
        <v>22425</v>
      </c>
      <c r="C2380" t="s">
        <v>2747</v>
      </c>
      <c r="D2380" t="s">
        <v>2749</v>
      </c>
      <c r="E2380" s="557" t="s">
        <v>22426</v>
      </c>
      <c r="F2380" s="226"/>
    </row>
    <row r="2381" spans="1:6">
      <c r="A2381">
        <v>39587</v>
      </c>
      <c r="B2381" t="s">
        <v>22427</v>
      </c>
      <c r="C2381" t="s">
        <v>2747</v>
      </c>
      <c r="D2381" t="s">
        <v>2749</v>
      </c>
      <c r="E2381" s="557" t="s">
        <v>22428</v>
      </c>
      <c r="F2381" s="225"/>
    </row>
    <row r="2382" spans="1:6">
      <c r="A2382">
        <v>39588</v>
      </c>
      <c r="B2382" t="s">
        <v>22429</v>
      </c>
      <c r="C2382" t="s">
        <v>2747</v>
      </c>
      <c r="D2382" t="s">
        <v>2749</v>
      </c>
      <c r="E2382" s="557" t="s">
        <v>22430</v>
      </c>
      <c r="F2382" s="226"/>
    </row>
    <row r="2383" spans="1:6">
      <c r="A2383">
        <v>39584</v>
      </c>
      <c r="B2383" t="s">
        <v>22431</v>
      </c>
      <c r="C2383" t="s">
        <v>2747</v>
      </c>
      <c r="D2383" t="s">
        <v>2749</v>
      </c>
      <c r="E2383" s="557" t="s">
        <v>22432</v>
      </c>
      <c r="F2383" s="225"/>
    </row>
    <row r="2384" spans="1:6">
      <c r="A2384">
        <v>39590</v>
      </c>
      <c r="B2384" t="s">
        <v>22433</v>
      </c>
      <c r="C2384" t="s">
        <v>2747</v>
      </c>
      <c r="D2384" t="s">
        <v>2749</v>
      </c>
      <c r="E2384" s="557" t="s">
        <v>22434</v>
      </c>
      <c r="F2384" s="226"/>
    </row>
    <row r="2385" spans="1:6">
      <c r="A2385">
        <v>39592</v>
      </c>
      <c r="B2385" t="s">
        <v>22435</v>
      </c>
      <c r="C2385" t="s">
        <v>2747</v>
      </c>
      <c r="D2385" t="s">
        <v>2749</v>
      </c>
      <c r="E2385" s="557" t="s">
        <v>22436</v>
      </c>
      <c r="F2385" s="225"/>
    </row>
    <row r="2386" spans="1:6">
      <c r="A2386">
        <v>39593</v>
      </c>
      <c r="B2386" t="s">
        <v>22437</v>
      </c>
      <c r="C2386" t="s">
        <v>2747</v>
      </c>
      <c r="D2386" t="s">
        <v>2749</v>
      </c>
      <c r="E2386" s="557" t="s">
        <v>22428</v>
      </c>
      <c r="F2386" s="226"/>
    </row>
    <row r="2387" spans="1:6">
      <c r="A2387">
        <v>14254</v>
      </c>
      <c r="B2387" t="s">
        <v>22438</v>
      </c>
      <c r="C2387" t="s">
        <v>2747</v>
      </c>
      <c r="D2387" t="s">
        <v>2749</v>
      </c>
      <c r="E2387" s="557" t="s">
        <v>22439</v>
      </c>
      <c r="F2387" s="225"/>
    </row>
    <row r="2388" spans="1:6">
      <c r="A2388">
        <v>25987</v>
      </c>
      <c r="B2388" t="s">
        <v>22440</v>
      </c>
      <c r="C2388" t="s">
        <v>2747</v>
      </c>
      <c r="D2388" t="s">
        <v>2749</v>
      </c>
      <c r="E2388" s="557" t="s">
        <v>22441</v>
      </c>
      <c r="F2388" s="226"/>
    </row>
    <row r="2389" spans="1:6">
      <c r="A2389">
        <v>25019</v>
      </c>
      <c r="B2389" t="s">
        <v>22442</v>
      </c>
      <c r="C2389" t="s">
        <v>2747</v>
      </c>
      <c r="D2389" t="s">
        <v>2749</v>
      </c>
      <c r="E2389" s="557" t="s">
        <v>22443</v>
      </c>
      <c r="F2389" s="225"/>
    </row>
    <row r="2390" spans="1:6">
      <c r="A2390">
        <v>36501</v>
      </c>
      <c r="B2390" t="s">
        <v>22444</v>
      </c>
      <c r="C2390" t="s">
        <v>2747</v>
      </c>
      <c r="D2390" t="s">
        <v>2749</v>
      </c>
      <c r="E2390" s="557" t="s">
        <v>22445</v>
      </c>
      <c r="F2390" s="226"/>
    </row>
    <row r="2391" spans="1:6">
      <c r="A2391">
        <v>25986</v>
      </c>
      <c r="B2391" t="s">
        <v>22446</v>
      </c>
      <c r="C2391" t="s">
        <v>2747</v>
      </c>
      <c r="D2391" t="s">
        <v>2749</v>
      </c>
      <c r="E2391" s="557" t="s">
        <v>22447</v>
      </c>
      <c r="F2391" s="225"/>
    </row>
    <row r="2392" spans="1:6">
      <c r="A2392">
        <v>36500</v>
      </c>
      <c r="B2392" t="s">
        <v>22448</v>
      </c>
      <c r="C2392" t="s">
        <v>2747</v>
      </c>
      <c r="D2392" t="s">
        <v>2749</v>
      </c>
      <c r="E2392" s="557" t="s">
        <v>22449</v>
      </c>
      <c r="F2392" s="226"/>
    </row>
    <row r="2393" spans="1:6">
      <c r="A2393">
        <v>20017</v>
      </c>
      <c r="B2393" t="s">
        <v>22450</v>
      </c>
      <c r="C2393" t="s">
        <v>2751</v>
      </c>
      <c r="D2393" t="s">
        <v>2160</v>
      </c>
      <c r="E2393" s="557" t="s">
        <v>22451</v>
      </c>
      <c r="F2393" s="225"/>
    </row>
    <row r="2394" spans="1:6">
      <c r="A2394">
        <v>20007</v>
      </c>
      <c r="B2394" t="s">
        <v>22452</v>
      </c>
      <c r="C2394" t="s">
        <v>2751</v>
      </c>
      <c r="D2394" t="s">
        <v>2160</v>
      </c>
      <c r="E2394" s="557" t="s">
        <v>11741</v>
      </c>
      <c r="F2394" s="226"/>
    </row>
    <row r="2395" spans="1:6">
      <c r="A2395">
        <v>39831</v>
      </c>
      <c r="B2395" t="s">
        <v>22453</v>
      </c>
      <c r="C2395" t="s">
        <v>2757</v>
      </c>
      <c r="D2395" t="s">
        <v>2749</v>
      </c>
      <c r="E2395" s="557" t="s">
        <v>17778</v>
      </c>
      <c r="F2395" s="225"/>
    </row>
    <row r="2396" spans="1:6">
      <c r="A2396">
        <v>39836</v>
      </c>
      <c r="B2396" t="s">
        <v>22454</v>
      </c>
      <c r="C2396" t="s">
        <v>2757</v>
      </c>
      <c r="D2396" t="s">
        <v>2749</v>
      </c>
      <c r="E2396" s="557" t="s">
        <v>17776</v>
      </c>
      <c r="F2396" s="226"/>
    </row>
    <row r="2397" spans="1:6">
      <c r="A2397">
        <v>39830</v>
      </c>
      <c r="B2397" t="s">
        <v>22455</v>
      </c>
      <c r="C2397" t="s">
        <v>2757</v>
      </c>
      <c r="D2397" t="s">
        <v>2749</v>
      </c>
      <c r="E2397" s="557" t="s">
        <v>17777</v>
      </c>
      <c r="F2397" s="225"/>
    </row>
    <row r="2398" spans="1:6">
      <c r="A2398">
        <v>36888</v>
      </c>
      <c r="B2398" t="s">
        <v>22456</v>
      </c>
      <c r="C2398" t="s">
        <v>2751</v>
      </c>
      <c r="D2398" t="s">
        <v>2160</v>
      </c>
      <c r="E2398" s="557" t="s">
        <v>12374</v>
      </c>
      <c r="F2398" s="226"/>
    </row>
    <row r="2399" spans="1:6">
      <c r="A2399">
        <v>40527</v>
      </c>
      <c r="B2399" t="s">
        <v>22457</v>
      </c>
      <c r="C2399" t="s">
        <v>2747</v>
      </c>
      <c r="D2399" t="s">
        <v>2749</v>
      </c>
      <c r="E2399" s="557" t="s">
        <v>22458</v>
      </c>
      <c r="F2399" s="225"/>
    </row>
    <row r="2400" spans="1:6">
      <c r="A2400">
        <v>36497</v>
      </c>
      <c r="B2400" t="s">
        <v>22459</v>
      </c>
      <c r="C2400" t="s">
        <v>2747</v>
      </c>
      <c r="D2400" t="s">
        <v>2749</v>
      </c>
      <c r="E2400" s="557" t="s">
        <v>22460</v>
      </c>
      <c r="F2400" s="226"/>
    </row>
    <row r="2401" spans="1:6">
      <c r="A2401">
        <v>36487</v>
      </c>
      <c r="B2401" t="s">
        <v>22461</v>
      </c>
      <c r="C2401" t="s">
        <v>2747</v>
      </c>
      <c r="D2401" t="s">
        <v>2749</v>
      </c>
      <c r="E2401" s="557" t="s">
        <v>22462</v>
      </c>
      <c r="F2401" s="225"/>
    </row>
    <row r="2402" spans="1:6">
      <c r="A2402">
        <v>25952</v>
      </c>
      <c r="B2402" t="s">
        <v>22463</v>
      </c>
      <c r="C2402" t="s">
        <v>2747</v>
      </c>
      <c r="D2402" t="s">
        <v>2749</v>
      </c>
      <c r="E2402" s="557" t="s">
        <v>22464</v>
      </c>
      <c r="F2402" s="226"/>
    </row>
    <row r="2403" spans="1:6">
      <c r="A2403">
        <v>25954</v>
      </c>
      <c r="B2403" t="s">
        <v>22465</v>
      </c>
      <c r="C2403" t="s">
        <v>2747</v>
      </c>
      <c r="D2403" t="s">
        <v>2749</v>
      </c>
      <c r="E2403" s="557" t="s">
        <v>22466</v>
      </c>
      <c r="F2403" s="225"/>
    </row>
    <row r="2404" spans="1:6">
      <c r="A2404">
        <v>25953</v>
      </c>
      <c r="B2404" t="s">
        <v>22467</v>
      </c>
      <c r="C2404" t="s">
        <v>2747</v>
      </c>
      <c r="D2404" t="s">
        <v>2749</v>
      </c>
      <c r="E2404" s="557" t="s">
        <v>22468</v>
      </c>
      <c r="F2404" s="226"/>
    </row>
    <row r="2405" spans="1:6">
      <c r="A2405">
        <v>37776</v>
      </c>
      <c r="B2405" t="s">
        <v>22469</v>
      </c>
      <c r="C2405" t="s">
        <v>2747</v>
      </c>
      <c r="D2405" t="s">
        <v>2749</v>
      </c>
      <c r="E2405" s="557" t="s">
        <v>22470</v>
      </c>
      <c r="F2405" s="225"/>
    </row>
    <row r="2406" spans="1:6">
      <c r="A2406">
        <v>37775</v>
      </c>
      <c r="B2406" t="s">
        <v>22471</v>
      </c>
      <c r="C2406" t="s">
        <v>2747</v>
      </c>
      <c r="D2406" t="s">
        <v>2749</v>
      </c>
      <c r="E2406" s="557" t="s">
        <v>22472</v>
      </c>
      <c r="F2406" s="226"/>
    </row>
    <row r="2407" spans="1:6">
      <c r="A2407">
        <v>36491</v>
      </c>
      <c r="B2407" t="s">
        <v>22473</v>
      </c>
      <c r="C2407" t="s">
        <v>2747</v>
      </c>
      <c r="D2407" t="s">
        <v>2749</v>
      </c>
      <c r="E2407" s="557" t="s">
        <v>22474</v>
      </c>
      <c r="F2407" s="225"/>
    </row>
    <row r="2408" spans="1:6">
      <c r="A2408">
        <v>10712</v>
      </c>
      <c r="B2408" t="s">
        <v>22475</v>
      </c>
      <c r="C2408" t="s">
        <v>2747</v>
      </c>
      <c r="D2408" t="s">
        <v>2749</v>
      </c>
      <c r="E2408" s="557" t="s">
        <v>22476</v>
      </c>
      <c r="F2408" s="226"/>
    </row>
    <row r="2409" spans="1:6">
      <c r="A2409">
        <v>3363</v>
      </c>
      <c r="B2409" t="s">
        <v>22477</v>
      </c>
      <c r="C2409" t="s">
        <v>2747</v>
      </c>
      <c r="D2409" t="s">
        <v>2749</v>
      </c>
      <c r="E2409" s="557" t="s">
        <v>22478</v>
      </c>
      <c r="F2409" s="225"/>
    </row>
    <row r="2410" spans="1:6">
      <c r="A2410">
        <v>3365</v>
      </c>
      <c r="B2410" t="s">
        <v>22479</v>
      </c>
      <c r="C2410" t="s">
        <v>2747</v>
      </c>
      <c r="D2410" t="s">
        <v>2749</v>
      </c>
      <c r="E2410" s="557" t="s">
        <v>22480</v>
      </c>
      <c r="F2410" s="226"/>
    </row>
    <row r="2411" spans="1:6">
      <c r="A2411">
        <v>7569</v>
      </c>
      <c r="B2411" t="s">
        <v>22481</v>
      </c>
      <c r="C2411" t="s">
        <v>2747</v>
      </c>
      <c r="D2411" t="s">
        <v>2160</v>
      </c>
      <c r="E2411" s="557" t="s">
        <v>17822</v>
      </c>
      <c r="F2411" s="225"/>
    </row>
    <row r="2412" spans="1:6">
      <c r="A2412">
        <v>34349</v>
      </c>
      <c r="B2412" t="s">
        <v>22482</v>
      </c>
      <c r="C2412" t="s">
        <v>2747</v>
      </c>
      <c r="D2412" t="s">
        <v>2160</v>
      </c>
      <c r="E2412" s="557" t="s">
        <v>22483</v>
      </c>
      <c r="F2412" s="226"/>
    </row>
    <row r="2413" spans="1:6">
      <c r="A2413">
        <v>11991</v>
      </c>
      <c r="B2413" t="s">
        <v>22484</v>
      </c>
      <c r="C2413" t="s">
        <v>2747</v>
      </c>
      <c r="D2413" t="s">
        <v>2160</v>
      </c>
      <c r="E2413" s="557" t="s">
        <v>12651</v>
      </c>
      <c r="F2413" s="225"/>
    </row>
    <row r="2414" spans="1:6">
      <c r="A2414">
        <v>20062</v>
      </c>
      <c r="B2414" t="s">
        <v>22485</v>
      </c>
      <c r="C2414" t="s">
        <v>2747</v>
      </c>
      <c r="D2414" t="s">
        <v>2749</v>
      </c>
      <c r="E2414" s="557" t="s">
        <v>7956</v>
      </c>
      <c r="F2414" s="226"/>
    </row>
    <row r="2415" spans="1:6">
      <c r="A2415">
        <v>11029</v>
      </c>
      <c r="B2415" t="s">
        <v>22486</v>
      </c>
      <c r="C2415" t="s">
        <v>2760</v>
      </c>
      <c r="D2415" t="s">
        <v>2160</v>
      </c>
      <c r="E2415" s="557" t="s">
        <v>4689</v>
      </c>
      <c r="F2415" s="225"/>
    </row>
    <row r="2416" spans="1:6">
      <c r="A2416">
        <v>4316</v>
      </c>
      <c r="B2416" t="s">
        <v>22487</v>
      </c>
      <c r="C2416" t="s">
        <v>2747</v>
      </c>
      <c r="D2416" t="s">
        <v>2160</v>
      </c>
      <c r="E2416" s="557" t="s">
        <v>4508</v>
      </c>
      <c r="F2416" s="226"/>
    </row>
    <row r="2417" spans="1:6">
      <c r="A2417">
        <v>4313</v>
      </c>
      <c r="B2417" t="s">
        <v>22488</v>
      </c>
      <c r="C2417" t="s">
        <v>2760</v>
      </c>
      <c r="D2417" t="s">
        <v>2160</v>
      </c>
      <c r="E2417" s="557" t="s">
        <v>4862</v>
      </c>
      <c r="F2417" s="225"/>
    </row>
    <row r="2418" spans="1:6">
      <c r="A2418">
        <v>4317</v>
      </c>
      <c r="B2418" t="s">
        <v>22489</v>
      </c>
      <c r="C2418" t="s">
        <v>2747</v>
      </c>
      <c r="D2418" t="s">
        <v>2160</v>
      </c>
      <c r="E2418" s="557" t="s">
        <v>6673</v>
      </c>
      <c r="F2418" s="226"/>
    </row>
    <row r="2419" spans="1:6">
      <c r="A2419">
        <v>4314</v>
      </c>
      <c r="B2419" t="s">
        <v>22490</v>
      </c>
      <c r="C2419" t="s">
        <v>2760</v>
      </c>
      <c r="D2419" t="s">
        <v>2160</v>
      </c>
      <c r="E2419" s="557" t="s">
        <v>8092</v>
      </c>
      <c r="F2419" s="225"/>
    </row>
    <row r="2420" spans="1:6">
      <c r="A2420">
        <v>10921</v>
      </c>
      <c r="B2420" t="s">
        <v>22491</v>
      </c>
      <c r="C2420" t="s">
        <v>2747</v>
      </c>
      <c r="D2420" t="s">
        <v>2749</v>
      </c>
      <c r="E2420" s="557" t="s">
        <v>17780</v>
      </c>
      <c r="F2420" s="226"/>
    </row>
    <row r="2421" spans="1:6">
      <c r="A2421">
        <v>10922</v>
      </c>
      <c r="B2421" t="s">
        <v>22492</v>
      </c>
      <c r="C2421" t="s">
        <v>2747</v>
      </c>
      <c r="D2421" t="s">
        <v>2749</v>
      </c>
      <c r="E2421" s="557" t="s">
        <v>17781</v>
      </c>
      <c r="F2421" s="225"/>
    </row>
    <row r="2422" spans="1:6">
      <c r="A2422">
        <v>10923</v>
      </c>
      <c r="B2422" t="s">
        <v>22493</v>
      </c>
      <c r="C2422" t="s">
        <v>2747</v>
      </c>
      <c r="D2422" t="s">
        <v>2749</v>
      </c>
      <c r="E2422" s="557" t="s">
        <v>17782</v>
      </c>
      <c r="F2422" s="226"/>
    </row>
    <row r="2423" spans="1:6">
      <c r="A2423">
        <v>10924</v>
      </c>
      <c r="B2423" t="s">
        <v>22494</v>
      </c>
      <c r="C2423" t="s">
        <v>2747</v>
      </c>
      <c r="D2423" t="s">
        <v>2749</v>
      </c>
      <c r="E2423" s="557" t="s">
        <v>17783</v>
      </c>
      <c r="F2423" s="225"/>
    </row>
    <row r="2424" spans="1:6">
      <c r="A2424">
        <v>37772</v>
      </c>
      <c r="B2424" t="s">
        <v>22495</v>
      </c>
      <c r="C2424" t="s">
        <v>2747</v>
      </c>
      <c r="D2424" t="s">
        <v>2749</v>
      </c>
      <c r="E2424" s="557" t="s">
        <v>22496</v>
      </c>
      <c r="F2424" s="226"/>
    </row>
    <row r="2425" spans="1:6">
      <c r="A2425">
        <v>37771</v>
      </c>
      <c r="B2425" t="s">
        <v>22497</v>
      </c>
      <c r="C2425" t="s">
        <v>2747</v>
      </c>
      <c r="D2425" t="s">
        <v>2749</v>
      </c>
      <c r="E2425" s="557" t="s">
        <v>22498</v>
      </c>
      <c r="F2425" s="225"/>
    </row>
    <row r="2426" spans="1:6">
      <c r="A2426">
        <v>12772</v>
      </c>
      <c r="B2426" t="s">
        <v>22499</v>
      </c>
      <c r="C2426" t="s">
        <v>2747</v>
      </c>
      <c r="D2426" t="s">
        <v>2749</v>
      </c>
      <c r="E2426" s="557" t="s">
        <v>22500</v>
      </c>
      <c r="F2426" s="226"/>
    </row>
    <row r="2427" spans="1:6">
      <c r="A2427">
        <v>12770</v>
      </c>
      <c r="B2427" t="s">
        <v>22501</v>
      </c>
      <c r="C2427" t="s">
        <v>2747</v>
      </c>
      <c r="D2427" t="s">
        <v>2749</v>
      </c>
      <c r="E2427" s="557" t="s">
        <v>22502</v>
      </c>
      <c r="F2427" s="225"/>
    </row>
    <row r="2428" spans="1:6">
      <c r="A2428">
        <v>12775</v>
      </c>
      <c r="B2428" t="s">
        <v>22503</v>
      </c>
      <c r="C2428" t="s">
        <v>2747</v>
      </c>
      <c r="D2428" t="s">
        <v>2749</v>
      </c>
      <c r="E2428" s="557" t="s">
        <v>22504</v>
      </c>
      <c r="F2428" s="226"/>
    </row>
    <row r="2429" spans="1:6">
      <c r="A2429">
        <v>12768</v>
      </c>
      <c r="B2429" t="s">
        <v>22505</v>
      </c>
      <c r="C2429" t="s">
        <v>2747</v>
      </c>
      <c r="D2429" t="s">
        <v>2749</v>
      </c>
      <c r="E2429" s="557" t="s">
        <v>22506</v>
      </c>
      <c r="F2429" s="225"/>
    </row>
    <row r="2430" spans="1:6">
      <c r="A2430">
        <v>12769</v>
      </c>
      <c r="B2430" t="s">
        <v>22507</v>
      </c>
      <c r="C2430" t="s">
        <v>2747</v>
      </c>
      <c r="D2430" t="s">
        <v>2749</v>
      </c>
      <c r="E2430" s="557" t="s">
        <v>22508</v>
      </c>
      <c r="F2430" s="226"/>
    </row>
    <row r="2431" spans="1:6">
      <c r="A2431">
        <v>12773</v>
      </c>
      <c r="B2431" t="s">
        <v>22509</v>
      </c>
      <c r="C2431" t="s">
        <v>2747</v>
      </c>
      <c r="D2431" t="s">
        <v>2749</v>
      </c>
      <c r="E2431" s="557" t="s">
        <v>22510</v>
      </c>
      <c r="F2431" s="225"/>
    </row>
    <row r="2432" spans="1:6">
      <c r="A2432">
        <v>12774</v>
      </c>
      <c r="B2432" t="s">
        <v>22511</v>
      </c>
      <c r="C2432" t="s">
        <v>2747</v>
      </c>
      <c r="D2432" t="s">
        <v>2749</v>
      </c>
      <c r="E2432" s="557" t="s">
        <v>22512</v>
      </c>
      <c r="F2432" s="226"/>
    </row>
    <row r="2433" spans="1:6">
      <c r="A2433">
        <v>12776</v>
      </c>
      <c r="B2433" t="s">
        <v>22513</v>
      </c>
      <c r="C2433" t="s">
        <v>2747</v>
      </c>
      <c r="D2433" t="s">
        <v>2749</v>
      </c>
      <c r="E2433" s="557" t="s">
        <v>22514</v>
      </c>
      <c r="F2433" s="225"/>
    </row>
    <row r="2434" spans="1:6">
      <c r="A2434">
        <v>12777</v>
      </c>
      <c r="B2434" t="s">
        <v>22515</v>
      </c>
      <c r="C2434" t="s">
        <v>2747</v>
      </c>
      <c r="D2434" t="s">
        <v>2749</v>
      </c>
      <c r="E2434" s="557" t="s">
        <v>22516</v>
      </c>
      <c r="F2434" s="226"/>
    </row>
    <row r="2435" spans="1:6">
      <c r="A2435">
        <v>3391</v>
      </c>
      <c r="B2435" t="s">
        <v>22517</v>
      </c>
      <c r="C2435" t="s">
        <v>2747</v>
      </c>
      <c r="D2435" t="s">
        <v>2749</v>
      </c>
      <c r="E2435" s="557" t="s">
        <v>17616</v>
      </c>
      <c r="F2435" s="225"/>
    </row>
    <row r="2436" spans="1:6">
      <c r="A2436">
        <v>3389</v>
      </c>
      <c r="B2436" t="s">
        <v>22518</v>
      </c>
      <c r="C2436" t="s">
        <v>2747</v>
      </c>
      <c r="D2436" t="s">
        <v>2749</v>
      </c>
      <c r="E2436" s="557" t="s">
        <v>11708</v>
      </c>
      <c r="F2436" s="226"/>
    </row>
    <row r="2437" spans="1:6">
      <c r="A2437">
        <v>3390</v>
      </c>
      <c r="B2437" t="s">
        <v>22519</v>
      </c>
      <c r="C2437" t="s">
        <v>2747</v>
      </c>
      <c r="D2437" t="s">
        <v>2749</v>
      </c>
      <c r="E2437" s="557" t="s">
        <v>12677</v>
      </c>
      <c r="F2437" s="225"/>
    </row>
    <row r="2438" spans="1:6">
      <c r="A2438">
        <v>12873</v>
      </c>
      <c r="B2438" t="s">
        <v>22520</v>
      </c>
      <c r="C2438" t="s">
        <v>2745</v>
      </c>
      <c r="D2438" t="s">
        <v>2160</v>
      </c>
      <c r="E2438" s="557" t="s">
        <v>19096</v>
      </c>
      <c r="F2438" s="226"/>
    </row>
    <row r="2439" spans="1:6">
      <c r="A2439">
        <v>41076</v>
      </c>
      <c r="B2439" t="s">
        <v>22521</v>
      </c>
      <c r="C2439" t="s">
        <v>2754</v>
      </c>
      <c r="D2439" t="s">
        <v>2160</v>
      </c>
      <c r="E2439" s="557" t="s">
        <v>22522</v>
      </c>
      <c r="F2439" s="225"/>
    </row>
    <row r="2440" spans="1:6">
      <c r="A2440">
        <v>140</v>
      </c>
      <c r="B2440" t="s">
        <v>22523</v>
      </c>
      <c r="C2440" t="s">
        <v>2752</v>
      </c>
      <c r="D2440" t="s">
        <v>2160</v>
      </c>
      <c r="E2440" s="557" t="s">
        <v>12574</v>
      </c>
      <c r="F2440" s="226"/>
    </row>
    <row r="2441" spans="1:6">
      <c r="A2441">
        <v>151</v>
      </c>
      <c r="B2441" t="s">
        <v>22524</v>
      </c>
      <c r="C2441" t="s">
        <v>2753</v>
      </c>
      <c r="D2441" t="s">
        <v>2160</v>
      </c>
      <c r="E2441" s="557" t="s">
        <v>11581</v>
      </c>
      <c r="F2441" s="225"/>
    </row>
    <row r="2442" spans="1:6">
      <c r="A2442">
        <v>7340</v>
      </c>
      <c r="B2442" t="s">
        <v>22525</v>
      </c>
      <c r="C2442" t="s">
        <v>2753</v>
      </c>
      <c r="D2442" t="s">
        <v>2160</v>
      </c>
      <c r="E2442" s="557" t="s">
        <v>5283</v>
      </c>
      <c r="F2442" s="226"/>
    </row>
    <row r="2443" spans="1:6">
      <c r="A2443">
        <v>2701</v>
      </c>
      <c r="B2443" t="s">
        <v>22526</v>
      </c>
      <c r="C2443" t="s">
        <v>2745</v>
      </c>
      <c r="D2443" t="s">
        <v>2160</v>
      </c>
      <c r="E2443" s="557" t="s">
        <v>14980</v>
      </c>
      <c r="F2443" s="225"/>
    </row>
    <row r="2444" spans="1:6">
      <c r="A2444">
        <v>40929</v>
      </c>
      <c r="B2444" t="s">
        <v>22527</v>
      </c>
      <c r="C2444" t="s">
        <v>2754</v>
      </c>
      <c r="D2444" t="s">
        <v>2160</v>
      </c>
      <c r="E2444" s="557" t="s">
        <v>22528</v>
      </c>
      <c r="F2444" s="226"/>
    </row>
    <row r="2445" spans="1:6">
      <c r="A2445">
        <v>38114</v>
      </c>
      <c r="B2445" t="s">
        <v>22529</v>
      </c>
      <c r="C2445" t="s">
        <v>2747</v>
      </c>
      <c r="D2445" t="s">
        <v>2160</v>
      </c>
      <c r="E2445" s="557" t="s">
        <v>11890</v>
      </c>
      <c r="F2445" s="225"/>
    </row>
    <row r="2446" spans="1:6">
      <c r="A2446">
        <v>38064</v>
      </c>
      <c r="B2446" t="s">
        <v>22530</v>
      </c>
      <c r="C2446" t="s">
        <v>2747</v>
      </c>
      <c r="D2446" t="s">
        <v>2160</v>
      </c>
      <c r="E2446" s="557" t="s">
        <v>18881</v>
      </c>
      <c r="F2446" s="226"/>
    </row>
    <row r="2447" spans="1:6">
      <c r="A2447">
        <v>38115</v>
      </c>
      <c r="B2447" t="s">
        <v>22531</v>
      </c>
      <c r="C2447" t="s">
        <v>2747</v>
      </c>
      <c r="D2447" t="s">
        <v>2160</v>
      </c>
      <c r="E2447" s="557" t="s">
        <v>12082</v>
      </c>
      <c r="F2447" s="225"/>
    </row>
    <row r="2448" spans="1:6">
      <c r="A2448">
        <v>38065</v>
      </c>
      <c r="B2448" t="s">
        <v>22532</v>
      </c>
      <c r="C2448" t="s">
        <v>2747</v>
      </c>
      <c r="D2448" t="s">
        <v>2160</v>
      </c>
      <c r="E2448" s="557" t="s">
        <v>12115</v>
      </c>
      <c r="F2448" s="226"/>
    </row>
    <row r="2449" spans="1:6">
      <c r="A2449">
        <v>38078</v>
      </c>
      <c r="B2449" t="s">
        <v>22533</v>
      </c>
      <c r="C2449" t="s">
        <v>2747</v>
      </c>
      <c r="D2449" t="s">
        <v>2160</v>
      </c>
      <c r="E2449" s="557" t="s">
        <v>13151</v>
      </c>
      <c r="F2449" s="225"/>
    </row>
    <row r="2450" spans="1:6">
      <c r="A2450">
        <v>38113</v>
      </c>
      <c r="B2450" t="s">
        <v>22534</v>
      </c>
      <c r="C2450" t="s">
        <v>2747</v>
      </c>
      <c r="D2450" t="s">
        <v>2160</v>
      </c>
      <c r="E2450" s="557" t="s">
        <v>4163</v>
      </c>
      <c r="F2450" s="226"/>
    </row>
    <row r="2451" spans="1:6">
      <c r="A2451">
        <v>38063</v>
      </c>
      <c r="B2451" t="s">
        <v>22535</v>
      </c>
      <c r="C2451" t="s">
        <v>2747</v>
      </c>
      <c r="D2451" t="s">
        <v>2160</v>
      </c>
      <c r="E2451" s="557" t="s">
        <v>11221</v>
      </c>
      <c r="F2451" s="225"/>
    </row>
    <row r="2452" spans="1:6">
      <c r="A2452">
        <v>38080</v>
      </c>
      <c r="B2452" t="s">
        <v>22536</v>
      </c>
      <c r="C2452" t="s">
        <v>2747</v>
      </c>
      <c r="D2452" t="s">
        <v>2160</v>
      </c>
      <c r="E2452" s="557" t="s">
        <v>21217</v>
      </c>
      <c r="F2452" s="226"/>
    </row>
    <row r="2453" spans="1:6">
      <c r="A2453">
        <v>38069</v>
      </c>
      <c r="B2453" t="s">
        <v>22537</v>
      </c>
      <c r="C2453" t="s">
        <v>2747</v>
      </c>
      <c r="D2453" t="s">
        <v>2160</v>
      </c>
      <c r="E2453" s="557" t="s">
        <v>11807</v>
      </c>
      <c r="F2453" s="225"/>
    </row>
    <row r="2454" spans="1:6">
      <c r="A2454">
        <v>38077</v>
      </c>
      <c r="B2454" t="s">
        <v>22538</v>
      </c>
      <c r="C2454" t="s">
        <v>2747</v>
      </c>
      <c r="D2454" t="s">
        <v>2160</v>
      </c>
      <c r="E2454" s="557" t="s">
        <v>11589</v>
      </c>
      <c r="F2454" s="226"/>
    </row>
    <row r="2455" spans="1:6">
      <c r="A2455">
        <v>38073</v>
      </c>
      <c r="B2455" t="s">
        <v>22539</v>
      </c>
      <c r="C2455" t="s">
        <v>2747</v>
      </c>
      <c r="D2455" t="s">
        <v>2160</v>
      </c>
      <c r="E2455" s="557" t="s">
        <v>8026</v>
      </c>
      <c r="F2455" s="225"/>
    </row>
    <row r="2456" spans="1:6">
      <c r="A2456">
        <v>38112</v>
      </c>
      <c r="B2456" t="s">
        <v>22540</v>
      </c>
      <c r="C2456" t="s">
        <v>2747</v>
      </c>
      <c r="D2456" t="s">
        <v>2160</v>
      </c>
      <c r="E2456" s="557" t="s">
        <v>5021</v>
      </c>
      <c r="F2456" s="226"/>
    </row>
    <row r="2457" spans="1:6">
      <c r="A2457">
        <v>38062</v>
      </c>
      <c r="B2457" t="s">
        <v>22541</v>
      </c>
      <c r="C2457" t="s">
        <v>2747</v>
      </c>
      <c r="D2457" t="s">
        <v>2160</v>
      </c>
      <c r="E2457" s="557" t="s">
        <v>8926</v>
      </c>
      <c r="F2457" s="225"/>
    </row>
    <row r="2458" spans="1:6">
      <c r="A2458">
        <v>12128</v>
      </c>
      <c r="B2458" t="s">
        <v>22542</v>
      </c>
      <c r="C2458" t="s">
        <v>2747</v>
      </c>
      <c r="D2458" t="s">
        <v>2160</v>
      </c>
      <c r="E2458" s="557" t="s">
        <v>18279</v>
      </c>
      <c r="F2458" s="226"/>
    </row>
    <row r="2459" spans="1:6">
      <c r="A2459">
        <v>12129</v>
      </c>
      <c r="B2459" t="s">
        <v>22543</v>
      </c>
      <c r="C2459" t="s">
        <v>2747</v>
      </c>
      <c r="D2459" t="s">
        <v>2160</v>
      </c>
      <c r="E2459" s="557" t="s">
        <v>20288</v>
      </c>
      <c r="F2459" s="225"/>
    </row>
    <row r="2460" spans="1:6">
      <c r="A2460">
        <v>38081</v>
      </c>
      <c r="B2460" t="s">
        <v>22544</v>
      </c>
      <c r="C2460" t="s">
        <v>2747</v>
      </c>
      <c r="D2460" t="s">
        <v>2160</v>
      </c>
      <c r="E2460" s="557" t="s">
        <v>18728</v>
      </c>
      <c r="F2460" s="226"/>
    </row>
    <row r="2461" spans="1:6">
      <c r="A2461">
        <v>38070</v>
      </c>
      <c r="B2461" t="s">
        <v>22545</v>
      </c>
      <c r="C2461" t="s">
        <v>2747</v>
      </c>
      <c r="D2461" t="s">
        <v>2160</v>
      </c>
      <c r="E2461" s="557" t="s">
        <v>9066</v>
      </c>
      <c r="F2461" s="225"/>
    </row>
    <row r="2462" spans="1:6">
      <c r="A2462">
        <v>38074</v>
      </c>
      <c r="B2462" t="s">
        <v>22546</v>
      </c>
      <c r="C2462" t="s">
        <v>2747</v>
      </c>
      <c r="D2462" t="s">
        <v>2160</v>
      </c>
      <c r="E2462" s="557" t="s">
        <v>13761</v>
      </c>
      <c r="F2462" s="226"/>
    </row>
    <row r="2463" spans="1:6">
      <c r="A2463">
        <v>38079</v>
      </c>
      <c r="B2463" t="s">
        <v>22547</v>
      </c>
      <c r="C2463" t="s">
        <v>2747</v>
      </c>
      <c r="D2463" t="s">
        <v>2160</v>
      </c>
      <c r="E2463" s="557" t="s">
        <v>18774</v>
      </c>
      <c r="F2463" s="225"/>
    </row>
    <row r="2464" spans="1:6">
      <c r="A2464">
        <v>38072</v>
      </c>
      <c r="B2464" t="s">
        <v>22548</v>
      </c>
      <c r="C2464" t="s">
        <v>2747</v>
      </c>
      <c r="D2464" t="s">
        <v>2160</v>
      </c>
      <c r="E2464" s="557" t="s">
        <v>18915</v>
      </c>
      <c r="F2464" s="226"/>
    </row>
    <row r="2465" spans="1:6">
      <c r="A2465">
        <v>38068</v>
      </c>
      <c r="B2465" t="s">
        <v>22549</v>
      </c>
      <c r="C2465" t="s">
        <v>2747</v>
      </c>
      <c r="D2465" t="s">
        <v>2160</v>
      </c>
      <c r="E2465" s="557" t="s">
        <v>9649</v>
      </c>
      <c r="F2465" s="225"/>
    </row>
    <row r="2466" spans="1:6">
      <c r="A2466">
        <v>38071</v>
      </c>
      <c r="B2466" t="s">
        <v>22550</v>
      </c>
      <c r="C2466" t="s">
        <v>2747</v>
      </c>
      <c r="D2466" t="s">
        <v>2160</v>
      </c>
      <c r="E2466" s="557" t="s">
        <v>7296</v>
      </c>
      <c r="F2466" s="226"/>
    </row>
    <row r="2467" spans="1:6">
      <c r="A2467">
        <v>38412</v>
      </c>
      <c r="B2467" t="s">
        <v>22551</v>
      </c>
      <c r="C2467" t="s">
        <v>2747</v>
      </c>
      <c r="D2467" t="s">
        <v>2746</v>
      </c>
      <c r="E2467" s="557" t="s">
        <v>22552</v>
      </c>
      <c r="F2467" s="225"/>
    </row>
    <row r="2468" spans="1:6">
      <c r="A2468">
        <v>3405</v>
      </c>
      <c r="B2468" t="s">
        <v>22553</v>
      </c>
      <c r="C2468" t="s">
        <v>2747</v>
      </c>
      <c r="D2468" t="s">
        <v>2160</v>
      </c>
      <c r="E2468" s="557" t="s">
        <v>19127</v>
      </c>
      <c r="F2468" s="226"/>
    </row>
    <row r="2469" spans="1:6">
      <c r="A2469">
        <v>3394</v>
      </c>
      <c r="B2469" t="s">
        <v>22554</v>
      </c>
      <c r="C2469" t="s">
        <v>2747</v>
      </c>
      <c r="D2469" t="s">
        <v>2160</v>
      </c>
      <c r="E2469" s="557" t="s">
        <v>22555</v>
      </c>
      <c r="F2469" s="225"/>
    </row>
    <row r="2470" spans="1:6">
      <c r="A2470">
        <v>3393</v>
      </c>
      <c r="B2470" t="s">
        <v>22556</v>
      </c>
      <c r="C2470" t="s">
        <v>2747</v>
      </c>
      <c r="D2470" t="s">
        <v>2160</v>
      </c>
      <c r="E2470" s="557" t="s">
        <v>22557</v>
      </c>
      <c r="F2470" s="226"/>
    </row>
    <row r="2471" spans="1:6">
      <c r="A2471">
        <v>3406</v>
      </c>
      <c r="B2471" t="s">
        <v>22558</v>
      </c>
      <c r="C2471" t="s">
        <v>2747</v>
      </c>
      <c r="D2471" t="s">
        <v>2746</v>
      </c>
      <c r="E2471" s="557" t="s">
        <v>18862</v>
      </c>
      <c r="F2471" s="225"/>
    </row>
    <row r="2472" spans="1:6">
      <c r="A2472">
        <v>3395</v>
      </c>
      <c r="B2472" t="s">
        <v>22559</v>
      </c>
      <c r="C2472" t="s">
        <v>2747</v>
      </c>
      <c r="D2472" t="s">
        <v>2160</v>
      </c>
      <c r="E2472" s="557" t="s">
        <v>22560</v>
      </c>
      <c r="F2472" s="226"/>
    </row>
    <row r="2473" spans="1:6">
      <c r="A2473">
        <v>3398</v>
      </c>
      <c r="B2473" t="s">
        <v>22561</v>
      </c>
      <c r="C2473" t="s">
        <v>2747</v>
      </c>
      <c r="D2473" t="s">
        <v>2160</v>
      </c>
      <c r="E2473" s="557" t="s">
        <v>8985</v>
      </c>
      <c r="F2473" s="225"/>
    </row>
    <row r="2474" spans="1:6">
      <c r="A2474">
        <v>34377</v>
      </c>
      <c r="B2474" t="s">
        <v>22562</v>
      </c>
      <c r="C2474" t="s">
        <v>2747</v>
      </c>
      <c r="D2474" t="s">
        <v>2160</v>
      </c>
      <c r="E2474" s="557" t="s">
        <v>17784</v>
      </c>
      <c r="F2474" s="226"/>
    </row>
    <row r="2475" spans="1:6">
      <c r="A2475">
        <v>40662</v>
      </c>
      <c r="B2475" t="s">
        <v>22563</v>
      </c>
      <c r="C2475" t="s">
        <v>2747</v>
      </c>
      <c r="D2475" t="s">
        <v>2749</v>
      </c>
      <c r="E2475" s="557" t="s">
        <v>15392</v>
      </c>
      <c r="F2475" s="225"/>
    </row>
    <row r="2476" spans="1:6">
      <c r="A2476">
        <v>3437</v>
      </c>
      <c r="B2476" t="s">
        <v>22564</v>
      </c>
      <c r="C2476" t="s">
        <v>2748</v>
      </c>
      <c r="D2476" t="s">
        <v>2749</v>
      </c>
      <c r="E2476" s="557" t="s">
        <v>17785</v>
      </c>
      <c r="F2476" s="226"/>
    </row>
    <row r="2477" spans="1:6">
      <c r="A2477">
        <v>11190</v>
      </c>
      <c r="B2477" t="s">
        <v>22565</v>
      </c>
      <c r="C2477" t="s">
        <v>2747</v>
      </c>
      <c r="D2477" t="s">
        <v>2749</v>
      </c>
      <c r="E2477" s="557" t="s">
        <v>22566</v>
      </c>
      <c r="F2477" s="225"/>
    </row>
    <row r="2478" spans="1:6">
      <c r="A2478">
        <v>3428</v>
      </c>
      <c r="B2478" t="s">
        <v>22567</v>
      </c>
      <c r="C2478" t="s">
        <v>2748</v>
      </c>
      <c r="D2478" t="s">
        <v>2749</v>
      </c>
      <c r="E2478" s="557" t="s">
        <v>17786</v>
      </c>
      <c r="F2478" s="226"/>
    </row>
    <row r="2479" spans="1:6">
      <c r="A2479">
        <v>3429</v>
      </c>
      <c r="B2479" t="s">
        <v>22568</v>
      </c>
      <c r="C2479" t="s">
        <v>2748</v>
      </c>
      <c r="D2479" t="s">
        <v>2749</v>
      </c>
      <c r="E2479" s="557" t="s">
        <v>17787</v>
      </c>
      <c r="F2479" s="225"/>
    </row>
    <row r="2480" spans="1:6">
      <c r="A2480">
        <v>34370</v>
      </c>
      <c r="B2480" t="s">
        <v>22569</v>
      </c>
      <c r="C2480" t="s">
        <v>2747</v>
      </c>
      <c r="D2480" t="s">
        <v>2160</v>
      </c>
      <c r="E2480" s="557" t="s">
        <v>17788</v>
      </c>
      <c r="F2480" s="226"/>
    </row>
    <row r="2481" spans="1:6">
      <c r="A2481">
        <v>34372</v>
      </c>
      <c r="B2481" t="s">
        <v>22570</v>
      </c>
      <c r="C2481" t="s">
        <v>2747</v>
      </c>
      <c r="D2481" t="s">
        <v>2160</v>
      </c>
      <c r="E2481" s="557" t="s">
        <v>17789</v>
      </c>
      <c r="F2481" s="225"/>
    </row>
    <row r="2482" spans="1:6">
      <c r="A2482">
        <v>36896</v>
      </c>
      <c r="B2482" t="s">
        <v>22571</v>
      </c>
      <c r="C2482" t="s">
        <v>2747</v>
      </c>
      <c r="D2482" t="s">
        <v>2746</v>
      </c>
      <c r="E2482" s="557" t="s">
        <v>17790</v>
      </c>
      <c r="F2482" s="226"/>
    </row>
    <row r="2483" spans="1:6">
      <c r="A2483">
        <v>34367</v>
      </c>
      <c r="B2483" t="s">
        <v>22572</v>
      </c>
      <c r="C2483" t="s">
        <v>2747</v>
      </c>
      <c r="D2483" t="s">
        <v>2160</v>
      </c>
      <c r="E2483" s="557" t="s">
        <v>17791</v>
      </c>
      <c r="F2483" s="225"/>
    </row>
    <row r="2484" spans="1:6">
      <c r="A2484">
        <v>36897</v>
      </c>
      <c r="B2484" t="s">
        <v>22573</v>
      </c>
      <c r="C2484" t="s">
        <v>2747</v>
      </c>
      <c r="D2484" t="s">
        <v>2160</v>
      </c>
      <c r="E2484" s="557" t="s">
        <v>17792</v>
      </c>
      <c r="F2484" s="226"/>
    </row>
    <row r="2485" spans="1:6">
      <c r="A2485">
        <v>34369</v>
      </c>
      <c r="B2485" t="s">
        <v>22574</v>
      </c>
      <c r="C2485" t="s">
        <v>2747</v>
      </c>
      <c r="D2485" t="s">
        <v>2160</v>
      </c>
      <c r="E2485" s="557" t="s">
        <v>17793</v>
      </c>
      <c r="F2485" s="225"/>
    </row>
    <row r="2486" spans="1:6">
      <c r="A2486">
        <v>34364</v>
      </c>
      <c r="B2486" t="s">
        <v>22575</v>
      </c>
      <c r="C2486" t="s">
        <v>2747</v>
      </c>
      <c r="D2486" t="s">
        <v>2160</v>
      </c>
      <c r="E2486" s="557" t="s">
        <v>17794</v>
      </c>
      <c r="F2486" s="226"/>
    </row>
    <row r="2487" spans="1:6">
      <c r="A2487">
        <v>40659</v>
      </c>
      <c r="B2487" t="s">
        <v>22576</v>
      </c>
      <c r="C2487" t="s">
        <v>2748</v>
      </c>
      <c r="D2487" t="s">
        <v>2749</v>
      </c>
      <c r="E2487" s="557" t="s">
        <v>17795</v>
      </c>
      <c r="F2487" s="225"/>
    </row>
    <row r="2488" spans="1:6">
      <c r="A2488">
        <v>40660</v>
      </c>
      <c r="B2488" t="s">
        <v>22577</v>
      </c>
      <c r="C2488" t="s">
        <v>2748</v>
      </c>
      <c r="D2488" t="s">
        <v>2749</v>
      </c>
      <c r="E2488" s="557" t="s">
        <v>17796</v>
      </c>
      <c r="F2488" s="226"/>
    </row>
    <row r="2489" spans="1:6">
      <c r="A2489">
        <v>40661</v>
      </c>
      <c r="B2489" t="s">
        <v>22578</v>
      </c>
      <c r="C2489" t="s">
        <v>2748</v>
      </c>
      <c r="D2489" t="s">
        <v>2749</v>
      </c>
      <c r="E2489" s="557" t="s">
        <v>17797</v>
      </c>
      <c r="F2489" s="225"/>
    </row>
    <row r="2490" spans="1:6">
      <c r="A2490">
        <v>3421</v>
      </c>
      <c r="B2490" t="s">
        <v>22579</v>
      </c>
      <c r="C2490" t="s">
        <v>2748</v>
      </c>
      <c r="D2490" t="s">
        <v>2749</v>
      </c>
      <c r="E2490" s="557" t="s">
        <v>17798</v>
      </c>
      <c r="F2490" s="226"/>
    </row>
    <row r="2491" spans="1:6">
      <c r="A2491">
        <v>599</v>
      </c>
      <c r="B2491" t="s">
        <v>22580</v>
      </c>
      <c r="C2491" t="s">
        <v>2748</v>
      </c>
      <c r="D2491" t="s">
        <v>2160</v>
      </c>
      <c r="E2491" s="557" t="s">
        <v>17799</v>
      </c>
      <c r="F2491" s="225"/>
    </row>
    <row r="2492" spans="1:6">
      <c r="A2492">
        <v>34381</v>
      </c>
      <c r="B2492" t="s">
        <v>22581</v>
      </c>
      <c r="C2492" t="s">
        <v>2747</v>
      </c>
      <c r="D2492" t="s">
        <v>2160</v>
      </c>
      <c r="E2492" s="557" t="s">
        <v>17800</v>
      </c>
      <c r="F2492" s="226"/>
    </row>
    <row r="2493" spans="1:6">
      <c r="A2493">
        <v>3423</v>
      </c>
      <c r="B2493" t="s">
        <v>22582</v>
      </c>
      <c r="C2493" t="s">
        <v>2748</v>
      </c>
      <c r="D2493" t="s">
        <v>2749</v>
      </c>
      <c r="E2493" s="557" t="s">
        <v>17801</v>
      </c>
      <c r="F2493" s="225"/>
    </row>
    <row r="2494" spans="1:6">
      <c r="A2494">
        <v>34797</v>
      </c>
      <c r="B2494" t="s">
        <v>22583</v>
      </c>
      <c r="C2494" t="s">
        <v>2747</v>
      </c>
      <c r="D2494" t="s">
        <v>2749</v>
      </c>
      <c r="E2494" s="557" t="s">
        <v>22584</v>
      </c>
      <c r="F2494" s="226"/>
    </row>
    <row r="2495" spans="1:6">
      <c r="A2495">
        <v>25964</v>
      </c>
      <c r="B2495" t="s">
        <v>22585</v>
      </c>
      <c r="C2495" t="s">
        <v>2745</v>
      </c>
      <c r="D2495" t="s">
        <v>2160</v>
      </c>
      <c r="E2495" s="557" t="s">
        <v>11813</v>
      </c>
      <c r="F2495" s="225"/>
    </row>
    <row r="2496" spans="1:6">
      <c r="A2496">
        <v>41077</v>
      </c>
      <c r="B2496" t="s">
        <v>22586</v>
      </c>
      <c r="C2496" t="s">
        <v>2754</v>
      </c>
      <c r="D2496" t="s">
        <v>2160</v>
      </c>
      <c r="E2496" s="557" t="s">
        <v>22587</v>
      </c>
      <c r="F2496" s="226"/>
    </row>
    <row r="2497" spans="1:6">
      <c r="A2497">
        <v>20159</v>
      </c>
      <c r="B2497" t="s">
        <v>22588</v>
      </c>
      <c r="C2497" t="s">
        <v>2747</v>
      </c>
      <c r="D2497" t="s">
        <v>2160</v>
      </c>
      <c r="E2497" s="557" t="s">
        <v>22589</v>
      </c>
      <c r="F2497" s="225"/>
    </row>
    <row r="2498" spans="1:6">
      <c r="A2498">
        <v>37963</v>
      </c>
      <c r="B2498" t="s">
        <v>22590</v>
      </c>
      <c r="C2498" t="s">
        <v>2747</v>
      </c>
      <c r="D2498" t="s">
        <v>2160</v>
      </c>
      <c r="E2498" s="557" t="s">
        <v>4927</v>
      </c>
      <c r="F2498" s="226"/>
    </row>
    <row r="2499" spans="1:6">
      <c r="A2499">
        <v>37964</v>
      </c>
      <c r="B2499" t="s">
        <v>22591</v>
      </c>
      <c r="C2499" t="s">
        <v>2747</v>
      </c>
      <c r="D2499" t="s">
        <v>2160</v>
      </c>
      <c r="E2499" s="557" t="s">
        <v>6536</v>
      </c>
      <c r="F2499" s="225"/>
    </row>
    <row r="2500" spans="1:6">
      <c r="A2500">
        <v>37965</v>
      </c>
      <c r="B2500" t="s">
        <v>22592</v>
      </c>
      <c r="C2500" t="s">
        <v>2747</v>
      </c>
      <c r="D2500" t="s">
        <v>2160</v>
      </c>
      <c r="E2500" s="557" t="s">
        <v>8835</v>
      </c>
      <c r="F2500" s="226"/>
    </row>
    <row r="2501" spans="1:6">
      <c r="A2501">
        <v>37966</v>
      </c>
      <c r="B2501" t="s">
        <v>22593</v>
      </c>
      <c r="C2501" t="s">
        <v>2747</v>
      </c>
      <c r="D2501" t="s">
        <v>2160</v>
      </c>
      <c r="E2501" s="557" t="s">
        <v>9562</v>
      </c>
      <c r="F2501" s="225"/>
    </row>
    <row r="2502" spans="1:6">
      <c r="A2502">
        <v>37967</v>
      </c>
      <c r="B2502" t="s">
        <v>22594</v>
      </c>
      <c r="C2502" t="s">
        <v>2747</v>
      </c>
      <c r="D2502" t="s">
        <v>2160</v>
      </c>
      <c r="E2502" s="557" t="s">
        <v>13470</v>
      </c>
      <c r="F2502" s="226"/>
    </row>
    <row r="2503" spans="1:6">
      <c r="A2503">
        <v>37968</v>
      </c>
      <c r="B2503" t="s">
        <v>22595</v>
      </c>
      <c r="C2503" t="s">
        <v>2747</v>
      </c>
      <c r="D2503" t="s">
        <v>2160</v>
      </c>
      <c r="E2503" s="557" t="s">
        <v>12709</v>
      </c>
      <c r="F2503" s="225"/>
    </row>
    <row r="2504" spans="1:6">
      <c r="A2504">
        <v>37969</v>
      </c>
      <c r="B2504" t="s">
        <v>22596</v>
      </c>
      <c r="C2504" t="s">
        <v>2747</v>
      </c>
      <c r="D2504" t="s">
        <v>2160</v>
      </c>
      <c r="E2504" s="557" t="s">
        <v>22597</v>
      </c>
      <c r="F2504" s="226"/>
    </row>
    <row r="2505" spans="1:6">
      <c r="A2505">
        <v>37970</v>
      </c>
      <c r="B2505" t="s">
        <v>22598</v>
      </c>
      <c r="C2505" t="s">
        <v>2747</v>
      </c>
      <c r="D2505" t="s">
        <v>2160</v>
      </c>
      <c r="E2505" s="557" t="s">
        <v>22599</v>
      </c>
      <c r="F2505" s="225"/>
    </row>
    <row r="2506" spans="1:6">
      <c r="A2506">
        <v>21118</v>
      </c>
      <c r="B2506" t="s">
        <v>22600</v>
      </c>
      <c r="C2506" t="s">
        <v>2747</v>
      </c>
      <c r="D2506" t="s">
        <v>2746</v>
      </c>
      <c r="E2506" s="557" t="s">
        <v>11839</v>
      </c>
      <c r="F2506" s="226"/>
    </row>
    <row r="2507" spans="1:6">
      <c r="A2507">
        <v>37956</v>
      </c>
      <c r="B2507" t="s">
        <v>22601</v>
      </c>
      <c r="C2507" t="s">
        <v>2747</v>
      </c>
      <c r="D2507" t="s">
        <v>2160</v>
      </c>
      <c r="E2507" s="557" t="s">
        <v>4152</v>
      </c>
      <c r="F2507" s="225"/>
    </row>
    <row r="2508" spans="1:6">
      <c r="A2508">
        <v>37957</v>
      </c>
      <c r="B2508" t="s">
        <v>22602</v>
      </c>
      <c r="C2508" t="s">
        <v>2747</v>
      </c>
      <c r="D2508" t="s">
        <v>2160</v>
      </c>
      <c r="E2508" s="557" t="s">
        <v>11799</v>
      </c>
      <c r="F2508" s="226"/>
    </row>
    <row r="2509" spans="1:6">
      <c r="A2509">
        <v>37958</v>
      </c>
      <c r="B2509" t="s">
        <v>22603</v>
      </c>
      <c r="C2509" t="s">
        <v>2747</v>
      </c>
      <c r="D2509" t="s">
        <v>2160</v>
      </c>
      <c r="E2509" s="557" t="s">
        <v>9562</v>
      </c>
      <c r="F2509" s="225"/>
    </row>
    <row r="2510" spans="1:6">
      <c r="A2510">
        <v>37959</v>
      </c>
      <c r="B2510" t="s">
        <v>22604</v>
      </c>
      <c r="C2510" t="s">
        <v>2747</v>
      </c>
      <c r="D2510" t="s">
        <v>2160</v>
      </c>
      <c r="E2510" s="557" t="s">
        <v>13470</v>
      </c>
      <c r="F2510" s="226"/>
    </row>
    <row r="2511" spans="1:6">
      <c r="A2511">
        <v>37960</v>
      </c>
      <c r="B2511" t="s">
        <v>22605</v>
      </c>
      <c r="C2511" t="s">
        <v>2747</v>
      </c>
      <c r="D2511" t="s">
        <v>2160</v>
      </c>
      <c r="E2511" s="557" t="s">
        <v>18718</v>
      </c>
      <c r="F2511" s="225"/>
    </row>
    <row r="2512" spans="1:6">
      <c r="A2512">
        <v>37961</v>
      </c>
      <c r="B2512" t="s">
        <v>22606</v>
      </c>
      <c r="C2512" t="s">
        <v>2747</v>
      </c>
      <c r="D2512" t="s">
        <v>2160</v>
      </c>
      <c r="E2512" s="557" t="s">
        <v>18818</v>
      </c>
      <c r="F2512" s="226"/>
    </row>
    <row r="2513" spans="1:6">
      <c r="A2513">
        <v>37962</v>
      </c>
      <c r="B2513" t="s">
        <v>22607</v>
      </c>
      <c r="C2513" t="s">
        <v>2747</v>
      </c>
      <c r="D2513" t="s">
        <v>2160</v>
      </c>
      <c r="E2513" s="557" t="s">
        <v>22608</v>
      </c>
      <c r="F2513" s="225"/>
    </row>
    <row r="2514" spans="1:6">
      <c r="A2514">
        <v>3533</v>
      </c>
      <c r="B2514" t="s">
        <v>22609</v>
      </c>
      <c r="C2514" t="s">
        <v>2747</v>
      </c>
      <c r="D2514" t="s">
        <v>2160</v>
      </c>
      <c r="E2514" s="557" t="s">
        <v>4528</v>
      </c>
      <c r="F2514" s="226"/>
    </row>
    <row r="2515" spans="1:6">
      <c r="A2515">
        <v>3538</v>
      </c>
      <c r="B2515" t="s">
        <v>22610</v>
      </c>
      <c r="C2515" t="s">
        <v>2747</v>
      </c>
      <c r="D2515" t="s">
        <v>2160</v>
      </c>
      <c r="E2515" s="557" t="s">
        <v>4008</v>
      </c>
      <c r="F2515" s="225"/>
    </row>
    <row r="2516" spans="1:6">
      <c r="A2516">
        <v>3497</v>
      </c>
      <c r="B2516" t="s">
        <v>22611</v>
      </c>
      <c r="C2516" t="s">
        <v>2747</v>
      </c>
      <c r="D2516" t="s">
        <v>2160</v>
      </c>
      <c r="E2516" s="557" t="s">
        <v>12084</v>
      </c>
      <c r="F2516" s="226"/>
    </row>
    <row r="2517" spans="1:6">
      <c r="A2517">
        <v>3498</v>
      </c>
      <c r="B2517" t="s">
        <v>22612</v>
      </c>
      <c r="C2517" t="s">
        <v>2747</v>
      </c>
      <c r="D2517" t="s">
        <v>2160</v>
      </c>
      <c r="E2517" s="557" t="s">
        <v>18824</v>
      </c>
      <c r="F2517" s="225"/>
    </row>
    <row r="2518" spans="1:6">
      <c r="A2518">
        <v>3496</v>
      </c>
      <c r="B2518" t="s">
        <v>22613</v>
      </c>
      <c r="C2518" t="s">
        <v>2747</v>
      </c>
      <c r="D2518" t="s">
        <v>2160</v>
      </c>
      <c r="E2518" s="557" t="s">
        <v>5972</v>
      </c>
      <c r="F2518" s="226"/>
    </row>
    <row r="2519" spans="1:6">
      <c r="A2519">
        <v>38429</v>
      </c>
      <c r="B2519" t="s">
        <v>22614</v>
      </c>
      <c r="C2519" t="s">
        <v>2747</v>
      </c>
      <c r="D2519" t="s">
        <v>2160</v>
      </c>
      <c r="E2519" s="557" t="s">
        <v>8979</v>
      </c>
      <c r="F2519" s="225"/>
    </row>
    <row r="2520" spans="1:6">
      <c r="A2520">
        <v>38431</v>
      </c>
      <c r="B2520" t="s">
        <v>22615</v>
      </c>
      <c r="C2520" t="s">
        <v>2747</v>
      </c>
      <c r="D2520" t="s">
        <v>2160</v>
      </c>
      <c r="E2520" s="557" t="s">
        <v>11369</v>
      </c>
      <c r="F2520" s="226"/>
    </row>
    <row r="2521" spans="1:6">
      <c r="A2521">
        <v>38430</v>
      </c>
      <c r="B2521" t="s">
        <v>22616</v>
      </c>
      <c r="C2521" t="s">
        <v>2747</v>
      </c>
      <c r="D2521" t="s">
        <v>2160</v>
      </c>
      <c r="E2521" s="557" t="s">
        <v>11249</v>
      </c>
      <c r="F2521" s="225"/>
    </row>
    <row r="2522" spans="1:6">
      <c r="A2522">
        <v>36348</v>
      </c>
      <c r="B2522" t="s">
        <v>22617</v>
      </c>
      <c r="C2522" t="s">
        <v>2747</v>
      </c>
      <c r="D2522" t="s">
        <v>2749</v>
      </c>
      <c r="E2522" s="557" t="s">
        <v>18248</v>
      </c>
      <c r="F2522" s="226"/>
    </row>
    <row r="2523" spans="1:6">
      <c r="A2523">
        <v>36349</v>
      </c>
      <c r="B2523" t="s">
        <v>22618</v>
      </c>
      <c r="C2523" t="s">
        <v>2747</v>
      </c>
      <c r="D2523" t="s">
        <v>2749</v>
      </c>
      <c r="E2523" s="557" t="s">
        <v>8831</v>
      </c>
      <c r="F2523" s="225"/>
    </row>
    <row r="2524" spans="1:6">
      <c r="A2524">
        <v>38433</v>
      </c>
      <c r="B2524" t="s">
        <v>22619</v>
      </c>
      <c r="C2524" t="s">
        <v>2747</v>
      </c>
      <c r="D2524" t="s">
        <v>2749</v>
      </c>
      <c r="E2524" s="557" t="s">
        <v>5328</v>
      </c>
      <c r="F2524" s="226"/>
    </row>
    <row r="2525" spans="1:6">
      <c r="A2525">
        <v>38440</v>
      </c>
      <c r="B2525" t="s">
        <v>22620</v>
      </c>
      <c r="C2525" t="s">
        <v>2747</v>
      </c>
      <c r="D2525" t="s">
        <v>2749</v>
      </c>
      <c r="E2525" s="557" t="s">
        <v>22621</v>
      </c>
      <c r="F2525" s="225"/>
    </row>
    <row r="2526" spans="1:6">
      <c r="A2526">
        <v>36359</v>
      </c>
      <c r="B2526" t="s">
        <v>22622</v>
      </c>
      <c r="C2526" t="s">
        <v>2747</v>
      </c>
      <c r="D2526" t="s">
        <v>2749</v>
      </c>
      <c r="E2526" s="557" t="s">
        <v>8850</v>
      </c>
      <c r="F2526" s="226"/>
    </row>
    <row r="2527" spans="1:6">
      <c r="A2527">
        <v>36360</v>
      </c>
      <c r="B2527" t="s">
        <v>22623</v>
      </c>
      <c r="C2527" t="s">
        <v>2747</v>
      </c>
      <c r="D2527" t="s">
        <v>2749</v>
      </c>
      <c r="E2527" s="557" t="s">
        <v>8552</v>
      </c>
      <c r="F2527" s="225"/>
    </row>
    <row r="2528" spans="1:6">
      <c r="A2528">
        <v>38434</v>
      </c>
      <c r="B2528" t="s">
        <v>22624</v>
      </c>
      <c r="C2528" t="s">
        <v>2747</v>
      </c>
      <c r="D2528" t="s">
        <v>2749</v>
      </c>
      <c r="E2528" s="557" t="s">
        <v>5841</v>
      </c>
      <c r="F2528" s="226"/>
    </row>
    <row r="2529" spans="1:6">
      <c r="A2529">
        <v>38435</v>
      </c>
      <c r="B2529" t="s">
        <v>22625</v>
      </c>
      <c r="C2529" t="s">
        <v>2747</v>
      </c>
      <c r="D2529" t="s">
        <v>2749</v>
      </c>
      <c r="E2529" s="557" t="s">
        <v>9391</v>
      </c>
      <c r="F2529" s="225"/>
    </row>
    <row r="2530" spans="1:6">
      <c r="A2530">
        <v>38436</v>
      </c>
      <c r="B2530" t="s">
        <v>22626</v>
      </c>
      <c r="C2530" t="s">
        <v>2747</v>
      </c>
      <c r="D2530" t="s">
        <v>2749</v>
      </c>
      <c r="E2530" s="557" t="s">
        <v>11367</v>
      </c>
      <c r="F2530" s="226"/>
    </row>
    <row r="2531" spans="1:6">
      <c r="A2531">
        <v>38437</v>
      </c>
      <c r="B2531" t="s">
        <v>22627</v>
      </c>
      <c r="C2531" t="s">
        <v>2747</v>
      </c>
      <c r="D2531" t="s">
        <v>2749</v>
      </c>
      <c r="E2531" s="557" t="s">
        <v>13646</v>
      </c>
      <c r="F2531" s="225"/>
    </row>
    <row r="2532" spans="1:6">
      <c r="A2532">
        <v>38438</v>
      </c>
      <c r="B2532" t="s">
        <v>22628</v>
      </c>
      <c r="C2532" t="s">
        <v>2747</v>
      </c>
      <c r="D2532" t="s">
        <v>2749</v>
      </c>
      <c r="E2532" s="557" t="s">
        <v>22629</v>
      </c>
      <c r="F2532" s="226"/>
    </row>
    <row r="2533" spans="1:6">
      <c r="A2533">
        <v>38439</v>
      </c>
      <c r="B2533" t="s">
        <v>22630</v>
      </c>
      <c r="C2533" t="s">
        <v>2747</v>
      </c>
      <c r="D2533" t="s">
        <v>2749</v>
      </c>
      <c r="E2533" s="557" t="s">
        <v>22631</v>
      </c>
      <c r="F2533" s="225"/>
    </row>
    <row r="2534" spans="1:6">
      <c r="A2534">
        <v>10836</v>
      </c>
      <c r="B2534" t="s">
        <v>22632</v>
      </c>
      <c r="C2534" t="s">
        <v>2747</v>
      </c>
      <c r="D2534" t="s">
        <v>2160</v>
      </c>
      <c r="E2534" s="557" t="s">
        <v>11941</v>
      </c>
      <c r="F2534" s="226"/>
    </row>
    <row r="2535" spans="1:6">
      <c r="A2535">
        <v>20128</v>
      </c>
      <c r="B2535" t="s">
        <v>22633</v>
      </c>
      <c r="C2535" t="s">
        <v>2747</v>
      </c>
      <c r="D2535" t="s">
        <v>2160</v>
      </c>
      <c r="E2535" s="557" t="s">
        <v>18581</v>
      </c>
      <c r="F2535" s="225"/>
    </row>
    <row r="2536" spans="1:6">
      <c r="A2536">
        <v>20131</v>
      </c>
      <c r="B2536" t="s">
        <v>22634</v>
      </c>
      <c r="C2536" t="s">
        <v>2747</v>
      </c>
      <c r="D2536" t="s">
        <v>2160</v>
      </c>
      <c r="E2536" s="557" t="s">
        <v>22635</v>
      </c>
      <c r="F2536" s="226"/>
    </row>
    <row r="2537" spans="1:6">
      <c r="A2537">
        <v>3521</v>
      </c>
      <c r="B2537" t="s">
        <v>22636</v>
      </c>
      <c r="C2537" t="s">
        <v>2747</v>
      </c>
      <c r="D2537" t="s">
        <v>2160</v>
      </c>
      <c r="E2537" s="557" t="s">
        <v>18274</v>
      </c>
      <c r="F2537" s="225"/>
    </row>
    <row r="2538" spans="1:6">
      <c r="A2538">
        <v>3531</v>
      </c>
      <c r="B2538" t="s">
        <v>22637</v>
      </c>
      <c r="C2538" t="s">
        <v>2747</v>
      </c>
      <c r="D2538" t="s">
        <v>2160</v>
      </c>
      <c r="E2538" s="557" t="s">
        <v>19276</v>
      </c>
      <c r="F2538" s="226"/>
    </row>
    <row r="2539" spans="1:6">
      <c r="A2539">
        <v>3522</v>
      </c>
      <c r="B2539" t="s">
        <v>22638</v>
      </c>
      <c r="C2539" t="s">
        <v>2747</v>
      </c>
      <c r="D2539" t="s">
        <v>2160</v>
      </c>
      <c r="E2539" s="557" t="s">
        <v>9263</v>
      </c>
      <c r="F2539" s="225"/>
    </row>
    <row r="2540" spans="1:6">
      <c r="A2540">
        <v>3527</v>
      </c>
      <c r="B2540" t="s">
        <v>22639</v>
      </c>
      <c r="C2540" t="s">
        <v>2747</v>
      </c>
      <c r="D2540" t="s">
        <v>2160</v>
      </c>
      <c r="E2540" s="557" t="s">
        <v>8906</v>
      </c>
      <c r="F2540" s="226"/>
    </row>
    <row r="2541" spans="1:6">
      <c r="A2541">
        <v>10835</v>
      </c>
      <c r="B2541" t="s">
        <v>22640</v>
      </c>
      <c r="C2541" t="s">
        <v>2747</v>
      </c>
      <c r="D2541" t="s">
        <v>2160</v>
      </c>
      <c r="E2541" s="557" t="s">
        <v>4152</v>
      </c>
      <c r="F2541" s="225"/>
    </row>
    <row r="2542" spans="1:6">
      <c r="A2542">
        <v>3475</v>
      </c>
      <c r="B2542" t="s">
        <v>22641</v>
      </c>
      <c r="C2542" t="s">
        <v>2747</v>
      </c>
      <c r="D2542" t="s">
        <v>2160</v>
      </c>
      <c r="E2542" s="557" t="s">
        <v>9262</v>
      </c>
      <c r="F2542" s="226"/>
    </row>
    <row r="2543" spans="1:6">
      <c r="A2543">
        <v>3485</v>
      </c>
      <c r="B2543" t="s">
        <v>22642</v>
      </c>
      <c r="C2543" t="s">
        <v>2747</v>
      </c>
      <c r="D2543" t="s">
        <v>2160</v>
      </c>
      <c r="E2543" s="557" t="s">
        <v>12558</v>
      </c>
      <c r="F2543" s="225"/>
    </row>
    <row r="2544" spans="1:6">
      <c r="A2544">
        <v>3534</v>
      </c>
      <c r="B2544" t="s">
        <v>22643</v>
      </c>
      <c r="C2544" t="s">
        <v>2747</v>
      </c>
      <c r="D2544" t="s">
        <v>2160</v>
      </c>
      <c r="E2544" s="557" t="s">
        <v>6698</v>
      </c>
      <c r="F2544" s="226"/>
    </row>
    <row r="2545" spans="1:6">
      <c r="A2545">
        <v>3543</v>
      </c>
      <c r="B2545" t="s">
        <v>22644</v>
      </c>
      <c r="C2545" t="s">
        <v>2747</v>
      </c>
      <c r="D2545" t="s">
        <v>2160</v>
      </c>
      <c r="E2545" s="557" t="s">
        <v>5029</v>
      </c>
      <c r="F2545" s="225"/>
    </row>
    <row r="2546" spans="1:6">
      <c r="A2546">
        <v>3482</v>
      </c>
      <c r="B2546" t="s">
        <v>22645</v>
      </c>
      <c r="C2546" t="s">
        <v>2747</v>
      </c>
      <c r="D2546" t="s">
        <v>2160</v>
      </c>
      <c r="E2546" s="557" t="s">
        <v>8818</v>
      </c>
      <c r="F2546" s="226"/>
    </row>
    <row r="2547" spans="1:6">
      <c r="A2547">
        <v>3505</v>
      </c>
      <c r="B2547" t="s">
        <v>22646</v>
      </c>
      <c r="C2547" t="s">
        <v>2747</v>
      </c>
      <c r="D2547" t="s">
        <v>2160</v>
      </c>
      <c r="E2547" s="557" t="s">
        <v>5285</v>
      </c>
      <c r="F2547" s="225"/>
    </row>
    <row r="2548" spans="1:6">
      <c r="A2548">
        <v>3516</v>
      </c>
      <c r="B2548" t="s">
        <v>22647</v>
      </c>
      <c r="C2548" t="s">
        <v>2747</v>
      </c>
      <c r="D2548" t="s">
        <v>2160</v>
      </c>
      <c r="E2548" s="557" t="s">
        <v>5159</v>
      </c>
      <c r="F2548" s="226"/>
    </row>
    <row r="2549" spans="1:6">
      <c r="A2549">
        <v>3517</v>
      </c>
      <c r="B2549" t="s">
        <v>22648</v>
      </c>
      <c r="C2549" t="s">
        <v>2747</v>
      </c>
      <c r="D2549" t="s">
        <v>2160</v>
      </c>
      <c r="E2549" s="557" t="s">
        <v>4159</v>
      </c>
      <c r="F2549" s="225"/>
    </row>
    <row r="2550" spans="1:6">
      <c r="A2550">
        <v>3515</v>
      </c>
      <c r="B2550" t="s">
        <v>22649</v>
      </c>
      <c r="C2550" t="s">
        <v>2747</v>
      </c>
      <c r="D2550" t="s">
        <v>2160</v>
      </c>
      <c r="E2550" s="557" t="s">
        <v>11710</v>
      </c>
      <c r="F2550" s="226"/>
    </row>
    <row r="2551" spans="1:6">
      <c r="A2551">
        <v>20147</v>
      </c>
      <c r="B2551" t="s">
        <v>22650</v>
      </c>
      <c r="C2551" t="s">
        <v>2747</v>
      </c>
      <c r="D2551" t="s">
        <v>2160</v>
      </c>
      <c r="E2551" s="557" t="s">
        <v>17892</v>
      </c>
      <c r="F2551" s="225"/>
    </row>
    <row r="2552" spans="1:6">
      <c r="A2552">
        <v>3524</v>
      </c>
      <c r="B2552" t="s">
        <v>22651</v>
      </c>
      <c r="C2552" t="s">
        <v>2747</v>
      </c>
      <c r="D2552" t="s">
        <v>2160</v>
      </c>
      <c r="E2552" s="557" t="s">
        <v>11756</v>
      </c>
      <c r="F2552" s="226"/>
    </row>
    <row r="2553" spans="1:6">
      <c r="A2553">
        <v>3532</v>
      </c>
      <c r="B2553" t="s">
        <v>22652</v>
      </c>
      <c r="C2553" t="s">
        <v>2747</v>
      </c>
      <c r="D2553" t="s">
        <v>2160</v>
      </c>
      <c r="E2553" s="557" t="s">
        <v>18795</v>
      </c>
      <c r="F2553" s="225"/>
    </row>
    <row r="2554" spans="1:6">
      <c r="A2554">
        <v>3528</v>
      </c>
      <c r="B2554" t="s">
        <v>22653</v>
      </c>
      <c r="C2554" t="s">
        <v>2747</v>
      </c>
      <c r="D2554" t="s">
        <v>2160</v>
      </c>
      <c r="E2554" s="557" t="s">
        <v>5989</v>
      </c>
      <c r="F2554" s="226"/>
    </row>
    <row r="2555" spans="1:6">
      <c r="A2555">
        <v>37952</v>
      </c>
      <c r="B2555" t="s">
        <v>22654</v>
      </c>
      <c r="C2555" t="s">
        <v>2747</v>
      </c>
      <c r="D2555" t="s">
        <v>2160</v>
      </c>
      <c r="E2555" s="557" t="s">
        <v>12520</v>
      </c>
      <c r="F2555" s="225"/>
    </row>
    <row r="2556" spans="1:6">
      <c r="A2556">
        <v>37951</v>
      </c>
      <c r="B2556" t="s">
        <v>22655</v>
      </c>
      <c r="C2556" t="s">
        <v>2747</v>
      </c>
      <c r="D2556" t="s">
        <v>2160</v>
      </c>
      <c r="E2556" s="557" t="s">
        <v>4562</v>
      </c>
      <c r="F2556" s="226"/>
    </row>
    <row r="2557" spans="1:6">
      <c r="A2557">
        <v>3518</v>
      </c>
      <c r="B2557" t="s">
        <v>22656</v>
      </c>
      <c r="C2557" t="s">
        <v>2747</v>
      </c>
      <c r="D2557" t="s">
        <v>2160</v>
      </c>
      <c r="E2557" s="557" t="s">
        <v>4045</v>
      </c>
      <c r="F2557" s="225"/>
    </row>
    <row r="2558" spans="1:6">
      <c r="A2558">
        <v>3519</v>
      </c>
      <c r="B2558" t="s">
        <v>22657</v>
      </c>
      <c r="C2558" t="s">
        <v>2747</v>
      </c>
      <c r="D2558" t="s">
        <v>2160</v>
      </c>
      <c r="E2558" s="557" t="s">
        <v>8855</v>
      </c>
      <c r="F2558" s="226"/>
    </row>
    <row r="2559" spans="1:6">
      <c r="A2559">
        <v>3520</v>
      </c>
      <c r="B2559" t="s">
        <v>22658</v>
      </c>
      <c r="C2559" t="s">
        <v>2747</v>
      </c>
      <c r="D2559" t="s">
        <v>2160</v>
      </c>
      <c r="E2559" s="557" t="s">
        <v>9383</v>
      </c>
      <c r="F2559" s="225"/>
    </row>
    <row r="2560" spans="1:6">
      <c r="A2560">
        <v>37950</v>
      </c>
      <c r="B2560" t="s">
        <v>22659</v>
      </c>
      <c r="C2560" t="s">
        <v>2747</v>
      </c>
      <c r="D2560" t="s">
        <v>2160</v>
      </c>
      <c r="E2560" s="557" t="s">
        <v>22635</v>
      </c>
      <c r="F2560" s="226"/>
    </row>
    <row r="2561" spans="1:6">
      <c r="A2561">
        <v>37949</v>
      </c>
      <c r="B2561" t="s">
        <v>22660</v>
      </c>
      <c r="C2561" t="s">
        <v>2747</v>
      </c>
      <c r="D2561" t="s">
        <v>2160</v>
      </c>
      <c r="E2561" s="557" t="s">
        <v>7895</v>
      </c>
      <c r="F2561" s="225"/>
    </row>
    <row r="2562" spans="1:6">
      <c r="A2562">
        <v>3526</v>
      </c>
      <c r="B2562" t="s">
        <v>22661</v>
      </c>
      <c r="C2562" t="s">
        <v>2747</v>
      </c>
      <c r="D2562" t="s">
        <v>2160</v>
      </c>
      <c r="E2562" s="557" t="s">
        <v>20796</v>
      </c>
      <c r="F2562" s="226"/>
    </row>
    <row r="2563" spans="1:6">
      <c r="A2563">
        <v>3509</v>
      </c>
      <c r="B2563" t="s">
        <v>22662</v>
      </c>
      <c r="C2563" t="s">
        <v>2747</v>
      </c>
      <c r="D2563" t="s">
        <v>2160</v>
      </c>
      <c r="E2563" s="557" t="s">
        <v>9158</v>
      </c>
      <c r="F2563" s="225"/>
    </row>
    <row r="2564" spans="1:6">
      <c r="A2564">
        <v>3530</v>
      </c>
      <c r="B2564" t="s">
        <v>22663</v>
      </c>
      <c r="C2564" t="s">
        <v>2747</v>
      </c>
      <c r="D2564" t="s">
        <v>2160</v>
      </c>
      <c r="E2564" s="557" t="s">
        <v>22664</v>
      </c>
      <c r="F2564" s="226"/>
    </row>
    <row r="2565" spans="1:6">
      <c r="A2565">
        <v>3542</v>
      </c>
      <c r="B2565" t="s">
        <v>22665</v>
      </c>
      <c r="C2565" t="s">
        <v>2747</v>
      </c>
      <c r="D2565" t="s">
        <v>2160</v>
      </c>
      <c r="E2565" s="557" t="s">
        <v>7827</v>
      </c>
      <c r="F2565" s="225"/>
    </row>
    <row r="2566" spans="1:6">
      <c r="A2566">
        <v>3529</v>
      </c>
      <c r="B2566" t="s">
        <v>22666</v>
      </c>
      <c r="C2566" t="s">
        <v>2747</v>
      </c>
      <c r="D2566" t="s">
        <v>2160</v>
      </c>
      <c r="E2566" s="557" t="s">
        <v>19272</v>
      </c>
      <c r="F2566" s="226"/>
    </row>
    <row r="2567" spans="1:6">
      <c r="A2567">
        <v>3536</v>
      </c>
      <c r="B2567" t="s">
        <v>22667</v>
      </c>
      <c r="C2567" t="s">
        <v>2747</v>
      </c>
      <c r="D2567" t="s">
        <v>2160</v>
      </c>
      <c r="E2567" s="557" t="s">
        <v>9077</v>
      </c>
      <c r="F2567" s="225"/>
    </row>
    <row r="2568" spans="1:6">
      <c r="A2568">
        <v>3535</v>
      </c>
      <c r="B2568" t="s">
        <v>22668</v>
      </c>
      <c r="C2568" t="s">
        <v>2747</v>
      </c>
      <c r="D2568" t="s">
        <v>2160</v>
      </c>
      <c r="E2568" s="557" t="s">
        <v>6095</v>
      </c>
      <c r="F2568" s="226"/>
    </row>
    <row r="2569" spans="1:6">
      <c r="A2569">
        <v>3540</v>
      </c>
      <c r="B2569" t="s">
        <v>22669</v>
      </c>
      <c r="C2569" t="s">
        <v>2747</v>
      </c>
      <c r="D2569" t="s">
        <v>2160</v>
      </c>
      <c r="E2569" s="557" t="s">
        <v>8860</v>
      </c>
      <c r="F2569" s="225"/>
    </row>
    <row r="2570" spans="1:6">
      <c r="A2570">
        <v>3539</v>
      </c>
      <c r="B2570" t="s">
        <v>22670</v>
      </c>
      <c r="C2570" t="s">
        <v>2747</v>
      </c>
      <c r="D2570" t="s">
        <v>2160</v>
      </c>
      <c r="E2570" s="557" t="s">
        <v>22671</v>
      </c>
      <c r="F2570" s="226"/>
    </row>
    <row r="2571" spans="1:6">
      <c r="A2571">
        <v>3513</v>
      </c>
      <c r="B2571" t="s">
        <v>22672</v>
      </c>
      <c r="C2571" t="s">
        <v>2747</v>
      </c>
      <c r="D2571" t="s">
        <v>2160</v>
      </c>
      <c r="E2571" s="557" t="s">
        <v>22673</v>
      </c>
      <c r="F2571" s="225"/>
    </row>
    <row r="2572" spans="1:6">
      <c r="A2572">
        <v>3492</v>
      </c>
      <c r="B2572" t="s">
        <v>22674</v>
      </c>
      <c r="C2572" t="s">
        <v>2747</v>
      </c>
      <c r="D2572" t="s">
        <v>2160</v>
      </c>
      <c r="E2572" s="557" t="s">
        <v>22675</v>
      </c>
      <c r="F2572" s="226"/>
    </row>
    <row r="2573" spans="1:6">
      <c r="A2573">
        <v>3491</v>
      </c>
      <c r="B2573" t="s">
        <v>22676</v>
      </c>
      <c r="C2573" t="s">
        <v>2747</v>
      </c>
      <c r="D2573" t="s">
        <v>2160</v>
      </c>
      <c r="E2573" s="557" t="s">
        <v>13670</v>
      </c>
      <c r="F2573" s="225"/>
    </row>
    <row r="2574" spans="1:6">
      <c r="A2574">
        <v>3493</v>
      </c>
      <c r="B2574" t="s">
        <v>22677</v>
      </c>
      <c r="C2574" t="s">
        <v>2747</v>
      </c>
      <c r="D2574" t="s">
        <v>2160</v>
      </c>
      <c r="E2574" s="557" t="s">
        <v>21598</v>
      </c>
      <c r="F2574" s="226"/>
    </row>
    <row r="2575" spans="1:6">
      <c r="A2575">
        <v>12628</v>
      </c>
      <c r="B2575" t="s">
        <v>22678</v>
      </c>
      <c r="C2575" t="s">
        <v>2747</v>
      </c>
      <c r="D2575" t="s">
        <v>2749</v>
      </c>
      <c r="E2575" s="557" t="s">
        <v>6536</v>
      </c>
      <c r="F2575" s="225"/>
    </row>
    <row r="2576" spans="1:6">
      <c r="A2576">
        <v>12629</v>
      </c>
      <c r="B2576" t="s">
        <v>22679</v>
      </c>
      <c r="C2576" t="s">
        <v>2747</v>
      </c>
      <c r="D2576" t="s">
        <v>2749</v>
      </c>
      <c r="E2576" s="557" t="s">
        <v>6830</v>
      </c>
      <c r="F2576" s="226"/>
    </row>
    <row r="2577" spans="1:6">
      <c r="A2577">
        <v>3481</v>
      </c>
      <c r="B2577" t="s">
        <v>22680</v>
      </c>
      <c r="C2577" t="s">
        <v>2747</v>
      </c>
      <c r="D2577" t="s">
        <v>2160</v>
      </c>
      <c r="E2577" s="557" t="s">
        <v>17745</v>
      </c>
      <c r="F2577" s="225"/>
    </row>
    <row r="2578" spans="1:6">
      <c r="A2578">
        <v>3510</v>
      </c>
      <c r="B2578" t="s">
        <v>22681</v>
      </c>
      <c r="C2578" t="s">
        <v>2747</v>
      </c>
      <c r="D2578" t="s">
        <v>2160</v>
      </c>
      <c r="E2578" s="557" t="s">
        <v>11817</v>
      </c>
      <c r="F2578" s="226"/>
    </row>
    <row r="2579" spans="1:6">
      <c r="A2579">
        <v>3508</v>
      </c>
      <c r="B2579" t="s">
        <v>22682</v>
      </c>
      <c r="C2579" t="s">
        <v>2747</v>
      </c>
      <c r="D2579" t="s">
        <v>2160</v>
      </c>
      <c r="E2579" s="557" t="s">
        <v>22683</v>
      </c>
      <c r="F2579" s="225"/>
    </row>
    <row r="2580" spans="1:6">
      <c r="A2580">
        <v>38939</v>
      </c>
      <c r="B2580" t="s">
        <v>22684</v>
      </c>
      <c r="C2580" t="s">
        <v>2747</v>
      </c>
      <c r="D2580" t="s">
        <v>2749</v>
      </c>
      <c r="E2580" s="557" t="s">
        <v>7959</v>
      </c>
      <c r="F2580" s="226"/>
    </row>
    <row r="2581" spans="1:6">
      <c r="A2581">
        <v>38940</v>
      </c>
      <c r="B2581" t="s">
        <v>22685</v>
      </c>
      <c r="C2581" t="s">
        <v>2747</v>
      </c>
      <c r="D2581" t="s">
        <v>2749</v>
      </c>
      <c r="E2581" s="557" t="s">
        <v>15567</v>
      </c>
      <c r="F2581" s="225"/>
    </row>
    <row r="2582" spans="1:6">
      <c r="A2582">
        <v>38941</v>
      </c>
      <c r="B2582" t="s">
        <v>22686</v>
      </c>
      <c r="C2582" t="s">
        <v>2747</v>
      </c>
      <c r="D2582" t="s">
        <v>2749</v>
      </c>
      <c r="E2582" s="557" t="s">
        <v>12086</v>
      </c>
      <c r="F2582" s="226"/>
    </row>
    <row r="2583" spans="1:6">
      <c r="A2583">
        <v>38942</v>
      </c>
      <c r="B2583" t="s">
        <v>22687</v>
      </c>
      <c r="C2583" t="s">
        <v>2747</v>
      </c>
      <c r="D2583" t="s">
        <v>2749</v>
      </c>
      <c r="E2583" s="557" t="s">
        <v>12575</v>
      </c>
      <c r="F2583" s="225"/>
    </row>
    <row r="2584" spans="1:6">
      <c r="A2584">
        <v>38987</v>
      </c>
      <c r="B2584" t="s">
        <v>22688</v>
      </c>
      <c r="C2584" t="s">
        <v>2747</v>
      </c>
      <c r="D2584" t="s">
        <v>2749</v>
      </c>
      <c r="E2584" s="557" t="s">
        <v>8893</v>
      </c>
      <c r="F2584" s="226"/>
    </row>
    <row r="2585" spans="1:6">
      <c r="A2585">
        <v>38988</v>
      </c>
      <c r="B2585" t="s">
        <v>22689</v>
      </c>
      <c r="C2585" t="s">
        <v>2747</v>
      </c>
      <c r="D2585" t="s">
        <v>2749</v>
      </c>
      <c r="E2585" s="557" t="s">
        <v>18633</v>
      </c>
      <c r="F2585" s="225"/>
    </row>
    <row r="2586" spans="1:6">
      <c r="A2586">
        <v>38989</v>
      </c>
      <c r="B2586" t="s">
        <v>22690</v>
      </c>
      <c r="C2586" t="s">
        <v>2747</v>
      </c>
      <c r="D2586" t="s">
        <v>2749</v>
      </c>
      <c r="E2586" s="557" t="s">
        <v>22691</v>
      </c>
      <c r="F2586" s="226"/>
    </row>
    <row r="2587" spans="1:6">
      <c r="A2587">
        <v>38990</v>
      </c>
      <c r="B2587" t="s">
        <v>22692</v>
      </c>
      <c r="C2587" t="s">
        <v>2747</v>
      </c>
      <c r="D2587" t="s">
        <v>2749</v>
      </c>
      <c r="E2587" s="557" t="s">
        <v>22693</v>
      </c>
      <c r="F2587" s="225"/>
    </row>
    <row r="2588" spans="1:6">
      <c r="A2588">
        <v>38991</v>
      </c>
      <c r="B2588" t="s">
        <v>22694</v>
      </c>
      <c r="C2588" t="s">
        <v>2747</v>
      </c>
      <c r="D2588" t="s">
        <v>2749</v>
      </c>
      <c r="E2588" s="557" t="s">
        <v>22695</v>
      </c>
      <c r="F2588" s="226"/>
    </row>
    <row r="2589" spans="1:6">
      <c r="A2589">
        <v>38913</v>
      </c>
      <c r="B2589" t="s">
        <v>22696</v>
      </c>
      <c r="C2589" t="s">
        <v>2747</v>
      </c>
      <c r="D2589" t="s">
        <v>2749</v>
      </c>
      <c r="E2589" s="557" t="s">
        <v>7373</v>
      </c>
      <c r="F2589" s="225"/>
    </row>
    <row r="2590" spans="1:6">
      <c r="A2590">
        <v>38914</v>
      </c>
      <c r="B2590" t="s">
        <v>22697</v>
      </c>
      <c r="C2590" t="s">
        <v>2747</v>
      </c>
      <c r="D2590" t="s">
        <v>2749</v>
      </c>
      <c r="E2590" s="557" t="s">
        <v>6333</v>
      </c>
      <c r="F2590" s="226"/>
    </row>
    <row r="2591" spans="1:6">
      <c r="A2591">
        <v>38915</v>
      </c>
      <c r="B2591" t="s">
        <v>22698</v>
      </c>
      <c r="C2591" t="s">
        <v>2747</v>
      </c>
      <c r="D2591" t="s">
        <v>2749</v>
      </c>
      <c r="E2591" s="557" t="s">
        <v>12626</v>
      </c>
      <c r="F2591" s="225"/>
    </row>
    <row r="2592" spans="1:6">
      <c r="A2592">
        <v>38916</v>
      </c>
      <c r="B2592" t="s">
        <v>22699</v>
      </c>
      <c r="C2592" t="s">
        <v>2747</v>
      </c>
      <c r="D2592" t="s">
        <v>2749</v>
      </c>
      <c r="E2592" s="557" t="s">
        <v>17622</v>
      </c>
      <c r="F2592" s="226"/>
    </row>
    <row r="2593" spans="1:6">
      <c r="A2593">
        <v>39300</v>
      </c>
      <c r="B2593" t="s">
        <v>22700</v>
      </c>
      <c r="C2593" t="s">
        <v>2747</v>
      </c>
      <c r="D2593" t="s">
        <v>2749</v>
      </c>
      <c r="E2593" s="557" t="s">
        <v>13116</v>
      </c>
      <c r="F2593" s="225"/>
    </row>
    <row r="2594" spans="1:6">
      <c r="A2594">
        <v>39301</v>
      </c>
      <c r="B2594" t="s">
        <v>22701</v>
      </c>
      <c r="C2594" t="s">
        <v>2747</v>
      </c>
      <c r="D2594" t="s">
        <v>2749</v>
      </c>
      <c r="E2594" s="557" t="s">
        <v>12634</v>
      </c>
      <c r="F2594" s="226"/>
    </row>
    <row r="2595" spans="1:6">
      <c r="A2595">
        <v>39302</v>
      </c>
      <c r="B2595" t="s">
        <v>22702</v>
      </c>
      <c r="C2595" t="s">
        <v>2747</v>
      </c>
      <c r="D2595" t="s">
        <v>2749</v>
      </c>
      <c r="E2595" s="557" t="s">
        <v>17802</v>
      </c>
      <c r="F2595" s="225"/>
    </row>
    <row r="2596" spans="1:6">
      <c r="A2596">
        <v>39303</v>
      </c>
      <c r="B2596" t="s">
        <v>22703</v>
      </c>
      <c r="C2596" t="s">
        <v>2747</v>
      </c>
      <c r="D2596" t="s">
        <v>2749</v>
      </c>
      <c r="E2596" s="557" t="s">
        <v>17803</v>
      </c>
      <c r="F2596" s="226"/>
    </row>
    <row r="2597" spans="1:6">
      <c r="A2597">
        <v>38923</v>
      </c>
      <c r="B2597" t="s">
        <v>22704</v>
      </c>
      <c r="C2597" t="s">
        <v>2747</v>
      </c>
      <c r="D2597" t="s">
        <v>2749</v>
      </c>
      <c r="E2597" s="557" t="s">
        <v>11263</v>
      </c>
      <c r="F2597" s="225"/>
    </row>
    <row r="2598" spans="1:6">
      <c r="A2598">
        <v>38925</v>
      </c>
      <c r="B2598" t="s">
        <v>22705</v>
      </c>
      <c r="C2598" t="s">
        <v>2747</v>
      </c>
      <c r="D2598" t="s">
        <v>2749</v>
      </c>
      <c r="E2598" s="557" t="s">
        <v>9655</v>
      </c>
      <c r="F2598" s="226"/>
    </row>
    <row r="2599" spans="1:6">
      <c r="A2599">
        <v>38926</v>
      </c>
      <c r="B2599" t="s">
        <v>22706</v>
      </c>
      <c r="C2599" t="s">
        <v>2747</v>
      </c>
      <c r="D2599" t="s">
        <v>2749</v>
      </c>
      <c r="E2599" s="557" t="s">
        <v>11973</v>
      </c>
      <c r="F2599" s="225"/>
    </row>
    <row r="2600" spans="1:6">
      <c r="A2600">
        <v>38927</v>
      </c>
      <c r="B2600" t="s">
        <v>22707</v>
      </c>
      <c r="C2600" t="s">
        <v>2747</v>
      </c>
      <c r="D2600" t="s">
        <v>2749</v>
      </c>
      <c r="E2600" s="557" t="s">
        <v>13738</v>
      </c>
      <c r="F2600" s="226"/>
    </row>
    <row r="2601" spans="1:6">
      <c r="A2601">
        <v>39304</v>
      </c>
      <c r="B2601" t="s">
        <v>22708</v>
      </c>
      <c r="C2601" t="s">
        <v>2747</v>
      </c>
      <c r="D2601" t="s">
        <v>2749</v>
      </c>
      <c r="E2601" s="557" t="s">
        <v>11760</v>
      </c>
      <c r="F2601" s="225"/>
    </row>
    <row r="2602" spans="1:6">
      <c r="A2602">
        <v>38924</v>
      </c>
      <c r="B2602" t="s">
        <v>22709</v>
      </c>
      <c r="C2602" t="s">
        <v>2747</v>
      </c>
      <c r="D2602" t="s">
        <v>2749</v>
      </c>
      <c r="E2602" s="557" t="s">
        <v>17804</v>
      </c>
      <c r="F2602" s="226"/>
    </row>
    <row r="2603" spans="1:6">
      <c r="A2603">
        <v>39305</v>
      </c>
      <c r="B2603" t="s">
        <v>22710</v>
      </c>
      <c r="C2603" t="s">
        <v>2747</v>
      </c>
      <c r="D2603" t="s">
        <v>2749</v>
      </c>
      <c r="E2603" s="557" t="s">
        <v>11752</v>
      </c>
      <c r="F2603" s="225"/>
    </row>
    <row r="2604" spans="1:6">
      <c r="A2604">
        <v>39306</v>
      </c>
      <c r="B2604" t="s">
        <v>22711</v>
      </c>
      <c r="C2604" t="s">
        <v>2747</v>
      </c>
      <c r="D2604" t="s">
        <v>2749</v>
      </c>
      <c r="E2604" s="557" t="s">
        <v>11816</v>
      </c>
      <c r="F2604" s="226"/>
    </row>
    <row r="2605" spans="1:6">
      <c r="A2605">
        <v>38928</v>
      </c>
      <c r="B2605" t="s">
        <v>22712</v>
      </c>
      <c r="C2605" t="s">
        <v>2747</v>
      </c>
      <c r="D2605" t="s">
        <v>2749</v>
      </c>
      <c r="E2605" s="557" t="s">
        <v>16616</v>
      </c>
      <c r="F2605" s="225"/>
    </row>
    <row r="2606" spans="1:6">
      <c r="A2606">
        <v>38929</v>
      </c>
      <c r="B2606" t="s">
        <v>22713</v>
      </c>
      <c r="C2606" t="s">
        <v>2747</v>
      </c>
      <c r="D2606" t="s">
        <v>2749</v>
      </c>
      <c r="E2606" s="557" t="s">
        <v>13677</v>
      </c>
      <c r="F2606" s="226"/>
    </row>
    <row r="2607" spans="1:6">
      <c r="A2607">
        <v>39307</v>
      </c>
      <c r="B2607" t="s">
        <v>22714</v>
      </c>
      <c r="C2607" t="s">
        <v>2747</v>
      </c>
      <c r="D2607" t="s">
        <v>2749</v>
      </c>
      <c r="E2607" s="557" t="s">
        <v>15558</v>
      </c>
      <c r="F2607" s="225"/>
    </row>
    <row r="2608" spans="1:6">
      <c r="A2608">
        <v>38930</v>
      </c>
      <c r="B2608" t="s">
        <v>22715</v>
      </c>
      <c r="C2608" t="s">
        <v>2747</v>
      </c>
      <c r="D2608" t="s">
        <v>2749</v>
      </c>
      <c r="E2608" s="557" t="s">
        <v>17805</v>
      </c>
      <c r="F2608" s="226"/>
    </row>
    <row r="2609" spans="1:6">
      <c r="A2609">
        <v>38931</v>
      </c>
      <c r="B2609" t="s">
        <v>22716</v>
      </c>
      <c r="C2609" t="s">
        <v>2747</v>
      </c>
      <c r="D2609" t="s">
        <v>2749</v>
      </c>
      <c r="E2609" s="557" t="s">
        <v>11182</v>
      </c>
      <c r="F2609" s="225"/>
    </row>
    <row r="2610" spans="1:6">
      <c r="A2610">
        <v>38932</v>
      </c>
      <c r="B2610" t="s">
        <v>22717</v>
      </c>
      <c r="C2610" t="s">
        <v>2747</v>
      </c>
      <c r="D2610" t="s">
        <v>2749</v>
      </c>
      <c r="E2610" s="557" t="s">
        <v>12323</v>
      </c>
      <c r="F2610" s="226"/>
    </row>
    <row r="2611" spans="1:6">
      <c r="A2611">
        <v>38934</v>
      </c>
      <c r="B2611" t="s">
        <v>22718</v>
      </c>
      <c r="C2611" t="s">
        <v>2747</v>
      </c>
      <c r="D2611" t="s">
        <v>2749</v>
      </c>
      <c r="E2611" s="557" t="s">
        <v>15552</v>
      </c>
      <c r="F2611" s="225"/>
    </row>
    <row r="2612" spans="1:6">
      <c r="A2612">
        <v>38935</v>
      </c>
      <c r="B2612" t="s">
        <v>22719</v>
      </c>
      <c r="C2612" t="s">
        <v>2747</v>
      </c>
      <c r="D2612" t="s">
        <v>2749</v>
      </c>
      <c r="E2612" s="557" t="s">
        <v>13741</v>
      </c>
      <c r="F2612" s="226"/>
    </row>
    <row r="2613" spans="1:6">
      <c r="A2613">
        <v>38936</v>
      </c>
      <c r="B2613" t="s">
        <v>22720</v>
      </c>
      <c r="C2613" t="s">
        <v>2747</v>
      </c>
      <c r="D2613" t="s">
        <v>2749</v>
      </c>
      <c r="E2613" s="557" t="s">
        <v>12612</v>
      </c>
      <c r="F2613" s="225"/>
    </row>
    <row r="2614" spans="1:6">
      <c r="A2614">
        <v>38937</v>
      </c>
      <c r="B2614" t="s">
        <v>22721</v>
      </c>
      <c r="C2614" t="s">
        <v>2747</v>
      </c>
      <c r="D2614" t="s">
        <v>2749</v>
      </c>
      <c r="E2614" s="557" t="s">
        <v>12008</v>
      </c>
      <c r="F2614" s="226"/>
    </row>
    <row r="2615" spans="1:6">
      <c r="A2615">
        <v>38938</v>
      </c>
      <c r="B2615" t="s">
        <v>22722</v>
      </c>
      <c r="C2615" t="s">
        <v>2747</v>
      </c>
      <c r="D2615" t="s">
        <v>2749</v>
      </c>
      <c r="E2615" s="557" t="s">
        <v>13150</v>
      </c>
      <c r="F2615" s="225"/>
    </row>
    <row r="2616" spans="1:6">
      <c r="A2616">
        <v>3489</v>
      </c>
      <c r="B2616" t="s">
        <v>22723</v>
      </c>
      <c r="C2616" t="s">
        <v>2747</v>
      </c>
      <c r="D2616" t="s">
        <v>2160</v>
      </c>
      <c r="E2616" s="557" t="s">
        <v>17617</v>
      </c>
      <c r="F2616" s="226"/>
    </row>
    <row r="2617" spans="1:6">
      <c r="A2617">
        <v>20151</v>
      </c>
      <c r="B2617" t="s">
        <v>22724</v>
      </c>
      <c r="C2617" t="s">
        <v>2747</v>
      </c>
      <c r="D2617" t="s">
        <v>2160</v>
      </c>
      <c r="E2617" s="557" t="s">
        <v>22725</v>
      </c>
      <c r="F2617" s="225"/>
    </row>
    <row r="2618" spans="1:6">
      <c r="A2618">
        <v>20152</v>
      </c>
      <c r="B2618" t="s">
        <v>22726</v>
      </c>
      <c r="C2618" t="s">
        <v>2747</v>
      </c>
      <c r="D2618" t="s">
        <v>2160</v>
      </c>
      <c r="E2618" s="557" t="s">
        <v>22727</v>
      </c>
      <c r="F2618" s="226"/>
    </row>
    <row r="2619" spans="1:6">
      <c r="A2619">
        <v>20148</v>
      </c>
      <c r="B2619" t="s">
        <v>22728</v>
      </c>
      <c r="C2619" t="s">
        <v>2747</v>
      </c>
      <c r="D2619" t="s">
        <v>2160</v>
      </c>
      <c r="E2619" s="557" t="s">
        <v>6766</v>
      </c>
      <c r="F2619" s="225"/>
    </row>
    <row r="2620" spans="1:6">
      <c r="A2620">
        <v>20149</v>
      </c>
      <c r="B2620" t="s">
        <v>22729</v>
      </c>
      <c r="C2620" t="s">
        <v>2747</v>
      </c>
      <c r="D2620" t="s">
        <v>2160</v>
      </c>
      <c r="E2620" s="557" t="s">
        <v>12078</v>
      </c>
      <c r="F2620" s="226"/>
    </row>
    <row r="2621" spans="1:6">
      <c r="A2621">
        <v>20150</v>
      </c>
      <c r="B2621" t="s">
        <v>22730</v>
      </c>
      <c r="C2621" t="s">
        <v>2747</v>
      </c>
      <c r="D2621" t="s">
        <v>2160</v>
      </c>
      <c r="E2621" s="557" t="s">
        <v>11905</v>
      </c>
      <c r="F2621" s="225"/>
    </row>
    <row r="2622" spans="1:6">
      <c r="A2622">
        <v>20157</v>
      </c>
      <c r="B2622" t="s">
        <v>22731</v>
      </c>
      <c r="C2622" t="s">
        <v>2747</v>
      </c>
      <c r="D2622" t="s">
        <v>2160</v>
      </c>
      <c r="E2622" s="557" t="s">
        <v>22732</v>
      </c>
      <c r="F2622" s="226"/>
    </row>
    <row r="2623" spans="1:6">
      <c r="A2623">
        <v>20158</v>
      </c>
      <c r="B2623" t="s">
        <v>22733</v>
      </c>
      <c r="C2623" t="s">
        <v>2747</v>
      </c>
      <c r="D2623" t="s">
        <v>2160</v>
      </c>
      <c r="E2623" s="557" t="s">
        <v>22734</v>
      </c>
      <c r="F2623" s="225"/>
    </row>
    <row r="2624" spans="1:6">
      <c r="A2624">
        <v>20154</v>
      </c>
      <c r="B2624" t="s">
        <v>22735</v>
      </c>
      <c r="C2624" t="s">
        <v>2747</v>
      </c>
      <c r="D2624" t="s">
        <v>2160</v>
      </c>
      <c r="E2624" s="557" t="s">
        <v>8915</v>
      </c>
      <c r="F2624" s="226"/>
    </row>
    <row r="2625" spans="1:6">
      <c r="A2625">
        <v>20155</v>
      </c>
      <c r="B2625" t="s">
        <v>22736</v>
      </c>
      <c r="C2625" t="s">
        <v>2747</v>
      </c>
      <c r="D2625" t="s">
        <v>2160</v>
      </c>
      <c r="E2625" s="557" t="s">
        <v>13887</v>
      </c>
      <c r="F2625" s="225"/>
    </row>
    <row r="2626" spans="1:6">
      <c r="A2626">
        <v>20156</v>
      </c>
      <c r="B2626" t="s">
        <v>22737</v>
      </c>
      <c r="C2626" t="s">
        <v>2747</v>
      </c>
      <c r="D2626" t="s">
        <v>2160</v>
      </c>
      <c r="E2626" s="557" t="s">
        <v>12614</v>
      </c>
      <c r="F2626" s="226"/>
    </row>
    <row r="2627" spans="1:6">
      <c r="A2627">
        <v>3512</v>
      </c>
      <c r="B2627" t="s">
        <v>22738</v>
      </c>
      <c r="C2627" t="s">
        <v>2747</v>
      </c>
      <c r="D2627" t="s">
        <v>2160</v>
      </c>
      <c r="E2627" s="557" t="s">
        <v>22739</v>
      </c>
      <c r="F2627" s="225"/>
    </row>
    <row r="2628" spans="1:6">
      <c r="A2628">
        <v>3499</v>
      </c>
      <c r="B2628" t="s">
        <v>22740</v>
      </c>
      <c r="C2628" t="s">
        <v>2747</v>
      </c>
      <c r="D2628" t="s">
        <v>2160</v>
      </c>
      <c r="E2628" s="557" t="s">
        <v>12315</v>
      </c>
      <c r="F2628" s="226"/>
    </row>
    <row r="2629" spans="1:6">
      <c r="A2629">
        <v>3500</v>
      </c>
      <c r="B2629" t="s">
        <v>22741</v>
      </c>
      <c r="C2629" t="s">
        <v>2747</v>
      </c>
      <c r="D2629" t="s">
        <v>2160</v>
      </c>
      <c r="E2629" s="557" t="s">
        <v>8899</v>
      </c>
      <c r="F2629" s="225"/>
    </row>
    <row r="2630" spans="1:6">
      <c r="A2630">
        <v>3501</v>
      </c>
      <c r="B2630" t="s">
        <v>22742</v>
      </c>
      <c r="C2630" t="s">
        <v>2747</v>
      </c>
      <c r="D2630" t="s">
        <v>2160</v>
      </c>
      <c r="E2630" s="557" t="s">
        <v>8379</v>
      </c>
      <c r="F2630" s="226"/>
    </row>
    <row r="2631" spans="1:6">
      <c r="A2631">
        <v>3502</v>
      </c>
      <c r="B2631" t="s">
        <v>22743</v>
      </c>
      <c r="C2631" t="s">
        <v>2747</v>
      </c>
      <c r="D2631" t="s">
        <v>2160</v>
      </c>
      <c r="E2631" s="557" t="s">
        <v>6102</v>
      </c>
      <c r="F2631" s="225"/>
    </row>
    <row r="2632" spans="1:6">
      <c r="A2632">
        <v>3503</v>
      </c>
      <c r="B2632" t="s">
        <v>22744</v>
      </c>
      <c r="C2632" t="s">
        <v>2747</v>
      </c>
      <c r="D2632" t="s">
        <v>2160</v>
      </c>
      <c r="E2632" s="557" t="s">
        <v>12579</v>
      </c>
      <c r="F2632" s="226"/>
    </row>
    <row r="2633" spans="1:6">
      <c r="A2633">
        <v>3477</v>
      </c>
      <c r="B2633" t="s">
        <v>22745</v>
      </c>
      <c r="C2633" t="s">
        <v>2747</v>
      </c>
      <c r="D2633" t="s">
        <v>2160</v>
      </c>
      <c r="E2633" s="557" t="s">
        <v>17879</v>
      </c>
      <c r="F2633" s="225"/>
    </row>
    <row r="2634" spans="1:6">
      <c r="A2634">
        <v>3478</v>
      </c>
      <c r="B2634" t="s">
        <v>22746</v>
      </c>
      <c r="C2634" t="s">
        <v>2747</v>
      </c>
      <c r="D2634" t="s">
        <v>2160</v>
      </c>
      <c r="E2634" s="557" t="s">
        <v>22747</v>
      </c>
      <c r="F2634" s="226"/>
    </row>
    <row r="2635" spans="1:6">
      <c r="A2635">
        <v>3525</v>
      </c>
      <c r="B2635" t="s">
        <v>22748</v>
      </c>
      <c r="C2635" t="s">
        <v>2747</v>
      </c>
      <c r="D2635" t="s">
        <v>2160</v>
      </c>
      <c r="E2635" s="557" t="s">
        <v>22749</v>
      </c>
      <c r="F2635" s="225"/>
    </row>
    <row r="2636" spans="1:6">
      <c r="A2636">
        <v>3511</v>
      </c>
      <c r="B2636" t="s">
        <v>22750</v>
      </c>
      <c r="C2636" t="s">
        <v>2747</v>
      </c>
      <c r="D2636" t="s">
        <v>2160</v>
      </c>
      <c r="E2636" s="557" t="s">
        <v>15076</v>
      </c>
      <c r="F2636" s="226"/>
    </row>
    <row r="2637" spans="1:6">
      <c r="A2637">
        <v>38917</v>
      </c>
      <c r="B2637" t="s">
        <v>22751</v>
      </c>
      <c r="C2637" t="s">
        <v>2747</v>
      </c>
      <c r="D2637" t="s">
        <v>2749</v>
      </c>
      <c r="E2637" s="557" t="s">
        <v>11185</v>
      </c>
      <c r="F2637" s="225"/>
    </row>
    <row r="2638" spans="1:6">
      <c r="A2638">
        <v>38919</v>
      </c>
      <c r="B2638" t="s">
        <v>22752</v>
      </c>
      <c r="C2638" t="s">
        <v>2747</v>
      </c>
      <c r="D2638" t="s">
        <v>2749</v>
      </c>
      <c r="E2638" s="557" t="s">
        <v>13849</v>
      </c>
      <c r="F2638" s="226"/>
    </row>
    <row r="2639" spans="1:6">
      <c r="A2639">
        <v>38922</v>
      </c>
      <c r="B2639" t="s">
        <v>22753</v>
      </c>
      <c r="C2639" t="s">
        <v>2747</v>
      </c>
      <c r="D2639" t="s">
        <v>2749</v>
      </c>
      <c r="E2639" s="557" t="s">
        <v>17807</v>
      </c>
      <c r="F2639" s="225"/>
    </row>
    <row r="2640" spans="1:6">
      <c r="A2640">
        <v>38921</v>
      </c>
      <c r="B2640" t="s">
        <v>22754</v>
      </c>
      <c r="C2640" t="s">
        <v>2747</v>
      </c>
      <c r="D2640" t="s">
        <v>2749</v>
      </c>
      <c r="E2640" s="557" t="s">
        <v>13474</v>
      </c>
      <c r="F2640" s="226"/>
    </row>
    <row r="2641" spans="1:6">
      <c r="A2641">
        <v>38918</v>
      </c>
      <c r="B2641" t="s">
        <v>22755</v>
      </c>
      <c r="C2641" t="s">
        <v>2747</v>
      </c>
      <c r="D2641" t="s">
        <v>2749</v>
      </c>
      <c r="E2641" s="557" t="s">
        <v>13676</v>
      </c>
      <c r="F2641" s="225"/>
    </row>
    <row r="2642" spans="1:6">
      <c r="A2642">
        <v>38920</v>
      </c>
      <c r="B2642" t="s">
        <v>22756</v>
      </c>
      <c r="C2642" t="s">
        <v>2747</v>
      </c>
      <c r="D2642" t="s">
        <v>2749</v>
      </c>
      <c r="E2642" s="557" t="s">
        <v>12197</v>
      </c>
      <c r="F2642" s="226"/>
    </row>
    <row r="2643" spans="1:6">
      <c r="A2643">
        <v>12032</v>
      </c>
      <c r="B2643" t="s">
        <v>22757</v>
      </c>
      <c r="C2643" t="s">
        <v>2757</v>
      </c>
      <c r="D2643" t="s">
        <v>2160</v>
      </c>
      <c r="E2643" s="557" t="s">
        <v>22758</v>
      </c>
      <c r="F2643" s="225"/>
    </row>
    <row r="2644" spans="1:6">
      <c r="A2644">
        <v>12030</v>
      </c>
      <c r="B2644" t="s">
        <v>22759</v>
      </c>
      <c r="C2644" t="s">
        <v>2757</v>
      </c>
      <c r="D2644" t="s">
        <v>2160</v>
      </c>
      <c r="E2644" s="557" t="s">
        <v>15380</v>
      </c>
      <c r="F2644" s="226"/>
    </row>
    <row r="2645" spans="1:6">
      <c r="A2645">
        <v>10908</v>
      </c>
      <c r="B2645" t="s">
        <v>22760</v>
      </c>
      <c r="C2645" t="s">
        <v>2747</v>
      </c>
      <c r="D2645" t="s">
        <v>2160</v>
      </c>
      <c r="E2645" s="557" t="s">
        <v>12076</v>
      </c>
      <c r="F2645" s="225"/>
    </row>
    <row r="2646" spans="1:6">
      <c r="A2646">
        <v>10909</v>
      </c>
      <c r="B2646" t="s">
        <v>22761</v>
      </c>
      <c r="C2646" t="s">
        <v>2747</v>
      </c>
      <c r="D2646" t="s">
        <v>2160</v>
      </c>
      <c r="E2646" s="557" t="s">
        <v>12750</v>
      </c>
      <c r="F2646" s="226"/>
    </row>
    <row r="2647" spans="1:6">
      <c r="A2647">
        <v>3669</v>
      </c>
      <c r="B2647" t="s">
        <v>22762</v>
      </c>
      <c r="C2647" t="s">
        <v>2747</v>
      </c>
      <c r="D2647" t="s">
        <v>2160</v>
      </c>
      <c r="E2647" s="557" t="s">
        <v>12040</v>
      </c>
      <c r="F2647" s="225"/>
    </row>
    <row r="2648" spans="1:6">
      <c r="A2648">
        <v>20138</v>
      </c>
      <c r="B2648" t="s">
        <v>22763</v>
      </c>
      <c r="C2648" t="s">
        <v>2747</v>
      </c>
      <c r="D2648" t="s">
        <v>2160</v>
      </c>
      <c r="E2648" s="557" t="s">
        <v>22764</v>
      </c>
      <c r="F2648" s="226"/>
    </row>
    <row r="2649" spans="1:6">
      <c r="A2649">
        <v>20139</v>
      </c>
      <c r="B2649" t="s">
        <v>22765</v>
      </c>
      <c r="C2649" t="s">
        <v>2747</v>
      </c>
      <c r="D2649" t="s">
        <v>2160</v>
      </c>
      <c r="E2649" s="557" t="s">
        <v>18018</v>
      </c>
      <c r="F2649" s="225"/>
    </row>
    <row r="2650" spans="1:6">
      <c r="A2650">
        <v>3668</v>
      </c>
      <c r="B2650" t="s">
        <v>22766</v>
      </c>
      <c r="C2650" t="s">
        <v>2747</v>
      </c>
      <c r="D2650" t="s">
        <v>2160</v>
      </c>
      <c r="E2650" s="557" t="s">
        <v>22767</v>
      </c>
      <c r="F2650" s="226"/>
    </row>
    <row r="2651" spans="1:6">
      <c r="A2651">
        <v>3656</v>
      </c>
      <c r="B2651" t="s">
        <v>22768</v>
      </c>
      <c r="C2651" t="s">
        <v>2747</v>
      </c>
      <c r="D2651" t="s">
        <v>2160</v>
      </c>
      <c r="E2651" s="557" t="s">
        <v>22769</v>
      </c>
      <c r="F2651" s="225"/>
    </row>
    <row r="2652" spans="1:6">
      <c r="A2652">
        <v>10911</v>
      </c>
      <c r="B2652" t="s">
        <v>22770</v>
      </c>
      <c r="C2652" t="s">
        <v>2747</v>
      </c>
      <c r="D2652" t="s">
        <v>2160</v>
      </c>
      <c r="E2652" s="557" t="s">
        <v>11815</v>
      </c>
      <c r="F2652" s="226"/>
    </row>
    <row r="2653" spans="1:6">
      <c r="A2653">
        <v>3654</v>
      </c>
      <c r="B2653" t="s">
        <v>22771</v>
      </c>
      <c r="C2653" t="s">
        <v>2747</v>
      </c>
      <c r="D2653" t="s">
        <v>2160</v>
      </c>
      <c r="E2653" s="557" t="s">
        <v>6445</v>
      </c>
      <c r="F2653" s="225"/>
    </row>
    <row r="2654" spans="1:6">
      <c r="A2654">
        <v>3664</v>
      </c>
      <c r="B2654" t="s">
        <v>22772</v>
      </c>
      <c r="C2654" t="s">
        <v>2747</v>
      </c>
      <c r="D2654" t="s">
        <v>2160</v>
      </c>
      <c r="E2654" s="557" t="s">
        <v>6377</v>
      </c>
      <c r="F2654" s="226"/>
    </row>
    <row r="2655" spans="1:6">
      <c r="A2655">
        <v>3657</v>
      </c>
      <c r="B2655" t="s">
        <v>22773</v>
      </c>
      <c r="C2655" t="s">
        <v>2747</v>
      </c>
      <c r="D2655" t="s">
        <v>2160</v>
      </c>
      <c r="E2655" s="557" t="s">
        <v>5979</v>
      </c>
      <c r="F2655" s="225"/>
    </row>
    <row r="2656" spans="1:6">
      <c r="A2656">
        <v>12625</v>
      </c>
      <c r="B2656" t="s">
        <v>22774</v>
      </c>
      <c r="C2656" t="s">
        <v>2747</v>
      </c>
      <c r="D2656" t="s">
        <v>2749</v>
      </c>
      <c r="E2656" s="557" t="s">
        <v>12624</v>
      </c>
      <c r="F2656" s="226"/>
    </row>
    <row r="2657" spans="1:6">
      <c r="A2657">
        <v>20136</v>
      </c>
      <c r="B2657" t="s">
        <v>22775</v>
      </c>
      <c r="C2657" t="s">
        <v>2747</v>
      </c>
      <c r="D2657" t="s">
        <v>2160</v>
      </c>
      <c r="E2657" s="557" t="s">
        <v>22776</v>
      </c>
      <c r="F2657" s="225"/>
    </row>
    <row r="2658" spans="1:6">
      <c r="A2658">
        <v>20144</v>
      </c>
      <c r="B2658" t="s">
        <v>22777</v>
      </c>
      <c r="C2658" t="s">
        <v>2747</v>
      </c>
      <c r="D2658" t="s">
        <v>2160</v>
      </c>
      <c r="E2658" s="557" t="s">
        <v>14978</v>
      </c>
      <c r="F2658" s="226"/>
    </row>
    <row r="2659" spans="1:6">
      <c r="A2659">
        <v>20143</v>
      </c>
      <c r="B2659" t="s">
        <v>22778</v>
      </c>
      <c r="C2659" t="s">
        <v>2747</v>
      </c>
      <c r="D2659" t="s">
        <v>2160</v>
      </c>
      <c r="E2659" s="557" t="s">
        <v>22779</v>
      </c>
      <c r="F2659" s="225"/>
    </row>
    <row r="2660" spans="1:6">
      <c r="A2660">
        <v>20145</v>
      </c>
      <c r="B2660" t="s">
        <v>22780</v>
      </c>
      <c r="C2660" t="s">
        <v>2747</v>
      </c>
      <c r="D2660" t="s">
        <v>2160</v>
      </c>
      <c r="E2660" s="557" t="s">
        <v>22781</v>
      </c>
      <c r="F2660" s="226"/>
    </row>
    <row r="2661" spans="1:6">
      <c r="A2661">
        <v>20146</v>
      </c>
      <c r="B2661" t="s">
        <v>22782</v>
      </c>
      <c r="C2661" t="s">
        <v>2747</v>
      </c>
      <c r="D2661" t="s">
        <v>2160</v>
      </c>
      <c r="E2661" s="557" t="s">
        <v>22783</v>
      </c>
      <c r="F2661" s="225"/>
    </row>
    <row r="2662" spans="1:6">
      <c r="A2662">
        <v>20140</v>
      </c>
      <c r="B2662" t="s">
        <v>22784</v>
      </c>
      <c r="C2662" t="s">
        <v>2747</v>
      </c>
      <c r="D2662" t="s">
        <v>2160</v>
      </c>
      <c r="E2662" s="557" t="s">
        <v>6497</v>
      </c>
      <c r="F2662" s="226"/>
    </row>
    <row r="2663" spans="1:6">
      <c r="A2663">
        <v>20141</v>
      </c>
      <c r="B2663" t="s">
        <v>22785</v>
      </c>
      <c r="C2663" t="s">
        <v>2747</v>
      </c>
      <c r="D2663" t="s">
        <v>2160</v>
      </c>
      <c r="E2663" s="557" t="s">
        <v>12716</v>
      </c>
      <c r="F2663" s="225"/>
    </row>
    <row r="2664" spans="1:6">
      <c r="A2664">
        <v>20142</v>
      </c>
      <c r="B2664" t="s">
        <v>22786</v>
      </c>
      <c r="C2664" t="s">
        <v>2747</v>
      </c>
      <c r="D2664" t="s">
        <v>2160</v>
      </c>
      <c r="E2664" s="557" t="s">
        <v>12741</v>
      </c>
      <c r="F2664" s="226"/>
    </row>
    <row r="2665" spans="1:6">
      <c r="A2665">
        <v>3659</v>
      </c>
      <c r="B2665" t="s">
        <v>22787</v>
      </c>
      <c r="C2665" t="s">
        <v>2747</v>
      </c>
      <c r="D2665" t="s">
        <v>2160</v>
      </c>
      <c r="E2665" s="557" t="s">
        <v>12181</v>
      </c>
      <c r="F2665" s="225"/>
    </row>
    <row r="2666" spans="1:6">
      <c r="A2666">
        <v>3660</v>
      </c>
      <c r="B2666" t="s">
        <v>22788</v>
      </c>
      <c r="C2666" t="s">
        <v>2747</v>
      </c>
      <c r="D2666" t="s">
        <v>2160</v>
      </c>
      <c r="E2666" s="557" t="s">
        <v>22789</v>
      </c>
      <c r="F2666" s="226"/>
    </row>
    <row r="2667" spans="1:6">
      <c r="A2667">
        <v>3662</v>
      </c>
      <c r="B2667" t="s">
        <v>22790</v>
      </c>
      <c r="C2667" t="s">
        <v>2747</v>
      </c>
      <c r="D2667" t="s">
        <v>2160</v>
      </c>
      <c r="E2667" s="557" t="s">
        <v>6562</v>
      </c>
      <c r="F2667" s="225"/>
    </row>
    <row r="2668" spans="1:6">
      <c r="A2668">
        <v>3661</v>
      </c>
      <c r="B2668" t="s">
        <v>22791</v>
      </c>
      <c r="C2668" t="s">
        <v>2747</v>
      </c>
      <c r="D2668" t="s">
        <v>2160</v>
      </c>
      <c r="E2668" s="557" t="s">
        <v>11297</v>
      </c>
      <c r="F2668" s="226"/>
    </row>
    <row r="2669" spans="1:6">
      <c r="A2669">
        <v>3658</v>
      </c>
      <c r="B2669" t="s">
        <v>22792</v>
      </c>
      <c r="C2669" t="s">
        <v>2747</v>
      </c>
      <c r="D2669" t="s">
        <v>2160</v>
      </c>
      <c r="E2669" s="557" t="s">
        <v>7942</v>
      </c>
      <c r="F2669" s="225"/>
    </row>
    <row r="2670" spans="1:6">
      <c r="A2670">
        <v>3670</v>
      </c>
      <c r="B2670" t="s">
        <v>22793</v>
      </c>
      <c r="C2670" t="s">
        <v>2747</v>
      </c>
      <c r="D2670" t="s">
        <v>2160</v>
      </c>
      <c r="E2670" s="557" t="s">
        <v>18684</v>
      </c>
      <c r="F2670" s="226"/>
    </row>
    <row r="2671" spans="1:6">
      <c r="A2671">
        <v>3666</v>
      </c>
      <c r="B2671" t="s">
        <v>22794</v>
      </c>
      <c r="C2671" t="s">
        <v>2747</v>
      </c>
      <c r="D2671" t="s">
        <v>2160</v>
      </c>
      <c r="E2671" s="557" t="s">
        <v>6835</v>
      </c>
      <c r="F2671" s="225"/>
    </row>
    <row r="2672" spans="1:6">
      <c r="A2672">
        <v>14157</v>
      </c>
      <c r="B2672" t="s">
        <v>22795</v>
      </c>
      <c r="C2672" t="s">
        <v>2747</v>
      </c>
      <c r="D2672" t="s">
        <v>2749</v>
      </c>
      <c r="E2672" s="557" t="s">
        <v>4169</v>
      </c>
      <c r="F2672" s="226"/>
    </row>
    <row r="2673" spans="1:6">
      <c r="A2673">
        <v>3653</v>
      </c>
      <c r="B2673" t="s">
        <v>22796</v>
      </c>
      <c r="C2673" t="s">
        <v>2747</v>
      </c>
      <c r="D2673" t="s">
        <v>2749</v>
      </c>
      <c r="E2673" s="557" t="s">
        <v>17810</v>
      </c>
      <c r="F2673" s="225"/>
    </row>
    <row r="2674" spans="1:6">
      <c r="A2674">
        <v>3649</v>
      </c>
      <c r="B2674" t="s">
        <v>22797</v>
      </c>
      <c r="C2674" t="s">
        <v>2747</v>
      </c>
      <c r="D2674" t="s">
        <v>2749</v>
      </c>
      <c r="E2674" s="557" t="s">
        <v>17811</v>
      </c>
      <c r="F2674" s="226"/>
    </row>
    <row r="2675" spans="1:6">
      <c r="A2675">
        <v>42696</v>
      </c>
      <c r="B2675" t="s">
        <v>22798</v>
      </c>
      <c r="C2675" t="s">
        <v>2747</v>
      </c>
      <c r="D2675" t="s">
        <v>2749</v>
      </c>
      <c r="E2675" s="557" t="s">
        <v>17812</v>
      </c>
      <c r="F2675" s="225"/>
    </row>
    <row r="2676" spans="1:6">
      <c r="A2676">
        <v>42697</v>
      </c>
      <c r="B2676" t="s">
        <v>22799</v>
      </c>
      <c r="C2676" t="s">
        <v>2747</v>
      </c>
      <c r="D2676" t="s">
        <v>2749</v>
      </c>
      <c r="E2676" s="557" t="s">
        <v>17813</v>
      </c>
      <c r="F2676" s="226"/>
    </row>
    <row r="2677" spans="1:6">
      <c r="A2677">
        <v>42698</v>
      </c>
      <c r="B2677" t="s">
        <v>22800</v>
      </c>
      <c r="C2677" t="s">
        <v>2747</v>
      </c>
      <c r="D2677" t="s">
        <v>2749</v>
      </c>
      <c r="E2677" s="557" t="s">
        <v>17814</v>
      </c>
      <c r="F2677" s="225"/>
    </row>
    <row r="2678" spans="1:6">
      <c r="A2678">
        <v>39875</v>
      </c>
      <c r="B2678" t="s">
        <v>22801</v>
      </c>
      <c r="C2678" t="s">
        <v>2747</v>
      </c>
      <c r="D2678" t="s">
        <v>2749</v>
      </c>
      <c r="E2678" s="557" t="s">
        <v>22802</v>
      </c>
      <c r="F2678" s="226"/>
    </row>
    <row r="2679" spans="1:6">
      <c r="A2679">
        <v>39876</v>
      </c>
      <c r="B2679" t="s">
        <v>22803</v>
      </c>
      <c r="C2679" t="s">
        <v>2747</v>
      </c>
      <c r="D2679" t="s">
        <v>2749</v>
      </c>
      <c r="E2679" s="557" t="s">
        <v>22804</v>
      </c>
      <c r="F2679" s="225"/>
    </row>
    <row r="2680" spans="1:6">
      <c r="A2680">
        <v>39877</v>
      </c>
      <c r="B2680" t="s">
        <v>22805</v>
      </c>
      <c r="C2680" t="s">
        <v>2747</v>
      </c>
      <c r="D2680" t="s">
        <v>2749</v>
      </c>
      <c r="E2680" s="557" t="s">
        <v>22806</v>
      </c>
      <c r="F2680" s="226"/>
    </row>
    <row r="2681" spans="1:6">
      <c r="A2681">
        <v>39878</v>
      </c>
      <c r="B2681" t="s">
        <v>22807</v>
      </c>
      <c r="C2681" t="s">
        <v>2747</v>
      </c>
      <c r="D2681" t="s">
        <v>2749</v>
      </c>
      <c r="E2681" s="557" t="s">
        <v>22808</v>
      </c>
      <c r="F2681" s="225"/>
    </row>
    <row r="2682" spans="1:6">
      <c r="A2682">
        <v>39872</v>
      </c>
      <c r="B2682" t="s">
        <v>22809</v>
      </c>
      <c r="C2682" t="s">
        <v>2747</v>
      </c>
      <c r="D2682" t="s">
        <v>2749</v>
      </c>
      <c r="E2682" s="557" t="s">
        <v>22810</v>
      </c>
      <c r="F2682" s="226"/>
    </row>
    <row r="2683" spans="1:6">
      <c r="A2683">
        <v>39873</v>
      </c>
      <c r="B2683" t="s">
        <v>22811</v>
      </c>
      <c r="C2683" t="s">
        <v>2747</v>
      </c>
      <c r="D2683" t="s">
        <v>2749</v>
      </c>
      <c r="E2683" s="557" t="s">
        <v>22812</v>
      </c>
      <c r="F2683" s="225"/>
    </row>
    <row r="2684" spans="1:6">
      <c r="A2684">
        <v>39874</v>
      </c>
      <c r="B2684" t="s">
        <v>22813</v>
      </c>
      <c r="C2684" t="s">
        <v>2747</v>
      </c>
      <c r="D2684" t="s">
        <v>2749</v>
      </c>
      <c r="E2684" s="557" t="s">
        <v>22814</v>
      </c>
      <c r="F2684" s="226"/>
    </row>
    <row r="2685" spans="1:6">
      <c r="A2685">
        <v>3674</v>
      </c>
      <c r="B2685" t="s">
        <v>22815</v>
      </c>
      <c r="C2685" t="s">
        <v>2751</v>
      </c>
      <c r="D2685" t="s">
        <v>2749</v>
      </c>
      <c r="E2685" s="557" t="s">
        <v>19105</v>
      </c>
      <c r="F2685" s="225"/>
    </row>
    <row r="2686" spans="1:6">
      <c r="A2686">
        <v>3681</v>
      </c>
      <c r="B2686" t="s">
        <v>22816</v>
      </c>
      <c r="C2686" t="s">
        <v>2751</v>
      </c>
      <c r="D2686" t="s">
        <v>2749</v>
      </c>
      <c r="E2686" s="557" t="s">
        <v>22817</v>
      </c>
      <c r="F2686" s="226"/>
    </row>
    <row r="2687" spans="1:6">
      <c r="A2687">
        <v>3676</v>
      </c>
      <c r="B2687" t="s">
        <v>22818</v>
      </c>
      <c r="C2687" t="s">
        <v>2751</v>
      </c>
      <c r="D2687" t="s">
        <v>2749</v>
      </c>
      <c r="E2687" s="557" t="s">
        <v>22819</v>
      </c>
      <c r="F2687" s="225"/>
    </row>
    <row r="2688" spans="1:6">
      <c r="A2688">
        <v>3679</v>
      </c>
      <c r="B2688" t="s">
        <v>22820</v>
      </c>
      <c r="C2688" t="s">
        <v>2751</v>
      </c>
      <c r="D2688" t="s">
        <v>2749</v>
      </c>
      <c r="E2688" s="557" t="s">
        <v>22821</v>
      </c>
      <c r="F2688" s="226"/>
    </row>
    <row r="2689" spans="1:6">
      <c r="A2689">
        <v>3672</v>
      </c>
      <c r="B2689" t="s">
        <v>22822</v>
      </c>
      <c r="C2689" t="s">
        <v>2751</v>
      </c>
      <c r="D2689" t="s">
        <v>2749</v>
      </c>
      <c r="E2689" s="557" t="s">
        <v>18250</v>
      </c>
      <c r="F2689" s="225"/>
    </row>
    <row r="2690" spans="1:6">
      <c r="A2690">
        <v>3671</v>
      </c>
      <c r="B2690" t="s">
        <v>22823</v>
      </c>
      <c r="C2690" t="s">
        <v>2751</v>
      </c>
      <c r="D2690" t="s">
        <v>2749</v>
      </c>
      <c r="E2690" s="557" t="s">
        <v>11933</v>
      </c>
      <c r="F2690" s="226"/>
    </row>
    <row r="2691" spans="1:6">
      <c r="A2691">
        <v>3673</v>
      </c>
      <c r="B2691" t="s">
        <v>22824</v>
      </c>
      <c r="C2691" t="s">
        <v>2751</v>
      </c>
      <c r="D2691" t="s">
        <v>2749</v>
      </c>
      <c r="E2691" s="557" t="s">
        <v>8551</v>
      </c>
      <c r="F2691" s="225"/>
    </row>
    <row r="2692" spans="1:6">
      <c r="A2692">
        <v>38394</v>
      </c>
      <c r="B2692" t="s">
        <v>22825</v>
      </c>
      <c r="C2692" t="s">
        <v>2747</v>
      </c>
      <c r="D2692" t="s">
        <v>2160</v>
      </c>
      <c r="E2692" s="557" t="s">
        <v>22826</v>
      </c>
      <c r="F2692" s="226"/>
    </row>
    <row r="2693" spans="1:6">
      <c r="A2693">
        <v>3729</v>
      </c>
      <c r="B2693" t="s">
        <v>22827</v>
      </c>
      <c r="C2693" t="s">
        <v>2747</v>
      </c>
      <c r="D2693" t="s">
        <v>2160</v>
      </c>
      <c r="E2693" s="557" t="s">
        <v>22828</v>
      </c>
      <c r="F2693" s="225"/>
    </row>
    <row r="2694" spans="1:6">
      <c r="A2694">
        <v>39357</v>
      </c>
      <c r="B2694" t="s">
        <v>22829</v>
      </c>
      <c r="C2694" t="s">
        <v>2747</v>
      </c>
      <c r="D2694" t="s">
        <v>2749</v>
      </c>
      <c r="E2694" s="557" t="s">
        <v>17816</v>
      </c>
      <c r="F2694" s="226"/>
    </row>
    <row r="2695" spans="1:6">
      <c r="A2695">
        <v>39358</v>
      </c>
      <c r="B2695" t="s">
        <v>22830</v>
      </c>
      <c r="C2695" t="s">
        <v>2747</v>
      </c>
      <c r="D2695" t="s">
        <v>2749</v>
      </c>
      <c r="E2695" s="557" t="s">
        <v>17817</v>
      </c>
      <c r="F2695" s="225"/>
    </row>
    <row r="2696" spans="1:6">
      <c r="A2696">
        <v>39356</v>
      </c>
      <c r="B2696" t="s">
        <v>22831</v>
      </c>
      <c r="C2696" t="s">
        <v>2747</v>
      </c>
      <c r="D2696" t="s">
        <v>2749</v>
      </c>
      <c r="E2696" s="557" t="s">
        <v>17818</v>
      </c>
      <c r="F2696" s="226"/>
    </row>
    <row r="2697" spans="1:6">
      <c r="A2697">
        <v>39355</v>
      </c>
      <c r="B2697" t="s">
        <v>22832</v>
      </c>
      <c r="C2697" t="s">
        <v>2747</v>
      </c>
      <c r="D2697" t="s">
        <v>2749</v>
      </c>
      <c r="E2697" s="557" t="s">
        <v>13667</v>
      </c>
      <c r="F2697" s="225"/>
    </row>
    <row r="2698" spans="1:6">
      <c r="A2698">
        <v>39353</v>
      </c>
      <c r="B2698" t="s">
        <v>22833</v>
      </c>
      <c r="C2698" t="s">
        <v>2747</v>
      </c>
      <c r="D2698" t="s">
        <v>2749</v>
      </c>
      <c r="E2698" s="557" t="s">
        <v>17819</v>
      </c>
      <c r="F2698" s="226"/>
    </row>
    <row r="2699" spans="1:6">
      <c r="A2699">
        <v>39354</v>
      </c>
      <c r="B2699" t="s">
        <v>22834</v>
      </c>
      <c r="C2699" t="s">
        <v>2747</v>
      </c>
      <c r="D2699" t="s">
        <v>2749</v>
      </c>
      <c r="E2699" s="557" t="s">
        <v>17820</v>
      </c>
      <c r="F2699" s="225"/>
    </row>
    <row r="2700" spans="1:6">
      <c r="A2700">
        <v>39398</v>
      </c>
      <c r="B2700" t="s">
        <v>22835</v>
      </c>
      <c r="C2700" t="s">
        <v>2747</v>
      </c>
      <c r="D2700" t="s">
        <v>2160</v>
      </c>
      <c r="E2700" s="557" t="s">
        <v>13869</v>
      </c>
      <c r="F2700" s="226"/>
    </row>
    <row r="2701" spans="1:6">
      <c r="A2701">
        <v>13343</v>
      </c>
      <c r="B2701" t="s">
        <v>22836</v>
      </c>
      <c r="C2701" t="s">
        <v>2747</v>
      </c>
      <c r="D2701" t="s">
        <v>2749</v>
      </c>
      <c r="E2701" s="557" t="s">
        <v>11212</v>
      </c>
      <c r="F2701" s="225"/>
    </row>
    <row r="2702" spans="1:6">
      <c r="A2702">
        <v>12118</v>
      </c>
      <c r="B2702" t="s">
        <v>22837</v>
      </c>
      <c r="C2702" t="s">
        <v>2747</v>
      </c>
      <c r="D2702" t="s">
        <v>2160</v>
      </c>
      <c r="E2702" s="557" t="s">
        <v>12727</v>
      </c>
      <c r="F2702" s="226"/>
    </row>
    <row r="2703" spans="1:6">
      <c r="A2703">
        <v>39482</v>
      </c>
      <c r="B2703" t="s">
        <v>22838</v>
      </c>
      <c r="C2703" t="s">
        <v>2747</v>
      </c>
      <c r="D2703" t="s">
        <v>2160</v>
      </c>
      <c r="E2703" s="557" t="s">
        <v>22839</v>
      </c>
      <c r="F2703" s="225"/>
    </row>
    <row r="2704" spans="1:6">
      <c r="A2704">
        <v>39486</v>
      </c>
      <c r="B2704" t="s">
        <v>22840</v>
      </c>
      <c r="C2704" t="s">
        <v>2747</v>
      </c>
      <c r="D2704" t="s">
        <v>2160</v>
      </c>
      <c r="E2704" s="557" t="s">
        <v>16633</v>
      </c>
      <c r="F2704" s="226"/>
    </row>
    <row r="2705" spans="1:6">
      <c r="A2705">
        <v>39484</v>
      </c>
      <c r="B2705" t="s">
        <v>22841</v>
      </c>
      <c r="C2705" t="s">
        <v>2747</v>
      </c>
      <c r="D2705" t="s">
        <v>2160</v>
      </c>
      <c r="E2705" s="557" t="s">
        <v>22839</v>
      </c>
      <c r="F2705" s="225"/>
    </row>
    <row r="2706" spans="1:6">
      <c r="A2706">
        <v>39488</v>
      </c>
      <c r="B2706" t="s">
        <v>22842</v>
      </c>
      <c r="C2706" t="s">
        <v>2747</v>
      </c>
      <c r="D2706" t="s">
        <v>2160</v>
      </c>
      <c r="E2706" s="557" t="s">
        <v>22843</v>
      </c>
      <c r="F2706" s="226"/>
    </row>
    <row r="2707" spans="1:6">
      <c r="A2707">
        <v>39485</v>
      </c>
      <c r="B2707" t="s">
        <v>22844</v>
      </c>
      <c r="C2707" t="s">
        <v>2747</v>
      </c>
      <c r="D2707" t="s">
        <v>2160</v>
      </c>
      <c r="E2707" s="557" t="s">
        <v>22839</v>
      </c>
      <c r="F2707" s="225"/>
    </row>
    <row r="2708" spans="1:6">
      <c r="A2708">
        <v>39489</v>
      </c>
      <c r="B2708" t="s">
        <v>22845</v>
      </c>
      <c r="C2708" t="s">
        <v>2747</v>
      </c>
      <c r="D2708" t="s">
        <v>2160</v>
      </c>
      <c r="E2708" s="557" t="s">
        <v>22846</v>
      </c>
      <c r="F2708" s="226"/>
    </row>
    <row r="2709" spans="1:6">
      <c r="A2709">
        <v>39490</v>
      </c>
      <c r="B2709" t="s">
        <v>22847</v>
      </c>
      <c r="C2709" t="s">
        <v>2747</v>
      </c>
      <c r="D2709" t="s">
        <v>2160</v>
      </c>
      <c r="E2709" s="557" t="s">
        <v>22848</v>
      </c>
      <c r="F2709" s="225"/>
    </row>
    <row r="2710" spans="1:6">
      <c r="A2710">
        <v>39494</v>
      </c>
      <c r="B2710" t="s">
        <v>22849</v>
      </c>
      <c r="C2710" t="s">
        <v>2747</v>
      </c>
      <c r="D2710" t="s">
        <v>2160</v>
      </c>
      <c r="E2710" s="557" t="s">
        <v>22850</v>
      </c>
      <c r="F2710" s="226"/>
    </row>
    <row r="2711" spans="1:6">
      <c r="A2711">
        <v>39495</v>
      </c>
      <c r="B2711" t="s">
        <v>22851</v>
      </c>
      <c r="C2711" t="s">
        <v>2747</v>
      </c>
      <c r="D2711" t="s">
        <v>2160</v>
      </c>
      <c r="E2711" s="557" t="s">
        <v>22852</v>
      </c>
      <c r="F2711" s="225"/>
    </row>
    <row r="2712" spans="1:6">
      <c r="A2712">
        <v>39496</v>
      </c>
      <c r="B2712" t="s">
        <v>22853</v>
      </c>
      <c r="C2712" t="s">
        <v>2747</v>
      </c>
      <c r="D2712" t="s">
        <v>2160</v>
      </c>
      <c r="E2712" s="557" t="s">
        <v>22854</v>
      </c>
      <c r="F2712" s="226"/>
    </row>
    <row r="2713" spans="1:6">
      <c r="A2713">
        <v>39492</v>
      </c>
      <c r="B2713" t="s">
        <v>22855</v>
      </c>
      <c r="C2713" t="s">
        <v>2747</v>
      </c>
      <c r="D2713" t="s">
        <v>2160</v>
      </c>
      <c r="E2713" s="557" t="s">
        <v>22856</v>
      </c>
      <c r="F2713" s="225"/>
    </row>
    <row r="2714" spans="1:6">
      <c r="A2714">
        <v>39497</v>
      </c>
      <c r="B2714" t="s">
        <v>22857</v>
      </c>
      <c r="C2714" t="s">
        <v>2747</v>
      </c>
      <c r="D2714" t="s">
        <v>2160</v>
      </c>
      <c r="E2714" s="557" t="s">
        <v>22858</v>
      </c>
      <c r="F2714" s="226"/>
    </row>
    <row r="2715" spans="1:6">
      <c r="A2715">
        <v>39493</v>
      </c>
      <c r="B2715" t="s">
        <v>22859</v>
      </c>
      <c r="C2715" t="s">
        <v>2747</v>
      </c>
      <c r="D2715" t="s">
        <v>2160</v>
      </c>
      <c r="E2715" s="557" t="s">
        <v>22860</v>
      </c>
      <c r="F2715" s="225"/>
    </row>
    <row r="2716" spans="1:6">
      <c r="A2716">
        <v>39500</v>
      </c>
      <c r="B2716" t="s">
        <v>22861</v>
      </c>
      <c r="C2716" t="s">
        <v>2747</v>
      </c>
      <c r="D2716" t="s">
        <v>2160</v>
      </c>
      <c r="E2716" s="557" t="s">
        <v>22862</v>
      </c>
      <c r="F2716" s="226"/>
    </row>
    <row r="2717" spans="1:6">
      <c r="A2717">
        <v>39498</v>
      </c>
      <c r="B2717" t="s">
        <v>22863</v>
      </c>
      <c r="C2717" t="s">
        <v>2747</v>
      </c>
      <c r="D2717" t="s">
        <v>2160</v>
      </c>
      <c r="E2717" s="557" t="s">
        <v>22864</v>
      </c>
      <c r="F2717" s="225"/>
    </row>
    <row r="2718" spans="1:6">
      <c r="A2718">
        <v>43628</v>
      </c>
      <c r="B2718" t="s">
        <v>22865</v>
      </c>
      <c r="C2718" t="s">
        <v>2747</v>
      </c>
      <c r="D2718" t="s">
        <v>2160</v>
      </c>
      <c r="E2718" s="557" t="s">
        <v>22866</v>
      </c>
      <c r="F2718" s="226"/>
    </row>
    <row r="2719" spans="1:6">
      <c r="A2719">
        <v>39501</v>
      </c>
      <c r="B2719" t="s">
        <v>22867</v>
      </c>
      <c r="C2719" t="s">
        <v>2747</v>
      </c>
      <c r="D2719" t="s">
        <v>2160</v>
      </c>
      <c r="E2719" s="557" t="s">
        <v>22868</v>
      </c>
      <c r="F2719" s="225"/>
    </row>
    <row r="2720" spans="1:6">
      <c r="A2720">
        <v>39499</v>
      </c>
      <c r="B2720" t="s">
        <v>22869</v>
      </c>
      <c r="C2720" t="s">
        <v>2747</v>
      </c>
      <c r="D2720" t="s">
        <v>2160</v>
      </c>
      <c r="E2720" s="557" t="s">
        <v>22870</v>
      </c>
      <c r="F2720" s="226"/>
    </row>
    <row r="2721" spans="1:6">
      <c r="A2721">
        <v>43621</v>
      </c>
      <c r="B2721" t="s">
        <v>22871</v>
      </c>
      <c r="C2721" t="s">
        <v>2747</v>
      </c>
      <c r="D2721" t="s">
        <v>2160</v>
      </c>
      <c r="E2721" s="557" t="s">
        <v>22872</v>
      </c>
      <c r="F2721" s="225"/>
    </row>
    <row r="2722" spans="1:6">
      <c r="A2722">
        <v>3733</v>
      </c>
      <c r="B2722" t="s">
        <v>22873</v>
      </c>
      <c r="C2722" t="s">
        <v>2748</v>
      </c>
      <c r="D2722" t="s">
        <v>2749</v>
      </c>
      <c r="E2722" s="557" t="s">
        <v>22874</v>
      </c>
      <c r="F2722" s="226"/>
    </row>
    <row r="2723" spans="1:6">
      <c r="A2723">
        <v>3731</v>
      </c>
      <c r="B2723" t="s">
        <v>22875</v>
      </c>
      <c r="C2723" t="s">
        <v>2748</v>
      </c>
      <c r="D2723" t="s">
        <v>2749</v>
      </c>
      <c r="E2723" s="557" t="s">
        <v>18732</v>
      </c>
      <c r="F2723" s="225"/>
    </row>
    <row r="2724" spans="1:6">
      <c r="A2724">
        <v>38137</v>
      </c>
      <c r="B2724" t="s">
        <v>22876</v>
      </c>
      <c r="C2724" t="s">
        <v>2748</v>
      </c>
      <c r="D2724" t="s">
        <v>2749</v>
      </c>
      <c r="E2724" s="557" t="s">
        <v>22877</v>
      </c>
      <c r="F2724" s="226"/>
    </row>
    <row r="2725" spans="1:6">
      <c r="A2725">
        <v>38135</v>
      </c>
      <c r="B2725" t="s">
        <v>22878</v>
      </c>
      <c r="C2725" t="s">
        <v>2748</v>
      </c>
      <c r="D2725" t="s">
        <v>2749</v>
      </c>
      <c r="E2725" s="557" t="s">
        <v>11921</v>
      </c>
      <c r="F2725" s="225"/>
    </row>
    <row r="2726" spans="1:6">
      <c r="A2726">
        <v>38138</v>
      </c>
      <c r="B2726" t="s">
        <v>22879</v>
      </c>
      <c r="C2726" t="s">
        <v>2748</v>
      </c>
      <c r="D2726" t="s">
        <v>2749</v>
      </c>
      <c r="E2726" s="557" t="s">
        <v>22880</v>
      </c>
      <c r="F2726" s="226"/>
    </row>
    <row r="2727" spans="1:6">
      <c r="A2727">
        <v>3736</v>
      </c>
      <c r="B2727" t="s">
        <v>22881</v>
      </c>
      <c r="C2727" t="s">
        <v>2748</v>
      </c>
      <c r="D2727" t="s">
        <v>2746</v>
      </c>
      <c r="E2727" s="557" t="s">
        <v>12583</v>
      </c>
      <c r="F2727" s="225"/>
    </row>
    <row r="2728" spans="1:6">
      <c r="A2728">
        <v>3741</v>
      </c>
      <c r="B2728" t="s">
        <v>22882</v>
      </c>
      <c r="C2728" t="s">
        <v>2748</v>
      </c>
      <c r="D2728" t="s">
        <v>2160</v>
      </c>
      <c r="E2728" s="557" t="s">
        <v>22883</v>
      </c>
      <c r="F2728" s="226"/>
    </row>
    <row r="2729" spans="1:6">
      <c r="A2729">
        <v>3745</v>
      </c>
      <c r="B2729" t="s">
        <v>22884</v>
      </c>
      <c r="C2729" t="s">
        <v>2748</v>
      </c>
      <c r="D2729" t="s">
        <v>2160</v>
      </c>
      <c r="E2729" s="557" t="s">
        <v>17845</v>
      </c>
      <c r="F2729" s="225"/>
    </row>
    <row r="2730" spans="1:6">
      <c r="A2730">
        <v>3743</v>
      </c>
      <c r="B2730" t="s">
        <v>22885</v>
      </c>
      <c r="C2730" t="s">
        <v>2748</v>
      </c>
      <c r="D2730" t="s">
        <v>2160</v>
      </c>
      <c r="E2730" s="557" t="s">
        <v>22886</v>
      </c>
      <c r="F2730" s="226"/>
    </row>
    <row r="2731" spans="1:6">
      <c r="A2731">
        <v>3744</v>
      </c>
      <c r="B2731" t="s">
        <v>22887</v>
      </c>
      <c r="C2731" t="s">
        <v>2748</v>
      </c>
      <c r="D2731" t="s">
        <v>2160</v>
      </c>
      <c r="E2731" s="557" t="s">
        <v>13471</v>
      </c>
      <c r="F2731" s="225"/>
    </row>
    <row r="2732" spans="1:6">
      <c r="A2732">
        <v>3739</v>
      </c>
      <c r="B2732" t="s">
        <v>22888</v>
      </c>
      <c r="C2732" t="s">
        <v>2748</v>
      </c>
      <c r="D2732" t="s">
        <v>2160</v>
      </c>
      <c r="E2732" s="557" t="s">
        <v>22889</v>
      </c>
      <c r="F2732" s="226"/>
    </row>
    <row r="2733" spans="1:6">
      <c r="A2733">
        <v>3737</v>
      </c>
      <c r="B2733" t="s">
        <v>22890</v>
      </c>
      <c r="C2733" t="s">
        <v>2748</v>
      </c>
      <c r="D2733" t="s">
        <v>2160</v>
      </c>
      <c r="E2733" s="557" t="s">
        <v>22891</v>
      </c>
      <c r="F2733" s="225"/>
    </row>
    <row r="2734" spans="1:6">
      <c r="A2734">
        <v>3738</v>
      </c>
      <c r="B2734" t="s">
        <v>22892</v>
      </c>
      <c r="C2734" t="s">
        <v>2748</v>
      </c>
      <c r="D2734" t="s">
        <v>2160</v>
      </c>
      <c r="E2734" s="557" t="s">
        <v>11895</v>
      </c>
      <c r="F2734" s="226"/>
    </row>
    <row r="2735" spans="1:6">
      <c r="A2735">
        <v>3747</v>
      </c>
      <c r="B2735" t="s">
        <v>22893</v>
      </c>
      <c r="C2735" t="s">
        <v>2748</v>
      </c>
      <c r="D2735" t="s">
        <v>2160</v>
      </c>
      <c r="E2735" s="557" t="s">
        <v>13471</v>
      </c>
      <c r="F2735" s="225"/>
    </row>
    <row r="2736" spans="1:6">
      <c r="A2736">
        <v>11649</v>
      </c>
      <c r="B2736" t="s">
        <v>22894</v>
      </c>
      <c r="C2736" t="s">
        <v>2747</v>
      </c>
      <c r="D2736" t="s">
        <v>2160</v>
      </c>
      <c r="E2736" s="557" t="s">
        <v>22895</v>
      </c>
      <c r="F2736" s="226"/>
    </row>
    <row r="2737" spans="1:6">
      <c r="A2737">
        <v>11650</v>
      </c>
      <c r="B2737" t="s">
        <v>22896</v>
      </c>
      <c r="C2737" t="s">
        <v>2747</v>
      </c>
      <c r="D2737" t="s">
        <v>2160</v>
      </c>
      <c r="E2737" s="557" t="s">
        <v>22897</v>
      </c>
      <c r="F2737" s="225"/>
    </row>
    <row r="2738" spans="1:6">
      <c r="A2738">
        <v>3742</v>
      </c>
      <c r="B2738" t="s">
        <v>22898</v>
      </c>
      <c r="C2738" t="s">
        <v>2748</v>
      </c>
      <c r="D2738" t="s">
        <v>2160</v>
      </c>
      <c r="E2738" s="557" t="s">
        <v>22899</v>
      </c>
      <c r="F2738" s="226"/>
    </row>
    <row r="2739" spans="1:6">
      <c r="A2739">
        <v>3746</v>
      </c>
      <c r="B2739" t="s">
        <v>22900</v>
      </c>
      <c r="C2739" t="s">
        <v>2748</v>
      </c>
      <c r="D2739" t="s">
        <v>2160</v>
      </c>
      <c r="E2739" s="557" t="s">
        <v>22901</v>
      </c>
      <c r="F2739" s="225"/>
    </row>
    <row r="2740" spans="1:6">
      <c r="A2740">
        <v>21106</v>
      </c>
      <c r="B2740" t="s">
        <v>22902</v>
      </c>
      <c r="C2740" t="s">
        <v>2752</v>
      </c>
      <c r="D2740" t="s">
        <v>2749</v>
      </c>
      <c r="E2740" s="557" t="s">
        <v>22903</v>
      </c>
      <c r="F2740" s="226"/>
    </row>
    <row r="2741" spans="1:6">
      <c r="A2741">
        <v>3755</v>
      </c>
      <c r="B2741" t="s">
        <v>22904</v>
      </c>
      <c r="C2741" t="s">
        <v>2747</v>
      </c>
      <c r="D2741" t="s">
        <v>2749</v>
      </c>
      <c r="E2741" s="557" t="s">
        <v>11896</v>
      </c>
      <c r="F2741" s="225"/>
    </row>
    <row r="2742" spans="1:6">
      <c r="A2742">
        <v>3750</v>
      </c>
      <c r="B2742" t="s">
        <v>22905</v>
      </c>
      <c r="C2742" t="s">
        <v>2747</v>
      </c>
      <c r="D2742" t="s">
        <v>2749</v>
      </c>
      <c r="E2742" s="557" t="s">
        <v>15558</v>
      </c>
      <c r="F2742" s="226"/>
    </row>
    <row r="2743" spans="1:6">
      <c r="A2743">
        <v>3756</v>
      </c>
      <c r="B2743" t="s">
        <v>22906</v>
      </c>
      <c r="C2743" t="s">
        <v>2747</v>
      </c>
      <c r="D2743" t="s">
        <v>2749</v>
      </c>
      <c r="E2743" s="557" t="s">
        <v>12740</v>
      </c>
      <c r="F2743" s="225"/>
    </row>
    <row r="2744" spans="1:6">
      <c r="A2744">
        <v>39377</v>
      </c>
      <c r="B2744" t="s">
        <v>22907</v>
      </c>
      <c r="C2744" t="s">
        <v>2747</v>
      </c>
      <c r="D2744" t="s">
        <v>2749</v>
      </c>
      <c r="E2744" s="557" t="s">
        <v>17824</v>
      </c>
      <c r="F2744" s="226"/>
    </row>
    <row r="2745" spans="1:6">
      <c r="A2745">
        <v>38191</v>
      </c>
      <c r="B2745" t="s">
        <v>22908</v>
      </c>
      <c r="C2745" t="s">
        <v>2747</v>
      </c>
      <c r="D2745" t="s">
        <v>2749</v>
      </c>
      <c r="E2745" s="557" t="s">
        <v>12759</v>
      </c>
      <c r="F2745" s="225"/>
    </row>
    <row r="2746" spans="1:6">
      <c r="A2746">
        <v>39381</v>
      </c>
      <c r="B2746" t="s">
        <v>22909</v>
      </c>
      <c r="C2746" t="s">
        <v>2747</v>
      </c>
      <c r="D2746" t="s">
        <v>2749</v>
      </c>
      <c r="E2746" s="557" t="s">
        <v>11178</v>
      </c>
      <c r="F2746" s="226"/>
    </row>
    <row r="2747" spans="1:6">
      <c r="A2747">
        <v>38780</v>
      </c>
      <c r="B2747" t="s">
        <v>22910</v>
      </c>
      <c r="C2747" t="s">
        <v>2747</v>
      </c>
      <c r="D2747" t="s">
        <v>2749</v>
      </c>
      <c r="E2747" s="557" t="s">
        <v>11224</v>
      </c>
      <c r="F2747" s="225"/>
    </row>
    <row r="2748" spans="1:6">
      <c r="A2748">
        <v>38781</v>
      </c>
      <c r="B2748" t="s">
        <v>22911</v>
      </c>
      <c r="C2748" t="s">
        <v>2747</v>
      </c>
      <c r="D2748" t="s">
        <v>2749</v>
      </c>
      <c r="E2748" s="557" t="s">
        <v>11868</v>
      </c>
      <c r="F2748" s="226"/>
    </row>
    <row r="2749" spans="1:6">
      <c r="A2749">
        <v>38192</v>
      </c>
      <c r="B2749" t="s">
        <v>22912</v>
      </c>
      <c r="C2749" t="s">
        <v>2747</v>
      </c>
      <c r="D2749" t="s">
        <v>2749</v>
      </c>
      <c r="E2749" s="557" t="s">
        <v>17825</v>
      </c>
      <c r="F2749" s="225"/>
    </row>
    <row r="2750" spans="1:6">
      <c r="A2750">
        <v>3753</v>
      </c>
      <c r="B2750" t="s">
        <v>22913</v>
      </c>
      <c r="C2750" t="s">
        <v>2747</v>
      </c>
      <c r="D2750" t="s">
        <v>2749</v>
      </c>
      <c r="E2750" s="557" t="s">
        <v>11201</v>
      </c>
      <c r="F2750" s="226"/>
    </row>
    <row r="2751" spans="1:6">
      <c r="A2751">
        <v>38782</v>
      </c>
      <c r="B2751" t="s">
        <v>22914</v>
      </c>
      <c r="C2751" t="s">
        <v>2747</v>
      </c>
      <c r="D2751" t="s">
        <v>2749</v>
      </c>
      <c r="E2751" s="557" t="s">
        <v>6076</v>
      </c>
      <c r="F2751" s="225"/>
    </row>
    <row r="2752" spans="1:6">
      <c r="A2752">
        <v>38778</v>
      </c>
      <c r="B2752" t="s">
        <v>22915</v>
      </c>
      <c r="C2752" t="s">
        <v>2747</v>
      </c>
      <c r="D2752" t="s">
        <v>2749</v>
      </c>
      <c r="E2752" s="557" t="s">
        <v>8828</v>
      </c>
      <c r="F2752" s="226"/>
    </row>
    <row r="2753" spans="1:6">
      <c r="A2753">
        <v>38779</v>
      </c>
      <c r="B2753" t="s">
        <v>22916</v>
      </c>
      <c r="C2753" t="s">
        <v>2747</v>
      </c>
      <c r="D2753" t="s">
        <v>2749</v>
      </c>
      <c r="E2753" s="557" t="s">
        <v>11796</v>
      </c>
      <c r="F2753" s="225"/>
    </row>
    <row r="2754" spans="1:6">
      <c r="A2754">
        <v>39388</v>
      </c>
      <c r="B2754" t="s">
        <v>22917</v>
      </c>
      <c r="C2754" t="s">
        <v>2747</v>
      </c>
      <c r="D2754" t="s">
        <v>2160</v>
      </c>
      <c r="E2754" s="557" t="s">
        <v>5465</v>
      </c>
      <c r="F2754" s="226"/>
    </row>
    <row r="2755" spans="1:6">
      <c r="A2755">
        <v>39387</v>
      </c>
      <c r="B2755" t="s">
        <v>22918</v>
      </c>
      <c r="C2755" t="s">
        <v>2747</v>
      </c>
      <c r="D2755" t="s">
        <v>2160</v>
      </c>
      <c r="E2755" s="557" t="s">
        <v>22919</v>
      </c>
      <c r="F2755" s="225"/>
    </row>
    <row r="2756" spans="1:6">
      <c r="A2756">
        <v>39386</v>
      </c>
      <c r="B2756" t="s">
        <v>22920</v>
      </c>
      <c r="C2756" t="s">
        <v>2747</v>
      </c>
      <c r="D2756" t="s">
        <v>2160</v>
      </c>
      <c r="E2756" s="557" t="s">
        <v>9082</v>
      </c>
      <c r="F2756" s="226"/>
    </row>
    <row r="2757" spans="1:6">
      <c r="A2757">
        <v>38194</v>
      </c>
      <c r="B2757" t="s">
        <v>22921</v>
      </c>
      <c r="C2757" t="s">
        <v>2747</v>
      </c>
      <c r="D2757" t="s">
        <v>2746</v>
      </c>
      <c r="E2757" s="557" t="s">
        <v>7277</v>
      </c>
      <c r="F2757" s="225"/>
    </row>
    <row r="2758" spans="1:6">
      <c r="A2758">
        <v>38193</v>
      </c>
      <c r="B2758" t="s">
        <v>22922</v>
      </c>
      <c r="C2758" t="s">
        <v>2747</v>
      </c>
      <c r="D2758" t="s">
        <v>2160</v>
      </c>
      <c r="E2758" s="557" t="s">
        <v>6062</v>
      </c>
      <c r="F2758" s="226"/>
    </row>
    <row r="2759" spans="1:6">
      <c r="A2759">
        <v>12216</v>
      </c>
      <c r="B2759" t="s">
        <v>22923</v>
      </c>
      <c r="C2759" t="s">
        <v>2747</v>
      </c>
      <c r="D2759" t="s">
        <v>2749</v>
      </c>
      <c r="E2759" s="557" t="s">
        <v>15634</v>
      </c>
      <c r="F2759" s="225"/>
    </row>
    <row r="2760" spans="1:6">
      <c r="A2760">
        <v>3757</v>
      </c>
      <c r="B2760" t="s">
        <v>22924</v>
      </c>
      <c r="C2760" t="s">
        <v>2747</v>
      </c>
      <c r="D2760" t="s">
        <v>2749</v>
      </c>
      <c r="E2760" s="557" t="s">
        <v>17826</v>
      </c>
      <c r="F2760" s="226"/>
    </row>
    <row r="2761" spans="1:6">
      <c r="A2761">
        <v>3758</v>
      </c>
      <c r="B2761" t="s">
        <v>22925</v>
      </c>
      <c r="C2761" t="s">
        <v>2747</v>
      </c>
      <c r="D2761" t="s">
        <v>2749</v>
      </c>
      <c r="E2761" s="557" t="s">
        <v>17827</v>
      </c>
      <c r="F2761" s="225"/>
    </row>
    <row r="2762" spans="1:6">
      <c r="A2762">
        <v>12214</v>
      </c>
      <c r="B2762" t="s">
        <v>22926</v>
      </c>
      <c r="C2762" t="s">
        <v>2747</v>
      </c>
      <c r="D2762" t="s">
        <v>2749</v>
      </c>
      <c r="E2762" s="557" t="s">
        <v>13458</v>
      </c>
      <c r="F2762" s="226"/>
    </row>
    <row r="2763" spans="1:6">
      <c r="A2763">
        <v>3749</v>
      </c>
      <c r="B2763" t="s">
        <v>22927</v>
      </c>
      <c r="C2763" t="s">
        <v>2747</v>
      </c>
      <c r="D2763" t="s">
        <v>2749</v>
      </c>
      <c r="E2763" s="557" t="s">
        <v>12737</v>
      </c>
      <c r="F2763" s="225"/>
    </row>
    <row r="2764" spans="1:6">
      <c r="A2764">
        <v>3751</v>
      </c>
      <c r="B2764" t="s">
        <v>22928</v>
      </c>
      <c r="C2764" t="s">
        <v>2747</v>
      </c>
      <c r="D2764" t="s">
        <v>2749</v>
      </c>
      <c r="E2764" s="557" t="s">
        <v>13748</v>
      </c>
      <c r="F2764" s="226"/>
    </row>
    <row r="2765" spans="1:6">
      <c r="A2765">
        <v>39376</v>
      </c>
      <c r="B2765" t="s">
        <v>22929</v>
      </c>
      <c r="C2765" t="s">
        <v>2747</v>
      </c>
      <c r="D2765" t="s">
        <v>2749</v>
      </c>
      <c r="E2765" s="557" t="s">
        <v>12128</v>
      </c>
      <c r="F2765" s="225"/>
    </row>
    <row r="2766" spans="1:6">
      <c r="A2766">
        <v>3752</v>
      </c>
      <c r="B2766" t="s">
        <v>22930</v>
      </c>
      <c r="C2766" t="s">
        <v>2747</v>
      </c>
      <c r="D2766" t="s">
        <v>2749</v>
      </c>
      <c r="E2766" s="557" t="s">
        <v>17828</v>
      </c>
      <c r="F2766" s="226"/>
    </row>
    <row r="2767" spans="1:6">
      <c r="A2767">
        <v>746</v>
      </c>
      <c r="B2767" t="s">
        <v>22931</v>
      </c>
      <c r="C2767" t="s">
        <v>2747</v>
      </c>
      <c r="D2767" t="s">
        <v>2746</v>
      </c>
      <c r="E2767" s="557" t="s">
        <v>22932</v>
      </c>
      <c r="F2767" s="225"/>
    </row>
    <row r="2768" spans="1:6">
      <c r="A2768">
        <v>20269</v>
      </c>
      <c r="B2768" t="s">
        <v>22933</v>
      </c>
      <c r="C2768" t="s">
        <v>2747</v>
      </c>
      <c r="D2768" t="s">
        <v>2160</v>
      </c>
      <c r="E2768" s="557" t="s">
        <v>22934</v>
      </c>
      <c r="F2768" s="226"/>
    </row>
    <row r="2769" spans="1:6">
      <c r="A2769">
        <v>20270</v>
      </c>
      <c r="B2769" t="s">
        <v>22935</v>
      </c>
      <c r="C2769" t="s">
        <v>2747</v>
      </c>
      <c r="D2769" t="s">
        <v>2160</v>
      </c>
      <c r="E2769" s="557" t="s">
        <v>13746</v>
      </c>
      <c r="F2769" s="225"/>
    </row>
    <row r="2770" spans="1:6">
      <c r="A2770">
        <v>11696</v>
      </c>
      <c r="B2770" t="s">
        <v>22936</v>
      </c>
      <c r="C2770" t="s">
        <v>2747</v>
      </c>
      <c r="D2770" t="s">
        <v>2160</v>
      </c>
      <c r="E2770" s="557" t="s">
        <v>19103</v>
      </c>
      <c r="F2770" s="226"/>
    </row>
    <row r="2771" spans="1:6">
      <c r="A2771">
        <v>10427</v>
      </c>
      <c r="B2771" t="s">
        <v>22937</v>
      </c>
      <c r="C2771" t="s">
        <v>2747</v>
      </c>
      <c r="D2771" t="s">
        <v>2160</v>
      </c>
      <c r="E2771" s="557" t="s">
        <v>22938</v>
      </c>
      <c r="F2771" s="225"/>
    </row>
    <row r="2772" spans="1:6">
      <c r="A2772">
        <v>10428</v>
      </c>
      <c r="B2772" t="s">
        <v>22939</v>
      </c>
      <c r="C2772" t="s">
        <v>2747</v>
      </c>
      <c r="D2772" t="s">
        <v>2160</v>
      </c>
      <c r="E2772" s="557" t="s">
        <v>22940</v>
      </c>
      <c r="F2772" s="226"/>
    </row>
    <row r="2773" spans="1:6">
      <c r="A2773">
        <v>36521</v>
      </c>
      <c r="B2773" t="s">
        <v>22941</v>
      </c>
      <c r="C2773" t="s">
        <v>2747</v>
      </c>
      <c r="D2773" t="s">
        <v>2160</v>
      </c>
      <c r="E2773" s="557" t="s">
        <v>22942</v>
      </c>
      <c r="F2773" s="225"/>
    </row>
    <row r="2774" spans="1:6">
      <c r="A2774">
        <v>36794</v>
      </c>
      <c r="B2774" t="s">
        <v>22943</v>
      </c>
      <c r="C2774" t="s">
        <v>2747</v>
      </c>
      <c r="D2774" t="s">
        <v>2160</v>
      </c>
      <c r="E2774" s="557" t="s">
        <v>22944</v>
      </c>
      <c r="F2774" s="226"/>
    </row>
    <row r="2775" spans="1:6">
      <c r="A2775">
        <v>10426</v>
      </c>
      <c r="B2775" t="s">
        <v>22945</v>
      </c>
      <c r="C2775" t="s">
        <v>2747</v>
      </c>
      <c r="D2775" t="s">
        <v>2160</v>
      </c>
      <c r="E2775" s="557" t="s">
        <v>22946</v>
      </c>
      <c r="F2775" s="225"/>
    </row>
    <row r="2776" spans="1:6">
      <c r="A2776">
        <v>10425</v>
      </c>
      <c r="B2776" t="s">
        <v>22947</v>
      </c>
      <c r="C2776" t="s">
        <v>2747</v>
      </c>
      <c r="D2776" t="s">
        <v>2160</v>
      </c>
      <c r="E2776" s="557" t="s">
        <v>18017</v>
      </c>
      <c r="F2776" s="226"/>
    </row>
    <row r="2777" spans="1:6">
      <c r="A2777">
        <v>10431</v>
      </c>
      <c r="B2777" t="s">
        <v>22948</v>
      </c>
      <c r="C2777" t="s">
        <v>2747</v>
      </c>
      <c r="D2777" t="s">
        <v>2160</v>
      </c>
      <c r="E2777" s="557" t="s">
        <v>22949</v>
      </c>
      <c r="F2777" s="225"/>
    </row>
    <row r="2778" spans="1:6">
      <c r="A2778">
        <v>10429</v>
      </c>
      <c r="B2778" t="s">
        <v>22950</v>
      </c>
      <c r="C2778" t="s">
        <v>2747</v>
      </c>
      <c r="D2778" t="s">
        <v>2160</v>
      </c>
      <c r="E2778" s="557" t="s">
        <v>22727</v>
      </c>
      <c r="F2778" s="226"/>
    </row>
    <row r="2779" spans="1:6">
      <c r="A2779">
        <v>2354</v>
      </c>
      <c r="B2779" t="s">
        <v>22951</v>
      </c>
      <c r="C2779" t="s">
        <v>2745</v>
      </c>
      <c r="D2779" t="s">
        <v>2160</v>
      </c>
      <c r="E2779" s="557" t="s">
        <v>11875</v>
      </c>
      <c r="F2779" s="225"/>
    </row>
    <row r="2780" spans="1:6">
      <c r="A2780">
        <v>40932</v>
      </c>
      <c r="B2780" t="s">
        <v>22952</v>
      </c>
      <c r="C2780" t="s">
        <v>2754</v>
      </c>
      <c r="D2780" t="s">
        <v>2160</v>
      </c>
      <c r="E2780" s="557" t="s">
        <v>22953</v>
      </c>
      <c r="F2780" s="226"/>
    </row>
    <row r="2781" spans="1:6">
      <c r="A2781">
        <v>10853</v>
      </c>
      <c r="B2781" t="s">
        <v>22954</v>
      </c>
      <c r="C2781" t="s">
        <v>2747</v>
      </c>
      <c r="D2781" t="s">
        <v>2160</v>
      </c>
      <c r="E2781" s="557" t="s">
        <v>22955</v>
      </c>
      <c r="F2781" s="225"/>
    </row>
    <row r="2782" spans="1:6">
      <c r="A2782">
        <v>5093</v>
      </c>
      <c r="B2782" t="s">
        <v>22956</v>
      </c>
      <c r="C2782" t="s">
        <v>2756</v>
      </c>
      <c r="D2782" t="s">
        <v>2160</v>
      </c>
      <c r="E2782" s="557" t="s">
        <v>18787</v>
      </c>
      <c r="F2782" s="226"/>
    </row>
    <row r="2783" spans="1:6">
      <c r="A2783">
        <v>37768</v>
      </c>
      <c r="B2783" t="s">
        <v>22957</v>
      </c>
      <c r="C2783" t="s">
        <v>2747</v>
      </c>
      <c r="D2783" t="s">
        <v>2749</v>
      </c>
      <c r="E2783" s="557" t="s">
        <v>22958</v>
      </c>
      <c r="F2783" s="225"/>
    </row>
    <row r="2784" spans="1:6">
      <c r="A2784">
        <v>37773</v>
      </c>
      <c r="B2784" t="s">
        <v>22959</v>
      </c>
      <c r="C2784" t="s">
        <v>2747</v>
      </c>
      <c r="D2784" t="s">
        <v>2749</v>
      </c>
      <c r="E2784" s="557" t="s">
        <v>22960</v>
      </c>
      <c r="F2784" s="226"/>
    </row>
    <row r="2785" spans="1:6">
      <c r="A2785">
        <v>37769</v>
      </c>
      <c r="B2785" t="s">
        <v>22961</v>
      </c>
      <c r="C2785" t="s">
        <v>2747</v>
      </c>
      <c r="D2785" t="s">
        <v>2749</v>
      </c>
      <c r="E2785" s="557" t="s">
        <v>22962</v>
      </c>
      <c r="F2785" s="225"/>
    </row>
    <row r="2786" spans="1:6">
      <c r="A2786">
        <v>37770</v>
      </c>
      <c r="B2786" t="s">
        <v>22963</v>
      </c>
      <c r="C2786" t="s">
        <v>2747</v>
      </c>
      <c r="D2786" t="s">
        <v>2749</v>
      </c>
      <c r="E2786" s="557" t="s">
        <v>22964</v>
      </c>
      <c r="F2786" s="226"/>
    </row>
    <row r="2787" spans="1:6">
      <c r="A2787">
        <v>38382</v>
      </c>
      <c r="B2787" t="s">
        <v>22965</v>
      </c>
      <c r="C2787" t="s">
        <v>2747</v>
      </c>
      <c r="D2787" t="s">
        <v>2160</v>
      </c>
      <c r="E2787" s="557" t="s">
        <v>13688</v>
      </c>
      <c r="F2787" s="225"/>
    </row>
    <row r="2788" spans="1:6">
      <c r="A2788">
        <v>38383</v>
      </c>
      <c r="B2788" t="s">
        <v>22966</v>
      </c>
      <c r="C2788" t="s">
        <v>2747</v>
      </c>
      <c r="D2788" t="s">
        <v>2160</v>
      </c>
      <c r="E2788" s="557" t="s">
        <v>7683</v>
      </c>
      <c r="F2788" s="226"/>
    </row>
    <row r="2789" spans="1:6">
      <c r="A2789">
        <v>3768</v>
      </c>
      <c r="B2789" t="s">
        <v>22967</v>
      </c>
      <c r="C2789" t="s">
        <v>2747</v>
      </c>
      <c r="D2789" t="s">
        <v>2160</v>
      </c>
      <c r="E2789" s="557" t="s">
        <v>22968</v>
      </c>
      <c r="F2789" s="225"/>
    </row>
    <row r="2790" spans="1:6">
      <c r="A2790">
        <v>3767</v>
      </c>
      <c r="B2790" t="s">
        <v>22969</v>
      </c>
      <c r="C2790" t="s">
        <v>2747</v>
      </c>
      <c r="D2790" t="s">
        <v>2160</v>
      </c>
      <c r="E2790" s="557" t="s">
        <v>9159</v>
      </c>
      <c r="F2790" s="226"/>
    </row>
    <row r="2791" spans="1:6">
      <c r="A2791">
        <v>13192</v>
      </c>
      <c r="B2791" t="s">
        <v>22970</v>
      </c>
      <c r="C2791" t="s">
        <v>2747</v>
      </c>
      <c r="D2791" t="s">
        <v>2160</v>
      </c>
      <c r="E2791" s="557" t="s">
        <v>22971</v>
      </c>
      <c r="F2791" s="225"/>
    </row>
    <row r="2792" spans="1:6">
      <c r="A2792">
        <v>38413</v>
      </c>
      <c r="B2792" t="s">
        <v>22972</v>
      </c>
      <c r="C2792" t="s">
        <v>2747</v>
      </c>
      <c r="D2792" t="s">
        <v>2160</v>
      </c>
      <c r="E2792" s="557" t="s">
        <v>22973</v>
      </c>
      <c r="F2792" s="226"/>
    </row>
    <row r="2793" spans="1:6">
      <c r="A2793">
        <v>42440</v>
      </c>
      <c r="B2793" t="s">
        <v>22974</v>
      </c>
      <c r="C2793" t="s">
        <v>2747</v>
      </c>
      <c r="D2793" t="s">
        <v>2749</v>
      </c>
      <c r="E2793" s="557" t="s">
        <v>22975</v>
      </c>
      <c r="F2793" s="225"/>
    </row>
    <row r="2794" spans="1:6">
      <c r="A2794">
        <v>20193</v>
      </c>
      <c r="B2794" t="s">
        <v>22976</v>
      </c>
      <c r="C2794" t="s">
        <v>11879</v>
      </c>
      <c r="D2794" t="s">
        <v>2160</v>
      </c>
      <c r="E2794" s="557" t="s">
        <v>11801</v>
      </c>
      <c r="F2794" s="226"/>
    </row>
    <row r="2795" spans="1:6">
      <c r="A2795">
        <v>10527</v>
      </c>
      <c r="B2795" t="s">
        <v>22977</v>
      </c>
      <c r="C2795" t="s">
        <v>11880</v>
      </c>
      <c r="D2795" t="s">
        <v>2746</v>
      </c>
      <c r="E2795" s="557" t="s">
        <v>12130</v>
      </c>
      <c r="F2795" s="225"/>
    </row>
    <row r="2796" spans="1:6">
      <c r="A2796">
        <v>41805</v>
      </c>
      <c r="B2796" t="s">
        <v>22978</v>
      </c>
      <c r="C2796" t="s">
        <v>2754</v>
      </c>
      <c r="D2796" t="s">
        <v>2749</v>
      </c>
      <c r="E2796" s="557" t="s">
        <v>22979</v>
      </c>
      <c r="F2796" s="226"/>
    </row>
    <row r="2797" spans="1:6">
      <c r="A2797">
        <v>40271</v>
      </c>
      <c r="B2797" t="s">
        <v>22980</v>
      </c>
      <c r="C2797" t="s">
        <v>2754</v>
      </c>
      <c r="D2797" t="s">
        <v>2160</v>
      </c>
      <c r="E2797" s="557" t="s">
        <v>12671</v>
      </c>
      <c r="F2797" s="225"/>
    </row>
    <row r="2798" spans="1:6">
      <c r="A2798">
        <v>40287</v>
      </c>
      <c r="B2798" t="s">
        <v>22981</v>
      </c>
      <c r="C2798" t="s">
        <v>2754</v>
      </c>
      <c r="D2798" t="s">
        <v>2160</v>
      </c>
      <c r="E2798" s="557" t="s">
        <v>17483</v>
      </c>
      <c r="F2798" s="226"/>
    </row>
    <row r="2799" spans="1:6">
      <c r="A2799">
        <v>40295</v>
      </c>
      <c r="B2799" t="s">
        <v>22982</v>
      </c>
      <c r="C2799" t="s">
        <v>2745</v>
      </c>
      <c r="D2799" t="s">
        <v>2749</v>
      </c>
      <c r="E2799" s="557" t="s">
        <v>4836</v>
      </c>
      <c r="F2799" s="225"/>
    </row>
    <row r="2800" spans="1:6">
      <c r="A2800">
        <v>745</v>
      </c>
      <c r="B2800" t="s">
        <v>22983</v>
      </c>
      <c r="C2800" t="s">
        <v>2745</v>
      </c>
      <c r="D2800" t="s">
        <v>2749</v>
      </c>
      <c r="E2800" s="557" t="s">
        <v>9652</v>
      </c>
      <c r="F2800" s="226"/>
    </row>
    <row r="2801" spans="1:6">
      <c r="A2801">
        <v>4084</v>
      </c>
      <c r="B2801" t="s">
        <v>22984</v>
      </c>
      <c r="C2801" t="s">
        <v>2745</v>
      </c>
      <c r="D2801" t="s">
        <v>2749</v>
      </c>
      <c r="E2801" s="557" t="s">
        <v>8875</v>
      </c>
      <c r="F2801" s="225"/>
    </row>
    <row r="2802" spans="1:6">
      <c r="A2802">
        <v>743</v>
      </c>
      <c r="B2802" t="s">
        <v>22985</v>
      </c>
      <c r="C2802" t="s">
        <v>2745</v>
      </c>
      <c r="D2802" t="s">
        <v>2749</v>
      </c>
      <c r="E2802" s="557" t="s">
        <v>8875</v>
      </c>
      <c r="F2802" s="226"/>
    </row>
    <row r="2803" spans="1:6">
      <c r="A2803">
        <v>40293</v>
      </c>
      <c r="B2803" t="s">
        <v>22986</v>
      </c>
      <c r="C2803" t="s">
        <v>2745</v>
      </c>
      <c r="D2803" t="s">
        <v>2749</v>
      </c>
      <c r="E2803" s="557" t="s">
        <v>8824</v>
      </c>
      <c r="F2803" s="225"/>
    </row>
    <row r="2804" spans="1:6">
      <c r="A2804">
        <v>40294</v>
      </c>
      <c r="B2804" t="s">
        <v>22987</v>
      </c>
      <c r="C2804" t="s">
        <v>2745</v>
      </c>
      <c r="D2804" t="s">
        <v>2749</v>
      </c>
      <c r="E2804" s="557" t="s">
        <v>8875</v>
      </c>
      <c r="F2804" s="226"/>
    </row>
    <row r="2805" spans="1:6">
      <c r="A2805">
        <v>4085</v>
      </c>
      <c r="B2805" t="s">
        <v>22988</v>
      </c>
      <c r="C2805" t="s">
        <v>2745</v>
      </c>
      <c r="D2805" t="s">
        <v>2749</v>
      </c>
      <c r="E2805" s="557" t="s">
        <v>12216</v>
      </c>
      <c r="F2805" s="225"/>
    </row>
    <row r="2806" spans="1:6">
      <c r="A2806">
        <v>10775</v>
      </c>
      <c r="B2806" t="s">
        <v>22989</v>
      </c>
      <c r="C2806" t="s">
        <v>2754</v>
      </c>
      <c r="D2806" t="s">
        <v>2749</v>
      </c>
      <c r="E2806" s="557" t="s">
        <v>17829</v>
      </c>
      <c r="F2806" s="226"/>
    </row>
    <row r="2807" spans="1:6">
      <c r="A2807">
        <v>10776</v>
      </c>
      <c r="B2807" t="s">
        <v>22990</v>
      </c>
      <c r="C2807" t="s">
        <v>2754</v>
      </c>
      <c r="D2807" t="s">
        <v>2749</v>
      </c>
      <c r="E2807" s="557" t="s">
        <v>17830</v>
      </c>
      <c r="F2807" s="225"/>
    </row>
    <row r="2808" spans="1:6">
      <c r="A2808">
        <v>10779</v>
      </c>
      <c r="B2808" t="s">
        <v>22991</v>
      </c>
      <c r="C2808" t="s">
        <v>2754</v>
      </c>
      <c r="D2808" t="s">
        <v>2749</v>
      </c>
      <c r="E2808" s="557" t="s">
        <v>17831</v>
      </c>
      <c r="F2808" s="226"/>
    </row>
    <row r="2809" spans="1:6">
      <c r="A2809">
        <v>10777</v>
      </c>
      <c r="B2809" t="s">
        <v>22992</v>
      </c>
      <c r="C2809" t="s">
        <v>2754</v>
      </c>
      <c r="D2809" t="s">
        <v>2749</v>
      </c>
      <c r="E2809" s="557" t="s">
        <v>17832</v>
      </c>
      <c r="F2809" s="225"/>
    </row>
    <row r="2810" spans="1:6">
      <c r="A2810">
        <v>10778</v>
      </c>
      <c r="B2810" t="s">
        <v>22993</v>
      </c>
      <c r="C2810" t="s">
        <v>2754</v>
      </c>
      <c r="D2810" t="s">
        <v>2749</v>
      </c>
      <c r="E2810" s="557" t="s">
        <v>17831</v>
      </c>
      <c r="F2810" s="226"/>
    </row>
    <row r="2811" spans="1:6">
      <c r="A2811">
        <v>40339</v>
      </c>
      <c r="B2811" t="s">
        <v>22994</v>
      </c>
      <c r="C2811" t="s">
        <v>2754</v>
      </c>
      <c r="D2811" t="s">
        <v>2160</v>
      </c>
      <c r="E2811" s="557" t="s">
        <v>17483</v>
      </c>
      <c r="F2811" s="225"/>
    </row>
    <row r="2812" spans="1:6">
      <c r="A2812">
        <v>10749</v>
      </c>
      <c r="B2812" t="s">
        <v>22995</v>
      </c>
      <c r="C2812" t="s">
        <v>2754</v>
      </c>
      <c r="D2812" t="s">
        <v>2160</v>
      </c>
      <c r="E2812" s="557" t="s">
        <v>7979</v>
      </c>
      <c r="F2812" s="226"/>
    </row>
    <row r="2813" spans="1:6">
      <c r="A2813">
        <v>40290</v>
      </c>
      <c r="B2813" t="s">
        <v>22996</v>
      </c>
      <c r="C2813" t="s">
        <v>2754</v>
      </c>
      <c r="D2813" t="s">
        <v>2160</v>
      </c>
      <c r="E2813" s="557" t="s">
        <v>5804</v>
      </c>
      <c r="F2813" s="225"/>
    </row>
    <row r="2814" spans="1:6">
      <c r="A2814">
        <v>3346</v>
      </c>
      <c r="B2814" t="s">
        <v>22997</v>
      </c>
      <c r="C2814" t="s">
        <v>2745</v>
      </c>
      <c r="D2814" t="s">
        <v>2749</v>
      </c>
      <c r="E2814" s="557" t="s">
        <v>6734</v>
      </c>
      <c r="F2814" s="226"/>
    </row>
    <row r="2815" spans="1:6">
      <c r="A2815">
        <v>3348</v>
      </c>
      <c r="B2815" t="s">
        <v>22998</v>
      </c>
      <c r="C2815" t="s">
        <v>2745</v>
      </c>
      <c r="D2815" t="s">
        <v>2749</v>
      </c>
      <c r="E2815" s="557" t="s">
        <v>11753</v>
      </c>
      <c r="F2815" s="225"/>
    </row>
    <row r="2816" spans="1:6">
      <c r="A2816">
        <v>39833</v>
      </c>
      <c r="B2816" t="s">
        <v>22999</v>
      </c>
      <c r="C2816" t="s">
        <v>2745</v>
      </c>
      <c r="D2816" t="s">
        <v>2749</v>
      </c>
      <c r="E2816" s="557" t="s">
        <v>14870</v>
      </c>
      <c r="F2816" s="226"/>
    </row>
    <row r="2817" spans="1:6">
      <c r="A2817">
        <v>7252</v>
      </c>
      <c r="B2817" t="s">
        <v>23000</v>
      </c>
      <c r="C2817" t="s">
        <v>2745</v>
      </c>
      <c r="D2817" t="s">
        <v>2749</v>
      </c>
      <c r="E2817" s="557" t="s">
        <v>8813</v>
      </c>
      <c r="F2817" s="225"/>
    </row>
    <row r="2818" spans="1:6">
      <c r="A2818">
        <v>4778</v>
      </c>
      <c r="B2818" t="s">
        <v>23001</v>
      </c>
      <c r="C2818" t="s">
        <v>2745</v>
      </c>
      <c r="D2818" t="s">
        <v>2749</v>
      </c>
      <c r="E2818" s="557" t="s">
        <v>18258</v>
      </c>
      <c r="F2818" s="226"/>
    </row>
    <row r="2819" spans="1:6">
      <c r="A2819">
        <v>4780</v>
      </c>
      <c r="B2819" t="s">
        <v>23002</v>
      </c>
      <c r="C2819" t="s">
        <v>2745</v>
      </c>
      <c r="D2819" t="s">
        <v>2749</v>
      </c>
      <c r="E2819" s="557" t="s">
        <v>7381</v>
      </c>
      <c r="F2819" s="225"/>
    </row>
    <row r="2820" spans="1:6">
      <c r="A2820">
        <v>10809</v>
      </c>
      <c r="B2820" t="s">
        <v>23003</v>
      </c>
      <c r="C2820" t="s">
        <v>2745</v>
      </c>
      <c r="D2820" t="s">
        <v>2160</v>
      </c>
      <c r="E2820" s="557" t="s">
        <v>4192</v>
      </c>
      <c r="F2820" s="226"/>
    </row>
    <row r="2821" spans="1:6">
      <c r="A2821">
        <v>10811</v>
      </c>
      <c r="B2821" t="s">
        <v>23004</v>
      </c>
      <c r="C2821" t="s">
        <v>2745</v>
      </c>
      <c r="D2821" t="s">
        <v>2746</v>
      </c>
      <c r="E2821" s="557" t="s">
        <v>4798</v>
      </c>
      <c r="F2821" s="225"/>
    </row>
    <row r="2822" spans="1:6">
      <c r="A2822">
        <v>7247</v>
      </c>
      <c r="B2822" t="s">
        <v>23005</v>
      </c>
      <c r="C2822" t="s">
        <v>2745</v>
      </c>
      <c r="D2822" t="s">
        <v>2749</v>
      </c>
      <c r="E2822" s="557" t="s">
        <v>8813</v>
      </c>
      <c r="F2822" s="226"/>
    </row>
    <row r="2823" spans="1:6">
      <c r="A2823">
        <v>40291</v>
      </c>
      <c r="B2823" t="s">
        <v>23006</v>
      </c>
      <c r="C2823" t="s">
        <v>2754</v>
      </c>
      <c r="D2823" t="s">
        <v>2160</v>
      </c>
      <c r="E2823" s="557" t="s">
        <v>17833</v>
      </c>
      <c r="F2823" s="225"/>
    </row>
    <row r="2824" spans="1:6">
      <c r="A2824">
        <v>40275</v>
      </c>
      <c r="B2824" t="s">
        <v>23007</v>
      </c>
      <c r="C2824" t="s">
        <v>2754</v>
      </c>
      <c r="D2824" t="s">
        <v>2160</v>
      </c>
      <c r="E2824" s="557" t="s">
        <v>12130</v>
      </c>
      <c r="F2824" s="226"/>
    </row>
    <row r="2825" spans="1:6">
      <c r="A2825">
        <v>42408</v>
      </c>
      <c r="B2825" t="s">
        <v>23008</v>
      </c>
      <c r="C2825" t="s">
        <v>2748</v>
      </c>
      <c r="D2825" t="s">
        <v>2160</v>
      </c>
      <c r="E2825" s="557" t="s">
        <v>8792</v>
      </c>
      <c r="F2825" s="225"/>
    </row>
    <row r="2826" spans="1:6">
      <c r="A2826">
        <v>3777</v>
      </c>
      <c r="B2826" t="s">
        <v>23009</v>
      </c>
      <c r="C2826" t="s">
        <v>2748</v>
      </c>
      <c r="D2826" t="s">
        <v>2746</v>
      </c>
      <c r="E2826" s="557" t="s">
        <v>5155</v>
      </c>
      <c r="F2826" s="226"/>
    </row>
    <row r="2827" spans="1:6">
      <c r="A2827">
        <v>3798</v>
      </c>
      <c r="B2827" t="s">
        <v>23010</v>
      </c>
      <c r="C2827" t="s">
        <v>2747</v>
      </c>
      <c r="D2827" t="s">
        <v>2749</v>
      </c>
      <c r="E2827" s="557" t="s">
        <v>17957</v>
      </c>
      <c r="F2827" s="225"/>
    </row>
    <row r="2828" spans="1:6">
      <c r="A2828">
        <v>38769</v>
      </c>
      <c r="B2828" t="s">
        <v>23011</v>
      </c>
      <c r="C2828" t="s">
        <v>2747</v>
      </c>
      <c r="D2828" t="s">
        <v>2749</v>
      </c>
      <c r="E2828" s="557" t="s">
        <v>19109</v>
      </c>
      <c r="F2828" s="226"/>
    </row>
    <row r="2829" spans="1:6">
      <c r="A2829">
        <v>39510</v>
      </c>
      <c r="B2829" t="s">
        <v>23012</v>
      </c>
      <c r="C2829" t="s">
        <v>2747</v>
      </c>
      <c r="D2829" t="s">
        <v>2749</v>
      </c>
      <c r="E2829" s="557" t="s">
        <v>23013</v>
      </c>
      <c r="F2829" s="225"/>
    </row>
    <row r="2830" spans="1:6">
      <c r="A2830">
        <v>38776</v>
      </c>
      <c r="B2830" t="s">
        <v>23014</v>
      </c>
      <c r="C2830" t="s">
        <v>2747</v>
      </c>
      <c r="D2830" t="s">
        <v>2749</v>
      </c>
      <c r="E2830" s="557" t="s">
        <v>23015</v>
      </c>
      <c r="F2830" s="226"/>
    </row>
    <row r="2831" spans="1:6">
      <c r="A2831">
        <v>38774</v>
      </c>
      <c r="B2831" t="s">
        <v>23016</v>
      </c>
      <c r="C2831" t="s">
        <v>2747</v>
      </c>
      <c r="D2831" t="s">
        <v>2160</v>
      </c>
      <c r="E2831" s="557" t="s">
        <v>18728</v>
      </c>
      <c r="F2831" s="225"/>
    </row>
    <row r="2832" spans="1:6">
      <c r="A2832">
        <v>42247</v>
      </c>
      <c r="B2832" t="s">
        <v>23017</v>
      </c>
      <c r="C2832" t="s">
        <v>2747</v>
      </c>
      <c r="D2832" t="s">
        <v>2160</v>
      </c>
      <c r="E2832" s="557" t="s">
        <v>23018</v>
      </c>
      <c r="F2832" s="226"/>
    </row>
    <row r="2833" spans="1:6">
      <c r="A2833">
        <v>42248</v>
      </c>
      <c r="B2833" t="s">
        <v>23019</v>
      </c>
      <c r="C2833" t="s">
        <v>2747</v>
      </c>
      <c r="D2833" t="s">
        <v>2160</v>
      </c>
      <c r="E2833" s="557" t="s">
        <v>23020</v>
      </c>
      <c r="F2833" s="225"/>
    </row>
    <row r="2834" spans="1:6">
      <c r="A2834">
        <v>42249</v>
      </c>
      <c r="B2834" t="s">
        <v>23021</v>
      </c>
      <c r="C2834" t="s">
        <v>2747</v>
      </c>
      <c r="D2834" t="s">
        <v>2160</v>
      </c>
      <c r="E2834" s="557" t="s">
        <v>23022</v>
      </c>
      <c r="F2834" s="226"/>
    </row>
    <row r="2835" spans="1:6">
      <c r="A2835">
        <v>42244</v>
      </c>
      <c r="B2835" t="s">
        <v>23023</v>
      </c>
      <c r="C2835" t="s">
        <v>2747</v>
      </c>
      <c r="D2835" t="s">
        <v>2160</v>
      </c>
      <c r="E2835" s="557" t="s">
        <v>23024</v>
      </c>
      <c r="F2835" s="225"/>
    </row>
    <row r="2836" spans="1:6">
      <c r="A2836">
        <v>42245</v>
      </c>
      <c r="B2836" t="s">
        <v>23025</v>
      </c>
      <c r="C2836" t="s">
        <v>2747</v>
      </c>
      <c r="D2836" t="s">
        <v>2160</v>
      </c>
      <c r="E2836" s="557" t="s">
        <v>23026</v>
      </c>
      <c r="F2836" s="226"/>
    </row>
    <row r="2837" spans="1:6">
      <c r="A2837">
        <v>42246</v>
      </c>
      <c r="B2837" t="s">
        <v>23027</v>
      </c>
      <c r="C2837" t="s">
        <v>2747</v>
      </c>
      <c r="D2837" t="s">
        <v>2160</v>
      </c>
      <c r="E2837" s="557" t="s">
        <v>23028</v>
      </c>
      <c r="F2837" s="225"/>
    </row>
    <row r="2838" spans="1:6">
      <c r="A2838">
        <v>42243</v>
      </c>
      <c r="B2838" t="s">
        <v>23029</v>
      </c>
      <c r="C2838" t="s">
        <v>2747</v>
      </c>
      <c r="D2838" t="s">
        <v>2160</v>
      </c>
      <c r="E2838" s="557" t="s">
        <v>23030</v>
      </c>
      <c r="F2838" s="226"/>
    </row>
    <row r="2839" spans="1:6">
      <c r="A2839">
        <v>38889</v>
      </c>
      <c r="B2839" t="s">
        <v>23031</v>
      </c>
      <c r="C2839" t="s">
        <v>2747</v>
      </c>
      <c r="D2839" t="s">
        <v>2749</v>
      </c>
      <c r="E2839" s="557" t="s">
        <v>11948</v>
      </c>
      <c r="F2839" s="225"/>
    </row>
    <row r="2840" spans="1:6">
      <c r="A2840">
        <v>38784</v>
      </c>
      <c r="B2840" t="s">
        <v>23032</v>
      </c>
      <c r="C2840" t="s">
        <v>2747</v>
      </c>
      <c r="D2840" t="s">
        <v>2749</v>
      </c>
      <c r="E2840" s="557" t="s">
        <v>16206</v>
      </c>
      <c r="F2840" s="226"/>
    </row>
    <row r="2841" spans="1:6">
      <c r="A2841">
        <v>3788</v>
      </c>
      <c r="B2841" t="s">
        <v>23033</v>
      </c>
      <c r="C2841" t="s">
        <v>2747</v>
      </c>
      <c r="D2841" t="s">
        <v>2749</v>
      </c>
      <c r="E2841" s="557" t="s">
        <v>23034</v>
      </c>
      <c r="F2841" s="225"/>
    </row>
    <row r="2842" spans="1:6">
      <c r="A2842">
        <v>12230</v>
      </c>
      <c r="B2842" t="s">
        <v>23035</v>
      </c>
      <c r="C2842" t="s">
        <v>2747</v>
      </c>
      <c r="D2842" t="s">
        <v>2749</v>
      </c>
      <c r="E2842" s="557" t="s">
        <v>18883</v>
      </c>
      <c r="F2842" s="226"/>
    </row>
    <row r="2843" spans="1:6">
      <c r="A2843">
        <v>3780</v>
      </c>
      <c r="B2843" t="s">
        <v>23036</v>
      </c>
      <c r="C2843" t="s">
        <v>2747</v>
      </c>
      <c r="D2843" t="s">
        <v>2749</v>
      </c>
      <c r="E2843" s="557" t="s">
        <v>23037</v>
      </c>
      <c r="F2843" s="225"/>
    </row>
    <row r="2844" spans="1:6">
      <c r="A2844">
        <v>12231</v>
      </c>
      <c r="B2844" t="s">
        <v>23038</v>
      </c>
      <c r="C2844" t="s">
        <v>2747</v>
      </c>
      <c r="D2844" t="s">
        <v>2749</v>
      </c>
      <c r="E2844" s="557" t="s">
        <v>18900</v>
      </c>
      <c r="F2844" s="226"/>
    </row>
    <row r="2845" spans="1:6">
      <c r="A2845">
        <v>3811</v>
      </c>
      <c r="B2845" t="s">
        <v>23039</v>
      </c>
      <c r="C2845" t="s">
        <v>2747</v>
      </c>
      <c r="D2845" t="s">
        <v>2749</v>
      </c>
      <c r="E2845" s="557" t="s">
        <v>13434</v>
      </c>
      <c r="F2845" s="225"/>
    </row>
    <row r="2846" spans="1:6">
      <c r="A2846">
        <v>12232</v>
      </c>
      <c r="B2846" t="s">
        <v>23040</v>
      </c>
      <c r="C2846" t="s">
        <v>2747</v>
      </c>
      <c r="D2846" t="s">
        <v>2749</v>
      </c>
      <c r="E2846" s="557" t="s">
        <v>12119</v>
      </c>
      <c r="F2846" s="226"/>
    </row>
    <row r="2847" spans="1:6">
      <c r="A2847">
        <v>3799</v>
      </c>
      <c r="B2847" t="s">
        <v>23041</v>
      </c>
      <c r="C2847" t="s">
        <v>2747</v>
      </c>
      <c r="D2847" t="s">
        <v>2749</v>
      </c>
      <c r="E2847" s="557" t="s">
        <v>23042</v>
      </c>
      <c r="F2847" s="225"/>
    </row>
    <row r="2848" spans="1:6">
      <c r="A2848">
        <v>12239</v>
      </c>
      <c r="B2848" t="s">
        <v>23043</v>
      </c>
      <c r="C2848" t="s">
        <v>2747</v>
      </c>
      <c r="D2848" t="s">
        <v>2749</v>
      </c>
      <c r="E2848" s="557" t="s">
        <v>17503</v>
      </c>
      <c r="F2848" s="226"/>
    </row>
    <row r="2849" spans="1:6">
      <c r="A2849">
        <v>38773</v>
      </c>
      <c r="B2849" t="s">
        <v>23044</v>
      </c>
      <c r="C2849" t="s">
        <v>2747</v>
      </c>
      <c r="D2849" t="s">
        <v>2749</v>
      </c>
      <c r="E2849" s="557" t="s">
        <v>19095</v>
      </c>
      <c r="F2849" s="225"/>
    </row>
    <row r="2850" spans="1:6">
      <c r="A2850">
        <v>12271</v>
      </c>
      <c r="B2850" t="s">
        <v>23045</v>
      </c>
      <c r="C2850" t="s">
        <v>2747</v>
      </c>
      <c r="D2850" t="s">
        <v>2749</v>
      </c>
      <c r="E2850" s="557" t="s">
        <v>21109</v>
      </c>
      <c r="F2850" s="226"/>
    </row>
    <row r="2851" spans="1:6">
      <c r="A2851">
        <v>38785</v>
      </c>
      <c r="B2851" t="s">
        <v>23046</v>
      </c>
      <c r="C2851" t="s">
        <v>2747</v>
      </c>
      <c r="D2851" t="s">
        <v>2749</v>
      </c>
      <c r="E2851" s="557" t="s">
        <v>23047</v>
      </c>
      <c r="F2851" s="225"/>
    </row>
    <row r="2852" spans="1:6">
      <c r="A2852">
        <v>38786</v>
      </c>
      <c r="B2852" t="s">
        <v>23048</v>
      </c>
      <c r="C2852" t="s">
        <v>2747</v>
      </c>
      <c r="D2852" t="s">
        <v>2749</v>
      </c>
      <c r="E2852" s="557" t="s">
        <v>23049</v>
      </c>
      <c r="F2852" s="226"/>
    </row>
    <row r="2853" spans="1:6">
      <c r="A2853">
        <v>39385</v>
      </c>
      <c r="B2853" t="s">
        <v>23050</v>
      </c>
      <c r="C2853" t="s">
        <v>2747</v>
      </c>
      <c r="D2853" t="s">
        <v>2160</v>
      </c>
      <c r="E2853" s="557" t="s">
        <v>18790</v>
      </c>
      <c r="F2853" s="225"/>
    </row>
    <row r="2854" spans="1:6">
      <c r="A2854">
        <v>39389</v>
      </c>
      <c r="B2854" t="s">
        <v>23051</v>
      </c>
      <c r="C2854" t="s">
        <v>2747</v>
      </c>
      <c r="D2854" t="s">
        <v>2160</v>
      </c>
      <c r="E2854" s="557" t="s">
        <v>12084</v>
      </c>
      <c r="F2854" s="226"/>
    </row>
    <row r="2855" spans="1:6">
      <c r="A2855">
        <v>39390</v>
      </c>
      <c r="B2855" t="s">
        <v>23052</v>
      </c>
      <c r="C2855" t="s">
        <v>2747</v>
      </c>
      <c r="D2855" t="s">
        <v>2160</v>
      </c>
      <c r="E2855" s="557" t="s">
        <v>23053</v>
      </c>
      <c r="F2855" s="225"/>
    </row>
    <row r="2856" spans="1:6">
      <c r="A2856">
        <v>39391</v>
      </c>
      <c r="B2856" t="s">
        <v>23054</v>
      </c>
      <c r="C2856" t="s">
        <v>2747</v>
      </c>
      <c r="D2856" t="s">
        <v>2160</v>
      </c>
      <c r="E2856" s="557" t="s">
        <v>23055</v>
      </c>
      <c r="F2856" s="226"/>
    </row>
    <row r="2857" spans="1:6">
      <c r="A2857">
        <v>3803</v>
      </c>
      <c r="B2857" t="s">
        <v>23056</v>
      </c>
      <c r="C2857" t="s">
        <v>2747</v>
      </c>
      <c r="D2857" t="s">
        <v>2749</v>
      </c>
      <c r="E2857" s="557" t="s">
        <v>19119</v>
      </c>
      <c r="F2857" s="225"/>
    </row>
    <row r="2858" spans="1:6">
      <c r="A2858">
        <v>38770</v>
      </c>
      <c r="B2858" t="s">
        <v>23057</v>
      </c>
      <c r="C2858" t="s">
        <v>2747</v>
      </c>
      <c r="D2858" t="s">
        <v>2749</v>
      </c>
      <c r="E2858" s="557" t="s">
        <v>23058</v>
      </c>
      <c r="F2858" s="226"/>
    </row>
    <row r="2859" spans="1:6">
      <c r="A2859">
        <v>12267</v>
      </c>
      <c r="B2859" t="s">
        <v>23059</v>
      </c>
      <c r="C2859" t="s">
        <v>2747</v>
      </c>
      <c r="D2859" t="s">
        <v>2749</v>
      </c>
      <c r="E2859" s="557" t="s">
        <v>23060</v>
      </c>
      <c r="F2859" s="225"/>
    </row>
    <row r="2860" spans="1:6">
      <c r="A2860">
        <v>43265</v>
      </c>
      <c r="B2860" t="s">
        <v>23061</v>
      </c>
      <c r="C2860" t="s">
        <v>2747</v>
      </c>
      <c r="D2860" t="s">
        <v>2160</v>
      </c>
      <c r="E2860" s="557" t="s">
        <v>13863</v>
      </c>
      <c r="F2860" s="226"/>
    </row>
    <row r="2861" spans="1:6">
      <c r="A2861">
        <v>12266</v>
      </c>
      <c r="B2861" t="s">
        <v>23062</v>
      </c>
      <c r="C2861" t="s">
        <v>2747</v>
      </c>
      <c r="D2861" t="s">
        <v>2749</v>
      </c>
      <c r="E2861" s="557" t="s">
        <v>18603</v>
      </c>
      <c r="F2861" s="225"/>
    </row>
    <row r="2862" spans="1:6">
      <c r="A2862">
        <v>39378</v>
      </c>
      <c r="B2862" t="s">
        <v>23063</v>
      </c>
      <c r="C2862" t="s">
        <v>2747</v>
      </c>
      <c r="D2862" t="s">
        <v>2749</v>
      </c>
      <c r="E2862" s="557" t="s">
        <v>23064</v>
      </c>
      <c r="F2862" s="226"/>
    </row>
    <row r="2863" spans="1:6">
      <c r="A2863">
        <v>43543</v>
      </c>
      <c r="B2863" t="s">
        <v>23065</v>
      </c>
      <c r="C2863" t="s">
        <v>2747</v>
      </c>
      <c r="D2863" t="s">
        <v>2749</v>
      </c>
      <c r="E2863" s="557" t="s">
        <v>23066</v>
      </c>
      <c r="F2863" s="225"/>
    </row>
    <row r="2864" spans="1:6">
      <c r="A2864">
        <v>38775</v>
      </c>
      <c r="B2864" t="s">
        <v>23067</v>
      </c>
      <c r="C2864" t="s">
        <v>2747</v>
      </c>
      <c r="D2864" t="s">
        <v>2749</v>
      </c>
      <c r="E2864" s="557" t="s">
        <v>23068</v>
      </c>
      <c r="F2864" s="226"/>
    </row>
    <row r="2865" spans="1:6">
      <c r="A2865">
        <v>21119</v>
      </c>
      <c r="B2865" t="s">
        <v>23069</v>
      </c>
      <c r="C2865" t="s">
        <v>2747</v>
      </c>
      <c r="D2865" t="s">
        <v>2160</v>
      </c>
      <c r="E2865" s="557" t="s">
        <v>12316</v>
      </c>
      <c r="F2865" s="225"/>
    </row>
    <row r="2866" spans="1:6">
      <c r="A2866">
        <v>37974</v>
      </c>
      <c r="B2866" t="s">
        <v>23070</v>
      </c>
      <c r="C2866" t="s">
        <v>2747</v>
      </c>
      <c r="D2866" t="s">
        <v>2160</v>
      </c>
      <c r="E2866" s="557" t="s">
        <v>18261</v>
      </c>
      <c r="F2866" s="226"/>
    </row>
    <row r="2867" spans="1:6">
      <c r="A2867">
        <v>37975</v>
      </c>
      <c r="B2867" t="s">
        <v>23071</v>
      </c>
      <c r="C2867" t="s">
        <v>2747</v>
      </c>
      <c r="D2867" t="s">
        <v>2160</v>
      </c>
      <c r="E2867" s="557" t="s">
        <v>5395</v>
      </c>
      <c r="F2867" s="225"/>
    </row>
    <row r="2868" spans="1:6">
      <c r="A2868">
        <v>37976</v>
      </c>
      <c r="B2868" t="s">
        <v>23072</v>
      </c>
      <c r="C2868" t="s">
        <v>2747</v>
      </c>
      <c r="D2868" t="s">
        <v>2160</v>
      </c>
      <c r="E2868" s="557" t="s">
        <v>11900</v>
      </c>
      <c r="F2868" s="226"/>
    </row>
    <row r="2869" spans="1:6">
      <c r="A2869">
        <v>37977</v>
      </c>
      <c r="B2869" t="s">
        <v>23073</v>
      </c>
      <c r="C2869" t="s">
        <v>2747</v>
      </c>
      <c r="D2869" t="s">
        <v>2160</v>
      </c>
      <c r="E2869" s="557" t="s">
        <v>12246</v>
      </c>
      <c r="F2869" s="225"/>
    </row>
    <row r="2870" spans="1:6">
      <c r="A2870">
        <v>37978</v>
      </c>
      <c r="B2870" t="s">
        <v>23074</v>
      </c>
      <c r="C2870" t="s">
        <v>2747</v>
      </c>
      <c r="D2870" t="s">
        <v>2160</v>
      </c>
      <c r="E2870" s="557" t="s">
        <v>18719</v>
      </c>
      <c r="F2870" s="226"/>
    </row>
    <row r="2871" spans="1:6">
      <c r="A2871">
        <v>37979</v>
      </c>
      <c r="B2871" t="s">
        <v>23075</v>
      </c>
      <c r="C2871" t="s">
        <v>2747</v>
      </c>
      <c r="D2871" t="s">
        <v>2160</v>
      </c>
      <c r="E2871" s="557" t="s">
        <v>23076</v>
      </c>
      <c r="F2871" s="225"/>
    </row>
    <row r="2872" spans="1:6">
      <c r="A2872">
        <v>37980</v>
      </c>
      <c r="B2872" t="s">
        <v>23077</v>
      </c>
      <c r="C2872" t="s">
        <v>2747</v>
      </c>
      <c r="D2872" t="s">
        <v>2160</v>
      </c>
      <c r="E2872" s="557" t="s">
        <v>23078</v>
      </c>
      <c r="F2872" s="226"/>
    </row>
    <row r="2873" spans="1:6">
      <c r="A2873">
        <v>36147</v>
      </c>
      <c r="B2873" t="s">
        <v>23079</v>
      </c>
      <c r="C2873" t="s">
        <v>2756</v>
      </c>
      <c r="D2873" t="s">
        <v>2160</v>
      </c>
      <c r="E2873" s="557" t="s">
        <v>23080</v>
      </c>
      <c r="F2873" s="225"/>
    </row>
    <row r="2874" spans="1:6">
      <c r="A2874">
        <v>12731</v>
      </c>
      <c r="B2874" t="s">
        <v>23081</v>
      </c>
      <c r="C2874" t="s">
        <v>2747</v>
      </c>
      <c r="D2874" t="s">
        <v>2749</v>
      </c>
      <c r="E2874" s="557" t="s">
        <v>23082</v>
      </c>
      <c r="F2874" s="226"/>
    </row>
    <row r="2875" spans="1:6">
      <c r="A2875">
        <v>12723</v>
      </c>
      <c r="B2875" t="s">
        <v>23083</v>
      </c>
      <c r="C2875" t="s">
        <v>2747</v>
      </c>
      <c r="D2875" t="s">
        <v>2749</v>
      </c>
      <c r="E2875" s="557" t="s">
        <v>12285</v>
      </c>
      <c r="F2875" s="225"/>
    </row>
    <row r="2876" spans="1:6">
      <c r="A2876">
        <v>12724</v>
      </c>
      <c r="B2876" t="s">
        <v>23084</v>
      </c>
      <c r="C2876" t="s">
        <v>2747</v>
      </c>
      <c r="D2876" t="s">
        <v>2749</v>
      </c>
      <c r="E2876" s="557" t="s">
        <v>6766</v>
      </c>
      <c r="F2876" s="226"/>
    </row>
    <row r="2877" spans="1:6">
      <c r="A2877">
        <v>12725</v>
      </c>
      <c r="B2877" t="s">
        <v>23085</v>
      </c>
      <c r="C2877" t="s">
        <v>2747</v>
      </c>
      <c r="D2877" t="s">
        <v>2749</v>
      </c>
      <c r="E2877" s="557" t="s">
        <v>6671</v>
      </c>
      <c r="F2877" s="225"/>
    </row>
    <row r="2878" spans="1:6">
      <c r="A2878">
        <v>12726</v>
      </c>
      <c r="B2878" t="s">
        <v>23086</v>
      </c>
      <c r="C2878" t="s">
        <v>2747</v>
      </c>
      <c r="D2878" t="s">
        <v>2749</v>
      </c>
      <c r="E2878" s="557" t="s">
        <v>23087</v>
      </c>
      <c r="F2878" s="226"/>
    </row>
    <row r="2879" spans="1:6">
      <c r="A2879">
        <v>12727</v>
      </c>
      <c r="B2879" t="s">
        <v>23088</v>
      </c>
      <c r="C2879" t="s">
        <v>2747</v>
      </c>
      <c r="D2879" t="s">
        <v>2749</v>
      </c>
      <c r="E2879" s="557" t="s">
        <v>23089</v>
      </c>
      <c r="F2879" s="225"/>
    </row>
    <row r="2880" spans="1:6">
      <c r="A2880">
        <v>12728</v>
      </c>
      <c r="B2880" t="s">
        <v>23090</v>
      </c>
      <c r="C2880" t="s">
        <v>2747</v>
      </c>
      <c r="D2880" t="s">
        <v>2749</v>
      </c>
      <c r="E2880" s="557" t="s">
        <v>23091</v>
      </c>
      <c r="F2880" s="226"/>
    </row>
    <row r="2881" spans="1:6">
      <c r="A2881">
        <v>12729</v>
      </c>
      <c r="B2881" t="s">
        <v>23092</v>
      </c>
      <c r="C2881" t="s">
        <v>2747</v>
      </c>
      <c r="D2881" t="s">
        <v>2749</v>
      </c>
      <c r="E2881" s="557" t="s">
        <v>23093</v>
      </c>
      <c r="F2881" s="225"/>
    </row>
    <row r="2882" spans="1:6">
      <c r="A2882">
        <v>12730</v>
      </c>
      <c r="B2882" t="s">
        <v>23094</v>
      </c>
      <c r="C2882" t="s">
        <v>2747</v>
      </c>
      <c r="D2882" t="s">
        <v>2749</v>
      </c>
      <c r="E2882" s="557" t="s">
        <v>23095</v>
      </c>
      <c r="F2882" s="226"/>
    </row>
    <row r="2883" spans="1:6">
      <c r="A2883">
        <v>3840</v>
      </c>
      <c r="B2883" t="s">
        <v>23096</v>
      </c>
      <c r="C2883" t="s">
        <v>2747</v>
      </c>
      <c r="D2883" t="s">
        <v>2749</v>
      </c>
      <c r="E2883" s="557" t="s">
        <v>17635</v>
      </c>
      <c r="F2883" s="225"/>
    </row>
    <row r="2884" spans="1:6">
      <c r="A2884">
        <v>3838</v>
      </c>
      <c r="B2884" t="s">
        <v>23097</v>
      </c>
      <c r="C2884" t="s">
        <v>2747</v>
      </c>
      <c r="D2884" t="s">
        <v>2749</v>
      </c>
      <c r="E2884" s="557" t="s">
        <v>23098</v>
      </c>
      <c r="F2884" s="226"/>
    </row>
    <row r="2885" spans="1:6">
      <c r="A2885">
        <v>3844</v>
      </c>
      <c r="B2885" t="s">
        <v>23099</v>
      </c>
      <c r="C2885" t="s">
        <v>2747</v>
      </c>
      <c r="D2885" t="s">
        <v>2749</v>
      </c>
      <c r="E2885" s="557" t="s">
        <v>23100</v>
      </c>
      <c r="F2885" s="225"/>
    </row>
    <row r="2886" spans="1:6">
      <c r="A2886">
        <v>3839</v>
      </c>
      <c r="B2886" t="s">
        <v>23101</v>
      </c>
      <c r="C2886" t="s">
        <v>2747</v>
      </c>
      <c r="D2886" t="s">
        <v>2749</v>
      </c>
      <c r="E2886" s="557" t="s">
        <v>23102</v>
      </c>
      <c r="F2886" s="226"/>
    </row>
    <row r="2887" spans="1:6">
      <c r="A2887">
        <v>3843</v>
      </c>
      <c r="B2887" t="s">
        <v>23103</v>
      </c>
      <c r="C2887" t="s">
        <v>2747</v>
      </c>
      <c r="D2887" t="s">
        <v>2749</v>
      </c>
      <c r="E2887" s="557" t="s">
        <v>23104</v>
      </c>
      <c r="F2887" s="225"/>
    </row>
    <row r="2888" spans="1:6">
      <c r="A2888">
        <v>3900</v>
      </c>
      <c r="B2888" t="s">
        <v>23105</v>
      </c>
      <c r="C2888" t="s">
        <v>2747</v>
      </c>
      <c r="D2888" t="s">
        <v>2160</v>
      </c>
      <c r="E2888" s="557" t="s">
        <v>16631</v>
      </c>
      <c r="F2888" s="226"/>
    </row>
    <row r="2889" spans="1:6">
      <c r="A2889">
        <v>3846</v>
      </c>
      <c r="B2889" t="s">
        <v>23106</v>
      </c>
      <c r="C2889" t="s">
        <v>2747</v>
      </c>
      <c r="D2889" t="s">
        <v>2160</v>
      </c>
      <c r="E2889" s="557" t="s">
        <v>11248</v>
      </c>
      <c r="F2889" s="225"/>
    </row>
    <row r="2890" spans="1:6">
      <c r="A2890">
        <v>3886</v>
      </c>
      <c r="B2890" t="s">
        <v>23107</v>
      </c>
      <c r="C2890" t="s">
        <v>2747</v>
      </c>
      <c r="D2890" t="s">
        <v>2160</v>
      </c>
      <c r="E2890" s="557" t="s">
        <v>12400</v>
      </c>
      <c r="F2890" s="226"/>
    </row>
    <row r="2891" spans="1:6">
      <c r="A2891">
        <v>3854</v>
      </c>
      <c r="B2891" t="s">
        <v>23108</v>
      </c>
      <c r="C2891" t="s">
        <v>2747</v>
      </c>
      <c r="D2891" t="s">
        <v>2160</v>
      </c>
      <c r="E2891" s="557" t="s">
        <v>18659</v>
      </c>
      <c r="F2891" s="225"/>
    </row>
    <row r="2892" spans="1:6">
      <c r="A2892">
        <v>3873</v>
      </c>
      <c r="B2892" t="s">
        <v>23109</v>
      </c>
      <c r="C2892" t="s">
        <v>2747</v>
      </c>
      <c r="D2892" t="s">
        <v>2160</v>
      </c>
      <c r="E2892" s="557" t="s">
        <v>13152</v>
      </c>
      <c r="F2892" s="226"/>
    </row>
    <row r="2893" spans="1:6">
      <c r="A2893">
        <v>38021</v>
      </c>
      <c r="B2893" t="s">
        <v>23110</v>
      </c>
      <c r="C2893" t="s">
        <v>2747</v>
      </c>
      <c r="D2893" t="s">
        <v>2160</v>
      </c>
      <c r="E2893" s="557" t="s">
        <v>18822</v>
      </c>
      <c r="F2893" s="225"/>
    </row>
    <row r="2894" spans="1:6">
      <c r="A2894">
        <v>3847</v>
      </c>
      <c r="B2894" t="s">
        <v>23111</v>
      </c>
      <c r="C2894" t="s">
        <v>2747</v>
      </c>
      <c r="D2894" t="s">
        <v>2160</v>
      </c>
      <c r="E2894" s="557" t="s">
        <v>17969</v>
      </c>
      <c r="F2894" s="226"/>
    </row>
    <row r="2895" spans="1:6">
      <c r="A2895">
        <v>38022</v>
      </c>
      <c r="B2895" t="s">
        <v>23112</v>
      </c>
      <c r="C2895" t="s">
        <v>2747</v>
      </c>
      <c r="D2895" t="s">
        <v>2160</v>
      </c>
      <c r="E2895" s="557" t="s">
        <v>23113</v>
      </c>
      <c r="F2895" s="225"/>
    </row>
    <row r="2896" spans="1:6">
      <c r="A2896">
        <v>3833</v>
      </c>
      <c r="B2896" t="s">
        <v>23114</v>
      </c>
      <c r="C2896" t="s">
        <v>2747</v>
      </c>
      <c r="D2896" t="s">
        <v>2749</v>
      </c>
      <c r="E2896" s="557" t="s">
        <v>11884</v>
      </c>
      <c r="F2896" s="226"/>
    </row>
    <row r="2897" spans="1:6">
      <c r="A2897">
        <v>3835</v>
      </c>
      <c r="B2897" t="s">
        <v>23115</v>
      </c>
      <c r="C2897" t="s">
        <v>2747</v>
      </c>
      <c r="D2897" t="s">
        <v>2749</v>
      </c>
      <c r="E2897" s="557" t="s">
        <v>17836</v>
      </c>
      <c r="F2897" s="225"/>
    </row>
    <row r="2898" spans="1:6">
      <c r="A2898">
        <v>3836</v>
      </c>
      <c r="B2898" t="s">
        <v>23116</v>
      </c>
      <c r="C2898" t="s">
        <v>2747</v>
      </c>
      <c r="D2898" t="s">
        <v>2749</v>
      </c>
      <c r="E2898" s="557" t="s">
        <v>17837</v>
      </c>
      <c r="F2898" s="226"/>
    </row>
    <row r="2899" spans="1:6">
      <c r="A2899">
        <v>3830</v>
      </c>
      <c r="B2899" t="s">
        <v>23117</v>
      </c>
      <c r="C2899" t="s">
        <v>2747</v>
      </c>
      <c r="D2899" t="s">
        <v>2749</v>
      </c>
      <c r="E2899" s="557" t="s">
        <v>17838</v>
      </c>
      <c r="F2899" s="225"/>
    </row>
    <row r="2900" spans="1:6">
      <c r="A2900">
        <v>3831</v>
      </c>
      <c r="B2900" t="s">
        <v>23118</v>
      </c>
      <c r="C2900" t="s">
        <v>2747</v>
      </c>
      <c r="D2900" t="s">
        <v>2749</v>
      </c>
      <c r="E2900" s="557" t="s">
        <v>17839</v>
      </c>
      <c r="F2900" s="226"/>
    </row>
    <row r="2901" spans="1:6">
      <c r="A2901">
        <v>37981</v>
      </c>
      <c r="B2901" t="s">
        <v>23119</v>
      </c>
      <c r="C2901" t="s">
        <v>2747</v>
      </c>
      <c r="D2901" t="s">
        <v>2160</v>
      </c>
      <c r="E2901" s="557" t="s">
        <v>9387</v>
      </c>
      <c r="F2901" s="225"/>
    </row>
    <row r="2902" spans="1:6">
      <c r="A2902">
        <v>37982</v>
      </c>
      <c r="B2902" t="s">
        <v>23120</v>
      </c>
      <c r="C2902" t="s">
        <v>2747</v>
      </c>
      <c r="D2902" t="s">
        <v>2160</v>
      </c>
      <c r="E2902" s="557" t="s">
        <v>12687</v>
      </c>
      <c r="F2902" s="226"/>
    </row>
    <row r="2903" spans="1:6">
      <c r="A2903">
        <v>37983</v>
      </c>
      <c r="B2903" t="s">
        <v>23121</v>
      </c>
      <c r="C2903" t="s">
        <v>2747</v>
      </c>
      <c r="D2903" t="s">
        <v>2160</v>
      </c>
      <c r="E2903" s="557" t="s">
        <v>12688</v>
      </c>
      <c r="F2903" s="225"/>
    </row>
    <row r="2904" spans="1:6">
      <c r="A2904">
        <v>37984</v>
      </c>
      <c r="B2904" t="s">
        <v>23122</v>
      </c>
      <c r="C2904" t="s">
        <v>2747</v>
      </c>
      <c r="D2904" t="s">
        <v>2160</v>
      </c>
      <c r="E2904" s="557" t="s">
        <v>23123</v>
      </c>
      <c r="F2904" s="226"/>
    </row>
    <row r="2905" spans="1:6">
      <c r="A2905">
        <v>37985</v>
      </c>
      <c r="B2905" t="s">
        <v>23124</v>
      </c>
      <c r="C2905" t="s">
        <v>2747</v>
      </c>
      <c r="D2905" t="s">
        <v>2160</v>
      </c>
      <c r="E2905" s="557" t="s">
        <v>18821</v>
      </c>
      <c r="F2905" s="225"/>
    </row>
    <row r="2906" spans="1:6">
      <c r="A2906">
        <v>3826</v>
      </c>
      <c r="B2906" t="s">
        <v>23125</v>
      </c>
      <c r="C2906" t="s">
        <v>2747</v>
      </c>
      <c r="D2906" t="s">
        <v>2749</v>
      </c>
      <c r="E2906" s="557" t="s">
        <v>13436</v>
      </c>
      <c r="F2906" s="226"/>
    </row>
    <row r="2907" spans="1:6">
      <c r="A2907">
        <v>3825</v>
      </c>
      <c r="B2907" t="s">
        <v>23126</v>
      </c>
      <c r="C2907" t="s">
        <v>2747</v>
      </c>
      <c r="D2907" t="s">
        <v>2749</v>
      </c>
      <c r="E2907" s="557" t="s">
        <v>11738</v>
      </c>
      <c r="F2907" s="225"/>
    </row>
    <row r="2908" spans="1:6">
      <c r="A2908">
        <v>3827</v>
      </c>
      <c r="B2908" t="s">
        <v>23127</v>
      </c>
      <c r="C2908" t="s">
        <v>2747</v>
      </c>
      <c r="D2908" t="s">
        <v>2749</v>
      </c>
      <c r="E2908" s="557" t="s">
        <v>11219</v>
      </c>
      <c r="F2908" s="226"/>
    </row>
    <row r="2909" spans="1:6">
      <c r="A2909">
        <v>20165</v>
      </c>
      <c r="B2909" t="s">
        <v>23128</v>
      </c>
      <c r="C2909" t="s">
        <v>2747</v>
      </c>
      <c r="D2909" t="s">
        <v>2160</v>
      </c>
      <c r="E2909" s="557" t="s">
        <v>23129</v>
      </c>
      <c r="F2909" s="225"/>
    </row>
    <row r="2910" spans="1:6">
      <c r="A2910">
        <v>20166</v>
      </c>
      <c r="B2910" t="s">
        <v>23130</v>
      </c>
      <c r="C2910" t="s">
        <v>2747</v>
      </c>
      <c r="D2910" t="s">
        <v>2160</v>
      </c>
      <c r="E2910" s="557" t="s">
        <v>12723</v>
      </c>
      <c r="F2910" s="226"/>
    </row>
    <row r="2911" spans="1:6">
      <c r="A2911">
        <v>20164</v>
      </c>
      <c r="B2911" t="s">
        <v>23131</v>
      </c>
      <c r="C2911" t="s">
        <v>2747</v>
      </c>
      <c r="D2911" t="s">
        <v>2160</v>
      </c>
      <c r="E2911" s="557" t="s">
        <v>9117</v>
      </c>
      <c r="F2911" s="225"/>
    </row>
    <row r="2912" spans="1:6">
      <c r="A2912">
        <v>3893</v>
      </c>
      <c r="B2912" t="s">
        <v>23132</v>
      </c>
      <c r="C2912" t="s">
        <v>2747</v>
      </c>
      <c r="D2912" t="s">
        <v>2160</v>
      </c>
      <c r="E2912" s="557" t="s">
        <v>18612</v>
      </c>
      <c r="F2912" s="226"/>
    </row>
    <row r="2913" spans="1:6">
      <c r="A2913">
        <v>3848</v>
      </c>
      <c r="B2913" t="s">
        <v>23133</v>
      </c>
      <c r="C2913" t="s">
        <v>2747</v>
      </c>
      <c r="D2913" t="s">
        <v>2160</v>
      </c>
      <c r="E2913" s="557" t="s">
        <v>7867</v>
      </c>
      <c r="F2913" s="225"/>
    </row>
    <row r="2914" spans="1:6">
      <c r="A2914">
        <v>3895</v>
      </c>
      <c r="B2914" t="s">
        <v>23134</v>
      </c>
      <c r="C2914" t="s">
        <v>2747</v>
      </c>
      <c r="D2914" t="s">
        <v>2160</v>
      </c>
      <c r="E2914" s="557" t="s">
        <v>11851</v>
      </c>
      <c r="F2914" s="226"/>
    </row>
    <row r="2915" spans="1:6">
      <c r="A2915">
        <v>12404</v>
      </c>
      <c r="B2915" t="s">
        <v>23135</v>
      </c>
      <c r="C2915" t="s">
        <v>2747</v>
      </c>
      <c r="D2915" t="s">
        <v>2160</v>
      </c>
      <c r="E2915" s="557" t="s">
        <v>11226</v>
      </c>
      <c r="F2915" s="225"/>
    </row>
    <row r="2916" spans="1:6">
      <c r="A2916">
        <v>3939</v>
      </c>
      <c r="B2916" t="s">
        <v>23136</v>
      </c>
      <c r="C2916" t="s">
        <v>2747</v>
      </c>
      <c r="D2916" t="s">
        <v>2160</v>
      </c>
      <c r="E2916" s="557" t="s">
        <v>11813</v>
      </c>
      <c r="F2916" s="226"/>
    </row>
    <row r="2917" spans="1:6">
      <c r="A2917">
        <v>3911</v>
      </c>
      <c r="B2917" t="s">
        <v>23137</v>
      </c>
      <c r="C2917" t="s">
        <v>2747</v>
      </c>
      <c r="D2917" t="s">
        <v>2160</v>
      </c>
      <c r="E2917" s="557" t="s">
        <v>12062</v>
      </c>
      <c r="F2917" s="225"/>
    </row>
    <row r="2918" spans="1:6">
      <c r="A2918">
        <v>3908</v>
      </c>
      <c r="B2918" t="s">
        <v>23138</v>
      </c>
      <c r="C2918" t="s">
        <v>2747</v>
      </c>
      <c r="D2918" t="s">
        <v>2160</v>
      </c>
      <c r="E2918" s="557" t="s">
        <v>5328</v>
      </c>
      <c r="F2918" s="226"/>
    </row>
    <row r="2919" spans="1:6">
      <c r="A2919">
        <v>3910</v>
      </c>
      <c r="B2919" t="s">
        <v>23139</v>
      </c>
      <c r="C2919" t="s">
        <v>2747</v>
      </c>
      <c r="D2919" t="s">
        <v>2160</v>
      </c>
      <c r="E2919" s="557" t="s">
        <v>11906</v>
      </c>
      <c r="F2919" s="225"/>
    </row>
    <row r="2920" spans="1:6">
      <c r="A2920">
        <v>3913</v>
      </c>
      <c r="B2920" t="s">
        <v>23140</v>
      </c>
      <c r="C2920" t="s">
        <v>2747</v>
      </c>
      <c r="D2920" t="s">
        <v>2160</v>
      </c>
      <c r="E2920" s="557" t="s">
        <v>17840</v>
      </c>
      <c r="F2920" s="226"/>
    </row>
    <row r="2921" spans="1:6">
      <c r="A2921">
        <v>3912</v>
      </c>
      <c r="B2921" t="s">
        <v>23141</v>
      </c>
      <c r="C2921" t="s">
        <v>2747</v>
      </c>
      <c r="D2921" t="s">
        <v>2160</v>
      </c>
      <c r="E2921" s="557" t="s">
        <v>13650</v>
      </c>
      <c r="F2921" s="225"/>
    </row>
    <row r="2922" spans="1:6">
      <c r="A2922">
        <v>3909</v>
      </c>
      <c r="B2922" t="s">
        <v>23142</v>
      </c>
      <c r="C2922" t="s">
        <v>2747</v>
      </c>
      <c r="D2922" t="s">
        <v>2160</v>
      </c>
      <c r="E2922" s="557" t="s">
        <v>5974</v>
      </c>
      <c r="F2922" s="226"/>
    </row>
    <row r="2923" spans="1:6">
      <c r="A2923">
        <v>3914</v>
      </c>
      <c r="B2923" t="s">
        <v>23143</v>
      </c>
      <c r="C2923" t="s">
        <v>2747</v>
      </c>
      <c r="D2923" t="s">
        <v>2160</v>
      </c>
      <c r="E2923" s="557" t="s">
        <v>17841</v>
      </c>
      <c r="F2923" s="225"/>
    </row>
    <row r="2924" spans="1:6">
      <c r="A2924">
        <v>3915</v>
      </c>
      <c r="B2924" t="s">
        <v>23144</v>
      </c>
      <c r="C2924" t="s">
        <v>2747</v>
      </c>
      <c r="D2924" t="s">
        <v>2160</v>
      </c>
      <c r="E2924" s="557" t="s">
        <v>17842</v>
      </c>
      <c r="F2924" s="226"/>
    </row>
    <row r="2925" spans="1:6">
      <c r="A2925">
        <v>3916</v>
      </c>
      <c r="B2925" t="s">
        <v>23145</v>
      </c>
      <c r="C2925" t="s">
        <v>2747</v>
      </c>
      <c r="D2925" t="s">
        <v>2160</v>
      </c>
      <c r="E2925" s="557" t="s">
        <v>17843</v>
      </c>
      <c r="F2925" s="225"/>
    </row>
    <row r="2926" spans="1:6">
      <c r="A2926">
        <v>3917</v>
      </c>
      <c r="B2926" t="s">
        <v>23146</v>
      </c>
      <c r="C2926" t="s">
        <v>2747</v>
      </c>
      <c r="D2926" t="s">
        <v>2160</v>
      </c>
      <c r="E2926" s="557" t="s">
        <v>17844</v>
      </c>
      <c r="F2926" s="226"/>
    </row>
    <row r="2927" spans="1:6">
      <c r="A2927">
        <v>1904</v>
      </c>
      <c r="B2927" t="s">
        <v>23147</v>
      </c>
      <c r="C2927" t="s">
        <v>2747</v>
      </c>
      <c r="D2927" t="s">
        <v>2160</v>
      </c>
      <c r="E2927" s="557" t="s">
        <v>8390</v>
      </c>
      <c r="F2927" s="225"/>
    </row>
    <row r="2928" spans="1:6">
      <c r="A2928">
        <v>1899</v>
      </c>
      <c r="B2928" t="s">
        <v>23148</v>
      </c>
      <c r="C2928" t="s">
        <v>2747</v>
      </c>
      <c r="D2928" t="s">
        <v>2160</v>
      </c>
      <c r="E2928" s="557" t="s">
        <v>4934</v>
      </c>
      <c r="F2928" s="226"/>
    </row>
    <row r="2929" spans="1:6">
      <c r="A2929">
        <v>1900</v>
      </c>
      <c r="B2929" t="s">
        <v>23149</v>
      </c>
      <c r="C2929" t="s">
        <v>2747</v>
      </c>
      <c r="D2929" t="s">
        <v>2160</v>
      </c>
      <c r="E2929" s="557" t="s">
        <v>20740</v>
      </c>
      <c r="F2929" s="225"/>
    </row>
    <row r="2930" spans="1:6">
      <c r="A2930">
        <v>12407</v>
      </c>
      <c r="B2930" t="s">
        <v>23150</v>
      </c>
      <c r="C2930" t="s">
        <v>2747</v>
      </c>
      <c r="D2930" t="s">
        <v>2160</v>
      </c>
      <c r="E2930" s="557" t="s">
        <v>12231</v>
      </c>
      <c r="F2930" s="226"/>
    </row>
    <row r="2931" spans="1:6">
      <c r="A2931">
        <v>12408</v>
      </c>
      <c r="B2931" t="s">
        <v>23151</v>
      </c>
      <c r="C2931" t="s">
        <v>2747</v>
      </c>
      <c r="D2931" t="s">
        <v>2160</v>
      </c>
      <c r="E2931" s="557" t="s">
        <v>5565</v>
      </c>
      <c r="F2931" s="225"/>
    </row>
    <row r="2932" spans="1:6">
      <c r="A2932">
        <v>12409</v>
      </c>
      <c r="B2932" t="s">
        <v>23152</v>
      </c>
      <c r="C2932" t="s">
        <v>2747</v>
      </c>
      <c r="D2932" t="s">
        <v>2160</v>
      </c>
      <c r="E2932" s="557" t="s">
        <v>5565</v>
      </c>
      <c r="F2932" s="226"/>
    </row>
    <row r="2933" spans="1:6">
      <c r="A2933">
        <v>12410</v>
      </c>
      <c r="B2933" t="s">
        <v>23153</v>
      </c>
      <c r="C2933" t="s">
        <v>2747</v>
      </c>
      <c r="D2933" t="s">
        <v>2160</v>
      </c>
      <c r="E2933" s="557" t="s">
        <v>8811</v>
      </c>
      <c r="F2933" s="225"/>
    </row>
    <row r="2934" spans="1:6">
      <c r="A2934">
        <v>3936</v>
      </c>
      <c r="B2934" t="s">
        <v>23154</v>
      </c>
      <c r="C2934" t="s">
        <v>2747</v>
      </c>
      <c r="D2934" t="s">
        <v>2160</v>
      </c>
      <c r="E2934" s="557" t="s">
        <v>11846</v>
      </c>
      <c r="F2934" s="226"/>
    </row>
    <row r="2935" spans="1:6">
      <c r="A2935">
        <v>3922</v>
      </c>
      <c r="B2935" t="s">
        <v>23155</v>
      </c>
      <c r="C2935" t="s">
        <v>2747</v>
      </c>
      <c r="D2935" t="s">
        <v>2160</v>
      </c>
      <c r="E2935" s="557" t="s">
        <v>8987</v>
      </c>
      <c r="F2935" s="225"/>
    </row>
    <row r="2936" spans="1:6">
      <c r="A2936">
        <v>3924</v>
      </c>
      <c r="B2936" t="s">
        <v>23156</v>
      </c>
      <c r="C2936" t="s">
        <v>2747</v>
      </c>
      <c r="D2936" t="s">
        <v>2160</v>
      </c>
      <c r="E2936" s="557" t="s">
        <v>11846</v>
      </c>
      <c r="F2936" s="226"/>
    </row>
    <row r="2937" spans="1:6">
      <c r="A2937">
        <v>3923</v>
      </c>
      <c r="B2937" t="s">
        <v>23157</v>
      </c>
      <c r="C2937" t="s">
        <v>2747</v>
      </c>
      <c r="D2937" t="s">
        <v>2160</v>
      </c>
      <c r="E2937" s="557" t="s">
        <v>11846</v>
      </c>
      <c r="F2937" s="225"/>
    </row>
    <row r="2938" spans="1:6">
      <c r="A2938">
        <v>3937</v>
      </c>
      <c r="B2938" t="s">
        <v>23158</v>
      </c>
      <c r="C2938" t="s">
        <v>2747</v>
      </c>
      <c r="D2938" t="s">
        <v>2160</v>
      </c>
      <c r="E2938" s="557" t="s">
        <v>12040</v>
      </c>
      <c r="F2938" s="226"/>
    </row>
    <row r="2939" spans="1:6">
      <c r="A2939">
        <v>3921</v>
      </c>
      <c r="B2939" t="s">
        <v>23159</v>
      </c>
      <c r="C2939" t="s">
        <v>2747</v>
      </c>
      <c r="D2939" t="s">
        <v>2160</v>
      </c>
      <c r="E2939" s="557" t="s">
        <v>9647</v>
      </c>
      <c r="F2939" s="225"/>
    </row>
    <row r="2940" spans="1:6">
      <c r="A2940">
        <v>3920</v>
      </c>
      <c r="B2940" t="s">
        <v>23160</v>
      </c>
      <c r="C2940" t="s">
        <v>2747</v>
      </c>
      <c r="D2940" t="s">
        <v>2160</v>
      </c>
      <c r="E2940" s="557" t="s">
        <v>12040</v>
      </c>
      <c r="F2940" s="226"/>
    </row>
    <row r="2941" spans="1:6" ht="30">
      <c r="A2941">
        <v>3938</v>
      </c>
      <c r="B2941" s="56" t="s">
        <v>23161</v>
      </c>
      <c r="C2941" t="s">
        <v>2747</v>
      </c>
      <c r="D2941" t="s">
        <v>2160</v>
      </c>
      <c r="E2941" s="557" t="s">
        <v>6986</v>
      </c>
      <c r="F2941" s="225"/>
    </row>
    <row r="2942" spans="1:6">
      <c r="A2942">
        <v>3919</v>
      </c>
      <c r="B2942" t="s">
        <v>23162</v>
      </c>
      <c r="C2942" t="s">
        <v>2747</v>
      </c>
      <c r="D2942" t="s">
        <v>2160</v>
      </c>
      <c r="E2942" s="557" t="s">
        <v>6919</v>
      </c>
      <c r="F2942" s="226"/>
    </row>
    <row r="2943" spans="1:6">
      <c r="A2943">
        <v>3927</v>
      </c>
      <c r="B2943" t="s">
        <v>23163</v>
      </c>
      <c r="C2943" t="s">
        <v>2747</v>
      </c>
      <c r="D2943" t="s">
        <v>2160</v>
      </c>
      <c r="E2943" s="557" t="s">
        <v>12639</v>
      </c>
      <c r="F2943" s="225"/>
    </row>
    <row r="2944" spans="1:6">
      <c r="A2944">
        <v>3928</v>
      </c>
      <c r="B2944" t="s">
        <v>23164</v>
      </c>
      <c r="C2944" t="s">
        <v>2747</v>
      </c>
      <c r="D2944" t="s">
        <v>2160</v>
      </c>
      <c r="E2944" s="557" t="s">
        <v>12639</v>
      </c>
      <c r="F2944" s="226"/>
    </row>
    <row r="2945" spans="1:6">
      <c r="A2945">
        <v>3926</v>
      </c>
      <c r="B2945" t="s">
        <v>23165</v>
      </c>
      <c r="C2945" t="s">
        <v>2747</v>
      </c>
      <c r="D2945" t="s">
        <v>2160</v>
      </c>
      <c r="E2945" s="557" t="s">
        <v>11686</v>
      </c>
      <c r="F2945" s="225"/>
    </row>
    <row r="2946" spans="1:6">
      <c r="A2946">
        <v>3935</v>
      </c>
      <c r="B2946" t="s">
        <v>23166</v>
      </c>
      <c r="C2946" t="s">
        <v>2747</v>
      </c>
      <c r="D2946" t="s">
        <v>2160</v>
      </c>
      <c r="E2946" s="557" t="s">
        <v>11686</v>
      </c>
      <c r="F2946" s="226"/>
    </row>
    <row r="2947" spans="1:6">
      <c r="A2947">
        <v>3925</v>
      </c>
      <c r="B2947" t="s">
        <v>23167</v>
      </c>
      <c r="C2947" t="s">
        <v>2747</v>
      </c>
      <c r="D2947" t="s">
        <v>2160</v>
      </c>
      <c r="E2947" s="557" t="s">
        <v>11686</v>
      </c>
      <c r="F2947" s="225"/>
    </row>
    <row r="2948" spans="1:6">
      <c r="A2948">
        <v>12406</v>
      </c>
      <c r="B2948" t="s">
        <v>23168</v>
      </c>
      <c r="C2948" t="s">
        <v>2747</v>
      </c>
      <c r="D2948" t="s">
        <v>2160</v>
      </c>
      <c r="E2948" s="557" t="s">
        <v>6112</v>
      </c>
      <c r="F2948" s="226"/>
    </row>
    <row r="2949" spans="1:6">
      <c r="A2949">
        <v>3929</v>
      </c>
      <c r="B2949" t="s">
        <v>23169</v>
      </c>
      <c r="C2949" t="s">
        <v>2747</v>
      </c>
      <c r="D2949" t="s">
        <v>2160</v>
      </c>
      <c r="E2949" s="557" t="s">
        <v>12046</v>
      </c>
      <c r="F2949" s="225"/>
    </row>
    <row r="2950" spans="1:6">
      <c r="A2950">
        <v>3931</v>
      </c>
      <c r="B2950" t="s">
        <v>23170</v>
      </c>
      <c r="C2950" t="s">
        <v>2747</v>
      </c>
      <c r="D2950" t="s">
        <v>2160</v>
      </c>
      <c r="E2950" s="557" t="s">
        <v>12046</v>
      </c>
      <c r="F2950" s="226"/>
    </row>
    <row r="2951" spans="1:6">
      <c r="A2951">
        <v>3930</v>
      </c>
      <c r="B2951" t="s">
        <v>23171</v>
      </c>
      <c r="C2951" t="s">
        <v>2747</v>
      </c>
      <c r="D2951" t="s">
        <v>2160</v>
      </c>
      <c r="E2951" s="557" t="s">
        <v>12046</v>
      </c>
      <c r="F2951" s="225"/>
    </row>
    <row r="2952" spans="1:6">
      <c r="A2952">
        <v>3932</v>
      </c>
      <c r="B2952" t="s">
        <v>23172</v>
      </c>
      <c r="C2952" t="s">
        <v>2747</v>
      </c>
      <c r="D2952" t="s">
        <v>2160</v>
      </c>
      <c r="E2952" s="557" t="s">
        <v>13742</v>
      </c>
      <c r="F2952" s="226"/>
    </row>
    <row r="2953" spans="1:6">
      <c r="A2953">
        <v>3933</v>
      </c>
      <c r="B2953" t="s">
        <v>23173</v>
      </c>
      <c r="C2953" t="s">
        <v>2747</v>
      </c>
      <c r="D2953" t="s">
        <v>2160</v>
      </c>
      <c r="E2953" s="557" t="s">
        <v>13742</v>
      </c>
      <c r="F2953" s="225"/>
    </row>
    <row r="2954" spans="1:6">
      <c r="A2954">
        <v>3934</v>
      </c>
      <c r="B2954" t="s">
        <v>23174</v>
      </c>
      <c r="C2954" t="s">
        <v>2747</v>
      </c>
      <c r="D2954" t="s">
        <v>2160</v>
      </c>
      <c r="E2954" s="557" t="s">
        <v>13742</v>
      </c>
      <c r="F2954" s="226"/>
    </row>
    <row r="2955" spans="1:6">
      <c r="A2955">
        <v>40355</v>
      </c>
      <c r="B2955" t="s">
        <v>23175</v>
      </c>
      <c r="C2955" t="s">
        <v>2747</v>
      </c>
      <c r="D2955" t="s">
        <v>2160</v>
      </c>
      <c r="E2955" s="557" t="s">
        <v>19151</v>
      </c>
      <c r="F2955" s="225"/>
    </row>
    <row r="2956" spans="1:6">
      <c r="A2956">
        <v>40364</v>
      </c>
      <c r="B2956" t="s">
        <v>23176</v>
      </c>
      <c r="C2956" t="s">
        <v>2747</v>
      </c>
      <c r="D2956" t="s">
        <v>2160</v>
      </c>
      <c r="E2956" s="557" t="s">
        <v>15557</v>
      </c>
      <c r="F2956" s="226"/>
    </row>
    <row r="2957" spans="1:6">
      <c r="A2957">
        <v>40361</v>
      </c>
      <c r="B2957" t="s">
        <v>23177</v>
      </c>
      <c r="C2957" t="s">
        <v>2747</v>
      </c>
      <c r="D2957" t="s">
        <v>2160</v>
      </c>
      <c r="E2957" s="557" t="s">
        <v>23178</v>
      </c>
      <c r="F2957" s="225"/>
    </row>
    <row r="2958" spans="1:6">
      <c r="A2958">
        <v>40358</v>
      </c>
      <c r="B2958" t="s">
        <v>23179</v>
      </c>
      <c r="C2958" t="s">
        <v>2747</v>
      </c>
      <c r="D2958" t="s">
        <v>2160</v>
      </c>
      <c r="E2958" s="557" t="s">
        <v>15565</v>
      </c>
      <c r="F2958" s="226"/>
    </row>
    <row r="2959" spans="1:6">
      <c r="A2959">
        <v>40370</v>
      </c>
      <c r="B2959" t="s">
        <v>23180</v>
      </c>
      <c r="C2959" t="s">
        <v>2747</v>
      </c>
      <c r="D2959" t="s">
        <v>2160</v>
      </c>
      <c r="E2959" s="557" t="s">
        <v>23181</v>
      </c>
      <c r="F2959" s="225"/>
    </row>
    <row r="2960" spans="1:6">
      <c r="A2960">
        <v>40367</v>
      </c>
      <c r="B2960" t="s">
        <v>23182</v>
      </c>
      <c r="C2960" t="s">
        <v>2747</v>
      </c>
      <c r="D2960" t="s">
        <v>2160</v>
      </c>
      <c r="E2960" s="557" t="s">
        <v>23183</v>
      </c>
      <c r="F2960" s="226"/>
    </row>
    <row r="2961" spans="1:6">
      <c r="A2961">
        <v>40373</v>
      </c>
      <c r="B2961" t="s">
        <v>23184</v>
      </c>
      <c r="C2961" t="s">
        <v>2747</v>
      </c>
      <c r="D2961" t="s">
        <v>2160</v>
      </c>
      <c r="E2961" s="557" t="s">
        <v>23185</v>
      </c>
      <c r="F2961" s="225"/>
    </row>
    <row r="2962" spans="1:6">
      <c r="A2962">
        <v>38947</v>
      </c>
      <c r="B2962" t="s">
        <v>23186</v>
      </c>
      <c r="C2962" t="s">
        <v>2747</v>
      </c>
      <c r="D2962" t="s">
        <v>2749</v>
      </c>
      <c r="E2962" s="557" t="s">
        <v>9668</v>
      </c>
      <c r="F2962" s="226"/>
    </row>
    <row r="2963" spans="1:6">
      <c r="A2963">
        <v>38948</v>
      </c>
      <c r="B2963" t="s">
        <v>23187</v>
      </c>
      <c r="C2963" t="s">
        <v>2747</v>
      </c>
      <c r="D2963" t="s">
        <v>2749</v>
      </c>
      <c r="E2963" s="557" t="s">
        <v>11178</v>
      </c>
      <c r="F2963" s="225"/>
    </row>
    <row r="2964" spans="1:6">
      <c r="A2964">
        <v>38949</v>
      </c>
      <c r="B2964" t="s">
        <v>23188</v>
      </c>
      <c r="C2964" t="s">
        <v>2747</v>
      </c>
      <c r="D2964" t="s">
        <v>2749</v>
      </c>
      <c r="E2964" s="557" t="s">
        <v>8862</v>
      </c>
      <c r="F2964" s="226"/>
    </row>
    <row r="2965" spans="1:6">
      <c r="A2965">
        <v>38951</v>
      </c>
      <c r="B2965" t="s">
        <v>23189</v>
      </c>
      <c r="C2965" t="s">
        <v>2747</v>
      </c>
      <c r="D2965" t="s">
        <v>2749</v>
      </c>
      <c r="E2965" s="557" t="s">
        <v>12103</v>
      </c>
      <c r="F2965" s="225"/>
    </row>
    <row r="2966" spans="1:6">
      <c r="A2966">
        <v>39312</v>
      </c>
      <c r="B2966" t="s">
        <v>23190</v>
      </c>
      <c r="C2966" t="s">
        <v>2747</v>
      </c>
      <c r="D2966" t="s">
        <v>2749</v>
      </c>
      <c r="E2966" s="557" t="s">
        <v>12752</v>
      </c>
      <c r="F2966" s="226"/>
    </row>
    <row r="2967" spans="1:6">
      <c r="A2967">
        <v>39313</v>
      </c>
      <c r="B2967" t="s">
        <v>23191</v>
      </c>
      <c r="C2967" t="s">
        <v>2747</v>
      </c>
      <c r="D2967" t="s">
        <v>2749</v>
      </c>
      <c r="E2967" s="557" t="s">
        <v>8888</v>
      </c>
      <c r="F2967" s="225"/>
    </row>
    <row r="2968" spans="1:6">
      <c r="A2968">
        <v>38950</v>
      </c>
      <c r="B2968" t="s">
        <v>23192</v>
      </c>
      <c r="C2968" t="s">
        <v>2747</v>
      </c>
      <c r="D2968" t="s">
        <v>2749</v>
      </c>
      <c r="E2968" s="557" t="s">
        <v>9071</v>
      </c>
      <c r="F2968" s="226"/>
    </row>
    <row r="2969" spans="1:6">
      <c r="A2969">
        <v>39314</v>
      </c>
      <c r="B2969" t="s">
        <v>23193</v>
      </c>
      <c r="C2969" t="s">
        <v>2747</v>
      </c>
      <c r="D2969" t="s">
        <v>2749</v>
      </c>
      <c r="E2969" s="557" t="s">
        <v>11724</v>
      </c>
      <c r="F2969" s="225"/>
    </row>
    <row r="2970" spans="1:6">
      <c r="A2970">
        <v>3907</v>
      </c>
      <c r="B2970" t="s">
        <v>23194</v>
      </c>
      <c r="C2970" t="s">
        <v>2747</v>
      </c>
      <c r="D2970" t="s">
        <v>2160</v>
      </c>
      <c r="E2970" s="557" t="s">
        <v>8379</v>
      </c>
      <c r="F2970" s="226"/>
    </row>
    <row r="2971" spans="1:6">
      <c r="A2971">
        <v>3889</v>
      </c>
      <c r="B2971" t="s">
        <v>23195</v>
      </c>
      <c r="C2971" t="s">
        <v>2747</v>
      </c>
      <c r="D2971" t="s">
        <v>2160</v>
      </c>
      <c r="E2971" s="557" t="s">
        <v>18676</v>
      </c>
      <c r="F2971" s="225"/>
    </row>
    <row r="2972" spans="1:6">
      <c r="A2972">
        <v>3868</v>
      </c>
      <c r="B2972" t="s">
        <v>23196</v>
      </c>
      <c r="C2972" t="s">
        <v>2747</v>
      </c>
      <c r="D2972" t="s">
        <v>2160</v>
      </c>
      <c r="E2972" s="557" t="s">
        <v>9074</v>
      </c>
      <c r="F2972" s="226"/>
    </row>
    <row r="2973" spans="1:6">
      <c r="A2973">
        <v>3869</v>
      </c>
      <c r="B2973" t="s">
        <v>23197</v>
      </c>
      <c r="C2973" t="s">
        <v>2747</v>
      </c>
      <c r="D2973" t="s">
        <v>2160</v>
      </c>
      <c r="E2973" s="557" t="s">
        <v>7742</v>
      </c>
      <c r="F2973" s="225"/>
    </row>
    <row r="2974" spans="1:6">
      <c r="A2974">
        <v>3872</v>
      </c>
      <c r="B2974" t="s">
        <v>23198</v>
      </c>
      <c r="C2974" t="s">
        <v>2747</v>
      </c>
      <c r="D2974" t="s">
        <v>2160</v>
      </c>
      <c r="E2974" s="557" t="s">
        <v>5793</v>
      </c>
      <c r="F2974" s="226"/>
    </row>
    <row r="2975" spans="1:6">
      <c r="A2975">
        <v>3850</v>
      </c>
      <c r="B2975" t="s">
        <v>23199</v>
      </c>
      <c r="C2975" t="s">
        <v>2747</v>
      </c>
      <c r="D2975" t="s">
        <v>2160</v>
      </c>
      <c r="E2975" s="557" t="s">
        <v>12161</v>
      </c>
      <c r="F2975" s="225"/>
    </row>
    <row r="2976" spans="1:6">
      <c r="A2976">
        <v>38023</v>
      </c>
      <c r="B2976" t="s">
        <v>23200</v>
      </c>
      <c r="C2976" t="s">
        <v>2747</v>
      </c>
      <c r="D2976" t="s">
        <v>2160</v>
      </c>
      <c r="E2976" s="557" t="s">
        <v>7740</v>
      </c>
      <c r="F2976" s="226"/>
    </row>
    <row r="2977" spans="1:6">
      <c r="A2977">
        <v>37986</v>
      </c>
      <c r="B2977" t="s">
        <v>23201</v>
      </c>
      <c r="C2977" t="s">
        <v>2747</v>
      </c>
      <c r="D2977" t="s">
        <v>2160</v>
      </c>
      <c r="E2977" s="557" t="s">
        <v>4981</v>
      </c>
      <c r="F2977" s="225"/>
    </row>
    <row r="2978" spans="1:6">
      <c r="A2978">
        <v>37987</v>
      </c>
      <c r="B2978" t="s">
        <v>23202</v>
      </c>
      <c r="C2978" t="s">
        <v>2747</v>
      </c>
      <c r="D2978" t="s">
        <v>2160</v>
      </c>
      <c r="E2978" s="557" t="s">
        <v>23203</v>
      </c>
      <c r="F2978" s="226"/>
    </row>
    <row r="2979" spans="1:6">
      <c r="A2979">
        <v>37988</v>
      </c>
      <c r="B2979" t="s">
        <v>23204</v>
      </c>
      <c r="C2979" t="s">
        <v>2747</v>
      </c>
      <c r="D2979" t="s">
        <v>2160</v>
      </c>
      <c r="E2979" s="557" t="s">
        <v>23205</v>
      </c>
      <c r="F2979" s="225"/>
    </row>
    <row r="2980" spans="1:6">
      <c r="A2980">
        <v>21120</v>
      </c>
      <c r="B2980" t="s">
        <v>23206</v>
      </c>
      <c r="C2980" t="s">
        <v>2747</v>
      </c>
      <c r="D2980" t="s">
        <v>2160</v>
      </c>
      <c r="E2980" s="557" t="s">
        <v>11757</v>
      </c>
      <c r="F2980" s="226"/>
    </row>
    <row r="2981" spans="1:6">
      <c r="A2981">
        <v>39318</v>
      </c>
      <c r="B2981" t="s">
        <v>23207</v>
      </c>
      <c r="C2981" t="s">
        <v>2747</v>
      </c>
      <c r="D2981" t="s">
        <v>2160</v>
      </c>
      <c r="E2981" s="557" t="s">
        <v>11709</v>
      </c>
      <c r="F2981" s="225"/>
    </row>
    <row r="2982" spans="1:6">
      <c r="A2982">
        <v>20162</v>
      </c>
      <c r="B2982" t="s">
        <v>23208</v>
      </c>
      <c r="C2982" t="s">
        <v>2747</v>
      </c>
      <c r="D2982" t="s">
        <v>2160</v>
      </c>
      <c r="E2982" s="557" t="s">
        <v>19135</v>
      </c>
      <c r="F2982" s="226"/>
    </row>
    <row r="2983" spans="1:6">
      <c r="A2983">
        <v>40366</v>
      </c>
      <c r="B2983" t="s">
        <v>23209</v>
      </c>
      <c r="C2983" t="s">
        <v>2747</v>
      </c>
      <c r="D2983" t="s">
        <v>2160</v>
      </c>
      <c r="E2983" s="557" t="s">
        <v>11953</v>
      </c>
      <c r="F2983" s="225"/>
    </row>
    <row r="2984" spans="1:6">
      <c r="A2984">
        <v>40363</v>
      </c>
      <c r="B2984" t="s">
        <v>23210</v>
      </c>
      <c r="C2984" t="s">
        <v>2747</v>
      </c>
      <c r="D2984" t="s">
        <v>2160</v>
      </c>
      <c r="E2984" s="557" t="s">
        <v>12238</v>
      </c>
      <c r="F2984" s="226"/>
    </row>
    <row r="2985" spans="1:6">
      <c r="A2985">
        <v>40354</v>
      </c>
      <c r="B2985" t="s">
        <v>23211</v>
      </c>
      <c r="C2985" t="s">
        <v>2747</v>
      </c>
      <c r="D2985" t="s">
        <v>2746</v>
      </c>
      <c r="E2985" s="557" t="s">
        <v>11795</v>
      </c>
      <c r="F2985" s="225"/>
    </row>
    <row r="2986" spans="1:6">
      <c r="A2986">
        <v>40360</v>
      </c>
      <c r="B2986" t="s">
        <v>23212</v>
      </c>
      <c r="C2986" t="s">
        <v>2747</v>
      </c>
      <c r="D2986" t="s">
        <v>2160</v>
      </c>
      <c r="E2986" s="557" t="s">
        <v>13843</v>
      </c>
      <c r="F2986" s="226"/>
    </row>
    <row r="2987" spans="1:6">
      <c r="A2987">
        <v>40372</v>
      </c>
      <c r="B2987" t="s">
        <v>23213</v>
      </c>
      <c r="C2987" t="s">
        <v>2747</v>
      </c>
      <c r="D2987" t="s">
        <v>2160</v>
      </c>
      <c r="E2987" s="557" t="s">
        <v>13453</v>
      </c>
      <c r="F2987" s="225"/>
    </row>
    <row r="2988" spans="1:6">
      <c r="A2988">
        <v>40369</v>
      </c>
      <c r="B2988" t="s">
        <v>23214</v>
      </c>
      <c r="C2988" t="s">
        <v>2747</v>
      </c>
      <c r="D2988" t="s">
        <v>2160</v>
      </c>
      <c r="E2988" s="557" t="s">
        <v>18850</v>
      </c>
      <c r="F2988" s="226"/>
    </row>
    <row r="2989" spans="1:6">
      <c r="A2989">
        <v>40357</v>
      </c>
      <c r="B2989" t="s">
        <v>23215</v>
      </c>
      <c r="C2989" t="s">
        <v>2747</v>
      </c>
      <c r="D2989" t="s">
        <v>2160</v>
      </c>
      <c r="E2989" s="557" t="s">
        <v>15565</v>
      </c>
      <c r="F2989" s="225"/>
    </row>
    <row r="2990" spans="1:6">
      <c r="A2990">
        <v>40375</v>
      </c>
      <c r="B2990" t="s">
        <v>23216</v>
      </c>
      <c r="C2990" t="s">
        <v>2747</v>
      </c>
      <c r="D2990" t="s">
        <v>2160</v>
      </c>
      <c r="E2990" s="557" t="s">
        <v>23217</v>
      </c>
      <c r="F2990" s="226"/>
    </row>
    <row r="2991" spans="1:6">
      <c r="A2991">
        <v>1893</v>
      </c>
      <c r="B2991" t="s">
        <v>23218</v>
      </c>
      <c r="C2991" t="s">
        <v>2747</v>
      </c>
      <c r="D2991" t="s">
        <v>2160</v>
      </c>
      <c r="E2991" s="557" t="s">
        <v>5066</v>
      </c>
      <c r="F2991" s="225"/>
    </row>
    <row r="2992" spans="1:6">
      <c r="A2992">
        <v>1902</v>
      </c>
      <c r="B2992" t="s">
        <v>23219</v>
      </c>
      <c r="C2992" t="s">
        <v>2747</v>
      </c>
      <c r="D2992" t="s">
        <v>2160</v>
      </c>
      <c r="E2992" s="557" t="s">
        <v>18261</v>
      </c>
      <c r="F2992" s="226"/>
    </row>
    <row r="2993" spans="1:6">
      <c r="A2993">
        <v>1901</v>
      </c>
      <c r="B2993" t="s">
        <v>23220</v>
      </c>
      <c r="C2993" t="s">
        <v>2747</v>
      </c>
      <c r="D2993" t="s">
        <v>2160</v>
      </c>
      <c r="E2993" s="557" t="s">
        <v>11564</v>
      </c>
      <c r="F2993" s="225"/>
    </row>
    <row r="2994" spans="1:6">
      <c r="A2994">
        <v>1892</v>
      </c>
      <c r="B2994" t="s">
        <v>23221</v>
      </c>
      <c r="C2994" t="s">
        <v>2747</v>
      </c>
      <c r="D2994" t="s">
        <v>2160</v>
      </c>
      <c r="E2994" s="557" t="s">
        <v>8474</v>
      </c>
      <c r="F2994" s="226"/>
    </row>
    <row r="2995" spans="1:6">
      <c r="A2995">
        <v>1907</v>
      </c>
      <c r="B2995" t="s">
        <v>23222</v>
      </c>
      <c r="C2995" t="s">
        <v>2747</v>
      </c>
      <c r="D2995" t="s">
        <v>2160</v>
      </c>
      <c r="E2995" s="557" t="s">
        <v>11292</v>
      </c>
      <c r="F2995" s="225"/>
    </row>
    <row r="2996" spans="1:6">
      <c r="A2996">
        <v>1894</v>
      </c>
      <c r="B2996" t="s">
        <v>23223</v>
      </c>
      <c r="C2996" t="s">
        <v>2747</v>
      </c>
      <c r="D2996" t="s">
        <v>2160</v>
      </c>
      <c r="E2996" s="557" t="s">
        <v>5961</v>
      </c>
      <c r="F2996" s="226"/>
    </row>
    <row r="2997" spans="1:6">
      <c r="A2997">
        <v>1891</v>
      </c>
      <c r="B2997" t="s">
        <v>23224</v>
      </c>
      <c r="C2997" t="s">
        <v>2747</v>
      </c>
      <c r="D2997" t="s">
        <v>2160</v>
      </c>
      <c r="E2997" s="557" t="s">
        <v>7835</v>
      </c>
      <c r="F2997" s="225"/>
    </row>
    <row r="2998" spans="1:6">
      <c r="A2998">
        <v>1896</v>
      </c>
      <c r="B2998" t="s">
        <v>23225</v>
      </c>
      <c r="C2998" t="s">
        <v>2747</v>
      </c>
      <c r="D2998" t="s">
        <v>2160</v>
      </c>
      <c r="E2998" s="557" t="s">
        <v>11400</v>
      </c>
      <c r="F2998" s="226"/>
    </row>
    <row r="2999" spans="1:6">
      <c r="A2999">
        <v>1895</v>
      </c>
      <c r="B2999" t="s">
        <v>23226</v>
      </c>
      <c r="C2999" t="s">
        <v>2747</v>
      </c>
      <c r="D2999" t="s">
        <v>2160</v>
      </c>
      <c r="E2999" s="557" t="s">
        <v>23227</v>
      </c>
      <c r="F2999" s="225"/>
    </row>
    <row r="3000" spans="1:6">
      <c r="A3000">
        <v>2641</v>
      </c>
      <c r="B3000" t="s">
        <v>23228</v>
      </c>
      <c r="C3000" t="s">
        <v>2747</v>
      </c>
      <c r="D3000" t="s">
        <v>2749</v>
      </c>
      <c r="E3000" s="557" t="s">
        <v>18893</v>
      </c>
      <c r="F3000" s="226"/>
    </row>
    <row r="3001" spans="1:6">
      <c r="A3001">
        <v>2636</v>
      </c>
      <c r="B3001" t="s">
        <v>23229</v>
      </c>
      <c r="C3001" t="s">
        <v>2747</v>
      </c>
      <c r="D3001" t="s">
        <v>2749</v>
      </c>
      <c r="E3001" s="557" t="s">
        <v>8874</v>
      </c>
      <c r="F3001" s="225"/>
    </row>
    <row r="3002" spans="1:6">
      <c r="A3002">
        <v>2637</v>
      </c>
      <c r="B3002" t="s">
        <v>23230</v>
      </c>
      <c r="C3002" t="s">
        <v>2747</v>
      </c>
      <c r="D3002" t="s">
        <v>2749</v>
      </c>
      <c r="E3002" s="557" t="s">
        <v>4552</v>
      </c>
      <c r="F3002" s="226"/>
    </row>
    <row r="3003" spans="1:6">
      <c r="A3003">
        <v>2638</v>
      </c>
      <c r="B3003" t="s">
        <v>23231</v>
      </c>
      <c r="C3003" t="s">
        <v>2747</v>
      </c>
      <c r="D3003" t="s">
        <v>2749</v>
      </c>
      <c r="E3003" s="557" t="s">
        <v>4685</v>
      </c>
      <c r="F3003" s="225"/>
    </row>
    <row r="3004" spans="1:6">
      <c r="A3004">
        <v>2639</v>
      </c>
      <c r="B3004" t="s">
        <v>23232</v>
      </c>
      <c r="C3004" t="s">
        <v>2747</v>
      </c>
      <c r="D3004" t="s">
        <v>2749</v>
      </c>
      <c r="E3004" s="557" t="s">
        <v>4968</v>
      </c>
      <c r="F3004" s="226"/>
    </row>
    <row r="3005" spans="1:6">
      <c r="A3005">
        <v>2644</v>
      </c>
      <c r="B3005" t="s">
        <v>23233</v>
      </c>
      <c r="C3005" t="s">
        <v>2747</v>
      </c>
      <c r="D3005" t="s">
        <v>2749</v>
      </c>
      <c r="E3005" s="557" t="s">
        <v>11797</v>
      </c>
      <c r="F3005" s="225"/>
    </row>
    <row r="3006" spans="1:6">
      <c r="A3006">
        <v>2643</v>
      </c>
      <c r="B3006" t="s">
        <v>23234</v>
      </c>
      <c r="C3006" t="s">
        <v>2747</v>
      </c>
      <c r="D3006" t="s">
        <v>2749</v>
      </c>
      <c r="E3006" s="557" t="s">
        <v>6524</v>
      </c>
      <c r="F3006" s="226"/>
    </row>
    <row r="3007" spans="1:6">
      <c r="A3007">
        <v>2640</v>
      </c>
      <c r="B3007" t="s">
        <v>23235</v>
      </c>
      <c r="C3007" t="s">
        <v>2747</v>
      </c>
      <c r="D3007" t="s">
        <v>2749</v>
      </c>
      <c r="E3007" s="557" t="s">
        <v>8835</v>
      </c>
      <c r="F3007" s="225"/>
    </row>
    <row r="3008" spans="1:6">
      <c r="A3008">
        <v>2642</v>
      </c>
      <c r="B3008" t="s">
        <v>23236</v>
      </c>
      <c r="C3008" t="s">
        <v>2747</v>
      </c>
      <c r="D3008" t="s">
        <v>2749</v>
      </c>
      <c r="E3008" s="557" t="s">
        <v>11809</v>
      </c>
      <c r="F3008" s="226"/>
    </row>
    <row r="3009" spans="1:6">
      <c r="A3009">
        <v>38943</v>
      </c>
      <c r="B3009" t="s">
        <v>23237</v>
      </c>
      <c r="C3009" t="s">
        <v>2747</v>
      </c>
      <c r="D3009" t="s">
        <v>2749</v>
      </c>
      <c r="E3009" s="557" t="s">
        <v>8869</v>
      </c>
      <c r="F3009" s="225"/>
    </row>
    <row r="3010" spans="1:6">
      <c r="A3010">
        <v>38944</v>
      </c>
      <c r="B3010" t="s">
        <v>23238</v>
      </c>
      <c r="C3010" t="s">
        <v>2747</v>
      </c>
      <c r="D3010" t="s">
        <v>2749</v>
      </c>
      <c r="E3010" s="557" t="s">
        <v>11181</v>
      </c>
      <c r="F3010" s="226"/>
    </row>
    <row r="3011" spans="1:6">
      <c r="A3011">
        <v>38945</v>
      </c>
      <c r="B3011" t="s">
        <v>23239</v>
      </c>
      <c r="C3011" t="s">
        <v>2747</v>
      </c>
      <c r="D3011" t="s">
        <v>2749</v>
      </c>
      <c r="E3011" s="557" t="s">
        <v>9256</v>
      </c>
      <c r="F3011" s="225"/>
    </row>
    <row r="3012" spans="1:6">
      <c r="A3012">
        <v>38946</v>
      </c>
      <c r="B3012" t="s">
        <v>23240</v>
      </c>
      <c r="C3012" t="s">
        <v>2747</v>
      </c>
      <c r="D3012" t="s">
        <v>2749</v>
      </c>
      <c r="E3012" s="557" t="s">
        <v>12680</v>
      </c>
      <c r="F3012" s="226"/>
    </row>
    <row r="3013" spans="1:6">
      <c r="A3013">
        <v>39308</v>
      </c>
      <c r="B3013" t="s">
        <v>23241</v>
      </c>
      <c r="C3013" t="s">
        <v>2747</v>
      </c>
      <c r="D3013" t="s">
        <v>2749</v>
      </c>
      <c r="E3013" s="557" t="s">
        <v>12055</v>
      </c>
      <c r="F3013" s="225"/>
    </row>
    <row r="3014" spans="1:6">
      <c r="A3014">
        <v>39309</v>
      </c>
      <c r="B3014" t="s">
        <v>23242</v>
      </c>
      <c r="C3014" t="s">
        <v>2747</v>
      </c>
      <c r="D3014" t="s">
        <v>2749</v>
      </c>
      <c r="E3014" s="557" t="s">
        <v>11954</v>
      </c>
      <c r="F3014" s="226"/>
    </row>
    <row r="3015" spans="1:6">
      <c r="A3015">
        <v>39310</v>
      </c>
      <c r="B3015" t="s">
        <v>23243</v>
      </c>
      <c r="C3015" t="s">
        <v>2747</v>
      </c>
      <c r="D3015" t="s">
        <v>2749</v>
      </c>
      <c r="E3015" s="557" t="s">
        <v>12674</v>
      </c>
      <c r="F3015" s="225"/>
    </row>
    <row r="3016" spans="1:6">
      <c r="A3016">
        <v>39311</v>
      </c>
      <c r="B3016" t="s">
        <v>23244</v>
      </c>
      <c r="C3016" t="s">
        <v>2747</v>
      </c>
      <c r="D3016" t="s">
        <v>2749</v>
      </c>
      <c r="E3016" s="557" t="s">
        <v>12277</v>
      </c>
      <c r="F3016" s="226"/>
    </row>
    <row r="3017" spans="1:6">
      <c r="A3017">
        <v>39855</v>
      </c>
      <c r="B3017" t="s">
        <v>23245</v>
      </c>
      <c r="C3017" t="s">
        <v>2747</v>
      </c>
      <c r="D3017" t="s">
        <v>2749</v>
      </c>
      <c r="E3017" s="557" t="s">
        <v>5013</v>
      </c>
      <c r="F3017" s="225"/>
    </row>
    <row r="3018" spans="1:6">
      <c r="A3018">
        <v>39856</v>
      </c>
      <c r="B3018" t="s">
        <v>23246</v>
      </c>
      <c r="C3018" t="s">
        <v>2747</v>
      </c>
      <c r="D3018" t="s">
        <v>2749</v>
      </c>
      <c r="E3018" s="557" t="s">
        <v>5966</v>
      </c>
      <c r="F3018" s="226"/>
    </row>
    <row r="3019" spans="1:6">
      <c r="A3019">
        <v>39857</v>
      </c>
      <c r="B3019" t="s">
        <v>23247</v>
      </c>
      <c r="C3019" t="s">
        <v>2747</v>
      </c>
      <c r="D3019" t="s">
        <v>2749</v>
      </c>
      <c r="E3019" s="557" t="s">
        <v>6671</v>
      </c>
      <c r="F3019" s="225"/>
    </row>
    <row r="3020" spans="1:6">
      <c r="A3020">
        <v>39858</v>
      </c>
      <c r="B3020" t="s">
        <v>23248</v>
      </c>
      <c r="C3020" t="s">
        <v>2747</v>
      </c>
      <c r="D3020" t="s">
        <v>2749</v>
      </c>
      <c r="E3020" s="557" t="s">
        <v>23249</v>
      </c>
      <c r="F3020" s="226"/>
    </row>
    <row r="3021" spans="1:6">
      <c r="A3021">
        <v>39859</v>
      </c>
      <c r="B3021" t="s">
        <v>23250</v>
      </c>
      <c r="C3021" t="s">
        <v>2747</v>
      </c>
      <c r="D3021" t="s">
        <v>2749</v>
      </c>
      <c r="E3021" s="557" t="s">
        <v>13460</v>
      </c>
      <c r="F3021" s="225"/>
    </row>
    <row r="3022" spans="1:6">
      <c r="A3022">
        <v>39860</v>
      </c>
      <c r="B3022" t="s">
        <v>23251</v>
      </c>
      <c r="C3022" t="s">
        <v>2747</v>
      </c>
      <c r="D3022" t="s">
        <v>2749</v>
      </c>
      <c r="E3022" s="557" t="s">
        <v>23252</v>
      </c>
      <c r="F3022" s="226"/>
    </row>
    <row r="3023" spans="1:6">
      <c r="A3023">
        <v>39861</v>
      </c>
      <c r="B3023" t="s">
        <v>23253</v>
      </c>
      <c r="C3023" t="s">
        <v>2747</v>
      </c>
      <c r="D3023" t="s">
        <v>2749</v>
      </c>
      <c r="E3023" s="557" t="s">
        <v>23093</v>
      </c>
      <c r="F3023" s="225"/>
    </row>
    <row r="3024" spans="1:6">
      <c r="A3024">
        <v>38447</v>
      </c>
      <c r="B3024" t="s">
        <v>23254</v>
      </c>
      <c r="C3024" t="s">
        <v>2747</v>
      </c>
      <c r="D3024" t="s">
        <v>2749</v>
      </c>
      <c r="E3024" s="557" t="s">
        <v>23255</v>
      </c>
      <c r="F3024" s="226"/>
    </row>
    <row r="3025" spans="1:6">
      <c r="A3025">
        <v>36320</v>
      </c>
      <c r="B3025" t="s">
        <v>23256</v>
      </c>
      <c r="C3025" t="s">
        <v>2747</v>
      </c>
      <c r="D3025" t="s">
        <v>2749</v>
      </c>
      <c r="E3025" s="557" t="s">
        <v>18248</v>
      </c>
      <c r="F3025" s="225"/>
    </row>
    <row r="3026" spans="1:6">
      <c r="A3026">
        <v>36324</v>
      </c>
      <c r="B3026" t="s">
        <v>23257</v>
      </c>
      <c r="C3026" t="s">
        <v>2747</v>
      </c>
      <c r="D3026" t="s">
        <v>2749</v>
      </c>
      <c r="E3026" s="557" t="s">
        <v>18641</v>
      </c>
      <c r="F3026" s="226"/>
    </row>
    <row r="3027" spans="1:6">
      <c r="A3027">
        <v>38441</v>
      </c>
      <c r="B3027" t="s">
        <v>23258</v>
      </c>
      <c r="C3027" t="s">
        <v>2747</v>
      </c>
      <c r="D3027" t="s">
        <v>2749</v>
      </c>
      <c r="E3027" s="557" t="s">
        <v>6593</v>
      </c>
      <c r="F3027" s="225"/>
    </row>
    <row r="3028" spans="1:6">
      <c r="A3028">
        <v>38442</v>
      </c>
      <c r="B3028" t="s">
        <v>23259</v>
      </c>
      <c r="C3028" t="s">
        <v>2747</v>
      </c>
      <c r="D3028" t="s">
        <v>2749</v>
      </c>
      <c r="E3028" s="557" t="s">
        <v>8904</v>
      </c>
      <c r="F3028" s="226"/>
    </row>
    <row r="3029" spans="1:6">
      <c r="A3029">
        <v>38443</v>
      </c>
      <c r="B3029" t="s">
        <v>23260</v>
      </c>
      <c r="C3029" t="s">
        <v>2747</v>
      </c>
      <c r="D3029" t="s">
        <v>2749</v>
      </c>
      <c r="E3029" s="557" t="s">
        <v>11292</v>
      </c>
      <c r="F3029" s="225"/>
    </row>
    <row r="3030" spans="1:6">
      <c r="A3030">
        <v>38444</v>
      </c>
      <c r="B3030" t="s">
        <v>23261</v>
      </c>
      <c r="C3030" t="s">
        <v>2747</v>
      </c>
      <c r="D3030" t="s">
        <v>2749</v>
      </c>
      <c r="E3030" s="557" t="s">
        <v>12098</v>
      </c>
      <c r="F3030" s="226"/>
    </row>
    <row r="3031" spans="1:6">
      <c r="A3031">
        <v>38445</v>
      </c>
      <c r="B3031" t="s">
        <v>23262</v>
      </c>
      <c r="C3031" t="s">
        <v>2747</v>
      </c>
      <c r="D3031" t="s">
        <v>2749</v>
      </c>
      <c r="E3031" s="557" t="s">
        <v>19158</v>
      </c>
      <c r="F3031" s="225"/>
    </row>
    <row r="3032" spans="1:6">
      <c r="A3032">
        <v>38446</v>
      </c>
      <c r="B3032" t="s">
        <v>23263</v>
      </c>
      <c r="C3032" t="s">
        <v>2747</v>
      </c>
      <c r="D3032" t="s">
        <v>2749</v>
      </c>
      <c r="E3032" s="557" t="s">
        <v>15674</v>
      </c>
      <c r="F3032" s="226"/>
    </row>
    <row r="3033" spans="1:6">
      <c r="A3033">
        <v>3867</v>
      </c>
      <c r="B3033" t="s">
        <v>23264</v>
      </c>
      <c r="C3033" t="s">
        <v>2747</v>
      </c>
      <c r="D3033" t="s">
        <v>2160</v>
      </c>
      <c r="E3033" s="557" t="s">
        <v>23265</v>
      </c>
      <c r="F3033" s="225"/>
    </row>
    <row r="3034" spans="1:6">
      <c r="A3034">
        <v>3861</v>
      </c>
      <c r="B3034" t="s">
        <v>23266</v>
      </c>
      <c r="C3034" t="s">
        <v>2747</v>
      </c>
      <c r="D3034" t="s">
        <v>2160</v>
      </c>
      <c r="E3034" s="557" t="s">
        <v>4192</v>
      </c>
      <c r="F3034" s="226"/>
    </row>
    <row r="3035" spans="1:6">
      <c r="A3035">
        <v>3904</v>
      </c>
      <c r="B3035" t="s">
        <v>23267</v>
      </c>
      <c r="C3035" t="s">
        <v>2747</v>
      </c>
      <c r="D3035" t="s">
        <v>2160</v>
      </c>
      <c r="E3035" s="557" t="s">
        <v>7830</v>
      </c>
      <c r="F3035" s="225"/>
    </row>
    <row r="3036" spans="1:6">
      <c r="A3036">
        <v>3903</v>
      </c>
      <c r="B3036" t="s">
        <v>23268</v>
      </c>
      <c r="C3036" t="s">
        <v>2747</v>
      </c>
      <c r="D3036" t="s">
        <v>2160</v>
      </c>
      <c r="E3036" s="557" t="s">
        <v>8943</v>
      </c>
      <c r="F3036" s="226"/>
    </row>
    <row r="3037" spans="1:6">
      <c r="A3037">
        <v>3862</v>
      </c>
      <c r="B3037" t="s">
        <v>23269</v>
      </c>
      <c r="C3037" t="s">
        <v>2747</v>
      </c>
      <c r="D3037" t="s">
        <v>2160</v>
      </c>
      <c r="E3037" s="557" t="s">
        <v>7757</v>
      </c>
      <c r="F3037" s="225"/>
    </row>
    <row r="3038" spans="1:6">
      <c r="A3038">
        <v>3863</v>
      </c>
      <c r="B3038" t="s">
        <v>23270</v>
      </c>
      <c r="C3038" t="s">
        <v>2747</v>
      </c>
      <c r="D3038" t="s">
        <v>2160</v>
      </c>
      <c r="E3038" s="557" t="s">
        <v>9362</v>
      </c>
      <c r="F3038" s="226"/>
    </row>
    <row r="3039" spans="1:6">
      <c r="A3039">
        <v>3864</v>
      </c>
      <c r="B3039" t="s">
        <v>23271</v>
      </c>
      <c r="C3039" t="s">
        <v>2747</v>
      </c>
      <c r="D3039" t="s">
        <v>2160</v>
      </c>
      <c r="E3039" s="557" t="s">
        <v>11967</v>
      </c>
      <c r="F3039" s="225"/>
    </row>
    <row r="3040" spans="1:6">
      <c r="A3040">
        <v>3865</v>
      </c>
      <c r="B3040" t="s">
        <v>23272</v>
      </c>
      <c r="C3040" t="s">
        <v>2747</v>
      </c>
      <c r="D3040" t="s">
        <v>2160</v>
      </c>
      <c r="E3040" s="557" t="s">
        <v>23273</v>
      </c>
      <c r="F3040" s="226"/>
    </row>
    <row r="3041" spans="1:6">
      <c r="A3041">
        <v>3866</v>
      </c>
      <c r="B3041" t="s">
        <v>23274</v>
      </c>
      <c r="C3041" t="s">
        <v>2747</v>
      </c>
      <c r="D3041" t="s">
        <v>2160</v>
      </c>
      <c r="E3041" s="557" t="s">
        <v>12080</v>
      </c>
      <c r="F3041" s="225"/>
    </row>
    <row r="3042" spans="1:6">
      <c r="A3042">
        <v>3902</v>
      </c>
      <c r="B3042" t="s">
        <v>23275</v>
      </c>
      <c r="C3042" t="s">
        <v>2747</v>
      </c>
      <c r="D3042" t="s">
        <v>2160</v>
      </c>
      <c r="E3042" s="557" t="s">
        <v>19294</v>
      </c>
      <c r="F3042" s="226"/>
    </row>
    <row r="3043" spans="1:6">
      <c r="A3043">
        <v>3878</v>
      </c>
      <c r="B3043" t="s">
        <v>23276</v>
      </c>
      <c r="C3043" t="s">
        <v>2747</v>
      </c>
      <c r="D3043" t="s">
        <v>2160</v>
      </c>
      <c r="E3043" s="557" t="s">
        <v>12137</v>
      </c>
      <c r="F3043" s="225"/>
    </row>
    <row r="3044" spans="1:6">
      <c r="A3044">
        <v>3877</v>
      </c>
      <c r="B3044" t="s">
        <v>23277</v>
      </c>
      <c r="C3044" t="s">
        <v>2747</v>
      </c>
      <c r="D3044" t="s">
        <v>2160</v>
      </c>
      <c r="E3044" s="557" t="s">
        <v>6986</v>
      </c>
      <c r="F3044" s="226"/>
    </row>
    <row r="3045" spans="1:6">
      <c r="A3045">
        <v>3879</v>
      </c>
      <c r="B3045" t="s">
        <v>23278</v>
      </c>
      <c r="C3045" t="s">
        <v>2747</v>
      </c>
      <c r="D3045" t="s">
        <v>2160</v>
      </c>
      <c r="E3045" s="557" t="s">
        <v>13868</v>
      </c>
      <c r="F3045" s="225"/>
    </row>
    <row r="3046" spans="1:6">
      <c r="A3046">
        <v>3880</v>
      </c>
      <c r="B3046" t="s">
        <v>23279</v>
      </c>
      <c r="C3046" t="s">
        <v>2747</v>
      </c>
      <c r="D3046" t="s">
        <v>2160</v>
      </c>
      <c r="E3046" s="557" t="s">
        <v>23280</v>
      </c>
      <c r="F3046" s="226"/>
    </row>
    <row r="3047" spans="1:6">
      <c r="A3047">
        <v>12892</v>
      </c>
      <c r="B3047" t="s">
        <v>23281</v>
      </c>
      <c r="C3047" t="s">
        <v>2756</v>
      </c>
      <c r="D3047" t="s">
        <v>2160</v>
      </c>
      <c r="E3047" s="557" t="s">
        <v>18624</v>
      </c>
      <c r="F3047" s="225"/>
    </row>
    <row r="3048" spans="1:6">
      <c r="A3048">
        <v>3883</v>
      </c>
      <c r="B3048" t="s">
        <v>23282</v>
      </c>
      <c r="C3048" t="s">
        <v>2747</v>
      </c>
      <c r="D3048" t="s">
        <v>2160</v>
      </c>
      <c r="E3048" s="557" t="s">
        <v>8793</v>
      </c>
      <c r="F3048" s="226"/>
    </row>
    <row r="3049" spans="1:6">
      <c r="A3049">
        <v>3876</v>
      </c>
      <c r="B3049" t="s">
        <v>23283</v>
      </c>
      <c r="C3049" t="s">
        <v>2747</v>
      </c>
      <c r="D3049" t="s">
        <v>2160</v>
      </c>
      <c r="E3049" s="557" t="s">
        <v>6507</v>
      </c>
      <c r="F3049" s="225"/>
    </row>
    <row r="3050" spans="1:6">
      <c r="A3050">
        <v>3884</v>
      </c>
      <c r="B3050" t="s">
        <v>23284</v>
      </c>
      <c r="C3050" t="s">
        <v>2747</v>
      </c>
      <c r="D3050" t="s">
        <v>2160</v>
      </c>
      <c r="E3050" s="557" t="s">
        <v>5196</v>
      </c>
      <c r="F3050" s="226"/>
    </row>
    <row r="3051" spans="1:6">
      <c r="A3051">
        <v>3837</v>
      </c>
      <c r="B3051" t="s">
        <v>23285</v>
      </c>
      <c r="C3051" t="s">
        <v>2747</v>
      </c>
      <c r="D3051" t="s">
        <v>2749</v>
      </c>
      <c r="E3051" s="557" t="s">
        <v>22382</v>
      </c>
      <c r="F3051" s="225"/>
    </row>
    <row r="3052" spans="1:6">
      <c r="A3052">
        <v>3845</v>
      </c>
      <c r="B3052" t="s">
        <v>23286</v>
      </c>
      <c r="C3052" t="s">
        <v>2747</v>
      </c>
      <c r="D3052" t="s">
        <v>2749</v>
      </c>
      <c r="E3052" s="557" t="s">
        <v>12294</v>
      </c>
      <c r="F3052" s="226"/>
    </row>
    <row r="3053" spans="1:6">
      <c r="A3053">
        <v>11045</v>
      </c>
      <c r="B3053" t="s">
        <v>23287</v>
      </c>
      <c r="C3053" t="s">
        <v>2747</v>
      </c>
      <c r="D3053" t="s">
        <v>2749</v>
      </c>
      <c r="E3053" s="557" t="s">
        <v>13881</v>
      </c>
      <c r="F3053" s="225"/>
    </row>
    <row r="3054" spans="1:6">
      <c r="A3054">
        <v>20170</v>
      </c>
      <c r="B3054" t="s">
        <v>23288</v>
      </c>
      <c r="C3054" t="s">
        <v>2747</v>
      </c>
      <c r="D3054" t="s">
        <v>2160</v>
      </c>
      <c r="E3054" s="557" t="s">
        <v>12152</v>
      </c>
      <c r="F3054" s="226"/>
    </row>
    <row r="3055" spans="1:6">
      <c r="A3055">
        <v>20171</v>
      </c>
      <c r="B3055" t="s">
        <v>23289</v>
      </c>
      <c r="C3055" t="s">
        <v>2747</v>
      </c>
      <c r="D3055" t="s">
        <v>2160</v>
      </c>
      <c r="E3055" s="557" t="s">
        <v>12577</v>
      </c>
      <c r="F3055" s="225"/>
    </row>
    <row r="3056" spans="1:6">
      <c r="A3056">
        <v>20167</v>
      </c>
      <c r="B3056" t="s">
        <v>23290</v>
      </c>
      <c r="C3056" t="s">
        <v>2747</v>
      </c>
      <c r="D3056" t="s">
        <v>2160</v>
      </c>
      <c r="E3056" s="557" t="s">
        <v>9362</v>
      </c>
      <c r="F3056" s="226"/>
    </row>
    <row r="3057" spans="1:6">
      <c r="A3057">
        <v>20168</v>
      </c>
      <c r="B3057" t="s">
        <v>23291</v>
      </c>
      <c r="C3057" t="s">
        <v>2747</v>
      </c>
      <c r="D3057" t="s">
        <v>2160</v>
      </c>
      <c r="E3057" s="557" t="s">
        <v>12017</v>
      </c>
      <c r="F3057" s="225"/>
    </row>
    <row r="3058" spans="1:6">
      <c r="A3058">
        <v>20169</v>
      </c>
      <c r="B3058" t="s">
        <v>23292</v>
      </c>
      <c r="C3058" t="s">
        <v>2747</v>
      </c>
      <c r="D3058" t="s">
        <v>2160</v>
      </c>
      <c r="E3058" s="557" t="s">
        <v>12749</v>
      </c>
      <c r="F3058" s="226"/>
    </row>
    <row r="3059" spans="1:6">
      <c r="A3059">
        <v>3899</v>
      </c>
      <c r="B3059" t="s">
        <v>23293</v>
      </c>
      <c r="C3059" t="s">
        <v>2747</v>
      </c>
      <c r="D3059" t="s">
        <v>2160</v>
      </c>
      <c r="E3059" s="557" t="s">
        <v>18179</v>
      </c>
      <c r="F3059" s="225"/>
    </row>
    <row r="3060" spans="1:6">
      <c r="A3060">
        <v>38676</v>
      </c>
      <c r="B3060" t="s">
        <v>23294</v>
      </c>
      <c r="C3060" t="s">
        <v>2747</v>
      </c>
      <c r="D3060" t="s">
        <v>2160</v>
      </c>
      <c r="E3060" s="557" t="s">
        <v>23295</v>
      </c>
      <c r="F3060" s="226"/>
    </row>
    <row r="3061" spans="1:6">
      <c r="A3061">
        <v>3897</v>
      </c>
      <c r="B3061" t="s">
        <v>23296</v>
      </c>
      <c r="C3061" t="s">
        <v>2747</v>
      </c>
      <c r="D3061" t="s">
        <v>2160</v>
      </c>
      <c r="E3061" s="557" t="s">
        <v>5397</v>
      </c>
      <c r="F3061" s="225"/>
    </row>
    <row r="3062" spans="1:6">
      <c r="A3062">
        <v>3875</v>
      </c>
      <c r="B3062" t="s">
        <v>23297</v>
      </c>
      <c r="C3062" t="s">
        <v>2747</v>
      </c>
      <c r="D3062" t="s">
        <v>2160</v>
      </c>
      <c r="E3062" s="557" t="s">
        <v>22968</v>
      </c>
      <c r="F3062" s="226"/>
    </row>
    <row r="3063" spans="1:6">
      <c r="A3063">
        <v>3898</v>
      </c>
      <c r="B3063" t="s">
        <v>23298</v>
      </c>
      <c r="C3063" t="s">
        <v>2747</v>
      </c>
      <c r="D3063" t="s">
        <v>2160</v>
      </c>
      <c r="E3063" s="557" t="s">
        <v>18824</v>
      </c>
      <c r="F3063" s="225"/>
    </row>
    <row r="3064" spans="1:6">
      <c r="A3064">
        <v>3855</v>
      </c>
      <c r="B3064" t="s">
        <v>23299</v>
      </c>
      <c r="C3064" t="s">
        <v>2747</v>
      </c>
      <c r="D3064" t="s">
        <v>2160</v>
      </c>
      <c r="E3064" s="557" t="s">
        <v>19520</v>
      </c>
      <c r="F3064" s="226"/>
    </row>
    <row r="3065" spans="1:6">
      <c r="A3065">
        <v>3874</v>
      </c>
      <c r="B3065" t="s">
        <v>23300</v>
      </c>
      <c r="C3065" t="s">
        <v>2747</v>
      </c>
      <c r="D3065" t="s">
        <v>2160</v>
      </c>
      <c r="E3065" s="557" t="s">
        <v>5324</v>
      </c>
      <c r="F3065" s="225"/>
    </row>
    <row r="3066" spans="1:6">
      <c r="A3066">
        <v>3870</v>
      </c>
      <c r="B3066" t="s">
        <v>23301</v>
      </c>
      <c r="C3066" t="s">
        <v>2747</v>
      </c>
      <c r="D3066" t="s">
        <v>2160</v>
      </c>
      <c r="E3066" s="557" t="s">
        <v>7752</v>
      </c>
      <c r="F3066" s="226"/>
    </row>
    <row r="3067" spans="1:6">
      <c r="A3067">
        <v>38678</v>
      </c>
      <c r="B3067" t="s">
        <v>23302</v>
      </c>
      <c r="C3067" t="s">
        <v>2747</v>
      </c>
      <c r="D3067" t="s">
        <v>2160</v>
      </c>
      <c r="E3067" s="557" t="s">
        <v>12560</v>
      </c>
      <c r="F3067" s="225"/>
    </row>
    <row r="3068" spans="1:6">
      <c r="A3068">
        <v>3859</v>
      </c>
      <c r="B3068" t="s">
        <v>23303</v>
      </c>
      <c r="C3068" t="s">
        <v>2747</v>
      </c>
      <c r="D3068" t="s">
        <v>2160</v>
      </c>
      <c r="E3068" s="557" t="s">
        <v>7927</v>
      </c>
      <c r="F3068" s="226"/>
    </row>
    <row r="3069" spans="1:6">
      <c r="A3069">
        <v>3856</v>
      </c>
      <c r="B3069" t="s">
        <v>23304</v>
      </c>
      <c r="C3069" t="s">
        <v>2747</v>
      </c>
      <c r="D3069" t="s">
        <v>2160</v>
      </c>
      <c r="E3069" s="557" t="s">
        <v>6337</v>
      </c>
      <c r="F3069" s="225"/>
    </row>
    <row r="3070" spans="1:6">
      <c r="A3070">
        <v>3906</v>
      </c>
      <c r="B3070" t="s">
        <v>23305</v>
      </c>
      <c r="C3070" t="s">
        <v>2747</v>
      </c>
      <c r="D3070" t="s">
        <v>2160</v>
      </c>
      <c r="E3070" s="557" t="s">
        <v>8079</v>
      </c>
      <c r="F3070" s="226"/>
    </row>
    <row r="3071" spans="1:6">
      <c r="A3071">
        <v>3860</v>
      </c>
      <c r="B3071" t="s">
        <v>23306</v>
      </c>
      <c r="C3071" t="s">
        <v>2747</v>
      </c>
      <c r="D3071" t="s">
        <v>2160</v>
      </c>
      <c r="E3071" s="557" t="s">
        <v>4403</v>
      </c>
      <c r="F3071" s="225"/>
    </row>
    <row r="3072" spans="1:6">
      <c r="A3072">
        <v>3905</v>
      </c>
      <c r="B3072" t="s">
        <v>23307</v>
      </c>
      <c r="C3072" t="s">
        <v>2747</v>
      </c>
      <c r="D3072" t="s">
        <v>2160</v>
      </c>
      <c r="E3072" s="557" t="s">
        <v>9258</v>
      </c>
      <c r="F3072" s="226"/>
    </row>
    <row r="3073" spans="1:6">
      <c r="A3073">
        <v>3871</v>
      </c>
      <c r="B3073" t="s">
        <v>23308</v>
      </c>
      <c r="C3073" t="s">
        <v>2747</v>
      </c>
      <c r="D3073" t="s">
        <v>2160</v>
      </c>
      <c r="E3073" s="557" t="s">
        <v>23309</v>
      </c>
      <c r="F3073" s="225"/>
    </row>
    <row r="3074" spans="1:6">
      <c r="A3074">
        <v>37429</v>
      </c>
      <c r="B3074" t="s">
        <v>23310</v>
      </c>
      <c r="C3074" t="s">
        <v>2747</v>
      </c>
      <c r="D3074" t="s">
        <v>2749</v>
      </c>
      <c r="E3074" s="557" t="s">
        <v>23311</v>
      </c>
      <c r="F3074" s="226"/>
    </row>
    <row r="3075" spans="1:6">
      <c r="A3075">
        <v>37426</v>
      </c>
      <c r="B3075" t="s">
        <v>23312</v>
      </c>
      <c r="C3075" t="s">
        <v>2747</v>
      </c>
      <c r="D3075" t="s">
        <v>2749</v>
      </c>
      <c r="E3075" s="557" t="s">
        <v>15379</v>
      </c>
      <c r="F3075" s="225"/>
    </row>
    <row r="3076" spans="1:6">
      <c r="A3076">
        <v>37427</v>
      </c>
      <c r="B3076" t="s">
        <v>23313</v>
      </c>
      <c r="C3076" t="s">
        <v>2747</v>
      </c>
      <c r="D3076" t="s">
        <v>2749</v>
      </c>
      <c r="E3076" s="557" t="s">
        <v>23314</v>
      </c>
      <c r="F3076" s="226"/>
    </row>
    <row r="3077" spans="1:6">
      <c r="A3077">
        <v>37424</v>
      </c>
      <c r="B3077" t="s">
        <v>23315</v>
      </c>
      <c r="C3077" t="s">
        <v>2747</v>
      </c>
      <c r="D3077" t="s">
        <v>2749</v>
      </c>
      <c r="E3077" s="557" t="s">
        <v>18242</v>
      </c>
      <c r="F3077" s="225"/>
    </row>
    <row r="3078" spans="1:6">
      <c r="A3078">
        <v>37428</v>
      </c>
      <c r="B3078" t="s">
        <v>23316</v>
      </c>
      <c r="C3078" t="s">
        <v>2747</v>
      </c>
      <c r="D3078" t="s">
        <v>2749</v>
      </c>
      <c r="E3078" s="557" t="s">
        <v>23317</v>
      </c>
      <c r="F3078" s="226"/>
    </row>
    <row r="3079" spans="1:6">
      <c r="A3079">
        <v>37425</v>
      </c>
      <c r="B3079" t="s">
        <v>23318</v>
      </c>
      <c r="C3079" t="s">
        <v>2747</v>
      </c>
      <c r="D3079" t="s">
        <v>2749</v>
      </c>
      <c r="E3079" s="557" t="s">
        <v>19301</v>
      </c>
      <c r="F3079" s="225"/>
    </row>
    <row r="3080" spans="1:6">
      <c r="A3080">
        <v>11519</v>
      </c>
      <c r="B3080" t="s">
        <v>23319</v>
      </c>
      <c r="C3080" t="s">
        <v>2756</v>
      </c>
      <c r="D3080" t="s">
        <v>2160</v>
      </c>
      <c r="E3080" s="557" t="s">
        <v>18892</v>
      </c>
      <c r="F3080" s="226"/>
    </row>
    <row r="3081" spans="1:6">
      <c r="A3081">
        <v>11520</v>
      </c>
      <c r="B3081" t="s">
        <v>23320</v>
      </c>
      <c r="C3081" t="s">
        <v>2756</v>
      </c>
      <c r="D3081" t="s">
        <v>2160</v>
      </c>
      <c r="E3081" s="557" t="s">
        <v>11733</v>
      </c>
      <c r="F3081" s="225"/>
    </row>
    <row r="3082" spans="1:6">
      <c r="A3082">
        <v>11518</v>
      </c>
      <c r="B3082" t="s">
        <v>23321</v>
      </c>
      <c r="C3082" t="s">
        <v>2756</v>
      </c>
      <c r="D3082" t="s">
        <v>2160</v>
      </c>
      <c r="E3082" s="557" t="s">
        <v>23322</v>
      </c>
      <c r="F3082" s="226"/>
    </row>
    <row r="3083" spans="1:6">
      <c r="A3083">
        <v>38473</v>
      </c>
      <c r="B3083" t="s">
        <v>23323</v>
      </c>
      <c r="C3083" t="s">
        <v>2747</v>
      </c>
      <c r="D3083" t="s">
        <v>2160</v>
      </c>
      <c r="E3083" s="557" t="s">
        <v>23324</v>
      </c>
      <c r="F3083" s="225"/>
    </row>
    <row r="3084" spans="1:6">
      <c r="A3084">
        <v>4244</v>
      </c>
      <c r="B3084" t="s">
        <v>23325</v>
      </c>
      <c r="C3084" t="s">
        <v>2745</v>
      </c>
      <c r="D3084" t="s">
        <v>2160</v>
      </c>
      <c r="E3084" s="557" t="s">
        <v>11934</v>
      </c>
      <c r="F3084" s="226"/>
    </row>
    <row r="3085" spans="1:6">
      <c r="A3085">
        <v>40977</v>
      </c>
      <c r="B3085" t="s">
        <v>23326</v>
      </c>
      <c r="C3085" t="s">
        <v>2754</v>
      </c>
      <c r="D3085" t="s">
        <v>2160</v>
      </c>
      <c r="E3085" s="557" t="s">
        <v>23327</v>
      </c>
      <c r="F3085" s="225"/>
    </row>
    <row r="3086" spans="1:6">
      <c r="A3086">
        <v>4115</v>
      </c>
      <c r="B3086" t="s">
        <v>23328</v>
      </c>
      <c r="C3086" t="s">
        <v>2751</v>
      </c>
      <c r="D3086" t="s">
        <v>2749</v>
      </c>
      <c r="E3086" s="557" t="s">
        <v>18625</v>
      </c>
      <c r="F3086" s="226"/>
    </row>
    <row r="3087" spans="1:6">
      <c r="A3087">
        <v>4119</v>
      </c>
      <c r="B3087" t="s">
        <v>23329</v>
      </c>
      <c r="C3087" t="s">
        <v>2751</v>
      </c>
      <c r="D3087" t="s">
        <v>2749</v>
      </c>
      <c r="E3087" s="557" t="s">
        <v>13658</v>
      </c>
      <c r="F3087" s="225"/>
    </row>
    <row r="3088" spans="1:6">
      <c r="A3088">
        <v>2794</v>
      </c>
      <c r="B3088" t="s">
        <v>23330</v>
      </c>
      <c r="C3088" t="s">
        <v>2751</v>
      </c>
      <c r="D3088" t="s">
        <v>2749</v>
      </c>
      <c r="E3088" s="557" t="s">
        <v>23331</v>
      </c>
      <c r="F3088" s="226"/>
    </row>
    <row r="3089" spans="1:6">
      <c r="A3089">
        <v>2788</v>
      </c>
      <c r="B3089" t="s">
        <v>23332</v>
      </c>
      <c r="C3089" t="s">
        <v>2751</v>
      </c>
      <c r="D3089" t="s">
        <v>2749</v>
      </c>
      <c r="E3089" s="557" t="s">
        <v>23333</v>
      </c>
      <c r="F3089" s="225"/>
    </row>
    <row r="3090" spans="1:6">
      <c r="A3090">
        <v>4006</v>
      </c>
      <c r="B3090" t="s">
        <v>23334</v>
      </c>
      <c r="C3090" t="s">
        <v>2750</v>
      </c>
      <c r="D3090" t="s">
        <v>2160</v>
      </c>
      <c r="E3090" s="557" t="s">
        <v>23335</v>
      </c>
      <c r="F3090" s="226"/>
    </row>
    <row r="3091" spans="1:6">
      <c r="A3091">
        <v>36151</v>
      </c>
      <c r="B3091" t="s">
        <v>23336</v>
      </c>
      <c r="C3091" t="s">
        <v>2747</v>
      </c>
      <c r="D3091" t="s">
        <v>2160</v>
      </c>
      <c r="E3091" s="557" t="s">
        <v>11878</v>
      </c>
      <c r="F3091" s="225"/>
    </row>
    <row r="3092" spans="1:6">
      <c r="A3092">
        <v>37457</v>
      </c>
      <c r="B3092" t="s">
        <v>23337</v>
      </c>
      <c r="C3092" t="s">
        <v>2751</v>
      </c>
      <c r="D3092" t="s">
        <v>2160</v>
      </c>
      <c r="E3092" s="557" t="s">
        <v>11176</v>
      </c>
      <c r="F3092" s="226"/>
    </row>
    <row r="3093" spans="1:6">
      <c r="A3093">
        <v>37456</v>
      </c>
      <c r="B3093" t="s">
        <v>23338</v>
      </c>
      <c r="C3093" t="s">
        <v>2751</v>
      </c>
      <c r="D3093" t="s">
        <v>2160</v>
      </c>
      <c r="E3093" s="557" t="s">
        <v>8389</v>
      </c>
      <c r="F3093" s="225"/>
    </row>
    <row r="3094" spans="1:6">
      <c r="A3094">
        <v>37461</v>
      </c>
      <c r="B3094" t="s">
        <v>23339</v>
      </c>
      <c r="C3094" t="s">
        <v>2751</v>
      </c>
      <c r="D3094" t="s">
        <v>2160</v>
      </c>
      <c r="E3094" s="557" t="s">
        <v>11243</v>
      </c>
      <c r="F3094" s="226"/>
    </row>
    <row r="3095" spans="1:6">
      <c r="A3095">
        <v>37460</v>
      </c>
      <c r="B3095" t="s">
        <v>23340</v>
      </c>
      <c r="C3095" t="s">
        <v>2751</v>
      </c>
      <c r="D3095" t="s">
        <v>2160</v>
      </c>
      <c r="E3095" s="557" t="s">
        <v>19060</v>
      </c>
      <c r="F3095" s="225"/>
    </row>
    <row r="3096" spans="1:6">
      <c r="A3096">
        <v>37458</v>
      </c>
      <c r="B3096" t="s">
        <v>23341</v>
      </c>
      <c r="C3096" t="s">
        <v>2751</v>
      </c>
      <c r="D3096" t="s">
        <v>2746</v>
      </c>
      <c r="E3096" s="557" t="s">
        <v>5894</v>
      </c>
      <c r="F3096" s="226"/>
    </row>
    <row r="3097" spans="1:6">
      <c r="A3097">
        <v>37454</v>
      </c>
      <c r="B3097" t="s">
        <v>23342</v>
      </c>
      <c r="C3097" t="s">
        <v>2751</v>
      </c>
      <c r="D3097" t="s">
        <v>2160</v>
      </c>
      <c r="E3097" s="557" t="s">
        <v>8910</v>
      </c>
      <c r="F3097" s="225"/>
    </row>
    <row r="3098" spans="1:6">
      <c r="A3098">
        <v>37455</v>
      </c>
      <c r="B3098" t="s">
        <v>23343</v>
      </c>
      <c r="C3098" t="s">
        <v>2751</v>
      </c>
      <c r="D3098" t="s">
        <v>2160</v>
      </c>
      <c r="E3098" s="557" t="s">
        <v>4732</v>
      </c>
      <c r="F3098" s="226"/>
    </row>
    <row r="3099" spans="1:6">
      <c r="A3099">
        <v>37459</v>
      </c>
      <c r="B3099" t="s">
        <v>23344</v>
      </c>
      <c r="C3099" t="s">
        <v>2751</v>
      </c>
      <c r="D3099" t="s">
        <v>2160</v>
      </c>
      <c r="E3099" s="557" t="s">
        <v>6288</v>
      </c>
      <c r="F3099" s="225"/>
    </row>
    <row r="3100" spans="1:6">
      <c r="A3100">
        <v>21029</v>
      </c>
      <c r="B3100" t="s">
        <v>23345</v>
      </c>
      <c r="C3100" t="s">
        <v>2747</v>
      </c>
      <c r="D3100" t="s">
        <v>2746</v>
      </c>
      <c r="E3100" s="557" t="s">
        <v>23346</v>
      </c>
      <c r="F3100" s="226"/>
    </row>
    <row r="3101" spans="1:6">
      <c r="A3101">
        <v>21030</v>
      </c>
      <c r="B3101" t="s">
        <v>23347</v>
      </c>
      <c r="C3101" t="s">
        <v>2747</v>
      </c>
      <c r="D3101" t="s">
        <v>2160</v>
      </c>
      <c r="E3101" s="557" t="s">
        <v>23348</v>
      </c>
      <c r="F3101" s="225"/>
    </row>
    <row r="3102" spans="1:6">
      <c r="A3102">
        <v>21031</v>
      </c>
      <c r="B3102" t="s">
        <v>23349</v>
      </c>
      <c r="C3102" t="s">
        <v>2747</v>
      </c>
      <c r="D3102" t="s">
        <v>2160</v>
      </c>
      <c r="E3102" s="557" t="s">
        <v>23350</v>
      </c>
      <c r="F3102" s="226"/>
    </row>
    <row r="3103" spans="1:6">
      <c r="A3103">
        <v>21032</v>
      </c>
      <c r="B3103" t="s">
        <v>23351</v>
      </c>
      <c r="C3103" t="s">
        <v>2747</v>
      </c>
      <c r="D3103" t="s">
        <v>2160</v>
      </c>
      <c r="E3103" s="557" t="s">
        <v>23352</v>
      </c>
      <c r="F3103" s="225"/>
    </row>
    <row r="3104" spans="1:6">
      <c r="A3104">
        <v>37527</v>
      </c>
      <c r="B3104" t="s">
        <v>23353</v>
      </c>
      <c r="C3104" t="s">
        <v>2747</v>
      </c>
      <c r="D3104" t="s">
        <v>2160</v>
      </c>
      <c r="E3104" s="557" t="s">
        <v>23354</v>
      </c>
      <c r="F3104" s="226"/>
    </row>
    <row r="3105" spans="1:6">
      <c r="A3105">
        <v>37528</v>
      </c>
      <c r="B3105" t="s">
        <v>23355</v>
      </c>
      <c r="C3105" t="s">
        <v>2747</v>
      </c>
      <c r="D3105" t="s">
        <v>2160</v>
      </c>
      <c r="E3105" s="557" t="s">
        <v>23356</v>
      </c>
      <c r="F3105" s="225"/>
    </row>
    <row r="3106" spans="1:6">
      <c r="A3106">
        <v>37529</v>
      </c>
      <c r="B3106" t="s">
        <v>23357</v>
      </c>
      <c r="C3106" t="s">
        <v>2747</v>
      </c>
      <c r="D3106" t="s">
        <v>2160</v>
      </c>
      <c r="E3106" s="557" t="s">
        <v>23358</v>
      </c>
      <c r="F3106" s="226"/>
    </row>
    <row r="3107" spans="1:6">
      <c r="A3107">
        <v>37530</v>
      </c>
      <c r="B3107" t="s">
        <v>23359</v>
      </c>
      <c r="C3107" t="s">
        <v>2747</v>
      </c>
      <c r="D3107" t="s">
        <v>2160</v>
      </c>
      <c r="E3107" s="557" t="s">
        <v>23360</v>
      </c>
      <c r="F3107" s="225"/>
    </row>
    <row r="3108" spans="1:6">
      <c r="A3108">
        <v>21034</v>
      </c>
      <c r="B3108" t="s">
        <v>23361</v>
      </c>
      <c r="C3108" t="s">
        <v>2747</v>
      </c>
      <c r="D3108" t="s">
        <v>2160</v>
      </c>
      <c r="E3108" s="557" t="s">
        <v>23362</v>
      </c>
      <c r="F3108" s="226"/>
    </row>
    <row r="3109" spans="1:6">
      <c r="A3109">
        <v>37531</v>
      </c>
      <c r="B3109" t="s">
        <v>23363</v>
      </c>
      <c r="C3109" t="s">
        <v>2747</v>
      </c>
      <c r="D3109" t="s">
        <v>2160</v>
      </c>
      <c r="E3109" s="557" t="s">
        <v>23364</v>
      </c>
      <c r="F3109" s="225"/>
    </row>
    <row r="3110" spans="1:6">
      <c r="A3110">
        <v>21036</v>
      </c>
      <c r="B3110" t="s">
        <v>23365</v>
      </c>
      <c r="C3110" t="s">
        <v>2747</v>
      </c>
      <c r="D3110" t="s">
        <v>2160</v>
      </c>
      <c r="E3110" s="557" t="s">
        <v>23366</v>
      </c>
      <c r="F3110" s="226"/>
    </row>
    <row r="3111" spans="1:6">
      <c r="A3111">
        <v>21037</v>
      </c>
      <c r="B3111" t="s">
        <v>23367</v>
      </c>
      <c r="C3111" t="s">
        <v>2747</v>
      </c>
      <c r="D3111" t="s">
        <v>2160</v>
      </c>
      <c r="E3111" s="557" t="s">
        <v>23368</v>
      </c>
      <c r="F3111" s="225"/>
    </row>
    <row r="3112" spans="1:6">
      <c r="A3112">
        <v>20185</v>
      </c>
      <c r="B3112" t="s">
        <v>23369</v>
      </c>
      <c r="C3112" t="s">
        <v>2751</v>
      </c>
      <c r="D3112" t="s">
        <v>2160</v>
      </c>
      <c r="E3112" s="557" t="s">
        <v>6462</v>
      </c>
      <c r="F3112" s="226"/>
    </row>
    <row r="3113" spans="1:6">
      <c r="A3113">
        <v>20260</v>
      </c>
      <c r="B3113" t="s">
        <v>23370</v>
      </c>
      <c r="C3113" t="s">
        <v>2747</v>
      </c>
      <c r="D3113" t="s">
        <v>2160</v>
      </c>
      <c r="E3113" s="557" t="s">
        <v>11733</v>
      </c>
      <c r="F3113" s="225"/>
    </row>
    <row r="3114" spans="1:6">
      <c r="A3114">
        <v>37523</v>
      </c>
      <c r="B3114" t="s">
        <v>23371</v>
      </c>
      <c r="C3114" t="s">
        <v>2747</v>
      </c>
      <c r="D3114" t="s">
        <v>2749</v>
      </c>
      <c r="E3114" s="557" t="s">
        <v>17847</v>
      </c>
      <c r="F3114" s="226"/>
    </row>
    <row r="3115" spans="1:6">
      <c r="A3115">
        <v>37515</v>
      </c>
      <c r="B3115" t="s">
        <v>23372</v>
      </c>
      <c r="C3115" t="s">
        <v>2747</v>
      </c>
      <c r="D3115" t="s">
        <v>2749</v>
      </c>
      <c r="E3115" s="557" t="s">
        <v>17848</v>
      </c>
      <c r="F3115" s="225"/>
    </row>
    <row r="3116" spans="1:6">
      <c r="A3116">
        <v>12899</v>
      </c>
      <c r="B3116" t="s">
        <v>23373</v>
      </c>
      <c r="C3116" t="s">
        <v>2747</v>
      </c>
      <c r="D3116" t="s">
        <v>2749</v>
      </c>
      <c r="E3116" s="557" t="s">
        <v>23374</v>
      </c>
      <c r="F3116" s="226"/>
    </row>
    <row r="3117" spans="1:6">
      <c r="A3117">
        <v>12898</v>
      </c>
      <c r="B3117" t="s">
        <v>23375</v>
      </c>
      <c r="C3117" t="s">
        <v>2747</v>
      </c>
      <c r="D3117" t="s">
        <v>2749</v>
      </c>
      <c r="E3117" s="557" t="s">
        <v>23376</v>
      </c>
      <c r="F3117" s="225"/>
    </row>
    <row r="3118" spans="1:6">
      <c r="A3118">
        <v>42528</v>
      </c>
      <c r="B3118" t="s">
        <v>23377</v>
      </c>
      <c r="C3118" t="s">
        <v>2748</v>
      </c>
      <c r="D3118" t="s">
        <v>2160</v>
      </c>
      <c r="E3118" s="557" t="s">
        <v>11225</v>
      </c>
      <c r="F3118" s="226"/>
    </row>
    <row r="3119" spans="1:6">
      <c r="A3119">
        <v>39696</v>
      </c>
      <c r="B3119" t="s">
        <v>23378</v>
      </c>
      <c r="C3119" t="s">
        <v>2748</v>
      </c>
      <c r="D3119" t="s">
        <v>2746</v>
      </c>
      <c r="E3119" s="557" t="s">
        <v>11989</v>
      </c>
      <c r="F3119" s="225"/>
    </row>
    <row r="3120" spans="1:6">
      <c r="A3120">
        <v>39700</v>
      </c>
      <c r="B3120" t="s">
        <v>23379</v>
      </c>
      <c r="C3120" t="s">
        <v>2748</v>
      </c>
      <c r="D3120" t="s">
        <v>2160</v>
      </c>
      <c r="E3120" s="557" t="s">
        <v>15395</v>
      </c>
      <c r="F3120" s="226"/>
    </row>
    <row r="3121" spans="1:6">
      <c r="A3121">
        <v>11621</v>
      </c>
      <c r="B3121" t="s">
        <v>23380</v>
      </c>
      <c r="C3121" t="s">
        <v>2748</v>
      </c>
      <c r="D3121" t="s">
        <v>2160</v>
      </c>
      <c r="E3121" s="557" t="s">
        <v>17734</v>
      </c>
      <c r="F3121" s="225"/>
    </row>
    <row r="3122" spans="1:6">
      <c r="A3122">
        <v>4014</v>
      </c>
      <c r="B3122" t="s">
        <v>23381</v>
      </c>
      <c r="C3122" t="s">
        <v>2748</v>
      </c>
      <c r="D3122" t="s">
        <v>2160</v>
      </c>
      <c r="E3122" s="557" t="s">
        <v>23382</v>
      </c>
      <c r="F3122" s="226"/>
    </row>
    <row r="3123" spans="1:6">
      <c r="A3123">
        <v>4015</v>
      </c>
      <c r="B3123" t="s">
        <v>23383</v>
      </c>
      <c r="C3123" t="s">
        <v>2748</v>
      </c>
      <c r="D3123" t="s">
        <v>2160</v>
      </c>
      <c r="E3123" s="557" t="s">
        <v>12283</v>
      </c>
      <c r="F3123" s="225"/>
    </row>
    <row r="3124" spans="1:6">
      <c r="A3124">
        <v>4017</v>
      </c>
      <c r="B3124" t="s">
        <v>23384</v>
      </c>
      <c r="C3124" t="s">
        <v>2748</v>
      </c>
      <c r="D3124" t="s">
        <v>2160</v>
      </c>
      <c r="E3124" s="557" t="s">
        <v>18767</v>
      </c>
      <c r="F3124" s="226"/>
    </row>
    <row r="3125" spans="1:6">
      <c r="A3125">
        <v>4016</v>
      </c>
      <c r="B3125" t="s">
        <v>23385</v>
      </c>
      <c r="C3125" t="s">
        <v>2748</v>
      </c>
      <c r="D3125" t="s">
        <v>2746</v>
      </c>
      <c r="E3125" s="557" t="s">
        <v>17914</v>
      </c>
      <c r="F3125" s="225"/>
    </row>
    <row r="3126" spans="1:6">
      <c r="A3126">
        <v>39699</v>
      </c>
      <c r="B3126" t="s">
        <v>23386</v>
      </c>
      <c r="C3126" t="s">
        <v>2748</v>
      </c>
      <c r="D3126" t="s">
        <v>2160</v>
      </c>
      <c r="E3126" s="557" t="s">
        <v>12288</v>
      </c>
      <c r="F3126" s="226"/>
    </row>
    <row r="3127" spans="1:6">
      <c r="A3127">
        <v>38544</v>
      </c>
      <c r="B3127" t="s">
        <v>23387</v>
      </c>
      <c r="C3127" t="s">
        <v>2748</v>
      </c>
      <c r="D3127" t="s">
        <v>2160</v>
      </c>
      <c r="E3127" s="557" t="s">
        <v>5436</v>
      </c>
      <c r="F3127" s="225"/>
    </row>
    <row r="3128" spans="1:6">
      <c r="A3128">
        <v>38545</v>
      </c>
      <c r="B3128" t="s">
        <v>23388</v>
      </c>
      <c r="C3128" t="s">
        <v>2748</v>
      </c>
      <c r="D3128" t="s">
        <v>2160</v>
      </c>
      <c r="E3128" s="557" t="s">
        <v>9262</v>
      </c>
      <c r="F3128" s="226"/>
    </row>
    <row r="3129" spans="1:6">
      <c r="A3129">
        <v>42527</v>
      </c>
      <c r="B3129" t="s">
        <v>23389</v>
      </c>
      <c r="C3129" t="s">
        <v>2748</v>
      </c>
      <c r="D3129" t="s">
        <v>2160</v>
      </c>
      <c r="E3129" s="557" t="s">
        <v>12643</v>
      </c>
      <c r="F3129" s="225"/>
    </row>
    <row r="3130" spans="1:6">
      <c r="A3130">
        <v>39323</v>
      </c>
      <c r="B3130" t="s">
        <v>23390</v>
      </c>
      <c r="C3130" t="s">
        <v>2748</v>
      </c>
      <c r="D3130" t="s">
        <v>2160</v>
      </c>
      <c r="E3130" s="557" t="s">
        <v>12713</v>
      </c>
      <c r="F3130" s="226"/>
    </row>
    <row r="3131" spans="1:6">
      <c r="A3131">
        <v>626</v>
      </c>
      <c r="B3131" t="s">
        <v>23391</v>
      </c>
      <c r="C3131" t="s">
        <v>2752</v>
      </c>
      <c r="D3131" t="s">
        <v>2746</v>
      </c>
      <c r="E3131" s="557" t="s">
        <v>6675</v>
      </c>
      <c r="F3131" s="225"/>
    </row>
    <row r="3132" spans="1:6">
      <c r="A3132">
        <v>25860</v>
      </c>
      <c r="B3132" t="s">
        <v>23392</v>
      </c>
      <c r="C3132" t="s">
        <v>2748</v>
      </c>
      <c r="D3132" t="s">
        <v>2749</v>
      </c>
      <c r="E3132" s="557" t="s">
        <v>11577</v>
      </c>
      <c r="F3132" s="226"/>
    </row>
    <row r="3133" spans="1:6">
      <c r="A3133">
        <v>25861</v>
      </c>
      <c r="B3133" t="s">
        <v>23393</v>
      </c>
      <c r="C3133" t="s">
        <v>2748</v>
      </c>
      <c r="D3133" t="s">
        <v>2749</v>
      </c>
      <c r="E3133" s="557" t="s">
        <v>11220</v>
      </c>
      <c r="F3133" s="225"/>
    </row>
    <row r="3134" spans="1:6">
      <c r="A3134">
        <v>25862</v>
      </c>
      <c r="B3134" t="s">
        <v>23394</v>
      </c>
      <c r="C3134" t="s">
        <v>2748</v>
      </c>
      <c r="D3134" t="s">
        <v>2749</v>
      </c>
      <c r="E3134" s="557" t="s">
        <v>4483</v>
      </c>
      <c r="F3134" s="226"/>
    </row>
    <row r="3135" spans="1:6">
      <c r="A3135">
        <v>25863</v>
      </c>
      <c r="B3135" t="s">
        <v>23395</v>
      </c>
      <c r="C3135" t="s">
        <v>2748</v>
      </c>
      <c r="D3135" t="s">
        <v>2749</v>
      </c>
      <c r="E3135" s="557" t="s">
        <v>17775</v>
      </c>
      <c r="F3135" s="225"/>
    </row>
    <row r="3136" spans="1:6">
      <c r="A3136">
        <v>25864</v>
      </c>
      <c r="B3136" t="s">
        <v>23396</v>
      </c>
      <c r="C3136" t="s">
        <v>2748</v>
      </c>
      <c r="D3136" t="s">
        <v>2749</v>
      </c>
      <c r="E3136" s="557" t="s">
        <v>18263</v>
      </c>
      <c r="F3136" s="226"/>
    </row>
    <row r="3137" spans="1:6">
      <c r="A3137">
        <v>25865</v>
      </c>
      <c r="B3137" t="s">
        <v>23397</v>
      </c>
      <c r="C3137" t="s">
        <v>2748</v>
      </c>
      <c r="D3137" t="s">
        <v>2749</v>
      </c>
      <c r="E3137" s="557" t="s">
        <v>23398</v>
      </c>
      <c r="F3137" s="225"/>
    </row>
    <row r="3138" spans="1:6">
      <c r="A3138">
        <v>25866</v>
      </c>
      <c r="B3138" t="s">
        <v>23399</v>
      </c>
      <c r="C3138" t="s">
        <v>2748</v>
      </c>
      <c r="D3138" t="s">
        <v>2749</v>
      </c>
      <c r="E3138" s="557" t="s">
        <v>17540</v>
      </c>
      <c r="F3138" s="226"/>
    </row>
    <row r="3139" spans="1:6">
      <c r="A3139">
        <v>25868</v>
      </c>
      <c r="B3139" t="s">
        <v>23400</v>
      </c>
      <c r="C3139" t="s">
        <v>2748</v>
      </c>
      <c r="D3139" t="s">
        <v>2749</v>
      </c>
      <c r="E3139" s="557" t="s">
        <v>11712</v>
      </c>
      <c r="F3139" s="225"/>
    </row>
    <row r="3140" spans="1:6">
      <c r="A3140">
        <v>25869</v>
      </c>
      <c r="B3140" t="s">
        <v>23401</v>
      </c>
      <c r="C3140" t="s">
        <v>2748</v>
      </c>
      <c r="D3140" t="s">
        <v>2749</v>
      </c>
      <c r="E3140" s="557" t="s">
        <v>23402</v>
      </c>
      <c r="F3140" s="226"/>
    </row>
    <row r="3141" spans="1:6">
      <c r="A3141">
        <v>25870</v>
      </c>
      <c r="B3141" t="s">
        <v>23403</v>
      </c>
      <c r="C3141" t="s">
        <v>2748</v>
      </c>
      <c r="D3141" t="s">
        <v>2749</v>
      </c>
      <c r="E3141" s="557" t="s">
        <v>14483</v>
      </c>
      <c r="F3141" s="225"/>
    </row>
    <row r="3142" spans="1:6">
      <c r="A3142">
        <v>25871</v>
      </c>
      <c r="B3142" t="s">
        <v>23404</v>
      </c>
      <c r="C3142" t="s">
        <v>2748</v>
      </c>
      <c r="D3142" t="s">
        <v>2749</v>
      </c>
      <c r="E3142" s="557" t="s">
        <v>23405</v>
      </c>
      <c r="F3142" s="226"/>
    </row>
    <row r="3143" spans="1:6">
      <c r="A3143">
        <v>25867</v>
      </c>
      <c r="B3143" t="s">
        <v>23406</v>
      </c>
      <c r="C3143" t="s">
        <v>2748</v>
      </c>
      <c r="D3143" t="s">
        <v>2749</v>
      </c>
      <c r="E3143" s="557" t="s">
        <v>15302</v>
      </c>
      <c r="F3143" s="225"/>
    </row>
    <row r="3144" spans="1:6">
      <c r="A3144">
        <v>25872</v>
      </c>
      <c r="B3144" t="s">
        <v>23407</v>
      </c>
      <c r="C3144" t="s">
        <v>2748</v>
      </c>
      <c r="D3144" t="s">
        <v>2749</v>
      </c>
      <c r="E3144" s="557" t="s">
        <v>16353</v>
      </c>
      <c r="F3144" s="226"/>
    </row>
    <row r="3145" spans="1:6">
      <c r="A3145">
        <v>25873</v>
      </c>
      <c r="B3145" t="s">
        <v>23408</v>
      </c>
      <c r="C3145" t="s">
        <v>2748</v>
      </c>
      <c r="D3145" t="s">
        <v>2749</v>
      </c>
      <c r="E3145" s="557" t="s">
        <v>23409</v>
      </c>
      <c r="F3145" s="225"/>
    </row>
    <row r="3146" spans="1:6">
      <c r="A3146">
        <v>11479</v>
      </c>
      <c r="B3146" t="s">
        <v>23410</v>
      </c>
      <c r="C3146" t="s">
        <v>2747</v>
      </c>
      <c r="D3146" t="s">
        <v>2160</v>
      </c>
      <c r="E3146" s="557" t="s">
        <v>18632</v>
      </c>
      <c r="F3146" s="226"/>
    </row>
    <row r="3147" spans="1:6">
      <c r="A3147">
        <v>11481</v>
      </c>
      <c r="B3147" t="s">
        <v>23411</v>
      </c>
      <c r="C3147" t="s">
        <v>2747</v>
      </c>
      <c r="D3147" t="s">
        <v>2160</v>
      </c>
      <c r="E3147" s="557" t="s">
        <v>12183</v>
      </c>
      <c r="F3147" s="225"/>
    </row>
    <row r="3148" spans="1:6">
      <c r="A3148">
        <v>43609</v>
      </c>
      <c r="B3148" t="s">
        <v>23412</v>
      </c>
      <c r="C3148" t="s">
        <v>2747</v>
      </c>
      <c r="D3148" t="s">
        <v>2160</v>
      </c>
      <c r="E3148" s="557" t="s">
        <v>12183</v>
      </c>
      <c r="F3148" s="226"/>
    </row>
    <row r="3149" spans="1:6">
      <c r="A3149">
        <v>11478</v>
      </c>
      <c r="B3149" t="s">
        <v>23413</v>
      </c>
      <c r="C3149" t="s">
        <v>2747</v>
      </c>
      <c r="D3149" t="s">
        <v>2160</v>
      </c>
      <c r="E3149" s="557" t="s">
        <v>13896</v>
      </c>
      <c r="F3149" s="225"/>
    </row>
    <row r="3150" spans="1:6">
      <c r="A3150">
        <v>43608</v>
      </c>
      <c r="B3150" t="s">
        <v>23414</v>
      </c>
      <c r="C3150" t="s">
        <v>2747</v>
      </c>
      <c r="D3150" t="s">
        <v>2160</v>
      </c>
      <c r="E3150" s="557" t="s">
        <v>15391</v>
      </c>
      <c r="F3150" s="226"/>
    </row>
    <row r="3151" spans="1:6">
      <c r="A3151">
        <v>11476</v>
      </c>
      <c r="B3151" t="s">
        <v>23415</v>
      </c>
      <c r="C3151" t="s">
        <v>2747</v>
      </c>
      <c r="D3151" t="s">
        <v>2160</v>
      </c>
      <c r="E3151" s="557" t="s">
        <v>15391</v>
      </c>
      <c r="F3151" s="225"/>
    </row>
    <row r="3152" spans="1:6">
      <c r="A3152">
        <v>40637</v>
      </c>
      <c r="B3152" t="s">
        <v>23416</v>
      </c>
      <c r="C3152" t="s">
        <v>2747</v>
      </c>
      <c r="D3152" t="s">
        <v>2749</v>
      </c>
      <c r="E3152" s="557" t="s">
        <v>23417</v>
      </c>
      <c r="F3152" s="226"/>
    </row>
    <row r="3153" spans="1:6">
      <c r="A3153">
        <v>13836</v>
      </c>
      <c r="B3153" t="s">
        <v>23418</v>
      </c>
      <c r="C3153" t="s">
        <v>2747</v>
      </c>
      <c r="D3153" t="s">
        <v>2749</v>
      </c>
      <c r="E3153" s="557" t="s">
        <v>23419</v>
      </c>
      <c r="F3153" s="225"/>
    </row>
    <row r="3154" spans="1:6">
      <c r="A3154">
        <v>14534</v>
      </c>
      <c r="B3154" t="s">
        <v>23420</v>
      </c>
      <c r="C3154" t="s">
        <v>2747</v>
      </c>
      <c r="D3154" t="s">
        <v>2749</v>
      </c>
      <c r="E3154" s="557" t="s">
        <v>23421</v>
      </c>
      <c r="F3154" s="226"/>
    </row>
    <row r="3155" spans="1:6">
      <c r="A3155">
        <v>14619</v>
      </c>
      <c r="B3155" t="s">
        <v>23422</v>
      </c>
      <c r="C3155" t="s">
        <v>2747</v>
      </c>
      <c r="D3155" t="s">
        <v>2160</v>
      </c>
      <c r="E3155" s="557" t="s">
        <v>23423</v>
      </c>
      <c r="F3155" s="225"/>
    </row>
    <row r="3156" spans="1:6">
      <c r="A3156">
        <v>14535</v>
      </c>
      <c r="B3156" t="s">
        <v>23424</v>
      </c>
      <c r="C3156" t="s">
        <v>2747</v>
      </c>
      <c r="D3156" t="s">
        <v>2749</v>
      </c>
      <c r="E3156" s="557" t="s">
        <v>23425</v>
      </c>
      <c r="F3156" s="226"/>
    </row>
    <row r="3157" spans="1:6">
      <c r="A3157">
        <v>39813</v>
      </c>
      <c r="B3157" t="s">
        <v>23426</v>
      </c>
      <c r="C3157" t="s">
        <v>2747</v>
      </c>
      <c r="D3157" t="s">
        <v>2749</v>
      </c>
      <c r="E3157" s="557" t="s">
        <v>23427</v>
      </c>
      <c r="F3157" s="225"/>
    </row>
    <row r="3158" spans="1:6">
      <c r="A3158">
        <v>40403</v>
      </c>
      <c r="B3158" t="s">
        <v>23428</v>
      </c>
      <c r="C3158" t="s">
        <v>2747</v>
      </c>
      <c r="D3158" t="s">
        <v>2160</v>
      </c>
      <c r="E3158" s="557" t="s">
        <v>23429</v>
      </c>
      <c r="F3158" s="226"/>
    </row>
    <row r="3159" spans="1:6">
      <c r="A3159">
        <v>12868</v>
      </c>
      <c r="B3159" t="s">
        <v>23430</v>
      </c>
      <c r="C3159" t="s">
        <v>2745</v>
      </c>
      <c r="D3159" t="s">
        <v>2160</v>
      </c>
      <c r="E3159" s="557" t="s">
        <v>11716</v>
      </c>
      <c r="F3159" s="225"/>
    </row>
    <row r="3160" spans="1:6">
      <c r="A3160">
        <v>40916</v>
      </c>
      <c r="B3160" t="s">
        <v>23431</v>
      </c>
      <c r="C3160" t="s">
        <v>2754</v>
      </c>
      <c r="D3160" t="s">
        <v>2160</v>
      </c>
      <c r="E3160" s="557" t="s">
        <v>23432</v>
      </c>
      <c r="F3160" s="226"/>
    </row>
    <row r="3161" spans="1:6">
      <c r="A3161">
        <v>4755</v>
      </c>
      <c r="B3161" t="s">
        <v>23433</v>
      </c>
      <c r="C3161" t="s">
        <v>2745</v>
      </c>
      <c r="D3161" t="s">
        <v>2160</v>
      </c>
      <c r="E3161" s="557" t="s">
        <v>18171</v>
      </c>
      <c r="F3161" s="225"/>
    </row>
    <row r="3162" spans="1:6">
      <c r="A3162">
        <v>41067</v>
      </c>
      <c r="B3162" t="s">
        <v>23434</v>
      </c>
      <c r="C3162" t="s">
        <v>2754</v>
      </c>
      <c r="D3162" t="s">
        <v>2160</v>
      </c>
      <c r="E3162" s="557" t="s">
        <v>23435</v>
      </c>
      <c r="F3162" s="226"/>
    </row>
    <row r="3163" spans="1:6">
      <c r="A3163">
        <v>38463</v>
      </c>
      <c r="B3163" t="s">
        <v>23436</v>
      </c>
      <c r="C3163" t="s">
        <v>2747</v>
      </c>
      <c r="D3163" t="s">
        <v>2160</v>
      </c>
      <c r="E3163" s="557" t="s">
        <v>12613</v>
      </c>
      <c r="F3163" s="225"/>
    </row>
    <row r="3164" spans="1:6">
      <c r="A3164">
        <v>40703</v>
      </c>
      <c r="B3164" t="s">
        <v>23437</v>
      </c>
      <c r="C3164" t="s">
        <v>2747</v>
      </c>
      <c r="D3164" t="s">
        <v>2749</v>
      </c>
      <c r="E3164" s="557" t="s">
        <v>23438</v>
      </c>
      <c r="F3164" s="226"/>
    </row>
    <row r="3165" spans="1:6">
      <c r="A3165">
        <v>14531</v>
      </c>
      <c r="B3165" t="s">
        <v>23439</v>
      </c>
      <c r="C3165" t="s">
        <v>2747</v>
      </c>
      <c r="D3165" t="s">
        <v>2749</v>
      </c>
      <c r="E3165" s="557" t="s">
        <v>23440</v>
      </c>
      <c r="F3165" s="225"/>
    </row>
    <row r="3166" spans="1:6">
      <c r="A3166">
        <v>36533</v>
      </c>
      <c r="B3166" t="s">
        <v>23441</v>
      </c>
      <c r="C3166" t="s">
        <v>2747</v>
      </c>
      <c r="D3166" t="s">
        <v>2749</v>
      </c>
      <c r="E3166" s="557" t="s">
        <v>23442</v>
      </c>
      <c r="F3166" s="226"/>
    </row>
    <row r="3167" spans="1:6">
      <c r="A3167">
        <v>11616</v>
      </c>
      <c r="B3167" t="s">
        <v>23443</v>
      </c>
      <c r="C3167" t="s">
        <v>2747</v>
      </c>
      <c r="D3167" t="s">
        <v>2749</v>
      </c>
      <c r="E3167" s="557" t="s">
        <v>23444</v>
      </c>
      <c r="F3167" s="225"/>
    </row>
    <row r="3168" spans="1:6">
      <c r="A3168">
        <v>41898</v>
      </c>
      <c r="B3168" t="s">
        <v>23445</v>
      </c>
      <c r="C3168" t="s">
        <v>2747</v>
      </c>
      <c r="D3168" t="s">
        <v>2749</v>
      </c>
      <c r="E3168" s="557" t="s">
        <v>23446</v>
      </c>
      <c r="F3168" s="226"/>
    </row>
    <row r="3169" spans="1:6">
      <c r="A3169">
        <v>13447</v>
      </c>
      <c r="B3169" t="s">
        <v>23447</v>
      </c>
      <c r="C3169" t="s">
        <v>2747</v>
      </c>
      <c r="D3169" t="s">
        <v>2749</v>
      </c>
      <c r="E3169" s="557" t="s">
        <v>23448</v>
      </c>
      <c r="F3169" s="225"/>
    </row>
    <row r="3170" spans="1:6">
      <c r="A3170">
        <v>14529</v>
      </c>
      <c r="B3170" t="s">
        <v>23449</v>
      </c>
      <c r="C3170" t="s">
        <v>2747</v>
      </c>
      <c r="D3170" t="s">
        <v>2749</v>
      </c>
      <c r="E3170" s="557" t="s">
        <v>23450</v>
      </c>
      <c r="F3170" s="226"/>
    </row>
    <row r="3171" spans="1:6">
      <c r="A3171">
        <v>10747</v>
      </c>
      <c r="B3171" t="s">
        <v>23451</v>
      </c>
      <c r="C3171" t="s">
        <v>2747</v>
      </c>
      <c r="D3171" t="s">
        <v>2749</v>
      </c>
      <c r="E3171" s="557" t="s">
        <v>23452</v>
      </c>
      <c r="F3171" s="225"/>
    </row>
    <row r="3172" spans="1:6">
      <c r="A3172">
        <v>36141</v>
      </c>
      <c r="B3172" t="s">
        <v>23453</v>
      </c>
      <c r="C3172" t="s">
        <v>2747</v>
      </c>
      <c r="D3172" t="s">
        <v>2160</v>
      </c>
      <c r="E3172" s="557" t="s">
        <v>12202</v>
      </c>
      <c r="F3172" s="226"/>
    </row>
    <row r="3173" spans="1:6">
      <c r="A3173">
        <v>39434</v>
      </c>
      <c r="B3173" t="s">
        <v>23454</v>
      </c>
      <c r="C3173" t="s">
        <v>2752</v>
      </c>
      <c r="D3173" t="s">
        <v>2160</v>
      </c>
      <c r="E3173" s="557" t="s">
        <v>7693</v>
      </c>
      <c r="F3173" s="225"/>
    </row>
    <row r="3174" spans="1:6">
      <c r="A3174">
        <v>39433</v>
      </c>
      <c r="B3174" t="s">
        <v>23455</v>
      </c>
      <c r="C3174" t="s">
        <v>2752</v>
      </c>
      <c r="D3174" t="s">
        <v>2160</v>
      </c>
      <c r="E3174" s="557" t="s">
        <v>12216</v>
      </c>
      <c r="F3174" s="226"/>
    </row>
    <row r="3175" spans="1:6">
      <c r="A3175">
        <v>4049</v>
      </c>
      <c r="B3175" t="s">
        <v>23456</v>
      </c>
      <c r="C3175" t="s">
        <v>2753</v>
      </c>
      <c r="D3175" t="s">
        <v>2160</v>
      </c>
      <c r="E3175" s="557" t="s">
        <v>12048</v>
      </c>
      <c r="F3175" s="225"/>
    </row>
    <row r="3176" spans="1:6">
      <c r="A3176">
        <v>38120</v>
      </c>
      <c r="B3176" t="s">
        <v>23457</v>
      </c>
      <c r="C3176" t="s">
        <v>2752</v>
      </c>
      <c r="D3176" t="s">
        <v>2160</v>
      </c>
      <c r="E3176" s="557" t="s">
        <v>17849</v>
      </c>
      <c r="F3176" s="226"/>
    </row>
    <row r="3177" spans="1:6">
      <c r="A3177">
        <v>38877</v>
      </c>
      <c r="B3177" t="s">
        <v>23458</v>
      </c>
      <c r="C3177" t="s">
        <v>2752</v>
      </c>
      <c r="D3177" t="s">
        <v>2160</v>
      </c>
      <c r="E3177" s="557" t="s">
        <v>5986</v>
      </c>
      <c r="F3177" s="225"/>
    </row>
    <row r="3178" spans="1:6">
      <c r="A3178">
        <v>34546</v>
      </c>
      <c r="B3178" t="s">
        <v>23459</v>
      </c>
      <c r="C3178" t="s">
        <v>2752</v>
      </c>
      <c r="D3178" t="s">
        <v>2160</v>
      </c>
      <c r="E3178" s="557" t="s">
        <v>23460</v>
      </c>
      <c r="F3178" s="226"/>
    </row>
    <row r="3179" spans="1:6">
      <c r="A3179">
        <v>10498</v>
      </c>
      <c r="B3179" t="s">
        <v>23461</v>
      </c>
      <c r="C3179" t="s">
        <v>2752</v>
      </c>
      <c r="D3179" t="s">
        <v>2160</v>
      </c>
      <c r="E3179" s="557" t="s">
        <v>17735</v>
      </c>
      <c r="F3179" s="225"/>
    </row>
    <row r="3180" spans="1:6">
      <c r="A3180">
        <v>4823</v>
      </c>
      <c r="B3180" t="s">
        <v>23462</v>
      </c>
      <c r="C3180" t="s">
        <v>2752</v>
      </c>
      <c r="D3180" t="s">
        <v>2160</v>
      </c>
      <c r="E3180" s="557" t="s">
        <v>18744</v>
      </c>
      <c r="F3180" s="226"/>
    </row>
    <row r="3181" spans="1:6">
      <c r="A3181">
        <v>41387</v>
      </c>
      <c r="B3181" t="s">
        <v>23463</v>
      </c>
      <c r="C3181" t="s">
        <v>2751</v>
      </c>
      <c r="D3181" t="s">
        <v>2160</v>
      </c>
      <c r="E3181" s="557" t="s">
        <v>23464</v>
      </c>
      <c r="F3181" s="225"/>
    </row>
    <row r="3182" spans="1:6">
      <c r="A3182">
        <v>12357</v>
      </c>
      <c r="B3182" t="s">
        <v>23465</v>
      </c>
      <c r="C3182" t="s">
        <v>2747</v>
      </c>
      <c r="D3182" t="s">
        <v>2160</v>
      </c>
      <c r="E3182" s="557" t="s">
        <v>23466</v>
      </c>
      <c r="F3182" s="226"/>
    </row>
    <row r="3183" spans="1:6">
      <c r="A3183">
        <v>41388</v>
      </c>
      <c r="B3183" t="s">
        <v>23467</v>
      </c>
      <c r="C3183" t="s">
        <v>2751</v>
      </c>
      <c r="D3183" t="s">
        <v>2160</v>
      </c>
      <c r="E3183" s="557" t="s">
        <v>12552</v>
      </c>
      <c r="F3183" s="225"/>
    </row>
    <row r="3184" spans="1:6">
      <c r="A3184">
        <v>12358</v>
      </c>
      <c r="B3184" t="s">
        <v>23468</v>
      </c>
      <c r="C3184" t="s">
        <v>2747</v>
      </c>
      <c r="D3184" t="s">
        <v>2160</v>
      </c>
      <c r="E3184" s="557" t="s">
        <v>23469</v>
      </c>
      <c r="F3184" s="226"/>
    </row>
    <row r="3185" spans="1:6">
      <c r="A3185">
        <v>41380</v>
      </c>
      <c r="B3185" t="s">
        <v>23470</v>
      </c>
      <c r="C3185" t="s">
        <v>2747</v>
      </c>
      <c r="D3185" t="s">
        <v>2160</v>
      </c>
      <c r="E3185" s="557" t="s">
        <v>17573</v>
      </c>
      <c r="F3185" s="225"/>
    </row>
    <row r="3186" spans="1:6">
      <c r="A3186">
        <v>41381</v>
      </c>
      <c r="B3186" t="s">
        <v>23471</v>
      </c>
      <c r="C3186" t="s">
        <v>2747</v>
      </c>
      <c r="D3186" t="s">
        <v>2160</v>
      </c>
      <c r="E3186" s="557" t="s">
        <v>23472</v>
      </c>
      <c r="F3186" s="226"/>
    </row>
    <row r="3187" spans="1:6">
      <c r="A3187">
        <v>41382</v>
      </c>
      <c r="B3187" t="s">
        <v>23473</v>
      </c>
      <c r="C3187" t="s">
        <v>2747</v>
      </c>
      <c r="D3187" t="s">
        <v>2160</v>
      </c>
      <c r="E3187" s="557" t="s">
        <v>23474</v>
      </c>
      <c r="F3187" s="225"/>
    </row>
    <row r="3188" spans="1:6">
      <c r="A3188">
        <v>41383</v>
      </c>
      <c r="B3188" t="s">
        <v>23475</v>
      </c>
      <c r="C3188" t="s">
        <v>2747</v>
      </c>
      <c r="D3188" t="s">
        <v>2160</v>
      </c>
      <c r="E3188" s="557" t="s">
        <v>23476</v>
      </c>
      <c r="F3188" s="226"/>
    </row>
    <row r="3189" spans="1:6">
      <c r="A3189">
        <v>41385</v>
      </c>
      <c r="B3189" t="s">
        <v>23477</v>
      </c>
      <c r="C3189" t="s">
        <v>2747</v>
      </c>
      <c r="D3189" t="s">
        <v>2160</v>
      </c>
      <c r="E3189" s="557" t="s">
        <v>23478</v>
      </c>
      <c r="F3189" s="225"/>
    </row>
    <row r="3190" spans="1:6">
      <c r="A3190">
        <v>11079</v>
      </c>
      <c r="B3190" t="s">
        <v>23479</v>
      </c>
      <c r="C3190" t="s">
        <v>2750</v>
      </c>
      <c r="D3190" t="s">
        <v>2160</v>
      </c>
      <c r="E3190" s="557" t="s">
        <v>23480</v>
      </c>
      <c r="F3190" s="226"/>
    </row>
    <row r="3191" spans="1:6">
      <c r="A3191">
        <v>11082</v>
      </c>
      <c r="B3191" t="s">
        <v>23481</v>
      </c>
      <c r="C3191" t="s">
        <v>2750</v>
      </c>
      <c r="D3191" t="s">
        <v>2160</v>
      </c>
      <c r="E3191" s="557" t="s">
        <v>23480</v>
      </c>
      <c r="F3191" s="225"/>
    </row>
    <row r="3192" spans="1:6">
      <c r="A3192">
        <v>4058</v>
      </c>
      <c r="B3192" t="s">
        <v>23482</v>
      </c>
      <c r="C3192" t="s">
        <v>2745</v>
      </c>
      <c r="D3192" t="s">
        <v>2160</v>
      </c>
      <c r="E3192" s="557" t="s">
        <v>11299</v>
      </c>
      <c r="F3192" s="226"/>
    </row>
    <row r="3193" spans="1:6">
      <c r="A3193">
        <v>40974</v>
      </c>
      <c r="B3193" t="s">
        <v>23483</v>
      </c>
      <c r="C3193" t="s">
        <v>2754</v>
      </c>
      <c r="D3193" t="s">
        <v>2160</v>
      </c>
      <c r="E3193" s="557" t="s">
        <v>23484</v>
      </c>
      <c r="F3193" s="225"/>
    </row>
    <row r="3194" spans="1:6">
      <c r="A3194">
        <v>34794</v>
      </c>
      <c r="B3194" t="s">
        <v>23485</v>
      </c>
      <c r="C3194" t="s">
        <v>2745</v>
      </c>
      <c r="D3194" t="s">
        <v>2160</v>
      </c>
      <c r="E3194" s="557" t="s">
        <v>12164</v>
      </c>
      <c r="F3194" s="226"/>
    </row>
    <row r="3195" spans="1:6">
      <c r="A3195">
        <v>40925</v>
      </c>
      <c r="B3195" t="s">
        <v>23486</v>
      </c>
      <c r="C3195" t="s">
        <v>2754</v>
      </c>
      <c r="D3195" t="s">
        <v>2160</v>
      </c>
      <c r="E3195" s="557" t="s">
        <v>23487</v>
      </c>
      <c r="F3195" s="225"/>
    </row>
    <row r="3196" spans="1:6">
      <c r="A3196">
        <v>13741</v>
      </c>
      <c r="B3196" t="s">
        <v>23488</v>
      </c>
      <c r="C3196" t="s">
        <v>2747</v>
      </c>
      <c r="D3196" t="s">
        <v>2160</v>
      </c>
      <c r="E3196" s="557" t="s">
        <v>23489</v>
      </c>
      <c r="F3196" s="226"/>
    </row>
    <row r="3197" spans="1:6">
      <c r="A3197">
        <v>3288</v>
      </c>
      <c r="B3197" t="s">
        <v>23490</v>
      </c>
      <c r="C3197" t="s">
        <v>2751</v>
      </c>
      <c r="D3197" t="s">
        <v>2749</v>
      </c>
      <c r="E3197" s="557" t="s">
        <v>11184</v>
      </c>
      <c r="F3197" s="225"/>
    </row>
    <row r="3198" spans="1:6">
      <c r="A3198">
        <v>13587</v>
      </c>
      <c r="B3198" t="s">
        <v>23491</v>
      </c>
      <c r="C3198" t="s">
        <v>2751</v>
      </c>
      <c r="D3198" t="s">
        <v>2749</v>
      </c>
      <c r="E3198" s="557" t="s">
        <v>4836</v>
      </c>
      <c r="F3198" s="226"/>
    </row>
    <row r="3199" spans="1:6">
      <c r="A3199">
        <v>38598</v>
      </c>
      <c r="B3199" t="s">
        <v>23492</v>
      </c>
      <c r="C3199" t="s">
        <v>2747</v>
      </c>
      <c r="D3199" t="s">
        <v>2160</v>
      </c>
      <c r="E3199" s="557" t="s">
        <v>11175</v>
      </c>
      <c r="F3199" s="225"/>
    </row>
    <row r="3200" spans="1:6">
      <c r="A3200">
        <v>38595</v>
      </c>
      <c r="B3200" t="s">
        <v>23493</v>
      </c>
      <c r="C3200" t="s">
        <v>2747</v>
      </c>
      <c r="D3200" t="s">
        <v>2160</v>
      </c>
      <c r="E3200" s="557" t="s">
        <v>4685</v>
      </c>
      <c r="F3200" s="226"/>
    </row>
    <row r="3201" spans="1:6">
      <c r="A3201">
        <v>38592</v>
      </c>
      <c r="B3201" t="s">
        <v>23494</v>
      </c>
      <c r="C3201" t="s">
        <v>2747</v>
      </c>
      <c r="D3201" t="s">
        <v>2160</v>
      </c>
      <c r="E3201" s="557" t="s">
        <v>8821</v>
      </c>
      <c r="F3201" s="225"/>
    </row>
    <row r="3202" spans="1:6">
      <c r="A3202">
        <v>38588</v>
      </c>
      <c r="B3202" t="s">
        <v>23495</v>
      </c>
      <c r="C3202" t="s">
        <v>2747</v>
      </c>
      <c r="D3202" t="s">
        <v>2160</v>
      </c>
      <c r="E3202" s="557" t="s">
        <v>8840</v>
      </c>
      <c r="F3202" s="226"/>
    </row>
    <row r="3203" spans="1:6">
      <c r="A3203">
        <v>38593</v>
      </c>
      <c r="B3203" t="s">
        <v>23496</v>
      </c>
      <c r="C3203" t="s">
        <v>2747</v>
      </c>
      <c r="D3203" t="s">
        <v>2160</v>
      </c>
      <c r="E3203" s="557" t="s">
        <v>8974</v>
      </c>
      <c r="F3203" s="225"/>
    </row>
    <row r="3204" spans="1:6">
      <c r="A3204">
        <v>38589</v>
      </c>
      <c r="B3204" t="s">
        <v>23497</v>
      </c>
      <c r="C3204" t="s">
        <v>2747</v>
      </c>
      <c r="D3204" t="s">
        <v>2160</v>
      </c>
      <c r="E3204" s="557" t="s">
        <v>5209</v>
      </c>
      <c r="F3204" s="226"/>
    </row>
    <row r="3205" spans="1:6">
      <c r="A3205">
        <v>38594</v>
      </c>
      <c r="B3205" t="s">
        <v>23498</v>
      </c>
      <c r="C3205" t="s">
        <v>2747</v>
      </c>
      <c r="D3205" t="s">
        <v>2160</v>
      </c>
      <c r="E3205" s="557" t="s">
        <v>11214</v>
      </c>
      <c r="F3205" s="225"/>
    </row>
    <row r="3206" spans="1:6">
      <c r="A3206">
        <v>34773</v>
      </c>
      <c r="B3206" t="s">
        <v>23499</v>
      </c>
      <c r="C3206" t="s">
        <v>2747</v>
      </c>
      <c r="D3206" t="s">
        <v>2160</v>
      </c>
      <c r="E3206" s="557" t="s">
        <v>18248</v>
      </c>
      <c r="F3206" s="226"/>
    </row>
    <row r="3207" spans="1:6">
      <c r="A3207">
        <v>34769</v>
      </c>
      <c r="B3207" t="s">
        <v>23500</v>
      </c>
      <c r="C3207" t="s">
        <v>2747</v>
      </c>
      <c r="D3207" t="s">
        <v>2160</v>
      </c>
      <c r="E3207" s="557" t="s">
        <v>11570</v>
      </c>
      <c r="F3207" s="225"/>
    </row>
    <row r="3208" spans="1:6">
      <c r="A3208">
        <v>34763</v>
      </c>
      <c r="B3208" t="s">
        <v>23501</v>
      </c>
      <c r="C3208" t="s">
        <v>2747</v>
      </c>
      <c r="D3208" t="s">
        <v>2160</v>
      </c>
      <c r="E3208" s="557" t="s">
        <v>8829</v>
      </c>
      <c r="F3208" s="226"/>
    </row>
    <row r="3209" spans="1:6">
      <c r="A3209">
        <v>34774</v>
      </c>
      <c r="B3209" t="s">
        <v>23502</v>
      </c>
      <c r="C3209" t="s">
        <v>2747</v>
      </c>
      <c r="D3209" t="s">
        <v>2160</v>
      </c>
      <c r="E3209" s="557" t="s">
        <v>4869</v>
      </c>
      <c r="F3209" s="225"/>
    </row>
    <row r="3210" spans="1:6">
      <c r="A3210">
        <v>34771</v>
      </c>
      <c r="B3210" t="s">
        <v>23503</v>
      </c>
      <c r="C3210" t="s">
        <v>2747</v>
      </c>
      <c r="D3210" t="s">
        <v>2160</v>
      </c>
      <c r="E3210" s="557" t="s">
        <v>7683</v>
      </c>
      <c r="F3210" s="226"/>
    </row>
    <row r="3211" spans="1:6">
      <c r="A3211">
        <v>34764</v>
      </c>
      <c r="B3211" t="s">
        <v>23504</v>
      </c>
      <c r="C3211" t="s">
        <v>2747</v>
      </c>
      <c r="D3211" t="s">
        <v>2160</v>
      </c>
      <c r="E3211" s="557" t="s">
        <v>4378</v>
      </c>
      <c r="F3211" s="225"/>
    </row>
    <row r="3212" spans="1:6">
      <c r="A3212">
        <v>34788</v>
      </c>
      <c r="B3212" t="s">
        <v>23505</v>
      </c>
      <c r="C3212" t="s">
        <v>2747</v>
      </c>
      <c r="D3212" t="s">
        <v>2160</v>
      </c>
      <c r="E3212" s="557" t="s">
        <v>8843</v>
      </c>
      <c r="F3212" s="226"/>
    </row>
    <row r="3213" spans="1:6">
      <c r="A3213">
        <v>34781</v>
      </c>
      <c r="B3213" t="s">
        <v>23506</v>
      </c>
      <c r="C3213" t="s">
        <v>2747</v>
      </c>
      <c r="D3213" t="s">
        <v>2160</v>
      </c>
      <c r="E3213" s="557" t="s">
        <v>11591</v>
      </c>
      <c r="F3213" s="225"/>
    </row>
    <row r="3214" spans="1:6">
      <c r="A3214">
        <v>41682</v>
      </c>
      <c r="B3214" t="s">
        <v>23507</v>
      </c>
      <c r="C3214" t="s">
        <v>2747</v>
      </c>
      <c r="D3214" t="s">
        <v>2160</v>
      </c>
      <c r="E3214" s="557" t="s">
        <v>11179</v>
      </c>
      <c r="F3214" s="226"/>
    </row>
    <row r="3215" spans="1:6">
      <c r="A3215">
        <v>41683</v>
      </c>
      <c r="B3215" t="s">
        <v>23508</v>
      </c>
      <c r="C3215" t="s">
        <v>2747</v>
      </c>
      <c r="D3215" t="s">
        <v>2160</v>
      </c>
      <c r="E3215" s="557" t="s">
        <v>23509</v>
      </c>
      <c r="F3215" s="225"/>
    </row>
    <row r="3216" spans="1:6">
      <c r="A3216">
        <v>41680</v>
      </c>
      <c r="B3216" t="s">
        <v>23510</v>
      </c>
      <c r="C3216" t="s">
        <v>2747</v>
      </c>
      <c r="D3216" t="s">
        <v>2160</v>
      </c>
      <c r="E3216" s="557" t="s">
        <v>19078</v>
      </c>
      <c r="F3216" s="226"/>
    </row>
    <row r="3217" spans="1:6">
      <c r="A3217">
        <v>41679</v>
      </c>
      <c r="B3217" t="s">
        <v>23511</v>
      </c>
      <c r="C3217" t="s">
        <v>2747</v>
      </c>
      <c r="D3217" t="s">
        <v>2160</v>
      </c>
      <c r="E3217" s="557" t="s">
        <v>12429</v>
      </c>
      <c r="F3217" s="225"/>
    </row>
    <row r="3218" spans="1:6">
      <c r="A3218">
        <v>41681</v>
      </c>
      <c r="B3218" t="s">
        <v>23512</v>
      </c>
      <c r="C3218" t="s">
        <v>2747</v>
      </c>
      <c r="D3218" t="s">
        <v>2160</v>
      </c>
      <c r="E3218" s="557" t="s">
        <v>12159</v>
      </c>
      <c r="F3218" s="226"/>
    </row>
    <row r="3219" spans="1:6">
      <c r="A3219">
        <v>43386</v>
      </c>
      <c r="B3219" t="s">
        <v>23513</v>
      </c>
      <c r="C3219" t="s">
        <v>2747</v>
      </c>
      <c r="D3219" t="s">
        <v>2160</v>
      </c>
      <c r="E3219" s="557" t="s">
        <v>13457</v>
      </c>
      <c r="F3219" s="225"/>
    </row>
    <row r="3220" spans="1:6">
      <c r="A3220">
        <v>4059</v>
      </c>
      <c r="B3220" t="s">
        <v>23514</v>
      </c>
      <c r="C3220" t="s">
        <v>2751</v>
      </c>
      <c r="D3220" t="s">
        <v>2160</v>
      </c>
      <c r="E3220" s="557" t="s">
        <v>11179</v>
      </c>
      <c r="F3220" s="226"/>
    </row>
    <row r="3221" spans="1:6">
      <c r="A3221">
        <v>4062</v>
      </c>
      <c r="B3221" t="s">
        <v>23515</v>
      </c>
      <c r="C3221" t="s">
        <v>2747</v>
      </c>
      <c r="D3221" t="s">
        <v>2160</v>
      </c>
      <c r="E3221" s="557" t="s">
        <v>11179</v>
      </c>
      <c r="F3221" s="225"/>
    </row>
    <row r="3222" spans="1:6">
      <c r="A3222">
        <v>4061</v>
      </c>
      <c r="B3222" t="s">
        <v>23516</v>
      </c>
      <c r="C3222" t="s">
        <v>2747</v>
      </c>
      <c r="D3222" t="s">
        <v>2160</v>
      </c>
      <c r="E3222" s="557" t="s">
        <v>17958</v>
      </c>
      <c r="F3222" s="226"/>
    </row>
    <row r="3223" spans="1:6">
      <c r="A3223">
        <v>41315</v>
      </c>
      <c r="B3223" t="s">
        <v>23517</v>
      </c>
      <c r="C3223" t="s">
        <v>2752</v>
      </c>
      <c r="D3223" t="s">
        <v>2160</v>
      </c>
      <c r="E3223" s="557" t="s">
        <v>18591</v>
      </c>
      <c r="F3223" s="225"/>
    </row>
    <row r="3224" spans="1:6">
      <c r="A3224">
        <v>43148</v>
      </c>
      <c r="B3224" t="s">
        <v>23518</v>
      </c>
      <c r="C3224" t="s">
        <v>2752</v>
      </c>
      <c r="D3224" t="s">
        <v>2160</v>
      </c>
      <c r="E3224" s="557" t="s">
        <v>15568</v>
      </c>
      <c r="F3224" s="226"/>
    </row>
    <row r="3225" spans="1:6">
      <c r="A3225">
        <v>43147</v>
      </c>
      <c r="B3225" t="s">
        <v>23519</v>
      </c>
      <c r="C3225" t="s">
        <v>2752</v>
      </c>
      <c r="D3225" t="s">
        <v>2160</v>
      </c>
      <c r="E3225" s="557" t="s">
        <v>18633</v>
      </c>
      <c r="F3225" s="225"/>
    </row>
    <row r="3226" spans="1:6">
      <c r="A3226">
        <v>10608</v>
      </c>
      <c r="B3226" t="s">
        <v>23520</v>
      </c>
      <c r="C3226" t="s">
        <v>2747</v>
      </c>
      <c r="D3226" t="s">
        <v>2749</v>
      </c>
      <c r="E3226" s="557" t="s">
        <v>23521</v>
      </c>
      <c r="F3226" s="226"/>
    </row>
    <row r="3227" spans="1:6">
      <c r="A3227">
        <v>4069</v>
      </c>
      <c r="B3227" t="s">
        <v>23522</v>
      </c>
      <c r="C3227" t="s">
        <v>2745</v>
      </c>
      <c r="D3227" t="s">
        <v>2160</v>
      </c>
      <c r="E3227" s="557" t="s">
        <v>23523</v>
      </c>
      <c r="F3227" s="225"/>
    </row>
    <row r="3228" spans="1:6">
      <c r="A3228">
        <v>40819</v>
      </c>
      <c r="B3228" t="s">
        <v>23524</v>
      </c>
      <c r="C3228" t="s">
        <v>2754</v>
      </c>
      <c r="D3228" t="s">
        <v>2160</v>
      </c>
      <c r="E3228" s="557" t="s">
        <v>23525</v>
      </c>
      <c r="F3228" s="226"/>
    </row>
    <row r="3229" spans="1:6">
      <c r="A3229">
        <v>34361</v>
      </c>
      <c r="B3229" t="s">
        <v>23526</v>
      </c>
      <c r="C3229" t="s">
        <v>2752</v>
      </c>
      <c r="D3229" t="s">
        <v>2160</v>
      </c>
      <c r="E3229" s="557" t="s">
        <v>9665</v>
      </c>
      <c r="F3229" s="225"/>
    </row>
    <row r="3230" spans="1:6">
      <c r="A3230">
        <v>36512</v>
      </c>
      <c r="B3230" t="s">
        <v>23527</v>
      </c>
      <c r="C3230" t="s">
        <v>2747</v>
      </c>
      <c r="D3230" t="s">
        <v>2749</v>
      </c>
      <c r="E3230" s="557" t="s">
        <v>23528</v>
      </c>
      <c r="F3230" s="226"/>
    </row>
    <row r="3231" spans="1:6">
      <c r="A3231">
        <v>25972</v>
      </c>
      <c r="B3231" t="s">
        <v>23529</v>
      </c>
      <c r="C3231" t="s">
        <v>2752</v>
      </c>
      <c r="D3231" t="s">
        <v>2160</v>
      </c>
      <c r="E3231" s="557" t="s">
        <v>12714</v>
      </c>
      <c r="F3231" s="225"/>
    </row>
    <row r="3232" spans="1:6">
      <c r="A3232">
        <v>25973</v>
      </c>
      <c r="B3232" t="s">
        <v>23530</v>
      </c>
      <c r="C3232" t="s">
        <v>2752</v>
      </c>
      <c r="D3232" t="s">
        <v>2160</v>
      </c>
      <c r="E3232" s="557" t="s">
        <v>12714</v>
      </c>
      <c r="F3232" s="226"/>
    </row>
    <row r="3233" spans="1:6">
      <c r="A3233">
        <v>11697</v>
      </c>
      <c r="B3233" t="s">
        <v>23531</v>
      </c>
      <c r="C3233" t="s">
        <v>2747</v>
      </c>
      <c r="D3233" t="s">
        <v>2160</v>
      </c>
      <c r="E3233" s="557" t="s">
        <v>23532</v>
      </c>
      <c r="F3233" s="225"/>
    </row>
    <row r="3234" spans="1:6">
      <c r="A3234">
        <v>11698</v>
      </c>
      <c r="B3234" t="s">
        <v>23533</v>
      </c>
      <c r="C3234" t="s">
        <v>2747</v>
      </c>
      <c r="D3234" t="s">
        <v>2160</v>
      </c>
      <c r="E3234" s="557" t="s">
        <v>23534</v>
      </c>
      <c r="F3234" s="226"/>
    </row>
    <row r="3235" spans="1:6">
      <c r="A3235">
        <v>10432</v>
      </c>
      <c r="B3235" t="s">
        <v>23535</v>
      </c>
      <c r="C3235" t="s">
        <v>2747</v>
      </c>
      <c r="D3235" t="s">
        <v>2160</v>
      </c>
      <c r="E3235" s="557" t="s">
        <v>23536</v>
      </c>
      <c r="F3235" s="225"/>
    </row>
    <row r="3236" spans="1:6">
      <c r="A3236">
        <v>11699</v>
      </c>
      <c r="B3236" t="s">
        <v>23537</v>
      </c>
      <c r="C3236" t="s">
        <v>2747</v>
      </c>
      <c r="D3236" t="s">
        <v>2160</v>
      </c>
      <c r="E3236" s="557" t="s">
        <v>23538</v>
      </c>
      <c r="F3236" s="226"/>
    </row>
    <row r="3237" spans="1:6">
      <c r="A3237">
        <v>44020</v>
      </c>
      <c r="B3237" t="s">
        <v>23539</v>
      </c>
      <c r="C3237" t="s">
        <v>2747</v>
      </c>
      <c r="D3237" t="s">
        <v>2160</v>
      </c>
      <c r="E3237" s="557" t="s">
        <v>23540</v>
      </c>
      <c r="F3237" s="225"/>
    </row>
    <row r="3238" spans="1:6">
      <c r="A3238">
        <v>41420</v>
      </c>
      <c r="B3238" t="s">
        <v>23541</v>
      </c>
      <c r="C3238" t="s">
        <v>2747</v>
      </c>
      <c r="D3238" t="s">
        <v>2160</v>
      </c>
      <c r="E3238" s="557" t="s">
        <v>8803</v>
      </c>
      <c r="F3238" s="226"/>
    </row>
    <row r="3239" spans="1:6">
      <c r="A3239">
        <v>41422</v>
      </c>
      <c r="B3239" t="s">
        <v>23542</v>
      </c>
      <c r="C3239" t="s">
        <v>2747</v>
      </c>
      <c r="D3239" t="s">
        <v>2160</v>
      </c>
      <c r="E3239" s="557" t="s">
        <v>13653</v>
      </c>
      <c r="F3239" s="225"/>
    </row>
    <row r="3240" spans="1:6">
      <c r="A3240">
        <v>41425</v>
      </c>
      <c r="B3240" t="s">
        <v>23543</v>
      </c>
      <c r="C3240" t="s">
        <v>2747</v>
      </c>
      <c r="D3240" t="s">
        <v>2160</v>
      </c>
      <c r="E3240" s="557" t="s">
        <v>5831</v>
      </c>
      <c r="F3240" s="226"/>
    </row>
    <row r="3241" spans="1:6">
      <c r="A3241">
        <v>41426</v>
      </c>
      <c r="B3241" t="s">
        <v>23544</v>
      </c>
      <c r="C3241" t="s">
        <v>2747</v>
      </c>
      <c r="D3241" t="s">
        <v>2160</v>
      </c>
      <c r="E3241" s="557" t="s">
        <v>11710</v>
      </c>
      <c r="F3241" s="225"/>
    </row>
    <row r="3242" spans="1:6">
      <c r="A3242">
        <v>41419</v>
      </c>
      <c r="B3242" t="s">
        <v>23545</v>
      </c>
      <c r="C3242" t="s">
        <v>2747</v>
      </c>
      <c r="D3242" t="s">
        <v>2160</v>
      </c>
      <c r="E3242" s="557" t="s">
        <v>6549</v>
      </c>
      <c r="F3242" s="226"/>
    </row>
    <row r="3243" spans="1:6">
      <c r="A3243">
        <v>41421</v>
      </c>
      <c r="B3243" t="s">
        <v>23546</v>
      </c>
      <c r="C3243" t="s">
        <v>2747</v>
      </c>
      <c r="D3243" t="s">
        <v>2160</v>
      </c>
      <c r="E3243" s="557" t="s">
        <v>11194</v>
      </c>
      <c r="F3243" s="225"/>
    </row>
    <row r="3244" spans="1:6">
      <c r="A3244">
        <v>41414</v>
      </c>
      <c r="B3244" t="s">
        <v>23547</v>
      </c>
      <c r="C3244" t="s">
        <v>2747</v>
      </c>
      <c r="D3244" t="s">
        <v>2160</v>
      </c>
      <c r="E3244" s="557" t="s">
        <v>12038</v>
      </c>
      <c r="F3244" s="226"/>
    </row>
    <row r="3245" spans="1:6">
      <c r="A3245">
        <v>41415</v>
      </c>
      <c r="B3245" t="s">
        <v>23548</v>
      </c>
      <c r="C3245" t="s">
        <v>2747</v>
      </c>
      <c r="D3245" t="s">
        <v>2160</v>
      </c>
      <c r="E3245" s="557" t="s">
        <v>16483</v>
      </c>
      <c r="F3245" s="225"/>
    </row>
    <row r="3246" spans="1:6">
      <c r="A3246">
        <v>37514</v>
      </c>
      <c r="B3246" t="s">
        <v>23549</v>
      </c>
      <c r="C3246" t="s">
        <v>2747</v>
      </c>
      <c r="D3246" t="s">
        <v>2749</v>
      </c>
      <c r="E3246" s="557" t="s">
        <v>17850</v>
      </c>
      <c r="F3246" s="226"/>
    </row>
    <row r="3247" spans="1:6">
      <c r="A3247">
        <v>37519</v>
      </c>
      <c r="B3247" t="s">
        <v>23550</v>
      </c>
      <c r="C3247" t="s">
        <v>2747</v>
      </c>
      <c r="D3247" t="s">
        <v>2749</v>
      </c>
      <c r="E3247" s="557" t="s">
        <v>17851</v>
      </c>
      <c r="F3247" s="225"/>
    </row>
    <row r="3248" spans="1:6">
      <c r="A3248">
        <v>37520</v>
      </c>
      <c r="B3248" t="s">
        <v>23551</v>
      </c>
      <c r="C3248" t="s">
        <v>2747</v>
      </c>
      <c r="D3248" t="s">
        <v>2749</v>
      </c>
      <c r="E3248" s="557" t="s">
        <v>17852</v>
      </c>
      <c r="F3248" s="226"/>
    </row>
    <row r="3249" spans="1:6">
      <c r="A3249">
        <v>37521</v>
      </c>
      <c r="B3249" t="s">
        <v>23552</v>
      </c>
      <c r="C3249" t="s">
        <v>2747</v>
      </c>
      <c r="D3249" t="s">
        <v>2749</v>
      </c>
      <c r="E3249" s="557" t="s">
        <v>17853</v>
      </c>
      <c r="F3249" s="225"/>
    </row>
    <row r="3250" spans="1:6">
      <c r="A3250">
        <v>37522</v>
      </c>
      <c r="B3250" t="s">
        <v>23553</v>
      </c>
      <c r="C3250" t="s">
        <v>2747</v>
      </c>
      <c r="D3250" t="s">
        <v>2749</v>
      </c>
      <c r="E3250" s="557" t="s">
        <v>17854</v>
      </c>
      <c r="F3250" s="226"/>
    </row>
    <row r="3251" spans="1:6">
      <c r="A3251">
        <v>21109</v>
      </c>
      <c r="B3251" t="s">
        <v>23554</v>
      </c>
      <c r="C3251" t="s">
        <v>2747</v>
      </c>
      <c r="D3251" t="s">
        <v>2749</v>
      </c>
      <c r="E3251" s="557" t="s">
        <v>12211</v>
      </c>
      <c r="F3251" s="225"/>
    </row>
    <row r="3252" spans="1:6">
      <c r="A3252">
        <v>36800</v>
      </c>
      <c r="B3252" t="s">
        <v>23555</v>
      </c>
      <c r="C3252" t="s">
        <v>2747</v>
      </c>
      <c r="D3252" t="s">
        <v>2160</v>
      </c>
      <c r="E3252" s="557" t="s">
        <v>18757</v>
      </c>
      <c r="F3252" s="226"/>
    </row>
    <row r="3253" spans="1:6">
      <c r="A3253">
        <v>11769</v>
      </c>
      <c r="B3253" t="s">
        <v>23556</v>
      </c>
      <c r="C3253" t="s">
        <v>2747</v>
      </c>
      <c r="D3253" t="s">
        <v>2160</v>
      </c>
      <c r="E3253" s="557" t="s">
        <v>23557</v>
      </c>
      <c r="F3253" s="225"/>
    </row>
    <row r="3254" spans="1:6">
      <c r="A3254">
        <v>36793</v>
      </c>
      <c r="B3254" t="s">
        <v>23558</v>
      </c>
      <c r="C3254" t="s">
        <v>2747</v>
      </c>
      <c r="D3254" t="s">
        <v>2160</v>
      </c>
      <c r="E3254" s="557" t="s">
        <v>23559</v>
      </c>
      <c r="F3254" s="226"/>
    </row>
    <row r="3255" spans="1:6">
      <c r="A3255">
        <v>37546</v>
      </c>
      <c r="B3255" t="s">
        <v>23560</v>
      </c>
      <c r="C3255" t="s">
        <v>2747</v>
      </c>
      <c r="D3255" t="s">
        <v>2749</v>
      </c>
      <c r="E3255" s="557" t="s">
        <v>23561</v>
      </c>
      <c r="F3255" s="225"/>
    </row>
    <row r="3256" spans="1:6">
      <c r="A3256">
        <v>37544</v>
      </c>
      <c r="B3256" t="s">
        <v>23562</v>
      </c>
      <c r="C3256" t="s">
        <v>2747</v>
      </c>
      <c r="D3256" t="s">
        <v>2749</v>
      </c>
      <c r="E3256" s="557" t="s">
        <v>23563</v>
      </c>
      <c r="F3256" s="226"/>
    </row>
    <row r="3257" spans="1:6">
      <c r="A3257">
        <v>37545</v>
      </c>
      <c r="B3257" t="s">
        <v>23564</v>
      </c>
      <c r="C3257" t="s">
        <v>2747</v>
      </c>
      <c r="D3257" t="s">
        <v>2749</v>
      </c>
      <c r="E3257" s="557" t="s">
        <v>23565</v>
      </c>
      <c r="F3257" s="225"/>
    </row>
    <row r="3258" spans="1:6">
      <c r="A3258">
        <v>11771</v>
      </c>
      <c r="B3258" t="s">
        <v>23566</v>
      </c>
      <c r="C3258" t="s">
        <v>2747</v>
      </c>
      <c r="D3258" t="s">
        <v>2160</v>
      </c>
      <c r="E3258" s="557" t="s">
        <v>23567</v>
      </c>
      <c r="F3258" s="226"/>
    </row>
    <row r="3259" spans="1:6">
      <c r="A3259">
        <v>39919</v>
      </c>
      <c r="B3259" t="s">
        <v>23568</v>
      </c>
      <c r="C3259" t="s">
        <v>2747</v>
      </c>
      <c r="D3259" t="s">
        <v>2749</v>
      </c>
      <c r="E3259" s="557" t="s">
        <v>23569</v>
      </c>
      <c r="F3259" s="225"/>
    </row>
    <row r="3260" spans="1:6">
      <c r="A3260">
        <v>38385</v>
      </c>
      <c r="B3260" t="s">
        <v>23570</v>
      </c>
      <c r="C3260" t="s">
        <v>2747</v>
      </c>
      <c r="D3260" t="s">
        <v>2160</v>
      </c>
      <c r="E3260" s="557" t="s">
        <v>23571</v>
      </c>
      <c r="F3260" s="226"/>
    </row>
    <row r="3261" spans="1:6">
      <c r="A3261">
        <v>37587</v>
      </c>
      <c r="B3261" t="s">
        <v>23572</v>
      </c>
      <c r="C3261" t="s">
        <v>2747</v>
      </c>
      <c r="D3261" t="s">
        <v>2160</v>
      </c>
      <c r="E3261" s="557" t="s">
        <v>15569</v>
      </c>
      <c r="F3261" s="225"/>
    </row>
    <row r="3262" spans="1:6">
      <c r="A3262">
        <v>11561</v>
      </c>
      <c r="B3262" t="s">
        <v>23573</v>
      </c>
      <c r="C3262" t="s">
        <v>2747</v>
      </c>
      <c r="D3262" t="s">
        <v>2160</v>
      </c>
      <c r="E3262" s="557" t="s">
        <v>18602</v>
      </c>
      <c r="F3262" s="226"/>
    </row>
    <row r="3263" spans="1:6">
      <c r="A3263">
        <v>43604</v>
      </c>
      <c r="B3263" t="s">
        <v>23574</v>
      </c>
      <c r="C3263" t="s">
        <v>2747</v>
      </c>
      <c r="D3263" t="s">
        <v>2160</v>
      </c>
      <c r="E3263" s="557" t="s">
        <v>23575</v>
      </c>
      <c r="F3263" s="225"/>
    </row>
    <row r="3264" spans="1:6">
      <c r="A3264">
        <v>11560</v>
      </c>
      <c r="B3264" t="s">
        <v>23576</v>
      </c>
      <c r="C3264" t="s">
        <v>2747</v>
      </c>
      <c r="D3264" t="s">
        <v>2160</v>
      </c>
      <c r="E3264" s="557" t="s">
        <v>23577</v>
      </c>
      <c r="F3264" s="226"/>
    </row>
    <row r="3265" spans="1:6">
      <c r="A3265">
        <v>11499</v>
      </c>
      <c r="B3265" t="s">
        <v>23578</v>
      </c>
      <c r="C3265" t="s">
        <v>2747</v>
      </c>
      <c r="D3265" t="s">
        <v>2160</v>
      </c>
      <c r="E3265" s="557" t="s">
        <v>23579</v>
      </c>
      <c r="F3265" s="225"/>
    </row>
    <row r="3266" spans="1:6">
      <c r="A3266">
        <v>34761</v>
      </c>
      <c r="B3266" t="s">
        <v>23580</v>
      </c>
      <c r="C3266" t="s">
        <v>2745</v>
      </c>
      <c r="D3266" t="s">
        <v>2160</v>
      </c>
      <c r="E3266" s="557" t="s">
        <v>11813</v>
      </c>
      <c r="F3266" s="226"/>
    </row>
    <row r="3267" spans="1:6">
      <c r="A3267">
        <v>40924</v>
      </c>
      <c r="B3267" t="s">
        <v>23581</v>
      </c>
      <c r="C3267" t="s">
        <v>2754</v>
      </c>
      <c r="D3267" t="s">
        <v>2160</v>
      </c>
      <c r="E3267" s="557" t="s">
        <v>23582</v>
      </c>
      <c r="F3267" s="225"/>
    </row>
    <row r="3268" spans="1:6">
      <c r="A3268">
        <v>25957</v>
      </c>
      <c r="B3268" t="s">
        <v>23583</v>
      </c>
      <c r="C3268" t="s">
        <v>2745</v>
      </c>
      <c r="D3268" t="s">
        <v>2160</v>
      </c>
      <c r="E3268" s="557" t="s">
        <v>23584</v>
      </c>
      <c r="F3268" s="226"/>
    </row>
    <row r="3269" spans="1:6">
      <c r="A3269">
        <v>40983</v>
      </c>
      <c r="B3269" t="s">
        <v>23585</v>
      </c>
      <c r="C3269" t="s">
        <v>2754</v>
      </c>
      <c r="D3269" t="s">
        <v>2160</v>
      </c>
      <c r="E3269" s="557" t="s">
        <v>23586</v>
      </c>
      <c r="F3269" s="225"/>
    </row>
    <row r="3270" spans="1:6">
      <c r="A3270">
        <v>2437</v>
      </c>
      <c r="B3270" t="s">
        <v>23587</v>
      </c>
      <c r="C3270" t="s">
        <v>2745</v>
      </c>
      <c r="D3270" t="s">
        <v>2160</v>
      </c>
      <c r="E3270" s="557" t="s">
        <v>18237</v>
      </c>
      <c r="F3270" s="226"/>
    </row>
    <row r="3271" spans="1:6">
      <c r="A3271">
        <v>40921</v>
      </c>
      <c r="B3271" t="s">
        <v>23588</v>
      </c>
      <c r="C3271" t="s">
        <v>2754</v>
      </c>
      <c r="D3271" t="s">
        <v>2160</v>
      </c>
      <c r="E3271" s="557" t="s">
        <v>23589</v>
      </c>
      <c r="F3271" s="225"/>
    </row>
    <row r="3272" spans="1:6">
      <c r="A3272">
        <v>14252</v>
      </c>
      <c r="B3272" t="s">
        <v>23590</v>
      </c>
      <c r="C3272" t="s">
        <v>2747</v>
      </c>
      <c r="D3272" t="s">
        <v>2160</v>
      </c>
      <c r="E3272" s="557" t="s">
        <v>17855</v>
      </c>
      <c r="F3272" s="226"/>
    </row>
    <row r="3273" spans="1:6">
      <c r="A3273">
        <v>730</v>
      </c>
      <c r="B3273" t="s">
        <v>23591</v>
      </c>
      <c r="C3273" t="s">
        <v>2747</v>
      </c>
      <c r="D3273" t="s">
        <v>2160</v>
      </c>
      <c r="E3273" s="557" t="s">
        <v>17856</v>
      </c>
      <c r="F3273" s="225"/>
    </row>
    <row r="3274" spans="1:6">
      <c r="A3274">
        <v>723</v>
      </c>
      <c r="B3274" t="s">
        <v>23592</v>
      </c>
      <c r="C3274" t="s">
        <v>2747</v>
      </c>
      <c r="D3274" t="s">
        <v>2160</v>
      </c>
      <c r="E3274" s="557" t="s">
        <v>17857</v>
      </c>
      <c r="F3274" s="226"/>
    </row>
    <row r="3275" spans="1:6">
      <c r="A3275">
        <v>36502</v>
      </c>
      <c r="B3275" t="s">
        <v>23593</v>
      </c>
      <c r="C3275" t="s">
        <v>2747</v>
      </c>
      <c r="D3275" t="s">
        <v>2160</v>
      </c>
      <c r="E3275" s="557" t="s">
        <v>17858</v>
      </c>
      <c r="F3275" s="225"/>
    </row>
    <row r="3276" spans="1:6">
      <c r="A3276">
        <v>36503</v>
      </c>
      <c r="B3276" t="s">
        <v>23594</v>
      </c>
      <c r="C3276" t="s">
        <v>2747</v>
      </c>
      <c r="D3276" t="s">
        <v>2160</v>
      </c>
      <c r="E3276" s="557" t="s">
        <v>17859</v>
      </c>
      <c r="F3276" s="226"/>
    </row>
    <row r="3277" spans="1:6">
      <c r="A3277">
        <v>4090</v>
      </c>
      <c r="B3277" t="s">
        <v>23595</v>
      </c>
      <c r="C3277" t="s">
        <v>2747</v>
      </c>
      <c r="D3277" t="s">
        <v>2746</v>
      </c>
      <c r="E3277" s="557" t="s">
        <v>23596</v>
      </c>
      <c r="F3277" s="225"/>
    </row>
    <row r="3278" spans="1:6">
      <c r="A3278">
        <v>13227</v>
      </c>
      <c r="B3278" t="s">
        <v>23597</v>
      </c>
      <c r="C3278" t="s">
        <v>2747</v>
      </c>
      <c r="D3278" t="s">
        <v>2160</v>
      </c>
      <c r="E3278" s="557" t="s">
        <v>23598</v>
      </c>
      <c r="F3278" s="226"/>
    </row>
    <row r="3279" spans="1:6">
      <c r="A3279">
        <v>10597</v>
      </c>
      <c r="B3279" t="s">
        <v>23599</v>
      </c>
      <c r="C3279" t="s">
        <v>2747</v>
      </c>
      <c r="D3279" t="s">
        <v>2160</v>
      </c>
      <c r="E3279" s="557" t="s">
        <v>23600</v>
      </c>
      <c r="F3279" s="225"/>
    </row>
    <row r="3280" spans="1:6">
      <c r="A3280">
        <v>39628</v>
      </c>
      <c r="B3280" t="s">
        <v>23601</v>
      </c>
      <c r="C3280" t="s">
        <v>2747</v>
      </c>
      <c r="D3280" t="s">
        <v>2749</v>
      </c>
      <c r="E3280" s="557" t="s">
        <v>23602</v>
      </c>
      <c r="F3280" s="226"/>
    </row>
    <row r="3281" spans="1:6">
      <c r="A3281">
        <v>39404</v>
      </c>
      <c r="B3281" t="s">
        <v>23603</v>
      </c>
      <c r="C3281" t="s">
        <v>2747</v>
      </c>
      <c r="D3281" t="s">
        <v>2749</v>
      </c>
      <c r="E3281" s="557" t="s">
        <v>23604</v>
      </c>
      <c r="F3281" s="225"/>
    </row>
    <row r="3282" spans="1:6">
      <c r="A3282">
        <v>39402</v>
      </c>
      <c r="B3282" t="s">
        <v>23605</v>
      </c>
      <c r="C3282" t="s">
        <v>2747</v>
      </c>
      <c r="D3282" t="s">
        <v>2749</v>
      </c>
      <c r="E3282" s="557" t="s">
        <v>23606</v>
      </c>
      <c r="F3282" s="226"/>
    </row>
    <row r="3283" spans="1:6">
      <c r="A3283">
        <v>39403</v>
      </c>
      <c r="B3283" t="s">
        <v>23607</v>
      </c>
      <c r="C3283" t="s">
        <v>2747</v>
      </c>
      <c r="D3283" t="s">
        <v>2749</v>
      </c>
      <c r="E3283" s="557" t="s">
        <v>23608</v>
      </c>
      <c r="F3283" s="225"/>
    </row>
    <row r="3284" spans="1:6">
      <c r="A3284">
        <v>4093</v>
      </c>
      <c r="B3284" t="s">
        <v>23609</v>
      </c>
      <c r="C3284" t="s">
        <v>2745</v>
      </c>
      <c r="D3284" t="s">
        <v>2160</v>
      </c>
      <c r="E3284" s="557" t="s">
        <v>23610</v>
      </c>
      <c r="F3284" s="226"/>
    </row>
    <row r="3285" spans="1:6">
      <c r="A3285">
        <v>10512</v>
      </c>
      <c r="B3285" t="s">
        <v>23611</v>
      </c>
      <c r="C3285" t="s">
        <v>2754</v>
      </c>
      <c r="D3285" t="s">
        <v>2160</v>
      </c>
      <c r="E3285" s="557" t="s">
        <v>23612</v>
      </c>
      <c r="F3285" s="225"/>
    </row>
    <row r="3286" spans="1:6">
      <c r="A3286">
        <v>20020</v>
      </c>
      <c r="B3286" t="s">
        <v>23613</v>
      </c>
      <c r="C3286" t="s">
        <v>2745</v>
      </c>
      <c r="D3286" t="s">
        <v>2160</v>
      </c>
      <c r="E3286" s="557" t="s">
        <v>12192</v>
      </c>
      <c r="F3286" s="226"/>
    </row>
    <row r="3287" spans="1:6">
      <c r="A3287">
        <v>41038</v>
      </c>
      <c r="B3287" t="s">
        <v>23614</v>
      </c>
      <c r="C3287" t="s">
        <v>2754</v>
      </c>
      <c r="D3287" t="s">
        <v>2160</v>
      </c>
      <c r="E3287" s="557" t="s">
        <v>23615</v>
      </c>
      <c r="F3287" s="225"/>
    </row>
    <row r="3288" spans="1:6">
      <c r="A3288">
        <v>4094</v>
      </c>
      <c r="B3288" t="s">
        <v>23616</v>
      </c>
      <c r="C3288" t="s">
        <v>2745</v>
      </c>
      <c r="D3288" t="s">
        <v>2160</v>
      </c>
      <c r="E3288" s="557" t="s">
        <v>19134</v>
      </c>
      <c r="F3288" s="226"/>
    </row>
    <row r="3289" spans="1:6">
      <c r="A3289">
        <v>40988</v>
      </c>
      <c r="B3289" t="s">
        <v>23617</v>
      </c>
      <c r="C3289" t="s">
        <v>2754</v>
      </c>
      <c r="D3289" t="s">
        <v>2160</v>
      </c>
      <c r="E3289" s="557" t="s">
        <v>23618</v>
      </c>
      <c r="F3289" s="225"/>
    </row>
    <row r="3290" spans="1:6">
      <c r="A3290">
        <v>4095</v>
      </c>
      <c r="B3290" t="s">
        <v>23619</v>
      </c>
      <c r="C3290" t="s">
        <v>2745</v>
      </c>
      <c r="D3290" t="s">
        <v>2160</v>
      </c>
      <c r="E3290" s="557" t="s">
        <v>23620</v>
      </c>
      <c r="F3290" s="226"/>
    </row>
    <row r="3291" spans="1:6">
      <c r="A3291">
        <v>40990</v>
      </c>
      <c r="B3291" t="s">
        <v>23621</v>
      </c>
      <c r="C3291" t="s">
        <v>2754</v>
      </c>
      <c r="D3291" t="s">
        <v>2160</v>
      </c>
      <c r="E3291" s="557" t="s">
        <v>23622</v>
      </c>
      <c r="F3291" s="225"/>
    </row>
    <row r="3292" spans="1:6">
      <c r="A3292">
        <v>4097</v>
      </c>
      <c r="B3292" t="s">
        <v>23623</v>
      </c>
      <c r="C3292" t="s">
        <v>2745</v>
      </c>
      <c r="D3292" t="s">
        <v>2160</v>
      </c>
      <c r="E3292" s="557" t="s">
        <v>19881</v>
      </c>
      <c r="F3292" s="226"/>
    </row>
    <row r="3293" spans="1:6">
      <c r="A3293">
        <v>40994</v>
      </c>
      <c r="B3293" t="s">
        <v>23624</v>
      </c>
      <c r="C3293" t="s">
        <v>2754</v>
      </c>
      <c r="D3293" t="s">
        <v>2160</v>
      </c>
      <c r="E3293" s="557" t="s">
        <v>23625</v>
      </c>
      <c r="F3293" s="225"/>
    </row>
    <row r="3294" spans="1:6">
      <c r="A3294">
        <v>4096</v>
      </c>
      <c r="B3294" t="s">
        <v>23626</v>
      </c>
      <c r="C3294" t="s">
        <v>2745</v>
      </c>
      <c r="D3294" t="s">
        <v>2160</v>
      </c>
      <c r="E3294" s="557" t="s">
        <v>6109</v>
      </c>
      <c r="F3294" s="226"/>
    </row>
    <row r="3295" spans="1:6">
      <c r="A3295">
        <v>40992</v>
      </c>
      <c r="B3295" t="s">
        <v>23627</v>
      </c>
      <c r="C3295" t="s">
        <v>2754</v>
      </c>
      <c r="D3295" t="s">
        <v>2160</v>
      </c>
      <c r="E3295" s="557" t="s">
        <v>23628</v>
      </c>
      <c r="F3295" s="225"/>
    </row>
    <row r="3296" spans="1:6">
      <c r="A3296">
        <v>13955</v>
      </c>
      <c r="B3296" t="s">
        <v>23629</v>
      </c>
      <c r="C3296" t="s">
        <v>2747</v>
      </c>
      <c r="D3296" t="s">
        <v>2160</v>
      </c>
      <c r="E3296" s="557" t="s">
        <v>23630</v>
      </c>
      <c r="F3296" s="226"/>
    </row>
    <row r="3297" spans="1:6">
      <c r="A3297">
        <v>4114</v>
      </c>
      <c r="B3297" t="s">
        <v>23631</v>
      </c>
      <c r="C3297" t="s">
        <v>2747</v>
      </c>
      <c r="D3297" t="s">
        <v>2160</v>
      </c>
      <c r="E3297" s="557" t="s">
        <v>18705</v>
      </c>
      <c r="F3297" s="225"/>
    </row>
    <row r="3298" spans="1:6">
      <c r="A3298">
        <v>36797</v>
      </c>
      <c r="B3298" t="s">
        <v>23632</v>
      </c>
      <c r="C3298" t="s">
        <v>2747</v>
      </c>
      <c r="D3298" t="s">
        <v>2160</v>
      </c>
      <c r="E3298" s="557" t="s">
        <v>23633</v>
      </c>
      <c r="F3298" s="226"/>
    </row>
    <row r="3299" spans="1:6">
      <c r="A3299">
        <v>4107</v>
      </c>
      <c r="B3299" t="s">
        <v>23634</v>
      </c>
      <c r="C3299" t="s">
        <v>2747</v>
      </c>
      <c r="D3299" t="s">
        <v>2160</v>
      </c>
      <c r="E3299" s="557" t="s">
        <v>23635</v>
      </c>
      <c r="F3299" s="225"/>
    </row>
    <row r="3300" spans="1:6">
      <c r="A3300">
        <v>4102</v>
      </c>
      <c r="B3300" t="s">
        <v>23636</v>
      </c>
      <c r="C3300" t="s">
        <v>2747</v>
      </c>
      <c r="D3300" t="s">
        <v>2746</v>
      </c>
      <c r="E3300" s="557" t="s">
        <v>23637</v>
      </c>
      <c r="F3300" s="226"/>
    </row>
    <row r="3301" spans="1:6">
      <c r="A3301">
        <v>36799</v>
      </c>
      <c r="B3301" t="s">
        <v>23638</v>
      </c>
      <c r="C3301" t="s">
        <v>2747</v>
      </c>
      <c r="D3301" t="s">
        <v>2160</v>
      </c>
      <c r="E3301" s="557" t="s">
        <v>12676</v>
      </c>
      <c r="F3301" s="225"/>
    </row>
    <row r="3302" spans="1:6">
      <c r="A3302">
        <v>2747</v>
      </c>
      <c r="B3302" t="s">
        <v>23639</v>
      </c>
      <c r="C3302" t="s">
        <v>2751</v>
      </c>
      <c r="D3302" t="s">
        <v>2749</v>
      </c>
      <c r="E3302" s="557" t="s">
        <v>8917</v>
      </c>
      <c r="F3302" s="226"/>
    </row>
    <row r="3303" spans="1:6">
      <c r="A3303">
        <v>21138</v>
      </c>
      <c r="B3303" t="s">
        <v>23640</v>
      </c>
      <c r="C3303" t="s">
        <v>2751</v>
      </c>
      <c r="D3303" t="s">
        <v>2749</v>
      </c>
      <c r="E3303" s="557" t="s">
        <v>22451</v>
      </c>
      <c r="F3303" s="225"/>
    </row>
    <row r="3304" spans="1:6">
      <c r="A3304">
        <v>10826</v>
      </c>
      <c r="B3304" t="s">
        <v>23641</v>
      </c>
      <c r="C3304" t="s">
        <v>2747</v>
      </c>
      <c r="D3304" t="s">
        <v>2160</v>
      </c>
      <c r="E3304" s="557" t="s">
        <v>12577</v>
      </c>
      <c r="F3304" s="226"/>
    </row>
    <row r="3305" spans="1:6">
      <c r="A3305">
        <v>365</v>
      </c>
      <c r="B3305" t="s">
        <v>23642</v>
      </c>
      <c r="C3305" t="s">
        <v>2747</v>
      </c>
      <c r="D3305" t="s">
        <v>2160</v>
      </c>
      <c r="E3305" s="557" t="s">
        <v>11575</v>
      </c>
      <c r="F3305" s="225"/>
    </row>
    <row r="3306" spans="1:6">
      <c r="A3306">
        <v>38639</v>
      </c>
      <c r="B3306" t="s">
        <v>23643</v>
      </c>
      <c r="C3306" t="s">
        <v>2747</v>
      </c>
      <c r="D3306" t="s">
        <v>2160</v>
      </c>
      <c r="E3306" s="557" t="s">
        <v>17861</v>
      </c>
      <c r="F3306" s="226"/>
    </row>
    <row r="3307" spans="1:6">
      <c r="A3307">
        <v>38640</v>
      </c>
      <c r="B3307" t="s">
        <v>23644</v>
      </c>
      <c r="C3307" t="s">
        <v>2747</v>
      </c>
      <c r="D3307" t="s">
        <v>2160</v>
      </c>
      <c r="E3307" s="557" t="s">
        <v>4685</v>
      </c>
      <c r="F3307" s="225"/>
    </row>
    <row r="3308" spans="1:6">
      <c r="A3308">
        <v>358</v>
      </c>
      <c r="B3308" t="s">
        <v>23645</v>
      </c>
      <c r="C3308" t="s">
        <v>2747</v>
      </c>
      <c r="D3308" t="s">
        <v>2160</v>
      </c>
      <c r="E3308" s="557" t="s">
        <v>17862</v>
      </c>
      <c r="F3308" s="226"/>
    </row>
    <row r="3309" spans="1:6">
      <c r="A3309">
        <v>359</v>
      </c>
      <c r="B3309" t="s">
        <v>23646</v>
      </c>
      <c r="C3309" t="s">
        <v>2747</v>
      </c>
      <c r="D3309" t="s">
        <v>2160</v>
      </c>
      <c r="E3309" s="557" t="s">
        <v>17863</v>
      </c>
      <c r="F3309" s="225"/>
    </row>
    <row r="3310" spans="1:6">
      <c r="A3310">
        <v>38641</v>
      </c>
      <c r="B3310" t="s">
        <v>23647</v>
      </c>
      <c r="C3310" t="s">
        <v>2747</v>
      </c>
      <c r="D3310" t="s">
        <v>2160</v>
      </c>
      <c r="E3310" s="557" t="s">
        <v>17864</v>
      </c>
      <c r="F3310" s="226"/>
    </row>
    <row r="3311" spans="1:6">
      <c r="A3311">
        <v>360</v>
      </c>
      <c r="B3311" t="s">
        <v>23648</v>
      </c>
      <c r="C3311" t="s">
        <v>2747</v>
      </c>
      <c r="D3311" t="s">
        <v>2746</v>
      </c>
      <c r="E3311" s="557" t="s">
        <v>12316</v>
      </c>
      <c r="F3311" s="225"/>
    </row>
    <row r="3312" spans="1:6">
      <c r="A3312">
        <v>42430</v>
      </c>
      <c r="B3312" t="s">
        <v>23649</v>
      </c>
      <c r="C3312" t="s">
        <v>2747</v>
      </c>
      <c r="D3312" t="s">
        <v>2749</v>
      </c>
      <c r="E3312" s="557" t="s">
        <v>23650</v>
      </c>
      <c r="F3312" s="226"/>
    </row>
    <row r="3313" spans="1:6">
      <c r="A3313">
        <v>4214</v>
      </c>
      <c r="B3313" t="s">
        <v>23651</v>
      </c>
      <c r="C3313" t="s">
        <v>2747</v>
      </c>
      <c r="D3313" t="s">
        <v>2160</v>
      </c>
      <c r="E3313" s="557" t="s">
        <v>11881</v>
      </c>
      <c r="F3313" s="225"/>
    </row>
    <row r="3314" spans="1:6">
      <c r="A3314">
        <v>4215</v>
      </c>
      <c r="B3314" t="s">
        <v>23652</v>
      </c>
      <c r="C3314" t="s">
        <v>2747</v>
      </c>
      <c r="D3314" t="s">
        <v>2160</v>
      </c>
      <c r="E3314" s="557" t="s">
        <v>6093</v>
      </c>
      <c r="F3314" s="226"/>
    </row>
    <row r="3315" spans="1:6">
      <c r="A3315">
        <v>4210</v>
      </c>
      <c r="B3315" t="s">
        <v>23653</v>
      </c>
      <c r="C3315" t="s">
        <v>2747</v>
      </c>
      <c r="D3315" t="s">
        <v>2160</v>
      </c>
      <c r="E3315" s="557" t="s">
        <v>8812</v>
      </c>
      <c r="F3315" s="225"/>
    </row>
    <row r="3316" spans="1:6">
      <c r="A3316">
        <v>4212</v>
      </c>
      <c r="B3316" t="s">
        <v>23654</v>
      </c>
      <c r="C3316" t="s">
        <v>2747</v>
      </c>
      <c r="D3316" t="s">
        <v>2160</v>
      </c>
      <c r="E3316" s="557" t="s">
        <v>9264</v>
      </c>
      <c r="F3316" s="226"/>
    </row>
    <row r="3317" spans="1:6">
      <c r="A3317">
        <v>4213</v>
      </c>
      <c r="B3317" t="s">
        <v>23655</v>
      </c>
      <c r="C3317" t="s">
        <v>2747</v>
      </c>
      <c r="D3317" t="s">
        <v>2160</v>
      </c>
      <c r="E3317" s="557" t="s">
        <v>12717</v>
      </c>
      <c r="F3317" s="225"/>
    </row>
    <row r="3318" spans="1:6">
      <c r="A3318">
        <v>4211</v>
      </c>
      <c r="B3318" t="s">
        <v>23656</v>
      </c>
      <c r="C3318" t="s">
        <v>2747</v>
      </c>
      <c r="D3318" t="s">
        <v>2160</v>
      </c>
      <c r="E3318" s="557" t="s">
        <v>4693</v>
      </c>
      <c r="F3318" s="226"/>
    </row>
    <row r="3319" spans="1:6">
      <c r="A3319">
        <v>4209</v>
      </c>
      <c r="B3319" t="s">
        <v>23657</v>
      </c>
      <c r="C3319" t="s">
        <v>2747</v>
      </c>
      <c r="D3319" t="s">
        <v>2160</v>
      </c>
      <c r="E3319" s="557" t="s">
        <v>9392</v>
      </c>
      <c r="F3319" s="225"/>
    </row>
    <row r="3320" spans="1:6">
      <c r="A3320">
        <v>4180</v>
      </c>
      <c r="B3320" t="s">
        <v>23658</v>
      </c>
      <c r="C3320" t="s">
        <v>2747</v>
      </c>
      <c r="D3320" t="s">
        <v>2160</v>
      </c>
      <c r="E3320" s="557" t="s">
        <v>11984</v>
      </c>
      <c r="F3320" s="226"/>
    </row>
    <row r="3321" spans="1:6">
      <c r="A3321">
        <v>4177</v>
      </c>
      <c r="B3321" t="s">
        <v>23659</v>
      </c>
      <c r="C3321" t="s">
        <v>2747</v>
      </c>
      <c r="D3321" t="s">
        <v>2160</v>
      </c>
      <c r="E3321" s="557" t="s">
        <v>4927</v>
      </c>
      <c r="F3321" s="225"/>
    </row>
    <row r="3322" spans="1:6">
      <c r="A3322">
        <v>4179</v>
      </c>
      <c r="B3322" t="s">
        <v>23660</v>
      </c>
      <c r="C3322" t="s">
        <v>2747</v>
      </c>
      <c r="D3322" t="s">
        <v>2160</v>
      </c>
      <c r="E3322" s="557" t="s">
        <v>12117</v>
      </c>
      <c r="F3322" s="226"/>
    </row>
    <row r="3323" spans="1:6">
      <c r="A3323">
        <v>4208</v>
      </c>
      <c r="B3323" t="s">
        <v>23661</v>
      </c>
      <c r="C3323" t="s">
        <v>2747</v>
      </c>
      <c r="D3323" t="s">
        <v>2160</v>
      </c>
      <c r="E3323" s="557" t="s">
        <v>17865</v>
      </c>
      <c r="F3323" s="225"/>
    </row>
    <row r="3324" spans="1:6">
      <c r="A3324">
        <v>4181</v>
      </c>
      <c r="B3324" t="s">
        <v>23662</v>
      </c>
      <c r="C3324" t="s">
        <v>2747</v>
      </c>
      <c r="D3324" t="s">
        <v>2160</v>
      </c>
      <c r="E3324" s="557" t="s">
        <v>12229</v>
      </c>
      <c r="F3324" s="226"/>
    </row>
    <row r="3325" spans="1:6">
      <c r="A3325">
        <v>4178</v>
      </c>
      <c r="B3325" t="s">
        <v>23663</v>
      </c>
      <c r="C3325" t="s">
        <v>2747</v>
      </c>
      <c r="D3325" t="s">
        <v>2160</v>
      </c>
      <c r="E3325" s="557" t="s">
        <v>11981</v>
      </c>
      <c r="F3325" s="225"/>
    </row>
    <row r="3326" spans="1:6">
      <c r="A3326">
        <v>4182</v>
      </c>
      <c r="B3326" t="s">
        <v>23664</v>
      </c>
      <c r="C3326" t="s">
        <v>2747</v>
      </c>
      <c r="D3326" t="s">
        <v>2160</v>
      </c>
      <c r="E3326" s="557" t="s">
        <v>17866</v>
      </c>
      <c r="F3326" s="226"/>
    </row>
    <row r="3327" spans="1:6">
      <c r="A3327">
        <v>4183</v>
      </c>
      <c r="B3327" t="s">
        <v>23665</v>
      </c>
      <c r="C3327" t="s">
        <v>2747</v>
      </c>
      <c r="D3327" t="s">
        <v>2160</v>
      </c>
      <c r="E3327" s="557" t="s">
        <v>12524</v>
      </c>
      <c r="F3327" s="225"/>
    </row>
    <row r="3328" spans="1:6">
      <c r="A3328">
        <v>4184</v>
      </c>
      <c r="B3328" t="s">
        <v>23666</v>
      </c>
      <c r="C3328" t="s">
        <v>2747</v>
      </c>
      <c r="D3328" t="s">
        <v>2160</v>
      </c>
      <c r="E3328" s="557" t="s">
        <v>17815</v>
      </c>
      <c r="F3328" s="226"/>
    </row>
    <row r="3329" spans="1:6">
      <c r="A3329">
        <v>4185</v>
      </c>
      <c r="B3329" t="s">
        <v>23667</v>
      </c>
      <c r="C3329" t="s">
        <v>2747</v>
      </c>
      <c r="D3329" t="s">
        <v>2160</v>
      </c>
      <c r="E3329" s="557" t="s">
        <v>17867</v>
      </c>
      <c r="F3329" s="225"/>
    </row>
    <row r="3330" spans="1:6">
      <c r="A3330">
        <v>4205</v>
      </c>
      <c r="B3330" t="s">
        <v>23668</v>
      </c>
      <c r="C3330" t="s">
        <v>2747</v>
      </c>
      <c r="D3330" t="s">
        <v>2160</v>
      </c>
      <c r="E3330" s="557" t="s">
        <v>11218</v>
      </c>
      <c r="F3330" s="226"/>
    </row>
    <row r="3331" spans="1:6">
      <c r="A3331">
        <v>4192</v>
      </c>
      <c r="B3331" t="s">
        <v>23669</v>
      </c>
      <c r="C3331" t="s">
        <v>2747</v>
      </c>
      <c r="D3331" t="s">
        <v>2160</v>
      </c>
      <c r="E3331" s="557" t="s">
        <v>11218</v>
      </c>
      <c r="F3331" s="225"/>
    </row>
    <row r="3332" spans="1:6">
      <c r="A3332">
        <v>4191</v>
      </c>
      <c r="B3332" t="s">
        <v>23670</v>
      </c>
      <c r="C3332" t="s">
        <v>2747</v>
      </c>
      <c r="D3332" t="s">
        <v>2160</v>
      </c>
      <c r="E3332" s="557" t="s">
        <v>11218</v>
      </c>
      <c r="F3332" s="226"/>
    </row>
    <row r="3333" spans="1:6">
      <c r="A3333">
        <v>4207</v>
      </c>
      <c r="B3333" t="s">
        <v>23671</v>
      </c>
      <c r="C3333" t="s">
        <v>2747</v>
      </c>
      <c r="D3333" t="s">
        <v>2160</v>
      </c>
      <c r="E3333" s="557" t="s">
        <v>11677</v>
      </c>
      <c r="F3333" s="225"/>
    </row>
    <row r="3334" spans="1:6">
      <c r="A3334">
        <v>4206</v>
      </c>
      <c r="B3334" t="s">
        <v>23672</v>
      </c>
      <c r="C3334" t="s">
        <v>2747</v>
      </c>
      <c r="D3334" t="s">
        <v>2160</v>
      </c>
      <c r="E3334" s="557" t="s">
        <v>13153</v>
      </c>
      <c r="F3334" s="226"/>
    </row>
    <row r="3335" spans="1:6">
      <c r="A3335">
        <v>4190</v>
      </c>
      <c r="B3335" t="s">
        <v>23673</v>
      </c>
      <c r="C3335" t="s">
        <v>2747</v>
      </c>
      <c r="D3335" t="s">
        <v>2160</v>
      </c>
      <c r="E3335" s="557" t="s">
        <v>13153</v>
      </c>
      <c r="F3335" s="225"/>
    </row>
    <row r="3336" spans="1:6">
      <c r="A3336">
        <v>4186</v>
      </c>
      <c r="B3336" t="s">
        <v>23674</v>
      </c>
      <c r="C3336" t="s">
        <v>2747</v>
      </c>
      <c r="D3336" t="s">
        <v>2160</v>
      </c>
      <c r="E3336" s="557" t="s">
        <v>7424</v>
      </c>
      <c r="F3336" s="226"/>
    </row>
    <row r="3337" spans="1:6">
      <c r="A3337">
        <v>4188</v>
      </c>
      <c r="B3337" t="s">
        <v>23675</v>
      </c>
      <c r="C3337" t="s">
        <v>2747</v>
      </c>
      <c r="D3337" t="s">
        <v>2160</v>
      </c>
      <c r="E3337" s="557" t="s">
        <v>4372</v>
      </c>
      <c r="F3337" s="225"/>
    </row>
    <row r="3338" spans="1:6">
      <c r="A3338">
        <v>4189</v>
      </c>
      <c r="B3338" t="s">
        <v>23676</v>
      </c>
      <c r="C3338" t="s">
        <v>2747</v>
      </c>
      <c r="D3338" t="s">
        <v>2160</v>
      </c>
      <c r="E3338" s="557" t="s">
        <v>4372</v>
      </c>
      <c r="F3338" s="226"/>
    </row>
    <row r="3339" spans="1:6">
      <c r="A3339">
        <v>4197</v>
      </c>
      <c r="B3339" t="s">
        <v>23677</v>
      </c>
      <c r="C3339" t="s">
        <v>2747</v>
      </c>
      <c r="D3339" t="s">
        <v>2160</v>
      </c>
      <c r="E3339" s="557" t="s">
        <v>17868</v>
      </c>
      <c r="F3339" s="225"/>
    </row>
    <row r="3340" spans="1:6">
      <c r="A3340">
        <v>4194</v>
      </c>
      <c r="B3340" t="s">
        <v>23678</v>
      </c>
      <c r="C3340" t="s">
        <v>2747</v>
      </c>
      <c r="D3340" t="s">
        <v>2160</v>
      </c>
      <c r="E3340" s="557" t="s">
        <v>17539</v>
      </c>
      <c r="F3340" s="226"/>
    </row>
    <row r="3341" spans="1:6">
      <c r="A3341">
        <v>4193</v>
      </c>
      <c r="B3341" t="s">
        <v>23679</v>
      </c>
      <c r="C3341" t="s">
        <v>2747</v>
      </c>
      <c r="D3341" t="s">
        <v>2160</v>
      </c>
      <c r="E3341" s="557" t="s">
        <v>17539</v>
      </c>
      <c r="F3341" s="225"/>
    </row>
    <row r="3342" spans="1:6">
      <c r="A3342">
        <v>4204</v>
      </c>
      <c r="B3342" t="s">
        <v>23680</v>
      </c>
      <c r="C3342" t="s">
        <v>2747</v>
      </c>
      <c r="D3342" t="s">
        <v>2160</v>
      </c>
      <c r="E3342" s="557" t="s">
        <v>17539</v>
      </c>
      <c r="F3342" s="226"/>
    </row>
    <row r="3343" spans="1:6">
      <c r="A3343">
        <v>4187</v>
      </c>
      <c r="B3343" t="s">
        <v>23681</v>
      </c>
      <c r="C3343" t="s">
        <v>2747</v>
      </c>
      <c r="D3343" t="s">
        <v>2160</v>
      </c>
      <c r="E3343" s="557" t="s">
        <v>11584</v>
      </c>
      <c r="F3343" s="225"/>
    </row>
    <row r="3344" spans="1:6">
      <c r="A3344">
        <v>4202</v>
      </c>
      <c r="B3344" t="s">
        <v>23682</v>
      </c>
      <c r="C3344" t="s">
        <v>2747</v>
      </c>
      <c r="D3344" t="s">
        <v>2160</v>
      </c>
      <c r="E3344" s="557" t="s">
        <v>17869</v>
      </c>
      <c r="F3344" s="226"/>
    </row>
    <row r="3345" spans="1:6">
      <c r="A3345">
        <v>4203</v>
      </c>
      <c r="B3345" t="s">
        <v>23683</v>
      </c>
      <c r="C3345" t="s">
        <v>2747</v>
      </c>
      <c r="D3345" t="s">
        <v>2160</v>
      </c>
      <c r="E3345" s="557" t="s">
        <v>17870</v>
      </c>
      <c r="F3345" s="225"/>
    </row>
    <row r="3346" spans="1:6">
      <c r="A3346">
        <v>40368</v>
      </c>
      <c r="B3346" t="s">
        <v>23684</v>
      </c>
      <c r="C3346" t="s">
        <v>2747</v>
      </c>
      <c r="D3346" t="s">
        <v>2160</v>
      </c>
      <c r="E3346" s="557" t="s">
        <v>18802</v>
      </c>
      <c r="F3346" s="226"/>
    </row>
    <row r="3347" spans="1:6">
      <c r="A3347">
        <v>40365</v>
      </c>
      <c r="B3347" t="s">
        <v>23685</v>
      </c>
      <c r="C3347" t="s">
        <v>2747</v>
      </c>
      <c r="D3347" t="s">
        <v>2160</v>
      </c>
      <c r="E3347" s="557" t="s">
        <v>18238</v>
      </c>
      <c r="F3347" s="225"/>
    </row>
    <row r="3348" spans="1:6">
      <c r="A3348">
        <v>40356</v>
      </c>
      <c r="B3348" t="s">
        <v>23686</v>
      </c>
      <c r="C3348" t="s">
        <v>2747</v>
      </c>
      <c r="D3348" t="s">
        <v>2160</v>
      </c>
      <c r="E3348" s="557" t="s">
        <v>11735</v>
      </c>
      <c r="F3348" s="226"/>
    </row>
    <row r="3349" spans="1:6">
      <c r="A3349">
        <v>40362</v>
      </c>
      <c r="B3349" t="s">
        <v>23687</v>
      </c>
      <c r="C3349" t="s">
        <v>2747</v>
      </c>
      <c r="D3349" t="s">
        <v>2160</v>
      </c>
      <c r="E3349" s="557" t="s">
        <v>12241</v>
      </c>
      <c r="F3349" s="225"/>
    </row>
    <row r="3350" spans="1:6">
      <c r="A3350">
        <v>40374</v>
      </c>
      <c r="B3350" t="s">
        <v>23688</v>
      </c>
      <c r="C3350" t="s">
        <v>2747</v>
      </c>
      <c r="D3350" t="s">
        <v>2160</v>
      </c>
      <c r="E3350" s="557" t="s">
        <v>23689</v>
      </c>
      <c r="F3350" s="226"/>
    </row>
    <row r="3351" spans="1:6">
      <c r="A3351">
        <v>40371</v>
      </c>
      <c r="B3351" t="s">
        <v>23690</v>
      </c>
      <c r="C3351" t="s">
        <v>2747</v>
      </c>
      <c r="D3351" t="s">
        <v>2160</v>
      </c>
      <c r="E3351" s="557" t="s">
        <v>23691</v>
      </c>
      <c r="F3351" s="225"/>
    </row>
    <row r="3352" spans="1:6">
      <c r="A3352">
        <v>40359</v>
      </c>
      <c r="B3352" t="s">
        <v>23692</v>
      </c>
      <c r="C3352" t="s">
        <v>2747</v>
      </c>
      <c r="D3352" t="s">
        <v>2160</v>
      </c>
      <c r="E3352" s="557" t="s">
        <v>23693</v>
      </c>
      <c r="F3352" s="226"/>
    </row>
    <row r="3353" spans="1:6">
      <c r="A3353">
        <v>7595</v>
      </c>
      <c r="B3353" t="s">
        <v>23694</v>
      </c>
      <c r="C3353" t="s">
        <v>2745</v>
      </c>
      <c r="D3353" t="s">
        <v>2160</v>
      </c>
      <c r="E3353" s="557" t="s">
        <v>13649</v>
      </c>
      <c r="F3353" s="225"/>
    </row>
    <row r="3354" spans="1:6">
      <c r="A3354">
        <v>41094</v>
      </c>
      <c r="B3354" t="s">
        <v>23695</v>
      </c>
      <c r="C3354" t="s">
        <v>2754</v>
      </c>
      <c r="D3354" t="s">
        <v>2160</v>
      </c>
      <c r="E3354" s="557" t="s">
        <v>23696</v>
      </c>
      <c r="F3354" s="226"/>
    </row>
    <row r="3355" spans="1:6">
      <c r="A3355">
        <v>39609</v>
      </c>
      <c r="B3355" t="s">
        <v>23697</v>
      </c>
      <c r="C3355" t="s">
        <v>2747</v>
      </c>
      <c r="D3355" t="s">
        <v>2749</v>
      </c>
      <c r="E3355" s="557" t="s">
        <v>23698</v>
      </c>
      <c r="F3355" s="225"/>
    </row>
    <row r="3356" spans="1:6">
      <c r="A3356">
        <v>39610</v>
      </c>
      <c r="B3356" t="s">
        <v>23699</v>
      </c>
      <c r="C3356" t="s">
        <v>2747</v>
      </c>
      <c r="D3356" t="s">
        <v>2749</v>
      </c>
      <c r="E3356" s="557" t="s">
        <v>23700</v>
      </c>
      <c r="F3356" s="226"/>
    </row>
    <row r="3357" spans="1:6">
      <c r="A3357">
        <v>39611</v>
      </c>
      <c r="B3357" t="s">
        <v>23701</v>
      </c>
      <c r="C3357" t="s">
        <v>2747</v>
      </c>
      <c r="D3357" t="s">
        <v>2749</v>
      </c>
      <c r="E3357" s="557" t="s">
        <v>23702</v>
      </c>
      <c r="F3357" s="225"/>
    </row>
    <row r="3358" spans="1:6">
      <c r="A3358">
        <v>39612</v>
      </c>
      <c r="B3358" t="s">
        <v>23703</v>
      </c>
      <c r="C3358" t="s">
        <v>2747</v>
      </c>
      <c r="D3358" t="s">
        <v>2749</v>
      </c>
      <c r="E3358" s="557" t="s">
        <v>23704</v>
      </c>
      <c r="F3358" s="226"/>
    </row>
    <row r="3359" spans="1:6">
      <c r="A3359">
        <v>39608</v>
      </c>
      <c r="B3359" t="s">
        <v>23705</v>
      </c>
      <c r="C3359" t="s">
        <v>2747</v>
      </c>
      <c r="D3359" t="s">
        <v>2749</v>
      </c>
      <c r="E3359" s="557" t="s">
        <v>23706</v>
      </c>
      <c r="F3359" s="225"/>
    </row>
    <row r="3360" spans="1:6">
      <c r="A3360">
        <v>38175</v>
      </c>
      <c r="B3360" t="s">
        <v>23707</v>
      </c>
      <c r="C3360" t="s">
        <v>2747</v>
      </c>
      <c r="D3360" t="s">
        <v>2160</v>
      </c>
      <c r="E3360" s="557" t="s">
        <v>23708</v>
      </c>
      <c r="F3360" s="226"/>
    </row>
    <row r="3361" spans="1:6">
      <c r="A3361">
        <v>38176</v>
      </c>
      <c r="B3361" t="s">
        <v>23709</v>
      </c>
      <c r="C3361" t="s">
        <v>2747</v>
      </c>
      <c r="D3361" t="s">
        <v>2160</v>
      </c>
      <c r="E3361" s="557" t="s">
        <v>8863</v>
      </c>
      <c r="F3361" s="225"/>
    </row>
    <row r="3362" spans="1:6">
      <c r="A3362">
        <v>36152</v>
      </c>
      <c r="B3362" t="s">
        <v>23710</v>
      </c>
      <c r="C3362" t="s">
        <v>2747</v>
      </c>
      <c r="D3362" t="s">
        <v>2160</v>
      </c>
      <c r="E3362" s="557" t="s">
        <v>8848</v>
      </c>
      <c r="F3362" s="226"/>
    </row>
    <row r="3363" spans="1:6">
      <c r="A3363">
        <v>11138</v>
      </c>
      <c r="B3363" t="s">
        <v>23711</v>
      </c>
      <c r="C3363" t="s">
        <v>2753</v>
      </c>
      <c r="D3363" t="s">
        <v>2160</v>
      </c>
      <c r="E3363" s="557" t="s">
        <v>12289</v>
      </c>
      <c r="F3363" s="225"/>
    </row>
    <row r="3364" spans="1:6">
      <c r="A3364">
        <v>4221</v>
      </c>
      <c r="B3364" t="s">
        <v>23712</v>
      </c>
      <c r="C3364" t="s">
        <v>2753</v>
      </c>
      <c r="D3364" t="s">
        <v>2746</v>
      </c>
      <c r="E3364" s="557" t="s">
        <v>11571</v>
      </c>
      <c r="F3364" s="226"/>
    </row>
    <row r="3365" spans="1:6">
      <c r="A3365">
        <v>4227</v>
      </c>
      <c r="B3365" t="s">
        <v>23713</v>
      </c>
      <c r="C3365" t="s">
        <v>2753</v>
      </c>
      <c r="D3365" t="s">
        <v>2746</v>
      </c>
      <c r="E3365" s="557" t="s">
        <v>12077</v>
      </c>
      <c r="F3365" s="225"/>
    </row>
    <row r="3366" spans="1:6">
      <c r="A3366">
        <v>38170</v>
      </c>
      <c r="B3366" t="s">
        <v>23714</v>
      </c>
      <c r="C3366" t="s">
        <v>2747</v>
      </c>
      <c r="D3366" t="s">
        <v>2160</v>
      </c>
      <c r="E3366" s="557" t="s">
        <v>22919</v>
      </c>
      <c r="F3366" s="226"/>
    </row>
    <row r="3367" spans="1:6">
      <c r="A3367">
        <v>4252</v>
      </c>
      <c r="B3367" t="s">
        <v>23715</v>
      </c>
      <c r="C3367" t="s">
        <v>2745</v>
      </c>
      <c r="D3367" t="s">
        <v>2160</v>
      </c>
      <c r="E3367" s="557" t="s">
        <v>12081</v>
      </c>
      <c r="F3367" s="225"/>
    </row>
    <row r="3368" spans="1:6">
      <c r="A3368">
        <v>40980</v>
      </c>
      <c r="B3368" t="s">
        <v>23716</v>
      </c>
      <c r="C3368" t="s">
        <v>2754</v>
      </c>
      <c r="D3368" t="s">
        <v>2160</v>
      </c>
      <c r="E3368" s="557" t="s">
        <v>23717</v>
      </c>
      <c r="F3368" s="226"/>
    </row>
    <row r="3369" spans="1:6">
      <c r="A3369">
        <v>4243</v>
      </c>
      <c r="B3369" t="s">
        <v>23718</v>
      </c>
      <c r="C3369" t="s">
        <v>2745</v>
      </c>
      <c r="D3369" t="s">
        <v>2160</v>
      </c>
      <c r="E3369" s="557" t="s">
        <v>11893</v>
      </c>
      <c r="F3369" s="225"/>
    </row>
    <row r="3370" spans="1:6">
      <c r="A3370">
        <v>41031</v>
      </c>
      <c r="B3370" t="s">
        <v>23719</v>
      </c>
      <c r="C3370" t="s">
        <v>2754</v>
      </c>
      <c r="D3370" t="s">
        <v>2160</v>
      </c>
      <c r="E3370" s="557" t="s">
        <v>23720</v>
      </c>
      <c r="F3370" s="226"/>
    </row>
    <row r="3371" spans="1:6">
      <c r="A3371">
        <v>37666</v>
      </c>
      <c r="B3371" t="s">
        <v>23721</v>
      </c>
      <c r="C3371" t="s">
        <v>2745</v>
      </c>
      <c r="D3371" t="s">
        <v>2160</v>
      </c>
      <c r="E3371" s="557" t="s">
        <v>11231</v>
      </c>
      <c r="F3371" s="225"/>
    </row>
    <row r="3372" spans="1:6">
      <c r="A3372">
        <v>40986</v>
      </c>
      <c r="B3372" t="s">
        <v>23722</v>
      </c>
      <c r="C3372" t="s">
        <v>2754</v>
      </c>
      <c r="D3372" t="s">
        <v>2160</v>
      </c>
      <c r="E3372" s="557" t="s">
        <v>23723</v>
      </c>
      <c r="F3372" s="226"/>
    </row>
    <row r="3373" spans="1:6">
      <c r="A3373">
        <v>4250</v>
      </c>
      <c r="B3373" t="s">
        <v>23724</v>
      </c>
      <c r="C3373" t="s">
        <v>2745</v>
      </c>
      <c r="D3373" t="s">
        <v>2160</v>
      </c>
      <c r="E3373" s="557" t="s">
        <v>13155</v>
      </c>
      <c r="F3373" s="225"/>
    </row>
    <row r="3374" spans="1:6">
      <c r="A3374">
        <v>40978</v>
      </c>
      <c r="B3374" t="s">
        <v>23725</v>
      </c>
      <c r="C3374" t="s">
        <v>2754</v>
      </c>
      <c r="D3374" t="s">
        <v>2160</v>
      </c>
      <c r="E3374" s="557" t="s">
        <v>23726</v>
      </c>
      <c r="F3374" s="226"/>
    </row>
    <row r="3375" spans="1:6">
      <c r="A3375">
        <v>25960</v>
      </c>
      <c r="B3375" t="s">
        <v>23727</v>
      </c>
      <c r="C3375" t="s">
        <v>2745</v>
      </c>
      <c r="D3375" t="s">
        <v>2160</v>
      </c>
      <c r="E3375" s="557" t="s">
        <v>13469</v>
      </c>
      <c r="F3375" s="225"/>
    </row>
    <row r="3376" spans="1:6">
      <c r="A3376">
        <v>41043</v>
      </c>
      <c r="B3376" t="s">
        <v>23728</v>
      </c>
      <c r="C3376" t="s">
        <v>2754</v>
      </c>
      <c r="D3376" t="s">
        <v>2160</v>
      </c>
      <c r="E3376" s="557" t="s">
        <v>23729</v>
      </c>
      <c r="F3376" s="226"/>
    </row>
    <row r="3377" spans="1:6">
      <c r="A3377">
        <v>4234</v>
      </c>
      <c r="B3377" t="s">
        <v>23730</v>
      </c>
      <c r="C3377" t="s">
        <v>2745</v>
      </c>
      <c r="D3377" t="s">
        <v>2746</v>
      </c>
      <c r="E3377" s="557" t="s">
        <v>8946</v>
      </c>
      <c r="F3377" s="225"/>
    </row>
    <row r="3378" spans="1:6">
      <c r="A3378">
        <v>40987</v>
      </c>
      <c r="B3378" t="s">
        <v>23731</v>
      </c>
      <c r="C3378" t="s">
        <v>2754</v>
      </c>
      <c r="D3378" t="s">
        <v>2160</v>
      </c>
      <c r="E3378" s="557" t="s">
        <v>23732</v>
      </c>
      <c r="F3378" s="226"/>
    </row>
    <row r="3379" spans="1:6">
      <c r="A3379">
        <v>4253</v>
      </c>
      <c r="B3379" t="s">
        <v>23733</v>
      </c>
      <c r="C3379" t="s">
        <v>2745</v>
      </c>
      <c r="D3379" t="s">
        <v>2160</v>
      </c>
      <c r="E3379" s="557" t="s">
        <v>23620</v>
      </c>
      <c r="F3379" s="225"/>
    </row>
    <row r="3380" spans="1:6">
      <c r="A3380">
        <v>40981</v>
      </c>
      <c r="B3380" t="s">
        <v>23734</v>
      </c>
      <c r="C3380" t="s">
        <v>2754</v>
      </c>
      <c r="D3380" t="s">
        <v>2160</v>
      </c>
      <c r="E3380" s="557" t="s">
        <v>23622</v>
      </c>
      <c r="F3380" s="226"/>
    </row>
    <row r="3381" spans="1:6">
      <c r="A3381">
        <v>4254</v>
      </c>
      <c r="B3381" t="s">
        <v>23735</v>
      </c>
      <c r="C3381" t="s">
        <v>2745</v>
      </c>
      <c r="D3381" t="s">
        <v>2160</v>
      </c>
      <c r="E3381" s="557" t="s">
        <v>23736</v>
      </c>
      <c r="F3381" s="225"/>
    </row>
    <row r="3382" spans="1:6">
      <c r="A3382">
        <v>41036</v>
      </c>
      <c r="B3382" t="s">
        <v>23737</v>
      </c>
      <c r="C3382" t="s">
        <v>2754</v>
      </c>
      <c r="D3382" t="s">
        <v>2160</v>
      </c>
      <c r="E3382" s="557" t="s">
        <v>23738</v>
      </c>
      <c r="F3382" s="226"/>
    </row>
    <row r="3383" spans="1:6">
      <c r="A3383">
        <v>4251</v>
      </c>
      <c r="B3383" t="s">
        <v>23739</v>
      </c>
      <c r="C3383" t="s">
        <v>2745</v>
      </c>
      <c r="D3383" t="s">
        <v>2160</v>
      </c>
      <c r="E3383" s="557" t="s">
        <v>11222</v>
      </c>
      <c r="F3383" s="225"/>
    </row>
    <row r="3384" spans="1:6">
      <c r="A3384">
        <v>40979</v>
      </c>
      <c r="B3384" t="s">
        <v>23740</v>
      </c>
      <c r="C3384" t="s">
        <v>2754</v>
      </c>
      <c r="D3384" t="s">
        <v>2160</v>
      </c>
      <c r="E3384" s="557" t="s">
        <v>23741</v>
      </c>
      <c r="F3384" s="226"/>
    </row>
    <row r="3385" spans="1:6">
      <c r="A3385">
        <v>4230</v>
      </c>
      <c r="B3385" t="s">
        <v>23742</v>
      </c>
      <c r="C3385" t="s">
        <v>2745</v>
      </c>
      <c r="D3385" t="s">
        <v>2160</v>
      </c>
      <c r="E3385" s="557" t="s">
        <v>18644</v>
      </c>
      <c r="F3385" s="225"/>
    </row>
    <row r="3386" spans="1:6">
      <c r="A3386">
        <v>40998</v>
      </c>
      <c r="B3386" t="s">
        <v>23743</v>
      </c>
      <c r="C3386" t="s">
        <v>2754</v>
      </c>
      <c r="D3386" t="s">
        <v>2160</v>
      </c>
      <c r="E3386" s="557" t="s">
        <v>23744</v>
      </c>
      <c r="F3386" s="226"/>
    </row>
    <row r="3387" spans="1:6">
      <c r="A3387">
        <v>4257</v>
      </c>
      <c r="B3387" t="s">
        <v>23745</v>
      </c>
      <c r="C3387" t="s">
        <v>2745</v>
      </c>
      <c r="D3387" t="s">
        <v>2160</v>
      </c>
      <c r="E3387" s="557" t="s">
        <v>18874</v>
      </c>
      <c r="F3387" s="225"/>
    </row>
    <row r="3388" spans="1:6">
      <c r="A3388">
        <v>40982</v>
      </c>
      <c r="B3388" t="s">
        <v>23746</v>
      </c>
      <c r="C3388" t="s">
        <v>2754</v>
      </c>
      <c r="D3388" t="s">
        <v>2160</v>
      </c>
      <c r="E3388" s="557" t="s">
        <v>23747</v>
      </c>
      <c r="F3388" s="226"/>
    </row>
    <row r="3389" spans="1:6">
      <c r="A3389">
        <v>4240</v>
      </c>
      <c r="B3389" t="s">
        <v>23748</v>
      </c>
      <c r="C3389" t="s">
        <v>2745</v>
      </c>
      <c r="D3389" t="s">
        <v>2160</v>
      </c>
      <c r="E3389" s="557" t="s">
        <v>21859</v>
      </c>
      <c r="F3389" s="225"/>
    </row>
    <row r="3390" spans="1:6">
      <c r="A3390">
        <v>41026</v>
      </c>
      <c r="B3390" t="s">
        <v>23749</v>
      </c>
      <c r="C3390" t="s">
        <v>2754</v>
      </c>
      <c r="D3390" t="s">
        <v>2160</v>
      </c>
      <c r="E3390" s="557" t="s">
        <v>23750</v>
      </c>
      <c r="F3390" s="226"/>
    </row>
    <row r="3391" spans="1:6">
      <c r="A3391">
        <v>4239</v>
      </c>
      <c r="B3391" t="s">
        <v>23751</v>
      </c>
      <c r="C3391" t="s">
        <v>2745</v>
      </c>
      <c r="D3391" t="s">
        <v>2160</v>
      </c>
      <c r="E3391" s="557" t="s">
        <v>23752</v>
      </c>
      <c r="F3391" s="225"/>
    </row>
    <row r="3392" spans="1:6">
      <c r="A3392">
        <v>41024</v>
      </c>
      <c r="B3392" t="s">
        <v>23753</v>
      </c>
      <c r="C3392" t="s">
        <v>2754</v>
      </c>
      <c r="D3392" t="s">
        <v>2160</v>
      </c>
      <c r="E3392" s="557" t="s">
        <v>23754</v>
      </c>
      <c r="F3392" s="226"/>
    </row>
    <row r="3393" spans="1:6">
      <c r="A3393">
        <v>4248</v>
      </c>
      <c r="B3393" t="s">
        <v>23755</v>
      </c>
      <c r="C3393" t="s">
        <v>2745</v>
      </c>
      <c r="D3393" t="s">
        <v>2160</v>
      </c>
      <c r="E3393" s="557" t="s">
        <v>11222</v>
      </c>
      <c r="F3393" s="225"/>
    </row>
    <row r="3394" spans="1:6">
      <c r="A3394">
        <v>41033</v>
      </c>
      <c r="B3394" t="s">
        <v>23756</v>
      </c>
      <c r="C3394" t="s">
        <v>2754</v>
      </c>
      <c r="D3394" t="s">
        <v>2160</v>
      </c>
      <c r="E3394" s="557" t="s">
        <v>23757</v>
      </c>
      <c r="F3394" s="226"/>
    </row>
    <row r="3395" spans="1:6">
      <c r="A3395">
        <v>25959</v>
      </c>
      <c r="B3395" t="s">
        <v>23758</v>
      </c>
      <c r="C3395" t="s">
        <v>2745</v>
      </c>
      <c r="D3395" t="s">
        <v>2160</v>
      </c>
      <c r="E3395" s="557" t="s">
        <v>11705</v>
      </c>
      <c r="F3395" s="225"/>
    </row>
    <row r="3396" spans="1:6">
      <c r="A3396">
        <v>41040</v>
      </c>
      <c r="B3396" t="s">
        <v>23759</v>
      </c>
      <c r="C3396" t="s">
        <v>2754</v>
      </c>
      <c r="D3396" t="s">
        <v>2160</v>
      </c>
      <c r="E3396" s="557" t="s">
        <v>23760</v>
      </c>
      <c r="F3396" s="226"/>
    </row>
    <row r="3397" spans="1:6">
      <c r="A3397">
        <v>4238</v>
      </c>
      <c r="B3397" t="s">
        <v>23761</v>
      </c>
      <c r="C3397" t="s">
        <v>2745</v>
      </c>
      <c r="D3397" t="s">
        <v>2160</v>
      </c>
      <c r="E3397" s="557" t="s">
        <v>11594</v>
      </c>
      <c r="F3397" s="225"/>
    </row>
    <row r="3398" spans="1:6">
      <c r="A3398">
        <v>41012</v>
      </c>
      <c r="B3398" t="s">
        <v>23762</v>
      </c>
      <c r="C3398" t="s">
        <v>2754</v>
      </c>
      <c r="D3398" t="s">
        <v>2160</v>
      </c>
      <c r="E3398" s="557" t="s">
        <v>23763</v>
      </c>
      <c r="F3398" s="226"/>
    </row>
    <row r="3399" spans="1:6">
      <c r="A3399">
        <v>4237</v>
      </c>
      <c r="B3399" t="s">
        <v>23764</v>
      </c>
      <c r="C3399" t="s">
        <v>2745</v>
      </c>
      <c r="D3399" t="s">
        <v>2160</v>
      </c>
      <c r="E3399" s="557" t="s">
        <v>11688</v>
      </c>
      <c r="F3399" s="225"/>
    </row>
    <row r="3400" spans="1:6">
      <c r="A3400">
        <v>41002</v>
      </c>
      <c r="B3400" t="s">
        <v>23765</v>
      </c>
      <c r="C3400" t="s">
        <v>2754</v>
      </c>
      <c r="D3400" t="s">
        <v>2160</v>
      </c>
      <c r="E3400" s="557" t="s">
        <v>23766</v>
      </c>
      <c r="F3400" s="226"/>
    </row>
    <row r="3401" spans="1:6">
      <c r="A3401">
        <v>4233</v>
      </c>
      <c r="B3401" t="s">
        <v>23767</v>
      </c>
      <c r="C3401" t="s">
        <v>2745</v>
      </c>
      <c r="D3401" t="s">
        <v>2160</v>
      </c>
      <c r="E3401" s="557" t="s">
        <v>23610</v>
      </c>
      <c r="F3401" s="225"/>
    </row>
    <row r="3402" spans="1:6">
      <c r="A3402">
        <v>41001</v>
      </c>
      <c r="B3402" t="s">
        <v>23768</v>
      </c>
      <c r="C3402" t="s">
        <v>2754</v>
      </c>
      <c r="D3402" t="s">
        <v>2160</v>
      </c>
      <c r="E3402" s="557" t="s">
        <v>23769</v>
      </c>
      <c r="F3402" s="226"/>
    </row>
    <row r="3403" spans="1:6">
      <c r="A3403">
        <v>2</v>
      </c>
      <c r="B3403" t="s">
        <v>23770</v>
      </c>
      <c r="C3403" t="s">
        <v>2750</v>
      </c>
      <c r="D3403" t="s">
        <v>2160</v>
      </c>
      <c r="E3403" s="557" t="s">
        <v>18659</v>
      </c>
      <c r="F3403" s="225"/>
    </row>
    <row r="3404" spans="1:6">
      <c r="A3404">
        <v>36517</v>
      </c>
      <c r="B3404" t="s">
        <v>23771</v>
      </c>
      <c r="C3404" t="s">
        <v>2747</v>
      </c>
      <c r="D3404" t="s">
        <v>2160</v>
      </c>
      <c r="E3404" s="557" t="s">
        <v>17871</v>
      </c>
      <c r="F3404" s="226"/>
    </row>
    <row r="3405" spans="1:6">
      <c r="A3405">
        <v>4262</v>
      </c>
      <c r="B3405" t="s">
        <v>23772</v>
      </c>
      <c r="C3405" t="s">
        <v>2747</v>
      </c>
      <c r="D3405" t="s">
        <v>2746</v>
      </c>
      <c r="E3405" s="557" t="s">
        <v>11885</v>
      </c>
      <c r="F3405" s="225"/>
    </row>
    <row r="3406" spans="1:6">
      <c r="A3406">
        <v>4263</v>
      </c>
      <c r="B3406" t="s">
        <v>23773</v>
      </c>
      <c r="C3406" t="s">
        <v>2747</v>
      </c>
      <c r="D3406" t="s">
        <v>2160</v>
      </c>
      <c r="E3406" s="557" t="s">
        <v>17872</v>
      </c>
      <c r="F3406" s="226"/>
    </row>
    <row r="3407" spans="1:6">
      <c r="A3407">
        <v>36518</v>
      </c>
      <c r="B3407" t="s">
        <v>23774</v>
      </c>
      <c r="C3407" t="s">
        <v>2747</v>
      </c>
      <c r="D3407" t="s">
        <v>2160</v>
      </c>
      <c r="E3407" s="557" t="s">
        <v>17873</v>
      </c>
      <c r="F3407" s="225"/>
    </row>
    <row r="3408" spans="1:6">
      <c r="A3408">
        <v>14221</v>
      </c>
      <c r="B3408" t="s">
        <v>23775</v>
      </c>
      <c r="C3408" t="s">
        <v>2747</v>
      </c>
      <c r="D3408" t="s">
        <v>2160</v>
      </c>
      <c r="E3408" s="557" t="s">
        <v>17874</v>
      </c>
      <c r="F3408" s="226"/>
    </row>
    <row r="3409" spans="1:6">
      <c r="A3409">
        <v>38402</v>
      </c>
      <c r="B3409" t="s">
        <v>23776</v>
      </c>
      <c r="C3409" t="s">
        <v>2747</v>
      </c>
      <c r="D3409" t="s">
        <v>2160</v>
      </c>
      <c r="E3409" s="557" t="s">
        <v>5810</v>
      </c>
      <c r="F3409" s="225"/>
    </row>
    <row r="3410" spans="1:6">
      <c r="A3410">
        <v>3412</v>
      </c>
      <c r="B3410" t="s">
        <v>23777</v>
      </c>
      <c r="C3410" t="s">
        <v>2748</v>
      </c>
      <c r="D3410" t="s">
        <v>2160</v>
      </c>
      <c r="E3410" s="557" t="s">
        <v>11217</v>
      </c>
      <c r="F3410" s="226"/>
    </row>
    <row r="3411" spans="1:6">
      <c r="A3411">
        <v>3413</v>
      </c>
      <c r="B3411" t="s">
        <v>23778</v>
      </c>
      <c r="C3411" t="s">
        <v>2748</v>
      </c>
      <c r="D3411" t="s">
        <v>2160</v>
      </c>
      <c r="E3411" s="557" t="s">
        <v>9062</v>
      </c>
      <c r="F3411" s="225"/>
    </row>
    <row r="3412" spans="1:6">
      <c r="A3412">
        <v>39744</v>
      </c>
      <c r="B3412" t="s">
        <v>23779</v>
      </c>
      <c r="C3412" t="s">
        <v>2748</v>
      </c>
      <c r="D3412" t="s">
        <v>2160</v>
      </c>
      <c r="E3412" s="557" t="s">
        <v>12169</v>
      </c>
      <c r="F3412" s="226"/>
    </row>
    <row r="3413" spans="1:6">
      <c r="A3413">
        <v>39745</v>
      </c>
      <c r="B3413" t="s">
        <v>23780</v>
      </c>
      <c r="C3413" t="s">
        <v>2748</v>
      </c>
      <c r="D3413" t="s">
        <v>2160</v>
      </c>
      <c r="E3413" s="557" t="s">
        <v>11707</v>
      </c>
      <c r="F3413" s="225"/>
    </row>
    <row r="3414" spans="1:6">
      <c r="A3414">
        <v>39637</v>
      </c>
      <c r="B3414" t="s">
        <v>23781</v>
      </c>
      <c r="C3414" t="s">
        <v>2748</v>
      </c>
      <c r="D3414" t="s">
        <v>2160</v>
      </c>
      <c r="E3414" s="557" t="s">
        <v>23782</v>
      </c>
      <c r="F3414" s="226"/>
    </row>
    <row r="3415" spans="1:6">
      <c r="A3415">
        <v>39638</v>
      </c>
      <c r="B3415" t="s">
        <v>23783</v>
      </c>
      <c r="C3415" t="s">
        <v>2748</v>
      </c>
      <c r="D3415" t="s">
        <v>2160</v>
      </c>
      <c r="E3415" s="557" t="s">
        <v>23784</v>
      </c>
      <c r="F3415" s="225"/>
    </row>
    <row r="3416" spans="1:6">
      <c r="A3416">
        <v>39639</v>
      </c>
      <c r="B3416" t="s">
        <v>23785</v>
      </c>
      <c r="C3416" t="s">
        <v>2748</v>
      </c>
      <c r="D3416" t="s">
        <v>2160</v>
      </c>
      <c r="E3416" s="557" t="s">
        <v>23786</v>
      </c>
      <c r="F3416" s="226"/>
    </row>
    <row r="3417" spans="1:6">
      <c r="A3417">
        <v>39517</v>
      </c>
      <c r="B3417" t="s">
        <v>23787</v>
      </c>
      <c r="C3417" t="s">
        <v>2748</v>
      </c>
      <c r="D3417" t="s">
        <v>2749</v>
      </c>
      <c r="E3417" s="557" t="s">
        <v>23788</v>
      </c>
      <c r="F3417" s="225"/>
    </row>
    <row r="3418" spans="1:6">
      <c r="A3418">
        <v>39518</v>
      </c>
      <c r="B3418" t="s">
        <v>23789</v>
      </c>
      <c r="C3418" t="s">
        <v>2748</v>
      </c>
      <c r="D3418" t="s">
        <v>2749</v>
      </c>
      <c r="E3418" s="557" t="s">
        <v>23790</v>
      </c>
      <c r="F3418" s="226"/>
    </row>
    <row r="3419" spans="1:6">
      <c r="A3419">
        <v>38366</v>
      </c>
      <c r="B3419" t="s">
        <v>23791</v>
      </c>
      <c r="C3419" t="s">
        <v>2748</v>
      </c>
      <c r="D3419" t="s">
        <v>2160</v>
      </c>
      <c r="E3419" s="557" t="s">
        <v>11252</v>
      </c>
      <c r="F3419" s="225"/>
    </row>
    <row r="3420" spans="1:6">
      <c r="A3420">
        <v>11703</v>
      </c>
      <c r="B3420" t="s">
        <v>23792</v>
      </c>
      <c r="C3420" t="s">
        <v>2747</v>
      </c>
      <c r="D3420" t="s">
        <v>2160</v>
      </c>
      <c r="E3420" s="557" t="s">
        <v>19584</v>
      </c>
      <c r="F3420" s="226"/>
    </row>
    <row r="3421" spans="1:6">
      <c r="A3421">
        <v>37400</v>
      </c>
      <c r="B3421" t="s">
        <v>23793</v>
      </c>
      <c r="C3421" t="s">
        <v>2747</v>
      </c>
      <c r="D3421" t="s">
        <v>2160</v>
      </c>
      <c r="E3421" s="557" t="s">
        <v>23794</v>
      </c>
      <c r="F3421" s="225"/>
    </row>
    <row r="3422" spans="1:6">
      <c r="A3422">
        <v>25400</v>
      </c>
      <c r="B3422" t="s">
        <v>23795</v>
      </c>
      <c r="C3422" t="s">
        <v>2747</v>
      </c>
      <c r="D3422" t="s">
        <v>2160</v>
      </c>
      <c r="E3422" s="557" t="s">
        <v>23796</v>
      </c>
      <c r="F3422" s="226"/>
    </row>
    <row r="3423" spans="1:6">
      <c r="A3423">
        <v>4276</v>
      </c>
      <c r="B3423" t="s">
        <v>23797</v>
      </c>
      <c r="C3423" t="s">
        <v>2747</v>
      </c>
      <c r="D3423" t="s">
        <v>2160</v>
      </c>
      <c r="E3423" s="557" t="s">
        <v>23798</v>
      </c>
      <c r="F3423" s="225"/>
    </row>
    <row r="3424" spans="1:6">
      <c r="A3424">
        <v>4273</v>
      </c>
      <c r="B3424" t="s">
        <v>23799</v>
      </c>
      <c r="C3424" t="s">
        <v>2747</v>
      </c>
      <c r="D3424" t="s">
        <v>2160</v>
      </c>
      <c r="E3424" s="557" t="s">
        <v>23800</v>
      </c>
      <c r="F3424" s="226"/>
    </row>
    <row r="3425" spans="1:6">
      <c r="A3425">
        <v>4274</v>
      </c>
      <c r="B3425" t="s">
        <v>23801</v>
      </c>
      <c r="C3425" t="s">
        <v>2747</v>
      </c>
      <c r="D3425" t="s">
        <v>2746</v>
      </c>
      <c r="E3425" s="557" t="s">
        <v>12719</v>
      </c>
      <c r="F3425" s="225"/>
    </row>
    <row r="3426" spans="1:6">
      <c r="A3426">
        <v>39438</v>
      </c>
      <c r="B3426" t="s">
        <v>23802</v>
      </c>
      <c r="C3426" t="s">
        <v>2747</v>
      </c>
      <c r="D3426" t="s">
        <v>2749</v>
      </c>
      <c r="E3426" s="557" t="s">
        <v>4703</v>
      </c>
      <c r="F3426" s="226"/>
    </row>
    <row r="3427" spans="1:6">
      <c r="A3427">
        <v>11963</v>
      </c>
      <c r="B3427" t="s">
        <v>23803</v>
      </c>
      <c r="C3427" t="s">
        <v>2747</v>
      </c>
      <c r="D3427" t="s">
        <v>2749</v>
      </c>
      <c r="E3427" s="557" t="s">
        <v>9064</v>
      </c>
      <c r="F3427" s="225"/>
    </row>
    <row r="3428" spans="1:6">
      <c r="A3428">
        <v>11964</v>
      </c>
      <c r="B3428" t="s">
        <v>23804</v>
      </c>
      <c r="C3428" t="s">
        <v>2747</v>
      </c>
      <c r="D3428" t="s">
        <v>2749</v>
      </c>
      <c r="E3428" s="557" t="s">
        <v>5023</v>
      </c>
      <c r="F3428" s="226"/>
    </row>
    <row r="3429" spans="1:6">
      <c r="A3429">
        <v>4379</v>
      </c>
      <c r="B3429" t="s">
        <v>23805</v>
      </c>
      <c r="C3429" t="s">
        <v>2747</v>
      </c>
      <c r="D3429" t="s">
        <v>2749</v>
      </c>
      <c r="E3429" s="557" t="s">
        <v>4450</v>
      </c>
      <c r="F3429" s="225"/>
    </row>
    <row r="3430" spans="1:6">
      <c r="A3430">
        <v>4377</v>
      </c>
      <c r="B3430" t="s">
        <v>23806</v>
      </c>
      <c r="C3430" t="s">
        <v>2747</v>
      </c>
      <c r="D3430" t="s">
        <v>2749</v>
      </c>
      <c r="E3430" s="557" t="s">
        <v>4426</v>
      </c>
      <c r="F3430" s="226"/>
    </row>
    <row r="3431" spans="1:6">
      <c r="A3431">
        <v>4356</v>
      </c>
      <c r="B3431" t="s">
        <v>23807</v>
      </c>
      <c r="C3431" t="s">
        <v>2747</v>
      </c>
      <c r="D3431" t="s">
        <v>2749</v>
      </c>
      <c r="E3431" s="557" t="s">
        <v>4703</v>
      </c>
      <c r="F3431" s="225"/>
    </row>
    <row r="3432" spans="1:6">
      <c r="A3432">
        <v>13246</v>
      </c>
      <c r="B3432" t="s">
        <v>23808</v>
      </c>
      <c r="C3432" t="s">
        <v>2747</v>
      </c>
      <c r="D3432" t="s">
        <v>2749</v>
      </c>
      <c r="E3432" s="557" t="s">
        <v>4950</v>
      </c>
      <c r="F3432" s="226"/>
    </row>
    <row r="3433" spans="1:6">
      <c r="A3433">
        <v>4346</v>
      </c>
      <c r="B3433" t="s">
        <v>23809</v>
      </c>
      <c r="C3433" t="s">
        <v>2747</v>
      </c>
      <c r="D3433" t="s">
        <v>2749</v>
      </c>
      <c r="E3433" s="557" t="s">
        <v>5825</v>
      </c>
      <c r="F3433" s="225"/>
    </row>
    <row r="3434" spans="1:6">
      <c r="A3434">
        <v>11955</v>
      </c>
      <c r="B3434" t="s">
        <v>23810</v>
      </c>
      <c r="C3434" t="s">
        <v>2747</v>
      </c>
      <c r="D3434" t="s">
        <v>2749</v>
      </c>
      <c r="E3434" s="557" t="s">
        <v>12285</v>
      </c>
      <c r="F3434" s="226"/>
    </row>
    <row r="3435" spans="1:6">
      <c r="A3435">
        <v>11960</v>
      </c>
      <c r="B3435" t="s">
        <v>23811</v>
      </c>
      <c r="C3435" t="s">
        <v>2747</v>
      </c>
      <c r="D3435" t="s">
        <v>2749</v>
      </c>
      <c r="E3435" s="557" t="s">
        <v>4782</v>
      </c>
      <c r="F3435" s="225"/>
    </row>
    <row r="3436" spans="1:6">
      <c r="A3436">
        <v>4333</v>
      </c>
      <c r="B3436" t="s">
        <v>23812</v>
      </c>
      <c r="C3436" t="s">
        <v>2747</v>
      </c>
      <c r="D3436" t="s">
        <v>2749</v>
      </c>
      <c r="E3436" s="557" t="s">
        <v>4703</v>
      </c>
      <c r="F3436" s="226"/>
    </row>
    <row r="3437" spans="1:6">
      <c r="A3437">
        <v>4358</v>
      </c>
      <c r="B3437" t="s">
        <v>23813</v>
      </c>
      <c r="C3437" t="s">
        <v>2747</v>
      </c>
      <c r="D3437" t="s">
        <v>2749</v>
      </c>
      <c r="E3437" s="557" t="s">
        <v>4948</v>
      </c>
      <c r="F3437" s="225"/>
    </row>
    <row r="3438" spans="1:6">
      <c r="A3438">
        <v>39435</v>
      </c>
      <c r="B3438" t="s">
        <v>23814</v>
      </c>
      <c r="C3438" t="s">
        <v>2747</v>
      </c>
      <c r="D3438" t="s">
        <v>2749</v>
      </c>
      <c r="E3438" s="557" t="s">
        <v>5123</v>
      </c>
      <c r="F3438" s="226"/>
    </row>
    <row r="3439" spans="1:6">
      <c r="A3439">
        <v>39436</v>
      </c>
      <c r="B3439" t="s">
        <v>23815</v>
      </c>
      <c r="C3439" t="s">
        <v>2747</v>
      </c>
      <c r="D3439" t="s">
        <v>2749</v>
      </c>
      <c r="E3439" s="557" t="s">
        <v>4789</v>
      </c>
      <c r="F3439" s="225"/>
    </row>
    <row r="3440" spans="1:6">
      <c r="A3440">
        <v>39437</v>
      </c>
      <c r="B3440" t="s">
        <v>23816</v>
      </c>
      <c r="C3440" t="s">
        <v>2747</v>
      </c>
      <c r="D3440" t="s">
        <v>2749</v>
      </c>
      <c r="E3440" s="557" t="s">
        <v>4653</v>
      </c>
      <c r="F3440" s="226"/>
    </row>
    <row r="3441" spans="1:6">
      <c r="A3441">
        <v>39439</v>
      </c>
      <c r="B3441" t="s">
        <v>23817</v>
      </c>
      <c r="C3441" t="s">
        <v>2747</v>
      </c>
      <c r="D3441" t="s">
        <v>2749</v>
      </c>
      <c r="E3441" s="557" t="s">
        <v>4638</v>
      </c>
      <c r="F3441" s="225"/>
    </row>
    <row r="3442" spans="1:6">
      <c r="A3442">
        <v>39440</v>
      </c>
      <c r="B3442" t="s">
        <v>23818</v>
      </c>
      <c r="C3442" t="s">
        <v>2747</v>
      </c>
      <c r="D3442" t="s">
        <v>2749</v>
      </c>
      <c r="E3442" s="557" t="s">
        <v>4829</v>
      </c>
      <c r="F3442" s="226"/>
    </row>
    <row r="3443" spans="1:6">
      <c r="A3443">
        <v>39441</v>
      </c>
      <c r="B3443" t="s">
        <v>23819</v>
      </c>
      <c r="C3443" t="s">
        <v>2747</v>
      </c>
      <c r="D3443" t="s">
        <v>2749</v>
      </c>
      <c r="E3443" s="557" t="s">
        <v>4703</v>
      </c>
      <c r="F3443" s="225"/>
    </row>
    <row r="3444" spans="1:6">
      <c r="A3444">
        <v>39442</v>
      </c>
      <c r="B3444" t="s">
        <v>23820</v>
      </c>
      <c r="C3444" t="s">
        <v>2747</v>
      </c>
      <c r="D3444" t="s">
        <v>2749</v>
      </c>
      <c r="E3444" s="557" t="s">
        <v>4426</v>
      </c>
      <c r="F3444" s="226"/>
    </row>
    <row r="3445" spans="1:6">
      <c r="A3445">
        <v>39443</v>
      </c>
      <c r="B3445" t="s">
        <v>23821</v>
      </c>
      <c r="C3445" t="s">
        <v>2747</v>
      </c>
      <c r="D3445" t="s">
        <v>2749</v>
      </c>
      <c r="E3445" s="557" t="s">
        <v>4481</v>
      </c>
      <c r="F3445" s="225"/>
    </row>
    <row r="3446" spans="1:6">
      <c r="A3446">
        <v>4329</v>
      </c>
      <c r="B3446" t="s">
        <v>23822</v>
      </c>
      <c r="C3446" t="s">
        <v>2747</v>
      </c>
      <c r="D3446" t="s">
        <v>2749</v>
      </c>
      <c r="E3446" s="557" t="s">
        <v>8792</v>
      </c>
      <c r="F3446" s="226"/>
    </row>
    <row r="3447" spans="1:6">
      <c r="A3447">
        <v>4383</v>
      </c>
      <c r="B3447" t="s">
        <v>23823</v>
      </c>
      <c r="C3447" t="s">
        <v>2747</v>
      </c>
      <c r="D3447" t="s">
        <v>2749</v>
      </c>
      <c r="E3447" s="557" t="s">
        <v>8916</v>
      </c>
      <c r="F3447" s="225"/>
    </row>
    <row r="3448" spans="1:6">
      <c r="A3448">
        <v>4344</v>
      </c>
      <c r="B3448" t="s">
        <v>23824</v>
      </c>
      <c r="C3448" t="s">
        <v>2747</v>
      </c>
      <c r="D3448" t="s">
        <v>2749</v>
      </c>
      <c r="E3448" s="557" t="s">
        <v>12215</v>
      </c>
      <c r="F3448" s="226"/>
    </row>
    <row r="3449" spans="1:6">
      <c r="A3449">
        <v>436</v>
      </c>
      <c r="B3449" t="s">
        <v>23825</v>
      </c>
      <c r="C3449" t="s">
        <v>2747</v>
      </c>
      <c r="D3449" t="s">
        <v>2749</v>
      </c>
      <c r="E3449" s="557" t="s">
        <v>6508</v>
      </c>
      <c r="F3449" s="225"/>
    </row>
    <row r="3450" spans="1:6">
      <c r="A3450">
        <v>442</v>
      </c>
      <c r="B3450" t="s">
        <v>23826</v>
      </c>
      <c r="C3450" t="s">
        <v>2747</v>
      </c>
      <c r="D3450" t="s">
        <v>2749</v>
      </c>
      <c r="E3450" s="557" t="s">
        <v>5199</v>
      </c>
      <c r="F3450" s="226"/>
    </row>
    <row r="3451" spans="1:6">
      <c r="A3451">
        <v>11953</v>
      </c>
      <c r="B3451" t="s">
        <v>23827</v>
      </c>
      <c r="C3451" t="s">
        <v>2747</v>
      </c>
      <c r="D3451" t="s">
        <v>2749</v>
      </c>
      <c r="E3451" s="557" t="s">
        <v>4981</v>
      </c>
      <c r="F3451" s="225"/>
    </row>
    <row r="3452" spans="1:6">
      <c r="A3452">
        <v>4335</v>
      </c>
      <c r="B3452" t="s">
        <v>23828</v>
      </c>
      <c r="C3452" t="s">
        <v>2747</v>
      </c>
      <c r="D3452" t="s">
        <v>2749</v>
      </c>
      <c r="E3452" s="557" t="s">
        <v>12171</v>
      </c>
      <c r="F3452" s="226"/>
    </row>
    <row r="3453" spans="1:6">
      <c r="A3453">
        <v>4334</v>
      </c>
      <c r="B3453" t="s">
        <v>23829</v>
      </c>
      <c r="C3453" t="s">
        <v>2747</v>
      </c>
      <c r="D3453" t="s">
        <v>2749</v>
      </c>
      <c r="E3453" s="557" t="s">
        <v>11736</v>
      </c>
      <c r="F3453" s="225"/>
    </row>
    <row r="3454" spans="1:6">
      <c r="A3454">
        <v>4343</v>
      </c>
      <c r="B3454" t="s">
        <v>23830</v>
      </c>
      <c r="C3454" t="s">
        <v>2747</v>
      </c>
      <c r="D3454" t="s">
        <v>2749</v>
      </c>
      <c r="E3454" s="557" t="s">
        <v>4836</v>
      </c>
      <c r="F3454" s="226"/>
    </row>
    <row r="3455" spans="1:6">
      <c r="A3455">
        <v>430</v>
      </c>
      <c r="B3455" t="s">
        <v>23831</v>
      </c>
      <c r="C3455" t="s">
        <v>2747</v>
      </c>
      <c r="D3455" t="s">
        <v>2749</v>
      </c>
      <c r="E3455" s="557" t="s">
        <v>6599</v>
      </c>
      <c r="F3455" s="225"/>
    </row>
    <row r="3456" spans="1:6">
      <c r="A3456">
        <v>441</v>
      </c>
      <c r="B3456" t="s">
        <v>23832</v>
      </c>
      <c r="C3456" t="s">
        <v>2747</v>
      </c>
      <c r="D3456" t="s">
        <v>2749</v>
      </c>
      <c r="E3456" s="557" t="s">
        <v>8838</v>
      </c>
      <c r="F3456" s="226"/>
    </row>
    <row r="3457" spans="1:6">
      <c r="A3457">
        <v>431</v>
      </c>
      <c r="B3457" t="s">
        <v>23833</v>
      </c>
      <c r="C3457" t="s">
        <v>2747</v>
      </c>
      <c r="D3457" t="s">
        <v>2749</v>
      </c>
      <c r="E3457" s="557" t="s">
        <v>9047</v>
      </c>
      <c r="F3457" s="225"/>
    </row>
    <row r="3458" spans="1:6">
      <c r="A3458">
        <v>432</v>
      </c>
      <c r="B3458" t="s">
        <v>23834</v>
      </c>
      <c r="C3458" t="s">
        <v>2747</v>
      </c>
      <c r="D3458" t="s">
        <v>2749</v>
      </c>
      <c r="E3458" s="557" t="s">
        <v>8805</v>
      </c>
      <c r="F3458" s="226"/>
    </row>
    <row r="3459" spans="1:6">
      <c r="A3459">
        <v>429</v>
      </c>
      <c r="B3459" t="s">
        <v>23835</v>
      </c>
      <c r="C3459" t="s">
        <v>2747</v>
      </c>
      <c r="D3459" t="s">
        <v>2749</v>
      </c>
      <c r="E3459" s="557" t="s">
        <v>11215</v>
      </c>
      <c r="F3459" s="225"/>
    </row>
    <row r="3460" spans="1:6">
      <c r="A3460">
        <v>439</v>
      </c>
      <c r="B3460" t="s">
        <v>23836</v>
      </c>
      <c r="C3460" t="s">
        <v>2747</v>
      </c>
      <c r="D3460" t="s">
        <v>2749</v>
      </c>
      <c r="E3460" s="557" t="s">
        <v>11735</v>
      </c>
      <c r="F3460" s="226"/>
    </row>
    <row r="3461" spans="1:6">
      <c r="A3461">
        <v>433</v>
      </c>
      <c r="B3461" t="s">
        <v>23837</v>
      </c>
      <c r="C3461" t="s">
        <v>2747</v>
      </c>
      <c r="D3461" t="s">
        <v>2749</v>
      </c>
      <c r="E3461" s="557" t="s">
        <v>11936</v>
      </c>
      <c r="F3461" s="225"/>
    </row>
    <row r="3462" spans="1:6">
      <c r="A3462">
        <v>437</v>
      </c>
      <c r="B3462" t="s">
        <v>23838</v>
      </c>
      <c r="C3462" t="s">
        <v>2747</v>
      </c>
      <c r="D3462" t="s">
        <v>2749</v>
      </c>
      <c r="E3462" s="557" t="s">
        <v>6736</v>
      </c>
      <c r="F3462" s="226"/>
    </row>
    <row r="3463" spans="1:6">
      <c r="A3463">
        <v>11790</v>
      </c>
      <c r="B3463" t="s">
        <v>23839</v>
      </c>
      <c r="C3463" t="s">
        <v>2747</v>
      </c>
      <c r="D3463" t="s">
        <v>2749</v>
      </c>
      <c r="E3463" s="557" t="s">
        <v>12134</v>
      </c>
      <c r="F3463" s="225"/>
    </row>
    <row r="3464" spans="1:6">
      <c r="A3464">
        <v>428</v>
      </c>
      <c r="B3464" t="s">
        <v>23840</v>
      </c>
      <c r="C3464" t="s">
        <v>2747</v>
      </c>
      <c r="D3464" t="s">
        <v>2749</v>
      </c>
      <c r="E3464" s="557" t="s">
        <v>11905</v>
      </c>
      <c r="F3464" s="226"/>
    </row>
    <row r="3465" spans="1:6">
      <c r="A3465">
        <v>4384</v>
      </c>
      <c r="B3465" t="s">
        <v>23841</v>
      </c>
      <c r="C3465" t="s">
        <v>2747</v>
      </c>
      <c r="D3465" t="s">
        <v>2749</v>
      </c>
      <c r="E3465" s="557" t="s">
        <v>23842</v>
      </c>
      <c r="F3465" s="225"/>
    </row>
    <row r="3466" spans="1:6">
      <c r="A3466">
        <v>4351</v>
      </c>
      <c r="B3466" t="s">
        <v>23843</v>
      </c>
      <c r="C3466" t="s">
        <v>2747</v>
      </c>
      <c r="D3466" t="s">
        <v>2749</v>
      </c>
      <c r="E3466" s="557" t="s">
        <v>16051</v>
      </c>
      <c r="F3466" s="226"/>
    </row>
    <row r="3467" spans="1:6">
      <c r="A3467">
        <v>11054</v>
      </c>
      <c r="B3467" t="s">
        <v>23844</v>
      </c>
      <c r="C3467" t="s">
        <v>2747</v>
      </c>
      <c r="D3467" t="s">
        <v>2160</v>
      </c>
      <c r="E3467" s="557" t="s">
        <v>4587</v>
      </c>
      <c r="F3467" s="225"/>
    </row>
    <row r="3468" spans="1:6">
      <c r="A3468">
        <v>11055</v>
      </c>
      <c r="B3468" t="s">
        <v>23845</v>
      </c>
      <c r="C3468" t="s">
        <v>2747</v>
      </c>
      <c r="D3468" t="s">
        <v>2160</v>
      </c>
      <c r="E3468" s="557" t="s">
        <v>5271</v>
      </c>
      <c r="F3468" s="226"/>
    </row>
    <row r="3469" spans="1:6">
      <c r="A3469">
        <v>11056</v>
      </c>
      <c r="B3469" t="s">
        <v>23846</v>
      </c>
      <c r="C3469" t="s">
        <v>2747</v>
      </c>
      <c r="D3469" t="s">
        <v>2160</v>
      </c>
      <c r="E3469" s="557" t="s">
        <v>4782</v>
      </c>
      <c r="F3469" s="225"/>
    </row>
    <row r="3470" spans="1:6">
      <c r="A3470">
        <v>11057</v>
      </c>
      <c r="B3470" t="s">
        <v>23847</v>
      </c>
      <c r="C3470" t="s">
        <v>2747</v>
      </c>
      <c r="D3470" t="s">
        <v>2160</v>
      </c>
      <c r="E3470" s="557" t="s">
        <v>4532</v>
      </c>
      <c r="F3470" s="226"/>
    </row>
    <row r="3471" spans="1:6">
      <c r="A3471">
        <v>11059</v>
      </c>
      <c r="B3471" t="s">
        <v>23848</v>
      </c>
      <c r="C3471" t="s">
        <v>2747</v>
      </c>
      <c r="D3471" t="s">
        <v>2160</v>
      </c>
      <c r="E3471" s="557" t="s">
        <v>5264</v>
      </c>
      <c r="F3471" s="225"/>
    </row>
    <row r="3472" spans="1:6">
      <c r="A3472">
        <v>11058</v>
      </c>
      <c r="B3472" t="s">
        <v>23849</v>
      </c>
      <c r="C3472" t="s">
        <v>2747</v>
      </c>
      <c r="D3472" t="s">
        <v>2160</v>
      </c>
      <c r="E3472" s="557" t="s">
        <v>4621</v>
      </c>
      <c r="F3472" s="226"/>
    </row>
    <row r="3473" spans="1:6">
      <c r="A3473">
        <v>4380</v>
      </c>
      <c r="B3473" t="s">
        <v>23850</v>
      </c>
      <c r="C3473" t="s">
        <v>2747</v>
      </c>
      <c r="D3473" t="s">
        <v>2160</v>
      </c>
      <c r="E3473" s="557" t="s">
        <v>8791</v>
      </c>
      <c r="F3473" s="225"/>
    </row>
    <row r="3474" spans="1:6">
      <c r="A3474">
        <v>4299</v>
      </c>
      <c r="B3474" t="s">
        <v>23851</v>
      </c>
      <c r="C3474" t="s">
        <v>2747</v>
      </c>
      <c r="D3474" t="s">
        <v>2746</v>
      </c>
      <c r="E3474" s="557" t="s">
        <v>5355</v>
      </c>
      <c r="F3474" s="226"/>
    </row>
    <row r="3475" spans="1:6">
      <c r="A3475">
        <v>4304</v>
      </c>
      <c r="B3475" t="s">
        <v>23852</v>
      </c>
      <c r="C3475" t="s">
        <v>2747</v>
      </c>
      <c r="D3475" t="s">
        <v>2160</v>
      </c>
      <c r="E3475" s="557" t="s">
        <v>12149</v>
      </c>
      <c r="F3475" s="225"/>
    </row>
    <row r="3476" spans="1:6">
      <c r="A3476">
        <v>4305</v>
      </c>
      <c r="B3476" t="s">
        <v>23853</v>
      </c>
      <c r="C3476" t="s">
        <v>2747</v>
      </c>
      <c r="D3476" t="s">
        <v>2160</v>
      </c>
      <c r="E3476" s="557" t="s">
        <v>7948</v>
      </c>
      <c r="F3476" s="226"/>
    </row>
    <row r="3477" spans="1:6">
      <c r="A3477">
        <v>4306</v>
      </c>
      <c r="B3477" t="s">
        <v>23854</v>
      </c>
      <c r="C3477" t="s">
        <v>2747</v>
      </c>
      <c r="D3477" t="s">
        <v>2160</v>
      </c>
      <c r="E3477" s="557" t="s">
        <v>11205</v>
      </c>
      <c r="F3477" s="225"/>
    </row>
    <row r="3478" spans="1:6">
      <c r="A3478">
        <v>4308</v>
      </c>
      <c r="B3478" t="s">
        <v>23855</v>
      </c>
      <c r="C3478" t="s">
        <v>2747</v>
      </c>
      <c r="D3478" t="s">
        <v>2160</v>
      </c>
      <c r="E3478" s="557" t="s">
        <v>8254</v>
      </c>
      <c r="F3478" s="226"/>
    </row>
    <row r="3479" spans="1:6">
      <c r="A3479">
        <v>4302</v>
      </c>
      <c r="B3479" t="s">
        <v>23856</v>
      </c>
      <c r="C3479" t="s">
        <v>2747</v>
      </c>
      <c r="D3479" t="s">
        <v>2160</v>
      </c>
      <c r="E3479" s="557" t="s">
        <v>4150</v>
      </c>
      <c r="F3479" s="225"/>
    </row>
    <row r="3480" spans="1:6">
      <c r="A3480">
        <v>4300</v>
      </c>
      <c r="B3480" t="s">
        <v>23857</v>
      </c>
      <c r="C3480" t="s">
        <v>2747</v>
      </c>
      <c r="D3480" t="s">
        <v>2160</v>
      </c>
      <c r="E3480" s="557" t="s">
        <v>12173</v>
      </c>
      <c r="F3480" s="226"/>
    </row>
    <row r="3481" spans="1:6">
      <c r="A3481">
        <v>4301</v>
      </c>
      <c r="B3481" t="s">
        <v>23858</v>
      </c>
      <c r="C3481" t="s">
        <v>2747</v>
      </c>
      <c r="D3481" t="s">
        <v>2160</v>
      </c>
      <c r="E3481" s="557" t="s">
        <v>7739</v>
      </c>
      <c r="F3481" s="225"/>
    </row>
    <row r="3482" spans="1:6">
      <c r="A3482">
        <v>4320</v>
      </c>
      <c r="B3482" t="s">
        <v>23859</v>
      </c>
      <c r="C3482" t="s">
        <v>2747</v>
      </c>
      <c r="D3482" t="s">
        <v>2160</v>
      </c>
      <c r="E3482" s="557" t="s">
        <v>5845</v>
      </c>
      <c r="F3482" s="226"/>
    </row>
    <row r="3483" spans="1:6">
      <c r="A3483">
        <v>4318</v>
      </c>
      <c r="B3483" t="s">
        <v>23860</v>
      </c>
      <c r="C3483" t="s">
        <v>2747</v>
      </c>
      <c r="D3483" t="s">
        <v>2160</v>
      </c>
      <c r="E3483" s="557" t="s">
        <v>8821</v>
      </c>
      <c r="F3483" s="225"/>
    </row>
    <row r="3484" spans="1:6">
      <c r="A3484">
        <v>40547</v>
      </c>
      <c r="B3484" t="s">
        <v>23861</v>
      </c>
      <c r="C3484" t="s">
        <v>2763</v>
      </c>
      <c r="D3484" t="s">
        <v>2749</v>
      </c>
      <c r="E3484" s="557" t="s">
        <v>6992</v>
      </c>
      <c r="F3484" s="226"/>
    </row>
    <row r="3485" spans="1:6">
      <c r="A3485">
        <v>11962</v>
      </c>
      <c r="B3485" t="s">
        <v>23862</v>
      </c>
      <c r="C3485" t="s">
        <v>2747</v>
      </c>
      <c r="D3485" t="s">
        <v>2749</v>
      </c>
      <c r="E3485" s="557" t="s">
        <v>4653</v>
      </c>
      <c r="F3485" s="225"/>
    </row>
    <row r="3486" spans="1:6">
      <c r="A3486">
        <v>4332</v>
      </c>
      <c r="B3486" t="s">
        <v>23863</v>
      </c>
      <c r="C3486" t="s">
        <v>2747</v>
      </c>
      <c r="D3486" t="s">
        <v>2749</v>
      </c>
      <c r="E3486" s="557" t="s">
        <v>9067</v>
      </c>
      <c r="F3486" s="226"/>
    </row>
    <row r="3487" spans="1:6">
      <c r="A3487">
        <v>4331</v>
      </c>
      <c r="B3487" t="s">
        <v>23864</v>
      </c>
      <c r="C3487" t="s">
        <v>2747</v>
      </c>
      <c r="D3487" t="s">
        <v>2749</v>
      </c>
      <c r="E3487" s="557" t="s">
        <v>18258</v>
      </c>
      <c r="F3487" s="225"/>
    </row>
    <row r="3488" spans="1:6">
      <c r="A3488">
        <v>4336</v>
      </c>
      <c r="B3488" t="s">
        <v>23865</v>
      </c>
      <c r="C3488" t="s">
        <v>2747</v>
      </c>
      <c r="D3488" t="s">
        <v>2749</v>
      </c>
      <c r="E3488" s="557" t="s">
        <v>12056</v>
      </c>
      <c r="F3488" s="226"/>
    </row>
    <row r="3489" spans="1:6">
      <c r="A3489">
        <v>13294</v>
      </c>
      <c r="B3489" t="s">
        <v>23866</v>
      </c>
      <c r="C3489" t="s">
        <v>2747</v>
      </c>
      <c r="D3489" t="s">
        <v>2749</v>
      </c>
      <c r="E3489" s="557" t="s">
        <v>11933</v>
      </c>
      <c r="F3489" s="225"/>
    </row>
    <row r="3490" spans="1:6">
      <c r="A3490">
        <v>11948</v>
      </c>
      <c r="B3490" t="s">
        <v>23867</v>
      </c>
      <c r="C3490" t="s">
        <v>2747</v>
      </c>
      <c r="D3490" t="s">
        <v>2749</v>
      </c>
      <c r="E3490" s="557" t="s">
        <v>18281</v>
      </c>
      <c r="F3490" s="226"/>
    </row>
    <row r="3491" spans="1:6">
      <c r="A3491">
        <v>4382</v>
      </c>
      <c r="B3491" t="s">
        <v>23868</v>
      </c>
      <c r="C3491" t="s">
        <v>2747</v>
      </c>
      <c r="D3491" t="s">
        <v>2749</v>
      </c>
      <c r="E3491" s="557" t="s">
        <v>4472</v>
      </c>
      <c r="F3491" s="225"/>
    </row>
    <row r="3492" spans="1:6">
      <c r="A3492">
        <v>4354</v>
      </c>
      <c r="B3492" t="s">
        <v>23869</v>
      </c>
      <c r="C3492" t="s">
        <v>2747</v>
      </c>
      <c r="D3492" t="s">
        <v>2749</v>
      </c>
      <c r="E3492" s="557" t="s">
        <v>11762</v>
      </c>
      <c r="F3492" s="226"/>
    </row>
    <row r="3493" spans="1:6">
      <c r="A3493">
        <v>40839</v>
      </c>
      <c r="B3493" t="s">
        <v>23870</v>
      </c>
      <c r="C3493" t="s">
        <v>2763</v>
      </c>
      <c r="D3493" t="s">
        <v>2749</v>
      </c>
      <c r="E3493" s="557" t="s">
        <v>23871</v>
      </c>
      <c r="F3493" s="225"/>
    </row>
    <row r="3494" spans="1:6">
      <c r="A3494">
        <v>40552</v>
      </c>
      <c r="B3494" t="s">
        <v>23872</v>
      </c>
      <c r="C3494" t="s">
        <v>2763</v>
      </c>
      <c r="D3494" t="s">
        <v>2749</v>
      </c>
      <c r="E3494" s="557" t="s">
        <v>18708</v>
      </c>
      <c r="F3494" s="226"/>
    </row>
    <row r="3495" spans="1:6">
      <c r="A3495">
        <v>40549</v>
      </c>
      <c r="B3495" t="s">
        <v>23873</v>
      </c>
      <c r="C3495" t="s">
        <v>2763</v>
      </c>
      <c r="D3495" t="s">
        <v>2749</v>
      </c>
      <c r="E3495" s="557" t="s">
        <v>23874</v>
      </c>
      <c r="F3495" s="225"/>
    </row>
    <row r="3496" spans="1:6">
      <c r="A3496">
        <v>4385</v>
      </c>
      <c r="B3496" t="s">
        <v>23875</v>
      </c>
      <c r="C3496" t="s">
        <v>2758</v>
      </c>
      <c r="D3496" t="s">
        <v>2160</v>
      </c>
      <c r="E3496" s="557" t="s">
        <v>23876</v>
      </c>
      <c r="F3496" s="226"/>
    </row>
    <row r="3497" spans="1:6">
      <c r="A3497">
        <v>20078</v>
      </c>
      <c r="B3497" t="s">
        <v>23877</v>
      </c>
      <c r="C3497" t="s">
        <v>2747</v>
      </c>
      <c r="D3497" t="s">
        <v>2160</v>
      </c>
      <c r="E3497" s="557" t="s">
        <v>18605</v>
      </c>
      <c r="F3497" s="225"/>
    </row>
    <row r="3498" spans="1:6">
      <c r="A3498">
        <v>39897</v>
      </c>
      <c r="B3498" t="s">
        <v>23878</v>
      </c>
      <c r="C3498" t="s">
        <v>2747</v>
      </c>
      <c r="D3498" t="s">
        <v>2749</v>
      </c>
      <c r="E3498" s="557" t="s">
        <v>13860</v>
      </c>
      <c r="F3498" s="226"/>
    </row>
    <row r="3499" spans="1:6">
      <c r="A3499">
        <v>118</v>
      </c>
      <c r="B3499" t="s">
        <v>23879</v>
      </c>
      <c r="C3499" t="s">
        <v>2747</v>
      </c>
      <c r="D3499" t="s">
        <v>2160</v>
      </c>
      <c r="E3499" s="557" t="s">
        <v>18590</v>
      </c>
      <c r="F3499" s="225"/>
    </row>
    <row r="3500" spans="1:6">
      <c r="A3500">
        <v>4396</v>
      </c>
      <c r="B3500" t="s">
        <v>23880</v>
      </c>
      <c r="C3500" t="s">
        <v>2748</v>
      </c>
      <c r="D3500" t="s">
        <v>2160</v>
      </c>
      <c r="E3500" s="557" t="s">
        <v>15298</v>
      </c>
      <c r="F3500" s="226"/>
    </row>
    <row r="3501" spans="1:6">
      <c r="A3501">
        <v>36881</v>
      </c>
      <c r="B3501" t="s">
        <v>23881</v>
      </c>
      <c r="C3501" t="s">
        <v>2748</v>
      </c>
      <c r="D3501" t="s">
        <v>2160</v>
      </c>
      <c r="E3501" s="557" t="s">
        <v>23882</v>
      </c>
      <c r="F3501" s="225"/>
    </row>
    <row r="3502" spans="1:6">
      <c r="A3502">
        <v>4397</v>
      </c>
      <c r="B3502" t="s">
        <v>23883</v>
      </c>
      <c r="C3502" t="s">
        <v>2748</v>
      </c>
      <c r="D3502" t="s">
        <v>2160</v>
      </c>
      <c r="E3502" s="557" t="s">
        <v>23884</v>
      </c>
      <c r="F3502" s="226"/>
    </row>
    <row r="3503" spans="1:6">
      <c r="A3503">
        <v>36882</v>
      </c>
      <c r="B3503" t="s">
        <v>23885</v>
      </c>
      <c r="C3503" t="s">
        <v>2748</v>
      </c>
      <c r="D3503" t="s">
        <v>2160</v>
      </c>
      <c r="E3503" s="557" t="s">
        <v>23886</v>
      </c>
      <c r="F3503" s="225"/>
    </row>
    <row r="3504" spans="1:6">
      <c r="A3504">
        <v>4751</v>
      </c>
      <c r="B3504" t="s">
        <v>23887</v>
      </c>
      <c r="C3504" t="s">
        <v>2745</v>
      </c>
      <c r="D3504" t="s">
        <v>2160</v>
      </c>
      <c r="E3504" s="557" t="s">
        <v>18171</v>
      </c>
      <c r="F3504" s="226"/>
    </row>
    <row r="3505" spans="1:6">
      <c r="A3505">
        <v>41066</v>
      </c>
      <c r="B3505" t="s">
        <v>23888</v>
      </c>
      <c r="C3505" t="s">
        <v>2754</v>
      </c>
      <c r="D3505" t="s">
        <v>2160</v>
      </c>
      <c r="E3505" s="557" t="s">
        <v>23889</v>
      </c>
      <c r="F3505" s="225"/>
    </row>
    <row r="3506" spans="1:6">
      <c r="A3506">
        <v>39604</v>
      </c>
      <c r="B3506" t="s">
        <v>23890</v>
      </c>
      <c r="C3506" t="s">
        <v>2747</v>
      </c>
      <c r="D3506" t="s">
        <v>2160</v>
      </c>
      <c r="E3506" s="557" t="s">
        <v>11898</v>
      </c>
      <c r="F3506" s="226"/>
    </row>
    <row r="3507" spans="1:6">
      <c r="A3507">
        <v>39605</v>
      </c>
      <c r="B3507" t="s">
        <v>23891</v>
      </c>
      <c r="C3507" t="s">
        <v>2747</v>
      </c>
      <c r="D3507" t="s">
        <v>2160</v>
      </c>
      <c r="E3507" s="557" t="s">
        <v>12659</v>
      </c>
      <c r="F3507" s="225"/>
    </row>
    <row r="3508" spans="1:6">
      <c r="A3508">
        <v>39606</v>
      </c>
      <c r="B3508" t="s">
        <v>23892</v>
      </c>
      <c r="C3508" t="s">
        <v>2747</v>
      </c>
      <c r="D3508" t="s">
        <v>2160</v>
      </c>
      <c r="E3508" s="557" t="s">
        <v>13478</v>
      </c>
      <c r="F3508" s="226"/>
    </row>
    <row r="3509" spans="1:6">
      <c r="A3509">
        <v>39607</v>
      </c>
      <c r="B3509" t="s">
        <v>23893</v>
      </c>
      <c r="C3509" t="s">
        <v>2747</v>
      </c>
      <c r="D3509" t="s">
        <v>2160</v>
      </c>
      <c r="E3509" s="557" t="s">
        <v>23894</v>
      </c>
      <c r="F3509" s="225"/>
    </row>
    <row r="3510" spans="1:6">
      <c r="A3510">
        <v>39594</v>
      </c>
      <c r="B3510" t="s">
        <v>23895</v>
      </c>
      <c r="C3510" t="s">
        <v>2747</v>
      </c>
      <c r="D3510" t="s">
        <v>2746</v>
      </c>
      <c r="E3510" s="557" t="s">
        <v>23896</v>
      </c>
      <c r="F3510" s="226"/>
    </row>
    <row r="3511" spans="1:6">
      <c r="A3511">
        <v>39596</v>
      </c>
      <c r="B3511" t="s">
        <v>23897</v>
      </c>
      <c r="C3511" t="s">
        <v>2747</v>
      </c>
      <c r="D3511" t="s">
        <v>2160</v>
      </c>
      <c r="E3511" s="557" t="s">
        <v>23898</v>
      </c>
      <c r="F3511" s="225"/>
    </row>
    <row r="3512" spans="1:6">
      <c r="A3512">
        <v>39595</v>
      </c>
      <c r="B3512" t="s">
        <v>23899</v>
      </c>
      <c r="C3512" t="s">
        <v>2747</v>
      </c>
      <c r="D3512" t="s">
        <v>2160</v>
      </c>
      <c r="E3512" s="557" t="s">
        <v>23900</v>
      </c>
      <c r="F3512" s="226"/>
    </row>
    <row r="3513" spans="1:6">
      <c r="A3513">
        <v>39597</v>
      </c>
      <c r="B3513" t="s">
        <v>23901</v>
      </c>
      <c r="C3513" t="s">
        <v>2747</v>
      </c>
      <c r="D3513" t="s">
        <v>2160</v>
      </c>
      <c r="E3513" s="557" t="s">
        <v>23902</v>
      </c>
      <c r="F3513" s="225"/>
    </row>
    <row r="3514" spans="1:6">
      <c r="A3514">
        <v>10731</v>
      </c>
      <c r="B3514" t="s">
        <v>23903</v>
      </c>
      <c r="C3514" t="s">
        <v>2748</v>
      </c>
      <c r="D3514" t="s">
        <v>2746</v>
      </c>
      <c r="E3514" s="557" t="s">
        <v>9112</v>
      </c>
      <c r="F3514" s="226"/>
    </row>
    <row r="3515" spans="1:6">
      <c r="A3515">
        <v>4704</v>
      </c>
      <c r="B3515" t="s">
        <v>23904</v>
      </c>
      <c r="C3515" t="s">
        <v>2748</v>
      </c>
      <c r="D3515" t="s">
        <v>2160</v>
      </c>
      <c r="E3515" s="557" t="s">
        <v>18225</v>
      </c>
      <c r="F3515" s="225"/>
    </row>
    <row r="3516" spans="1:6">
      <c r="A3516">
        <v>10730</v>
      </c>
      <c r="B3516" t="s">
        <v>23905</v>
      </c>
      <c r="C3516" t="s">
        <v>2748</v>
      </c>
      <c r="D3516" t="s">
        <v>2160</v>
      </c>
      <c r="E3516" s="557" t="s">
        <v>23906</v>
      </c>
      <c r="F3516" s="226"/>
    </row>
    <row r="3517" spans="1:6">
      <c r="A3517">
        <v>4729</v>
      </c>
      <c r="B3517" t="s">
        <v>23907</v>
      </c>
      <c r="C3517" t="s">
        <v>2750</v>
      </c>
      <c r="D3517" t="s">
        <v>2160</v>
      </c>
      <c r="E3517" s="557" t="s">
        <v>23908</v>
      </c>
      <c r="F3517" s="225"/>
    </row>
    <row r="3518" spans="1:6">
      <c r="A3518">
        <v>4720</v>
      </c>
      <c r="B3518" t="s">
        <v>23909</v>
      </c>
      <c r="C3518" t="s">
        <v>2750</v>
      </c>
      <c r="D3518" t="s">
        <v>2160</v>
      </c>
      <c r="E3518" s="557" t="s">
        <v>23910</v>
      </c>
      <c r="F3518" s="226"/>
    </row>
    <row r="3519" spans="1:6">
      <c r="A3519">
        <v>4721</v>
      </c>
      <c r="B3519" t="s">
        <v>23911</v>
      </c>
      <c r="C3519" t="s">
        <v>2750</v>
      </c>
      <c r="D3519" t="s">
        <v>2160</v>
      </c>
      <c r="E3519" s="557" t="s">
        <v>23912</v>
      </c>
      <c r="F3519" s="225"/>
    </row>
    <row r="3520" spans="1:6">
      <c r="A3520">
        <v>4718</v>
      </c>
      <c r="B3520" t="s">
        <v>23913</v>
      </c>
      <c r="C3520" t="s">
        <v>2750</v>
      </c>
      <c r="D3520" t="s">
        <v>2746</v>
      </c>
      <c r="E3520" s="557" t="s">
        <v>23914</v>
      </c>
      <c r="F3520" s="226"/>
    </row>
    <row r="3521" spans="1:6">
      <c r="A3521">
        <v>4722</v>
      </c>
      <c r="B3521" t="s">
        <v>23915</v>
      </c>
      <c r="C3521" t="s">
        <v>2750</v>
      </c>
      <c r="D3521" t="s">
        <v>2160</v>
      </c>
      <c r="E3521" s="557" t="s">
        <v>18397</v>
      </c>
      <c r="F3521" s="225"/>
    </row>
    <row r="3522" spans="1:6">
      <c r="A3522">
        <v>4723</v>
      </c>
      <c r="B3522" t="s">
        <v>23916</v>
      </c>
      <c r="C3522" t="s">
        <v>2750</v>
      </c>
      <c r="D3522" t="s">
        <v>2160</v>
      </c>
      <c r="E3522" s="557" t="s">
        <v>23917</v>
      </c>
      <c r="F3522" s="226"/>
    </row>
    <row r="3523" spans="1:6">
      <c r="A3523">
        <v>4727</v>
      </c>
      <c r="B3523" t="s">
        <v>23918</v>
      </c>
      <c r="C3523" t="s">
        <v>2750</v>
      </c>
      <c r="D3523" t="s">
        <v>2160</v>
      </c>
      <c r="E3523" s="557" t="s">
        <v>11970</v>
      </c>
      <c r="F3523" s="225"/>
    </row>
    <row r="3524" spans="1:6">
      <c r="A3524">
        <v>4748</v>
      </c>
      <c r="B3524" t="s">
        <v>23919</v>
      </c>
      <c r="C3524" t="s">
        <v>2750</v>
      </c>
      <c r="D3524" t="s">
        <v>2160</v>
      </c>
      <c r="E3524" s="557" t="s">
        <v>23920</v>
      </c>
      <c r="F3524" s="226"/>
    </row>
    <row r="3525" spans="1:6">
      <c r="A3525">
        <v>4730</v>
      </c>
      <c r="B3525" t="s">
        <v>23921</v>
      </c>
      <c r="C3525" t="s">
        <v>2750</v>
      </c>
      <c r="D3525" t="s">
        <v>2160</v>
      </c>
      <c r="E3525" s="557" t="s">
        <v>14333</v>
      </c>
      <c r="F3525" s="225"/>
    </row>
    <row r="3526" spans="1:6">
      <c r="A3526">
        <v>13186</v>
      </c>
      <c r="B3526" t="s">
        <v>23922</v>
      </c>
      <c r="C3526" t="s">
        <v>2750</v>
      </c>
      <c r="D3526" t="s">
        <v>2160</v>
      </c>
      <c r="E3526" s="557" t="s">
        <v>18280</v>
      </c>
      <c r="F3526" s="226"/>
    </row>
    <row r="3527" spans="1:6">
      <c r="A3527">
        <v>10737</v>
      </c>
      <c r="B3527" t="s">
        <v>23923</v>
      </c>
      <c r="C3527" t="s">
        <v>2748</v>
      </c>
      <c r="D3527" t="s">
        <v>2160</v>
      </c>
      <c r="E3527" s="557" t="s">
        <v>23924</v>
      </c>
      <c r="F3527" s="225"/>
    </row>
    <row r="3528" spans="1:6">
      <c r="A3528">
        <v>10734</v>
      </c>
      <c r="B3528" t="s">
        <v>23925</v>
      </c>
      <c r="C3528" t="s">
        <v>2748</v>
      </c>
      <c r="D3528" t="s">
        <v>2160</v>
      </c>
      <c r="E3528" s="557" t="s">
        <v>22891</v>
      </c>
      <c r="F3528" s="226"/>
    </row>
    <row r="3529" spans="1:6">
      <c r="A3529">
        <v>4708</v>
      </c>
      <c r="B3529" t="s">
        <v>23926</v>
      </c>
      <c r="C3529" t="s">
        <v>2748</v>
      </c>
      <c r="D3529" t="s">
        <v>2160</v>
      </c>
      <c r="E3529" s="557" t="s">
        <v>23927</v>
      </c>
      <c r="F3529" s="225"/>
    </row>
    <row r="3530" spans="1:6">
      <c r="A3530">
        <v>4712</v>
      </c>
      <c r="B3530" t="s">
        <v>23928</v>
      </c>
      <c r="C3530" t="s">
        <v>2748</v>
      </c>
      <c r="D3530" t="s">
        <v>2160</v>
      </c>
      <c r="E3530" s="557" t="s">
        <v>23929</v>
      </c>
      <c r="F3530" s="226"/>
    </row>
    <row r="3531" spans="1:6">
      <c r="A3531">
        <v>4710</v>
      </c>
      <c r="B3531" t="s">
        <v>23930</v>
      </c>
      <c r="C3531" t="s">
        <v>2748</v>
      </c>
      <c r="D3531" t="s">
        <v>2160</v>
      </c>
      <c r="E3531" s="557" t="s">
        <v>23931</v>
      </c>
      <c r="F3531" s="225"/>
    </row>
    <row r="3532" spans="1:6">
      <c r="A3532">
        <v>4746</v>
      </c>
      <c r="B3532" t="s">
        <v>23932</v>
      </c>
      <c r="C3532" t="s">
        <v>2750</v>
      </c>
      <c r="D3532" t="s">
        <v>2160</v>
      </c>
      <c r="E3532" s="557" t="s">
        <v>23933</v>
      </c>
      <c r="F3532" s="226"/>
    </row>
    <row r="3533" spans="1:6">
      <c r="A3533">
        <v>4750</v>
      </c>
      <c r="B3533" t="s">
        <v>23934</v>
      </c>
      <c r="C3533" t="s">
        <v>2745</v>
      </c>
      <c r="D3533" t="s">
        <v>2746</v>
      </c>
      <c r="E3533" s="557" t="s">
        <v>11967</v>
      </c>
      <c r="F3533" s="225"/>
    </row>
    <row r="3534" spans="1:6">
      <c r="A3534">
        <v>41065</v>
      </c>
      <c r="B3534" t="s">
        <v>23935</v>
      </c>
      <c r="C3534" t="s">
        <v>2754</v>
      </c>
      <c r="D3534" t="s">
        <v>2160</v>
      </c>
      <c r="E3534" s="557" t="s">
        <v>19846</v>
      </c>
      <c r="F3534" s="226"/>
    </row>
    <row r="3535" spans="1:6">
      <c r="A3535">
        <v>34747</v>
      </c>
      <c r="B3535" t="s">
        <v>23936</v>
      </c>
      <c r="C3535" t="s">
        <v>2751</v>
      </c>
      <c r="D3535" t="s">
        <v>2160</v>
      </c>
      <c r="E3535" s="557" t="s">
        <v>11853</v>
      </c>
      <c r="F3535" s="225"/>
    </row>
    <row r="3536" spans="1:6">
      <c r="A3536">
        <v>4826</v>
      </c>
      <c r="B3536" t="s">
        <v>23937</v>
      </c>
      <c r="C3536" t="s">
        <v>2751</v>
      </c>
      <c r="D3536" t="s">
        <v>2160</v>
      </c>
      <c r="E3536" s="557" t="s">
        <v>12219</v>
      </c>
      <c r="F3536" s="226"/>
    </row>
    <row r="3537" spans="1:6">
      <c r="A3537">
        <v>41975</v>
      </c>
      <c r="B3537" t="s">
        <v>23938</v>
      </c>
      <c r="C3537" t="s">
        <v>2748</v>
      </c>
      <c r="D3537" t="s">
        <v>2749</v>
      </c>
      <c r="E3537" s="557" t="s">
        <v>17877</v>
      </c>
      <c r="F3537" s="225"/>
    </row>
    <row r="3538" spans="1:6">
      <c r="A3538">
        <v>4825</v>
      </c>
      <c r="B3538" t="s">
        <v>23939</v>
      </c>
      <c r="C3538" t="s">
        <v>2751</v>
      </c>
      <c r="D3538" t="s">
        <v>2160</v>
      </c>
      <c r="E3538" s="557" t="s">
        <v>12220</v>
      </c>
      <c r="F3538" s="226"/>
    </row>
    <row r="3539" spans="1:6">
      <c r="A3539">
        <v>34744</v>
      </c>
      <c r="B3539" t="s">
        <v>23940</v>
      </c>
      <c r="C3539" t="s">
        <v>2748</v>
      </c>
      <c r="D3539" t="s">
        <v>2749</v>
      </c>
      <c r="E3539" s="557" t="s">
        <v>8978</v>
      </c>
      <c r="F3539" s="225"/>
    </row>
    <row r="3540" spans="1:6">
      <c r="A3540">
        <v>39430</v>
      </c>
      <c r="B3540" t="s">
        <v>23941</v>
      </c>
      <c r="C3540" t="s">
        <v>2747</v>
      </c>
      <c r="D3540" t="s">
        <v>2160</v>
      </c>
      <c r="E3540" s="557" t="s">
        <v>5009</v>
      </c>
      <c r="F3540" s="226"/>
    </row>
    <row r="3541" spans="1:6">
      <c r="A3541">
        <v>39573</v>
      </c>
      <c r="B3541" t="s">
        <v>23942</v>
      </c>
      <c r="C3541" t="s">
        <v>2747</v>
      </c>
      <c r="D3541" t="s">
        <v>2160</v>
      </c>
      <c r="E3541" s="557" t="s">
        <v>8887</v>
      </c>
      <c r="F3541" s="225"/>
    </row>
    <row r="3542" spans="1:6">
      <c r="A3542">
        <v>38410</v>
      </c>
      <c r="B3542" t="s">
        <v>23943</v>
      </c>
      <c r="C3542" t="s">
        <v>2747</v>
      </c>
      <c r="D3542" t="s">
        <v>2749</v>
      </c>
      <c r="E3542" s="557" t="s">
        <v>23944</v>
      </c>
      <c r="F3542" s="226"/>
    </row>
    <row r="3543" spans="1:6">
      <c r="A3543">
        <v>41596</v>
      </c>
      <c r="B3543" t="s">
        <v>23945</v>
      </c>
      <c r="C3543" t="s">
        <v>2752</v>
      </c>
      <c r="D3543" t="s">
        <v>2160</v>
      </c>
      <c r="E3543" s="557" t="s">
        <v>12706</v>
      </c>
      <c r="F3543" s="225"/>
    </row>
    <row r="3544" spans="1:6">
      <c r="A3544">
        <v>41598</v>
      </c>
      <c r="B3544" t="s">
        <v>23946</v>
      </c>
      <c r="C3544" t="s">
        <v>2752</v>
      </c>
      <c r="D3544" t="s">
        <v>2160</v>
      </c>
      <c r="E3544" s="557" t="s">
        <v>12706</v>
      </c>
      <c r="F3544" s="226"/>
    </row>
    <row r="3545" spans="1:6">
      <c r="A3545">
        <v>41594</v>
      </c>
      <c r="B3545" t="s">
        <v>23947</v>
      </c>
      <c r="C3545" t="s">
        <v>2752</v>
      </c>
      <c r="D3545" t="s">
        <v>2160</v>
      </c>
      <c r="E3545" s="557" t="s">
        <v>12691</v>
      </c>
      <c r="F3545" s="225"/>
    </row>
    <row r="3546" spans="1:6">
      <c r="A3546">
        <v>43663</v>
      </c>
      <c r="B3546" t="s">
        <v>23948</v>
      </c>
      <c r="C3546" t="s">
        <v>2752</v>
      </c>
      <c r="D3546" t="s">
        <v>2160</v>
      </c>
      <c r="E3546" s="557" t="s">
        <v>11233</v>
      </c>
      <c r="F3546" s="226"/>
    </row>
    <row r="3547" spans="1:6">
      <c r="A3547">
        <v>4766</v>
      </c>
      <c r="B3547" t="s">
        <v>23949</v>
      </c>
      <c r="C3547" t="s">
        <v>2752</v>
      </c>
      <c r="D3547" t="s">
        <v>2160</v>
      </c>
      <c r="E3547" s="557" t="s">
        <v>8868</v>
      </c>
      <c r="F3547" s="225"/>
    </row>
    <row r="3548" spans="1:6">
      <c r="A3548">
        <v>43664</v>
      </c>
      <c r="B3548" t="s">
        <v>23950</v>
      </c>
      <c r="C3548" t="s">
        <v>2752</v>
      </c>
      <c r="D3548" t="s">
        <v>2160</v>
      </c>
      <c r="E3548" s="557" t="s">
        <v>9046</v>
      </c>
      <c r="F3548" s="226"/>
    </row>
    <row r="3549" spans="1:6">
      <c r="A3549">
        <v>43082</v>
      </c>
      <c r="B3549" t="s">
        <v>23951</v>
      </c>
      <c r="C3549" t="s">
        <v>2752</v>
      </c>
      <c r="D3549" t="s">
        <v>2746</v>
      </c>
      <c r="E3549" s="557" t="s">
        <v>12561</v>
      </c>
      <c r="F3549" s="225"/>
    </row>
    <row r="3550" spans="1:6">
      <c r="A3550">
        <v>43665</v>
      </c>
      <c r="B3550" t="s">
        <v>23952</v>
      </c>
      <c r="C3550" t="s">
        <v>2752</v>
      </c>
      <c r="D3550" t="s">
        <v>2160</v>
      </c>
      <c r="E3550" s="557" t="s">
        <v>8868</v>
      </c>
      <c r="F3550" s="226"/>
    </row>
    <row r="3551" spans="1:6">
      <c r="A3551">
        <v>10966</v>
      </c>
      <c r="B3551" t="s">
        <v>23953</v>
      </c>
      <c r="C3551" t="s">
        <v>2752</v>
      </c>
      <c r="D3551" t="s">
        <v>2160</v>
      </c>
      <c r="E3551" s="557" t="s">
        <v>11233</v>
      </c>
      <c r="F3551" s="225"/>
    </row>
    <row r="3552" spans="1:6">
      <c r="A3552">
        <v>43692</v>
      </c>
      <c r="B3552" t="s">
        <v>23954</v>
      </c>
      <c r="C3552" t="s">
        <v>2752</v>
      </c>
      <c r="D3552" t="s">
        <v>2160</v>
      </c>
      <c r="E3552" s="557" t="s">
        <v>11233</v>
      </c>
      <c r="F3552" s="226"/>
    </row>
    <row r="3553" spans="1:6">
      <c r="A3553">
        <v>43083</v>
      </c>
      <c r="B3553" t="s">
        <v>23955</v>
      </c>
      <c r="C3553" t="s">
        <v>2752</v>
      </c>
      <c r="D3553" t="s">
        <v>2160</v>
      </c>
      <c r="E3553" s="557" t="s">
        <v>17878</v>
      </c>
      <c r="F3553" s="225"/>
    </row>
    <row r="3554" spans="1:6">
      <c r="A3554">
        <v>40535</v>
      </c>
      <c r="B3554" t="s">
        <v>23956</v>
      </c>
      <c r="C3554" t="s">
        <v>2752</v>
      </c>
      <c r="D3554" t="s">
        <v>2160</v>
      </c>
      <c r="E3554" s="557" t="s">
        <v>17878</v>
      </c>
      <c r="F3554" s="226"/>
    </row>
    <row r="3555" spans="1:6">
      <c r="A3555">
        <v>39427</v>
      </c>
      <c r="B3555" t="s">
        <v>23957</v>
      </c>
      <c r="C3555" t="s">
        <v>2751</v>
      </c>
      <c r="D3555" t="s">
        <v>2160</v>
      </c>
      <c r="E3555" s="557" t="s">
        <v>9387</v>
      </c>
      <c r="F3555" s="225"/>
    </row>
    <row r="3556" spans="1:6">
      <c r="A3556">
        <v>39424</v>
      </c>
      <c r="B3556" t="s">
        <v>23958</v>
      </c>
      <c r="C3556" t="s">
        <v>2751</v>
      </c>
      <c r="D3556" t="s">
        <v>2160</v>
      </c>
      <c r="E3556" s="557" t="s">
        <v>23959</v>
      </c>
      <c r="F3556" s="226"/>
    </row>
    <row r="3557" spans="1:6">
      <c r="A3557">
        <v>39425</v>
      </c>
      <c r="B3557" t="s">
        <v>23960</v>
      </c>
      <c r="C3557" t="s">
        <v>2751</v>
      </c>
      <c r="D3557" t="s">
        <v>2160</v>
      </c>
      <c r="E3557" s="557" t="s">
        <v>11801</v>
      </c>
      <c r="F3557" s="225"/>
    </row>
    <row r="3558" spans="1:6">
      <c r="A3558">
        <v>40664</v>
      </c>
      <c r="B3558" t="s">
        <v>23961</v>
      </c>
      <c r="C3558" t="s">
        <v>2752</v>
      </c>
      <c r="D3558" t="s">
        <v>2160</v>
      </c>
      <c r="E3558" s="557" t="s">
        <v>5232</v>
      </c>
      <c r="F3558" s="226"/>
    </row>
    <row r="3559" spans="1:6">
      <c r="A3559">
        <v>34360</v>
      </c>
      <c r="B3559" t="s">
        <v>23962</v>
      </c>
      <c r="C3559" t="s">
        <v>2752</v>
      </c>
      <c r="D3559" t="s">
        <v>2749</v>
      </c>
      <c r="E3559" s="557" t="s">
        <v>12205</v>
      </c>
      <c r="F3559" s="225"/>
    </row>
    <row r="3560" spans="1:6">
      <c r="A3560">
        <v>20259</v>
      </c>
      <c r="B3560" t="s">
        <v>23963</v>
      </c>
      <c r="C3560" t="s">
        <v>2751</v>
      </c>
      <c r="D3560" t="s">
        <v>2749</v>
      </c>
      <c r="E3560" s="557" t="s">
        <v>11983</v>
      </c>
      <c r="F3560" s="226"/>
    </row>
    <row r="3561" spans="1:6">
      <c r="A3561">
        <v>14077</v>
      </c>
      <c r="B3561" t="s">
        <v>23964</v>
      </c>
      <c r="C3561" t="s">
        <v>2751</v>
      </c>
      <c r="D3561" t="s">
        <v>2749</v>
      </c>
      <c r="E3561" s="557" t="s">
        <v>23965</v>
      </c>
      <c r="F3561" s="225"/>
    </row>
    <row r="3562" spans="1:6">
      <c r="A3562">
        <v>3678</v>
      </c>
      <c r="B3562" t="s">
        <v>23966</v>
      </c>
      <c r="C3562" t="s">
        <v>2751</v>
      </c>
      <c r="D3562" t="s">
        <v>2749</v>
      </c>
      <c r="E3562" s="557" t="s">
        <v>19163</v>
      </c>
      <c r="F3562" s="226"/>
    </row>
    <row r="3563" spans="1:6">
      <c r="A3563">
        <v>39418</v>
      </c>
      <c r="B3563" t="s">
        <v>23967</v>
      </c>
      <c r="C3563" t="s">
        <v>2751</v>
      </c>
      <c r="D3563" t="s">
        <v>2160</v>
      </c>
      <c r="E3563" s="557" t="s">
        <v>23460</v>
      </c>
      <c r="F3563" s="225"/>
    </row>
    <row r="3564" spans="1:6">
      <c r="A3564">
        <v>39419</v>
      </c>
      <c r="B3564" t="s">
        <v>23968</v>
      </c>
      <c r="C3564" t="s">
        <v>2751</v>
      </c>
      <c r="D3564" t="s">
        <v>2160</v>
      </c>
      <c r="E3564" s="557" t="s">
        <v>6383</v>
      </c>
      <c r="F3564" s="226"/>
    </row>
    <row r="3565" spans="1:6">
      <c r="A3565">
        <v>39420</v>
      </c>
      <c r="B3565" t="s">
        <v>23969</v>
      </c>
      <c r="C3565" t="s">
        <v>2751</v>
      </c>
      <c r="D3565" t="s">
        <v>2160</v>
      </c>
      <c r="E3565" s="557" t="s">
        <v>18666</v>
      </c>
      <c r="F3565" s="225"/>
    </row>
    <row r="3566" spans="1:6">
      <c r="A3566">
        <v>39571</v>
      </c>
      <c r="B3566" t="s">
        <v>23970</v>
      </c>
      <c r="C3566" t="s">
        <v>2751</v>
      </c>
      <c r="D3566" t="s">
        <v>2160</v>
      </c>
      <c r="E3566" s="557" t="s">
        <v>5153</v>
      </c>
      <c r="F3566" s="226"/>
    </row>
    <row r="3567" spans="1:6">
      <c r="A3567">
        <v>39421</v>
      </c>
      <c r="B3567" t="s">
        <v>23971</v>
      </c>
      <c r="C3567" t="s">
        <v>2751</v>
      </c>
      <c r="D3567" t="s">
        <v>2160</v>
      </c>
      <c r="E3567" s="557" t="s">
        <v>18279</v>
      </c>
      <c r="F3567" s="225"/>
    </row>
    <row r="3568" spans="1:6">
      <c r="A3568">
        <v>39422</v>
      </c>
      <c r="B3568" t="s">
        <v>23972</v>
      </c>
      <c r="C3568" t="s">
        <v>2751</v>
      </c>
      <c r="D3568" t="s">
        <v>2746</v>
      </c>
      <c r="E3568" s="557" t="s">
        <v>5656</v>
      </c>
      <c r="F3568" s="226"/>
    </row>
    <row r="3569" spans="1:6">
      <c r="A3569">
        <v>39423</v>
      </c>
      <c r="B3569" t="s">
        <v>23973</v>
      </c>
      <c r="C3569" t="s">
        <v>2751</v>
      </c>
      <c r="D3569" t="s">
        <v>2160</v>
      </c>
      <c r="E3569" s="557" t="s">
        <v>9573</v>
      </c>
      <c r="F3569" s="225"/>
    </row>
    <row r="3570" spans="1:6">
      <c r="A3570">
        <v>39426</v>
      </c>
      <c r="B3570" t="s">
        <v>23974</v>
      </c>
      <c r="C3570" t="s">
        <v>2751</v>
      </c>
      <c r="D3570" t="s">
        <v>2160</v>
      </c>
      <c r="E3570" s="557" t="s">
        <v>15384</v>
      </c>
      <c r="F3570" s="226"/>
    </row>
    <row r="3571" spans="1:6">
      <c r="A3571">
        <v>39429</v>
      </c>
      <c r="B3571" t="s">
        <v>23975</v>
      </c>
      <c r="C3571" t="s">
        <v>2751</v>
      </c>
      <c r="D3571" t="s">
        <v>2160</v>
      </c>
      <c r="E3571" s="557" t="s">
        <v>6174</v>
      </c>
      <c r="F3571" s="225"/>
    </row>
    <row r="3572" spans="1:6">
      <c r="A3572">
        <v>39428</v>
      </c>
      <c r="B3572" t="s">
        <v>23976</v>
      </c>
      <c r="C3572" t="s">
        <v>2751</v>
      </c>
      <c r="D3572" t="s">
        <v>2160</v>
      </c>
      <c r="E3572" s="557" t="s">
        <v>9663</v>
      </c>
      <c r="F3572" s="226"/>
    </row>
    <row r="3573" spans="1:6">
      <c r="A3573">
        <v>39572</v>
      </c>
      <c r="B3573" t="s">
        <v>23977</v>
      </c>
      <c r="C3573" t="s">
        <v>2751</v>
      </c>
      <c r="D3573" t="s">
        <v>2160</v>
      </c>
      <c r="E3573" s="557" t="s">
        <v>8864</v>
      </c>
      <c r="F3573" s="225"/>
    </row>
    <row r="3574" spans="1:6">
      <c r="A3574">
        <v>39570</v>
      </c>
      <c r="B3574" t="s">
        <v>23978</v>
      </c>
      <c r="C3574" t="s">
        <v>2751</v>
      </c>
      <c r="D3574" t="s">
        <v>2160</v>
      </c>
      <c r="E3574" s="557" t="s">
        <v>18657</v>
      </c>
      <c r="F3574" s="226"/>
    </row>
    <row r="3575" spans="1:6">
      <c r="A3575">
        <v>39569</v>
      </c>
      <c r="B3575" t="s">
        <v>23979</v>
      </c>
      <c r="C3575" t="s">
        <v>2751</v>
      </c>
      <c r="D3575" t="s">
        <v>2160</v>
      </c>
      <c r="E3575" s="557" t="s">
        <v>5787</v>
      </c>
      <c r="F3575" s="225"/>
    </row>
    <row r="3576" spans="1:6">
      <c r="A3576">
        <v>11552</v>
      </c>
      <c r="B3576" t="s">
        <v>23980</v>
      </c>
      <c r="C3576" t="s">
        <v>2751</v>
      </c>
      <c r="D3576" t="s">
        <v>2160</v>
      </c>
      <c r="E3576" s="557" t="s">
        <v>5243</v>
      </c>
      <c r="F3576" s="226"/>
    </row>
    <row r="3577" spans="1:6">
      <c r="A3577">
        <v>40598</v>
      </c>
      <c r="B3577" t="s">
        <v>23981</v>
      </c>
      <c r="C3577" t="s">
        <v>2752</v>
      </c>
      <c r="D3577" t="s">
        <v>2160</v>
      </c>
      <c r="E3577" s="557" t="s">
        <v>12292</v>
      </c>
      <c r="F3577" s="225"/>
    </row>
    <row r="3578" spans="1:6">
      <c r="A3578">
        <v>39029</v>
      </c>
      <c r="B3578" t="s">
        <v>23982</v>
      </c>
      <c r="C3578" t="s">
        <v>2751</v>
      </c>
      <c r="D3578" t="s">
        <v>2160</v>
      </c>
      <c r="E3578" s="557" t="s">
        <v>18691</v>
      </c>
      <c r="F3578" s="226"/>
    </row>
    <row r="3579" spans="1:6">
      <c r="A3579">
        <v>39028</v>
      </c>
      <c r="B3579" t="s">
        <v>23983</v>
      </c>
      <c r="C3579" t="s">
        <v>2751</v>
      </c>
      <c r="D3579" t="s">
        <v>2160</v>
      </c>
      <c r="E3579" s="557" t="s">
        <v>12068</v>
      </c>
      <c r="F3579" s="225"/>
    </row>
    <row r="3580" spans="1:6">
      <c r="A3580">
        <v>39328</v>
      </c>
      <c r="B3580" t="s">
        <v>23984</v>
      </c>
      <c r="C3580" t="s">
        <v>2751</v>
      </c>
      <c r="D3580" t="s">
        <v>2160</v>
      </c>
      <c r="E3580" s="557" t="s">
        <v>11981</v>
      </c>
      <c r="F3580" s="226"/>
    </row>
    <row r="3581" spans="1:6">
      <c r="A3581">
        <v>38541</v>
      </c>
      <c r="B3581" t="s">
        <v>23985</v>
      </c>
      <c r="C3581" t="s">
        <v>2747</v>
      </c>
      <c r="D3581" t="s">
        <v>2160</v>
      </c>
      <c r="E3581" s="557" t="s">
        <v>23986</v>
      </c>
      <c r="F3581" s="225"/>
    </row>
    <row r="3582" spans="1:6">
      <c r="A3582">
        <v>38542</v>
      </c>
      <c r="B3582" t="s">
        <v>23987</v>
      </c>
      <c r="C3582" t="s">
        <v>2747</v>
      </c>
      <c r="D3582" t="s">
        <v>2160</v>
      </c>
      <c r="E3582" s="557" t="s">
        <v>23988</v>
      </c>
      <c r="F3582" s="226"/>
    </row>
    <row r="3583" spans="1:6">
      <c r="A3583">
        <v>38543</v>
      </c>
      <c r="B3583" t="s">
        <v>23989</v>
      </c>
      <c r="C3583" t="s">
        <v>2747</v>
      </c>
      <c r="D3583" t="s">
        <v>2160</v>
      </c>
      <c r="E3583" s="557" t="s">
        <v>23990</v>
      </c>
      <c r="F3583" s="225"/>
    </row>
    <row r="3584" spans="1:6">
      <c r="A3584">
        <v>40406</v>
      </c>
      <c r="B3584" t="s">
        <v>23991</v>
      </c>
      <c r="C3584" t="s">
        <v>2747</v>
      </c>
      <c r="D3584" t="s">
        <v>2749</v>
      </c>
      <c r="E3584" s="557" t="s">
        <v>23992</v>
      </c>
      <c r="F3584" s="226"/>
    </row>
    <row r="3585" spans="1:6">
      <c r="A3585">
        <v>40789</v>
      </c>
      <c r="B3585" t="s">
        <v>23993</v>
      </c>
      <c r="C3585" t="s">
        <v>2747</v>
      </c>
      <c r="D3585" t="s">
        <v>2749</v>
      </c>
      <c r="E3585" s="557" t="s">
        <v>23994</v>
      </c>
      <c r="F3585" s="225"/>
    </row>
    <row r="3586" spans="1:6">
      <c r="A3586">
        <v>40791</v>
      </c>
      <c r="B3586" t="s">
        <v>23995</v>
      </c>
      <c r="C3586" t="s">
        <v>2747</v>
      </c>
      <c r="D3586" t="s">
        <v>2749</v>
      </c>
      <c r="E3586" s="557" t="s">
        <v>23996</v>
      </c>
      <c r="F3586" s="226"/>
    </row>
    <row r="3587" spans="1:6">
      <c r="A3587">
        <v>11651</v>
      </c>
      <c r="B3587" t="s">
        <v>23997</v>
      </c>
      <c r="C3587" t="s">
        <v>2747</v>
      </c>
      <c r="D3587" t="s">
        <v>2749</v>
      </c>
      <c r="E3587" s="557" t="s">
        <v>23998</v>
      </c>
      <c r="F3587" s="225"/>
    </row>
    <row r="3588" spans="1:6">
      <c r="A3588">
        <v>40435</v>
      </c>
      <c r="B3588" t="s">
        <v>23999</v>
      </c>
      <c r="C3588" t="s">
        <v>2747</v>
      </c>
      <c r="D3588" t="s">
        <v>2160</v>
      </c>
      <c r="E3588" s="557" t="s">
        <v>24000</v>
      </c>
      <c r="F3588" s="226"/>
    </row>
    <row r="3589" spans="1:6">
      <c r="A3589">
        <v>39012</v>
      </c>
      <c r="B3589" t="s">
        <v>24001</v>
      </c>
      <c r="C3589" t="s">
        <v>2747</v>
      </c>
      <c r="D3589" t="s">
        <v>2160</v>
      </c>
      <c r="E3589" s="557" t="s">
        <v>24002</v>
      </c>
      <c r="F3589" s="225"/>
    </row>
    <row r="3590" spans="1:6">
      <c r="A3590">
        <v>13617</v>
      </c>
      <c r="B3590" t="s">
        <v>24003</v>
      </c>
      <c r="C3590" t="s">
        <v>2747</v>
      </c>
      <c r="D3590" t="s">
        <v>2160</v>
      </c>
      <c r="E3590" s="557" t="s">
        <v>24004</v>
      </c>
      <c r="F3590" s="226"/>
    </row>
    <row r="3591" spans="1:6">
      <c r="A3591">
        <v>35274</v>
      </c>
      <c r="B3591" t="s">
        <v>24005</v>
      </c>
      <c r="C3591" t="s">
        <v>2751</v>
      </c>
      <c r="D3591" t="s">
        <v>2160</v>
      </c>
      <c r="E3591" s="557" t="s">
        <v>22767</v>
      </c>
      <c r="F3591" s="225"/>
    </row>
    <row r="3592" spans="1:6">
      <c r="A3592">
        <v>35275</v>
      </c>
      <c r="B3592" t="s">
        <v>24006</v>
      </c>
      <c r="C3592" t="s">
        <v>2751</v>
      </c>
      <c r="D3592" t="s">
        <v>2160</v>
      </c>
      <c r="E3592" s="557" t="s">
        <v>24007</v>
      </c>
      <c r="F3592" s="226"/>
    </row>
    <row r="3593" spans="1:6">
      <c r="A3593">
        <v>35276</v>
      </c>
      <c r="B3593" t="s">
        <v>24008</v>
      </c>
      <c r="C3593" t="s">
        <v>2751</v>
      </c>
      <c r="D3593" t="s">
        <v>2160</v>
      </c>
      <c r="E3593" s="557" t="s">
        <v>24009</v>
      </c>
      <c r="F3593" s="225"/>
    </row>
    <row r="3594" spans="1:6">
      <c r="A3594">
        <v>38386</v>
      </c>
      <c r="B3594" t="s">
        <v>24010</v>
      </c>
      <c r="C3594" t="s">
        <v>2747</v>
      </c>
      <c r="D3594" t="s">
        <v>2160</v>
      </c>
      <c r="E3594" s="557" t="s">
        <v>8092</v>
      </c>
      <c r="F3594" s="226"/>
    </row>
    <row r="3595" spans="1:6">
      <c r="A3595">
        <v>11091</v>
      </c>
      <c r="B3595" t="s">
        <v>24011</v>
      </c>
      <c r="C3595" t="s">
        <v>2747</v>
      </c>
      <c r="D3595" t="s">
        <v>2160</v>
      </c>
      <c r="E3595" s="557" t="s">
        <v>8849</v>
      </c>
      <c r="F3595" s="225"/>
    </row>
    <row r="3596" spans="1:6">
      <c r="A3596">
        <v>37586</v>
      </c>
      <c r="B3596" t="s">
        <v>24012</v>
      </c>
      <c r="C3596" t="s">
        <v>2763</v>
      </c>
      <c r="D3596" t="s">
        <v>2749</v>
      </c>
      <c r="E3596" s="557" t="s">
        <v>15431</v>
      </c>
      <c r="F3596" s="226"/>
    </row>
    <row r="3597" spans="1:6">
      <c r="A3597">
        <v>37395</v>
      </c>
      <c r="B3597" t="s">
        <v>24013</v>
      </c>
      <c r="C3597" t="s">
        <v>2763</v>
      </c>
      <c r="D3597" t="s">
        <v>2749</v>
      </c>
      <c r="E3597" s="557" t="s">
        <v>24014</v>
      </c>
      <c r="F3597" s="225"/>
    </row>
    <row r="3598" spans="1:6">
      <c r="A3598">
        <v>14147</v>
      </c>
      <c r="B3598" t="s">
        <v>24015</v>
      </c>
      <c r="C3598" t="s">
        <v>2763</v>
      </c>
      <c r="D3598" t="s">
        <v>2749</v>
      </c>
      <c r="E3598" s="557" t="s">
        <v>17737</v>
      </c>
      <c r="F3598" s="226"/>
    </row>
    <row r="3599" spans="1:6">
      <c r="A3599">
        <v>37396</v>
      </c>
      <c r="B3599" t="s">
        <v>24016</v>
      </c>
      <c r="C3599" t="s">
        <v>2763</v>
      </c>
      <c r="D3599" t="s">
        <v>2749</v>
      </c>
      <c r="E3599" s="557" t="s">
        <v>12214</v>
      </c>
      <c r="F3599" s="225"/>
    </row>
    <row r="3600" spans="1:6">
      <c r="A3600">
        <v>37397</v>
      </c>
      <c r="B3600" t="s">
        <v>24017</v>
      </c>
      <c r="C3600" t="s">
        <v>2763</v>
      </c>
      <c r="D3600" t="s">
        <v>2749</v>
      </c>
      <c r="E3600" s="557" t="s">
        <v>11587</v>
      </c>
      <c r="F3600" s="226"/>
    </row>
    <row r="3601" spans="1:6">
      <c r="A3601">
        <v>43606</v>
      </c>
      <c r="B3601" t="s">
        <v>24018</v>
      </c>
      <c r="C3601" t="s">
        <v>2747</v>
      </c>
      <c r="D3601" t="s">
        <v>2160</v>
      </c>
      <c r="E3601" s="557" t="s">
        <v>5467</v>
      </c>
      <c r="F3601" s="225"/>
    </row>
    <row r="3602" spans="1:6">
      <c r="A3602">
        <v>444</v>
      </c>
      <c r="B3602" t="s">
        <v>24019</v>
      </c>
      <c r="C3602" t="s">
        <v>2747</v>
      </c>
      <c r="D3602" t="s">
        <v>2160</v>
      </c>
      <c r="E3602" s="557" t="s">
        <v>11843</v>
      </c>
      <c r="F3602" s="226"/>
    </row>
    <row r="3603" spans="1:6">
      <c r="A3603">
        <v>445</v>
      </c>
      <c r="B3603" t="s">
        <v>24020</v>
      </c>
      <c r="C3603" t="s">
        <v>2747</v>
      </c>
      <c r="D3603" t="s">
        <v>2160</v>
      </c>
      <c r="E3603" s="557" t="s">
        <v>11945</v>
      </c>
      <c r="F3603" s="225"/>
    </row>
    <row r="3604" spans="1:6">
      <c r="A3604">
        <v>4783</v>
      </c>
      <c r="B3604" t="s">
        <v>24021</v>
      </c>
      <c r="C3604" t="s">
        <v>2745</v>
      </c>
      <c r="D3604" t="s">
        <v>2746</v>
      </c>
      <c r="E3604" s="557" t="s">
        <v>11967</v>
      </c>
      <c r="F3604" s="226"/>
    </row>
    <row r="3605" spans="1:6">
      <c r="A3605">
        <v>41079</v>
      </c>
      <c r="B3605" t="s">
        <v>24022</v>
      </c>
      <c r="C3605" t="s">
        <v>2754</v>
      </c>
      <c r="D3605" t="s">
        <v>2160</v>
      </c>
      <c r="E3605" s="557" t="s">
        <v>19846</v>
      </c>
      <c r="F3605" s="225"/>
    </row>
    <row r="3606" spans="1:6">
      <c r="A3606">
        <v>12874</v>
      </c>
      <c r="B3606" t="s">
        <v>24023</v>
      </c>
      <c r="C3606" t="s">
        <v>2745</v>
      </c>
      <c r="D3606" t="s">
        <v>2160</v>
      </c>
      <c r="E3606" s="557" t="s">
        <v>15386</v>
      </c>
      <c r="F3606" s="226"/>
    </row>
    <row r="3607" spans="1:6">
      <c r="A3607">
        <v>41082</v>
      </c>
      <c r="B3607" t="s">
        <v>24024</v>
      </c>
      <c r="C3607" t="s">
        <v>2754</v>
      </c>
      <c r="D3607" t="s">
        <v>2160</v>
      </c>
      <c r="E3607" s="557" t="s">
        <v>24025</v>
      </c>
      <c r="F3607" s="225"/>
    </row>
    <row r="3608" spans="1:6">
      <c r="A3608">
        <v>4785</v>
      </c>
      <c r="B3608" t="s">
        <v>24026</v>
      </c>
      <c r="C3608" t="s">
        <v>2745</v>
      </c>
      <c r="D3608" t="s">
        <v>2160</v>
      </c>
      <c r="E3608" s="557" t="s">
        <v>24027</v>
      </c>
      <c r="F3608" s="226"/>
    </row>
    <row r="3609" spans="1:6">
      <c r="A3609">
        <v>41081</v>
      </c>
      <c r="B3609" t="s">
        <v>24028</v>
      </c>
      <c r="C3609" t="s">
        <v>2754</v>
      </c>
      <c r="D3609" t="s">
        <v>2160</v>
      </c>
      <c r="E3609" s="557" t="s">
        <v>24029</v>
      </c>
      <c r="F3609" s="225"/>
    </row>
    <row r="3610" spans="1:6">
      <c r="A3610">
        <v>4801</v>
      </c>
      <c r="B3610" t="s">
        <v>24030</v>
      </c>
      <c r="C3610" t="s">
        <v>2748</v>
      </c>
      <c r="D3610" t="s">
        <v>2160</v>
      </c>
      <c r="E3610" s="557" t="s">
        <v>15017</v>
      </c>
      <c r="F3610" s="226"/>
    </row>
    <row r="3611" spans="1:6">
      <c r="A3611">
        <v>4794</v>
      </c>
      <c r="B3611" t="s">
        <v>24031</v>
      </c>
      <c r="C3611" t="s">
        <v>2748</v>
      </c>
      <c r="D3611" t="s">
        <v>2160</v>
      </c>
      <c r="E3611" s="557" t="s">
        <v>24032</v>
      </c>
      <c r="F3611" s="225"/>
    </row>
    <row r="3612" spans="1:6">
      <c r="A3612">
        <v>4796</v>
      </c>
      <c r="B3612" t="s">
        <v>24033</v>
      </c>
      <c r="C3612" t="s">
        <v>2748</v>
      </c>
      <c r="D3612" t="s">
        <v>2160</v>
      </c>
      <c r="E3612" s="557" t="s">
        <v>24034</v>
      </c>
      <c r="F3612" s="226"/>
    </row>
    <row r="3613" spans="1:6">
      <c r="A3613">
        <v>4800</v>
      </c>
      <c r="B3613" t="s">
        <v>24035</v>
      </c>
      <c r="C3613" t="s">
        <v>2748</v>
      </c>
      <c r="D3613" t="s">
        <v>2160</v>
      </c>
      <c r="E3613" s="557" t="s">
        <v>24036</v>
      </c>
      <c r="F3613" s="225"/>
    </row>
    <row r="3614" spans="1:6">
      <c r="A3614">
        <v>4795</v>
      </c>
      <c r="B3614" t="s">
        <v>24037</v>
      </c>
      <c r="C3614" t="s">
        <v>2748</v>
      </c>
      <c r="D3614" t="s">
        <v>2160</v>
      </c>
      <c r="E3614" s="557" t="s">
        <v>24038</v>
      </c>
      <c r="F3614" s="226"/>
    </row>
    <row r="3615" spans="1:6">
      <c r="A3615">
        <v>39694</v>
      </c>
      <c r="B3615" t="s">
        <v>24039</v>
      </c>
      <c r="C3615" t="s">
        <v>2748</v>
      </c>
      <c r="D3615" t="s">
        <v>2160</v>
      </c>
      <c r="E3615" s="557" t="s">
        <v>24040</v>
      </c>
      <c r="F3615" s="225"/>
    </row>
    <row r="3616" spans="1:6">
      <c r="A3616">
        <v>1292</v>
      </c>
      <c r="B3616" t="s">
        <v>24041</v>
      </c>
      <c r="C3616" t="s">
        <v>2748</v>
      </c>
      <c r="D3616" t="s">
        <v>2160</v>
      </c>
      <c r="E3616" s="557" t="s">
        <v>12521</v>
      </c>
      <c r="F3616" s="226"/>
    </row>
    <row r="3617" spans="1:6">
      <c r="A3617">
        <v>1287</v>
      </c>
      <c r="B3617" t="s">
        <v>24042</v>
      </c>
      <c r="C3617" t="s">
        <v>2748</v>
      </c>
      <c r="D3617" t="s">
        <v>2746</v>
      </c>
      <c r="E3617" s="557" t="s">
        <v>12031</v>
      </c>
      <c r="F3617" s="225"/>
    </row>
    <row r="3618" spans="1:6">
      <c r="A3618">
        <v>1297</v>
      </c>
      <c r="B3618" t="s">
        <v>24043</v>
      </c>
      <c r="C3618" t="s">
        <v>2748</v>
      </c>
      <c r="D3618" t="s">
        <v>2160</v>
      </c>
      <c r="E3618" s="557" t="s">
        <v>13428</v>
      </c>
      <c r="F3618" s="226"/>
    </row>
    <row r="3619" spans="1:6">
      <c r="A3619">
        <v>4786</v>
      </c>
      <c r="B3619" t="s">
        <v>24044</v>
      </c>
      <c r="C3619" t="s">
        <v>2748</v>
      </c>
      <c r="D3619" t="s">
        <v>2749</v>
      </c>
      <c r="E3619" s="557" t="s">
        <v>17880</v>
      </c>
      <c r="F3619" s="225"/>
    </row>
    <row r="3620" spans="1:6">
      <c r="A3620">
        <v>10840</v>
      </c>
      <c r="B3620" t="s">
        <v>24045</v>
      </c>
      <c r="C3620" t="s">
        <v>2748</v>
      </c>
      <c r="D3620" t="s">
        <v>2746</v>
      </c>
      <c r="E3620" s="557" t="s">
        <v>17881</v>
      </c>
      <c r="F3620" s="226"/>
    </row>
    <row r="3621" spans="1:6">
      <c r="A3621">
        <v>10841</v>
      </c>
      <c r="B3621" t="s">
        <v>24046</v>
      </c>
      <c r="C3621" t="s">
        <v>2748</v>
      </c>
      <c r="D3621" t="s">
        <v>2160</v>
      </c>
      <c r="E3621" s="557" t="s">
        <v>17882</v>
      </c>
      <c r="F3621" s="225"/>
    </row>
    <row r="3622" spans="1:6">
      <c r="A3622">
        <v>25980</v>
      </c>
      <c r="B3622" t="s">
        <v>24047</v>
      </c>
      <c r="C3622" t="s">
        <v>2748</v>
      </c>
      <c r="D3622" t="s">
        <v>2160</v>
      </c>
      <c r="E3622" s="557" t="s">
        <v>12224</v>
      </c>
      <c r="F3622" s="226"/>
    </row>
    <row r="3623" spans="1:6">
      <c r="A3623">
        <v>10842</v>
      </c>
      <c r="B3623" t="s">
        <v>24048</v>
      </c>
      <c r="C3623" t="s">
        <v>2748</v>
      </c>
      <c r="D3623" t="s">
        <v>2160</v>
      </c>
      <c r="E3623" s="557" t="s">
        <v>17883</v>
      </c>
      <c r="F3623" s="225"/>
    </row>
    <row r="3624" spans="1:6">
      <c r="A3624">
        <v>21108</v>
      </c>
      <c r="B3624" t="s">
        <v>24049</v>
      </c>
      <c r="C3624" t="s">
        <v>2748</v>
      </c>
      <c r="D3624" t="s">
        <v>2160</v>
      </c>
      <c r="E3624" s="557" t="s">
        <v>19117</v>
      </c>
      <c r="F3624" s="226"/>
    </row>
    <row r="3625" spans="1:6">
      <c r="A3625">
        <v>38180</v>
      </c>
      <c r="B3625" t="s">
        <v>24050</v>
      </c>
      <c r="C3625" t="s">
        <v>2748</v>
      </c>
      <c r="D3625" t="s">
        <v>2160</v>
      </c>
      <c r="E3625" s="557" t="s">
        <v>24051</v>
      </c>
      <c r="F3625" s="225"/>
    </row>
    <row r="3626" spans="1:6">
      <c r="A3626">
        <v>40648</v>
      </c>
      <c r="B3626" t="s">
        <v>24052</v>
      </c>
      <c r="C3626" t="s">
        <v>2748</v>
      </c>
      <c r="D3626" t="s">
        <v>2749</v>
      </c>
      <c r="E3626" s="557" t="s">
        <v>17884</v>
      </c>
      <c r="F3626" s="226"/>
    </row>
    <row r="3627" spans="1:6">
      <c r="A3627">
        <v>40649</v>
      </c>
      <c r="B3627" t="s">
        <v>24053</v>
      </c>
      <c r="C3627" t="s">
        <v>2748</v>
      </c>
      <c r="D3627" t="s">
        <v>2749</v>
      </c>
      <c r="E3627" s="557" t="s">
        <v>13450</v>
      </c>
      <c r="F3627" s="225"/>
    </row>
    <row r="3628" spans="1:6">
      <c r="A3628">
        <v>40650</v>
      </c>
      <c r="B3628" t="s">
        <v>24054</v>
      </c>
      <c r="C3628" t="s">
        <v>2748</v>
      </c>
      <c r="D3628" t="s">
        <v>2749</v>
      </c>
      <c r="E3628" s="557" t="s">
        <v>12587</v>
      </c>
      <c r="F3628" s="226"/>
    </row>
    <row r="3629" spans="1:6">
      <c r="A3629">
        <v>40651</v>
      </c>
      <c r="B3629" t="s">
        <v>24055</v>
      </c>
      <c r="C3629" t="s">
        <v>2748</v>
      </c>
      <c r="D3629" t="s">
        <v>2749</v>
      </c>
      <c r="E3629" s="557" t="s">
        <v>13682</v>
      </c>
      <c r="F3629" s="225"/>
    </row>
    <row r="3630" spans="1:6">
      <c r="A3630">
        <v>40652</v>
      </c>
      <c r="B3630" t="s">
        <v>24056</v>
      </c>
      <c r="C3630" t="s">
        <v>2748</v>
      </c>
      <c r="D3630" t="s">
        <v>2749</v>
      </c>
      <c r="E3630" s="557" t="s">
        <v>17885</v>
      </c>
      <c r="F3630" s="226"/>
    </row>
    <row r="3631" spans="1:6">
      <c r="A3631">
        <v>40647</v>
      </c>
      <c r="B3631" t="s">
        <v>24057</v>
      </c>
      <c r="C3631" t="s">
        <v>2748</v>
      </c>
      <c r="D3631" t="s">
        <v>2749</v>
      </c>
      <c r="E3631" s="557" t="s">
        <v>17886</v>
      </c>
      <c r="F3631" s="225"/>
    </row>
    <row r="3632" spans="1:6">
      <c r="A3632">
        <v>40653</v>
      </c>
      <c r="B3632" t="s">
        <v>24058</v>
      </c>
      <c r="C3632" t="s">
        <v>2748</v>
      </c>
      <c r="D3632" t="s">
        <v>2749</v>
      </c>
      <c r="E3632" s="557" t="s">
        <v>17887</v>
      </c>
      <c r="F3632" s="226"/>
    </row>
    <row r="3633" spans="1:6">
      <c r="A3633">
        <v>36178</v>
      </c>
      <c r="B3633" t="s">
        <v>24059</v>
      </c>
      <c r="C3633" t="s">
        <v>2747</v>
      </c>
      <c r="D3633" t="s">
        <v>2160</v>
      </c>
      <c r="E3633" s="557" t="s">
        <v>12644</v>
      </c>
      <c r="F3633" s="225"/>
    </row>
    <row r="3634" spans="1:6">
      <c r="A3634">
        <v>38195</v>
      </c>
      <c r="B3634" t="s">
        <v>24060</v>
      </c>
      <c r="C3634" t="s">
        <v>2748</v>
      </c>
      <c r="D3634" t="s">
        <v>2160</v>
      </c>
      <c r="E3634" s="557" t="s">
        <v>15556</v>
      </c>
      <c r="F3634" s="226"/>
    </row>
    <row r="3635" spans="1:6">
      <c r="A3635">
        <v>38181</v>
      </c>
      <c r="B3635" t="s">
        <v>24061</v>
      </c>
      <c r="C3635" t="s">
        <v>2748</v>
      </c>
      <c r="D3635" t="s">
        <v>2160</v>
      </c>
      <c r="E3635" s="557" t="s">
        <v>24062</v>
      </c>
      <c r="F3635" s="225"/>
    </row>
    <row r="3636" spans="1:6">
      <c r="A3636">
        <v>38182</v>
      </c>
      <c r="B3636" t="s">
        <v>24063</v>
      </c>
      <c r="C3636" t="s">
        <v>2748</v>
      </c>
      <c r="D3636" t="s">
        <v>2160</v>
      </c>
      <c r="E3636" s="557" t="s">
        <v>24064</v>
      </c>
      <c r="F3636" s="226"/>
    </row>
    <row r="3637" spans="1:6">
      <c r="A3637">
        <v>38186</v>
      </c>
      <c r="B3637" t="s">
        <v>24065</v>
      </c>
      <c r="C3637" t="s">
        <v>2748</v>
      </c>
      <c r="D3637" t="s">
        <v>2160</v>
      </c>
      <c r="E3637" s="557" t="s">
        <v>24066</v>
      </c>
      <c r="F3637" s="225"/>
    </row>
    <row r="3638" spans="1:6">
      <c r="A3638">
        <v>38185</v>
      </c>
      <c r="B3638" t="s">
        <v>24067</v>
      </c>
      <c r="C3638" t="s">
        <v>2748</v>
      </c>
      <c r="D3638" t="s">
        <v>2160</v>
      </c>
      <c r="E3638" s="557" t="s">
        <v>24068</v>
      </c>
      <c r="F3638" s="226"/>
    </row>
    <row r="3639" spans="1:6">
      <c r="A3639">
        <v>40654</v>
      </c>
      <c r="B3639" t="s">
        <v>24069</v>
      </c>
      <c r="C3639" t="s">
        <v>2748</v>
      </c>
      <c r="D3639" t="s">
        <v>2749</v>
      </c>
      <c r="E3639" s="557" t="s">
        <v>17888</v>
      </c>
      <c r="F3639" s="225"/>
    </row>
    <row r="3640" spans="1:6">
      <c r="A3640">
        <v>25981</v>
      </c>
      <c r="B3640" t="s">
        <v>24070</v>
      </c>
      <c r="C3640" t="s">
        <v>2748</v>
      </c>
      <c r="D3640" t="s">
        <v>2160</v>
      </c>
      <c r="E3640" s="557" t="s">
        <v>17889</v>
      </c>
      <c r="F3640" s="226"/>
    </row>
    <row r="3641" spans="1:6">
      <c r="A3641">
        <v>4822</v>
      </c>
      <c r="B3641" t="s">
        <v>24071</v>
      </c>
      <c r="C3641" t="s">
        <v>2748</v>
      </c>
      <c r="D3641" t="s">
        <v>2160</v>
      </c>
      <c r="E3641" s="557" t="s">
        <v>12222</v>
      </c>
      <c r="F3641" s="225"/>
    </row>
    <row r="3642" spans="1:6">
      <c r="A3642">
        <v>4818</v>
      </c>
      <c r="B3642" t="s">
        <v>24072</v>
      </c>
      <c r="C3642" t="s">
        <v>2748</v>
      </c>
      <c r="D3642" t="s">
        <v>2746</v>
      </c>
      <c r="E3642" s="557" t="s">
        <v>11250</v>
      </c>
      <c r="F3642" s="226"/>
    </row>
    <row r="3643" spans="1:6">
      <c r="A3643">
        <v>39567</v>
      </c>
      <c r="B3643" t="s">
        <v>24073</v>
      </c>
      <c r="C3643" t="s">
        <v>2748</v>
      </c>
      <c r="D3643" t="s">
        <v>2160</v>
      </c>
      <c r="E3643" s="557" t="s">
        <v>19148</v>
      </c>
      <c r="F3643" s="225"/>
    </row>
    <row r="3644" spans="1:6">
      <c r="A3644">
        <v>39566</v>
      </c>
      <c r="B3644" t="s">
        <v>24074</v>
      </c>
      <c r="C3644" t="s">
        <v>2748</v>
      </c>
      <c r="D3644" t="s">
        <v>2160</v>
      </c>
      <c r="E3644" s="557" t="s">
        <v>18286</v>
      </c>
      <c r="F3644" s="226"/>
    </row>
    <row r="3645" spans="1:6">
      <c r="A3645">
        <v>39416</v>
      </c>
      <c r="B3645" t="s">
        <v>24075</v>
      </c>
      <c r="C3645" t="s">
        <v>2748</v>
      </c>
      <c r="D3645" t="s">
        <v>2160</v>
      </c>
      <c r="E3645" s="557" t="s">
        <v>11579</v>
      </c>
      <c r="F3645" s="225"/>
    </row>
    <row r="3646" spans="1:6">
      <c r="A3646">
        <v>39417</v>
      </c>
      <c r="B3646" t="s">
        <v>24076</v>
      </c>
      <c r="C3646" t="s">
        <v>2748</v>
      </c>
      <c r="D3646" t="s">
        <v>2160</v>
      </c>
      <c r="E3646" s="557" t="s">
        <v>11249</v>
      </c>
      <c r="F3646" s="226"/>
    </row>
    <row r="3647" spans="1:6">
      <c r="A3647">
        <v>39414</v>
      </c>
      <c r="B3647" t="s">
        <v>24077</v>
      </c>
      <c r="C3647" t="s">
        <v>2748</v>
      </c>
      <c r="D3647" t="s">
        <v>2160</v>
      </c>
      <c r="E3647" s="557" t="s">
        <v>13675</v>
      </c>
      <c r="F3647" s="225"/>
    </row>
    <row r="3648" spans="1:6">
      <c r="A3648">
        <v>39415</v>
      </c>
      <c r="B3648" t="s">
        <v>24078</v>
      </c>
      <c r="C3648" t="s">
        <v>2748</v>
      </c>
      <c r="D3648" t="s">
        <v>2160</v>
      </c>
      <c r="E3648" s="557" t="s">
        <v>19287</v>
      </c>
      <c r="F3648" s="226"/>
    </row>
    <row r="3649" spans="1:6">
      <c r="A3649">
        <v>39412</v>
      </c>
      <c r="B3649" t="s">
        <v>24079</v>
      </c>
      <c r="C3649" t="s">
        <v>2748</v>
      </c>
      <c r="D3649" t="s">
        <v>2746</v>
      </c>
      <c r="E3649" s="557" t="s">
        <v>8942</v>
      </c>
      <c r="F3649" s="225"/>
    </row>
    <row r="3650" spans="1:6">
      <c r="A3650">
        <v>39413</v>
      </c>
      <c r="B3650" t="s">
        <v>24080</v>
      </c>
      <c r="C3650" t="s">
        <v>2748</v>
      </c>
      <c r="D3650" t="s">
        <v>2160</v>
      </c>
      <c r="E3650" s="557" t="s">
        <v>12326</v>
      </c>
      <c r="F3650" s="226"/>
    </row>
    <row r="3651" spans="1:6">
      <c r="A3651">
        <v>11062</v>
      </c>
      <c r="B3651" t="s">
        <v>24081</v>
      </c>
      <c r="C3651" t="s">
        <v>2748</v>
      </c>
      <c r="D3651" t="s">
        <v>2160</v>
      </c>
      <c r="E3651" s="557" t="s">
        <v>24082</v>
      </c>
      <c r="F3651" s="225"/>
    </row>
    <row r="3652" spans="1:6">
      <c r="A3652">
        <v>11063</v>
      </c>
      <c r="B3652" t="s">
        <v>24083</v>
      </c>
      <c r="C3652" t="s">
        <v>2748</v>
      </c>
      <c r="D3652" t="s">
        <v>2160</v>
      </c>
      <c r="E3652" s="557" t="s">
        <v>24084</v>
      </c>
      <c r="F3652" s="226"/>
    </row>
    <row r="3653" spans="1:6">
      <c r="A3653">
        <v>13521</v>
      </c>
      <c r="B3653" t="s">
        <v>24085</v>
      </c>
      <c r="C3653" t="s">
        <v>2747</v>
      </c>
      <c r="D3653" t="s">
        <v>2749</v>
      </c>
      <c r="E3653" s="557" t="s">
        <v>24086</v>
      </c>
      <c r="F3653" s="225"/>
    </row>
    <row r="3654" spans="1:6">
      <c r="A3654">
        <v>10851</v>
      </c>
      <c r="B3654" t="s">
        <v>24087</v>
      </c>
      <c r="C3654" t="s">
        <v>2747</v>
      </c>
      <c r="D3654" t="s">
        <v>2749</v>
      </c>
      <c r="E3654" s="557" t="s">
        <v>17890</v>
      </c>
      <c r="F3654" s="226"/>
    </row>
    <row r="3655" spans="1:6">
      <c r="A3655">
        <v>39515</v>
      </c>
      <c r="B3655" t="s">
        <v>24088</v>
      </c>
      <c r="C3655" t="s">
        <v>2747</v>
      </c>
      <c r="D3655" t="s">
        <v>2160</v>
      </c>
      <c r="E3655" s="557" t="s">
        <v>18597</v>
      </c>
      <c r="F3655" s="225"/>
    </row>
    <row r="3656" spans="1:6">
      <c r="A3656">
        <v>39516</v>
      </c>
      <c r="B3656" t="s">
        <v>24089</v>
      </c>
      <c r="C3656" t="s">
        <v>2747</v>
      </c>
      <c r="D3656" t="s">
        <v>2160</v>
      </c>
      <c r="E3656" s="557" t="s">
        <v>11694</v>
      </c>
      <c r="F3656" s="226"/>
    </row>
    <row r="3657" spans="1:6">
      <c r="A3657">
        <v>39514</v>
      </c>
      <c r="B3657" t="s">
        <v>24090</v>
      </c>
      <c r="C3657" t="s">
        <v>2747</v>
      </c>
      <c r="D3657" t="s">
        <v>2746</v>
      </c>
      <c r="E3657" s="557" t="s">
        <v>11807</v>
      </c>
      <c r="F3657" s="225"/>
    </row>
    <row r="3658" spans="1:6">
      <c r="A3658">
        <v>4812</v>
      </c>
      <c r="B3658" t="s">
        <v>24091</v>
      </c>
      <c r="C3658" t="s">
        <v>2748</v>
      </c>
      <c r="D3658" t="s">
        <v>2160</v>
      </c>
      <c r="E3658" s="557" t="s">
        <v>8771</v>
      </c>
      <c r="F3658" s="226"/>
    </row>
    <row r="3659" spans="1:6">
      <c r="A3659">
        <v>10849</v>
      </c>
      <c r="B3659" t="s">
        <v>24092</v>
      </c>
      <c r="C3659" t="s">
        <v>2747</v>
      </c>
      <c r="D3659" t="s">
        <v>2749</v>
      </c>
      <c r="E3659" s="557" t="s">
        <v>17891</v>
      </c>
      <c r="F3659" s="225"/>
    </row>
    <row r="3660" spans="1:6">
      <c r="A3660">
        <v>10848</v>
      </c>
      <c r="B3660" t="s">
        <v>24093</v>
      </c>
      <c r="C3660" t="s">
        <v>2747</v>
      </c>
      <c r="D3660" t="s">
        <v>2749</v>
      </c>
      <c r="E3660" s="557" t="s">
        <v>24094</v>
      </c>
      <c r="F3660" s="226"/>
    </row>
    <row r="3661" spans="1:6">
      <c r="A3661">
        <v>4813</v>
      </c>
      <c r="B3661" t="s">
        <v>24095</v>
      </c>
      <c r="C3661" t="s">
        <v>2748</v>
      </c>
      <c r="D3661" t="s">
        <v>2749</v>
      </c>
      <c r="E3661" s="557" t="s">
        <v>24096</v>
      </c>
      <c r="F3661" s="225"/>
    </row>
    <row r="3662" spans="1:6">
      <c r="A3662">
        <v>37560</v>
      </c>
      <c r="B3662" t="s">
        <v>24097</v>
      </c>
      <c r="C3662" t="s">
        <v>2747</v>
      </c>
      <c r="D3662" t="s">
        <v>2160</v>
      </c>
      <c r="E3662" s="557" t="s">
        <v>11572</v>
      </c>
      <c r="F3662" s="226"/>
    </row>
    <row r="3663" spans="1:6">
      <c r="A3663">
        <v>37557</v>
      </c>
      <c r="B3663" t="s">
        <v>24098</v>
      </c>
      <c r="C3663" t="s">
        <v>2747</v>
      </c>
      <c r="D3663" t="s">
        <v>2160</v>
      </c>
      <c r="E3663" s="557" t="s">
        <v>18627</v>
      </c>
      <c r="F3663" s="225"/>
    </row>
    <row r="3664" spans="1:6">
      <c r="A3664">
        <v>37556</v>
      </c>
      <c r="B3664" t="s">
        <v>24099</v>
      </c>
      <c r="C3664" t="s">
        <v>2747</v>
      </c>
      <c r="D3664" t="s">
        <v>2160</v>
      </c>
      <c r="E3664" s="557" t="s">
        <v>11729</v>
      </c>
      <c r="F3664" s="226"/>
    </row>
    <row r="3665" spans="1:6">
      <c r="A3665">
        <v>37559</v>
      </c>
      <c r="B3665" t="s">
        <v>24100</v>
      </c>
      <c r="C3665" t="s">
        <v>2747</v>
      </c>
      <c r="D3665" t="s">
        <v>2160</v>
      </c>
      <c r="E3665" s="557" t="s">
        <v>24101</v>
      </c>
      <c r="F3665" s="225"/>
    </row>
    <row r="3666" spans="1:6">
      <c r="A3666">
        <v>37539</v>
      </c>
      <c r="B3666" t="s">
        <v>24102</v>
      </c>
      <c r="C3666" t="s">
        <v>2747</v>
      </c>
      <c r="D3666" t="s">
        <v>2746</v>
      </c>
      <c r="E3666" s="557" t="s">
        <v>13754</v>
      </c>
      <c r="F3666" s="226"/>
    </row>
    <row r="3667" spans="1:6">
      <c r="A3667">
        <v>37558</v>
      </c>
      <c r="B3667" t="s">
        <v>24103</v>
      </c>
      <c r="C3667" t="s">
        <v>2747</v>
      </c>
      <c r="D3667" t="s">
        <v>2160</v>
      </c>
      <c r="E3667" s="557" t="s">
        <v>24104</v>
      </c>
      <c r="F3667" s="225"/>
    </row>
    <row r="3668" spans="1:6">
      <c r="A3668">
        <v>34723</v>
      </c>
      <c r="B3668" t="s">
        <v>24105</v>
      </c>
      <c r="C3668" t="s">
        <v>2748</v>
      </c>
      <c r="D3668" t="s">
        <v>2749</v>
      </c>
      <c r="E3668" s="557" t="s">
        <v>24106</v>
      </c>
      <c r="F3668" s="226"/>
    </row>
    <row r="3669" spans="1:6">
      <c r="A3669">
        <v>34721</v>
      </c>
      <c r="B3669" t="s">
        <v>24107</v>
      </c>
      <c r="C3669" t="s">
        <v>2748</v>
      </c>
      <c r="D3669" t="s">
        <v>2749</v>
      </c>
      <c r="E3669" s="557" t="s">
        <v>24108</v>
      </c>
      <c r="F3669" s="225"/>
    </row>
    <row r="3670" spans="1:6">
      <c r="A3670">
        <v>4309</v>
      </c>
      <c r="B3670" t="s">
        <v>24109</v>
      </c>
      <c r="C3670" t="s">
        <v>2747</v>
      </c>
      <c r="D3670" t="s">
        <v>2160</v>
      </c>
      <c r="E3670" s="557" t="s">
        <v>6497</v>
      </c>
      <c r="F3670" s="226"/>
    </row>
    <row r="3671" spans="1:6">
      <c r="A3671">
        <v>4307</v>
      </c>
      <c r="B3671" t="s">
        <v>24110</v>
      </c>
      <c r="C3671" t="s">
        <v>2747</v>
      </c>
      <c r="D3671" t="s">
        <v>2160</v>
      </c>
      <c r="E3671" s="557" t="s">
        <v>9066</v>
      </c>
      <c r="F3671" s="225"/>
    </row>
    <row r="3672" spans="1:6">
      <c r="A3672">
        <v>10850</v>
      </c>
      <c r="B3672" t="s">
        <v>24111</v>
      </c>
      <c r="C3672" t="s">
        <v>2747</v>
      </c>
      <c r="D3672" t="s">
        <v>2749</v>
      </c>
      <c r="E3672" s="557" t="s">
        <v>17600</v>
      </c>
      <c r="F3672" s="226"/>
    </row>
    <row r="3673" spans="1:6">
      <c r="A3673">
        <v>42438</v>
      </c>
      <c r="B3673" t="s">
        <v>24112</v>
      </c>
      <c r="C3673" t="s">
        <v>2747</v>
      </c>
      <c r="D3673" t="s">
        <v>2749</v>
      </c>
      <c r="E3673" s="557" t="s">
        <v>24113</v>
      </c>
      <c r="F3673" s="225"/>
    </row>
    <row r="3674" spans="1:6">
      <c r="A3674">
        <v>4792</v>
      </c>
      <c r="B3674" t="s">
        <v>24114</v>
      </c>
      <c r="C3674" t="s">
        <v>2748</v>
      </c>
      <c r="D3674" t="s">
        <v>2160</v>
      </c>
      <c r="E3674" s="557" t="s">
        <v>24115</v>
      </c>
      <c r="F3674" s="226"/>
    </row>
    <row r="3675" spans="1:6">
      <c r="A3675">
        <v>4790</v>
      </c>
      <c r="B3675" t="s">
        <v>24116</v>
      </c>
      <c r="C3675" t="s">
        <v>2748</v>
      </c>
      <c r="D3675" t="s">
        <v>2746</v>
      </c>
      <c r="E3675" s="557" t="s">
        <v>22508</v>
      </c>
      <c r="F3675" s="225"/>
    </row>
    <row r="3676" spans="1:6">
      <c r="A3676">
        <v>40671</v>
      </c>
      <c r="B3676" t="s">
        <v>24117</v>
      </c>
      <c r="C3676" t="s">
        <v>2748</v>
      </c>
      <c r="D3676" t="s">
        <v>2160</v>
      </c>
      <c r="E3676" s="557" t="s">
        <v>24118</v>
      </c>
      <c r="F3676" s="226"/>
    </row>
    <row r="3677" spans="1:6">
      <c r="A3677">
        <v>7552</v>
      </c>
      <c r="B3677" t="s">
        <v>24119</v>
      </c>
      <c r="C3677" t="s">
        <v>2747</v>
      </c>
      <c r="D3677" t="s">
        <v>2749</v>
      </c>
      <c r="E3677" s="557" t="s">
        <v>12107</v>
      </c>
      <c r="F3677" s="225"/>
    </row>
    <row r="3678" spans="1:6">
      <c r="A3678">
        <v>4893</v>
      </c>
      <c r="B3678" t="s">
        <v>24120</v>
      </c>
      <c r="C3678" t="s">
        <v>2747</v>
      </c>
      <c r="D3678" t="s">
        <v>2160</v>
      </c>
      <c r="E3678" s="557" t="s">
        <v>6138</v>
      </c>
      <c r="F3678" s="226"/>
    </row>
    <row r="3679" spans="1:6">
      <c r="A3679">
        <v>4894</v>
      </c>
      <c r="B3679" t="s">
        <v>24121</v>
      </c>
      <c r="C3679" t="s">
        <v>2747</v>
      </c>
      <c r="D3679" t="s">
        <v>2160</v>
      </c>
      <c r="E3679" s="557" t="s">
        <v>17892</v>
      </c>
      <c r="F3679" s="225"/>
    </row>
    <row r="3680" spans="1:6">
      <c r="A3680">
        <v>4888</v>
      </c>
      <c r="B3680" t="s">
        <v>24122</v>
      </c>
      <c r="C3680" t="s">
        <v>2747</v>
      </c>
      <c r="D3680" t="s">
        <v>2160</v>
      </c>
      <c r="E3680" s="557" t="s">
        <v>5054</v>
      </c>
      <c r="F3680" s="226"/>
    </row>
    <row r="3681" spans="1:6">
      <c r="A3681">
        <v>4890</v>
      </c>
      <c r="B3681" t="s">
        <v>24123</v>
      </c>
      <c r="C3681" t="s">
        <v>2747</v>
      </c>
      <c r="D3681" t="s">
        <v>2160</v>
      </c>
      <c r="E3681" s="557" t="s">
        <v>6766</v>
      </c>
      <c r="F3681" s="225"/>
    </row>
    <row r="3682" spans="1:6">
      <c r="A3682">
        <v>12411</v>
      </c>
      <c r="B3682" t="s">
        <v>24124</v>
      </c>
      <c r="C3682" t="s">
        <v>2747</v>
      </c>
      <c r="D3682" t="s">
        <v>2160</v>
      </c>
      <c r="E3682" s="557" t="s">
        <v>12157</v>
      </c>
      <c r="F3682" s="226"/>
    </row>
    <row r="3683" spans="1:6">
      <c r="A3683">
        <v>4891</v>
      </c>
      <c r="B3683" t="s">
        <v>24125</v>
      </c>
      <c r="C3683" t="s">
        <v>2747</v>
      </c>
      <c r="D3683" t="s">
        <v>2160</v>
      </c>
      <c r="E3683" s="557" t="s">
        <v>11204</v>
      </c>
      <c r="F3683" s="225"/>
    </row>
    <row r="3684" spans="1:6">
      <c r="A3684">
        <v>4889</v>
      </c>
      <c r="B3684" t="s">
        <v>24126</v>
      </c>
      <c r="C3684" t="s">
        <v>2747</v>
      </c>
      <c r="D3684" t="s">
        <v>2160</v>
      </c>
      <c r="E3684" s="557" t="s">
        <v>8935</v>
      </c>
      <c r="F3684" s="226"/>
    </row>
    <row r="3685" spans="1:6">
      <c r="A3685">
        <v>4892</v>
      </c>
      <c r="B3685" t="s">
        <v>24127</v>
      </c>
      <c r="C3685" t="s">
        <v>2747</v>
      </c>
      <c r="D3685" t="s">
        <v>2160</v>
      </c>
      <c r="E3685" s="557" t="s">
        <v>12737</v>
      </c>
      <c r="F3685" s="225"/>
    </row>
    <row r="3686" spans="1:6">
      <c r="A3686">
        <v>12412</v>
      </c>
      <c r="B3686" t="s">
        <v>24128</v>
      </c>
      <c r="C3686" t="s">
        <v>2747</v>
      </c>
      <c r="D3686" t="s">
        <v>2160</v>
      </c>
      <c r="E3686" s="557" t="s">
        <v>17893</v>
      </c>
      <c r="F3686" s="226"/>
    </row>
    <row r="3687" spans="1:6">
      <c r="A3687">
        <v>11073</v>
      </c>
      <c r="B3687" t="s">
        <v>24129</v>
      </c>
      <c r="C3687" t="s">
        <v>2747</v>
      </c>
      <c r="D3687" t="s">
        <v>2160</v>
      </c>
      <c r="E3687" s="557" t="s">
        <v>4822</v>
      </c>
      <c r="F3687" s="225"/>
    </row>
    <row r="3688" spans="1:6">
      <c r="A3688">
        <v>11071</v>
      </c>
      <c r="B3688" t="s">
        <v>24130</v>
      </c>
      <c r="C3688" t="s">
        <v>2747</v>
      </c>
      <c r="D3688" t="s">
        <v>2160</v>
      </c>
      <c r="E3688" s="557" t="s">
        <v>13887</v>
      </c>
      <c r="F3688" s="226"/>
    </row>
    <row r="3689" spans="1:6">
      <c r="A3689">
        <v>11072</v>
      </c>
      <c r="B3689" t="s">
        <v>24131</v>
      </c>
      <c r="C3689" t="s">
        <v>2747</v>
      </c>
      <c r="D3689" t="s">
        <v>2160</v>
      </c>
      <c r="E3689" s="557" t="s">
        <v>18221</v>
      </c>
      <c r="F3689" s="225"/>
    </row>
    <row r="3690" spans="1:6">
      <c r="A3690">
        <v>4895</v>
      </c>
      <c r="B3690" t="s">
        <v>24132</v>
      </c>
      <c r="C3690" t="s">
        <v>2747</v>
      </c>
      <c r="D3690" t="s">
        <v>2160</v>
      </c>
      <c r="E3690" s="557" t="s">
        <v>18272</v>
      </c>
      <c r="F3690" s="226"/>
    </row>
    <row r="3691" spans="1:6">
      <c r="A3691">
        <v>4907</v>
      </c>
      <c r="B3691" t="s">
        <v>24133</v>
      </c>
      <c r="C3691" t="s">
        <v>2747</v>
      </c>
      <c r="D3691" t="s">
        <v>2749</v>
      </c>
      <c r="E3691" s="557" t="s">
        <v>13663</v>
      </c>
      <c r="F3691" s="225"/>
    </row>
    <row r="3692" spans="1:6">
      <c r="A3692">
        <v>4902</v>
      </c>
      <c r="B3692" t="s">
        <v>24134</v>
      </c>
      <c r="C3692" t="s">
        <v>2747</v>
      </c>
      <c r="D3692" t="s">
        <v>2749</v>
      </c>
      <c r="E3692" s="557" t="s">
        <v>17894</v>
      </c>
      <c r="F3692" s="226"/>
    </row>
    <row r="3693" spans="1:6">
      <c r="A3693">
        <v>4908</v>
      </c>
      <c r="B3693" t="s">
        <v>24135</v>
      </c>
      <c r="C3693" t="s">
        <v>2747</v>
      </c>
      <c r="D3693" t="s">
        <v>2749</v>
      </c>
      <c r="E3693" s="557" t="s">
        <v>17895</v>
      </c>
      <c r="F3693" s="225"/>
    </row>
    <row r="3694" spans="1:6">
      <c r="A3694">
        <v>4909</v>
      </c>
      <c r="B3694" t="s">
        <v>24136</v>
      </c>
      <c r="C3694" t="s">
        <v>2747</v>
      </c>
      <c r="D3694" t="s">
        <v>2749</v>
      </c>
      <c r="E3694" s="557" t="s">
        <v>17896</v>
      </c>
      <c r="F3694" s="226"/>
    </row>
    <row r="3695" spans="1:6">
      <c r="A3695">
        <v>4903</v>
      </c>
      <c r="B3695" t="s">
        <v>24137</v>
      </c>
      <c r="C3695" t="s">
        <v>2747</v>
      </c>
      <c r="D3695" t="s">
        <v>2749</v>
      </c>
      <c r="E3695" s="557" t="s">
        <v>17897</v>
      </c>
      <c r="F3695" s="225"/>
    </row>
    <row r="3696" spans="1:6">
      <c r="A3696">
        <v>4897</v>
      </c>
      <c r="B3696" t="s">
        <v>24138</v>
      </c>
      <c r="C3696" t="s">
        <v>2747</v>
      </c>
      <c r="D3696" t="s">
        <v>2160</v>
      </c>
      <c r="E3696" s="557" t="s">
        <v>5196</v>
      </c>
      <c r="F3696" s="226"/>
    </row>
    <row r="3697" spans="1:8">
      <c r="A3697">
        <v>4896</v>
      </c>
      <c r="B3697" t="s">
        <v>24139</v>
      </c>
      <c r="C3697" t="s">
        <v>2747</v>
      </c>
      <c r="D3697" t="s">
        <v>2160</v>
      </c>
      <c r="E3697" s="557" t="s">
        <v>4378</v>
      </c>
      <c r="F3697" s="225"/>
    </row>
    <row r="3698" spans="1:8">
      <c r="A3698">
        <v>4900</v>
      </c>
      <c r="B3698" t="s">
        <v>24140</v>
      </c>
      <c r="C3698" t="s">
        <v>2747</v>
      </c>
      <c r="D3698" t="s">
        <v>2160</v>
      </c>
      <c r="E3698" s="557" t="s">
        <v>11883</v>
      </c>
      <c r="F3698" s="226"/>
    </row>
    <row r="3699" spans="1:8">
      <c r="A3699">
        <v>4898</v>
      </c>
      <c r="B3699" t="s">
        <v>24141</v>
      </c>
      <c r="C3699" t="s">
        <v>2747</v>
      </c>
      <c r="D3699" t="s">
        <v>2160</v>
      </c>
      <c r="E3699" s="557" t="s">
        <v>11741</v>
      </c>
      <c r="F3699" s="225"/>
      <c r="H3699">
        <f>625*625</f>
        <v>390625</v>
      </c>
    </row>
    <row r="3700" spans="1:8">
      <c r="A3700">
        <v>4899</v>
      </c>
      <c r="B3700" t="s">
        <v>24142</v>
      </c>
      <c r="C3700" t="s">
        <v>2747</v>
      </c>
      <c r="D3700" t="s">
        <v>2160</v>
      </c>
      <c r="E3700" s="557" t="s">
        <v>13459</v>
      </c>
      <c r="F3700" s="226"/>
    </row>
    <row r="3701" spans="1:8">
      <c r="A3701">
        <v>11096</v>
      </c>
      <c r="B3701" t="s">
        <v>24143</v>
      </c>
      <c r="C3701" t="s">
        <v>2752</v>
      </c>
      <c r="D3701" t="s">
        <v>2160</v>
      </c>
      <c r="E3701" s="557" t="s">
        <v>5118</v>
      </c>
      <c r="F3701" s="225"/>
    </row>
    <row r="3702" spans="1:8">
      <c r="A3702">
        <v>4741</v>
      </c>
      <c r="B3702" t="s">
        <v>24144</v>
      </c>
      <c r="C3702" t="s">
        <v>2750</v>
      </c>
      <c r="D3702" t="s">
        <v>2160</v>
      </c>
      <c r="E3702" s="557" t="s">
        <v>18397</v>
      </c>
      <c r="F3702" s="226"/>
    </row>
    <row r="3703" spans="1:8">
      <c r="A3703">
        <v>4752</v>
      </c>
      <c r="B3703" t="s">
        <v>24145</v>
      </c>
      <c r="C3703" t="s">
        <v>2745</v>
      </c>
      <c r="D3703" t="s">
        <v>2160</v>
      </c>
      <c r="E3703" s="557" t="s">
        <v>6736</v>
      </c>
      <c r="F3703" s="225"/>
    </row>
    <row r="3704" spans="1:8">
      <c r="A3704">
        <v>41091</v>
      </c>
      <c r="B3704" t="s">
        <v>24146</v>
      </c>
      <c r="C3704" t="s">
        <v>2754</v>
      </c>
      <c r="D3704" t="s">
        <v>2160</v>
      </c>
      <c r="E3704" s="557" t="s">
        <v>24147</v>
      </c>
      <c r="F3704" s="226"/>
    </row>
    <row r="3705" spans="1:8">
      <c r="A3705">
        <v>13954</v>
      </c>
      <c r="B3705" t="s">
        <v>24148</v>
      </c>
      <c r="C3705" t="s">
        <v>2747</v>
      </c>
      <c r="D3705" t="s">
        <v>2749</v>
      </c>
      <c r="E3705" s="557" t="s">
        <v>17898</v>
      </c>
      <c r="F3705" s="225"/>
    </row>
    <row r="3706" spans="1:8">
      <c r="A3706">
        <v>3411</v>
      </c>
      <c r="B3706" t="s">
        <v>24149</v>
      </c>
      <c r="C3706" t="s">
        <v>2752</v>
      </c>
      <c r="D3706" t="s">
        <v>2160</v>
      </c>
      <c r="E3706" s="557" t="s">
        <v>11841</v>
      </c>
      <c r="F3706" s="226"/>
    </row>
    <row r="3707" spans="1:8">
      <c r="A3707">
        <v>39995</v>
      </c>
      <c r="B3707" t="s">
        <v>24150</v>
      </c>
      <c r="C3707" t="s">
        <v>2750</v>
      </c>
      <c r="D3707" t="s">
        <v>2160</v>
      </c>
      <c r="E3707" s="557" t="s">
        <v>17899</v>
      </c>
      <c r="F3707" s="225"/>
    </row>
    <row r="3708" spans="1:8">
      <c r="A3708">
        <v>11615</v>
      </c>
      <c r="B3708" t="s">
        <v>24151</v>
      </c>
      <c r="C3708" t="s">
        <v>2748</v>
      </c>
      <c r="D3708" t="s">
        <v>2160</v>
      </c>
      <c r="E3708" s="557" t="s">
        <v>11175</v>
      </c>
      <c r="F3708" s="226"/>
    </row>
    <row r="3709" spans="1:8">
      <c r="A3709">
        <v>3408</v>
      </c>
      <c r="B3709" t="s">
        <v>24152</v>
      </c>
      <c r="C3709" t="s">
        <v>2748</v>
      </c>
      <c r="D3709" t="s">
        <v>2746</v>
      </c>
      <c r="E3709" s="557" t="s">
        <v>7275</v>
      </c>
      <c r="F3709" s="225"/>
    </row>
    <row r="3710" spans="1:8">
      <c r="A3710">
        <v>3409</v>
      </c>
      <c r="B3710" t="s">
        <v>24153</v>
      </c>
      <c r="C3710" t="s">
        <v>2748</v>
      </c>
      <c r="D3710" t="s">
        <v>2160</v>
      </c>
      <c r="E3710" s="557" t="s">
        <v>17900</v>
      </c>
      <c r="F3710" s="226"/>
    </row>
    <row r="3711" spans="1:8">
      <c r="A3711">
        <v>11427</v>
      </c>
      <c r="B3711" t="s">
        <v>24154</v>
      </c>
      <c r="C3711" t="s">
        <v>2752</v>
      </c>
      <c r="D3711" t="s">
        <v>2749</v>
      </c>
      <c r="E3711" s="557" t="s">
        <v>17901</v>
      </c>
      <c r="F3711" s="225"/>
    </row>
    <row r="3712" spans="1:8">
      <c r="A3712">
        <v>4491</v>
      </c>
      <c r="B3712" t="s">
        <v>24155</v>
      </c>
      <c r="C3712" t="s">
        <v>2751</v>
      </c>
      <c r="D3712" t="s">
        <v>2160</v>
      </c>
      <c r="E3712" s="557" t="s">
        <v>5883</v>
      </c>
      <c r="F3712" s="226"/>
    </row>
    <row r="3713" spans="1:6">
      <c r="A3713">
        <v>2745</v>
      </c>
      <c r="B3713" t="s">
        <v>24156</v>
      </c>
      <c r="C3713" t="s">
        <v>2751</v>
      </c>
      <c r="D3713" t="s">
        <v>2749</v>
      </c>
      <c r="E3713" s="557" t="s">
        <v>5062</v>
      </c>
      <c r="F3713" s="225"/>
    </row>
    <row r="3714" spans="1:6">
      <c r="A3714">
        <v>14439</v>
      </c>
      <c r="B3714" t="s">
        <v>24157</v>
      </c>
      <c r="C3714" t="s">
        <v>2751</v>
      </c>
      <c r="D3714" t="s">
        <v>2749</v>
      </c>
      <c r="E3714" s="557" t="s">
        <v>11859</v>
      </c>
      <c r="F3714" s="226"/>
    </row>
    <row r="3715" spans="1:6">
      <c r="A3715">
        <v>26022</v>
      </c>
      <c r="B3715" t="s">
        <v>24158</v>
      </c>
      <c r="C3715" t="s">
        <v>2747</v>
      </c>
      <c r="D3715" t="s">
        <v>2160</v>
      </c>
      <c r="E3715" s="557" t="s">
        <v>17902</v>
      </c>
      <c r="F3715" s="225"/>
    </row>
    <row r="3716" spans="1:6">
      <c r="A3716">
        <v>12362</v>
      </c>
      <c r="B3716" t="s">
        <v>24159</v>
      </c>
      <c r="C3716" t="s">
        <v>2747</v>
      </c>
      <c r="D3716" t="s">
        <v>2160</v>
      </c>
      <c r="E3716" s="557" t="s">
        <v>11708</v>
      </c>
      <c r="F3716" s="226"/>
    </row>
    <row r="3717" spans="1:6">
      <c r="A3717">
        <v>421</v>
      </c>
      <c r="B3717" t="s">
        <v>24160</v>
      </c>
      <c r="C3717" t="s">
        <v>2747</v>
      </c>
      <c r="D3717" t="s">
        <v>2749</v>
      </c>
      <c r="E3717" s="557" t="s">
        <v>6262</v>
      </c>
      <c r="F3717" s="225"/>
    </row>
    <row r="3718" spans="1:6">
      <c r="A3718">
        <v>14148</v>
      </c>
      <c r="B3718" t="s">
        <v>24161</v>
      </c>
      <c r="C3718" t="s">
        <v>2747</v>
      </c>
      <c r="D3718" t="s">
        <v>2749</v>
      </c>
      <c r="E3718" s="557" t="s">
        <v>8844</v>
      </c>
      <c r="F3718" s="226"/>
    </row>
    <row r="3719" spans="1:6">
      <c r="A3719">
        <v>4341</v>
      </c>
      <c r="B3719" t="s">
        <v>24162</v>
      </c>
      <c r="C3719" t="s">
        <v>2747</v>
      </c>
      <c r="D3719" t="s">
        <v>2749</v>
      </c>
      <c r="E3719" s="557" t="s">
        <v>4166</v>
      </c>
      <c r="F3719" s="225"/>
    </row>
    <row r="3720" spans="1:6">
      <c r="A3720">
        <v>4337</v>
      </c>
      <c r="B3720" t="s">
        <v>24163</v>
      </c>
      <c r="C3720" t="s">
        <v>2747</v>
      </c>
      <c r="D3720" t="s">
        <v>2749</v>
      </c>
      <c r="E3720" s="557" t="s">
        <v>4288</v>
      </c>
      <c r="F3720" s="226"/>
    </row>
    <row r="3721" spans="1:6">
      <c r="A3721">
        <v>4339</v>
      </c>
      <c r="B3721" t="s">
        <v>24164</v>
      </c>
      <c r="C3721" t="s">
        <v>2747</v>
      </c>
      <c r="D3721" t="s">
        <v>2749</v>
      </c>
      <c r="E3721" s="557" t="s">
        <v>4833</v>
      </c>
      <c r="F3721" s="225"/>
    </row>
    <row r="3722" spans="1:6">
      <c r="A3722">
        <v>39997</v>
      </c>
      <c r="B3722" t="s">
        <v>24165</v>
      </c>
      <c r="C3722" t="s">
        <v>2747</v>
      </c>
      <c r="D3722" t="s">
        <v>2749</v>
      </c>
      <c r="E3722" s="557" t="s">
        <v>4532</v>
      </c>
      <c r="F3722" s="226"/>
    </row>
    <row r="3723" spans="1:6">
      <c r="A3723">
        <v>11971</v>
      </c>
      <c r="B3723" t="s">
        <v>24166</v>
      </c>
      <c r="C3723" t="s">
        <v>2747</v>
      </c>
      <c r="D3723" t="s">
        <v>2749</v>
      </c>
      <c r="E3723" s="557" t="s">
        <v>9059</v>
      </c>
      <c r="F3723" s="225"/>
    </row>
    <row r="3724" spans="1:6">
      <c r="A3724">
        <v>4342</v>
      </c>
      <c r="B3724" t="s">
        <v>24167</v>
      </c>
      <c r="C3724" t="s">
        <v>2747</v>
      </c>
      <c r="D3724" t="s">
        <v>2749</v>
      </c>
      <c r="E3724" s="557" t="s">
        <v>4653</v>
      </c>
      <c r="F3724" s="226"/>
    </row>
    <row r="3725" spans="1:6">
      <c r="A3725">
        <v>4330</v>
      </c>
      <c r="B3725" t="s">
        <v>24168</v>
      </c>
      <c r="C3725" t="s">
        <v>2747</v>
      </c>
      <c r="D3725" t="s">
        <v>2749</v>
      </c>
      <c r="E3725" s="557" t="s">
        <v>4782</v>
      </c>
      <c r="F3725" s="225"/>
    </row>
    <row r="3726" spans="1:6">
      <c r="A3726">
        <v>4340</v>
      </c>
      <c r="B3726" t="s">
        <v>24169</v>
      </c>
      <c r="C3726" t="s">
        <v>2747</v>
      </c>
      <c r="D3726" t="s">
        <v>2749</v>
      </c>
      <c r="E3726" s="557" t="s">
        <v>5068</v>
      </c>
      <c r="F3726" s="226"/>
    </row>
    <row r="3727" spans="1:6">
      <c r="A3727">
        <v>5088</v>
      </c>
      <c r="B3727" t="s">
        <v>24170</v>
      </c>
      <c r="C3727" t="s">
        <v>2747</v>
      </c>
      <c r="D3727" t="s">
        <v>2160</v>
      </c>
      <c r="E3727" s="557" t="s">
        <v>5839</v>
      </c>
      <c r="F3727" s="225"/>
    </row>
    <row r="3728" spans="1:6">
      <c r="A3728">
        <v>11154</v>
      </c>
      <c r="B3728" t="s">
        <v>24171</v>
      </c>
      <c r="C3728" t="s">
        <v>2747</v>
      </c>
      <c r="D3728" t="s">
        <v>2749</v>
      </c>
      <c r="E3728" s="557" t="s">
        <v>24172</v>
      </c>
      <c r="F3728" s="226"/>
    </row>
    <row r="3729" spans="1:6">
      <c r="A3729">
        <v>4989</v>
      </c>
      <c r="B3729" t="s">
        <v>24173</v>
      </c>
      <c r="C3729" t="s">
        <v>2747</v>
      </c>
      <c r="D3729" t="s">
        <v>2160</v>
      </c>
      <c r="E3729" s="557" t="s">
        <v>24174</v>
      </c>
      <c r="F3729" s="225"/>
    </row>
    <row r="3730" spans="1:6">
      <c r="A3730">
        <v>4982</v>
      </c>
      <c r="B3730" t="s">
        <v>24175</v>
      </c>
      <c r="C3730" t="s">
        <v>2747</v>
      </c>
      <c r="D3730" t="s">
        <v>2160</v>
      </c>
      <c r="E3730" s="557" t="s">
        <v>24176</v>
      </c>
      <c r="F3730" s="226"/>
    </row>
    <row r="3731" spans="1:6">
      <c r="A3731">
        <v>4962</v>
      </c>
      <c r="B3731" t="s">
        <v>24177</v>
      </c>
      <c r="C3731" t="s">
        <v>2747</v>
      </c>
      <c r="D3731" t="s">
        <v>2160</v>
      </c>
      <c r="E3731" s="557" t="s">
        <v>24178</v>
      </c>
      <c r="F3731" s="225"/>
    </row>
    <row r="3732" spans="1:6">
      <c r="A3732">
        <v>4981</v>
      </c>
      <c r="B3732" t="s">
        <v>24179</v>
      </c>
      <c r="C3732" t="s">
        <v>2747</v>
      </c>
      <c r="D3732" t="s">
        <v>2746</v>
      </c>
      <c r="E3732" s="557" t="s">
        <v>24180</v>
      </c>
      <c r="F3732" s="226"/>
    </row>
    <row r="3733" spans="1:6">
      <c r="A3733">
        <v>4964</v>
      </c>
      <c r="B3733" t="s">
        <v>24181</v>
      </c>
      <c r="C3733" t="s">
        <v>2747</v>
      </c>
      <c r="D3733" t="s">
        <v>2160</v>
      </c>
      <c r="E3733" s="557" t="s">
        <v>18922</v>
      </c>
      <c r="F3733" s="225"/>
    </row>
    <row r="3734" spans="1:6">
      <c r="A3734">
        <v>4992</v>
      </c>
      <c r="B3734" t="s">
        <v>24182</v>
      </c>
      <c r="C3734" t="s">
        <v>2747</v>
      </c>
      <c r="D3734" t="s">
        <v>2160</v>
      </c>
      <c r="E3734" s="557" t="s">
        <v>24183</v>
      </c>
      <c r="F3734" s="226"/>
    </row>
    <row r="3735" spans="1:6">
      <c r="A3735">
        <v>4987</v>
      </c>
      <c r="B3735" t="s">
        <v>24184</v>
      </c>
      <c r="C3735" t="s">
        <v>2747</v>
      </c>
      <c r="D3735" t="s">
        <v>2160</v>
      </c>
      <c r="E3735" s="557" t="s">
        <v>24185</v>
      </c>
      <c r="F3735" s="225"/>
    </row>
    <row r="3736" spans="1:6">
      <c r="A3736">
        <v>39021</v>
      </c>
      <c r="B3736" t="s">
        <v>24186</v>
      </c>
      <c r="C3736" t="s">
        <v>2747</v>
      </c>
      <c r="D3736" t="s">
        <v>2749</v>
      </c>
      <c r="E3736" s="557" t="s">
        <v>24187</v>
      </c>
      <c r="F3736" s="226"/>
    </row>
    <row r="3737" spans="1:6">
      <c r="A3737">
        <v>39022</v>
      </c>
      <c r="B3737" t="s">
        <v>24188</v>
      </c>
      <c r="C3737" t="s">
        <v>2747</v>
      </c>
      <c r="D3737" t="s">
        <v>2749</v>
      </c>
      <c r="E3737" s="557" t="s">
        <v>24189</v>
      </c>
      <c r="F3737" s="225"/>
    </row>
    <row r="3738" spans="1:6">
      <c r="A3738">
        <v>39024</v>
      </c>
      <c r="B3738" t="s">
        <v>24190</v>
      </c>
      <c r="C3738" t="s">
        <v>2747</v>
      </c>
      <c r="D3738" t="s">
        <v>2749</v>
      </c>
      <c r="E3738" s="557" t="s">
        <v>24191</v>
      </c>
      <c r="F3738" s="226"/>
    </row>
    <row r="3739" spans="1:6">
      <c r="A3739">
        <v>4914</v>
      </c>
      <c r="B3739" t="s">
        <v>24192</v>
      </c>
      <c r="C3739" t="s">
        <v>2748</v>
      </c>
      <c r="D3739" t="s">
        <v>2749</v>
      </c>
      <c r="E3739" s="557" t="s">
        <v>24193</v>
      </c>
      <c r="F3739" s="225"/>
    </row>
    <row r="3740" spans="1:6">
      <c r="A3740">
        <v>4917</v>
      </c>
      <c r="B3740" t="s">
        <v>24194</v>
      </c>
      <c r="C3740" t="s">
        <v>2748</v>
      </c>
      <c r="D3740" t="s">
        <v>2749</v>
      </c>
      <c r="E3740" s="557" t="s">
        <v>24195</v>
      </c>
      <c r="F3740" s="226"/>
    </row>
    <row r="3741" spans="1:6">
      <c r="A3741">
        <v>39025</v>
      </c>
      <c r="B3741" t="s">
        <v>24196</v>
      </c>
      <c r="C3741" t="s">
        <v>2747</v>
      </c>
      <c r="D3741" t="s">
        <v>2749</v>
      </c>
      <c r="E3741" s="557" t="s">
        <v>24197</v>
      </c>
      <c r="F3741" s="225"/>
    </row>
    <row r="3742" spans="1:6">
      <c r="A3742">
        <v>4930</v>
      </c>
      <c r="B3742" t="s">
        <v>24198</v>
      </c>
      <c r="C3742" t="s">
        <v>2748</v>
      </c>
      <c r="D3742" t="s">
        <v>2749</v>
      </c>
      <c r="E3742" s="557" t="s">
        <v>24199</v>
      </c>
      <c r="F3742" s="226"/>
    </row>
    <row r="3743" spans="1:6">
      <c r="A3743">
        <v>4922</v>
      </c>
      <c r="B3743" t="s">
        <v>24200</v>
      </c>
      <c r="C3743" t="s">
        <v>2748</v>
      </c>
      <c r="D3743" t="s">
        <v>2749</v>
      </c>
      <c r="E3743" s="557" t="s">
        <v>24201</v>
      </c>
      <c r="F3743" s="225"/>
    </row>
    <row r="3744" spans="1:6">
      <c r="A3744">
        <v>4911</v>
      </c>
      <c r="B3744" t="s">
        <v>24202</v>
      </c>
      <c r="C3744" t="s">
        <v>2748</v>
      </c>
      <c r="D3744" t="s">
        <v>2160</v>
      </c>
      <c r="E3744" s="557" t="s">
        <v>24203</v>
      </c>
      <c r="F3744" s="226"/>
    </row>
    <row r="3745" spans="1:6">
      <c r="A3745">
        <v>37518</v>
      </c>
      <c r="B3745" t="s">
        <v>24204</v>
      </c>
      <c r="C3745" t="s">
        <v>2748</v>
      </c>
      <c r="D3745" t="s">
        <v>2160</v>
      </c>
      <c r="E3745" s="557" t="s">
        <v>24205</v>
      </c>
      <c r="F3745" s="225"/>
    </row>
    <row r="3746" spans="1:6">
      <c r="A3746">
        <v>4910</v>
      </c>
      <c r="B3746" t="s">
        <v>24206</v>
      </c>
      <c r="C3746" t="s">
        <v>2748</v>
      </c>
      <c r="D3746" t="s">
        <v>2160</v>
      </c>
      <c r="E3746" s="557" t="s">
        <v>24207</v>
      </c>
      <c r="F3746" s="226"/>
    </row>
    <row r="3747" spans="1:6">
      <c r="A3747">
        <v>4943</v>
      </c>
      <c r="B3747" t="s">
        <v>24208</v>
      </c>
      <c r="C3747" t="s">
        <v>2748</v>
      </c>
      <c r="D3747" t="s">
        <v>2160</v>
      </c>
      <c r="E3747" s="557" t="s">
        <v>24209</v>
      </c>
      <c r="F3747" s="225"/>
    </row>
    <row r="3748" spans="1:6">
      <c r="A3748">
        <v>5002</v>
      </c>
      <c r="B3748" t="s">
        <v>24210</v>
      </c>
      <c r="C3748" t="s">
        <v>2748</v>
      </c>
      <c r="D3748" t="s">
        <v>2749</v>
      </c>
      <c r="E3748" s="557" t="s">
        <v>17903</v>
      </c>
      <c r="F3748" s="226"/>
    </row>
    <row r="3749" spans="1:6">
      <c r="A3749">
        <v>4977</v>
      </c>
      <c r="B3749" t="s">
        <v>24211</v>
      </c>
      <c r="C3749" t="s">
        <v>2748</v>
      </c>
      <c r="D3749" t="s">
        <v>2749</v>
      </c>
      <c r="E3749" s="557" t="s">
        <v>17904</v>
      </c>
      <c r="F3749" s="225"/>
    </row>
    <row r="3750" spans="1:6">
      <c r="A3750">
        <v>5028</v>
      </c>
      <c r="B3750" t="s">
        <v>24212</v>
      </c>
      <c r="C3750" t="s">
        <v>2748</v>
      </c>
      <c r="D3750" t="s">
        <v>2749</v>
      </c>
      <c r="E3750" s="557" t="s">
        <v>17905</v>
      </c>
      <c r="F3750" s="226"/>
    </row>
    <row r="3751" spans="1:6">
      <c r="A3751">
        <v>4998</v>
      </c>
      <c r="B3751" t="s">
        <v>24213</v>
      </c>
      <c r="C3751" t="s">
        <v>2748</v>
      </c>
      <c r="D3751" t="s">
        <v>2749</v>
      </c>
      <c r="E3751" s="557" t="s">
        <v>17906</v>
      </c>
      <c r="F3751" s="225"/>
    </row>
    <row r="3752" spans="1:6">
      <c r="A3752">
        <v>4969</v>
      </c>
      <c r="B3752" t="s">
        <v>24214</v>
      </c>
      <c r="C3752" t="s">
        <v>2748</v>
      </c>
      <c r="D3752" t="s">
        <v>2749</v>
      </c>
      <c r="E3752" s="557" t="s">
        <v>17907</v>
      </c>
      <c r="F3752" s="226"/>
    </row>
    <row r="3753" spans="1:6">
      <c r="A3753">
        <v>11364</v>
      </c>
      <c r="B3753" t="s">
        <v>24215</v>
      </c>
      <c r="C3753" t="s">
        <v>2747</v>
      </c>
      <c r="D3753" t="s">
        <v>2160</v>
      </c>
      <c r="E3753" s="557" t="s">
        <v>19157</v>
      </c>
      <c r="F3753" s="225"/>
    </row>
    <row r="3754" spans="1:6">
      <c r="A3754">
        <v>11365</v>
      </c>
      <c r="B3754" t="s">
        <v>24216</v>
      </c>
      <c r="C3754" t="s">
        <v>2747</v>
      </c>
      <c r="D3754" t="s">
        <v>2160</v>
      </c>
      <c r="E3754" s="557" t="s">
        <v>24217</v>
      </c>
      <c r="F3754" s="226"/>
    </row>
    <row r="3755" spans="1:6">
      <c r="A3755">
        <v>11366</v>
      </c>
      <c r="B3755" t="s">
        <v>24218</v>
      </c>
      <c r="C3755" t="s">
        <v>2747</v>
      </c>
      <c r="D3755" t="s">
        <v>2160</v>
      </c>
      <c r="E3755" s="557" t="s">
        <v>24219</v>
      </c>
      <c r="F3755" s="225"/>
    </row>
    <row r="3756" spans="1:6">
      <c r="A3756">
        <v>43777</v>
      </c>
      <c r="B3756" t="s">
        <v>24220</v>
      </c>
      <c r="C3756" t="s">
        <v>2747</v>
      </c>
      <c r="D3756" t="s">
        <v>2160</v>
      </c>
      <c r="E3756" s="557" t="s">
        <v>24221</v>
      </c>
      <c r="F3756" s="226"/>
    </row>
    <row r="3757" spans="1:6">
      <c r="A3757">
        <v>20322</v>
      </c>
      <c r="B3757" t="s">
        <v>24222</v>
      </c>
      <c r="C3757" t="s">
        <v>2747</v>
      </c>
      <c r="D3757" t="s">
        <v>2160</v>
      </c>
      <c r="E3757" s="557" t="s">
        <v>24223</v>
      </c>
      <c r="F3757" s="225"/>
    </row>
    <row r="3758" spans="1:6">
      <c r="A3758">
        <v>10553</v>
      </c>
      <c r="B3758" t="s">
        <v>24224</v>
      </c>
      <c r="C3758" t="s">
        <v>2747</v>
      </c>
      <c r="D3758" t="s">
        <v>2160</v>
      </c>
      <c r="E3758" s="557" t="s">
        <v>24225</v>
      </c>
      <c r="F3758" s="226"/>
    </row>
    <row r="3759" spans="1:6">
      <c r="A3759">
        <v>5020</v>
      </c>
      <c r="B3759" t="s">
        <v>24226</v>
      </c>
      <c r="C3759" t="s">
        <v>2747</v>
      </c>
      <c r="D3759" t="s">
        <v>2160</v>
      </c>
      <c r="E3759" s="557" t="s">
        <v>24227</v>
      </c>
      <c r="F3759" s="225"/>
    </row>
    <row r="3760" spans="1:6">
      <c r="A3760">
        <v>10554</v>
      </c>
      <c r="B3760" t="s">
        <v>24228</v>
      </c>
      <c r="C3760" t="s">
        <v>2747</v>
      </c>
      <c r="D3760" t="s">
        <v>2160</v>
      </c>
      <c r="E3760" s="557" t="s">
        <v>12293</v>
      </c>
      <c r="F3760" s="226"/>
    </row>
    <row r="3761" spans="1:6">
      <c r="A3761">
        <v>10555</v>
      </c>
      <c r="B3761" t="s">
        <v>24229</v>
      </c>
      <c r="C3761" t="s">
        <v>2747</v>
      </c>
      <c r="D3761" t="s">
        <v>2160</v>
      </c>
      <c r="E3761" s="557" t="s">
        <v>24230</v>
      </c>
      <c r="F3761" s="225"/>
    </row>
    <row r="3762" spans="1:6">
      <c r="A3762">
        <v>10556</v>
      </c>
      <c r="B3762" t="s">
        <v>24231</v>
      </c>
      <c r="C3762" t="s">
        <v>2747</v>
      </c>
      <c r="D3762" t="s">
        <v>2160</v>
      </c>
      <c r="E3762" s="557" t="s">
        <v>24232</v>
      </c>
      <c r="F3762" s="226"/>
    </row>
    <row r="3763" spans="1:6">
      <c r="A3763">
        <v>39502</v>
      </c>
      <c r="B3763" t="s">
        <v>24233</v>
      </c>
      <c r="C3763" t="s">
        <v>2747</v>
      </c>
      <c r="D3763" t="s">
        <v>2160</v>
      </c>
      <c r="E3763" s="557" t="s">
        <v>24234</v>
      </c>
      <c r="F3763" s="225"/>
    </row>
    <row r="3764" spans="1:6">
      <c r="A3764">
        <v>39504</v>
      </c>
      <c r="B3764" t="s">
        <v>24235</v>
      </c>
      <c r="C3764" t="s">
        <v>2747</v>
      </c>
      <c r="D3764" t="s">
        <v>2160</v>
      </c>
      <c r="E3764" s="557" t="s">
        <v>24236</v>
      </c>
      <c r="F3764" s="226"/>
    </row>
    <row r="3765" spans="1:6">
      <c r="A3765">
        <v>39503</v>
      </c>
      <c r="B3765" t="s">
        <v>24237</v>
      </c>
      <c r="C3765" t="s">
        <v>2747</v>
      </c>
      <c r="D3765" t="s">
        <v>2160</v>
      </c>
      <c r="E3765" s="557" t="s">
        <v>24238</v>
      </c>
      <c r="F3765" s="225"/>
    </row>
    <row r="3766" spans="1:6">
      <c r="A3766">
        <v>39505</v>
      </c>
      <c r="B3766" t="s">
        <v>24239</v>
      </c>
      <c r="C3766" t="s">
        <v>2747</v>
      </c>
      <c r="D3766" t="s">
        <v>2160</v>
      </c>
      <c r="E3766" s="557" t="s">
        <v>24240</v>
      </c>
      <c r="F3766" s="226"/>
    </row>
    <row r="3767" spans="1:6">
      <c r="A3767">
        <v>25969</v>
      </c>
      <c r="B3767" t="s">
        <v>24241</v>
      </c>
      <c r="C3767" t="s">
        <v>2747</v>
      </c>
      <c r="D3767" t="s">
        <v>2749</v>
      </c>
      <c r="E3767" s="557" t="s">
        <v>24242</v>
      </c>
      <c r="F3767" s="225"/>
    </row>
    <row r="3768" spans="1:6">
      <c r="A3768">
        <v>4944</v>
      </c>
      <c r="B3768" t="s">
        <v>24243</v>
      </c>
      <c r="C3768" t="s">
        <v>2748</v>
      </c>
      <c r="D3768" t="s">
        <v>2160</v>
      </c>
      <c r="E3768" s="557" t="s">
        <v>24244</v>
      </c>
      <c r="F3768" s="226"/>
    </row>
    <row r="3769" spans="1:6">
      <c r="A3769">
        <v>21102</v>
      </c>
      <c r="B3769" t="s">
        <v>24245</v>
      </c>
      <c r="C3769" t="s">
        <v>2747</v>
      </c>
      <c r="D3769" t="s">
        <v>2160</v>
      </c>
      <c r="E3769" s="557" t="s">
        <v>24246</v>
      </c>
      <c r="F3769" s="225"/>
    </row>
    <row r="3770" spans="1:6">
      <c r="A3770">
        <v>21101</v>
      </c>
      <c r="B3770" t="s">
        <v>24247</v>
      </c>
      <c r="C3770" t="s">
        <v>2747</v>
      </c>
      <c r="D3770" t="s">
        <v>2160</v>
      </c>
      <c r="E3770" s="557" t="s">
        <v>11759</v>
      </c>
      <c r="F3770" s="226"/>
    </row>
    <row r="3771" spans="1:6">
      <c r="A3771">
        <v>34713</v>
      </c>
      <c r="B3771" t="s">
        <v>24248</v>
      </c>
      <c r="C3771" t="s">
        <v>2748</v>
      </c>
      <c r="D3771" t="s">
        <v>2160</v>
      </c>
      <c r="E3771" s="557" t="s">
        <v>24249</v>
      </c>
      <c r="F3771" s="225"/>
    </row>
    <row r="3772" spans="1:6">
      <c r="A3772">
        <v>4947</v>
      </c>
      <c r="B3772" t="s">
        <v>24250</v>
      </c>
      <c r="C3772" t="s">
        <v>2748</v>
      </c>
      <c r="D3772" t="s">
        <v>2749</v>
      </c>
      <c r="E3772" s="557" t="s">
        <v>24251</v>
      </c>
      <c r="F3772" s="226"/>
    </row>
    <row r="3773" spans="1:6">
      <c r="A3773">
        <v>37563</v>
      </c>
      <c r="B3773" t="s">
        <v>24252</v>
      </c>
      <c r="C3773" t="s">
        <v>2748</v>
      </c>
      <c r="D3773" t="s">
        <v>2749</v>
      </c>
      <c r="E3773" s="557" t="s">
        <v>24253</v>
      </c>
      <c r="F3773" s="225"/>
    </row>
    <row r="3774" spans="1:6">
      <c r="A3774">
        <v>4948</v>
      </c>
      <c r="B3774" t="s">
        <v>24254</v>
      </c>
      <c r="C3774" t="s">
        <v>2748</v>
      </c>
      <c r="D3774" t="s">
        <v>2749</v>
      </c>
      <c r="E3774" s="557" t="s">
        <v>24255</v>
      </c>
      <c r="F3774" s="226"/>
    </row>
    <row r="3775" spans="1:6">
      <c r="A3775">
        <v>37561</v>
      </c>
      <c r="B3775" t="s">
        <v>24256</v>
      </c>
      <c r="C3775" t="s">
        <v>2748</v>
      </c>
      <c r="D3775" t="s">
        <v>2749</v>
      </c>
      <c r="E3775" s="557" t="s">
        <v>24257</v>
      </c>
      <c r="F3775" s="225"/>
    </row>
    <row r="3776" spans="1:6">
      <c r="A3776">
        <v>37562</v>
      </c>
      <c r="B3776" t="s">
        <v>24258</v>
      </c>
      <c r="C3776" t="s">
        <v>2748</v>
      </c>
      <c r="D3776" t="s">
        <v>2749</v>
      </c>
      <c r="E3776" s="557" t="s">
        <v>24259</v>
      </c>
      <c r="F3776" s="226"/>
    </row>
    <row r="3777" spans="1:6">
      <c r="A3777">
        <v>14164</v>
      </c>
      <c r="B3777" t="s">
        <v>24260</v>
      </c>
      <c r="C3777" t="s">
        <v>2747</v>
      </c>
      <c r="D3777" t="s">
        <v>2749</v>
      </c>
      <c r="E3777" s="557" t="s">
        <v>24261</v>
      </c>
      <c r="F3777" s="225"/>
    </row>
    <row r="3778" spans="1:6">
      <c r="A3778">
        <v>14163</v>
      </c>
      <c r="B3778" t="s">
        <v>24262</v>
      </c>
      <c r="C3778" t="s">
        <v>2747</v>
      </c>
      <c r="D3778" t="s">
        <v>2749</v>
      </c>
      <c r="E3778" s="557" t="s">
        <v>24263</v>
      </c>
      <c r="F3778" s="226"/>
    </row>
    <row r="3779" spans="1:6">
      <c r="A3779">
        <v>5051</v>
      </c>
      <c r="B3779" t="s">
        <v>24264</v>
      </c>
      <c r="C3779" t="s">
        <v>2747</v>
      </c>
      <c r="D3779" t="s">
        <v>2749</v>
      </c>
      <c r="E3779" s="557" t="s">
        <v>24265</v>
      </c>
      <c r="F3779" s="225"/>
    </row>
    <row r="3780" spans="1:6">
      <c r="A3780">
        <v>14162</v>
      </c>
      <c r="B3780" t="s">
        <v>24266</v>
      </c>
      <c r="C3780" t="s">
        <v>2747</v>
      </c>
      <c r="D3780" t="s">
        <v>2749</v>
      </c>
      <c r="E3780" s="557" t="s">
        <v>24267</v>
      </c>
      <c r="F3780" s="226"/>
    </row>
    <row r="3781" spans="1:6">
      <c r="A3781">
        <v>5052</v>
      </c>
      <c r="B3781" t="s">
        <v>24268</v>
      </c>
      <c r="C3781" t="s">
        <v>2747</v>
      </c>
      <c r="D3781" t="s">
        <v>2749</v>
      </c>
      <c r="E3781" s="557" t="s">
        <v>24269</v>
      </c>
      <c r="F3781" s="225"/>
    </row>
    <row r="3782" spans="1:6">
      <c r="A3782">
        <v>14166</v>
      </c>
      <c r="B3782" t="s">
        <v>24270</v>
      </c>
      <c r="C3782" t="s">
        <v>2747</v>
      </c>
      <c r="D3782" t="s">
        <v>2749</v>
      </c>
      <c r="E3782" s="557" t="s">
        <v>24271</v>
      </c>
      <c r="F3782" s="226"/>
    </row>
    <row r="3783" spans="1:6">
      <c r="A3783">
        <v>14165</v>
      </c>
      <c r="B3783" t="s">
        <v>24272</v>
      </c>
      <c r="C3783" t="s">
        <v>2747</v>
      </c>
      <c r="D3783" t="s">
        <v>2749</v>
      </c>
      <c r="E3783" s="557" t="s">
        <v>24273</v>
      </c>
      <c r="F3783" s="225"/>
    </row>
    <row r="3784" spans="1:6">
      <c r="A3784">
        <v>5050</v>
      </c>
      <c r="B3784" t="s">
        <v>24274</v>
      </c>
      <c r="C3784" t="s">
        <v>2747</v>
      </c>
      <c r="D3784" t="s">
        <v>2749</v>
      </c>
      <c r="E3784" s="557" t="s">
        <v>24275</v>
      </c>
      <c r="F3784" s="226"/>
    </row>
    <row r="3785" spans="1:6">
      <c r="A3785">
        <v>12366</v>
      </c>
      <c r="B3785" t="s">
        <v>24276</v>
      </c>
      <c r="C3785" t="s">
        <v>2747</v>
      </c>
      <c r="D3785" t="s">
        <v>2749</v>
      </c>
      <c r="E3785" s="557" t="s">
        <v>24277</v>
      </c>
      <c r="F3785" s="225"/>
    </row>
    <row r="3786" spans="1:6">
      <c r="A3786">
        <v>5045</v>
      </c>
      <c r="B3786" t="s">
        <v>24278</v>
      </c>
      <c r="C3786" t="s">
        <v>2747</v>
      </c>
      <c r="D3786" t="s">
        <v>2749</v>
      </c>
      <c r="E3786" s="557" t="s">
        <v>24279</v>
      </c>
      <c r="F3786" s="226"/>
    </row>
    <row r="3787" spans="1:6">
      <c r="A3787">
        <v>5044</v>
      </c>
      <c r="B3787" t="s">
        <v>24280</v>
      </c>
      <c r="C3787" t="s">
        <v>2747</v>
      </c>
      <c r="D3787" t="s">
        <v>2749</v>
      </c>
      <c r="E3787" s="557" t="s">
        <v>24281</v>
      </c>
      <c r="F3787" s="225"/>
    </row>
    <row r="3788" spans="1:6">
      <c r="A3788">
        <v>5055</v>
      </c>
      <c r="B3788" t="s">
        <v>24282</v>
      </c>
      <c r="C3788" t="s">
        <v>2747</v>
      </c>
      <c r="D3788" t="s">
        <v>2749</v>
      </c>
      <c r="E3788" s="557" t="s">
        <v>24283</v>
      </c>
      <c r="F3788" s="226"/>
    </row>
    <row r="3789" spans="1:6">
      <c r="A3789">
        <v>5053</v>
      </c>
      <c r="B3789" t="s">
        <v>24284</v>
      </c>
      <c r="C3789" t="s">
        <v>2747</v>
      </c>
      <c r="D3789" t="s">
        <v>2749</v>
      </c>
      <c r="E3789" s="557" t="s">
        <v>24285</v>
      </c>
      <c r="F3789" s="225"/>
    </row>
    <row r="3790" spans="1:6">
      <c r="A3790">
        <v>5035</v>
      </c>
      <c r="B3790" t="s">
        <v>24286</v>
      </c>
      <c r="C3790" t="s">
        <v>2747</v>
      </c>
      <c r="D3790" t="s">
        <v>2749</v>
      </c>
      <c r="E3790" s="557" t="s">
        <v>24287</v>
      </c>
      <c r="F3790" s="226"/>
    </row>
    <row r="3791" spans="1:6">
      <c r="A3791">
        <v>5036</v>
      </c>
      <c r="B3791" t="s">
        <v>24288</v>
      </c>
      <c r="C3791" t="s">
        <v>2747</v>
      </c>
      <c r="D3791" t="s">
        <v>2749</v>
      </c>
      <c r="E3791" s="557" t="s">
        <v>24289</v>
      </c>
      <c r="F3791" s="225"/>
    </row>
    <row r="3792" spans="1:6">
      <c r="A3792">
        <v>5059</v>
      </c>
      <c r="B3792" t="s">
        <v>24290</v>
      </c>
      <c r="C3792" t="s">
        <v>2747</v>
      </c>
      <c r="D3792" t="s">
        <v>2749</v>
      </c>
      <c r="E3792" s="557" t="s">
        <v>24291</v>
      </c>
      <c r="F3792" s="226"/>
    </row>
    <row r="3793" spans="1:6">
      <c r="A3793">
        <v>5057</v>
      </c>
      <c r="B3793" t="s">
        <v>24292</v>
      </c>
      <c r="C3793" t="s">
        <v>2747</v>
      </c>
      <c r="D3793" t="s">
        <v>2749</v>
      </c>
      <c r="E3793" s="557" t="s">
        <v>24293</v>
      </c>
      <c r="F3793" s="225"/>
    </row>
    <row r="3794" spans="1:6">
      <c r="A3794">
        <v>5033</v>
      </c>
      <c r="B3794" t="s">
        <v>24294</v>
      </c>
      <c r="C3794" t="s">
        <v>2747</v>
      </c>
      <c r="D3794" t="s">
        <v>2749</v>
      </c>
      <c r="E3794" s="557" t="s">
        <v>18588</v>
      </c>
      <c r="F3794" s="226"/>
    </row>
    <row r="3795" spans="1:6">
      <c r="A3795">
        <v>5038</v>
      </c>
      <c r="B3795" t="s">
        <v>24295</v>
      </c>
      <c r="C3795" t="s">
        <v>2747</v>
      </c>
      <c r="D3795" t="s">
        <v>2749</v>
      </c>
      <c r="E3795" s="557" t="s">
        <v>24296</v>
      </c>
      <c r="F3795" s="225"/>
    </row>
    <row r="3796" spans="1:6">
      <c r="A3796">
        <v>12372</v>
      </c>
      <c r="B3796" t="s">
        <v>24297</v>
      </c>
      <c r="C3796" t="s">
        <v>2747</v>
      </c>
      <c r="D3796" t="s">
        <v>2749</v>
      </c>
      <c r="E3796" s="557" t="s">
        <v>24298</v>
      </c>
      <c r="F3796" s="226"/>
    </row>
    <row r="3797" spans="1:6">
      <c r="A3797">
        <v>13339</v>
      </c>
      <c r="B3797" t="s">
        <v>24299</v>
      </c>
      <c r="C3797" t="s">
        <v>2747</v>
      </c>
      <c r="D3797" t="s">
        <v>2749</v>
      </c>
      <c r="E3797" s="557" t="s">
        <v>24300</v>
      </c>
      <c r="F3797" s="225"/>
    </row>
    <row r="3798" spans="1:6">
      <c r="A3798">
        <v>12373</v>
      </c>
      <c r="B3798" t="s">
        <v>24301</v>
      </c>
      <c r="C3798" t="s">
        <v>2747</v>
      </c>
      <c r="D3798" t="s">
        <v>2749</v>
      </c>
      <c r="E3798" s="557" t="s">
        <v>24302</v>
      </c>
      <c r="F3798" s="226"/>
    </row>
    <row r="3799" spans="1:6">
      <c r="A3799">
        <v>12388</v>
      </c>
      <c r="B3799" t="s">
        <v>24303</v>
      </c>
      <c r="C3799" t="s">
        <v>2747</v>
      </c>
      <c r="D3799" t="s">
        <v>2749</v>
      </c>
      <c r="E3799" s="557" t="s">
        <v>15592</v>
      </c>
      <c r="F3799" s="225"/>
    </row>
    <row r="3800" spans="1:6">
      <c r="A3800">
        <v>34695</v>
      </c>
      <c r="B3800" t="s">
        <v>24304</v>
      </c>
      <c r="C3800" t="s">
        <v>2747</v>
      </c>
      <c r="D3800" t="s">
        <v>2749</v>
      </c>
      <c r="E3800" s="557" t="s">
        <v>24305</v>
      </c>
      <c r="F3800" s="226"/>
    </row>
    <row r="3801" spans="1:6">
      <c r="A3801">
        <v>34692</v>
      </c>
      <c r="B3801" t="s">
        <v>24306</v>
      </c>
      <c r="C3801" t="s">
        <v>2747</v>
      </c>
      <c r="D3801" t="s">
        <v>2749</v>
      </c>
      <c r="E3801" s="557" t="s">
        <v>24307</v>
      </c>
      <c r="F3801" s="225"/>
    </row>
    <row r="3802" spans="1:6">
      <c r="A3802">
        <v>2731</v>
      </c>
      <c r="B3802" t="s">
        <v>24308</v>
      </c>
      <c r="C3802" t="s">
        <v>2751</v>
      </c>
      <c r="D3802" t="s">
        <v>2749</v>
      </c>
      <c r="E3802" s="557" t="s">
        <v>19172</v>
      </c>
      <c r="F3802" s="226"/>
    </row>
    <row r="3803" spans="1:6">
      <c r="A3803">
        <v>41457</v>
      </c>
      <c r="B3803" t="s">
        <v>24309</v>
      </c>
      <c r="C3803" t="s">
        <v>2747</v>
      </c>
      <c r="D3803" t="s">
        <v>2160</v>
      </c>
      <c r="E3803" s="557" t="s">
        <v>24310</v>
      </c>
      <c r="F3803" s="225"/>
    </row>
    <row r="3804" spans="1:6">
      <c r="A3804">
        <v>41458</v>
      </c>
      <c r="B3804" t="s">
        <v>24311</v>
      </c>
      <c r="C3804" t="s">
        <v>2747</v>
      </c>
      <c r="D3804" t="s">
        <v>2160</v>
      </c>
      <c r="E3804" s="557" t="s">
        <v>24312</v>
      </c>
      <c r="F3804" s="226"/>
    </row>
    <row r="3805" spans="1:6">
      <c r="A3805">
        <v>41459</v>
      </c>
      <c r="B3805" t="s">
        <v>24313</v>
      </c>
      <c r="C3805" t="s">
        <v>2747</v>
      </c>
      <c r="D3805" t="s">
        <v>2160</v>
      </c>
      <c r="E3805" s="557" t="s">
        <v>24314</v>
      </c>
      <c r="F3805" s="225"/>
    </row>
    <row r="3806" spans="1:6">
      <c r="A3806">
        <v>41461</v>
      </c>
      <c r="B3806" t="s">
        <v>24315</v>
      </c>
      <c r="C3806" t="s">
        <v>2747</v>
      </c>
      <c r="D3806" t="s">
        <v>2160</v>
      </c>
      <c r="E3806" s="557" t="s">
        <v>24316</v>
      </c>
      <c r="F3806" s="226"/>
    </row>
    <row r="3807" spans="1:6">
      <c r="A3807">
        <v>26028</v>
      </c>
      <c r="B3807" t="s">
        <v>24317</v>
      </c>
      <c r="C3807" t="s">
        <v>2759</v>
      </c>
      <c r="D3807" t="s">
        <v>2160</v>
      </c>
      <c r="E3807" s="557" t="s">
        <v>24318</v>
      </c>
      <c r="F3807" s="225"/>
    </row>
    <row r="3808" spans="1:6">
      <c r="A3808">
        <v>11844</v>
      </c>
      <c r="B3808" t="s">
        <v>24319</v>
      </c>
      <c r="C3808" t="s">
        <v>2751</v>
      </c>
      <c r="D3808" t="s">
        <v>2160</v>
      </c>
      <c r="E3808" s="557" t="s">
        <v>17821</v>
      </c>
      <c r="F3808" s="226"/>
    </row>
    <row r="3809" spans="1:6">
      <c r="A3809">
        <v>4465</v>
      </c>
      <c r="B3809" t="s">
        <v>24320</v>
      </c>
      <c r="C3809" t="s">
        <v>2751</v>
      </c>
      <c r="D3809" t="s">
        <v>2160</v>
      </c>
      <c r="E3809" s="557" t="s">
        <v>17610</v>
      </c>
      <c r="F3809" s="225"/>
    </row>
    <row r="3810" spans="1:6">
      <c r="A3810">
        <v>35273</v>
      </c>
      <c r="B3810" t="s">
        <v>24321</v>
      </c>
      <c r="C3810" t="s">
        <v>2751</v>
      </c>
      <c r="D3810" t="s">
        <v>2160</v>
      </c>
      <c r="E3810" s="557" t="s">
        <v>24322</v>
      </c>
      <c r="F3810" s="226"/>
    </row>
    <row r="3811" spans="1:6">
      <c r="A3811">
        <v>4470</v>
      </c>
      <c r="B3811" t="s">
        <v>24323</v>
      </c>
      <c r="C3811" t="s">
        <v>2751</v>
      </c>
      <c r="D3811" t="s">
        <v>2160</v>
      </c>
      <c r="E3811" s="557" t="s">
        <v>13929</v>
      </c>
      <c r="F3811" s="225"/>
    </row>
    <row r="3812" spans="1:6">
      <c r="A3812">
        <v>20208</v>
      </c>
      <c r="B3812" t="s">
        <v>24324</v>
      </c>
      <c r="C3812" t="s">
        <v>2751</v>
      </c>
      <c r="D3812" t="s">
        <v>2160</v>
      </c>
      <c r="E3812" s="557" t="s">
        <v>24325</v>
      </c>
      <c r="F3812" s="226"/>
    </row>
    <row r="3813" spans="1:6">
      <c r="A3813">
        <v>20204</v>
      </c>
      <c r="B3813" t="s">
        <v>24326</v>
      </c>
      <c r="C3813" t="s">
        <v>2751</v>
      </c>
      <c r="D3813" t="s">
        <v>2160</v>
      </c>
      <c r="E3813" s="557" t="s">
        <v>17719</v>
      </c>
      <c r="F3813" s="225"/>
    </row>
    <row r="3814" spans="1:6">
      <c r="A3814">
        <v>4437</v>
      </c>
      <c r="B3814" t="s">
        <v>24327</v>
      </c>
      <c r="C3814" t="s">
        <v>2751</v>
      </c>
      <c r="D3814" t="s">
        <v>2160</v>
      </c>
      <c r="E3814" s="557" t="s">
        <v>19121</v>
      </c>
      <c r="F3814" s="226"/>
    </row>
    <row r="3815" spans="1:6">
      <c r="A3815">
        <v>14580</v>
      </c>
      <c r="B3815" t="s">
        <v>24328</v>
      </c>
      <c r="C3815" t="s">
        <v>2751</v>
      </c>
      <c r="D3815" t="s">
        <v>2160</v>
      </c>
      <c r="E3815" s="557" t="s">
        <v>19121</v>
      </c>
      <c r="F3815" s="225"/>
    </row>
    <row r="3816" spans="1:6">
      <c r="A3816">
        <v>40304</v>
      </c>
      <c r="B3816" t="s">
        <v>24329</v>
      </c>
      <c r="C3816" t="s">
        <v>2752</v>
      </c>
      <c r="D3816" t="s">
        <v>2160</v>
      </c>
      <c r="E3816" s="557" t="s">
        <v>12658</v>
      </c>
      <c r="F3816" s="226"/>
    </row>
    <row r="3817" spans="1:6">
      <c r="A3817">
        <v>5065</v>
      </c>
      <c r="B3817" t="s">
        <v>24330</v>
      </c>
      <c r="C3817" t="s">
        <v>2752</v>
      </c>
      <c r="D3817" t="s">
        <v>2160</v>
      </c>
      <c r="E3817" s="557" t="s">
        <v>13475</v>
      </c>
      <c r="F3817" s="225"/>
    </row>
    <row r="3818" spans="1:6">
      <c r="A3818">
        <v>5072</v>
      </c>
      <c r="B3818" t="s">
        <v>24331</v>
      </c>
      <c r="C3818" t="s">
        <v>2752</v>
      </c>
      <c r="D3818" t="s">
        <v>2160</v>
      </c>
      <c r="E3818" s="557" t="s">
        <v>17808</v>
      </c>
      <c r="F3818" s="226"/>
    </row>
    <row r="3819" spans="1:6">
      <c r="A3819">
        <v>5066</v>
      </c>
      <c r="B3819" t="s">
        <v>24332</v>
      </c>
      <c r="C3819" t="s">
        <v>2752</v>
      </c>
      <c r="D3819" t="s">
        <v>2160</v>
      </c>
      <c r="E3819" s="557" t="s">
        <v>9270</v>
      </c>
      <c r="F3819" s="225"/>
    </row>
    <row r="3820" spans="1:6">
      <c r="A3820">
        <v>5063</v>
      </c>
      <c r="B3820" t="s">
        <v>24333</v>
      </c>
      <c r="C3820" t="s">
        <v>2752</v>
      </c>
      <c r="D3820" t="s">
        <v>2160</v>
      </c>
      <c r="E3820" s="557" t="s">
        <v>15394</v>
      </c>
      <c r="F3820" s="226"/>
    </row>
    <row r="3821" spans="1:6">
      <c r="A3821">
        <v>20247</v>
      </c>
      <c r="B3821" t="s">
        <v>24334</v>
      </c>
      <c r="C3821" t="s">
        <v>2752</v>
      </c>
      <c r="D3821" t="s">
        <v>2160</v>
      </c>
      <c r="E3821" s="557" t="s">
        <v>8927</v>
      </c>
      <c r="F3821" s="225"/>
    </row>
    <row r="3822" spans="1:6">
      <c r="A3822">
        <v>5074</v>
      </c>
      <c r="B3822" t="s">
        <v>24335</v>
      </c>
      <c r="C3822" t="s">
        <v>2752</v>
      </c>
      <c r="D3822" t="s">
        <v>2160</v>
      </c>
      <c r="E3822" s="557" t="s">
        <v>11864</v>
      </c>
      <c r="F3822" s="226"/>
    </row>
    <row r="3823" spans="1:6">
      <c r="A3823">
        <v>5067</v>
      </c>
      <c r="B3823" t="s">
        <v>24336</v>
      </c>
      <c r="C3823" t="s">
        <v>2752</v>
      </c>
      <c r="D3823" t="s">
        <v>2160</v>
      </c>
      <c r="E3823" s="557" t="s">
        <v>24337</v>
      </c>
      <c r="F3823" s="225"/>
    </row>
    <row r="3824" spans="1:6">
      <c r="A3824">
        <v>5078</v>
      </c>
      <c r="B3824" t="s">
        <v>24338</v>
      </c>
      <c r="C3824" t="s">
        <v>2752</v>
      </c>
      <c r="D3824" t="s">
        <v>2160</v>
      </c>
      <c r="E3824" s="557" t="s">
        <v>18788</v>
      </c>
      <c r="F3824" s="226"/>
    </row>
    <row r="3825" spans="1:6">
      <c r="A3825">
        <v>5068</v>
      </c>
      <c r="B3825" t="s">
        <v>24339</v>
      </c>
      <c r="C3825" t="s">
        <v>2752</v>
      </c>
      <c r="D3825" t="s">
        <v>2160</v>
      </c>
      <c r="E3825" s="557" t="s">
        <v>14875</v>
      </c>
      <c r="F3825" s="225"/>
    </row>
    <row r="3826" spans="1:6">
      <c r="A3826">
        <v>5073</v>
      </c>
      <c r="B3826" t="s">
        <v>24340</v>
      </c>
      <c r="C3826" t="s">
        <v>2752</v>
      </c>
      <c r="D3826" t="s">
        <v>2160</v>
      </c>
      <c r="E3826" s="557" t="s">
        <v>9057</v>
      </c>
      <c r="F3826" s="226"/>
    </row>
    <row r="3827" spans="1:6">
      <c r="A3827">
        <v>5069</v>
      </c>
      <c r="B3827" t="s">
        <v>24341</v>
      </c>
      <c r="C3827" t="s">
        <v>2752</v>
      </c>
      <c r="D3827" t="s">
        <v>2160</v>
      </c>
      <c r="E3827" s="557" t="s">
        <v>9057</v>
      </c>
      <c r="F3827" s="225"/>
    </row>
    <row r="3828" spans="1:6">
      <c r="A3828">
        <v>5070</v>
      </c>
      <c r="B3828" t="s">
        <v>24342</v>
      </c>
      <c r="C3828" t="s">
        <v>2752</v>
      </c>
      <c r="D3828" t="s">
        <v>2160</v>
      </c>
      <c r="E3828" s="557" t="s">
        <v>11721</v>
      </c>
      <c r="F3828" s="226"/>
    </row>
    <row r="3829" spans="1:6">
      <c r="A3829">
        <v>5071</v>
      </c>
      <c r="B3829" t="s">
        <v>24343</v>
      </c>
      <c r="C3829" t="s">
        <v>2752</v>
      </c>
      <c r="D3829" t="s">
        <v>2160</v>
      </c>
      <c r="E3829" s="557" t="s">
        <v>14875</v>
      </c>
      <c r="F3829" s="225"/>
    </row>
    <row r="3830" spans="1:6">
      <c r="A3830">
        <v>5061</v>
      </c>
      <c r="B3830" t="s">
        <v>24344</v>
      </c>
      <c r="C3830" t="s">
        <v>2752</v>
      </c>
      <c r="D3830" t="s">
        <v>2746</v>
      </c>
      <c r="E3830" s="557" t="s">
        <v>11718</v>
      </c>
      <c r="F3830" s="226"/>
    </row>
    <row r="3831" spans="1:6">
      <c r="A3831">
        <v>5075</v>
      </c>
      <c r="B3831" t="s">
        <v>24345</v>
      </c>
      <c r="C3831" t="s">
        <v>2752</v>
      </c>
      <c r="D3831" t="s">
        <v>2160</v>
      </c>
      <c r="E3831" s="557" t="s">
        <v>14875</v>
      </c>
      <c r="F3831" s="225"/>
    </row>
    <row r="3832" spans="1:6">
      <c r="A3832">
        <v>39027</v>
      </c>
      <c r="B3832" t="s">
        <v>24346</v>
      </c>
      <c r="C3832" t="s">
        <v>2752</v>
      </c>
      <c r="D3832" t="s">
        <v>2160</v>
      </c>
      <c r="E3832" s="557" t="s">
        <v>13458</v>
      </c>
      <c r="F3832" s="226"/>
    </row>
    <row r="3833" spans="1:6">
      <c r="A3833">
        <v>5062</v>
      </c>
      <c r="B3833" t="s">
        <v>24347</v>
      </c>
      <c r="C3833" t="s">
        <v>2752</v>
      </c>
      <c r="D3833" t="s">
        <v>2160</v>
      </c>
      <c r="E3833" s="557" t="s">
        <v>13441</v>
      </c>
      <c r="F3833" s="225"/>
    </row>
    <row r="3834" spans="1:6">
      <c r="A3834">
        <v>40568</v>
      </c>
      <c r="B3834" t="s">
        <v>24348</v>
      </c>
      <c r="C3834" t="s">
        <v>2752</v>
      </c>
      <c r="D3834" t="s">
        <v>2160</v>
      </c>
      <c r="E3834" s="557" t="s">
        <v>24349</v>
      </c>
      <c r="F3834" s="226"/>
    </row>
    <row r="3835" spans="1:6">
      <c r="A3835">
        <v>39026</v>
      </c>
      <c r="B3835" t="s">
        <v>24350</v>
      </c>
      <c r="C3835" t="s">
        <v>2752</v>
      </c>
      <c r="D3835" t="s">
        <v>2160</v>
      </c>
      <c r="E3835" s="557" t="s">
        <v>24351</v>
      </c>
      <c r="F3835" s="225"/>
    </row>
    <row r="3836" spans="1:6">
      <c r="A3836">
        <v>42431</v>
      </c>
      <c r="B3836" t="s">
        <v>24352</v>
      </c>
      <c r="C3836" t="s">
        <v>2747</v>
      </c>
      <c r="D3836" t="s">
        <v>2749</v>
      </c>
      <c r="E3836" s="557" t="s">
        <v>24353</v>
      </c>
      <c r="F3836" s="226"/>
    </row>
    <row r="3837" spans="1:6">
      <c r="A3837">
        <v>44074</v>
      </c>
      <c r="B3837" t="s">
        <v>24354</v>
      </c>
      <c r="C3837" t="s">
        <v>2753</v>
      </c>
      <c r="D3837" t="s">
        <v>2160</v>
      </c>
      <c r="E3837" s="557" t="s">
        <v>24355</v>
      </c>
      <c r="F3837" s="225"/>
    </row>
    <row r="3838" spans="1:6">
      <c r="A3838">
        <v>11149</v>
      </c>
      <c r="B3838" t="s">
        <v>24356</v>
      </c>
      <c r="C3838" t="s">
        <v>2764</v>
      </c>
      <c r="D3838" t="s">
        <v>2160</v>
      </c>
      <c r="E3838" s="557" t="s">
        <v>18749</v>
      </c>
      <c r="F3838" s="226"/>
    </row>
    <row r="3839" spans="1:6">
      <c r="A3839">
        <v>511</v>
      </c>
      <c r="B3839" t="s">
        <v>24357</v>
      </c>
      <c r="C3839" t="s">
        <v>2753</v>
      </c>
      <c r="D3839" t="s">
        <v>2746</v>
      </c>
      <c r="E3839" s="557" t="s">
        <v>8817</v>
      </c>
      <c r="F3839" s="225"/>
    </row>
    <row r="3840" spans="1:6">
      <c r="A3840">
        <v>37540</v>
      </c>
      <c r="B3840" t="s">
        <v>24358</v>
      </c>
      <c r="C3840" t="s">
        <v>2747</v>
      </c>
      <c r="D3840" t="s">
        <v>2749</v>
      </c>
      <c r="E3840" s="557" t="s">
        <v>24359</v>
      </c>
      <c r="F3840" s="226"/>
    </row>
    <row r="3841" spans="1:6">
      <c r="A3841">
        <v>37548</v>
      </c>
      <c r="B3841" t="s">
        <v>24360</v>
      </c>
      <c r="C3841" t="s">
        <v>2747</v>
      </c>
      <c r="D3841" t="s">
        <v>2749</v>
      </c>
      <c r="E3841" s="557" t="s">
        <v>24361</v>
      </c>
      <c r="F3841" s="225"/>
    </row>
    <row r="3842" spans="1:6">
      <c r="A3842">
        <v>39828</v>
      </c>
      <c r="B3842" t="s">
        <v>24362</v>
      </c>
      <c r="C3842" t="s">
        <v>2747</v>
      </c>
      <c r="D3842" t="s">
        <v>2749</v>
      </c>
      <c r="E3842" s="557" t="s">
        <v>24363</v>
      </c>
      <c r="F3842" s="226"/>
    </row>
    <row r="3843" spans="1:6">
      <c r="A3843">
        <v>12273</v>
      </c>
      <c r="B3843" t="s">
        <v>24364</v>
      </c>
      <c r="C3843" t="s">
        <v>2747</v>
      </c>
      <c r="D3843" t="s">
        <v>2749</v>
      </c>
      <c r="E3843" s="557" t="s">
        <v>24365</v>
      </c>
      <c r="F3843" s="225"/>
    </row>
    <row r="3844" spans="1:6">
      <c r="A3844">
        <v>38392</v>
      </c>
      <c r="B3844" t="s">
        <v>24366</v>
      </c>
      <c r="C3844" t="s">
        <v>2747</v>
      </c>
      <c r="D3844" t="s">
        <v>2160</v>
      </c>
      <c r="E3844" s="557" t="s">
        <v>24367</v>
      </c>
      <c r="F3844" s="226"/>
    </row>
    <row r="3845" spans="1:6">
      <c r="A3845">
        <v>11735</v>
      </c>
      <c r="B3845" t="s">
        <v>24368</v>
      </c>
      <c r="C3845" t="s">
        <v>2747</v>
      </c>
      <c r="D3845" t="s">
        <v>2160</v>
      </c>
      <c r="E3845" s="557" t="s">
        <v>9668</v>
      </c>
      <c r="F3845" s="225"/>
    </row>
    <row r="3846" spans="1:6">
      <c r="A3846">
        <v>11737</v>
      </c>
      <c r="B3846" t="s">
        <v>24369</v>
      </c>
      <c r="C3846" t="s">
        <v>2747</v>
      </c>
      <c r="D3846" t="s">
        <v>2160</v>
      </c>
      <c r="E3846" s="557" t="s">
        <v>6721</v>
      </c>
      <c r="F3846" s="226"/>
    </row>
    <row r="3847" spans="1:6">
      <c r="A3847">
        <v>11738</v>
      </c>
      <c r="B3847" t="s">
        <v>24370</v>
      </c>
      <c r="C3847" t="s">
        <v>2747</v>
      </c>
      <c r="D3847" t="s">
        <v>2160</v>
      </c>
      <c r="E3847" s="557" t="s">
        <v>11740</v>
      </c>
      <c r="F3847" s="225"/>
    </row>
    <row r="3848" spans="1:6">
      <c r="A3848">
        <v>36143</v>
      </c>
      <c r="B3848" t="s">
        <v>24371</v>
      </c>
      <c r="C3848" t="s">
        <v>2747</v>
      </c>
      <c r="D3848" t="s">
        <v>2160</v>
      </c>
      <c r="E3848" s="557" t="s">
        <v>9079</v>
      </c>
      <c r="F3848" s="226"/>
    </row>
    <row r="3849" spans="1:6">
      <c r="A3849">
        <v>36142</v>
      </c>
      <c r="B3849" t="s">
        <v>24372</v>
      </c>
      <c r="C3849" t="s">
        <v>2747</v>
      </c>
      <c r="D3849" t="s">
        <v>2160</v>
      </c>
      <c r="E3849" s="557" t="s">
        <v>11570</v>
      </c>
      <c r="F3849" s="225"/>
    </row>
    <row r="3850" spans="1:6">
      <c r="A3850">
        <v>36146</v>
      </c>
      <c r="B3850" t="s">
        <v>24373</v>
      </c>
      <c r="C3850" t="s">
        <v>2747</v>
      </c>
      <c r="D3850" t="s">
        <v>2160</v>
      </c>
      <c r="E3850" s="557" t="s">
        <v>24374</v>
      </c>
      <c r="F3850" s="226"/>
    </row>
    <row r="3851" spans="1:6">
      <c r="A3851">
        <v>39015</v>
      </c>
      <c r="B3851" t="s">
        <v>24375</v>
      </c>
      <c r="C3851" t="s">
        <v>2747</v>
      </c>
      <c r="D3851" t="s">
        <v>2746</v>
      </c>
      <c r="E3851" s="557" t="s">
        <v>18183</v>
      </c>
      <c r="F3851" s="225"/>
    </row>
    <row r="3852" spans="1:6">
      <c r="A3852">
        <v>38377</v>
      </c>
      <c r="B3852" t="s">
        <v>24376</v>
      </c>
      <c r="C3852" t="s">
        <v>2747</v>
      </c>
      <c r="D3852" t="s">
        <v>2160</v>
      </c>
      <c r="E3852" s="557" t="s">
        <v>13462</v>
      </c>
      <c r="F3852" s="226"/>
    </row>
    <row r="3853" spans="1:6">
      <c r="A3853">
        <v>38376</v>
      </c>
      <c r="B3853" t="s">
        <v>24377</v>
      </c>
      <c r="C3853" t="s">
        <v>2747</v>
      </c>
      <c r="D3853" t="s">
        <v>2160</v>
      </c>
      <c r="E3853" s="557" t="s">
        <v>11866</v>
      </c>
      <c r="F3853" s="225"/>
    </row>
    <row r="3854" spans="1:6">
      <c r="A3854">
        <v>38116</v>
      </c>
      <c r="B3854" t="s">
        <v>24378</v>
      </c>
      <c r="C3854" t="s">
        <v>2747</v>
      </c>
      <c r="D3854" t="s">
        <v>2160</v>
      </c>
      <c r="E3854" s="557" t="s">
        <v>5285</v>
      </c>
      <c r="F3854" s="226"/>
    </row>
    <row r="3855" spans="1:6">
      <c r="A3855">
        <v>38066</v>
      </c>
      <c r="B3855" t="s">
        <v>24379</v>
      </c>
      <c r="C3855" t="s">
        <v>2747</v>
      </c>
      <c r="D3855" t="s">
        <v>2160</v>
      </c>
      <c r="E3855" s="557" t="s">
        <v>6024</v>
      </c>
      <c r="F3855" s="225"/>
    </row>
    <row r="3856" spans="1:6">
      <c r="A3856">
        <v>38117</v>
      </c>
      <c r="B3856" t="s">
        <v>24380</v>
      </c>
      <c r="C3856" t="s">
        <v>2747</v>
      </c>
      <c r="D3856" t="s">
        <v>2160</v>
      </c>
      <c r="E3856" s="557" t="s">
        <v>13641</v>
      </c>
      <c r="F3856" s="226"/>
    </row>
    <row r="3857" spans="1:6">
      <c r="A3857">
        <v>38067</v>
      </c>
      <c r="B3857" t="s">
        <v>24381</v>
      </c>
      <c r="C3857" t="s">
        <v>2747</v>
      </c>
      <c r="D3857" t="s">
        <v>2160</v>
      </c>
      <c r="E3857" s="557" t="s">
        <v>11262</v>
      </c>
      <c r="F3857" s="225"/>
    </row>
    <row r="3858" spans="1:6">
      <c r="A3858">
        <v>11522</v>
      </c>
      <c r="B3858" t="s">
        <v>24382</v>
      </c>
      <c r="C3858" t="s">
        <v>2747</v>
      </c>
      <c r="D3858" t="s">
        <v>2160</v>
      </c>
      <c r="E3858" s="557" t="s">
        <v>9167</v>
      </c>
      <c r="F3858" s="226"/>
    </row>
    <row r="3859" spans="1:6">
      <c r="A3859">
        <v>43600</v>
      </c>
      <c r="B3859" t="s">
        <v>24383</v>
      </c>
      <c r="C3859" t="s">
        <v>2747</v>
      </c>
      <c r="D3859" t="s">
        <v>2160</v>
      </c>
      <c r="E3859" s="557" t="s">
        <v>24384</v>
      </c>
      <c r="F3859" s="225"/>
    </row>
    <row r="3860" spans="1:6">
      <c r="A3860">
        <v>5080</v>
      </c>
      <c r="B3860" t="s">
        <v>24385</v>
      </c>
      <c r="C3860" t="s">
        <v>2747</v>
      </c>
      <c r="D3860" t="s">
        <v>2160</v>
      </c>
      <c r="E3860" s="557" t="s">
        <v>9063</v>
      </c>
      <c r="F3860" s="226"/>
    </row>
    <row r="3861" spans="1:6">
      <c r="A3861">
        <v>38168</v>
      </c>
      <c r="B3861" t="s">
        <v>24386</v>
      </c>
      <c r="C3861" t="s">
        <v>2747</v>
      </c>
      <c r="D3861" t="s">
        <v>2160</v>
      </c>
      <c r="E3861" s="557" t="s">
        <v>24387</v>
      </c>
      <c r="F3861" s="225"/>
    </row>
    <row r="3862" spans="1:6">
      <c r="A3862">
        <v>43601</v>
      </c>
      <c r="B3862" t="s">
        <v>24388</v>
      </c>
      <c r="C3862" t="s">
        <v>2747</v>
      </c>
      <c r="D3862" t="s">
        <v>2160</v>
      </c>
      <c r="E3862" s="557" t="s">
        <v>14982</v>
      </c>
      <c r="F3862" s="226"/>
    </row>
    <row r="3863" spans="1:6">
      <c r="A3863">
        <v>13393</v>
      </c>
      <c r="B3863" t="s">
        <v>24389</v>
      </c>
      <c r="C3863" t="s">
        <v>2747</v>
      </c>
      <c r="D3863" t="s">
        <v>2160</v>
      </c>
      <c r="E3863" s="557" t="s">
        <v>24390</v>
      </c>
      <c r="F3863" s="225"/>
    </row>
    <row r="3864" spans="1:6">
      <c r="A3864">
        <v>13395</v>
      </c>
      <c r="B3864" t="s">
        <v>24391</v>
      </c>
      <c r="C3864" t="s">
        <v>2747</v>
      </c>
      <c r="D3864" t="s">
        <v>2160</v>
      </c>
      <c r="E3864" s="557" t="s">
        <v>24392</v>
      </c>
      <c r="F3864" s="226"/>
    </row>
    <row r="3865" spans="1:6">
      <c r="A3865">
        <v>12039</v>
      </c>
      <c r="B3865" t="s">
        <v>24393</v>
      </c>
      <c r="C3865" t="s">
        <v>2747</v>
      </c>
      <c r="D3865" t="s">
        <v>2160</v>
      </c>
      <c r="E3865" s="557" t="s">
        <v>24394</v>
      </c>
      <c r="F3865" s="225"/>
    </row>
    <row r="3866" spans="1:6">
      <c r="A3866">
        <v>13396</v>
      </c>
      <c r="B3866" t="s">
        <v>24395</v>
      </c>
      <c r="C3866" t="s">
        <v>2747</v>
      </c>
      <c r="D3866" t="s">
        <v>2160</v>
      </c>
      <c r="E3866" s="557" t="s">
        <v>24396</v>
      </c>
      <c r="F3866" s="226"/>
    </row>
    <row r="3867" spans="1:6">
      <c r="A3867">
        <v>12041</v>
      </c>
      <c r="B3867" t="s">
        <v>24397</v>
      </c>
      <c r="C3867" t="s">
        <v>2747</v>
      </c>
      <c r="D3867" t="s">
        <v>2160</v>
      </c>
      <c r="E3867" s="557" t="s">
        <v>24398</v>
      </c>
      <c r="F3867" s="225"/>
    </row>
    <row r="3868" spans="1:6">
      <c r="A3868">
        <v>12043</v>
      </c>
      <c r="B3868" t="s">
        <v>24399</v>
      </c>
      <c r="C3868" t="s">
        <v>2747</v>
      </c>
      <c r="D3868" t="s">
        <v>2160</v>
      </c>
      <c r="E3868" s="557" t="s">
        <v>24400</v>
      </c>
      <c r="F3868" s="226"/>
    </row>
    <row r="3869" spans="1:6">
      <c r="A3869">
        <v>39762</v>
      </c>
      <c r="B3869" t="s">
        <v>24401</v>
      </c>
      <c r="C3869" t="s">
        <v>2747</v>
      </c>
      <c r="D3869" t="s">
        <v>2160</v>
      </c>
      <c r="E3869" s="557" t="s">
        <v>24402</v>
      </c>
      <c r="F3869" s="225"/>
    </row>
    <row r="3870" spans="1:6">
      <c r="A3870">
        <v>12042</v>
      </c>
      <c r="B3870" t="s">
        <v>24403</v>
      </c>
      <c r="C3870" t="s">
        <v>2747</v>
      </c>
      <c r="D3870" t="s">
        <v>2160</v>
      </c>
      <c r="E3870" s="557" t="s">
        <v>24404</v>
      </c>
      <c r="F3870" s="226"/>
    </row>
    <row r="3871" spans="1:6">
      <c r="A3871">
        <v>39763</v>
      </c>
      <c r="B3871" t="s">
        <v>24405</v>
      </c>
      <c r="C3871" t="s">
        <v>2747</v>
      </c>
      <c r="D3871" t="s">
        <v>2160</v>
      </c>
      <c r="E3871" s="557" t="s">
        <v>24406</v>
      </c>
      <c r="F3871" s="225"/>
    </row>
    <row r="3872" spans="1:6">
      <c r="A3872">
        <v>39760</v>
      </c>
      <c r="B3872" t="s">
        <v>24407</v>
      </c>
      <c r="C3872" t="s">
        <v>2747</v>
      </c>
      <c r="D3872" t="s">
        <v>2160</v>
      </c>
      <c r="E3872" s="557" t="s">
        <v>24408</v>
      </c>
      <c r="F3872" s="226"/>
    </row>
    <row r="3873" spans="1:6">
      <c r="A3873">
        <v>39756</v>
      </c>
      <c r="B3873" t="s">
        <v>24409</v>
      </c>
      <c r="C3873" t="s">
        <v>2747</v>
      </c>
      <c r="D3873" t="s">
        <v>2160</v>
      </c>
      <c r="E3873" s="557" t="s">
        <v>18730</v>
      </c>
      <c r="F3873" s="225"/>
    </row>
    <row r="3874" spans="1:6">
      <c r="A3874">
        <v>12038</v>
      </c>
      <c r="B3874" t="s">
        <v>24410</v>
      </c>
      <c r="C3874" t="s">
        <v>2747</v>
      </c>
      <c r="D3874" t="s">
        <v>2160</v>
      </c>
      <c r="E3874" s="557" t="s">
        <v>24411</v>
      </c>
      <c r="F3874" s="226"/>
    </row>
    <row r="3875" spans="1:6">
      <c r="A3875">
        <v>39757</v>
      </c>
      <c r="B3875" t="s">
        <v>24412</v>
      </c>
      <c r="C3875" t="s">
        <v>2747</v>
      </c>
      <c r="D3875" t="s">
        <v>2160</v>
      </c>
      <c r="E3875" s="557" t="s">
        <v>24413</v>
      </c>
      <c r="F3875" s="225"/>
    </row>
    <row r="3876" spans="1:6">
      <c r="A3876">
        <v>39758</v>
      </c>
      <c r="B3876" t="s">
        <v>24414</v>
      </c>
      <c r="C3876" t="s">
        <v>2747</v>
      </c>
      <c r="D3876" t="s">
        <v>2160</v>
      </c>
      <c r="E3876" s="557" t="s">
        <v>24415</v>
      </c>
      <c r="F3876" s="226"/>
    </row>
    <row r="3877" spans="1:6">
      <c r="A3877">
        <v>39759</v>
      </c>
      <c r="B3877" t="s">
        <v>24416</v>
      </c>
      <c r="C3877" t="s">
        <v>2747</v>
      </c>
      <c r="D3877" t="s">
        <v>2160</v>
      </c>
      <c r="E3877" s="557" t="s">
        <v>24417</v>
      </c>
      <c r="F3877" s="225"/>
    </row>
    <row r="3878" spans="1:6">
      <c r="A3878">
        <v>39761</v>
      </c>
      <c r="B3878" t="s">
        <v>24418</v>
      </c>
      <c r="C3878" t="s">
        <v>2747</v>
      </c>
      <c r="D3878" t="s">
        <v>2160</v>
      </c>
      <c r="E3878" s="557" t="s">
        <v>24419</v>
      </c>
      <c r="F3878" s="226"/>
    </row>
    <row r="3879" spans="1:6">
      <c r="A3879">
        <v>39805</v>
      </c>
      <c r="B3879" t="s">
        <v>24420</v>
      </c>
      <c r="C3879" t="s">
        <v>2747</v>
      </c>
      <c r="D3879" t="s">
        <v>2160</v>
      </c>
      <c r="E3879" s="557" t="s">
        <v>24421</v>
      </c>
      <c r="F3879" s="225"/>
    </row>
    <row r="3880" spans="1:6">
      <c r="A3880">
        <v>39806</v>
      </c>
      <c r="B3880" t="s">
        <v>24422</v>
      </c>
      <c r="C3880" t="s">
        <v>2747</v>
      </c>
      <c r="D3880" t="s">
        <v>2160</v>
      </c>
      <c r="E3880" s="557" t="s">
        <v>17964</v>
      </c>
      <c r="F3880" s="226"/>
    </row>
    <row r="3881" spans="1:6">
      <c r="A3881">
        <v>39807</v>
      </c>
      <c r="B3881" t="s">
        <v>24423</v>
      </c>
      <c r="C3881" t="s">
        <v>2747</v>
      </c>
      <c r="D3881" t="s">
        <v>2160</v>
      </c>
      <c r="E3881" s="557" t="s">
        <v>24424</v>
      </c>
      <c r="F3881" s="225"/>
    </row>
    <row r="3882" spans="1:6">
      <c r="A3882">
        <v>43100</v>
      </c>
      <c r="B3882" t="s">
        <v>24425</v>
      </c>
      <c r="C3882" t="s">
        <v>2747</v>
      </c>
      <c r="D3882" t="s">
        <v>2160</v>
      </c>
      <c r="E3882" s="557" t="s">
        <v>24426</v>
      </c>
      <c r="F3882" s="226"/>
    </row>
    <row r="3883" spans="1:6">
      <c r="A3883">
        <v>39804</v>
      </c>
      <c r="B3883" t="s">
        <v>24427</v>
      </c>
      <c r="C3883" t="s">
        <v>2747</v>
      </c>
      <c r="D3883" t="s">
        <v>2160</v>
      </c>
      <c r="E3883" s="557" t="s">
        <v>24428</v>
      </c>
      <c r="F3883" s="225"/>
    </row>
    <row r="3884" spans="1:6">
      <c r="A3884">
        <v>39796</v>
      </c>
      <c r="B3884" t="s">
        <v>24429</v>
      </c>
      <c r="C3884" t="s">
        <v>2747</v>
      </c>
      <c r="D3884" t="s">
        <v>2160</v>
      </c>
      <c r="E3884" s="557" t="s">
        <v>22293</v>
      </c>
      <c r="F3884" s="226"/>
    </row>
    <row r="3885" spans="1:6">
      <c r="A3885">
        <v>39797</v>
      </c>
      <c r="B3885" t="s">
        <v>24430</v>
      </c>
      <c r="C3885" t="s">
        <v>2747</v>
      </c>
      <c r="D3885" t="s">
        <v>2746</v>
      </c>
      <c r="E3885" s="557" t="s">
        <v>18724</v>
      </c>
      <c r="F3885" s="225"/>
    </row>
    <row r="3886" spans="1:6">
      <c r="A3886">
        <v>39798</v>
      </c>
      <c r="B3886" t="s">
        <v>24431</v>
      </c>
      <c r="C3886" t="s">
        <v>2747</v>
      </c>
      <c r="D3886" t="s">
        <v>2160</v>
      </c>
      <c r="E3886" s="557" t="s">
        <v>24432</v>
      </c>
      <c r="F3886" s="226"/>
    </row>
    <row r="3887" spans="1:6">
      <c r="A3887">
        <v>39794</v>
      </c>
      <c r="B3887" t="s">
        <v>24433</v>
      </c>
      <c r="C3887" t="s">
        <v>2747</v>
      </c>
      <c r="D3887" t="s">
        <v>2160</v>
      </c>
      <c r="E3887" s="557" t="s">
        <v>24434</v>
      </c>
      <c r="F3887" s="225"/>
    </row>
    <row r="3888" spans="1:6">
      <c r="A3888">
        <v>39795</v>
      </c>
      <c r="B3888" t="s">
        <v>24435</v>
      </c>
      <c r="C3888" t="s">
        <v>2747</v>
      </c>
      <c r="D3888" t="s">
        <v>2160</v>
      </c>
      <c r="E3888" s="557" t="s">
        <v>24436</v>
      </c>
      <c r="F3888" s="226"/>
    </row>
    <row r="3889" spans="1:6">
      <c r="A3889">
        <v>39799</v>
      </c>
      <c r="B3889" t="s">
        <v>24437</v>
      </c>
      <c r="C3889" t="s">
        <v>2747</v>
      </c>
      <c r="D3889" t="s">
        <v>2160</v>
      </c>
      <c r="E3889" s="557" t="s">
        <v>13898</v>
      </c>
      <c r="F3889" s="225"/>
    </row>
    <row r="3890" spans="1:6">
      <c r="A3890">
        <v>39801</v>
      </c>
      <c r="B3890" t="s">
        <v>24438</v>
      </c>
      <c r="C3890" t="s">
        <v>2747</v>
      </c>
      <c r="D3890" t="s">
        <v>2160</v>
      </c>
      <c r="E3890" s="557" t="s">
        <v>24439</v>
      </c>
      <c r="F3890" s="226"/>
    </row>
    <row r="3891" spans="1:6">
      <c r="A3891">
        <v>39802</v>
      </c>
      <c r="B3891" t="s">
        <v>24440</v>
      </c>
      <c r="C3891" t="s">
        <v>2747</v>
      </c>
      <c r="D3891" t="s">
        <v>2160</v>
      </c>
      <c r="E3891" s="557" t="s">
        <v>24441</v>
      </c>
      <c r="F3891" s="225"/>
    </row>
    <row r="3892" spans="1:6">
      <c r="A3892">
        <v>39803</v>
      </c>
      <c r="B3892" t="s">
        <v>24442</v>
      </c>
      <c r="C3892" t="s">
        <v>2747</v>
      </c>
      <c r="D3892" t="s">
        <v>2160</v>
      </c>
      <c r="E3892" s="557" t="s">
        <v>24443</v>
      </c>
      <c r="F3892" s="226"/>
    </row>
    <row r="3893" spans="1:6">
      <c r="A3893">
        <v>39800</v>
      </c>
      <c r="B3893" t="s">
        <v>24444</v>
      </c>
      <c r="C3893" t="s">
        <v>2747</v>
      </c>
      <c r="D3893" t="s">
        <v>2160</v>
      </c>
      <c r="E3893" s="557" t="s">
        <v>24445</v>
      </c>
      <c r="F3893" s="225"/>
    </row>
    <row r="3894" spans="1:6">
      <c r="A3894">
        <v>21059</v>
      </c>
      <c r="B3894" t="s">
        <v>24446</v>
      </c>
      <c r="C3894" t="s">
        <v>2747</v>
      </c>
      <c r="D3894" t="s">
        <v>2749</v>
      </c>
      <c r="E3894" s="557" t="s">
        <v>13748</v>
      </c>
      <c r="F3894" s="226"/>
    </row>
    <row r="3895" spans="1:6">
      <c r="A3895">
        <v>11234</v>
      </c>
      <c r="B3895" t="s">
        <v>24447</v>
      </c>
      <c r="C3895" t="s">
        <v>2747</v>
      </c>
      <c r="D3895" t="s">
        <v>2749</v>
      </c>
      <c r="E3895" s="557" t="s">
        <v>15803</v>
      </c>
      <c r="F3895" s="225"/>
    </row>
    <row r="3896" spans="1:6">
      <c r="A3896">
        <v>21060</v>
      </c>
      <c r="B3896" t="s">
        <v>24448</v>
      </c>
      <c r="C3896" t="s">
        <v>2747</v>
      </c>
      <c r="D3896" t="s">
        <v>2749</v>
      </c>
      <c r="E3896" s="557" t="s">
        <v>24449</v>
      </c>
      <c r="F3896" s="226"/>
    </row>
    <row r="3897" spans="1:6">
      <c r="A3897">
        <v>21061</v>
      </c>
      <c r="B3897" t="s">
        <v>24450</v>
      </c>
      <c r="C3897" t="s">
        <v>2747</v>
      </c>
      <c r="D3897" t="s">
        <v>2749</v>
      </c>
      <c r="E3897" s="557" t="s">
        <v>17908</v>
      </c>
      <c r="F3897" s="225"/>
    </row>
    <row r="3898" spans="1:6">
      <c r="A3898">
        <v>21062</v>
      </c>
      <c r="B3898" t="s">
        <v>24451</v>
      </c>
      <c r="C3898" t="s">
        <v>2747</v>
      </c>
      <c r="D3898" t="s">
        <v>2749</v>
      </c>
      <c r="E3898" s="557" t="s">
        <v>18921</v>
      </c>
      <c r="F3898" s="226"/>
    </row>
    <row r="3899" spans="1:6">
      <c r="A3899">
        <v>11708</v>
      </c>
      <c r="B3899" t="s">
        <v>24452</v>
      </c>
      <c r="C3899" t="s">
        <v>2747</v>
      </c>
      <c r="D3899" t="s">
        <v>2749</v>
      </c>
      <c r="E3899" s="557" t="s">
        <v>11938</v>
      </c>
      <c r="F3899" s="225"/>
    </row>
    <row r="3900" spans="1:6">
      <c r="A3900">
        <v>11709</v>
      </c>
      <c r="B3900" t="s">
        <v>24453</v>
      </c>
      <c r="C3900" t="s">
        <v>2747</v>
      </c>
      <c r="D3900" t="s">
        <v>2749</v>
      </c>
      <c r="E3900" s="557" t="s">
        <v>11849</v>
      </c>
      <c r="F3900" s="226"/>
    </row>
    <row r="3901" spans="1:6">
      <c r="A3901">
        <v>11710</v>
      </c>
      <c r="B3901" t="s">
        <v>24454</v>
      </c>
      <c r="C3901" t="s">
        <v>2747</v>
      </c>
      <c r="D3901" t="s">
        <v>2749</v>
      </c>
      <c r="E3901" s="557" t="s">
        <v>24455</v>
      </c>
      <c r="F3901" s="225"/>
    </row>
    <row r="3902" spans="1:6">
      <c r="A3902">
        <v>11707</v>
      </c>
      <c r="B3902" t="s">
        <v>24456</v>
      </c>
      <c r="C3902" t="s">
        <v>2747</v>
      </c>
      <c r="D3902" t="s">
        <v>2749</v>
      </c>
      <c r="E3902" s="557" t="s">
        <v>15551</v>
      </c>
      <c r="F3902" s="226"/>
    </row>
    <row r="3903" spans="1:6">
      <c r="A3903">
        <v>5102</v>
      </c>
      <c r="B3903" t="s">
        <v>24457</v>
      </c>
      <c r="C3903" t="s">
        <v>2747</v>
      </c>
      <c r="D3903" t="s">
        <v>2160</v>
      </c>
      <c r="E3903" s="557" t="s">
        <v>8937</v>
      </c>
      <c r="F3903" s="225"/>
    </row>
    <row r="3904" spans="1:6">
      <c r="A3904">
        <v>11739</v>
      </c>
      <c r="B3904" t="s">
        <v>24458</v>
      </c>
      <c r="C3904" t="s">
        <v>2747</v>
      </c>
      <c r="D3904" t="s">
        <v>2160</v>
      </c>
      <c r="E3904" s="557" t="s">
        <v>6039</v>
      </c>
      <c r="F3904" s="226"/>
    </row>
    <row r="3905" spans="1:6">
      <c r="A3905">
        <v>11711</v>
      </c>
      <c r="B3905" t="s">
        <v>24459</v>
      </c>
      <c r="C3905" t="s">
        <v>2747</v>
      </c>
      <c r="D3905" t="s">
        <v>2160</v>
      </c>
      <c r="E3905" s="557" t="s">
        <v>11857</v>
      </c>
      <c r="F3905" s="225"/>
    </row>
    <row r="3906" spans="1:6">
      <c r="A3906">
        <v>11741</v>
      </c>
      <c r="B3906" t="s">
        <v>24460</v>
      </c>
      <c r="C3906" t="s">
        <v>2747</v>
      </c>
      <c r="D3906" t="s">
        <v>2160</v>
      </c>
      <c r="E3906" s="557" t="s">
        <v>4061</v>
      </c>
      <c r="F3906" s="226"/>
    </row>
    <row r="3907" spans="1:6">
      <c r="A3907">
        <v>11745</v>
      </c>
      <c r="B3907" t="s">
        <v>24461</v>
      </c>
      <c r="C3907" t="s">
        <v>2747</v>
      </c>
      <c r="D3907" t="s">
        <v>2160</v>
      </c>
      <c r="E3907" s="557" t="s">
        <v>8983</v>
      </c>
      <c r="F3907" s="225"/>
    </row>
    <row r="3908" spans="1:6">
      <c r="A3908">
        <v>11743</v>
      </c>
      <c r="B3908" t="s">
        <v>24462</v>
      </c>
      <c r="C3908" t="s">
        <v>2747</v>
      </c>
      <c r="D3908" t="s">
        <v>2160</v>
      </c>
      <c r="E3908" s="557" t="s">
        <v>12324</v>
      </c>
      <c r="F3908" s="226"/>
    </row>
    <row r="3909" spans="1:6">
      <c r="A3909">
        <v>25961</v>
      </c>
      <c r="B3909" t="s">
        <v>24463</v>
      </c>
      <c r="C3909" t="s">
        <v>2745</v>
      </c>
      <c r="D3909" t="s">
        <v>2160</v>
      </c>
      <c r="E3909" s="557" t="s">
        <v>18622</v>
      </c>
      <c r="F3909" s="225"/>
    </row>
    <row r="3910" spans="1:6">
      <c r="A3910">
        <v>40985</v>
      </c>
      <c r="B3910" t="s">
        <v>24464</v>
      </c>
      <c r="C3910" t="s">
        <v>2754</v>
      </c>
      <c r="D3910" t="s">
        <v>2160</v>
      </c>
      <c r="E3910" s="557" t="s">
        <v>19905</v>
      </c>
      <c r="F3910" s="226"/>
    </row>
    <row r="3911" spans="1:6">
      <c r="A3911">
        <v>1088</v>
      </c>
      <c r="B3911" t="s">
        <v>24465</v>
      </c>
      <c r="C3911" t="s">
        <v>2747</v>
      </c>
      <c r="D3911" t="s">
        <v>2749</v>
      </c>
      <c r="E3911" s="557" t="s">
        <v>11909</v>
      </c>
      <c r="F3911" s="225"/>
    </row>
    <row r="3912" spans="1:6">
      <c r="A3912">
        <v>1087</v>
      </c>
      <c r="B3912" t="s">
        <v>24466</v>
      </c>
      <c r="C3912" t="s">
        <v>2747</v>
      </c>
      <c r="D3912" t="s">
        <v>2749</v>
      </c>
      <c r="E3912" s="557" t="s">
        <v>12686</v>
      </c>
      <c r="F3912" s="226"/>
    </row>
    <row r="3913" spans="1:6">
      <c r="A3913">
        <v>38777</v>
      </c>
      <c r="B3913" t="s">
        <v>24467</v>
      </c>
      <c r="C3913" t="s">
        <v>2747</v>
      </c>
      <c r="D3913" t="s">
        <v>2749</v>
      </c>
      <c r="E3913" s="557" t="s">
        <v>19112</v>
      </c>
      <c r="F3913" s="225"/>
    </row>
    <row r="3914" spans="1:6">
      <c r="A3914">
        <v>1086</v>
      </c>
      <c r="B3914" t="s">
        <v>24468</v>
      </c>
      <c r="C3914" t="s">
        <v>2747</v>
      </c>
      <c r="D3914" t="s">
        <v>2749</v>
      </c>
      <c r="E3914" s="557" t="s">
        <v>21520</v>
      </c>
      <c r="F3914" s="226"/>
    </row>
    <row r="3915" spans="1:6">
      <c r="A3915">
        <v>1079</v>
      </c>
      <c r="B3915" t="s">
        <v>24469</v>
      </c>
      <c r="C3915" t="s">
        <v>2747</v>
      </c>
      <c r="D3915" t="s">
        <v>2749</v>
      </c>
      <c r="E3915" s="557" t="s">
        <v>12626</v>
      </c>
      <c r="F3915" s="225"/>
    </row>
    <row r="3916" spans="1:6">
      <c r="A3916">
        <v>39374</v>
      </c>
      <c r="B3916" t="s">
        <v>24470</v>
      </c>
      <c r="C3916" t="s">
        <v>2747</v>
      </c>
      <c r="D3916" t="s">
        <v>2746</v>
      </c>
      <c r="E3916" s="557" t="s">
        <v>24471</v>
      </c>
      <c r="F3916" s="226"/>
    </row>
    <row r="3917" spans="1:6">
      <c r="A3917">
        <v>1082</v>
      </c>
      <c r="B3917" t="s">
        <v>24472</v>
      </c>
      <c r="C3917" t="s">
        <v>2747</v>
      </c>
      <c r="D3917" t="s">
        <v>2749</v>
      </c>
      <c r="E3917" s="557" t="s">
        <v>24473</v>
      </c>
      <c r="F3917" s="225"/>
    </row>
    <row r="3918" spans="1:6">
      <c r="A3918">
        <v>12316</v>
      </c>
      <c r="B3918" t="s">
        <v>24474</v>
      </c>
      <c r="C3918" t="s">
        <v>2747</v>
      </c>
      <c r="D3918" t="s">
        <v>2749</v>
      </c>
      <c r="E3918" s="557" t="s">
        <v>24475</v>
      </c>
      <c r="F3918" s="226"/>
    </row>
    <row r="3919" spans="1:6">
      <c r="A3919">
        <v>12317</v>
      </c>
      <c r="B3919" t="s">
        <v>24476</v>
      </c>
      <c r="C3919" t="s">
        <v>2747</v>
      </c>
      <c r="D3919" t="s">
        <v>2749</v>
      </c>
      <c r="E3919" s="557" t="s">
        <v>24477</v>
      </c>
      <c r="F3919" s="225"/>
    </row>
    <row r="3920" spans="1:6">
      <c r="A3920">
        <v>12318</v>
      </c>
      <c r="B3920" t="s">
        <v>24478</v>
      </c>
      <c r="C3920" t="s">
        <v>2747</v>
      </c>
      <c r="D3920" t="s">
        <v>2749</v>
      </c>
      <c r="E3920" s="557" t="s">
        <v>24479</v>
      </c>
      <c r="F3920" s="226"/>
    </row>
    <row r="3921" spans="1:6">
      <c r="A3921">
        <v>5104</v>
      </c>
      <c r="B3921" t="s">
        <v>24480</v>
      </c>
      <c r="C3921" t="s">
        <v>2752</v>
      </c>
      <c r="D3921" t="s">
        <v>2749</v>
      </c>
      <c r="E3921" s="557" t="s">
        <v>24481</v>
      </c>
      <c r="F3921" s="225"/>
    </row>
    <row r="3922" spans="1:6">
      <c r="A3922">
        <v>26023</v>
      </c>
      <c r="B3922" t="s">
        <v>24482</v>
      </c>
      <c r="C3922" t="s">
        <v>2747</v>
      </c>
      <c r="D3922" t="s">
        <v>2160</v>
      </c>
      <c r="E3922" s="557" t="s">
        <v>11216</v>
      </c>
      <c r="F3922" s="226"/>
    </row>
    <row r="3923" spans="1:6">
      <c r="A3923">
        <v>2710</v>
      </c>
      <c r="B3923" t="s">
        <v>24483</v>
      </c>
      <c r="C3923" t="s">
        <v>2747</v>
      </c>
      <c r="D3923" t="s">
        <v>2160</v>
      </c>
      <c r="E3923" s="557" t="s">
        <v>17910</v>
      </c>
      <c r="F3923" s="225"/>
    </row>
    <row r="3924" spans="1:6">
      <c r="A3924">
        <v>14575</v>
      </c>
      <c r="B3924" t="s">
        <v>24484</v>
      </c>
      <c r="C3924" t="s">
        <v>2747</v>
      </c>
      <c r="D3924" t="s">
        <v>2749</v>
      </c>
      <c r="E3924" s="557" t="s">
        <v>24485</v>
      </c>
      <c r="F3924" s="226"/>
    </row>
    <row r="3925" spans="1:6">
      <c r="A3925">
        <v>20034</v>
      </c>
      <c r="B3925" t="s">
        <v>24486</v>
      </c>
      <c r="C3925" t="s">
        <v>2747</v>
      </c>
      <c r="D3925" t="s">
        <v>2749</v>
      </c>
      <c r="E3925" s="557" t="s">
        <v>17911</v>
      </c>
      <c r="F3925" s="225"/>
    </row>
    <row r="3926" spans="1:6">
      <c r="A3926">
        <v>20036</v>
      </c>
      <c r="B3926" t="s">
        <v>24487</v>
      </c>
      <c r="C3926" t="s">
        <v>2747</v>
      </c>
      <c r="D3926" t="s">
        <v>2749</v>
      </c>
      <c r="E3926" s="557" t="s">
        <v>17912</v>
      </c>
      <c r="F3926" s="226"/>
    </row>
    <row r="3927" spans="1:6">
      <c r="A3927">
        <v>20037</v>
      </c>
      <c r="B3927" t="s">
        <v>24488</v>
      </c>
      <c r="C3927" t="s">
        <v>2747</v>
      </c>
      <c r="D3927" t="s">
        <v>2749</v>
      </c>
      <c r="E3927" s="557" t="s">
        <v>17913</v>
      </c>
      <c r="F3927" s="225"/>
    </row>
    <row r="3928" spans="1:6">
      <c r="A3928">
        <v>20043</v>
      </c>
      <c r="B3928" t="s">
        <v>24489</v>
      </c>
      <c r="C3928" t="s">
        <v>2747</v>
      </c>
      <c r="D3928" t="s">
        <v>2160</v>
      </c>
      <c r="E3928" s="557" t="s">
        <v>8924</v>
      </c>
      <c r="F3928" s="226"/>
    </row>
    <row r="3929" spans="1:6">
      <c r="A3929">
        <v>20044</v>
      </c>
      <c r="B3929" t="s">
        <v>24490</v>
      </c>
      <c r="C3929" t="s">
        <v>2747</v>
      </c>
      <c r="D3929" t="s">
        <v>2160</v>
      </c>
      <c r="E3929" s="557" t="s">
        <v>11735</v>
      </c>
      <c r="F3929" s="225"/>
    </row>
    <row r="3930" spans="1:6">
      <c r="A3930">
        <v>20042</v>
      </c>
      <c r="B3930" t="s">
        <v>24491</v>
      </c>
      <c r="C3930" t="s">
        <v>2747</v>
      </c>
      <c r="D3930" t="s">
        <v>2160</v>
      </c>
      <c r="E3930" s="557" t="s">
        <v>7925</v>
      </c>
      <c r="F3930" s="226"/>
    </row>
    <row r="3931" spans="1:6">
      <c r="A3931">
        <v>20046</v>
      </c>
      <c r="B3931" t="s">
        <v>24492</v>
      </c>
      <c r="C3931" t="s">
        <v>2747</v>
      </c>
      <c r="D3931" t="s">
        <v>2160</v>
      </c>
      <c r="E3931" s="557" t="s">
        <v>19085</v>
      </c>
      <c r="F3931" s="225"/>
    </row>
    <row r="3932" spans="1:6">
      <c r="A3932">
        <v>20047</v>
      </c>
      <c r="B3932" t="s">
        <v>24493</v>
      </c>
      <c r="C3932" t="s">
        <v>2747</v>
      </c>
      <c r="D3932" t="s">
        <v>2160</v>
      </c>
      <c r="E3932" s="557" t="s">
        <v>9408</v>
      </c>
      <c r="F3932" s="226"/>
    </row>
    <row r="3933" spans="1:6">
      <c r="A3933">
        <v>20045</v>
      </c>
      <c r="B3933" t="s">
        <v>24494</v>
      </c>
      <c r="C3933" t="s">
        <v>2747</v>
      </c>
      <c r="D3933" t="s">
        <v>2160</v>
      </c>
      <c r="E3933" s="557" t="s">
        <v>7407</v>
      </c>
      <c r="F3933" s="225"/>
    </row>
    <row r="3934" spans="1:6">
      <c r="A3934">
        <v>20972</v>
      </c>
      <c r="B3934" t="s">
        <v>24495</v>
      </c>
      <c r="C3934" t="s">
        <v>2747</v>
      </c>
      <c r="D3934" t="s">
        <v>2160</v>
      </c>
      <c r="E3934" s="557" t="s">
        <v>23042</v>
      </c>
      <c r="F3934" s="226"/>
    </row>
    <row r="3935" spans="1:6">
      <c r="A3935">
        <v>20032</v>
      </c>
      <c r="B3935" t="s">
        <v>24496</v>
      </c>
      <c r="C3935" t="s">
        <v>2747</v>
      </c>
      <c r="D3935" t="s">
        <v>2749</v>
      </c>
      <c r="E3935" s="557" t="s">
        <v>11888</v>
      </c>
      <c r="F3935" s="225"/>
    </row>
    <row r="3936" spans="1:6">
      <c r="A3936">
        <v>11321</v>
      </c>
      <c r="B3936" t="s">
        <v>24497</v>
      </c>
      <c r="C3936" t="s">
        <v>2747</v>
      </c>
      <c r="D3936" t="s">
        <v>2749</v>
      </c>
      <c r="E3936" s="557" t="s">
        <v>8413</v>
      </c>
      <c r="F3936" s="226"/>
    </row>
    <row r="3937" spans="1:6">
      <c r="A3937">
        <v>11323</v>
      </c>
      <c r="B3937" t="s">
        <v>24498</v>
      </c>
      <c r="C3937" t="s">
        <v>2747</v>
      </c>
      <c r="D3937" t="s">
        <v>2749</v>
      </c>
      <c r="E3937" s="557" t="s">
        <v>24499</v>
      </c>
      <c r="F3937" s="225"/>
    </row>
    <row r="3938" spans="1:6">
      <c r="A3938">
        <v>20327</v>
      </c>
      <c r="B3938" t="s">
        <v>24500</v>
      </c>
      <c r="C3938" t="s">
        <v>2747</v>
      </c>
      <c r="D3938" t="s">
        <v>2749</v>
      </c>
      <c r="E3938" s="557" t="s">
        <v>5219</v>
      </c>
      <c r="F3938" s="226"/>
    </row>
    <row r="3939" spans="1:6">
      <c r="A3939">
        <v>13390</v>
      </c>
      <c r="B3939" t="s">
        <v>24501</v>
      </c>
      <c r="C3939" t="s">
        <v>2747</v>
      </c>
      <c r="D3939" t="s">
        <v>2749</v>
      </c>
      <c r="E3939" s="557" t="s">
        <v>24502</v>
      </c>
      <c r="F3939" s="225"/>
    </row>
    <row r="3940" spans="1:6">
      <c r="A3940">
        <v>6034</v>
      </c>
      <c r="B3940" t="s">
        <v>24503</v>
      </c>
      <c r="C3940" t="s">
        <v>2747</v>
      </c>
      <c r="D3940" t="s">
        <v>2160</v>
      </c>
      <c r="E3940" s="557" t="s">
        <v>19277</v>
      </c>
      <c r="F3940" s="226"/>
    </row>
    <row r="3941" spans="1:6">
      <c r="A3941">
        <v>6036</v>
      </c>
      <c r="B3941" t="s">
        <v>24504</v>
      </c>
      <c r="C3941" t="s">
        <v>2747</v>
      </c>
      <c r="D3941" t="s">
        <v>2160</v>
      </c>
      <c r="E3941" s="557" t="s">
        <v>18633</v>
      </c>
      <c r="F3941" s="225"/>
    </row>
    <row r="3942" spans="1:6">
      <c r="A3942">
        <v>6031</v>
      </c>
      <c r="B3942" t="s">
        <v>24505</v>
      </c>
      <c r="C3942" t="s">
        <v>2747</v>
      </c>
      <c r="D3942" t="s">
        <v>2746</v>
      </c>
      <c r="E3942" s="557" t="s">
        <v>12169</v>
      </c>
      <c r="F3942" s="226"/>
    </row>
    <row r="3943" spans="1:6">
      <c r="A3943">
        <v>6029</v>
      </c>
      <c r="B3943" t="s">
        <v>24506</v>
      </c>
      <c r="C3943" t="s">
        <v>2747</v>
      </c>
      <c r="D3943" t="s">
        <v>2160</v>
      </c>
      <c r="E3943" s="557" t="s">
        <v>12102</v>
      </c>
      <c r="F3943" s="225"/>
    </row>
    <row r="3944" spans="1:6">
      <c r="A3944">
        <v>6033</v>
      </c>
      <c r="B3944" t="s">
        <v>24507</v>
      </c>
      <c r="C3944" t="s">
        <v>2747</v>
      </c>
      <c r="D3944" t="s">
        <v>2160</v>
      </c>
      <c r="E3944" s="557" t="s">
        <v>20246</v>
      </c>
      <c r="F3944" s="226"/>
    </row>
    <row r="3945" spans="1:6">
      <c r="A3945">
        <v>11672</v>
      </c>
      <c r="B3945" t="s">
        <v>24508</v>
      </c>
      <c r="C3945" t="s">
        <v>2747</v>
      </c>
      <c r="D3945" t="s">
        <v>2160</v>
      </c>
      <c r="E3945" s="557" t="s">
        <v>24509</v>
      </c>
      <c r="F3945" s="225"/>
    </row>
    <row r="3946" spans="1:6">
      <c r="A3946">
        <v>11669</v>
      </c>
      <c r="B3946" t="s">
        <v>24510</v>
      </c>
      <c r="C3946" t="s">
        <v>2747</v>
      </c>
      <c r="D3946" t="s">
        <v>2160</v>
      </c>
      <c r="E3946" s="557" t="s">
        <v>24511</v>
      </c>
      <c r="F3946" s="226"/>
    </row>
    <row r="3947" spans="1:6">
      <c r="A3947">
        <v>11670</v>
      </c>
      <c r="B3947" t="s">
        <v>24512</v>
      </c>
      <c r="C3947" t="s">
        <v>2747</v>
      </c>
      <c r="D3947" t="s">
        <v>2160</v>
      </c>
      <c r="E3947" s="557" t="s">
        <v>11960</v>
      </c>
      <c r="F3947" s="225"/>
    </row>
    <row r="3948" spans="1:6">
      <c r="A3948">
        <v>20055</v>
      </c>
      <c r="B3948" t="s">
        <v>24513</v>
      </c>
      <c r="C3948" t="s">
        <v>2747</v>
      </c>
      <c r="D3948" t="s">
        <v>2160</v>
      </c>
      <c r="E3948" s="557" t="s">
        <v>24514</v>
      </c>
      <c r="F3948" s="226"/>
    </row>
    <row r="3949" spans="1:6">
      <c r="A3949">
        <v>11671</v>
      </c>
      <c r="B3949" t="s">
        <v>24515</v>
      </c>
      <c r="C3949" t="s">
        <v>2747</v>
      </c>
      <c r="D3949" t="s">
        <v>2160</v>
      </c>
      <c r="E3949" s="557" t="s">
        <v>24516</v>
      </c>
      <c r="F3949" s="225"/>
    </row>
    <row r="3950" spans="1:6">
      <c r="A3950">
        <v>6032</v>
      </c>
      <c r="B3950" t="s">
        <v>24517</v>
      </c>
      <c r="C3950" t="s">
        <v>2747</v>
      </c>
      <c r="D3950" t="s">
        <v>2160</v>
      </c>
      <c r="E3950" s="557" t="s">
        <v>21478</v>
      </c>
      <c r="F3950" s="226"/>
    </row>
    <row r="3951" spans="1:6">
      <c r="A3951">
        <v>11673</v>
      </c>
      <c r="B3951" t="s">
        <v>24518</v>
      </c>
      <c r="C3951" t="s">
        <v>2747</v>
      </c>
      <c r="D3951" t="s">
        <v>2160</v>
      </c>
      <c r="E3951" s="557" t="s">
        <v>19288</v>
      </c>
      <c r="F3951" s="225"/>
    </row>
    <row r="3952" spans="1:6">
      <c r="A3952">
        <v>11674</v>
      </c>
      <c r="B3952" t="s">
        <v>24519</v>
      </c>
      <c r="C3952" t="s">
        <v>2747</v>
      </c>
      <c r="D3952" t="s">
        <v>2160</v>
      </c>
      <c r="E3952" s="557" t="s">
        <v>11856</v>
      </c>
      <c r="F3952" s="226"/>
    </row>
    <row r="3953" spans="1:6">
      <c r="A3953">
        <v>11675</v>
      </c>
      <c r="B3953" t="s">
        <v>24520</v>
      </c>
      <c r="C3953" t="s">
        <v>2747</v>
      </c>
      <c r="D3953" t="s">
        <v>2160</v>
      </c>
      <c r="E3953" s="557" t="s">
        <v>24521</v>
      </c>
      <c r="F3953" s="225"/>
    </row>
    <row r="3954" spans="1:6">
      <c r="A3954">
        <v>11676</v>
      </c>
      <c r="B3954" t="s">
        <v>24522</v>
      </c>
      <c r="C3954" t="s">
        <v>2747</v>
      </c>
      <c r="D3954" t="s">
        <v>2160</v>
      </c>
      <c r="E3954" s="557" t="s">
        <v>24523</v>
      </c>
      <c r="F3954" s="226"/>
    </row>
    <row r="3955" spans="1:6">
      <c r="A3955">
        <v>11677</v>
      </c>
      <c r="B3955" t="s">
        <v>24524</v>
      </c>
      <c r="C3955" t="s">
        <v>2747</v>
      </c>
      <c r="D3955" t="s">
        <v>2160</v>
      </c>
      <c r="E3955" s="557" t="s">
        <v>24525</v>
      </c>
      <c r="F3955" s="225"/>
    </row>
    <row r="3956" spans="1:6">
      <c r="A3956">
        <v>11678</v>
      </c>
      <c r="B3956" t="s">
        <v>24526</v>
      </c>
      <c r="C3956" t="s">
        <v>2747</v>
      </c>
      <c r="D3956" t="s">
        <v>2160</v>
      </c>
      <c r="E3956" s="557" t="s">
        <v>24527</v>
      </c>
      <c r="F3956" s="226"/>
    </row>
    <row r="3957" spans="1:6">
      <c r="A3957">
        <v>6038</v>
      </c>
      <c r="B3957" t="s">
        <v>24528</v>
      </c>
      <c r="C3957" t="s">
        <v>2747</v>
      </c>
      <c r="D3957" t="s">
        <v>2160</v>
      </c>
      <c r="E3957" s="557" t="s">
        <v>18260</v>
      </c>
      <c r="F3957" s="225"/>
    </row>
    <row r="3958" spans="1:6">
      <c r="A3958">
        <v>11718</v>
      </c>
      <c r="B3958" t="s">
        <v>24529</v>
      </c>
      <c r="C3958" t="s">
        <v>2747</v>
      </c>
      <c r="D3958" t="s">
        <v>2160</v>
      </c>
      <c r="E3958" s="557" t="s">
        <v>4698</v>
      </c>
      <c r="F3958" s="226"/>
    </row>
    <row r="3959" spans="1:6">
      <c r="A3959">
        <v>6037</v>
      </c>
      <c r="B3959" t="s">
        <v>24530</v>
      </c>
      <c r="C3959" t="s">
        <v>2747</v>
      </c>
      <c r="D3959" t="s">
        <v>2160</v>
      </c>
      <c r="E3959" s="557" t="s">
        <v>12715</v>
      </c>
      <c r="F3959" s="225"/>
    </row>
    <row r="3960" spans="1:6">
      <c r="A3960">
        <v>11719</v>
      </c>
      <c r="B3960" t="s">
        <v>24531</v>
      </c>
      <c r="C3960" t="s">
        <v>2747</v>
      </c>
      <c r="D3960" t="s">
        <v>2160</v>
      </c>
      <c r="E3960" s="557" t="s">
        <v>11975</v>
      </c>
      <c r="F3960" s="226"/>
    </row>
    <row r="3961" spans="1:6">
      <c r="A3961">
        <v>6019</v>
      </c>
      <c r="B3961" t="s">
        <v>24532</v>
      </c>
      <c r="C3961" t="s">
        <v>2747</v>
      </c>
      <c r="D3961" t="s">
        <v>2160</v>
      </c>
      <c r="E3961" s="557" t="s">
        <v>24533</v>
      </c>
      <c r="F3961" s="225"/>
    </row>
    <row r="3962" spans="1:6">
      <c r="A3962">
        <v>6010</v>
      </c>
      <c r="B3962" t="s">
        <v>24534</v>
      </c>
      <c r="C3962" t="s">
        <v>2747</v>
      </c>
      <c r="D3962" t="s">
        <v>2160</v>
      </c>
      <c r="E3962" s="557" t="s">
        <v>24535</v>
      </c>
      <c r="F3962" s="226"/>
    </row>
    <row r="3963" spans="1:6">
      <c r="A3963">
        <v>6017</v>
      </c>
      <c r="B3963" t="s">
        <v>24536</v>
      </c>
      <c r="C3963" t="s">
        <v>2747</v>
      </c>
      <c r="D3963" t="s">
        <v>2160</v>
      </c>
      <c r="E3963" s="557" t="s">
        <v>18031</v>
      </c>
      <c r="F3963" s="225"/>
    </row>
    <row r="3964" spans="1:6">
      <c r="A3964">
        <v>6020</v>
      </c>
      <c r="B3964" t="s">
        <v>24537</v>
      </c>
      <c r="C3964" t="s">
        <v>2747</v>
      </c>
      <c r="D3964" t="s">
        <v>2160</v>
      </c>
      <c r="E3964" s="557" t="s">
        <v>21247</v>
      </c>
      <c r="F3964" s="226"/>
    </row>
    <row r="3965" spans="1:6">
      <c r="A3965">
        <v>6028</v>
      </c>
      <c r="B3965" t="s">
        <v>24538</v>
      </c>
      <c r="C3965" t="s">
        <v>2747</v>
      </c>
      <c r="D3965" t="s">
        <v>2160</v>
      </c>
      <c r="E3965" s="557" t="s">
        <v>15554</v>
      </c>
      <c r="F3965" s="225"/>
    </row>
    <row r="3966" spans="1:6">
      <c r="A3966">
        <v>6011</v>
      </c>
      <c r="B3966" t="s">
        <v>24539</v>
      </c>
      <c r="C3966" t="s">
        <v>2747</v>
      </c>
      <c r="D3966" t="s">
        <v>2160</v>
      </c>
      <c r="E3966" s="557" t="s">
        <v>24540</v>
      </c>
      <c r="F3966" s="226"/>
    </row>
    <row r="3967" spans="1:6">
      <c r="A3967">
        <v>6012</v>
      </c>
      <c r="B3967" t="s">
        <v>24541</v>
      </c>
      <c r="C3967" t="s">
        <v>2747</v>
      </c>
      <c r="D3967" t="s">
        <v>2160</v>
      </c>
      <c r="E3967" s="557" t="s">
        <v>24542</v>
      </c>
      <c r="F3967" s="225"/>
    </row>
    <row r="3968" spans="1:6">
      <c r="A3968">
        <v>6016</v>
      </c>
      <c r="B3968" t="s">
        <v>24543</v>
      </c>
      <c r="C3968" t="s">
        <v>2747</v>
      </c>
      <c r="D3968" t="s">
        <v>2160</v>
      </c>
      <c r="E3968" s="557" t="s">
        <v>20751</v>
      </c>
      <c r="F3968" s="226"/>
    </row>
    <row r="3969" spans="1:6">
      <c r="A3969">
        <v>6027</v>
      </c>
      <c r="B3969" t="s">
        <v>24544</v>
      </c>
      <c r="C3969" t="s">
        <v>2747</v>
      </c>
      <c r="D3969" t="s">
        <v>2160</v>
      </c>
      <c r="E3969" s="557" t="s">
        <v>24545</v>
      </c>
      <c r="F3969" s="225"/>
    </row>
    <row r="3970" spans="1:6">
      <c r="A3970">
        <v>6013</v>
      </c>
      <c r="B3970" t="s">
        <v>24546</v>
      </c>
      <c r="C3970" t="s">
        <v>2747</v>
      </c>
      <c r="D3970" t="s">
        <v>2160</v>
      </c>
      <c r="E3970" s="557" t="s">
        <v>18873</v>
      </c>
      <c r="F3970" s="226"/>
    </row>
    <row r="3971" spans="1:6">
      <c r="A3971">
        <v>6015</v>
      </c>
      <c r="B3971" t="s">
        <v>24547</v>
      </c>
      <c r="C3971" t="s">
        <v>2747</v>
      </c>
      <c r="D3971" t="s">
        <v>2160</v>
      </c>
      <c r="E3971" s="557" t="s">
        <v>24548</v>
      </c>
      <c r="F3971" s="225"/>
    </row>
    <row r="3972" spans="1:6">
      <c r="A3972">
        <v>6014</v>
      </c>
      <c r="B3972" t="s">
        <v>24549</v>
      </c>
      <c r="C3972" t="s">
        <v>2747</v>
      </c>
      <c r="D3972" t="s">
        <v>2160</v>
      </c>
      <c r="E3972" s="557" t="s">
        <v>24550</v>
      </c>
      <c r="F3972" s="226"/>
    </row>
    <row r="3973" spans="1:6">
      <c r="A3973">
        <v>6006</v>
      </c>
      <c r="B3973" t="s">
        <v>24551</v>
      </c>
      <c r="C3973" t="s">
        <v>2747</v>
      </c>
      <c r="D3973" t="s">
        <v>2160</v>
      </c>
      <c r="E3973" s="557" t="s">
        <v>19239</v>
      </c>
      <c r="F3973" s="225"/>
    </row>
    <row r="3974" spans="1:6">
      <c r="A3974">
        <v>6005</v>
      </c>
      <c r="B3974" t="s">
        <v>24552</v>
      </c>
      <c r="C3974" t="s">
        <v>2747</v>
      </c>
      <c r="D3974" t="s">
        <v>2746</v>
      </c>
      <c r="E3974" s="557" t="s">
        <v>24553</v>
      </c>
      <c r="F3974" s="226"/>
    </row>
    <row r="3975" spans="1:6">
      <c r="A3975">
        <v>11756</v>
      </c>
      <c r="B3975" t="s">
        <v>24554</v>
      </c>
      <c r="C3975" t="s">
        <v>2747</v>
      </c>
      <c r="D3975" t="s">
        <v>2160</v>
      </c>
      <c r="E3975" s="557" t="s">
        <v>19309</v>
      </c>
      <c r="F3975" s="225"/>
    </row>
    <row r="3976" spans="1:6">
      <c r="A3976">
        <v>10904</v>
      </c>
      <c r="B3976" t="s">
        <v>24555</v>
      </c>
      <c r="C3976" t="s">
        <v>2747</v>
      </c>
      <c r="D3976" t="s">
        <v>2746</v>
      </c>
      <c r="E3976" s="557" t="s">
        <v>24556</v>
      </c>
      <c r="F3976" s="226"/>
    </row>
    <row r="3977" spans="1:6">
      <c r="A3977">
        <v>11752</v>
      </c>
      <c r="B3977" t="s">
        <v>24557</v>
      </c>
      <c r="C3977" t="s">
        <v>2747</v>
      </c>
      <c r="D3977" t="s">
        <v>2160</v>
      </c>
      <c r="E3977" s="557" t="s">
        <v>24558</v>
      </c>
      <c r="F3977" s="225"/>
    </row>
    <row r="3978" spans="1:6">
      <c r="A3978">
        <v>11753</v>
      </c>
      <c r="B3978" t="s">
        <v>24559</v>
      </c>
      <c r="C3978" t="s">
        <v>2747</v>
      </c>
      <c r="D3978" t="s">
        <v>2160</v>
      </c>
      <c r="E3978" s="557" t="s">
        <v>24560</v>
      </c>
      <c r="F3978" s="226"/>
    </row>
    <row r="3979" spans="1:6">
      <c r="A3979">
        <v>6021</v>
      </c>
      <c r="B3979" t="s">
        <v>24561</v>
      </c>
      <c r="C3979" t="s">
        <v>2747</v>
      </c>
      <c r="D3979" t="s">
        <v>2160</v>
      </c>
      <c r="E3979" s="557" t="s">
        <v>24562</v>
      </c>
      <c r="F3979" s="225"/>
    </row>
    <row r="3980" spans="1:6">
      <c r="A3980">
        <v>6024</v>
      </c>
      <c r="B3980" t="s">
        <v>24563</v>
      </c>
      <c r="C3980" t="s">
        <v>2747</v>
      </c>
      <c r="D3980" t="s">
        <v>2160</v>
      </c>
      <c r="E3980" s="557" t="s">
        <v>16352</v>
      </c>
      <c r="F3980" s="226"/>
    </row>
    <row r="3981" spans="1:6">
      <c r="A3981">
        <v>38379</v>
      </c>
      <c r="B3981" t="s">
        <v>24564</v>
      </c>
      <c r="C3981" t="s">
        <v>2751</v>
      </c>
      <c r="D3981" t="s">
        <v>2160</v>
      </c>
      <c r="E3981" s="557" t="s">
        <v>13694</v>
      </c>
      <c r="F3981" s="225"/>
    </row>
    <row r="3982" spans="1:6">
      <c r="A3982">
        <v>13897</v>
      </c>
      <c r="B3982" t="s">
        <v>24565</v>
      </c>
      <c r="C3982" t="s">
        <v>2747</v>
      </c>
      <c r="D3982" t="s">
        <v>2749</v>
      </c>
      <c r="E3982" s="557" t="s">
        <v>17915</v>
      </c>
      <c r="F3982" s="226"/>
    </row>
    <row r="3983" spans="1:6">
      <c r="A3983">
        <v>10640</v>
      </c>
      <c r="B3983" t="s">
        <v>24566</v>
      </c>
      <c r="C3983" t="s">
        <v>2747</v>
      </c>
      <c r="D3983" t="s">
        <v>2749</v>
      </c>
      <c r="E3983" s="557" t="s">
        <v>17916</v>
      </c>
      <c r="F3983" s="225"/>
    </row>
    <row r="3984" spans="1:6">
      <c r="A3984">
        <v>11086</v>
      </c>
      <c r="B3984" t="s">
        <v>24567</v>
      </c>
      <c r="C3984" t="s">
        <v>2750</v>
      </c>
      <c r="D3984" t="s">
        <v>2160</v>
      </c>
      <c r="E3984" s="557" t="s">
        <v>24568</v>
      </c>
      <c r="F3984" s="226"/>
    </row>
    <row r="3985" spans="1:6">
      <c r="A3985">
        <v>34357</v>
      </c>
      <c r="B3985" t="s">
        <v>24569</v>
      </c>
      <c r="C3985" t="s">
        <v>2752</v>
      </c>
      <c r="D3985" t="s">
        <v>2160</v>
      </c>
      <c r="E3985" s="557" t="s">
        <v>5018</v>
      </c>
      <c r="F3985" s="225"/>
    </row>
    <row r="3986" spans="1:6">
      <c r="A3986">
        <v>37329</v>
      </c>
      <c r="B3986" t="s">
        <v>24570</v>
      </c>
      <c r="C3986" t="s">
        <v>2752</v>
      </c>
      <c r="D3986" t="s">
        <v>2160</v>
      </c>
      <c r="E3986" s="557" t="s">
        <v>24571</v>
      </c>
      <c r="F3986" s="226"/>
    </row>
    <row r="3987" spans="1:6">
      <c r="A3987">
        <v>2510</v>
      </c>
      <c r="B3987" t="s">
        <v>24572</v>
      </c>
      <c r="C3987" t="s">
        <v>2747</v>
      </c>
      <c r="D3987" t="s">
        <v>2749</v>
      </c>
      <c r="E3987" s="557" t="s">
        <v>13692</v>
      </c>
      <c r="F3987" s="225"/>
    </row>
    <row r="3988" spans="1:6">
      <c r="A3988">
        <v>12359</v>
      </c>
      <c r="B3988" t="s">
        <v>24573</v>
      </c>
      <c r="C3988" t="s">
        <v>2747</v>
      </c>
      <c r="D3988" t="s">
        <v>2160</v>
      </c>
      <c r="E3988" s="557" t="s">
        <v>24574</v>
      </c>
      <c r="F3988" s="226"/>
    </row>
    <row r="3989" spans="1:6">
      <c r="A3989">
        <v>7353</v>
      </c>
      <c r="B3989" t="s">
        <v>24575</v>
      </c>
      <c r="C3989" t="s">
        <v>2753</v>
      </c>
      <c r="D3989" t="s">
        <v>2160</v>
      </c>
      <c r="E3989" s="557" t="s">
        <v>11863</v>
      </c>
      <c r="F3989" s="225"/>
    </row>
    <row r="3990" spans="1:6">
      <c r="A3990">
        <v>36144</v>
      </c>
      <c r="B3990" t="s">
        <v>24576</v>
      </c>
      <c r="C3990" t="s">
        <v>2747</v>
      </c>
      <c r="D3990" t="s">
        <v>2160</v>
      </c>
      <c r="E3990" s="557" t="s">
        <v>8878</v>
      </c>
      <c r="F3990" s="226"/>
    </row>
    <row r="3991" spans="1:6">
      <c r="A3991">
        <v>10518</v>
      </c>
      <c r="B3991" t="s">
        <v>24577</v>
      </c>
      <c r="C3991" t="s">
        <v>2747</v>
      </c>
      <c r="D3991" t="s">
        <v>2749</v>
      </c>
      <c r="E3991" s="557" t="s">
        <v>17917</v>
      </c>
      <c r="F3991" s="225"/>
    </row>
    <row r="3992" spans="1:6">
      <c r="A3992">
        <v>36530</v>
      </c>
      <c r="B3992" t="s">
        <v>24578</v>
      </c>
      <c r="C3992" t="s">
        <v>2747</v>
      </c>
      <c r="D3992" t="s">
        <v>2160</v>
      </c>
      <c r="E3992" s="557" t="s">
        <v>24579</v>
      </c>
      <c r="F3992" s="226"/>
    </row>
    <row r="3993" spans="1:6">
      <c r="A3993">
        <v>6046</v>
      </c>
      <c r="B3993" t="s">
        <v>24580</v>
      </c>
      <c r="C3993" t="s">
        <v>2747</v>
      </c>
      <c r="D3993" t="s">
        <v>2746</v>
      </c>
      <c r="E3993" s="557" t="s">
        <v>24581</v>
      </c>
      <c r="F3993" s="225"/>
    </row>
    <row r="3994" spans="1:6">
      <c r="A3994">
        <v>36531</v>
      </c>
      <c r="B3994" t="s">
        <v>24582</v>
      </c>
      <c r="C3994" t="s">
        <v>2747</v>
      </c>
      <c r="D3994" t="s">
        <v>2160</v>
      </c>
      <c r="E3994" s="557" t="s">
        <v>24583</v>
      </c>
      <c r="F3994" s="226"/>
    </row>
    <row r="3995" spans="1:6">
      <c r="A3995">
        <v>34684</v>
      </c>
      <c r="B3995" t="s">
        <v>24584</v>
      </c>
      <c r="C3995" t="s">
        <v>2748</v>
      </c>
      <c r="D3995" t="s">
        <v>2749</v>
      </c>
      <c r="E3995" s="557" t="s">
        <v>12195</v>
      </c>
      <c r="F3995" s="225"/>
    </row>
    <row r="3996" spans="1:6">
      <c r="A3996">
        <v>34683</v>
      </c>
      <c r="B3996" t="s">
        <v>24585</v>
      </c>
      <c r="C3996" t="s">
        <v>2748</v>
      </c>
      <c r="D3996" t="s">
        <v>2749</v>
      </c>
      <c r="E3996" s="557" t="s">
        <v>17918</v>
      </c>
      <c r="F3996" s="226"/>
    </row>
    <row r="3997" spans="1:6">
      <c r="A3997">
        <v>533</v>
      </c>
      <c r="B3997" t="s">
        <v>24586</v>
      </c>
      <c r="C3997" t="s">
        <v>2748</v>
      </c>
      <c r="D3997" t="s">
        <v>2160</v>
      </c>
      <c r="E3997" s="557" t="s">
        <v>13158</v>
      </c>
      <c r="F3997" s="225"/>
    </row>
    <row r="3998" spans="1:6">
      <c r="A3998">
        <v>10515</v>
      </c>
      <c r="B3998" t="s">
        <v>24587</v>
      </c>
      <c r="C3998" t="s">
        <v>2748</v>
      </c>
      <c r="D3998" t="s">
        <v>2160</v>
      </c>
      <c r="E3998" s="557" t="s">
        <v>18231</v>
      </c>
      <c r="F3998" s="226"/>
    </row>
    <row r="3999" spans="1:6">
      <c r="A3999">
        <v>536</v>
      </c>
      <c r="B3999" t="s">
        <v>24588</v>
      </c>
      <c r="C3999" t="s">
        <v>2748</v>
      </c>
      <c r="D3999" t="s">
        <v>2746</v>
      </c>
      <c r="E3999" s="557" t="s">
        <v>18719</v>
      </c>
      <c r="F3999" s="225"/>
    </row>
    <row r="4000" spans="1:6">
      <c r="A4000">
        <v>153</v>
      </c>
      <c r="B4000" t="s">
        <v>24589</v>
      </c>
      <c r="C4000" t="s">
        <v>2753</v>
      </c>
      <c r="D4000" t="s">
        <v>2160</v>
      </c>
      <c r="E4000" s="557" t="s">
        <v>13923</v>
      </c>
      <c r="F4000" s="226"/>
    </row>
    <row r="4001" spans="1:6">
      <c r="A4001">
        <v>34682</v>
      </c>
      <c r="B4001" t="s">
        <v>24590</v>
      </c>
      <c r="C4001" t="s">
        <v>2748</v>
      </c>
      <c r="D4001" t="s">
        <v>2749</v>
      </c>
      <c r="E4001" s="557" t="s">
        <v>12576</v>
      </c>
      <c r="F4001" s="225"/>
    </row>
    <row r="4002" spans="1:6">
      <c r="A4002">
        <v>20205</v>
      </c>
      <c r="B4002" t="s">
        <v>24591</v>
      </c>
      <c r="C4002" t="s">
        <v>2751</v>
      </c>
      <c r="D4002" t="s">
        <v>2160</v>
      </c>
      <c r="E4002" s="557" t="s">
        <v>9652</v>
      </c>
      <c r="F4002" s="226"/>
    </row>
    <row r="4003" spans="1:6">
      <c r="A4003">
        <v>4412</v>
      </c>
      <c r="B4003" t="s">
        <v>24592</v>
      </c>
      <c r="C4003" t="s">
        <v>2751</v>
      </c>
      <c r="D4003" t="s">
        <v>2160</v>
      </c>
      <c r="E4003" s="557" t="s">
        <v>8822</v>
      </c>
      <c r="F4003" s="225"/>
    </row>
    <row r="4004" spans="1:6">
      <c r="A4004">
        <v>4408</v>
      </c>
      <c r="B4004" t="s">
        <v>24593</v>
      </c>
      <c r="C4004" t="s">
        <v>2751</v>
      </c>
      <c r="D4004" t="s">
        <v>2160</v>
      </c>
      <c r="E4004" s="557" t="s">
        <v>4606</v>
      </c>
      <c r="F4004" s="226"/>
    </row>
    <row r="4005" spans="1:6">
      <c r="A4005">
        <v>10559</v>
      </c>
      <c r="B4005" t="s">
        <v>24594</v>
      </c>
      <c r="C4005" t="s">
        <v>2747</v>
      </c>
      <c r="D4005" t="s">
        <v>2746</v>
      </c>
      <c r="E4005" s="557" t="s">
        <v>24595</v>
      </c>
      <c r="F4005" s="225"/>
    </row>
    <row r="4006" spans="1:6">
      <c r="A4006">
        <v>10664</v>
      </c>
      <c r="B4006" t="s">
        <v>24596</v>
      </c>
      <c r="C4006" t="s">
        <v>2747</v>
      </c>
      <c r="D4006" t="s">
        <v>2160</v>
      </c>
      <c r="E4006" s="557" t="s">
        <v>24597</v>
      </c>
      <c r="F4006" s="226"/>
    </row>
    <row r="4007" spans="1:6">
      <c r="A4007">
        <v>36250</v>
      </c>
      <c r="B4007" t="s">
        <v>24598</v>
      </c>
      <c r="C4007" t="s">
        <v>2751</v>
      </c>
      <c r="D4007" t="s">
        <v>2160</v>
      </c>
      <c r="E4007" s="557" t="s">
        <v>8940</v>
      </c>
      <c r="F4007" s="225"/>
    </row>
    <row r="4008" spans="1:6">
      <c r="A4008">
        <v>10857</v>
      </c>
      <c r="B4008" t="s">
        <v>24599</v>
      </c>
      <c r="C4008" t="s">
        <v>2751</v>
      </c>
      <c r="D4008" t="s">
        <v>2160</v>
      </c>
      <c r="E4008" s="557" t="s">
        <v>8827</v>
      </c>
      <c r="F4008" s="226"/>
    </row>
    <row r="4009" spans="1:6">
      <c r="A4009">
        <v>4803</v>
      </c>
      <c r="B4009" t="s">
        <v>24600</v>
      </c>
      <c r="C4009" t="s">
        <v>2751</v>
      </c>
      <c r="D4009" t="s">
        <v>2160</v>
      </c>
      <c r="E4009" s="557" t="s">
        <v>21371</v>
      </c>
      <c r="F4009" s="225"/>
    </row>
    <row r="4010" spans="1:6">
      <c r="A4010">
        <v>6186</v>
      </c>
      <c r="B4010" t="s">
        <v>24601</v>
      </c>
      <c r="C4010" t="s">
        <v>2751</v>
      </c>
      <c r="D4010" t="s">
        <v>2160</v>
      </c>
      <c r="E4010" s="557" t="s">
        <v>11979</v>
      </c>
      <c r="F4010" s="226"/>
    </row>
    <row r="4011" spans="1:6">
      <c r="A4011">
        <v>4829</v>
      </c>
      <c r="B4011" t="s">
        <v>24602</v>
      </c>
      <c r="C4011" t="s">
        <v>2751</v>
      </c>
      <c r="D4011" t="s">
        <v>2160</v>
      </c>
      <c r="E4011" s="557" t="s">
        <v>12228</v>
      </c>
      <c r="F4011" s="225"/>
    </row>
    <row r="4012" spans="1:6">
      <c r="A4012">
        <v>39829</v>
      </c>
      <c r="B4012" t="s">
        <v>24603</v>
      </c>
      <c r="C4012" t="s">
        <v>2751</v>
      </c>
      <c r="D4012" t="s">
        <v>2749</v>
      </c>
      <c r="E4012" s="557" t="s">
        <v>12744</v>
      </c>
      <c r="F4012" s="226"/>
    </row>
    <row r="4013" spans="1:6">
      <c r="A4013">
        <v>20231</v>
      </c>
      <c r="B4013" t="s">
        <v>24604</v>
      </c>
      <c r="C4013" t="s">
        <v>2751</v>
      </c>
      <c r="D4013" t="s">
        <v>2160</v>
      </c>
      <c r="E4013" s="557" t="s">
        <v>6398</v>
      </c>
      <c r="F4013" s="225"/>
    </row>
    <row r="4014" spans="1:6">
      <c r="A4014">
        <v>4804</v>
      </c>
      <c r="B4014" t="s">
        <v>24605</v>
      </c>
      <c r="C4014" t="s">
        <v>2751</v>
      </c>
      <c r="D4014" t="s">
        <v>2160</v>
      </c>
      <c r="E4014" s="557" t="s">
        <v>11870</v>
      </c>
      <c r="F4014" s="226"/>
    </row>
    <row r="4015" spans="1:6">
      <c r="A4015">
        <v>34680</v>
      </c>
      <c r="B4015" t="s">
        <v>24606</v>
      </c>
      <c r="C4015" t="s">
        <v>2751</v>
      </c>
      <c r="D4015" t="s">
        <v>2749</v>
      </c>
      <c r="E4015" s="557" t="s">
        <v>11275</v>
      </c>
      <c r="F4015" s="225"/>
    </row>
    <row r="4016" spans="1:6">
      <c r="A4016">
        <v>11573</v>
      </c>
      <c r="B4016" t="s">
        <v>24607</v>
      </c>
      <c r="C4016" t="s">
        <v>2747</v>
      </c>
      <c r="D4016" t="s">
        <v>2160</v>
      </c>
      <c r="E4016" s="557" t="s">
        <v>19088</v>
      </c>
      <c r="F4016" s="226"/>
    </row>
    <row r="4017" spans="1:6">
      <c r="A4017">
        <v>38401</v>
      </c>
      <c r="B4017" t="s">
        <v>24608</v>
      </c>
      <c r="C4017" t="s">
        <v>2747</v>
      </c>
      <c r="D4017" t="s">
        <v>2160</v>
      </c>
      <c r="E4017" s="557" t="s">
        <v>5791</v>
      </c>
      <c r="F4017" s="225"/>
    </row>
    <row r="4018" spans="1:6">
      <c r="A4018">
        <v>11575</v>
      </c>
      <c r="B4018" t="s">
        <v>24609</v>
      </c>
      <c r="C4018" t="s">
        <v>2747</v>
      </c>
      <c r="D4018" t="s">
        <v>2160</v>
      </c>
      <c r="E4018" s="557" t="s">
        <v>18717</v>
      </c>
      <c r="F4018" s="226"/>
    </row>
    <row r="4019" spans="1:6">
      <c r="A4019">
        <v>38179</v>
      </c>
      <c r="B4019" t="s">
        <v>24610</v>
      </c>
      <c r="C4019" t="s">
        <v>2747</v>
      </c>
      <c r="D4019" t="s">
        <v>2160</v>
      </c>
      <c r="E4019" s="557" t="s">
        <v>24611</v>
      </c>
      <c r="F4019" s="225"/>
    </row>
    <row r="4020" spans="1:6">
      <c r="A4020">
        <v>20256</v>
      </c>
      <c r="B4020" t="s">
        <v>24612</v>
      </c>
      <c r="C4020" t="s">
        <v>2747</v>
      </c>
      <c r="D4020" t="s">
        <v>2160</v>
      </c>
      <c r="E4020" s="557" t="s">
        <v>5184</v>
      </c>
      <c r="F4020" s="226"/>
    </row>
    <row r="4021" spans="1:6">
      <c r="A4021">
        <v>14511</v>
      </c>
      <c r="B4021" t="s">
        <v>24613</v>
      </c>
      <c r="C4021" t="s">
        <v>2747</v>
      </c>
      <c r="D4021" t="s">
        <v>2749</v>
      </c>
      <c r="E4021" s="557" t="s">
        <v>24614</v>
      </c>
      <c r="F4021" s="225"/>
    </row>
    <row r="4022" spans="1:6">
      <c r="A4022">
        <v>10642</v>
      </c>
      <c r="B4022" t="s">
        <v>24615</v>
      </c>
      <c r="C4022" t="s">
        <v>2747</v>
      </c>
      <c r="D4022" t="s">
        <v>2749</v>
      </c>
      <c r="E4022" s="557" t="s">
        <v>24616</v>
      </c>
      <c r="F4022" s="226"/>
    </row>
    <row r="4023" spans="1:6">
      <c r="A4023">
        <v>14489</v>
      </c>
      <c r="B4023" t="s">
        <v>24617</v>
      </c>
      <c r="C4023" t="s">
        <v>2747</v>
      </c>
      <c r="D4023" t="s">
        <v>2749</v>
      </c>
      <c r="E4023" s="557" t="s">
        <v>24618</v>
      </c>
      <c r="F4023" s="225"/>
    </row>
    <row r="4024" spans="1:6">
      <c r="A4024">
        <v>14513</v>
      </c>
      <c r="B4024" t="s">
        <v>24619</v>
      </c>
      <c r="C4024" t="s">
        <v>2747</v>
      </c>
      <c r="D4024" t="s">
        <v>2749</v>
      </c>
      <c r="E4024" s="557" t="s">
        <v>24620</v>
      </c>
      <c r="F4024" s="226"/>
    </row>
    <row r="4025" spans="1:6">
      <c r="A4025">
        <v>13600</v>
      </c>
      <c r="B4025" t="s">
        <v>24621</v>
      </c>
      <c r="C4025" t="s">
        <v>2747</v>
      </c>
      <c r="D4025" t="s">
        <v>2749</v>
      </c>
      <c r="E4025" s="557" t="s">
        <v>24622</v>
      </c>
      <c r="F4025" s="225"/>
    </row>
    <row r="4026" spans="1:6">
      <c r="A4026">
        <v>10646</v>
      </c>
      <c r="B4026" t="s">
        <v>24623</v>
      </c>
      <c r="C4026" t="s">
        <v>2747</v>
      </c>
      <c r="D4026" t="s">
        <v>2749</v>
      </c>
      <c r="E4026" s="557" t="s">
        <v>24624</v>
      </c>
      <c r="F4026" s="226"/>
    </row>
    <row r="4027" spans="1:6">
      <c r="A4027">
        <v>6070</v>
      </c>
      <c r="B4027" t="s">
        <v>24625</v>
      </c>
      <c r="C4027" t="s">
        <v>2747</v>
      </c>
      <c r="D4027" t="s">
        <v>2749</v>
      </c>
      <c r="E4027" s="557" t="s">
        <v>24626</v>
      </c>
      <c r="F4027" s="225"/>
    </row>
    <row r="4028" spans="1:6">
      <c r="A4028">
        <v>6069</v>
      </c>
      <c r="B4028" t="s">
        <v>24627</v>
      </c>
      <c r="C4028" t="s">
        <v>2747</v>
      </c>
      <c r="D4028" t="s">
        <v>2749</v>
      </c>
      <c r="E4028" s="557" t="s">
        <v>24628</v>
      </c>
      <c r="F4028" s="226"/>
    </row>
    <row r="4029" spans="1:6">
      <c r="A4029">
        <v>14626</v>
      </c>
      <c r="B4029" t="s">
        <v>24629</v>
      </c>
      <c r="C4029" t="s">
        <v>2747</v>
      </c>
      <c r="D4029" t="s">
        <v>2749</v>
      </c>
      <c r="E4029" s="557" t="s">
        <v>24630</v>
      </c>
      <c r="F4029" s="225"/>
    </row>
    <row r="4030" spans="1:6">
      <c r="A4030">
        <v>6067</v>
      </c>
      <c r="B4030" t="s">
        <v>24631</v>
      </c>
      <c r="C4030" t="s">
        <v>2747</v>
      </c>
      <c r="D4030" t="s">
        <v>2749</v>
      </c>
      <c r="E4030" s="557" t="s">
        <v>24632</v>
      </c>
      <c r="F4030" s="226"/>
    </row>
    <row r="4031" spans="1:6">
      <c r="A4031">
        <v>38393</v>
      </c>
      <c r="B4031" t="s">
        <v>24633</v>
      </c>
      <c r="C4031" t="s">
        <v>2747</v>
      </c>
      <c r="D4031" t="s">
        <v>2746</v>
      </c>
      <c r="E4031" s="557" t="s">
        <v>12677</v>
      </c>
      <c r="F4031" s="225"/>
    </row>
    <row r="4032" spans="1:6">
      <c r="A4032">
        <v>38390</v>
      </c>
      <c r="B4032" t="s">
        <v>24634</v>
      </c>
      <c r="C4032" t="s">
        <v>2747</v>
      </c>
      <c r="D4032" t="s">
        <v>2160</v>
      </c>
      <c r="E4032" s="557" t="s">
        <v>13861</v>
      </c>
      <c r="F4032" s="226"/>
    </row>
    <row r="4033" spans="1:6">
      <c r="A4033">
        <v>36532</v>
      </c>
      <c r="B4033" t="s">
        <v>24635</v>
      </c>
      <c r="C4033" t="s">
        <v>2747</v>
      </c>
      <c r="D4033" t="s">
        <v>2749</v>
      </c>
      <c r="E4033" s="557" t="s">
        <v>24636</v>
      </c>
      <c r="F4033" s="225"/>
    </row>
    <row r="4034" spans="1:6">
      <c r="A4034">
        <v>11578</v>
      </c>
      <c r="B4034" t="s">
        <v>24637</v>
      </c>
      <c r="C4034" t="s">
        <v>2747</v>
      </c>
      <c r="D4034" t="s">
        <v>2160</v>
      </c>
      <c r="E4034" s="557" t="s">
        <v>11848</v>
      </c>
      <c r="F4034" s="226"/>
    </row>
    <row r="4035" spans="1:6">
      <c r="A4035">
        <v>11577</v>
      </c>
      <c r="B4035" t="s">
        <v>24638</v>
      </c>
      <c r="C4035" t="s">
        <v>2747</v>
      </c>
      <c r="D4035" t="s">
        <v>2160</v>
      </c>
      <c r="E4035" s="557" t="s">
        <v>8912</v>
      </c>
      <c r="F4035" s="225"/>
    </row>
    <row r="4036" spans="1:6">
      <c r="A4036">
        <v>42432</v>
      </c>
      <c r="B4036" t="s">
        <v>24639</v>
      </c>
      <c r="C4036" t="s">
        <v>2747</v>
      </c>
      <c r="D4036" t="s">
        <v>2749</v>
      </c>
      <c r="E4036" s="557" t="s">
        <v>24640</v>
      </c>
      <c r="F4036" s="226"/>
    </row>
    <row r="4037" spans="1:6">
      <c r="A4037">
        <v>42437</v>
      </c>
      <c r="B4037" t="s">
        <v>24641</v>
      </c>
      <c r="C4037" t="s">
        <v>2747</v>
      </c>
      <c r="D4037" t="s">
        <v>2749</v>
      </c>
      <c r="E4037" s="557" t="s">
        <v>24642</v>
      </c>
      <c r="F4037" s="225"/>
    </row>
    <row r="4038" spans="1:6">
      <c r="A4038">
        <v>1116</v>
      </c>
      <c r="B4038" t="s">
        <v>24643</v>
      </c>
      <c r="C4038" t="s">
        <v>2751</v>
      </c>
      <c r="D4038" t="s">
        <v>2160</v>
      </c>
      <c r="E4038" s="557" t="s">
        <v>6975</v>
      </c>
      <c r="F4038" s="226"/>
    </row>
    <row r="4039" spans="1:6">
      <c r="A4039">
        <v>1115</v>
      </c>
      <c r="B4039" t="s">
        <v>24644</v>
      </c>
      <c r="C4039" t="s">
        <v>2751</v>
      </c>
      <c r="D4039" t="s">
        <v>2160</v>
      </c>
      <c r="E4039" s="557" t="s">
        <v>9160</v>
      </c>
      <c r="F4039" s="225"/>
    </row>
    <row r="4040" spans="1:6">
      <c r="A4040">
        <v>1113</v>
      </c>
      <c r="B4040" t="s">
        <v>24645</v>
      </c>
      <c r="C4040" t="s">
        <v>2751</v>
      </c>
      <c r="D4040" t="s">
        <v>2160</v>
      </c>
      <c r="E4040" s="557" t="s">
        <v>12695</v>
      </c>
      <c r="F4040" s="226"/>
    </row>
    <row r="4041" spans="1:6">
      <c r="A4041">
        <v>1114</v>
      </c>
      <c r="B4041" t="s">
        <v>24646</v>
      </c>
      <c r="C4041" t="s">
        <v>2751</v>
      </c>
      <c r="D4041" t="s">
        <v>2160</v>
      </c>
      <c r="E4041" s="557" t="s">
        <v>20670</v>
      </c>
      <c r="F4041" s="225"/>
    </row>
    <row r="4042" spans="1:6">
      <c r="A4042">
        <v>40873</v>
      </c>
      <c r="B4042" t="s">
        <v>24647</v>
      </c>
      <c r="C4042" t="s">
        <v>2751</v>
      </c>
      <c r="D4042" t="s">
        <v>2160</v>
      </c>
      <c r="E4042" s="557" t="s">
        <v>12751</v>
      </c>
      <c r="F4042" s="226"/>
    </row>
    <row r="4043" spans="1:6">
      <c r="A4043">
        <v>20214</v>
      </c>
      <c r="B4043" t="s">
        <v>24648</v>
      </c>
      <c r="C4043" t="s">
        <v>2747</v>
      </c>
      <c r="D4043" t="s">
        <v>2160</v>
      </c>
      <c r="E4043" s="557" t="s">
        <v>12226</v>
      </c>
      <c r="F4043" s="225"/>
    </row>
    <row r="4044" spans="1:6">
      <c r="A4044">
        <v>11064</v>
      </c>
      <c r="B4044" t="s">
        <v>24649</v>
      </c>
      <c r="C4044" t="s">
        <v>2747</v>
      </c>
      <c r="D4044" t="s">
        <v>2160</v>
      </c>
      <c r="E4044" s="557" t="s">
        <v>12246</v>
      </c>
      <c r="F4044" s="226"/>
    </row>
    <row r="4045" spans="1:6">
      <c r="A4045">
        <v>7237</v>
      </c>
      <c r="B4045" t="s">
        <v>24650</v>
      </c>
      <c r="C4045" t="s">
        <v>2747</v>
      </c>
      <c r="D4045" t="s">
        <v>2160</v>
      </c>
      <c r="E4045" s="557" t="s">
        <v>9040</v>
      </c>
      <c r="F4045" s="225"/>
    </row>
    <row r="4046" spans="1:6">
      <c r="A4046">
        <v>11757</v>
      </c>
      <c r="B4046" t="s">
        <v>24651</v>
      </c>
      <c r="C4046" t="s">
        <v>2747</v>
      </c>
      <c r="D4046" t="s">
        <v>2746</v>
      </c>
      <c r="E4046" s="557" t="s">
        <v>12693</v>
      </c>
      <c r="F4046" s="226"/>
    </row>
    <row r="4047" spans="1:6">
      <c r="A4047">
        <v>11758</v>
      </c>
      <c r="B4047" t="s">
        <v>24652</v>
      </c>
      <c r="C4047" t="s">
        <v>2747</v>
      </c>
      <c r="D4047" t="s">
        <v>2746</v>
      </c>
      <c r="E4047" s="557" t="s">
        <v>18229</v>
      </c>
      <c r="F4047" s="225"/>
    </row>
    <row r="4048" spans="1:6">
      <c r="A4048">
        <v>37526</v>
      </c>
      <c r="B4048" t="s">
        <v>24653</v>
      </c>
      <c r="C4048" t="s">
        <v>2747</v>
      </c>
      <c r="D4048" t="s">
        <v>2749</v>
      </c>
      <c r="E4048" s="557" t="s">
        <v>18221</v>
      </c>
      <c r="F4048" s="226"/>
    </row>
    <row r="4049" spans="1:6">
      <c r="A4049">
        <v>6076</v>
      </c>
      <c r="B4049" t="s">
        <v>24654</v>
      </c>
      <c r="C4049" t="s">
        <v>2750</v>
      </c>
      <c r="D4049" t="s">
        <v>2746</v>
      </c>
      <c r="E4049" s="557" t="s">
        <v>24655</v>
      </c>
      <c r="F4049" s="225"/>
    </row>
    <row r="4050" spans="1:6">
      <c r="A4050">
        <v>13109</v>
      </c>
      <c r="B4050" t="s">
        <v>24656</v>
      </c>
      <c r="C4050" t="s">
        <v>2747</v>
      </c>
      <c r="D4050" t="s">
        <v>2749</v>
      </c>
      <c r="E4050" s="557" t="s">
        <v>24657</v>
      </c>
      <c r="F4050" s="226"/>
    </row>
    <row r="4051" spans="1:6">
      <c r="A4051">
        <v>13110</v>
      </c>
      <c r="B4051" t="s">
        <v>24658</v>
      </c>
      <c r="C4051" t="s">
        <v>2747</v>
      </c>
      <c r="D4051" t="s">
        <v>2749</v>
      </c>
      <c r="E4051" s="557" t="s">
        <v>24659</v>
      </c>
      <c r="F4051" s="225"/>
    </row>
    <row r="4052" spans="1:6">
      <c r="A4052">
        <v>7581</v>
      </c>
      <c r="B4052" t="s">
        <v>24660</v>
      </c>
      <c r="C4052" t="s">
        <v>2747</v>
      </c>
      <c r="D4052" t="s">
        <v>2160</v>
      </c>
      <c r="E4052" s="557" t="s">
        <v>8800</v>
      </c>
      <c r="F4052" s="226"/>
    </row>
    <row r="4053" spans="1:6">
      <c r="A4053">
        <v>4509</v>
      </c>
      <c r="B4053" t="s">
        <v>24661</v>
      </c>
      <c r="C4053" t="s">
        <v>2751</v>
      </c>
      <c r="D4053" t="s">
        <v>2160</v>
      </c>
      <c r="E4053" s="557" t="s">
        <v>4716</v>
      </c>
      <c r="F4053" s="225"/>
    </row>
    <row r="4054" spans="1:6">
      <c r="A4054">
        <v>4512</v>
      </c>
      <c r="B4054" t="s">
        <v>24662</v>
      </c>
      <c r="C4054" t="s">
        <v>2751</v>
      </c>
      <c r="D4054" t="s">
        <v>2160</v>
      </c>
      <c r="E4054" s="557" t="s">
        <v>8806</v>
      </c>
      <c r="F4054" s="226"/>
    </row>
    <row r="4055" spans="1:6">
      <c r="A4055">
        <v>4517</v>
      </c>
      <c r="B4055" t="s">
        <v>24663</v>
      </c>
      <c r="C4055" t="s">
        <v>2751</v>
      </c>
      <c r="D4055" t="s">
        <v>2160</v>
      </c>
      <c r="E4055" s="557" t="s">
        <v>7398</v>
      </c>
      <c r="F4055" s="225"/>
    </row>
    <row r="4056" spans="1:6">
      <c r="A4056">
        <v>20206</v>
      </c>
      <c r="B4056" t="s">
        <v>24664</v>
      </c>
      <c r="C4056" t="s">
        <v>2751</v>
      </c>
      <c r="D4056" t="s">
        <v>2160</v>
      </c>
      <c r="E4056" s="557" t="s">
        <v>8890</v>
      </c>
      <c r="F4056" s="226"/>
    </row>
    <row r="4057" spans="1:6">
      <c r="A4057">
        <v>4460</v>
      </c>
      <c r="B4057" t="s">
        <v>24665</v>
      </c>
      <c r="C4057" t="s">
        <v>2751</v>
      </c>
      <c r="D4057" t="s">
        <v>2160</v>
      </c>
      <c r="E4057" s="557" t="s">
        <v>11414</v>
      </c>
      <c r="F4057" s="225"/>
    </row>
    <row r="4058" spans="1:6">
      <c r="A4058">
        <v>4417</v>
      </c>
      <c r="B4058" t="s">
        <v>24666</v>
      </c>
      <c r="C4058" t="s">
        <v>2751</v>
      </c>
      <c r="D4058" t="s">
        <v>2160</v>
      </c>
      <c r="E4058" s="557" t="s">
        <v>6618</v>
      </c>
      <c r="F4058" s="226"/>
    </row>
    <row r="4059" spans="1:6">
      <c r="A4059">
        <v>4415</v>
      </c>
      <c r="B4059" t="s">
        <v>24667</v>
      </c>
      <c r="C4059" t="s">
        <v>2751</v>
      </c>
      <c r="D4059" t="s">
        <v>2160</v>
      </c>
      <c r="E4059" s="557" t="s">
        <v>9263</v>
      </c>
      <c r="F4059" s="225"/>
    </row>
    <row r="4060" spans="1:6">
      <c r="A4060">
        <v>37373</v>
      </c>
      <c r="B4060" t="s">
        <v>24668</v>
      </c>
      <c r="C4060" t="s">
        <v>2745</v>
      </c>
      <c r="D4060" t="s">
        <v>2746</v>
      </c>
      <c r="E4060" s="557" t="s">
        <v>4587</v>
      </c>
      <c r="F4060" s="226"/>
    </row>
    <row r="4061" spans="1:6">
      <c r="A4061">
        <v>40864</v>
      </c>
      <c r="B4061" t="s">
        <v>24669</v>
      </c>
      <c r="C4061" t="s">
        <v>2754</v>
      </c>
      <c r="D4061" t="s">
        <v>2746</v>
      </c>
      <c r="E4061" s="557" t="s">
        <v>6138</v>
      </c>
      <c r="F4061" s="225"/>
    </row>
    <row r="4062" spans="1:6">
      <c r="A4062">
        <v>4734</v>
      </c>
      <c r="B4062" t="s">
        <v>24670</v>
      </c>
      <c r="C4062" t="s">
        <v>2750</v>
      </c>
      <c r="D4062" t="s">
        <v>2160</v>
      </c>
      <c r="E4062" s="557" t="s">
        <v>24671</v>
      </c>
      <c r="F4062" s="226"/>
    </row>
    <row r="4063" spans="1:6">
      <c r="A4063">
        <v>6085</v>
      </c>
      <c r="B4063" t="s">
        <v>24672</v>
      </c>
      <c r="C4063" t="s">
        <v>2753</v>
      </c>
      <c r="D4063" t="s">
        <v>2746</v>
      </c>
      <c r="E4063" s="557" t="s">
        <v>12672</v>
      </c>
      <c r="F4063" s="225"/>
    </row>
    <row r="4064" spans="1:6">
      <c r="A4064">
        <v>38396</v>
      </c>
      <c r="B4064" t="s">
        <v>24673</v>
      </c>
      <c r="C4064" t="s">
        <v>2747</v>
      </c>
      <c r="D4064" t="s">
        <v>2160</v>
      </c>
      <c r="E4064" s="557" t="s">
        <v>24674</v>
      </c>
      <c r="F4064" s="226"/>
    </row>
    <row r="4065" spans="1:6">
      <c r="A4065">
        <v>11622</v>
      </c>
      <c r="B4065" t="s">
        <v>24675</v>
      </c>
      <c r="C4065" t="s">
        <v>2752</v>
      </c>
      <c r="D4065" t="s">
        <v>2160</v>
      </c>
      <c r="E4065" s="557" t="s">
        <v>24676</v>
      </c>
      <c r="F4065" s="225"/>
    </row>
    <row r="4066" spans="1:6">
      <c r="A4066">
        <v>43143</v>
      </c>
      <c r="B4066" t="s">
        <v>24677</v>
      </c>
      <c r="C4066" t="s">
        <v>2753</v>
      </c>
      <c r="D4066" t="s">
        <v>2160</v>
      </c>
      <c r="E4066" s="557" t="s">
        <v>11717</v>
      </c>
      <c r="F4066" s="226"/>
    </row>
    <row r="4067" spans="1:6">
      <c r="A4067">
        <v>7317</v>
      </c>
      <c r="B4067" t="s">
        <v>24678</v>
      </c>
      <c r="C4067" t="s">
        <v>2752</v>
      </c>
      <c r="D4067" t="s">
        <v>2160</v>
      </c>
      <c r="E4067" s="557" t="s">
        <v>17920</v>
      </c>
      <c r="F4067" s="225"/>
    </row>
    <row r="4068" spans="1:6">
      <c r="A4068">
        <v>142</v>
      </c>
      <c r="B4068" t="s">
        <v>24679</v>
      </c>
      <c r="C4068" t="s">
        <v>2765</v>
      </c>
      <c r="D4068" t="s">
        <v>2160</v>
      </c>
      <c r="E4068" s="557" t="s">
        <v>18273</v>
      </c>
      <c r="F4068" s="226"/>
    </row>
    <row r="4069" spans="1:6">
      <c r="A4069">
        <v>43142</v>
      </c>
      <c r="B4069" t="s">
        <v>24680</v>
      </c>
      <c r="C4069" t="s">
        <v>2753</v>
      </c>
      <c r="D4069" t="s">
        <v>2160</v>
      </c>
      <c r="E4069" s="557" t="s">
        <v>24681</v>
      </c>
      <c r="F4069" s="225"/>
    </row>
    <row r="4070" spans="1:6">
      <c r="A4070">
        <v>38123</v>
      </c>
      <c r="B4070" t="s">
        <v>24682</v>
      </c>
      <c r="C4070" t="s">
        <v>2752</v>
      </c>
      <c r="D4070" t="s">
        <v>2160</v>
      </c>
      <c r="E4070" s="557" t="s">
        <v>24683</v>
      </c>
      <c r="F4070" s="226"/>
    </row>
    <row r="4071" spans="1:6">
      <c r="A4071">
        <v>42701</v>
      </c>
      <c r="B4071" t="s">
        <v>24684</v>
      </c>
      <c r="C4071" t="s">
        <v>2747</v>
      </c>
      <c r="D4071" t="s">
        <v>2749</v>
      </c>
      <c r="E4071" s="557" t="s">
        <v>17921</v>
      </c>
      <c r="F4071" s="225"/>
    </row>
    <row r="4072" spans="1:6">
      <c r="A4072">
        <v>42702</v>
      </c>
      <c r="B4072" t="s">
        <v>24685</v>
      </c>
      <c r="C4072" t="s">
        <v>2747</v>
      </c>
      <c r="D4072" t="s">
        <v>2749</v>
      </c>
      <c r="E4072" s="557" t="s">
        <v>17922</v>
      </c>
      <c r="F4072" s="226"/>
    </row>
    <row r="4073" spans="1:6">
      <c r="A4073">
        <v>37955</v>
      </c>
      <c r="B4073" t="s">
        <v>24686</v>
      </c>
      <c r="C4073" t="s">
        <v>2747</v>
      </c>
      <c r="D4073" t="s">
        <v>2749</v>
      </c>
      <c r="E4073" s="557" t="s">
        <v>17923</v>
      </c>
      <c r="F4073" s="225"/>
    </row>
    <row r="4074" spans="1:6">
      <c r="A4074">
        <v>42699</v>
      </c>
      <c r="B4074" t="s">
        <v>24687</v>
      </c>
      <c r="C4074" t="s">
        <v>2747</v>
      </c>
      <c r="D4074" t="s">
        <v>2749</v>
      </c>
      <c r="E4074" s="557" t="s">
        <v>12090</v>
      </c>
      <c r="F4074" s="226"/>
    </row>
    <row r="4075" spans="1:6">
      <c r="A4075">
        <v>42700</v>
      </c>
      <c r="B4075" t="s">
        <v>24688</v>
      </c>
      <c r="C4075" t="s">
        <v>2747</v>
      </c>
      <c r="D4075" t="s">
        <v>2749</v>
      </c>
      <c r="E4075" s="557" t="s">
        <v>12313</v>
      </c>
      <c r="F4075" s="225"/>
    </row>
    <row r="4076" spans="1:6">
      <c r="A4076">
        <v>37743</v>
      </c>
      <c r="B4076" t="s">
        <v>24689</v>
      </c>
      <c r="C4076" t="s">
        <v>2747</v>
      </c>
      <c r="D4076" t="s">
        <v>2749</v>
      </c>
      <c r="E4076" s="557" t="s">
        <v>24690</v>
      </c>
      <c r="F4076" s="226"/>
    </row>
    <row r="4077" spans="1:6">
      <c r="A4077">
        <v>37744</v>
      </c>
      <c r="B4077" t="s">
        <v>24691</v>
      </c>
      <c r="C4077" t="s">
        <v>2747</v>
      </c>
      <c r="D4077" t="s">
        <v>2749</v>
      </c>
      <c r="E4077" s="557" t="s">
        <v>24692</v>
      </c>
      <c r="F4077" s="225"/>
    </row>
    <row r="4078" spans="1:6">
      <c r="A4078">
        <v>37741</v>
      </c>
      <c r="B4078" t="s">
        <v>24693</v>
      </c>
      <c r="C4078" t="s">
        <v>2747</v>
      </c>
      <c r="D4078" t="s">
        <v>2749</v>
      </c>
      <c r="E4078" s="557" t="s">
        <v>24694</v>
      </c>
      <c r="F4078" s="226"/>
    </row>
    <row r="4079" spans="1:6">
      <c r="A4079">
        <v>39396</v>
      </c>
      <c r="B4079" t="s">
        <v>24695</v>
      </c>
      <c r="C4079" t="s">
        <v>2747</v>
      </c>
      <c r="D4079" t="s">
        <v>2749</v>
      </c>
      <c r="E4079" s="557" t="s">
        <v>24696</v>
      </c>
      <c r="F4079" s="225"/>
    </row>
    <row r="4080" spans="1:6">
      <c r="A4080">
        <v>39392</v>
      </c>
      <c r="B4080" t="s">
        <v>24697</v>
      </c>
      <c r="C4080" t="s">
        <v>2747</v>
      </c>
      <c r="D4080" t="s">
        <v>2749</v>
      </c>
      <c r="E4080" s="557" t="s">
        <v>24698</v>
      </c>
      <c r="F4080" s="226"/>
    </row>
    <row r="4081" spans="1:6">
      <c r="A4081">
        <v>39393</v>
      </c>
      <c r="B4081" t="s">
        <v>24699</v>
      </c>
      <c r="C4081" t="s">
        <v>2747</v>
      </c>
      <c r="D4081" t="s">
        <v>2749</v>
      </c>
      <c r="E4081" s="557" t="s">
        <v>12739</v>
      </c>
      <c r="F4081" s="225"/>
    </row>
    <row r="4082" spans="1:6">
      <c r="A4082">
        <v>39394</v>
      </c>
      <c r="B4082" t="s">
        <v>24700</v>
      </c>
      <c r="C4082" t="s">
        <v>2747</v>
      </c>
      <c r="D4082" t="s">
        <v>2749</v>
      </c>
      <c r="E4082" s="557" t="s">
        <v>24701</v>
      </c>
      <c r="F4082" s="226"/>
    </row>
    <row r="4083" spans="1:6">
      <c r="A4083">
        <v>39395</v>
      </c>
      <c r="B4083" t="s">
        <v>24702</v>
      </c>
      <c r="C4083" t="s">
        <v>2747</v>
      </c>
      <c r="D4083" t="s">
        <v>2749</v>
      </c>
      <c r="E4083" s="557" t="s">
        <v>24703</v>
      </c>
      <c r="F4083" s="225"/>
    </row>
    <row r="4084" spans="1:6">
      <c r="A4084">
        <v>14618</v>
      </c>
      <c r="B4084" t="s">
        <v>24704</v>
      </c>
      <c r="C4084" t="s">
        <v>2747</v>
      </c>
      <c r="D4084" t="s">
        <v>2160</v>
      </c>
      <c r="E4084" s="557" t="s">
        <v>24705</v>
      </c>
      <c r="F4084" s="226"/>
    </row>
    <row r="4085" spans="1:6">
      <c r="A4085">
        <v>40269</v>
      </c>
      <c r="B4085" t="s">
        <v>24706</v>
      </c>
      <c r="C4085" t="s">
        <v>2747</v>
      </c>
      <c r="D4085" t="s">
        <v>2160</v>
      </c>
      <c r="E4085" s="557" t="s">
        <v>24707</v>
      </c>
      <c r="F4085" s="225"/>
    </row>
    <row r="4086" spans="1:6">
      <c r="A4086">
        <v>6110</v>
      </c>
      <c r="B4086" t="s">
        <v>24708</v>
      </c>
      <c r="C4086" t="s">
        <v>2745</v>
      </c>
      <c r="D4086" t="s">
        <v>2160</v>
      </c>
      <c r="E4086" s="557" t="s">
        <v>11967</v>
      </c>
      <c r="F4086" s="226"/>
    </row>
    <row r="4087" spans="1:6">
      <c r="A4087">
        <v>40910</v>
      </c>
      <c r="B4087" t="s">
        <v>24709</v>
      </c>
      <c r="C4087" t="s">
        <v>2754</v>
      </c>
      <c r="D4087" t="s">
        <v>2160</v>
      </c>
      <c r="E4087" s="557" t="s">
        <v>19846</v>
      </c>
      <c r="F4087" s="225"/>
    </row>
    <row r="4088" spans="1:6">
      <c r="A4088">
        <v>6111</v>
      </c>
      <c r="B4088" t="s">
        <v>24710</v>
      </c>
      <c r="C4088" t="s">
        <v>2745</v>
      </c>
      <c r="D4088" t="s">
        <v>2746</v>
      </c>
      <c r="E4088" s="557" t="s">
        <v>6562</v>
      </c>
      <c r="F4088" s="226"/>
    </row>
    <row r="4089" spans="1:6">
      <c r="A4089">
        <v>41084</v>
      </c>
      <c r="B4089" t="s">
        <v>24711</v>
      </c>
      <c r="C4089" t="s">
        <v>2754</v>
      </c>
      <c r="D4089" t="s">
        <v>2160</v>
      </c>
      <c r="E4089" s="557" t="s">
        <v>24712</v>
      </c>
      <c r="F4089" s="225"/>
    </row>
    <row r="4090" spans="1:6">
      <c r="A4090">
        <v>25950</v>
      </c>
      <c r="B4090" t="s">
        <v>24713</v>
      </c>
      <c r="C4090" t="s">
        <v>2750</v>
      </c>
      <c r="D4090" t="s">
        <v>2160</v>
      </c>
      <c r="E4090" s="557" t="s">
        <v>12214</v>
      </c>
      <c r="F4090" s="226"/>
    </row>
    <row r="4091" spans="1:6">
      <c r="A4091">
        <v>38637</v>
      </c>
      <c r="B4091" t="s">
        <v>24714</v>
      </c>
      <c r="C4091" t="s">
        <v>2747</v>
      </c>
      <c r="D4091" t="s">
        <v>2160</v>
      </c>
      <c r="E4091" s="557" t="s">
        <v>24715</v>
      </c>
      <c r="F4091" s="225"/>
    </row>
    <row r="4092" spans="1:6">
      <c r="A4092">
        <v>6150</v>
      </c>
      <c r="B4092" t="s">
        <v>24716</v>
      </c>
      <c r="C4092" t="s">
        <v>2747</v>
      </c>
      <c r="D4092" t="s">
        <v>2160</v>
      </c>
      <c r="E4092" s="557" t="s">
        <v>24717</v>
      </c>
      <c r="F4092" s="226"/>
    </row>
    <row r="4093" spans="1:6">
      <c r="A4093">
        <v>6136</v>
      </c>
      <c r="B4093" t="s">
        <v>24718</v>
      </c>
      <c r="C4093" t="s">
        <v>2747</v>
      </c>
      <c r="D4093" t="s">
        <v>2746</v>
      </c>
      <c r="E4093" s="557" t="s">
        <v>24719</v>
      </c>
      <c r="F4093" s="225"/>
    </row>
    <row r="4094" spans="1:6">
      <c r="A4094">
        <v>38638</v>
      </c>
      <c r="B4094" t="s">
        <v>24720</v>
      </c>
      <c r="C4094" t="s">
        <v>2747</v>
      </c>
      <c r="D4094" t="s">
        <v>2160</v>
      </c>
      <c r="E4094" s="557" t="s">
        <v>24721</v>
      </c>
      <c r="F4094" s="226"/>
    </row>
    <row r="4095" spans="1:6">
      <c r="A4095">
        <v>20262</v>
      </c>
      <c r="B4095" t="s">
        <v>24722</v>
      </c>
      <c r="C4095" t="s">
        <v>2747</v>
      </c>
      <c r="D4095" t="s">
        <v>2160</v>
      </c>
      <c r="E4095" s="557" t="s">
        <v>8802</v>
      </c>
      <c r="F4095" s="225"/>
    </row>
    <row r="4096" spans="1:6">
      <c r="A4096">
        <v>6148</v>
      </c>
      <c r="B4096" t="s">
        <v>24723</v>
      </c>
      <c r="C4096" t="s">
        <v>2747</v>
      </c>
      <c r="D4096" t="s">
        <v>2746</v>
      </c>
      <c r="E4096" s="557" t="s">
        <v>6618</v>
      </c>
      <c r="F4096" s="226"/>
    </row>
    <row r="4097" spans="1:6">
      <c r="A4097">
        <v>6145</v>
      </c>
      <c r="B4097" t="s">
        <v>24724</v>
      </c>
      <c r="C4097" t="s">
        <v>2747</v>
      </c>
      <c r="D4097" t="s">
        <v>2160</v>
      </c>
      <c r="E4097" s="557" t="s">
        <v>12679</v>
      </c>
      <c r="F4097" s="225"/>
    </row>
    <row r="4098" spans="1:6">
      <c r="A4098">
        <v>6149</v>
      </c>
      <c r="B4098" t="s">
        <v>24725</v>
      </c>
      <c r="C4098" t="s">
        <v>2747</v>
      </c>
      <c r="D4098" t="s">
        <v>2160</v>
      </c>
      <c r="E4098" s="557" t="s">
        <v>9589</v>
      </c>
      <c r="F4098" s="226"/>
    </row>
    <row r="4099" spans="1:6">
      <c r="A4099">
        <v>6146</v>
      </c>
      <c r="B4099" t="s">
        <v>24726</v>
      </c>
      <c r="C4099" t="s">
        <v>2747</v>
      </c>
      <c r="D4099" t="s">
        <v>2160</v>
      </c>
      <c r="E4099" s="557" t="s">
        <v>11726</v>
      </c>
      <c r="F4099" s="225"/>
    </row>
    <row r="4100" spans="1:6">
      <c r="A4100">
        <v>26026</v>
      </c>
      <c r="B4100" t="s">
        <v>24727</v>
      </c>
      <c r="C4100" t="s">
        <v>2752</v>
      </c>
      <c r="D4100" t="s">
        <v>2160</v>
      </c>
      <c r="E4100" s="557" t="s">
        <v>8867</v>
      </c>
      <c r="F4100" s="226"/>
    </row>
    <row r="4101" spans="1:6">
      <c r="A4101">
        <v>39961</v>
      </c>
      <c r="B4101" t="s">
        <v>24728</v>
      </c>
      <c r="C4101" t="s">
        <v>2747</v>
      </c>
      <c r="D4101" t="s">
        <v>2160</v>
      </c>
      <c r="E4101" s="557" t="s">
        <v>18736</v>
      </c>
      <c r="F4101" s="225"/>
    </row>
    <row r="4102" spans="1:6">
      <c r="A4102">
        <v>42433</v>
      </c>
      <c r="B4102" t="s">
        <v>24729</v>
      </c>
      <c r="C4102" t="s">
        <v>2747</v>
      </c>
      <c r="D4102" t="s">
        <v>2749</v>
      </c>
      <c r="E4102" s="557" t="s">
        <v>24730</v>
      </c>
      <c r="F4102" s="226"/>
    </row>
    <row r="4103" spans="1:6">
      <c r="A4103">
        <v>42434</v>
      </c>
      <c r="B4103" t="s">
        <v>24731</v>
      </c>
      <c r="C4103" t="s">
        <v>2747</v>
      </c>
      <c r="D4103" t="s">
        <v>2749</v>
      </c>
      <c r="E4103" s="557" t="s">
        <v>24732</v>
      </c>
      <c r="F4103" s="225"/>
    </row>
    <row r="4104" spans="1:6">
      <c r="A4104">
        <v>42435</v>
      </c>
      <c r="B4104" t="s">
        <v>24733</v>
      </c>
      <c r="C4104" t="s">
        <v>2747</v>
      </c>
      <c r="D4104" t="s">
        <v>2749</v>
      </c>
      <c r="E4104" s="557" t="s">
        <v>24734</v>
      </c>
      <c r="F4104" s="226"/>
    </row>
    <row r="4105" spans="1:6">
      <c r="A4105">
        <v>38061</v>
      </c>
      <c r="B4105" t="s">
        <v>24735</v>
      </c>
      <c r="C4105" t="s">
        <v>2747</v>
      </c>
      <c r="D4105" t="s">
        <v>2160</v>
      </c>
      <c r="E4105" s="557" t="s">
        <v>21247</v>
      </c>
      <c r="F4105" s="225"/>
    </row>
    <row r="4106" spans="1:6">
      <c r="A4106">
        <v>20250</v>
      </c>
      <c r="B4106" t="s">
        <v>24736</v>
      </c>
      <c r="C4106" t="s">
        <v>2752</v>
      </c>
      <c r="D4106" t="s">
        <v>2749</v>
      </c>
      <c r="E4106" s="557" t="s">
        <v>6352</v>
      </c>
      <c r="F4106" s="226"/>
    </row>
    <row r="4107" spans="1:6">
      <c r="A4107">
        <v>13388</v>
      </c>
      <c r="B4107" t="s">
        <v>24737</v>
      </c>
      <c r="C4107" t="s">
        <v>2752</v>
      </c>
      <c r="D4107" t="s">
        <v>2160</v>
      </c>
      <c r="E4107" s="557" t="s">
        <v>24738</v>
      </c>
      <c r="F4107" s="225"/>
    </row>
    <row r="4108" spans="1:6">
      <c r="A4108">
        <v>39914</v>
      </c>
      <c r="B4108" t="s">
        <v>24739</v>
      </c>
      <c r="C4108" t="s">
        <v>2752</v>
      </c>
      <c r="D4108" t="s">
        <v>2749</v>
      </c>
      <c r="E4108" s="557" t="s">
        <v>24740</v>
      </c>
      <c r="F4108" s="226"/>
    </row>
    <row r="4109" spans="1:6">
      <c r="A4109">
        <v>12732</v>
      </c>
      <c r="B4109" t="s">
        <v>24741</v>
      </c>
      <c r="C4109" t="s">
        <v>2747</v>
      </c>
      <c r="D4109" t="s">
        <v>2749</v>
      </c>
      <c r="E4109" s="557" t="s">
        <v>24742</v>
      </c>
      <c r="F4109" s="225"/>
    </row>
    <row r="4110" spans="1:6">
      <c r="A4110">
        <v>6160</v>
      </c>
      <c r="B4110" t="s">
        <v>24743</v>
      </c>
      <c r="C4110" t="s">
        <v>2745</v>
      </c>
      <c r="D4110" t="s">
        <v>2746</v>
      </c>
      <c r="E4110" s="557" t="s">
        <v>9567</v>
      </c>
      <c r="F4110" s="226"/>
    </row>
    <row r="4111" spans="1:6">
      <c r="A4111">
        <v>41087</v>
      </c>
      <c r="B4111" t="s">
        <v>24744</v>
      </c>
      <c r="C4111" t="s">
        <v>2754</v>
      </c>
      <c r="D4111" t="s">
        <v>2160</v>
      </c>
      <c r="E4111" s="557" t="s">
        <v>24745</v>
      </c>
      <c r="F4111" s="225"/>
    </row>
    <row r="4112" spans="1:6">
      <c r="A4112">
        <v>6166</v>
      </c>
      <c r="B4112" t="s">
        <v>24746</v>
      </c>
      <c r="C4112" t="s">
        <v>2745</v>
      </c>
      <c r="D4112" t="s">
        <v>2160</v>
      </c>
      <c r="E4112" s="557" t="s">
        <v>15563</v>
      </c>
      <c r="F4112" s="226"/>
    </row>
    <row r="4113" spans="1:6">
      <c r="A4113">
        <v>41088</v>
      </c>
      <c r="B4113" t="s">
        <v>24747</v>
      </c>
      <c r="C4113" t="s">
        <v>2754</v>
      </c>
      <c r="D4113" t="s">
        <v>2160</v>
      </c>
      <c r="E4113" s="557" t="s">
        <v>24748</v>
      </c>
      <c r="F4113" s="225"/>
    </row>
    <row r="4114" spans="1:6">
      <c r="A4114">
        <v>20232</v>
      </c>
      <c r="B4114" t="s">
        <v>24749</v>
      </c>
      <c r="C4114" t="s">
        <v>2751</v>
      </c>
      <c r="D4114" t="s">
        <v>2160</v>
      </c>
      <c r="E4114" s="557" t="s">
        <v>13456</v>
      </c>
      <c r="F4114" s="226"/>
    </row>
    <row r="4115" spans="1:6">
      <c r="A4115">
        <v>10856</v>
      </c>
      <c r="B4115" t="s">
        <v>24750</v>
      </c>
      <c r="C4115" t="s">
        <v>2751</v>
      </c>
      <c r="D4115" t="s">
        <v>2749</v>
      </c>
      <c r="E4115" s="557" t="s">
        <v>17925</v>
      </c>
      <c r="F4115" s="225"/>
    </row>
    <row r="4116" spans="1:6">
      <c r="A4116">
        <v>4828</v>
      </c>
      <c r="B4116" t="s">
        <v>24751</v>
      </c>
      <c r="C4116" t="s">
        <v>2751</v>
      </c>
      <c r="D4116" t="s">
        <v>2160</v>
      </c>
      <c r="E4116" s="557" t="s">
        <v>12232</v>
      </c>
      <c r="F4116" s="226"/>
    </row>
    <row r="4117" spans="1:6">
      <c r="A4117">
        <v>20249</v>
      </c>
      <c r="B4117" t="s">
        <v>24752</v>
      </c>
      <c r="C4117" t="s">
        <v>2751</v>
      </c>
      <c r="D4117" t="s">
        <v>2160</v>
      </c>
      <c r="E4117" s="557" t="s">
        <v>11593</v>
      </c>
      <c r="F4117" s="225"/>
    </row>
    <row r="4118" spans="1:6">
      <c r="A4118">
        <v>11609</v>
      </c>
      <c r="B4118" t="s">
        <v>24753</v>
      </c>
      <c r="C4118" t="s">
        <v>2753</v>
      </c>
      <c r="D4118" t="s">
        <v>2160</v>
      </c>
      <c r="E4118" s="557" t="s">
        <v>12099</v>
      </c>
      <c r="F4118" s="226"/>
    </row>
    <row r="4119" spans="1:6">
      <c r="A4119">
        <v>20083</v>
      </c>
      <c r="B4119" t="s">
        <v>24754</v>
      </c>
      <c r="C4119" t="s">
        <v>2747</v>
      </c>
      <c r="D4119" t="s">
        <v>2160</v>
      </c>
      <c r="E4119" s="557" t="s">
        <v>24755</v>
      </c>
      <c r="F4119" s="225"/>
    </row>
    <row r="4120" spans="1:6">
      <c r="A4120">
        <v>5318</v>
      </c>
      <c r="B4120" t="s">
        <v>24756</v>
      </c>
      <c r="C4120" t="s">
        <v>2753</v>
      </c>
      <c r="D4120" t="s">
        <v>2746</v>
      </c>
      <c r="E4120" s="557" t="s">
        <v>11682</v>
      </c>
      <c r="F4120" s="226"/>
    </row>
    <row r="4121" spans="1:6">
      <c r="A4121">
        <v>10691</v>
      </c>
      <c r="B4121" t="s">
        <v>24757</v>
      </c>
      <c r="C4121" t="s">
        <v>2753</v>
      </c>
      <c r="D4121" t="s">
        <v>2160</v>
      </c>
      <c r="E4121" s="557" t="s">
        <v>11563</v>
      </c>
      <c r="F4121" s="225"/>
    </row>
    <row r="4122" spans="1:6">
      <c r="A4122">
        <v>12295</v>
      </c>
      <c r="B4122" t="s">
        <v>24758</v>
      </c>
      <c r="C4122" t="s">
        <v>2747</v>
      </c>
      <c r="D4122" t="s">
        <v>2160</v>
      </c>
      <c r="E4122" s="557" t="s">
        <v>5032</v>
      </c>
      <c r="F4122" s="226"/>
    </row>
    <row r="4123" spans="1:6">
      <c r="A4123">
        <v>12296</v>
      </c>
      <c r="B4123" t="s">
        <v>24759</v>
      </c>
      <c r="C4123" t="s">
        <v>2747</v>
      </c>
      <c r="D4123" t="s">
        <v>2160</v>
      </c>
      <c r="E4123" s="557" t="s">
        <v>8977</v>
      </c>
      <c r="F4123" s="225"/>
    </row>
    <row r="4124" spans="1:6">
      <c r="A4124">
        <v>12294</v>
      </c>
      <c r="B4124" t="s">
        <v>24760</v>
      </c>
      <c r="C4124" t="s">
        <v>2747</v>
      </c>
      <c r="D4124" t="s">
        <v>2160</v>
      </c>
      <c r="E4124" s="557" t="s">
        <v>6544</v>
      </c>
      <c r="F4124" s="226"/>
    </row>
    <row r="4125" spans="1:6">
      <c r="A4125">
        <v>14543</v>
      </c>
      <c r="B4125" t="s">
        <v>24761</v>
      </c>
      <c r="C4125" t="s">
        <v>2747</v>
      </c>
      <c r="D4125" t="s">
        <v>2160</v>
      </c>
      <c r="E4125" s="557" t="s">
        <v>11202</v>
      </c>
      <c r="F4125" s="225"/>
    </row>
    <row r="4126" spans="1:6">
      <c r="A4126">
        <v>13329</v>
      </c>
      <c r="B4126" t="s">
        <v>24762</v>
      </c>
      <c r="C4126" t="s">
        <v>2747</v>
      </c>
      <c r="D4126" t="s">
        <v>2746</v>
      </c>
      <c r="E4126" s="557" t="s">
        <v>5151</v>
      </c>
      <c r="F4126" s="226"/>
    </row>
    <row r="4127" spans="1:6">
      <c r="A4127">
        <v>21044</v>
      </c>
      <c r="B4127" t="s">
        <v>24763</v>
      </c>
      <c r="C4127" t="s">
        <v>2747</v>
      </c>
      <c r="D4127" t="s">
        <v>2160</v>
      </c>
      <c r="E4127" s="557" t="s">
        <v>11953</v>
      </c>
      <c r="F4127" s="225"/>
    </row>
    <row r="4128" spans="1:6">
      <c r="A4128">
        <v>21045</v>
      </c>
      <c r="B4128" t="s">
        <v>24764</v>
      </c>
      <c r="C4128" t="s">
        <v>2747</v>
      </c>
      <c r="D4128" t="s">
        <v>2160</v>
      </c>
      <c r="E4128" s="557" t="s">
        <v>12127</v>
      </c>
      <c r="F4128" s="226"/>
    </row>
    <row r="4129" spans="1:6">
      <c r="A4129">
        <v>21040</v>
      </c>
      <c r="B4129" t="s">
        <v>24765</v>
      </c>
      <c r="C4129" t="s">
        <v>2747</v>
      </c>
      <c r="D4129" t="s">
        <v>2746</v>
      </c>
      <c r="E4129" s="557" t="s">
        <v>11210</v>
      </c>
      <c r="F4129" s="225"/>
    </row>
    <row r="4130" spans="1:6">
      <c r="A4130">
        <v>21041</v>
      </c>
      <c r="B4130" t="s">
        <v>24766</v>
      </c>
      <c r="C4130" t="s">
        <v>2747</v>
      </c>
      <c r="D4130" t="s">
        <v>2160</v>
      </c>
      <c r="E4130" s="557" t="s">
        <v>17604</v>
      </c>
      <c r="F4130" s="226"/>
    </row>
    <row r="4131" spans="1:6">
      <c r="A4131">
        <v>21047</v>
      </c>
      <c r="B4131" t="s">
        <v>24767</v>
      </c>
      <c r="C4131" t="s">
        <v>2747</v>
      </c>
      <c r="D4131" t="s">
        <v>2160</v>
      </c>
      <c r="E4131" s="557" t="s">
        <v>17927</v>
      </c>
      <c r="F4131" s="225"/>
    </row>
    <row r="4132" spans="1:6">
      <c r="A4132">
        <v>21043</v>
      </c>
      <c r="B4132" t="s">
        <v>24768</v>
      </c>
      <c r="C4132" t="s">
        <v>2747</v>
      </c>
      <c r="D4132" t="s">
        <v>2160</v>
      </c>
      <c r="E4132" s="557" t="s">
        <v>17928</v>
      </c>
      <c r="F4132" s="226"/>
    </row>
    <row r="4133" spans="1:6">
      <c r="A4133">
        <v>21042</v>
      </c>
      <c r="B4133" t="s">
        <v>24769</v>
      </c>
      <c r="C4133" t="s">
        <v>2747</v>
      </c>
      <c r="D4133" t="s">
        <v>2160</v>
      </c>
      <c r="E4133" s="557" t="s">
        <v>12739</v>
      </c>
      <c r="F4133" s="225"/>
    </row>
    <row r="4134" spans="1:6">
      <c r="A4134">
        <v>14149</v>
      </c>
      <c r="B4134" t="s">
        <v>24770</v>
      </c>
      <c r="C4134" t="s">
        <v>2763</v>
      </c>
      <c r="D4134" t="s">
        <v>2749</v>
      </c>
      <c r="E4134" s="557" t="s">
        <v>24771</v>
      </c>
      <c r="F4134" s="226"/>
    </row>
    <row r="4135" spans="1:6">
      <c r="A4135">
        <v>38099</v>
      </c>
      <c r="B4135" t="s">
        <v>24772</v>
      </c>
      <c r="C4135" t="s">
        <v>2747</v>
      </c>
      <c r="D4135" t="s">
        <v>2160</v>
      </c>
      <c r="E4135" s="557" t="s">
        <v>8525</v>
      </c>
      <c r="F4135" s="225"/>
    </row>
    <row r="4136" spans="1:6">
      <c r="A4136">
        <v>38100</v>
      </c>
      <c r="B4136" t="s">
        <v>24773</v>
      </c>
      <c r="C4136" t="s">
        <v>2747</v>
      </c>
      <c r="D4136" t="s">
        <v>2160</v>
      </c>
      <c r="E4136" s="557" t="s">
        <v>8841</v>
      </c>
      <c r="F4136" s="226"/>
    </row>
    <row r="4137" spans="1:6">
      <c r="A4137">
        <v>20061</v>
      </c>
      <c r="B4137" t="s">
        <v>24774</v>
      </c>
      <c r="C4137" t="s">
        <v>2747</v>
      </c>
      <c r="D4137" t="s">
        <v>2749</v>
      </c>
      <c r="E4137" s="557" t="s">
        <v>12755</v>
      </c>
      <c r="F4137" s="225"/>
    </row>
    <row r="4138" spans="1:6">
      <c r="A4138">
        <v>7576</v>
      </c>
      <c r="B4138" t="s">
        <v>24775</v>
      </c>
      <c r="C4138" t="s">
        <v>2747</v>
      </c>
      <c r="D4138" t="s">
        <v>2160</v>
      </c>
      <c r="E4138" s="557" t="s">
        <v>24776</v>
      </c>
      <c r="F4138" s="226"/>
    </row>
    <row r="4139" spans="1:6">
      <c r="A4139">
        <v>3384</v>
      </c>
      <c r="B4139" t="s">
        <v>24777</v>
      </c>
      <c r="C4139" t="s">
        <v>2747</v>
      </c>
      <c r="D4139" t="s">
        <v>2160</v>
      </c>
      <c r="E4139" s="557" t="s">
        <v>12627</v>
      </c>
      <c r="F4139" s="225"/>
    </row>
    <row r="4140" spans="1:6">
      <c r="A4140">
        <v>7572</v>
      </c>
      <c r="B4140" t="s">
        <v>24778</v>
      </c>
      <c r="C4140" t="s">
        <v>2747</v>
      </c>
      <c r="D4140" t="s">
        <v>2160</v>
      </c>
      <c r="E4140" s="557" t="s">
        <v>18192</v>
      </c>
      <c r="F4140" s="226"/>
    </row>
    <row r="4141" spans="1:6">
      <c r="A4141">
        <v>3396</v>
      </c>
      <c r="B4141" t="s">
        <v>24779</v>
      </c>
      <c r="C4141" t="s">
        <v>2747</v>
      </c>
      <c r="D4141" t="s">
        <v>2160</v>
      </c>
      <c r="E4141" s="557" t="s">
        <v>7403</v>
      </c>
      <c r="F4141" s="225"/>
    </row>
    <row r="4142" spans="1:6">
      <c r="A4142">
        <v>37590</v>
      </c>
      <c r="B4142" t="s">
        <v>24780</v>
      </c>
      <c r="C4142" t="s">
        <v>2747</v>
      </c>
      <c r="D4142" t="s">
        <v>2160</v>
      </c>
      <c r="E4142" s="557" t="s">
        <v>12657</v>
      </c>
      <c r="F4142" s="226"/>
    </row>
    <row r="4143" spans="1:6">
      <c r="A4143">
        <v>37591</v>
      </c>
      <c r="B4143" t="s">
        <v>24781</v>
      </c>
      <c r="C4143" t="s">
        <v>2747</v>
      </c>
      <c r="D4143" t="s">
        <v>2160</v>
      </c>
      <c r="E4143" s="557" t="s">
        <v>13739</v>
      </c>
      <c r="F4143" s="225"/>
    </row>
    <row r="4144" spans="1:6">
      <c r="A4144">
        <v>12626</v>
      </c>
      <c r="B4144" t="s">
        <v>24782</v>
      </c>
      <c r="C4144" t="s">
        <v>2747</v>
      </c>
      <c r="D4144" t="s">
        <v>2749</v>
      </c>
      <c r="E4144" s="557" t="s">
        <v>12574</v>
      </c>
      <c r="F4144" s="226"/>
    </row>
    <row r="4145" spans="1:6">
      <c r="A4145">
        <v>11033</v>
      </c>
      <c r="B4145" t="s">
        <v>24783</v>
      </c>
      <c r="C4145" t="s">
        <v>2747</v>
      </c>
      <c r="D4145" t="s">
        <v>2160</v>
      </c>
      <c r="E4145" s="557" t="s">
        <v>12522</v>
      </c>
      <c r="F4145" s="225"/>
    </row>
    <row r="4146" spans="1:6">
      <c r="A4146">
        <v>390</v>
      </c>
      <c r="B4146" t="s">
        <v>24784</v>
      </c>
      <c r="C4146" t="s">
        <v>2747</v>
      </c>
      <c r="D4146" t="s">
        <v>2160</v>
      </c>
      <c r="E4146" s="557" t="s">
        <v>7917</v>
      </c>
      <c r="F4146" s="226"/>
    </row>
    <row r="4147" spans="1:6">
      <c r="A4147">
        <v>42436</v>
      </c>
      <c r="B4147" t="s">
        <v>24785</v>
      </c>
      <c r="C4147" t="s">
        <v>2747</v>
      </c>
      <c r="D4147" t="s">
        <v>2749</v>
      </c>
      <c r="E4147" s="557" t="s">
        <v>24786</v>
      </c>
      <c r="F4147" s="225"/>
    </row>
    <row r="4148" spans="1:6">
      <c r="A4148">
        <v>6193</v>
      </c>
      <c r="B4148" t="s">
        <v>24787</v>
      </c>
      <c r="C4148" t="s">
        <v>2751</v>
      </c>
      <c r="D4148" t="s">
        <v>2160</v>
      </c>
      <c r="E4148" s="557" t="s">
        <v>8892</v>
      </c>
      <c r="F4148" s="226"/>
    </row>
    <row r="4149" spans="1:6">
      <c r="A4149">
        <v>6194</v>
      </c>
      <c r="B4149" t="s">
        <v>24788</v>
      </c>
      <c r="C4149" t="s">
        <v>2751</v>
      </c>
      <c r="D4149" t="s">
        <v>2160</v>
      </c>
      <c r="E4149" s="557" t="s">
        <v>4159</v>
      </c>
      <c r="F4149" s="225"/>
    </row>
    <row r="4150" spans="1:6">
      <c r="A4150">
        <v>10567</v>
      </c>
      <c r="B4150" t="s">
        <v>24789</v>
      </c>
      <c r="C4150" t="s">
        <v>2751</v>
      </c>
      <c r="D4150" t="s">
        <v>2160</v>
      </c>
      <c r="E4150" s="557" t="s">
        <v>7388</v>
      </c>
      <c r="F4150" s="226"/>
    </row>
    <row r="4151" spans="1:6">
      <c r="A4151">
        <v>6212</v>
      </c>
      <c r="B4151" t="s">
        <v>24790</v>
      </c>
      <c r="C4151" t="s">
        <v>2751</v>
      </c>
      <c r="D4151" t="s">
        <v>2746</v>
      </c>
      <c r="E4151" s="557" t="s">
        <v>12690</v>
      </c>
      <c r="F4151" s="225"/>
    </row>
    <row r="4152" spans="1:6">
      <c r="A4152">
        <v>3993</v>
      </c>
      <c r="B4152" t="s">
        <v>24791</v>
      </c>
      <c r="C4152" t="s">
        <v>2748</v>
      </c>
      <c r="D4152" t="s">
        <v>2160</v>
      </c>
      <c r="E4152" s="557" t="s">
        <v>18755</v>
      </c>
      <c r="F4152" s="226"/>
    </row>
    <row r="4153" spans="1:6">
      <c r="A4153">
        <v>3990</v>
      </c>
      <c r="B4153" t="s">
        <v>24792</v>
      </c>
      <c r="C4153" t="s">
        <v>2751</v>
      </c>
      <c r="D4153" t="s">
        <v>2160</v>
      </c>
      <c r="E4153" s="557" t="s">
        <v>13644</v>
      </c>
      <c r="F4153" s="225"/>
    </row>
    <row r="4154" spans="1:6">
      <c r="A4154">
        <v>3992</v>
      </c>
      <c r="B4154" t="s">
        <v>24793</v>
      </c>
      <c r="C4154" t="s">
        <v>2751</v>
      </c>
      <c r="D4154" t="s">
        <v>2160</v>
      </c>
      <c r="E4154" s="557" t="s">
        <v>24794</v>
      </c>
      <c r="F4154" s="226"/>
    </row>
    <row r="4155" spans="1:6">
      <c r="A4155">
        <v>6178</v>
      </c>
      <c r="B4155" t="s">
        <v>24795</v>
      </c>
      <c r="C4155" t="s">
        <v>2748</v>
      </c>
      <c r="D4155" t="s">
        <v>2160</v>
      </c>
      <c r="E4155" s="557" t="s">
        <v>13845</v>
      </c>
      <c r="F4155" s="225"/>
    </row>
    <row r="4156" spans="1:6">
      <c r="A4156">
        <v>6180</v>
      </c>
      <c r="B4156" t="s">
        <v>24796</v>
      </c>
      <c r="C4156" t="s">
        <v>2748</v>
      </c>
      <c r="D4156" t="s">
        <v>2746</v>
      </c>
      <c r="E4156" s="557" t="s">
        <v>12590</v>
      </c>
      <c r="F4156" s="226"/>
    </row>
    <row r="4157" spans="1:6">
      <c r="A4157">
        <v>6182</v>
      </c>
      <c r="B4157" t="s">
        <v>24797</v>
      </c>
      <c r="C4157" t="s">
        <v>2748</v>
      </c>
      <c r="D4157" t="s">
        <v>2160</v>
      </c>
      <c r="E4157" s="557" t="s">
        <v>12223</v>
      </c>
      <c r="F4157" s="225"/>
    </row>
    <row r="4158" spans="1:6">
      <c r="A4158">
        <v>43614</v>
      </c>
      <c r="B4158" t="s">
        <v>24798</v>
      </c>
      <c r="C4158" t="s">
        <v>2751</v>
      </c>
      <c r="D4158" t="s">
        <v>2160</v>
      </c>
      <c r="E4158" s="557" t="s">
        <v>7468</v>
      </c>
      <c r="F4158" s="226"/>
    </row>
    <row r="4159" spans="1:6">
      <c r="A4159">
        <v>6189</v>
      </c>
      <c r="B4159" t="s">
        <v>24799</v>
      </c>
      <c r="C4159" t="s">
        <v>2751</v>
      </c>
      <c r="D4159" t="s">
        <v>2160</v>
      </c>
      <c r="E4159" s="557" t="s">
        <v>24800</v>
      </c>
      <c r="F4159" s="225"/>
    </row>
    <row r="4160" spans="1:6">
      <c r="A4160">
        <v>6214</v>
      </c>
      <c r="B4160" t="s">
        <v>24801</v>
      </c>
      <c r="C4160" t="s">
        <v>2748</v>
      </c>
      <c r="D4160" t="s">
        <v>2160</v>
      </c>
      <c r="E4160" s="557" t="s">
        <v>17929</v>
      </c>
      <c r="F4160" s="226"/>
    </row>
    <row r="4161" spans="1:6">
      <c r="A4161">
        <v>36153</v>
      </c>
      <c r="B4161" t="s">
        <v>24802</v>
      </c>
      <c r="C4161" t="s">
        <v>2747</v>
      </c>
      <c r="D4161" t="s">
        <v>2160</v>
      </c>
      <c r="E4161" s="557" t="s">
        <v>24803</v>
      </c>
      <c r="F4161" s="225"/>
    </row>
    <row r="4162" spans="1:6">
      <c r="A4162">
        <v>10740</v>
      </c>
      <c r="B4162" t="s">
        <v>24804</v>
      </c>
      <c r="C4162" t="s">
        <v>2747</v>
      </c>
      <c r="D4162" t="s">
        <v>2749</v>
      </c>
      <c r="E4162" s="557" t="s">
        <v>24805</v>
      </c>
      <c r="F4162" s="226"/>
    </row>
    <row r="4163" spans="1:6">
      <c r="A4163">
        <v>13914</v>
      </c>
      <c r="B4163" t="s">
        <v>24806</v>
      </c>
      <c r="C4163" t="s">
        <v>2747</v>
      </c>
      <c r="D4163" t="s">
        <v>2749</v>
      </c>
      <c r="E4163" s="557" t="s">
        <v>24807</v>
      </c>
      <c r="F4163" s="225"/>
    </row>
    <row r="4164" spans="1:6">
      <c r="A4164">
        <v>10742</v>
      </c>
      <c r="B4164" t="s">
        <v>24808</v>
      </c>
      <c r="C4164" t="s">
        <v>2747</v>
      </c>
      <c r="D4164" t="s">
        <v>2749</v>
      </c>
      <c r="E4164" s="557" t="s">
        <v>24809</v>
      </c>
      <c r="F4164" s="226"/>
    </row>
    <row r="4165" spans="1:6">
      <c r="A4165">
        <v>38465</v>
      </c>
      <c r="B4165" t="s">
        <v>24810</v>
      </c>
      <c r="C4165" t="s">
        <v>2747</v>
      </c>
      <c r="D4165" t="s">
        <v>2160</v>
      </c>
      <c r="E4165" s="557" t="s">
        <v>24434</v>
      </c>
      <c r="F4165" s="225"/>
    </row>
    <row r="4166" spans="1:6">
      <c r="A4166">
        <v>7543</v>
      </c>
      <c r="B4166" t="s">
        <v>24811</v>
      </c>
      <c r="C4166" t="s">
        <v>2747</v>
      </c>
      <c r="D4166" t="s">
        <v>2160</v>
      </c>
      <c r="E4166" s="557" t="s">
        <v>4008</v>
      </c>
      <c r="F4166" s="226"/>
    </row>
    <row r="4167" spans="1:6">
      <c r="A4167">
        <v>43427</v>
      </c>
      <c r="B4167" t="s">
        <v>24812</v>
      </c>
      <c r="C4167" t="s">
        <v>2747</v>
      </c>
      <c r="D4167" t="s">
        <v>2160</v>
      </c>
      <c r="E4167" s="557" t="s">
        <v>24813</v>
      </c>
      <c r="F4167" s="225"/>
    </row>
    <row r="4168" spans="1:6">
      <c r="A4168">
        <v>41613</v>
      </c>
      <c r="B4168" t="s">
        <v>24814</v>
      </c>
      <c r="C4168" t="s">
        <v>2747</v>
      </c>
      <c r="D4168" t="s">
        <v>2160</v>
      </c>
      <c r="E4168" s="557" t="s">
        <v>18769</v>
      </c>
      <c r="F4168" s="226"/>
    </row>
    <row r="4169" spans="1:6">
      <c r="A4169">
        <v>41614</v>
      </c>
      <c r="B4169" t="s">
        <v>24815</v>
      </c>
      <c r="C4169" t="s">
        <v>2747</v>
      </c>
      <c r="D4169" t="s">
        <v>2160</v>
      </c>
      <c r="E4169" s="557" t="s">
        <v>24816</v>
      </c>
      <c r="F4169" s="225"/>
    </row>
    <row r="4170" spans="1:6">
      <c r="A4170">
        <v>41615</v>
      </c>
      <c r="B4170" t="s">
        <v>24817</v>
      </c>
      <c r="C4170" t="s">
        <v>2747</v>
      </c>
      <c r="D4170" t="s">
        <v>2160</v>
      </c>
      <c r="E4170" s="557" t="s">
        <v>24818</v>
      </c>
      <c r="F4170" s="226"/>
    </row>
    <row r="4171" spans="1:6">
      <c r="A4171">
        <v>41616</v>
      </c>
      <c r="B4171" t="s">
        <v>24819</v>
      </c>
      <c r="C4171" t="s">
        <v>2747</v>
      </c>
      <c r="D4171" t="s">
        <v>2160</v>
      </c>
      <c r="E4171" s="557" t="s">
        <v>24820</v>
      </c>
      <c r="F4171" s="225"/>
    </row>
    <row r="4172" spans="1:6">
      <c r="A4172">
        <v>41617</v>
      </c>
      <c r="B4172" t="s">
        <v>24821</v>
      </c>
      <c r="C4172" t="s">
        <v>2747</v>
      </c>
      <c r="D4172" t="s">
        <v>2160</v>
      </c>
      <c r="E4172" s="557" t="s">
        <v>24822</v>
      </c>
      <c r="F4172" s="226"/>
    </row>
    <row r="4173" spans="1:6">
      <c r="A4173">
        <v>41618</v>
      </c>
      <c r="B4173" t="s">
        <v>24823</v>
      </c>
      <c r="C4173" t="s">
        <v>2747</v>
      </c>
      <c r="D4173" t="s">
        <v>2160</v>
      </c>
      <c r="E4173" s="557" t="s">
        <v>24824</v>
      </c>
      <c r="F4173" s="225"/>
    </row>
    <row r="4174" spans="1:6">
      <c r="A4174">
        <v>43428</v>
      </c>
      <c r="B4174" t="s">
        <v>24825</v>
      </c>
      <c r="C4174" t="s">
        <v>2747</v>
      </c>
      <c r="D4174" t="s">
        <v>2160</v>
      </c>
      <c r="E4174" s="557" t="s">
        <v>24826</v>
      </c>
      <c r="F4174" s="226"/>
    </row>
    <row r="4175" spans="1:6">
      <c r="A4175">
        <v>41619</v>
      </c>
      <c r="B4175" t="s">
        <v>24827</v>
      </c>
      <c r="C4175" t="s">
        <v>2747</v>
      </c>
      <c r="D4175" t="s">
        <v>2160</v>
      </c>
      <c r="E4175" s="557" t="s">
        <v>19633</v>
      </c>
      <c r="F4175" s="225"/>
    </row>
    <row r="4176" spans="1:6">
      <c r="A4176">
        <v>41620</v>
      </c>
      <c r="B4176" t="s">
        <v>24828</v>
      </c>
      <c r="C4176" t="s">
        <v>2747</v>
      </c>
      <c r="D4176" t="s">
        <v>2160</v>
      </c>
      <c r="E4176" s="557" t="s">
        <v>24829</v>
      </c>
      <c r="F4176" s="226"/>
    </row>
    <row r="4177" spans="1:6">
      <c r="A4177">
        <v>41622</v>
      </c>
      <c r="B4177" t="s">
        <v>24830</v>
      </c>
      <c r="C4177" t="s">
        <v>2747</v>
      </c>
      <c r="D4177" t="s">
        <v>2160</v>
      </c>
      <c r="E4177" s="557" t="s">
        <v>24831</v>
      </c>
      <c r="F4177" s="225"/>
    </row>
    <row r="4178" spans="1:6">
      <c r="A4178">
        <v>41623</v>
      </c>
      <c r="B4178" t="s">
        <v>24832</v>
      </c>
      <c r="C4178" t="s">
        <v>2747</v>
      </c>
      <c r="D4178" t="s">
        <v>2160</v>
      </c>
      <c r="E4178" s="557" t="s">
        <v>24833</v>
      </c>
      <c r="F4178" s="226"/>
    </row>
    <row r="4179" spans="1:6">
      <c r="A4179">
        <v>41624</v>
      </c>
      <c r="B4179" t="s">
        <v>24834</v>
      </c>
      <c r="C4179" t="s">
        <v>2747</v>
      </c>
      <c r="D4179" t="s">
        <v>2160</v>
      </c>
      <c r="E4179" s="557" t="s">
        <v>24835</v>
      </c>
      <c r="F4179" s="225"/>
    </row>
    <row r="4180" spans="1:6">
      <c r="A4180">
        <v>41625</v>
      </c>
      <c r="B4180" t="s">
        <v>24836</v>
      </c>
      <c r="C4180" t="s">
        <v>2747</v>
      </c>
      <c r="D4180" t="s">
        <v>2160</v>
      </c>
      <c r="E4180" s="557" t="s">
        <v>24837</v>
      </c>
      <c r="F4180" s="226"/>
    </row>
    <row r="4181" spans="1:6">
      <c r="A4181">
        <v>39352</v>
      </c>
      <c r="B4181" t="s">
        <v>24838</v>
      </c>
      <c r="C4181" t="s">
        <v>2747</v>
      </c>
      <c r="D4181" t="s">
        <v>2160</v>
      </c>
      <c r="E4181" s="557" t="s">
        <v>18266</v>
      </c>
      <c r="F4181" s="225"/>
    </row>
    <row r="4182" spans="1:6">
      <c r="A4182">
        <v>39346</v>
      </c>
      <c r="B4182" t="s">
        <v>24839</v>
      </c>
      <c r="C4182" t="s">
        <v>2747</v>
      </c>
      <c r="D4182" t="s">
        <v>2160</v>
      </c>
      <c r="E4182" s="557" t="s">
        <v>18266</v>
      </c>
      <c r="F4182" s="226"/>
    </row>
    <row r="4183" spans="1:6">
      <c r="A4183">
        <v>39350</v>
      </c>
      <c r="B4183" t="s">
        <v>24840</v>
      </c>
      <c r="C4183" t="s">
        <v>2747</v>
      </c>
      <c r="D4183" t="s">
        <v>2160</v>
      </c>
      <c r="E4183" s="557" t="s">
        <v>5066</v>
      </c>
      <c r="F4183" s="225"/>
    </row>
    <row r="4184" spans="1:6">
      <c r="A4184">
        <v>39351</v>
      </c>
      <c r="B4184" t="s">
        <v>24841</v>
      </c>
      <c r="C4184" t="s">
        <v>2747</v>
      </c>
      <c r="D4184" t="s">
        <v>2160</v>
      </c>
      <c r="E4184" s="557" t="s">
        <v>4293</v>
      </c>
      <c r="F4184" s="226"/>
    </row>
    <row r="4185" spans="1:6">
      <c r="A4185">
        <v>38952</v>
      </c>
      <c r="B4185" t="s">
        <v>24842</v>
      </c>
      <c r="C4185" t="s">
        <v>2747</v>
      </c>
      <c r="D4185" t="s">
        <v>2749</v>
      </c>
      <c r="E4185" s="557" t="s">
        <v>7845</v>
      </c>
      <c r="F4185" s="225"/>
    </row>
    <row r="4186" spans="1:6">
      <c r="A4186">
        <v>38953</v>
      </c>
      <c r="B4186" t="s">
        <v>24843</v>
      </c>
      <c r="C4186" t="s">
        <v>2747</v>
      </c>
      <c r="D4186" t="s">
        <v>2749</v>
      </c>
      <c r="E4186" s="557" t="s">
        <v>6288</v>
      </c>
      <c r="F4186" s="226"/>
    </row>
    <row r="4187" spans="1:6">
      <c r="A4187">
        <v>38835</v>
      </c>
      <c r="B4187" t="s">
        <v>24844</v>
      </c>
      <c r="C4187" t="s">
        <v>2747</v>
      </c>
      <c r="D4187" t="s">
        <v>2749</v>
      </c>
      <c r="E4187" s="557" t="s">
        <v>11981</v>
      </c>
      <c r="F4187" s="225"/>
    </row>
    <row r="4188" spans="1:6">
      <c r="A4188">
        <v>38837</v>
      </c>
      <c r="B4188" t="s">
        <v>24845</v>
      </c>
      <c r="C4188" t="s">
        <v>2747</v>
      </c>
      <c r="D4188" t="s">
        <v>2749</v>
      </c>
      <c r="E4188" s="557" t="s">
        <v>11899</v>
      </c>
      <c r="F4188" s="226"/>
    </row>
    <row r="4189" spans="1:6">
      <c r="A4189">
        <v>38836</v>
      </c>
      <c r="B4189" t="s">
        <v>24846</v>
      </c>
      <c r="C4189" t="s">
        <v>2747</v>
      </c>
      <c r="D4189" t="s">
        <v>2749</v>
      </c>
      <c r="E4189" s="557" t="s">
        <v>12522</v>
      </c>
      <c r="F4189" s="225"/>
    </row>
    <row r="4190" spans="1:6">
      <c r="A4190">
        <v>2666</v>
      </c>
      <c r="B4190" t="s">
        <v>24847</v>
      </c>
      <c r="C4190" t="s">
        <v>2747</v>
      </c>
      <c r="D4190" t="s">
        <v>2160</v>
      </c>
      <c r="E4190" s="557" t="s">
        <v>18180</v>
      </c>
      <c r="F4190" s="226"/>
    </row>
    <row r="4191" spans="1:6">
      <c r="A4191">
        <v>2668</v>
      </c>
      <c r="B4191" t="s">
        <v>24848</v>
      </c>
      <c r="C4191" t="s">
        <v>2747</v>
      </c>
      <c r="D4191" t="s">
        <v>2160</v>
      </c>
      <c r="E4191" s="557" t="s">
        <v>6334</v>
      </c>
      <c r="F4191" s="225"/>
    </row>
    <row r="4192" spans="1:6">
      <c r="A4192">
        <v>2664</v>
      </c>
      <c r="B4192" t="s">
        <v>24849</v>
      </c>
      <c r="C4192" t="s">
        <v>2747</v>
      </c>
      <c r="D4192" t="s">
        <v>2160</v>
      </c>
      <c r="E4192" s="557" t="s">
        <v>6610</v>
      </c>
      <c r="F4192" s="226"/>
    </row>
    <row r="4193" spans="1:6">
      <c r="A4193">
        <v>2662</v>
      </c>
      <c r="B4193" t="s">
        <v>24850</v>
      </c>
      <c r="C4193" t="s">
        <v>2747</v>
      </c>
      <c r="D4193" t="s">
        <v>2160</v>
      </c>
      <c r="E4193" s="557" t="s">
        <v>11244</v>
      </c>
      <c r="F4193" s="225"/>
    </row>
    <row r="4194" spans="1:6">
      <c r="A4194">
        <v>20964</v>
      </c>
      <c r="B4194" t="s">
        <v>24851</v>
      </c>
      <c r="C4194" t="s">
        <v>2747</v>
      </c>
      <c r="D4194" t="s">
        <v>2160</v>
      </c>
      <c r="E4194" s="557" t="s">
        <v>24852</v>
      </c>
      <c r="F4194" s="226"/>
    </row>
    <row r="4195" spans="1:6">
      <c r="A4195">
        <v>10905</v>
      </c>
      <c r="B4195" t="s">
        <v>24853</v>
      </c>
      <c r="C4195" t="s">
        <v>2747</v>
      </c>
      <c r="D4195" t="s">
        <v>2160</v>
      </c>
      <c r="E4195" s="557" t="s">
        <v>17535</v>
      </c>
      <c r="F4195" s="225"/>
    </row>
    <row r="4196" spans="1:6">
      <c r="A4196">
        <v>42703</v>
      </c>
      <c r="B4196" t="s">
        <v>24854</v>
      </c>
      <c r="C4196" t="s">
        <v>2747</v>
      </c>
      <c r="D4196" t="s">
        <v>2749</v>
      </c>
      <c r="E4196" s="557" t="s">
        <v>13762</v>
      </c>
      <c r="F4196" s="226"/>
    </row>
    <row r="4197" spans="1:6">
      <c r="A4197">
        <v>42704</v>
      </c>
      <c r="B4197" t="s">
        <v>24855</v>
      </c>
      <c r="C4197" t="s">
        <v>2747</v>
      </c>
      <c r="D4197" t="s">
        <v>2749</v>
      </c>
      <c r="E4197" s="557" t="s">
        <v>17933</v>
      </c>
      <c r="F4197" s="225"/>
    </row>
    <row r="4198" spans="1:6">
      <c r="A4198">
        <v>42705</v>
      </c>
      <c r="B4198" t="s">
        <v>24856</v>
      </c>
      <c r="C4198" t="s">
        <v>2747</v>
      </c>
      <c r="D4198" t="s">
        <v>2749</v>
      </c>
      <c r="E4198" s="557" t="s">
        <v>17934</v>
      </c>
      <c r="F4198" s="226"/>
    </row>
    <row r="4199" spans="1:6">
      <c r="A4199">
        <v>42706</v>
      </c>
      <c r="B4199" t="s">
        <v>24857</v>
      </c>
      <c r="C4199" t="s">
        <v>2747</v>
      </c>
      <c r="D4199" t="s">
        <v>2749</v>
      </c>
      <c r="E4199" s="557" t="s">
        <v>17935</v>
      </c>
      <c r="F4199" s="225"/>
    </row>
    <row r="4200" spans="1:6">
      <c r="A4200">
        <v>11289</v>
      </c>
      <c r="B4200" t="s">
        <v>24858</v>
      </c>
      <c r="C4200" t="s">
        <v>2747</v>
      </c>
      <c r="D4200" t="s">
        <v>2749</v>
      </c>
      <c r="E4200" s="557" t="s">
        <v>24859</v>
      </c>
      <c r="F4200" s="226"/>
    </row>
    <row r="4201" spans="1:6">
      <c r="A4201">
        <v>11241</v>
      </c>
      <c r="B4201" t="s">
        <v>24860</v>
      </c>
      <c r="C4201" t="s">
        <v>2747</v>
      </c>
      <c r="D4201" t="s">
        <v>2749</v>
      </c>
      <c r="E4201" s="557" t="s">
        <v>24861</v>
      </c>
      <c r="F4201" s="225"/>
    </row>
    <row r="4202" spans="1:6">
      <c r="A4202">
        <v>11301</v>
      </c>
      <c r="B4202" t="s">
        <v>24862</v>
      </c>
      <c r="C4202" t="s">
        <v>2747</v>
      </c>
      <c r="D4202" t="s">
        <v>2749</v>
      </c>
      <c r="E4202" s="557" t="s">
        <v>24863</v>
      </c>
      <c r="F4202" s="226"/>
    </row>
    <row r="4203" spans="1:6">
      <c r="A4203">
        <v>21090</v>
      </c>
      <c r="B4203" t="s">
        <v>24864</v>
      </c>
      <c r="C4203" t="s">
        <v>2747</v>
      </c>
      <c r="D4203" t="s">
        <v>2749</v>
      </c>
      <c r="E4203" s="557" t="s">
        <v>24865</v>
      </c>
      <c r="F4203" s="225"/>
    </row>
    <row r="4204" spans="1:6">
      <c r="A4204">
        <v>14112</v>
      </c>
      <c r="B4204" t="s">
        <v>24866</v>
      </c>
      <c r="C4204" t="s">
        <v>2747</v>
      </c>
      <c r="D4204" t="s">
        <v>2749</v>
      </c>
      <c r="E4204" s="557" t="s">
        <v>24867</v>
      </c>
      <c r="F4204" s="226"/>
    </row>
    <row r="4205" spans="1:6">
      <c r="A4205">
        <v>11315</v>
      </c>
      <c r="B4205" t="s">
        <v>24868</v>
      </c>
      <c r="C4205" t="s">
        <v>2747</v>
      </c>
      <c r="D4205" t="s">
        <v>2749</v>
      </c>
      <c r="E4205" s="557" t="s">
        <v>24869</v>
      </c>
      <c r="F4205" s="225"/>
    </row>
    <row r="4206" spans="1:6">
      <c r="A4206">
        <v>21071</v>
      </c>
      <c r="B4206" t="s">
        <v>24870</v>
      </c>
      <c r="C4206" t="s">
        <v>2747</v>
      </c>
      <c r="D4206" t="s">
        <v>2749</v>
      </c>
      <c r="E4206" s="557" t="s">
        <v>24871</v>
      </c>
      <c r="F4206" s="226"/>
    </row>
    <row r="4207" spans="1:6">
      <c r="A4207">
        <v>11316</v>
      </c>
      <c r="B4207" t="s">
        <v>24872</v>
      </c>
      <c r="C4207" t="s">
        <v>2747</v>
      </c>
      <c r="D4207" t="s">
        <v>2749</v>
      </c>
      <c r="E4207" s="557" t="s">
        <v>24873</v>
      </c>
      <c r="F4207" s="225"/>
    </row>
    <row r="4208" spans="1:6">
      <c r="A4208">
        <v>6243</v>
      </c>
      <c r="B4208" t="s">
        <v>24874</v>
      </c>
      <c r="C4208" t="s">
        <v>2747</v>
      </c>
      <c r="D4208" t="s">
        <v>2749</v>
      </c>
      <c r="E4208" s="557" t="s">
        <v>24875</v>
      </c>
      <c r="F4208" s="226"/>
    </row>
    <row r="4209" spans="1:6">
      <c r="A4209">
        <v>6240</v>
      </c>
      <c r="B4209" t="s">
        <v>24876</v>
      </c>
      <c r="C4209" t="s">
        <v>2747</v>
      </c>
      <c r="D4209" t="s">
        <v>2749</v>
      </c>
      <c r="E4209" s="557" t="s">
        <v>24877</v>
      </c>
      <c r="F4209" s="225"/>
    </row>
    <row r="4210" spans="1:6">
      <c r="A4210">
        <v>11296</v>
      </c>
      <c r="B4210" t="s">
        <v>24878</v>
      </c>
      <c r="C4210" t="s">
        <v>2747</v>
      </c>
      <c r="D4210" t="s">
        <v>2749</v>
      </c>
      <c r="E4210" s="557" t="s">
        <v>24879</v>
      </c>
      <c r="F4210" s="226"/>
    </row>
    <row r="4211" spans="1:6">
      <c r="A4211">
        <v>11299</v>
      </c>
      <c r="B4211" t="s">
        <v>24880</v>
      </c>
      <c r="C4211" t="s">
        <v>2747</v>
      </c>
      <c r="D4211" t="s">
        <v>2749</v>
      </c>
      <c r="E4211" s="557" t="s">
        <v>24881</v>
      </c>
      <c r="F4211" s="225"/>
    </row>
    <row r="4212" spans="1:6">
      <c r="A4212">
        <v>11066</v>
      </c>
      <c r="B4212" t="s">
        <v>24882</v>
      </c>
      <c r="C4212" t="s">
        <v>2747</v>
      </c>
      <c r="D4212" t="s">
        <v>2160</v>
      </c>
      <c r="E4212" s="557" t="s">
        <v>12217</v>
      </c>
      <c r="F4212" s="226"/>
    </row>
    <row r="4213" spans="1:6">
      <c r="A4213">
        <v>11065</v>
      </c>
      <c r="B4213" t="s">
        <v>24883</v>
      </c>
      <c r="C4213" t="s">
        <v>2747</v>
      </c>
      <c r="D4213" t="s">
        <v>2160</v>
      </c>
      <c r="E4213" s="557" t="s">
        <v>11911</v>
      </c>
      <c r="F4213" s="225"/>
    </row>
    <row r="4214" spans="1:6">
      <c r="A4214">
        <v>11688</v>
      </c>
      <c r="B4214" t="s">
        <v>24884</v>
      </c>
      <c r="C4214" t="s">
        <v>2747</v>
      </c>
      <c r="D4214" t="s">
        <v>2160</v>
      </c>
      <c r="E4214" s="557" t="s">
        <v>18909</v>
      </c>
      <c r="F4214" s="226"/>
    </row>
    <row r="4215" spans="1:6">
      <c r="A4215">
        <v>37736</v>
      </c>
      <c r="B4215" t="s">
        <v>24885</v>
      </c>
      <c r="C4215" t="s">
        <v>2747</v>
      </c>
      <c r="D4215" t="s">
        <v>2749</v>
      </c>
      <c r="E4215" s="557" t="s">
        <v>24886</v>
      </c>
      <c r="F4215" s="225"/>
    </row>
    <row r="4216" spans="1:6">
      <c r="A4216">
        <v>37739</v>
      </c>
      <c r="B4216" t="s">
        <v>24887</v>
      </c>
      <c r="C4216" t="s">
        <v>2747</v>
      </c>
      <c r="D4216" t="s">
        <v>2749</v>
      </c>
      <c r="E4216" s="557" t="s">
        <v>24888</v>
      </c>
      <c r="F4216" s="226"/>
    </row>
    <row r="4217" spans="1:6">
      <c r="A4217">
        <v>37740</v>
      </c>
      <c r="B4217" t="s">
        <v>24889</v>
      </c>
      <c r="C4217" t="s">
        <v>2747</v>
      </c>
      <c r="D4217" t="s">
        <v>2749</v>
      </c>
      <c r="E4217" s="557" t="s">
        <v>24890</v>
      </c>
      <c r="F4217" s="225"/>
    </row>
    <row r="4218" spans="1:6">
      <c r="A4218">
        <v>37738</v>
      </c>
      <c r="B4218" t="s">
        <v>24891</v>
      </c>
      <c r="C4218" t="s">
        <v>2747</v>
      </c>
      <c r="D4218" t="s">
        <v>2749</v>
      </c>
      <c r="E4218" s="557" t="s">
        <v>24892</v>
      </c>
      <c r="F4218" s="226"/>
    </row>
    <row r="4219" spans="1:6">
      <c r="A4219">
        <v>37737</v>
      </c>
      <c r="B4219" t="s">
        <v>24893</v>
      </c>
      <c r="C4219" t="s">
        <v>2747</v>
      </c>
      <c r="D4219" t="s">
        <v>2749</v>
      </c>
      <c r="E4219" s="557" t="s">
        <v>24894</v>
      </c>
      <c r="F4219" s="225"/>
    </row>
    <row r="4220" spans="1:6">
      <c r="A4220">
        <v>25014</v>
      </c>
      <c r="B4220" t="s">
        <v>24895</v>
      </c>
      <c r="C4220" t="s">
        <v>2747</v>
      </c>
      <c r="D4220" t="s">
        <v>2749</v>
      </c>
      <c r="E4220" s="557" t="s">
        <v>24896</v>
      </c>
      <c r="F4220" s="226"/>
    </row>
    <row r="4221" spans="1:6">
      <c r="A4221">
        <v>25013</v>
      </c>
      <c r="B4221" t="s">
        <v>24897</v>
      </c>
      <c r="C4221" t="s">
        <v>2747</v>
      </c>
      <c r="D4221" t="s">
        <v>2749</v>
      </c>
      <c r="E4221" s="557" t="s">
        <v>24898</v>
      </c>
      <c r="F4221" s="225"/>
    </row>
    <row r="4222" spans="1:6">
      <c r="A4222">
        <v>14405</v>
      </c>
      <c r="B4222" t="s">
        <v>24899</v>
      </c>
      <c r="C4222" t="s">
        <v>2747</v>
      </c>
      <c r="D4222" t="s">
        <v>2749</v>
      </c>
      <c r="E4222" s="557" t="s">
        <v>24900</v>
      </c>
      <c r="F4222" s="226"/>
    </row>
    <row r="4223" spans="1:6">
      <c r="A4223">
        <v>20271</v>
      </c>
      <c r="B4223" t="s">
        <v>24901</v>
      </c>
      <c r="C4223" t="s">
        <v>2747</v>
      </c>
      <c r="D4223" t="s">
        <v>2160</v>
      </c>
      <c r="E4223" s="557" t="s">
        <v>24902</v>
      </c>
      <c r="F4223" s="225"/>
    </row>
    <row r="4224" spans="1:6">
      <c r="A4224">
        <v>10423</v>
      </c>
      <c r="B4224" t="s">
        <v>24903</v>
      </c>
      <c r="C4224" t="s">
        <v>2747</v>
      </c>
      <c r="D4224" t="s">
        <v>2160</v>
      </c>
      <c r="E4224" s="557" t="s">
        <v>24904</v>
      </c>
      <c r="F4224" s="226"/>
    </row>
    <row r="4225" spans="1:6">
      <c r="A4225">
        <v>36790</v>
      </c>
      <c r="B4225" t="s">
        <v>24905</v>
      </c>
      <c r="C4225" t="s">
        <v>2747</v>
      </c>
      <c r="D4225" t="s">
        <v>2160</v>
      </c>
      <c r="E4225" s="557" t="s">
        <v>17936</v>
      </c>
      <c r="F4225" s="225"/>
    </row>
    <row r="4226" spans="1:6">
      <c r="A4226">
        <v>37589</v>
      </c>
      <c r="B4226" t="s">
        <v>24906</v>
      </c>
      <c r="C4226" t="s">
        <v>2747</v>
      </c>
      <c r="D4226" t="s">
        <v>2160</v>
      </c>
      <c r="E4226" s="557" t="s">
        <v>17937</v>
      </c>
      <c r="F4226" s="226"/>
    </row>
    <row r="4227" spans="1:6">
      <c r="A4227">
        <v>11690</v>
      </c>
      <c r="B4227" t="s">
        <v>24907</v>
      </c>
      <c r="C4227" t="s">
        <v>2747</v>
      </c>
      <c r="D4227" t="s">
        <v>2160</v>
      </c>
      <c r="E4227" s="557" t="s">
        <v>17938</v>
      </c>
      <c r="F4227" s="225"/>
    </row>
    <row r="4228" spans="1:6">
      <c r="A4228">
        <v>20234</v>
      </c>
      <c r="B4228" t="s">
        <v>24908</v>
      </c>
      <c r="C4228" t="s">
        <v>2747</v>
      </c>
      <c r="D4228" t="s">
        <v>2160</v>
      </c>
      <c r="E4228" s="557" t="s">
        <v>13930</v>
      </c>
      <c r="F4228" s="226"/>
    </row>
    <row r="4229" spans="1:6">
      <c r="A4229">
        <v>4763</v>
      </c>
      <c r="B4229" t="s">
        <v>24909</v>
      </c>
      <c r="C4229" t="s">
        <v>2745</v>
      </c>
      <c r="D4229" t="s">
        <v>2160</v>
      </c>
      <c r="E4229" s="557" t="s">
        <v>11811</v>
      </c>
      <c r="F4229" s="225"/>
    </row>
    <row r="4230" spans="1:6">
      <c r="A4230">
        <v>41070</v>
      </c>
      <c r="B4230" t="s">
        <v>24910</v>
      </c>
      <c r="C4230" t="s">
        <v>2754</v>
      </c>
      <c r="D4230" t="s">
        <v>2160</v>
      </c>
      <c r="E4230" s="557" t="s">
        <v>24911</v>
      </c>
      <c r="F4230" s="226"/>
    </row>
    <row r="4231" spans="1:6">
      <c r="A4231">
        <v>14583</v>
      </c>
      <c r="B4231" t="s">
        <v>24912</v>
      </c>
      <c r="C4231" t="s">
        <v>2750</v>
      </c>
      <c r="D4231" t="s">
        <v>2160</v>
      </c>
      <c r="E4231" s="557" t="s">
        <v>11577</v>
      </c>
      <c r="F4231" s="225"/>
    </row>
    <row r="4232" spans="1:6">
      <c r="A4232">
        <v>11457</v>
      </c>
      <c r="B4232" t="s">
        <v>24913</v>
      </c>
      <c r="C4232" t="s">
        <v>2747</v>
      </c>
      <c r="D4232" t="s">
        <v>2160</v>
      </c>
      <c r="E4232" s="557" t="s">
        <v>24914</v>
      </c>
      <c r="F4232" s="226"/>
    </row>
    <row r="4233" spans="1:6">
      <c r="A4233">
        <v>21121</v>
      </c>
      <c r="B4233" t="s">
        <v>24915</v>
      </c>
      <c r="C4233" t="s">
        <v>2747</v>
      </c>
      <c r="D4233" t="s">
        <v>2160</v>
      </c>
      <c r="E4233" s="557" t="s">
        <v>5029</v>
      </c>
      <c r="F4233" s="225"/>
    </row>
    <row r="4234" spans="1:6">
      <c r="A4234">
        <v>38010</v>
      </c>
      <c r="B4234" t="s">
        <v>24916</v>
      </c>
      <c r="C4234" t="s">
        <v>2747</v>
      </c>
      <c r="D4234" t="s">
        <v>2160</v>
      </c>
      <c r="E4234" s="557" t="s">
        <v>4956</v>
      </c>
      <c r="F4234" s="226"/>
    </row>
    <row r="4235" spans="1:6">
      <c r="A4235">
        <v>38011</v>
      </c>
      <c r="B4235" t="s">
        <v>24917</v>
      </c>
      <c r="C4235" t="s">
        <v>2747</v>
      </c>
      <c r="D4235" t="s">
        <v>2160</v>
      </c>
      <c r="E4235" s="557" t="s">
        <v>12579</v>
      </c>
      <c r="F4235" s="225"/>
    </row>
    <row r="4236" spans="1:6">
      <c r="A4236">
        <v>38012</v>
      </c>
      <c r="B4236" t="s">
        <v>24918</v>
      </c>
      <c r="C4236" t="s">
        <v>2747</v>
      </c>
      <c r="D4236" t="s">
        <v>2160</v>
      </c>
      <c r="E4236" s="557" t="s">
        <v>13440</v>
      </c>
      <c r="F4236" s="226"/>
    </row>
    <row r="4237" spans="1:6">
      <c r="A4237">
        <v>38013</v>
      </c>
      <c r="B4237" t="s">
        <v>24919</v>
      </c>
      <c r="C4237" t="s">
        <v>2747</v>
      </c>
      <c r="D4237" t="s">
        <v>2160</v>
      </c>
      <c r="E4237" s="557" t="s">
        <v>24920</v>
      </c>
      <c r="F4237" s="225"/>
    </row>
    <row r="4238" spans="1:6">
      <c r="A4238">
        <v>38014</v>
      </c>
      <c r="B4238" t="s">
        <v>24921</v>
      </c>
      <c r="C4238" t="s">
        <v>2747</v>
      </c>
      <c r="D4238" t="s">
        <v>2160</v>
      </c>
      <c r="E4238" s="557" t="s">
        <v>24922</v>
      </c>
      <c r="F4238" s="226"/>
    </row>
    <row r="4239" spans="1:6">
      <c r="A4239">
        <v>38015</v>
      </c>
      <c r="B4239" t="s">
        <v>24923</v>
      </c>
      <c r="C4239" t="s">
        <v>2747</v>
      </c>
      <c r="D4239" t="s">
        <v>2160</v>
      </c>
      <c r="E4239" s="557" t="s">
        <v>24924</v>
      </c>
      <c r="F4239" s="225"/>
    </row>
    <row r="4240" spans="1:6">
      <c r="A4240">
        <v>38016</v>
      </c>
      <c r="B4240" t="s">
        <v>24925</v>
      </c>
      <c r="C4240" t="s">
        <v>2747</v>
      </c>
      <c r="D4240" t="s">
        <v>2160</v>
      </c>
      <c r="E4240" s="557" t="s">
        <v>24926</v>
      </c>
      <c r="F4240" s="226"/>
    </row>
    <row r="4241" spans="1:6">
      <c r="A4241">
        <v>12741</v>
      </c>
      <c r="B4241" t="s">
        <v>24927</v>
      </c>
      <c r="C4241" t="s">
        <v>2747</v>
      </c>
      <c r="D4241" t="s">
        <v>2749</v>
      </c>
      <c r="E4241" s="557" t="s">
        <v>24928</v>
      </c>
      <c r="F4241" s="225"/>
    </row>
    <row r="4242" spans="1:6">
      <c r="A4242">
        <v>12733</v>
      </c>
      <c r="B4242" t="s">
        <v>24929</v>
      </c>
      <c r="C4242" t="s">
        <v>2747</v>
      </c>
      <c r="D4242" t="s">
        <v>2749</v>
      </c>
      <c r="E4242" s="557" t="s">
        <v>11206</v>
      </c>
      <c r="F4242" s="226"/>
    </row>
    <row r="4243" spans="1:6">
      <c r="A4243">
        <v>12734</v>
      </c>
      <c r="B4243" t="s">
        <v>24930</v>
      </c>
      <c r="C4243" t="s">
        <v>2747</v>
      </c>
      <c r="D4243" t="s">
        <v>2749</v>
      </c>
      <c r="E4243" s="557" t="s">
        <v>12760</v>
      </c>
      <c r="F4243" s="225"/>
    </row>
    <row r="4244" spans="1:6">
      <c r="A4244">
        <v>12735</v>
      </c>
      <c r="B4244" t="s">
        <v>24931</v>
      </c>
      <c r="C4244" t="s">
        <v>2747</v>
      </c>
      <c r="D4244" t="s">
        <v>2749</v>
      </c>
      <c r="E4244" s="557" t="s">
        <v>21217</v>
      </c>
      <c r="F4244" s="226"/>
    </row>
    <row r="4245" spans="1:6">
      <c r="A4245">
        <v>12736</v>
      </c>
      <c r="B4245" t="s">
        <v>24932</v>
      </c>
      <c r="C4245" t="s">
        <v>2747</v>
      </c>
      <c r="D4245" t="s">
        <v>2749</v>
      </c>
      <c r="E4245" s="557" t="s">
        <v>24933</v>
      </c>
      <c r="F4245" s="225"/>
    </row>
    <row r="4246" spans="1:6">
      <c r="A4246">
        <v>12737</v>
      </c>
      <c r="B4246" t="s">
        <v>24934</v>
      </c>
      <c r="C4246" t="s">
        <v>2747</v>
      </c>
      <c r="D4246" t="s">
        <v>2749</v>
      </c>
      <c r="E4246" s="557" t="s">
        <v>24935</v>
      </c>
      <c r="F4246" s="226"/>
    </row>
    <row r="4247" spans="1:6">
      <c r="A4247">
        <v>12738</v>
      </c>
      <c r="B4247" t="s">
        <v>24936</v>
      </c>
      <c r="C4247" t="s">
        <v>2747</v>
      </c>
      <c r="D4247" t="s">
        <v>2749</v>
      </c>
      <c r="E4247" s="557" t="s">
        <v>24937</v>
      </c>
      <c r="F4247" s="225"/>
    </row>
    <row r="4248" spans="1:6">
      <c r="A4248">
        <v>12739</v>
      </c>
      <c r="B4248" t="s">
        <v>24938</v>
      </c>
      <c r="C4248" t="s">
        <v>2747</v>
      </c>
      <c r="D4248" t="s">
        <v>2749</v>
      </c>
      <c r="E4248" s="557" t="s">
        <v>24939</v>
      </c>
      <c r="F4248" s="226"/>
    </row>
    <row r="4249" spans="1:6">
      <c r="A4249">
        <v>12740</v>
      </c>
      <c r="B4249" t="s">
        <v>24940</v>
      </c>
      <c r="C4249" t="s">
        <v>2747</v>
      </c>
      <c r="D4249" t="s">
        <v>2749</v>
      </c>
      <c r="E4249" s="557" t="s">
        <v>24941</v>
      </c>
      <c r="F4249" s="225"/>
    </row>
    <row r="4250" spans="1:6">
      <c r="A4250">
        <v>6297</v>
      </c>
      <c r="B4250" t="s">
        <v>24942</v>
      </c>
      <c r="C4250" t="s">
        <v>2747</v>
      </c>
      <c r="D4250" t="s">
        <v>2160</v>
      </c>
      <c r="E4250" s="557" t="s">
        <v>11410</v>
      </c>
      <c r="F4250" s="226"/>
    </row>
    <row r="4251" spans="1:6">
      <c r="A4251">
        <v>6296</v>
      </c>
      <c r="B4251" t="s">
        <v>24943</v>
      </c>
      <c r="C4251" t="s">
        <v>2747</v>
      </c>
      <c r="D4251" t="s">
        <v>2160</v>
      </c>
      <c r="E4251" s="557" t="s">
        <v>12036</v>
      </c>
      <c r="F4251" s="225"/>
    </row>
    <row r="4252" spans="1:6">
      <c r="A4252">
        <v>6294</v>
      </c>
      <c r="B4252" t="s">
        <v>24944</v>
      </c>
      <c r="C4252" t="s">
        <v>2747</v>
      </c>
      <c r="D4252" t="s">
        <v>2160</v>
      </c>
      <c r="E4252" s="557" t="s">
        <v>9113</v>
      </c>
      <c r="F4252" s="226"/>
    </row>
    <row r="4253" spans="1:6">
      <c r="A4253">
        <v>6323</v>
      </c>
      <c r="B4253" t="s">
        <v>24945</v>
      </c>
      <c r="C4253" t="s">
        <v>2747</v>
      </c>
      <c r="D4253" t="s">
        <v>2160</v>
      </c>
      <c r="E4253" s="557" t="s">
        <v>8881</v>
      </c>
      <c r="F4253" s="225"/>
    </row>
    <row r="4254" spans="1:6">
      <c r="A4254">
        <v>6299</v>
      </c>
      <c r="B4254" t="s">
        <v>24946</v>
      </c>
      <c r="C4254" t="s">
        <v>2747</v>
      </c>
      <c r="D4254" t="s">
        <v>2160</v>
      </c>
      <c r="E4254" s="557" t="s">
        <v>17939</v>
      </c>
      <c r="F4254" s="226"/>
    </row>
    <row r="4255" spans="1:6">
      <c r="A4255">
        <v>6298</v>
      </c>
      <c r="B4255" t="s">
        <v>24947</v>
      </c>
      <c r="C4255" t="s">
        <v>2747</v>
      </c>
      <c r="D4255" t="s">
        <v>2160</v>
      </c>
      <c r="E4255" s="557" t="s">
        <v>17594</v>
      </c>
      <c r="F4255" s="225"/>
    </row>
    <row r="4256" spans="1:6">
      <c r="A4256">
        <v>6295</v>
      </c>
      <c r="B4256" t="s">
        <v>24948</v>
      </c>
      <c r="C4256" t="s">
        <v>2747</v>
      </c>
      <c r="D4256" t="s">
        <v>2160</v>
      </c>
      <c r="E4256" s="557" t="s">
        <v>8971</v>
      </c>
      <c r="F4256" s="226"/>
    </row>
    <row r="4257" spans="1:6">
      <c r="A4257">
        <v>6322</v>
      </c>
      <c r="B4257" t="s">
        <v>24949</v>
      </c>
      <c r="C4257" t="s">
        <v>2747</v>
      </c>
      <c r="D4257" t="s">
        <v>2160</v>
      </c>
      <c r="E4257" s="557" t="s">
        <v>17940</v>
      </c>
      <c r="F4257" s="225"/>
    </row>
    <row r="4258" spans="1:6">
      <c r="A4258">
        <v>6300</v>
      </c>
      <c r="B4258" t="s">
        <v>24950</v>
      </c>
      <c r="C4258" t="s">
        <v>2747</v>
      </c>
      <c r="D4258" t="s">
        <v>2160</v>
      </c>
      <c r="E4258" s="557" t="s">
        <v>15300</v>
      </c>
      <c r="F4258" s="226"/>
    </row>
    <row r="4259" spans="1:6">
      <c r="A4259">
        <v>6321</v>
      </c>
      <c r="B4259" t="s">
        <v>24951</v>
      </c>
      <c r="C4259" t="s">
        <v>2747</v>
      </c>
      <c r="D4259" t="s">
        <v>2160</v>
      </c>
      <c r="E4259" s="557" t="s">
        <v>17941</v>
      </c>
      <c r="F4259" s="225"/>
    </row>
    <row r="4260" spans="1:6">
      <c r="A4260">
        <v>6301</v>
      </c>
      <c r="B4260" t="s">
        <v>24952</v>
      </c>
      <c r="C4260" t="s">
        <v>2747</v>
      </c>
      <c r="D4260" t="s">
        <v>2160</v>
      </c>
      <c r="E4260" s="557" t="s">
        <v>17942</v>
      </c>
      <c r="F4260" s="226"/>
    </row>
    <row r="4261" spans="1:6">
      <c r="A4261">
        <v>7105</v>
      </c>
      <c r="B4261" t="s">
        <v>24953</v>
      </c>
      <c r="C4261" t="s">
        <v>2747</v>
      </c>
      <c r="D4261" t="s">
        <v>2160</v>
      </c>
      <c r="E4261" s="557" t="s">
        <v>12704</v>
      </c>
      <c r="F4261" s="225"/>
    </row>
    <row r="4262" spans="1:6">
      <c r="A4262">
        <v>20183</v>
      </c>
      <c r="B4262" t="s">
        <v>24954</v>
      </c>
      <c r="C4262" t="s">
        <v>2747</v>
      </c>
      <c r="D4262" t="s">
        <v>2160</v>
      </c>
      <c r="E4262" s="557" t="s">
        <v>24955</v>
      </c>
      <c r="F4262" s="226"/>
    </row>
    <row r="4263" spans="1:6">
      <c r="A4263">
        <v>38448</v>
      </c>
      <c r="B4263" t="s">
        <v>24956</v>
      </c>
      <c r="C4263" t="s">
        <v>2747</v>
      </c>
      <c r="D4263" t="s">
        <v>2160</v>
      </c>
      <c r="E4263" s="557" t="s">
        <v>24957</v>
      </c>
      <c r="F4263" s="225"/>
    </row>
    <row r="4264" spans="1:6">
      <c r="A4264">
        <v>20182</v>
      </c>
      <c r="B4264" t="s">
        <v>24958</v>
      </c>
      <c r="C4264" t="s">
        <v>2747</v>
      </c>
      <c r="D4264" t="s">
        <v>2160</v>
      </c>
      <c r="E4264" s="557" t="s">
        <v>15553</v>
      </c>
      <c r="F4264" s="226"/>
    </row>
    <row r="4265" spans="1:6">
      <c r="A4265">
        <v>7119</v>
      </c>
      <c r="B4265" t="s">
        <v>24959</v>
      </c>
      <c r="C4265" t="s">
        <v>2747</v>
      </c>
      <c r="D4265" t="s">
        <v>2160</v>
      </c>
      <c r="E4265" s="557" t="s">
        <v>11922</v>
      </c>
      <c r="F4265" s="225"/>
    </row>
    <row r="4266" spans="1:6">
      <c r="A4266">
        <v>7120</v>
      </c>
      <c r="B4266" t="s">
        <v>24960</v>
      </c>
      <c r="C4266" t="s">
        <v>2747</v>
      </c>
      <c r="D4266" t="s">
        <v>2160</v>
      </c>
      <c r="E4266" s="557" t="s">
        <v>8925</v>
      </c>
      <c r="F4266" s="226"/>
    </row>
    <row r="4267" spans="1:6">
      <c r="A4267">
        <v>6319</v>
      </c>
      <c r="B4267" t="s">
        <v>24961</v>
      </c>
      <c r="C4267" t="s">
        <v>2747</v>
      </c>
      <c r="D4267" t="s">
        <v>2160</v>
      </c>
      <c r="E4267" s="557" t="s">
        <v>14116</v>
      </c>
      <c r="F4267" s="225"/>
    </row>
    <row r="4268" spans="1:6">
      <c r="A4268">
        <v>6304</v>
      </c>
      <c r="B4268" t="s">
        <v>24962</v>
      </c>
      <c r="C4268" t="s">
        <v>2747</v>
      </c>
      <c r="D4268" t="s">
        <v>2160</v>
      </c>
      <c r="E4268" s="557" t="s">
        <v>14116</v>
      </c>
      <c r="F4268" s="226"/>
    </row>
    <row r="4269" spans="1:6">
      <c r="A4269">
        <v>21116</v>
      </c>
      <c r="B4269" t="s">
        <v>24963</v>
      </c>
      <c r="C4269" t="s">
        <v>2747</v>
      </c>
      <c r="D4269" t="s">
        <v>2160</v>
      </c>
      <c r="E4269" s="557" t="s">
        <v>14874</v>
      </c>
      <c r="F4269" s="225"/>
    </row>
    <row r="4270" spans="1:6">
      <c r="A4270">
        <v>6320</v>
      </c>
      <c r="B4270" t="s">
        <v>24964</v>
      </c>
      <c r="C4270" t="s">
        <v>2747</v>
      </c>
      <c r="D4270" t="s">
        <v>2160</v>
      </c>
      <c r="E4270" s="557" t="s">
        <v>8804</v>
      </c>
      <c r="F4270" s="226"/>
    </row>
    <row r="4271" spans="1:6">
      <c r="A4271">
        <v>6303</v>
      </c>
      <c r="B4271" t="s">
        <v>24965</v>
      </c>
      <c r="C4271" t="s">
        <v>2747</v>
      </c>
      <c r="D4271" t="s">
        <v>2160</v>
      </c>
      <c r="E4271" s="557" t="s">
        <v>8804</v>
      </c>
      <c r="F4271" s="225"/>
    </row>
    <row r="4272" spans="1:6">
      <c r="A4272">
        <v>6308</v>
      </c>
      <c r="B4272" t="s">
        <v>24966</v>
      </c>
      <c r="C4272" t="s">
        <v>2747</v>
      </c>
      <c r="D4272" t="s">
        <v>2160</v>
      </c>
      <c r="E4272" s="557" t="s">
        <v>17943</v>
      </c>
      <c r="F4272" s="226"/>
    </row>
    <row r="4273" spans="1:6">
      <c r="A4273">
        <v>6317</v>
      </c>
      <c r="B4273" t="s">
        <v>24967</v>
      </c>
      <c r="C4273" t="s">
        <v>2747</v>
      </c>
      <c r="D4273" t="s">
        <v>2160</v>
      </c>
      <c r="E4273" s="557" t="s">
        <v>17943</v>
      </c>
      <c r="F4273" s="225"/>
    </row>
    <row r="4274" spans="1:6">
      <c r="A4274">
        <v>6307</v>
      </c>
      <c r="B4274" t="s">
        <v>24968</v>
      </c>
      <c r="C4274" t="s">
        <v>2747</v>
      </c>
      <c r="D4274" t="s">
        <v>2160</v>
      </c>
      <c r="E4274" s="557" t="s">
        <v>17943</v>
      </c>
      <c r="F4274" s="226"/>
    </row>
    <row r="4275" spans="1:6">
      <c r="A4275">
        <v>6309</v>
      </c>
      <c r="B4275" t="s">
        <v>24969</v>
      </c>
      <c r="C4275" t="s">
        <v>2747</v>
      </c>
      <c r="D4275" t="s">
        <v>2160</v>
      </c>
      <c r="E4275" s="557" t="s">
        <v>17944</v>
      </c>
      <c r="F4275" s="225"/>
    </row>
    <row r="4276" spans="1:6">
      <c r="A4276">
        <v>6318</v>
      </c>
      <c r="B4276" t="s">
        <v>24970</v>
      </c>
      <c r="C4276" t="s">
        <v>2747</v>
      </c>
      <c r="D4276" t="s">
        <v>2160</v>
      </c>
      <c r="E4276" s="557" t="s">
        <v>16207</v>
      </c>
      <c r="F4276" s="226"/>
    </row>
    <row r="4277" spans="1:6">
      <c r="A4277">
        <v>6306</v>
      </c>
      <c r="B4277" t="s">
        <v>24971</v>
      </c>
      <c r="C4277" t="s">
        <v>2747</v>
      </c>
      <c r="D4277" t="s">
        <v>2160</v>
      </c>
      <c r="E4277" s="557" t="s">
        <v>16207</v>
      </c>
      <c r="F4277" s="225"/>
    </row>
    <row r="4278" spans="1:6">
      <c r="A4278">
        <v>6305</v>
      </c>
      <c r="B4278" t="s">
        <v>24972</v>
      </c>
      <c r="C4278" t="s">
        <v>2747</v>
      </c>
      <c r="D4278" t="s">
        <v>2160</v>
      </c>
      <c r="E4278" s="557" t="s">
        <v>16207</v>
      </c>
      <c r="F4278" s="226"/>
    </row>
    <row r="4279" spans="1:6">
      <c r="A4279">
        <v>6302</v>
      </c>
      <c r="B4279" t="s">
        <v>24973</v>
      </c>
      <c r="C4279" t="s">
        <v>2747</v>
      </c>
      <c r="D4279" t="s">
        <v>2160</v>
      </c>
      <c r="E4279" s="557" t="s">
        <v>9082</v>
      </c>
      <c r="F4279" s="225"/>
    </row>
    <row r="4280" spans="1:6">
      <c r="A4280">
        <v>6312</v>
      </c>
      <c r="B4280" t="s">
        <v>24974</v>
      </c>
      <c r="C4280" t="s">
        <v>2747</v>
      </c>
      <c r="D4280" t="s">
        <v>2160</v>
      </c>
      <c r="E4280" s="557" t="s">
        <v>13847</v>
      </c>
      <c r="F4280" s="226"/>
    </row>
    <row r="4281" spans="1:6">
      <c r="A4281">
        <v>6311</v>
      </c>
      <c r="B4281" t="s">
        <v>24975</v>
      </c>
      <c r="C4281" t="s">
        <v>2747</v>
      </c>
      <c r="D4281" t="s">
        <v>2160</v>
      </c>
      <c r="E4281" s="557" t="s">
        <v>13847</v>
      </c>
      <c r="F4281" s="225"/>
    </row>
    <row r="4282" spans="1:6">
      <c r="A4282">
        <v>6310</v>
      </c>
      <c r="B4282" t="s">
        <v>24976</v>
      </c>
      <c r="C4282" t="s">
        <v>2747</v>
      </c>
      <c r="D4282" t="s">
        <v>2160</v>
      </c>
      <c r="E4282" s="557" t="s">
        <v>13847</v>
      </c>
      <c r="F4282" s="226"/>
    </row>
    <row r="4283" spans="1:6">
      <c r="A4283">
        <v>6314</v>
      </c>
      <c r="B4283" t="s">
        <v>24977</v>
      </c>
      <c r="C4283" t="s">
        <v>2747</v>
      </c>
      <c r="D4283" t="s">
        <v>2160</v>
      </c>
      <c r="E4283" s="557" t="s">
        <v>13847</v>
      </c>
      <c r="F4283" s="225"/>
    </row>
    <row r="4284" spans="1:6">
      <c r="A4284">
        <v>6313</v>
      </c>
      <c r="B4284" t="s">
        <v>24978</v>
      </c>
      <c r="C4284" t="s">
        <v>2747</v>
      </c>
      <c r="D4284" t="s">
        <v>2160</v>
      </c>
      <c r="E4284" s="557" t="s">
        <v>13847</v>
      </c>
      <c r="F4284" s="226"/>
    </row>
    <row r="4285" spans="1:6">
      <c r="A4285">
        <v>6315</v>
      </c>
      <c r="B4285" t="s">
        <v>24979</v>
      </c>
      <c r="C4285" t="s">
        <v>2747</v>
      </c>
      <c r="D4285" t="s">
        <v>2160</v>
      </c>
      <c r="E4285" s="557" t="s">
        <v>17945</v>
      </c>
      <c r="F4285" s="225"/>
    </row>
    <row r="4286" spans="1:6">
      <c r="A4286">
        <v>6316</v>
      </c>
      <c r="B4286" t="s">
        <v>24980</v>
      </c>
      <c r="C4286" t="s">
        <v>2747</v>
      </c>
      <c r="D4286" t="s">
        <v>2160</v>
      </c>
      <c r="E4286" s="557" t="s">
        <v>17945</v>
      </c>
      <c r="F4286" s="226"/>
    </row>
    <row r="4287" spans="1:6">
      <c r="A4287">
        <v>38878</v>
      </c>
      <c r="B4287" t="s">
        <v>24981</v>
      </c>
      <c r="C4287" t="s">
        <v>2747</v>
      </c>
      <c r="D4287" t="s">
        <v>2749</v>
      </c>
      <c r="E4287" s="557" t="s">
        <v>17946</v>
      </c>
      <c r="F4287" s="225"/>
    </row>
    <row r="4288" spans="1:6">
      <c r="A4288">
        <v>38879</v>
      </c>
      <c r="B4288" t="s">
        <v>24982</v>
      </c>
      <c r="C4288" t="s">
        <v>2747</v>
      </c>
      <c r="D4288" t="s">
        <v>2749</v>
      </c>
      <c r="E4288" s="557" t="s">
        <v>6091</v>
      </c>
      <c r="F4288" s="226"/>
    </row>
    <row r="4289" spans="1:6">
      <c r="A4289">
        <v>38881</v>
      </c>
      <c r="B4289" t="s">
        <v>24983</v>
      </c>
      <c r="C4289" t="s">
        <v>2747</v>
      </c>
      <c r="D4289" t="s">
        <v>2749</v>
      </c>
      <c r="E4289" s="557" t="s">
        <v>12710</v>
      </c>
      <c r="F4289" s="225"/>
    </row>
    <row r="4290" spans="1:6">
      <c r="A4290">
        <v>38880</v>
      </c>
      <c r="B4290" t="s">
        <v>24984</v>
      </c>
      <c r="C4290" t="s">
        <v>2747</v>
      </c>
      <c r="D4290" t="s">
        <v>2749</v>
      </c>
      <c r="E4290" s="557" t="s">
        <v>11898</v>
      </c>
      <c r="F4290" s="226"/>
    </row>
    <row r="4291" spans="1:6">
      <c r="A4291">
        <v>38882</v>
      </c>
      <c r="B4291" t="s">
        <v>24985</v>
      </c>
      <c r="C4291" t="s">
        <v>2747</v>
      </c>
      <c r="D4291" t="s">
        <v>2749</v>
      </c>
      <c r="E4291" s="557" t="s">
        <v>11931</v>
      </c>
      <c r="F4291" s="225"/>
    </row>
    <row r="4292" spans="1:6">
      <c r="A4292">
        <v>38883</v>
      </c>
      <c r="B4292" t="s">
        <v>24986</v>
      </c>
      <c r="C4292" t="s">
        <v>2747</v>
      </c>
      <c r="D4292" t="s">
        <v>2749</v>
      </c>
      <c r="E4292" s="557" t="s">
        <v>13744</v>
      </c>
      <c r="F4292" s="226"/>
    </row>
    <row r="4293" spans="1:6">
      <c r="A4293">
        <v>38884</v>
      </c>
      <c r="B4293" t="s">
        <v>24987</v>
      </c>
      <c r="C4293" t="s">
        <v>2747</v>
      </c>
      <c r="D4293" t="s">
        <v>2749</v>
      </c>
      <c r="E4293" s="557" t="s">
        <v>17947</v>
      </c>
      <c r="F4293" s="225"/>
    </row>
    <row r="4294" spans="1:6">
      <c r="A4294">
        <v>38885</v>
      </c>
      <c r="B4294" t="s">
        <v>24988</v>
      </c>
      <c r="C4294" t="s">
        <v>2747</v>
      </c>
      <c r="D4294" t="s">
        <v>2749</v>
      </c>
      <c r="E4294" s="557" t="s">
        <v>11227</v>
      </c>
      <c r="F4294" s="226"/>
    </row>
    <row r="4295" spans="1:6">
      <c r="A4295">
        <v>38886</v>
      </c>
      <c r="B4295" t="s">
        <v>24989</v>
      </c>
      <c r="C4295" t="s">
        <v>2747</v>
      </c>
      <c r="D4295" t="s">
        <v>2749</v>
      </c>
      <c r="E4295" s="557" t="s">
        <v>12575</v>
      </c>
      <c r="F4295" s="225"/>
    </row>
    <row r="4296" spans="1:6">
      <c r="A4296">
        <v>38887</v>
      </c>
      <c r="B4296" t="s">
        <v>24990</v>
      </c>
      <c r="C4296" t="s">
        <v>2747</v>
      </c>
      <c r="D4296" t="s">
        <v>2749</v>
      </c>
      <c r="E4296" s="557" t="s">
        <v>12234</v>
      </c>
      <c r="F4296" s="226"/>
    </row>
    <row r="4297" spans="1:6">
      <c r="A4297">
        <v>38888</v>
      </c>
      <c r="B4297" t="s">
        <v>24991</v>
      </c>
      <c r="C4297" t="s">
        <v>2747</v>
      </c>
      <c r="D4297" t="s">
        <v>2749</v>
      </c>
      <c r="E4297" s="557" t="s">
        <v>17948</v>
      </c>
      <c r="F4297" s="225"/>
    </row>
    <row r="4298" spans="1:6">
      <c r="A4298">
        <v>38890</v>
      </c>
      <c r="B4298" t="s">
        <v>24992</v>
      </c>
      <c r="C4298" t="s">
        <v>2747</v>
      </c>
      <c r="D4298" t="s">
        <v>2749</v>
      </c>
      <c r="E4298" s="557" t="s">
        <v>11745</v>
      </c>
      <c r="F4298" s="226"/>
    </row>
    <row r="4299" spans="1:6">
      <c r="A4299">
        <v>38893</v>
      </c>
      <c r="B4299" t="s">
        <v>24993</v>
      </c>
      <c r="C4299" t="s">
        <v>2747</v>
      </c>
      <c r="D4299" t="s">
        <v>2749</v>
      </c>
      <c r="E4299" s="557" t="s">
        <v>17949</v>
      </c>
      <c r="F4299" s="225"/>
    </row>
    <row r="4300" spans="1:6">
      <c r="A4300">
        <v>38894</v>
      </c>
      <c r="B4300" t="s">
        <v>24994</v>
      </c>
      <c r="C4300" t="s">
        <v>2747</v>
      </c>
      <c r="D4300" t="s">
        <v>2749</v>
      </c>
      <c r="E4300" s="557" t="s">
        <v>17749</v>
      </c>
      <c r="F4300" s="226"/>
    </row>
    <row r="4301" spans="1:6">
      <c r="A4301">
        <v>38896</v>
      </c>
      <c r="B4301" t="s">
        <v>24995</v>
      </c>
      <c r="C4301" t="s">
        <v>2747</v>
      </c>
      <c r="D4301" t="s">
        <v>2749</v>
      </c>
      <c r="E4301" s="557" t="s">
        <v>17950</v>
      </c>
      <c r="F4301" s="225"/>
    </row>
    <row r="4302" spans="1:6">
      <c r="A4302">
        <v>39324</v>
      </c>
      <c r="B4302" t="s">
        <v>24996</v>
      </c>
      <c r="C4302" t="s">
        <v>2747</v>
      </c>
      <c r="D4302" t="s">
        <v>2160</v>
      </c>
      <c r="E4302" s="557" t="s">
        <v>4720</v>
      </c>
      <c r="F4302" s="226"/>
    </row>
    <row r="4303" spans="1:6">
      <c r="A4303">
        <v>39325</v>
      </c>
      <c r="B4303" t="s">
        <v>24997</v>
      </c>
      <c r="C4303" t="s">
        <v>2747</v>
      </c>
      <c r="D4303" t="s">
        <v>2160</v>
      </c>
      <c r="E4303" s="557" t="s">
        <v>18627</v>
      </c>
      <c r="F4303" s="225"/>
    </row>
    <row r="4304" spans="1:6">
      <c r="A4304">
        <v>39326</v>
      </c>
      <c r="B4304" t="s">
        <v>24998</v>
      </c>
      <c r="C4304" t="s">
        <v>2747</v>
      </c>
      <c r="D4304" t="s">
        <v>2160</v>
      </c>
      <c r="E4304" s="557" t="s">
        <v>24999</v>
      </c>
      <c r="F4304" s="226"/>
    </row>
    <row r="4305" spans="1:6">
      <c r="A4305">
        <v>39327</v>
      </c>
      <c r="B4305" t="s">
        <v>25000</v>
      </c>
      <c r="C4305" t="s">
        <v>2747</v>
      </c>
      <c r="D4305" t="s">
        <v>2160</v>
      </c>
      <c r="E4305" s="557" t="s">
        <v>25001</v>
      </c>
      <c r="F4305" s="225"/>
    </row>
    <row r="4306" spans="1:6">
      <c r="A4306">
        <v>20176</v>
      </c>
      <c r="B4306" t="s">
        <v>25002</v>
      </c>
      <c r="C4306" t="s">
        <v>2747</v>
      </c>
      <c r="D4306" t="s">
        <v>2160</v>
      </c>
      <c r="E4306" s="557" t="s">
        <v>25003</v>
      </c>
      <c r="F4306" s="226"/>
    </row>
    <row r="4307" spans="1:6">
      <c r="A4307">
        <v>11378</v>
      </c>
      <c r="B4307" t="s">
        <v>25004</v>
      </c>
      <c r="C4307" t="s">
        <v>2747</v>
      </c>
      <c r="D4307" t="s">
        <v>2749</v>
      </c>
      <c r="E4307" s="557" t="s">
        <v>25005</v>
      </c>
      <c r="F4307" s="225"/>
    </row>
    <row r="4308" spans="1:6">
      <c r="A4308">
        <v>11379</v>
      </c>
      <c r="B4308" t="s">
        <v>25006</v>
      </c>
      <c r="C4308" t="s">
        <v>2747</v>
      </c>
      <c r="D4308" t="s">
        <v>2749</v>
      </c>
      <c r="E4308" s="557" t="s">
        <v>25007</v>
      </c>
      <c r="F4308" s="226"/>
    </row>
    <row r="4309" spans="1:6">
      <c r="A4309">
        <v>11493</v>
      </c>
      <c r="B4309" t="s">
        <v>25008</v>
      </c>
      <c r="C4309" t="s">
        <v>2747</v>
      </c>
      <c r="D4309" t="s">
        <v>2749</v>
      </c>
      <c r="E4309" s="557" t="s">
        <v>18692</v>
      </c>
      <c r="F4309" s="225"/>
    </row>
    <row r="4310" spans="1:6">
      <c r="A4310">
        <v>42717</v>
      </c>
      <c r="B4310" t="s">
        <v>25009</v>
      </c>
      <c r="C4310" t="s">
        <v>2747</v>
      </c>
      <c r="D4310" t="s">
        <v>2749</v>
      </c>
      <c r="E4310" s="557" t="s">
        <v>17952</v>
      </c>
      <c r="F4310" s="226"/>
    </row>
    <row r="4311" spans="1:6">
      <c r="A4311">
        <v>42718</v>
      </c>
      <c r="B4311" t="s">
        <v>25010</v>
      </c>
      <c r="C4311" t="s">
        <v>2747</v>
      </c>
      <c r="D4311" t="s">
        <v>2749</v>
      </c>
      <c r="E4311" s="557" t="s">
        <v>17953</v>
      </c>
      <c r="F4311" s="225"/>
    </row>
    <row r="4312" spans="1:6">
      <c r="A4312">
        <v>7106</v>
      </c>
      <c r="B4312" t="s">
        <v>25011</v>
      </c>
      <c r="C4312" t="s">
        <v>2747</v>
      </c>
      <c r="D4312" t="s">
        <v>2160</v>
      </c>
      <c r="E4312" s="557" t="s">
        <v>25012</v>
      </c>
      <c r="F4312" s="226"/>
    </row>
    <row r="4313" spans="1:6">
      <c r="A4313">
        <v>7104</v>
      </c>
      <c r="B4313" t="s">
        <v>25013</v>
      </c>
      <c r="C4313" t="s">
        <v>2747</v>
      </c>
      <c r="D4313" t="s">
        <v>2160</v>
      </c>
      <c r="E4313" s="557" t="s">
        <v>11590</v>
      </c>
      <c r="F4313" s="225"/>
    </row>
    <row r="4314" spans="1:6">
      <c r="A4314">
        <v>7136</v>
      </c>
      <c r="B4314" t="s">
        <v>25014</v>
      </c>
      <c r="C4314" t="s">
        <v>2747</v>
      </c>
      <c r="D4314" t="s">
        <v>2160</v>
      </c>
      <c r="E4314" s="557" t="s">
        <v>8828</v>
      </c>
      <c r="F4314" s="226"/>
    </row>
    <row r="4315" spans="1:6">
      <c r="A4315">
        <v>7128</v>
      </c>
      <c r="B4315" t="s">
        <v>25015</v>
      </c>
      <c r="C4315" t="s">
        <v>2747</v>
      </c>
      <c r="D4315" t="s">
        <v>2160</v>
      </c>
      <c r="E4315" s="557" t="s">
        <v>13151</v>
      </c>
      <c r="F4315" s="225"/>
    </row>
    <row r="4316" spans="1:6">
      <c r="A4316">
        <v>7108</v>
      </c>
      <c r="B4316" t="s">
        <v>25016</v>
      </c>
      <c r="C4316" t="s">
        <v>2747</v>
      </c>
      <c r="D4316" t="s">
        <v>2160</v>
      </c>
      <c r="E4316" s="557" t="s">
        <v>11740</v>
      </c>
      <c r="F4316" s="226"/>
    </row>
    <row r="4317" spans="1:6">
      <c r="A4317">
        <v>7129</v>
      </c>
      <c r="B4317" t="s">
        <v>25017</v>
      </c>
      <c r="C4317" t="s">
        <v>2747</v>
      </c>
      <c r="D4317" t="s">
        <v>2160</v>
      </c>
      <c r="E4317" s="557" t="s">
        <v>13888</v>
      </c>
      <c r="F4317" s="225"/>
    </row>
    <row r="4318" spans="1:6">
      <c r="A4318">
        <v>7130</v>
      </c>
      <c r="B4318" t="s">
        <v>25018</v>
      </c>
      <c r="C4318" t="s">
        <v>2747</v>
      </c>
      <c r="D4318" t="s">
        <v>2160</v>
      </c>
      <c r="E4318" s="557" t="s">
        <v>11808</v>
      </c>
      <c r="F4318" s="226"/>
    </row>
    <row r="4319" spans="1:6">
      <c r="A4319">
        <v>7131</v>
      </c>
      <c r="B4319" t="s">
        <v>25019</v>
      </c>
      <c r="C4319" t="s">
        <v>2747</v>
      </c>
      <c r="D4319" t="s">
        <v>2160</v>
      </c>
      <c r="E4319" s="557" t="s">
        <v>17593</v>
      </c>
      <c r="F4319" s="225"/>
    </row>
    <row r="4320" spans="1:6">
      <c r="A4320">
        <v>7132</v>
      </c>
      <c r="B4320" t="s">
        <v>25020</v>
      </c>
      <c r="C4320" t="s">
        <v>2747</v>
      </c>
      <c r="D4320" t="s">
        <v>2160</v>
      </c>
      <c r="E4320" s="557" t="s">
        <v>19174</v>
      </c>
      <c r="F4320" s="226"/>
    </row>
    <row r="4321" spans="1:6">
      <c r="A4321">
        <v>7133</v>
      </c>
      <c r="B4321" t="s">
        <v>25021</v>
      </c>
      <c r="C4321" t="s">
        <v>2747</v>
      </c>
      <c r="D4321" t="s">
        <v>2160</v>
      </c>
      <c r="E4321" s="557" t="s">
        <v>25022</v>
      </c>
      <c r="F4321" s="225"/>
    </row>
    <row r="4322" spans="1:6">
      <c r="A4322">
        <v>37420</v>
      </c>
      <c r="B4322" t="s">
        <v>25023</v>
      </c>
      <c r="C4322" t="s">
        <v>2747</v>
      </c>
      <c r="D4322" t="s">
        <v>2749</v>
      </c>
      <c r="E4322" s="557" t="s">
        <v>25024</v>
      </c>
      <c r="F4322" s="226"/>
    </row>
    <row r="4323" spans="1:6">
      <c r="A4323">
        <v>37421</v>
      </c>
      <c r="B4323" t="s">
        <v>25025</v>
      </c>
      <c r="C4323" t="s">
        <v>2747</v>
      </c>
      <c r="D4323" t="s">
        <v>2749</v>
      </c>
      <c r="E4323" s="557" t="s">
        <v>25026</v>
      </c>
      <c r="F4323" s="225"/>
    </row>
    <row r="4324" spans="1:6">
      <c r="A4324">
        <v>37422</v>
      </c>
      <c r="B4324" t="s">
        <v>25027</v>
      </c>
      <c r="C4324" t="s">
        <v>2747</v>
      </c>
      <c r="D4324" t="s">
        <v>2749</v>
      </c>
      <c r="E4324" s="557" t="s">
        <v>25028</v>
      </c>
      <c r="F4324" s="226"/>
    </row>
    <row r="4325" spans="1:6">
      <c r="A4325">
        <v>37443</v>
      </c>
      <c r="B4325" t="s">
        <v>25029</v>
      </c>
      <c r="C4325" t="s">
        <v>2747</v>
      </c>
      <c r="D4325" t="s">
        <v>2749</v>
      </c>
      <c r="E4325" s="557" t="s">
        <v>25030</v>
      </c>
      <c r="F4325" s="225"/>
    </row>
    <row r="4326" spans="1:6">
      <c r="A4326">
        <v>37444</v>
      </c>
      <c r="B4326" t="s">
        <v>25031</v>
      </c>
      <c r="C4326" t="s">
        <v>2747</v>
      </c>
      <c r="D4326" t="s">
        <v>2749</v>
      </c>
      <c r="E4326" s="557" t="s">
        <v>25032</v>
      </c>
      <c r="F4326" s="226"/>
    </row>
    <row r="4327" spans="1:6">
      <c r="A4327">
        <v>37445</v>
      </c>
      <c r="B4327" t="s">
        <v>25033</v>
      </c>
      <c r="C4327" t="s">
        <v>2747</v>
      </c>
      <c r="D4327" t="s">
        <v>2749</v>
      </c>
      <c r="E4327" s="557" t="s">
        <v>25034</v>
      </c>
      <c r="F4327" s="225"/>
    </row>
    <row r="4328" spans="1:6">
      <c r="A4328">
        <v>37446</v>
      </c>
      <c r="B4328" t="s">
        <v>25035</v>
      </c>
      <c r="C4328" t="s">
        <v>2747</v>
      </c>
      <c r="D4328" t="s">
        <v>2749</v>
      </c>
      <c r="E4328" s="557" t="s">
        <v>25036</v>
      </c>
      <c r="F4328" s="226"/>
    </row>
    <row r="4329" spans="1:6">
      <c r="A4329">
        <v>37447</v>
      </c>
      <c r="B4329" t="s">
        <v>25037</v>
      </c>
      <c r="C4329" t="s">
        <v>2747</v>
      </c>
      <c r="D4329" t="s">
        <v>2749</v>
      </c>
      <c r="E4329" s="557" t="s">
        <v>25038</v>
      </c>
      <c r="F4329" s="225"/>
    </row>
    <row r="4330" spans="1:6">
      <c r="A4330">
        <v>37448</v>
      </c>
      <c r="B4330" t="s">
        <v>25039</v>
      </c>
      <c r="C4330" t="s">
        <v>2747</v>
      </c>
      <c r="D4330" t="s">
        <v>2749</v>
      </c>
      <c r="E4330" s="557" t="s">
        <v>25040</v>
      </c>
      <c r="F4330" s="226"/>
    </row>
    <row r="4331" spans="1:6">
      <c r="A4331">
        <v>37440</v>
      </c>
      <c r="B4331" t="s">
        <v>25041</v>
      </c>
      <c r="C4331" t="s">
        <v>2747</v>
      </c>
      <c r="D4331" t="s">
        <v>2749</v>
      </c>
      <c r="E4331" s="557" t="s">
        <v>25042</v>
      </c>
      <c r="F4331" s="225"/>
    </row>
    <row r="4332" spans="1:6">
      <c r="A4332">
        <v>37441</v>
      </c>
      <c r="B4332" t="s">
        <v>25043</v>
      </c>
      <c r="C4332" t="s">
        <v>2747</v>
      </c>
      <c r="D4332" t="s">
        <v>2749</v>
      </c>
      <c r="E4332" s="557" t="s">
        <v>25042</v>
      </c>
      <c r="F4332" s="226"/>
    </row>
    <row r="4333" spans="1:6">
      <c r="A4333">
        <v>37442</v>
      </c>
      <c r="B4333" t="s">
        <v>25044</v>
      </c>
      <c r="C4333" t="s">
        <v>2747</v>
      </c>
      <c r="D4333" t="s">
        <v>2749</v>
      </c>
      <c r="E4333" s="557" t="s">
        <v>25045</v>
      </c>
      <c r="F4333" s="225"/>
    </row>
    <row r="4334" spans="1:6">
      <c r="A4334">
        <v>38017</v>
      </c>
      <c r="B4334" t="s">
        <v>25046</v>
      </c>
      <c r="C4334" t="s">
        <v>2747</v>
      </c>
      <c r="D4334" t="s">
        <v>2160</v>
      </c>
      <c r="E4334" s="557" t="s">
        <v>18659</v>
      </c>
      <c r="F4334" s="226"/>
    </row>
    <row r="4335" spans="1:6">
      <c r="A4335">
        <v>38018</v>
      </c>
      <c r="B4335" t="s">
        <v>25047</v>
      </c>
      <c r="C4335" t="s">
        <v>2747</v>
      </c>
      <c r="D4335" t="s">
        <v>2160</v>
      </c>
      <c r="E4335" s="557" t="s">
        <v>14772</v>
      </c>
      <c r="F4335" s="225"/>
    </row>
    <row r="4336" spans="1:6">
      <c r="A4336">
        <v>39895</v>
      </c>
      <c r="B4336" t="s">
        <v>25048</v>
      </c>
      <c r="C4336" t="s">
        <v>2747</v>
      </c>
      <c r="D4336" t="s">
        <v>2749</v>
      </c>
      <c r="E4336" s="557" t="s">
        <v>13862</v>
      </c>
      <c r="F4336" s="226"/>
    </row>
    <row r="4337" spans="1:6">
      <c r="A4337">
        <v>39896</v>
      </c>
      <c r="B4337" t="s">
        <v>25049</v>
      </c>
      <c r="C4337" t="s">
        <v>2747</v>
      </c>
      <c r="D4337" t="s">
        <v>2749</v>
      </c>
      <c r="E4337" s="557" t="s">
        <v>18598</v>
      </c>
      <c r="F4337" s="225"/>
    </row>
    <row r="4338" spans="1:6">
      <c r="A4338">
        <v>38873</v>
      </c>
      <c r="B4338" t="s">
        <v>25050</v>
      </c>
      <c r="C4338" t="s">
        <v>2747</v>
      </c>
      <c r="D4338" t="s">
        <v>2749</v>
      </c>
      <c r="E4338" s="557" t="s">
        <v>11714</v>
      </c>
      <c r="F4338" s="226"/>
    </row>
    <row r="4339" spans="1:6">
      <c r="A4339">
        <v>38874</v>
      </c>
      <c r="B4339" t="s">
        <v>25051</v>
      </c>
      <c r="C4339" t="s">
        <v>2747</v>
      </c>
      <c r="D4339" t="s">
        <v>2749</v>
      </c>
      <c r="E4339" s="557" t="s">
        <v>12693</v>
      </c>
      <c r="F4339" s="225"/>
    </row>
    <row r="4340" spans="1:6">
      <c r="A4340">
        <v>38875</v>
      </c>
      <c r="B4340" t="s">
        <v>25052</v>
      </c>
      <c r="C4340" t="s">
        <v>2747</v>
      </c>
      <c r="D4340" t="s">
        <v>2749</v>
      </c>
      <c r="E4340" s="557" t="s">
        <v>17955</v>
      </c>
      <c r="F4340" s="226"/>
    </row>
    <row r="4341" spans="1:6">
      <c r="A4341">
        <v>38876</v>
      </c>
      <c r="B4341" t="s">
        <v>25053</v>
      </c>
      <c r="C4341" t="s">
        <v>2747</v>
      </c>
      <c r="D4341" t="s">
        <v>2749</v>
      </c>
      <c r="E4341" s="557" t="s">
        <v>13678</v>
      </c>
      <c r="F4341" s="225"/>
    </row>
    <row r="4342" spans="1:6">
      <c r="A4342">
        <v>39000</v>
      </c>
      <c r="B4342" t="s">
        <v>25054</v>
      </c>
      <c r="C4342" t="s">
        <v>2747</v>
      </c>
      <c r="D4342" t="s">
        <v>2749</v>
      </c>
      <c r="E4342" s="557" t="s">
        <v>25055</v>
      </c>
      <c r="F4342" s="226"/>
    </row>
    <row r="4343" spans="1:6">
      <c r="A4343">
        <v>38674</v>
      </c>
      <c r="B4343" t="s">
        <v>25056</v>
      </c>
      <c r="C4343" t="s">
        <v>2747</v>
      </c>
      <c r="D4343" t="s">
        <v>2160</v>
      </c>
      <c r="E4343" s="557" t="s">
        <v>25057</v>
      </c>
      <c r="F4343" s="225"/>
    </row>
    <row r="4344" spans="1:6">
      <c r="A4344">
        <v>38911</v>
      </c>
      <c r="B4344" t="s">
        <v>25058</v>
      </c>
      <c r="C4344" t="s">
        <v>2747</v>
      </c>
      <c r="D4344" t="s">
        <v>2749</v>
      </c>
      <c r="E4344" s="557" t="s">
        <v>9574</v>
      </c>
      <c r="F4344" s="226"/>
    </row>
    <row r="4345" spans="1:6">
      <c r="A4345">
        <v>38912</v>
      </c>
      <c r="B4345" t="s">
        <v>25059</v>
      </c>
      <c r="C4345" t="s">
        <v>2747</v>
      </c>
      <c r="D4345" t="s">
        <v>2749</v>
      </c>
      <c r="E4345" s="557" t="s">
        <v>17956</v>
      </c>
      <c r="F4345" s="225"/>
    </row>
    <row r="4346" spans="1:6">
      <c r="A4346">
        <v>38019</v>
      </c>
      <c r="B4346" t="s">
        <v>25060</v>
      </c>
      <c r="C4346" t="s">
        <v>2747</v>
      </c>
      <c r="D4346" t="s">
        <v>2160</v>
      </c>
      <c r="E4346" s="557" t="s">
        <v>6041</v>
      </c>
      <c r="F4346" s="226"/>
    </row>
    <row r="4347" spans="1:6">
      <c r="A4347">
        <v>38020</v>
      </c>
      <c r="B4347" t="s">
        <v>25061</v>
      </c>
      <c r="C4347" t="s">
        <v>2747</v>
      </c>
      <c r="D4347" t="s">
        <v>2160</v>
      </c>
      <c r="E4347" s="557" t="s">
        <v>14772</v>
      </c>
      <c r="F4347" s="225"/>
    </row>
    <row r="4348" spans="1:6">
      <c r="A4348">
        <v>38454</v>
      </c>
      <c r="B4348" t="s">
        <v>25062</v>
      </c>
      <c r="C4348" t="s">
        <v>2747</v>
      </c>
      <c r="D4348" t="s">
        <v>2749</v>
      </c>
      <c r="E4348" s="557" t="s">
        <v>8839</v>
      </c>
      <c r="F4348" s="226"/>
    </row>
    <row r="4349" spans="1:6">
      <c r="A4349">
        <v>38455</v>
      </c>
      <c r="B4349" t="s">
        <v>25063</v>
      </c>
      <c r="C4349" t="s">
        <v>2747</v>
      </c>
      <c r="D4349" t="s">
        <v>2749</v>
      </c>
      <c r="E4349" s="557" t="s">
        <v>11916</v>
      </c>
      <c r="F4349" s="225"/>
    </row>
    <row r="4350" spans="1:6">
      <c r="A4350">
        <v>38462</v>
      </c>
      <c r="B4350" t="s">
        <v>25064</v>
      </c>
      <c r="C4350" t="s">
        <v>2747</v>
      </c>
      <c r="D4350" t="s">
        <v>2749</v>
      </c>
      <c r="E4350" s="557" t="s">
        <v>17489</v>
      </c>
      <c r="F4350" s="226"/>
    </row>
    <row r="4351" spans="1:6">
      <c r="A4351">
        <v>36362</v>
      </c>
      <c r="B4351" t="s">
        <v>25065</v>
      </c>
      <c r="C4351" t="s">
        <v>2747</v>
      </c>
      <c r="D4351" t="s">
        <v>2749</v>
      </c>
      <c r="E4351" s="557" t="s">
        <v>4555</v>
      </c>
      <c r="F4351" s="225"/>
    </row>
    <row r="4352" spans="1:6">
      <c r="A4352">
        <v>36298</v>
      </c>
      <c r="B4352" t="s">
        <v>25066</v>
      </c>
      <c r="C4352" t="s">
        <v>2747</v>
      </c>
      <c r="D4352" t="s">
        <v>2749</v>
      </c>
      <c r="E4352" s="557" t="s">
        <v>8801</v>
      </c>
      <c r="F4352" s="226"/>
    </row>
    <row r="4353" spans="1:6">
      <c r="A4353">
        <v>38456</v>
      </c>
      <c r="B4353" t="s">
        <v>25067</v>
      </c>
      <c r="C4353" t="s">
        <v>2747</v>
      </c>
      <c r="D4353" t="s">
        <v>2749</v>
      </c>
      <c r="E4353" s="557" t="s">
        <v>8894</v>
      </c>
      <c r="F4353" s="225"/>
    </row>
    <row r="4354" spans="1:6">
      <c r="A4354">
        <v>38457</v>
      </c>
      <c r="B4354" t="s">
        <v>25068</v>
      </c>
      <c r="C4354" t="s">
        <v>2747</v>
      </c>
      <c r="D4354" t="s">
        <v>2749</v>
      </c>
      <c r="E4354" s="557" t="s">
        <v>18635</v>
      </c>
      <c r="F4354" s="226"/>
    </row>
    <row r="4355" spans="1:6">
      <c r="A4355">
        <v>38458</v>
      </c>
      <c r="B4355" t="s">
        <v>25069</v>
      </c>
      <c r="C4355" t="s">
        <v>2747</v>
      </c>
      <c r="D4355" t="s">
        <v>2749</v>
      </c>
      <c r="E4355" s="557" t="s">
        <v>13655</v>
      </c>
      <c r="F4355" s="225"/>
    </row>
    <row r="4356" spans="1:6">
      <c r="A4356">
        <v>38459</v>
      </c>
      <c r="B4356" t="s">
        <v>25070</v>
      </c>
      <c r="C4356" t="s">
        <v>2747</v>
      </c>
      <c r="D4356" t="s">
        <v>2749</v>
      </c>
      <c r="E4356" s="557" t="s">
        <v>12114</v>
      </c>
      <c r="F4356" s="226"/>
    </row>
    <row r="4357" spans="1:6">
      <c r="A4357">
        <v>38460</v>
      </c>
      <c r="B4357" t="s">
        <v>25071</v>
      </c>
      <c r="C4357" t="s">
        <v>2747</v>
      </c>
      <c r="D4357" t="s">
        <v>2749</v>
      </c>
      <c r="E4357" s="557" t="s">
        <v>11838</v>
      </c>
      <c r="F4357" s="225"/>
    </row>
    <row r="4358" spans="1:6">
      <c r="A4358">
        <v>38461</v>
      </c>
      <c r="B4358" t="s">
        <v>25072</v>
      </c>
      <c r="C4358" t="s">
        <v>2747</v>
      </c>
      <c r="D4358" t="s">
        <v>2749</v>
      </c>
      <c r="E4358" s="557" t="s">
        <v>25073</v>
      </c>
      <c r="F4358" s="226"/>
    </row>
    <row r="4359" spans="1:6">
      <c r="A4359">
        <v>7094</v>
      </c>
      <c r="B4359" t="s">
        <v>25074</v>
      </c>
      <c r="C4359" t="s">
        <v>2747</v>
      </c>
      <c r="D4359" t="s">
        <v>2160</v>
      </c>
      <c r="E4359" s="557" t="s">
        <v>25075</v>
      </c>
      <c r="F4359" s="225"/>
    </row>
    <row r="4360" spans="1:6">
      <c r="A4360">
        <v>7116</v>
      </c>
      <c r="B4360" t="s">
        <v>25076</v>
      </c>
      <c r="C4360" t="s">
        <v>2747</v>
      </c>
      <c r="D4360" t="s">
        <v>2160</v>
      </c>
      <c r="E4360" s="557" t="s">
        <v>5199</v>
      </c>
      <c r="F4360" s="226"/>
    </row>
    <row r="4361" spans="1:6">
      <c r="A4361">
        <v>7118</v>
      </c>
      <c r="B4361" t="s">
        <v>25077</v>
      </c>
      <c r="C4361" t="s">
        <v>2747</v>
      </c>
      <c r="D4361" t="s">
        <v>2160</v>
      </c>
      <c r="E4361" s="557" t="s">
        <v>14116</v>
      </c>
      <c r="F4361" s="225"/>
    </row>
    <row r="4362" spans="1:6">
      <c r="A4362">
        <v>7117</v>
      </c>
      <c r="B4362" t="s">
        <v>25078</v>
      </c>
      <c r="C4362" t="s">
        <v>2747</v>
      </c>
      <c r="D4362" t="s">
        <v>2160</v>
      </c>
      <c r="E4362" s="557" t="s">
        <v>25079</v>
      </c>
      <c r="F4362" s="226"/>
    </row>
    <row r="4363" spans="1:6">
      <c r="A4363">
        <v>7098</v>
      </c>
      <c r="B4363" t="s">
        <v>25080</v>
      </c>
      <c r="C4363" t="s">
        <v>2747</v>
      </c>
      <c r="D4363" t="s">
        <v>2160</v>
      </c>
      <c r="E4363" s="557" t="s">
        <v>11923</v>
      </c>
      <c r="F4363" s="225"/>
    </row>
    <row r="4364" spans="1:6">
      <c r="A4364">
        <v>7110</v>
      </c>
      <c r="B4364" t="s">
        <v>25081</v>
      </c>
      <c r="C4364" t="s">
        <v>2747</v>
      </c>
      <c r="D4364" t="s">
        <v>2160</v>
      </c>
      <c r="E4364" s="557" t="s">
        <v>11743</v>
      </c>
      <c r="F4364" s="226"/>
    </row>
    <row r="4365" spans="1:6">
      <c r="A4365">
        <v>7123</v>
      </c>
      <c r="B4365" t="s">
        <v>25082</v>
      </c>
      <c r="C4365" t="s">
        <v>2747</v>
      </c>
      <c r="D4365" t="s">
        <v>2160</v>
      </c>
      <c r="E4365" s="557" t="s">
        <v>18284</v>
      </c>
      <c r="F4365" s="225"/>
    </row>
    <row r="4366" spans="1:6">
      <c r="A4366">
        <v>7121</v>
      </c>
      <c r="B4366" t="s">
        <v>25083</v>
      </c>
      <c r="C4366" t="s">
        <v>2747</v>
      </c>
      <c r="D4366" t="s">
        <v>2160</v>
      </c>
      <c r="E4366" s="557" t="s">
        <v>11229</v>
      </c>
      <c r="F4366" s="226"/>
    </row>
    <row r="4367" spans="1:6">
      <c r="A4367">
        <v>7137</v>
      </c>
      <c r="B4367" t="s">
        <v>25084</v>
      </c>
      <c r="C4367" t="s">
        <v>2747</v>
      </c>
      <c r="D4367" t="s">
        <v>2160</v>
      </c>
      <c r="E4367" s="557" t="s">
        <v>18812</v>
      </c>
      <c r="F4367" s="225"/>
    </row>
    <row r="4368" spans="1:6">
      <c r="A4368">
        <v>7122</v>
      </c>
      <c r="B4368" t="s">
        <v>25085</v>
      </c>
      <c r="C4368" t="s">
        <v>2747</v>
      </c>
      <c r="D4368" t="s">
        <v>2160</v>
      </c>
      <c r="E4368" s="557" t="s">
        <v>18621</v>
      </c>
      <c r="F4368" s="226"/>
    </row>
    <row r="4369" spans="1:6">
      <c r="A4369">
        <v>7114</v>
      </c>
      <c r="B4369" t="s">
        <v>25086</v>
      </c>
      <c r="C4369" t="s">
        <v>2747</v>
      </c>
      <c r="D4369" t="s">
        <v>2160</v>
      </c>
      <c r="E4369" s="557" t="s">
        <v>12614</v>
      </c>
      <c r="F4369" s="225"/>
    </row>
    <row r="4370" spans="1:6">
      <c r="A4370">
        <v>7109</v>
      </c>
      <c r="B4370" t="s">
        <v>25087</v>
      </c>
      <c r="C4370" t="s">
        <v>2747</v>
      </c>
      <c r="D4370" t="s">
        <v>2160</v>
      </c>
      <c r="E4370" s="557" t="s">
        <v>8092</v>
      </c>
      <c r="F4370" s="226"/>
    </row>
    <row r="4371" spans="1:6">
      <c r="A4371">
        <v>7135</v>
      </c>
      <c r="B4371" t="s">
        <v>25088</v>
      </c>
      <c r="C4371" t="s">
        <v>2747</v>
      </c>
      <c r="D4371" t="s">
        <v>2160</v>
      </c>
      <c r="E4371" s="557" t="s">
        <v>6445</v>
      </c>
      <c r="F4371" s="225"/>
    </row>
    <row r="4372" spans="1:6">
      <c r="A4372">
        <v>37947</v>
      </c>
      <c r="B4372" t="s">
        <v>25089</v>
      </c>
      <c r="C4372" t="s">
        <v>2747</v>
      </c>
      <c r="D4372" t="s">
        <v>2160</v>
      </c>
      <c r="E4372" s="557" t="s">
        <v>12001</v>
      </c>
      <c r="F4372" s="226"/>
    </row>
    <row r="4373" spans="1:6">
      <c r="A4373">
        <v>7103</v>
      </c>
      <c r="B4373" t="s">
        <v>25090</v>
      </c>
      <c r="C4373" t="s">
        <v>2747</v>
      </c>
      <c r="D4373" t="s">
        <v>2160</v>
      </c>
      <c r="E4373" s="557" t="s">
        <v>18700</v>
      </c>
      <c r="F4373" s="225"/>
    </row>
    <row r="4374" spans="1:6">
      <c r="A4374">
        <v>40419</v>
      </c>
      <c r="B4374" t="s">
        <v>25091</v>
      </c>
      <c r="C4374" t="s">
        <v>2747</v>
      </c>
      <c r="D4374" t="s">
        <v>2749</v>
      </c>
      <c r="E4374" s="557" t="s">
        <v>12111</v>
      </c>
      <c r="F4374" s="226"/>
    </row>
    <row r="4375" spans="1:6">
      <c r="A4375">
        <v>40420</v>
      </c>
      <c r="B4375" t="s">
        <v>25092</v>
      </c>
      <c r="C4375" t="s">
        <v>2747</v>
      </c>
      <c r="D4375" t="s">
        <v>2749</v>
      </c>
      <c r="E4375" s="557" t="s">
        <v>13693</v>
      </c>
      <c r="F4375" s="225"/>
    </row>
    <row r="4376" spans="1:6">
      <c r="A4376">
        <v>40421</v>
      </c>
      <c r="B4376" t="s">
        <v>25093</v>
      </c>
      <c r="C4376" t="s">
        <v>2747</v>
      </c>
      <c r="D4376" t="s">
        <v>2749</v>
      </c>
      <c r="E4376" s="557" t="s">
        <v>17959</v>
      </c>
      <c r="F4376" s="226"/>
    </row>
    <row r="4377" spans="1:6">
      <c r="A4377">
        <v>7126</v>
      </c>
      <c r="B4377" t="s">
        <v>25094</v>
      </c>
      <c r="C4377" t="s">
        <v>2747</v>
      </c>
      <c r="D4377" t="s">
        <v>2160</v>
      </c>
      <c r="E4377" s="557" t="s">
        <v>25095</v>
      </c>
      <c r="F4377" s="225"/>
    </row>
    <row r="4378" spans="1:6">
      <c r="A4378">
        <v>38905</v>
      </c>
      <c r="B4378" t="s">
        <v>25096</v>
      </c>
      <c r="C4378" t="s">
        <v>2747</v>
      </c>
      <c r="D4378" t="s">
        <v>2749</v>
      </c>
      <c r="E4378" s="557" t="s">
        <v>5575</v>
      </c>
      <c r="F4378" s="226"/>
    </row>
    <row r="4379" spans="1:6">
      <c r="A4379">
        <v>38907</v>
      </c>
      <c r="B4379" t="s">
        <v>25097</v>
      </c>
      <c r="C4379" t="s">
        <v>2747</v>
      </c>
      <c r="D4379" t="s">
        <v>2749</v>
      </c>
      <c r="E4379" s="557" t="s">
        <v>12184</v>
      </c>
      <c r="F4379" s="225"/>
    </row>
    <row r="4380" spans="1:6">
      <c r="A4380">
        <v>38908</v>
      </c>
      <c r="B4380" t="s">
        <v>25098</v>
      </c>
      <c r="C4380" t="s">
        <v>2747</v>
      </c>
      <c r="D4380" t="s">
        <v>2749</v>
      </c>
      <c r="E4380" s="557" t="s">
        <v>17960</v>
      </c>
      <c r="F4380" s="226"/>
    </row>
    <row r="4381" spans="1:6">
      <c r="A4381">
        <v>38909</v>
      </c>
      <c r="B4381" t="s">
        <v>25099</v>
      </c>
      <c r="C4381" t="s">
        <v>2747</v>
      </c>
      <c r="D4381" t="s">
        <v>2749</v>
      </c>
      <c r="E4381" s="557" t="s">
        <v>16343</v>
      </c>
      <c r="F4381" s="225"/>
    </row>
    <row r="4382" spans="1:6">
      <c r="A4382">
        <v>38910</v>
      </c>
      <c r="B4382" t="s">
        <v>25100</v>
      </c>
      <c r="C4382" t="s">
        <v>2747</v>
      </c>
      <c r="D4382" t="s">
        <v>2749</v>
      </c>
      <c r="E4382" s="557" t="s">
        <v>13447</v>
      </c>
      <c r="F4382" s="226"/>
    </row>
    <row r="4383" spans="1:6">
      <c r="A4383">
        <v>38897</v>
      </c>
      <c r="B4383" t="s">
        <v>25101</v>
      </c>
      <c r="C4383" t="s">
        <v>2747</v>
      </c>
      <c r="D4383" t="s">
        <v>2749</v>
      </c>
      <c r="E4383" s="557" t="s">
        <v>9365</v>
      </c>
      <c r="F4383" s="225"/>
    </row>
    <row r="4384" spans="1:6">
      <c r="A4384">
        <v>38899</v>
      </c>
      <c r="B4384" t="s">
        <v>25102</v>
      </c>
      <c r="C4384" t="s">
        <v>2747</v>
      </c>
      <c r="D4384" t="s">
        <v>2749</v>
      </c>
      <c r="E4384" s="557" t="s">
        <v>12757</v>
      </c>
      <c r="F4384" s="226"/>
    </row>
    <row r="4385" spans="1:6">
      <c r="A4385">
        <v>38900</v>
      </c>
      <c r="B4385" t="s">
        <v>25103</v>
      </c>
      <c r="C4385" t="s">
        <v>2747</v>
      </c>
      <c r="D4385" t="s">
        <v>2749</v>
      </c>
      <c r="E4385" s="557" t="s">
        <v>11220</v>
      </c>
      <c r="F4385" s="225"/>
    </row>
    <row r="4386" spans="1:6">
      <c r="A4386">
        <v>38901</v>
      </c>
      <c r="B4386" t="s">
        <v>25104</v>
      </c>
      <c r="C4386" t="s">
        <v>2747</v>
      </c>
      <c r="D4386" t="s">
        <v>2749</v>
      </c>
      <c r="E4386" s="557" t="s">
        <v>17961</v>
      </c>
      <c r="F4386" s="226"/>
    </row>
    <row r="4387" spans="1:6">
      <c r="A4387">
        <v>38904</v>
      </c>
      <c r="B4387" t="s">
        <v>25105</v>
      </c>
      <c r="C4387" t="s">
        <v>2747</v>
      </c>
      <c r="D4387" t="s">
        <v>2749</v>
      </c>
      <c r="E4387" s="557" t="s">
        <v>17962</v>
      </c>
      <c r="F4387" s="225"/>
    </row>
    <row r="4388" spans="1:6">
      <c r="A4388">
        <v>38903</v>
      </c>
      <c r="B4388" t="s">
        <v>25106</v>
      </c>
      <c r="C4388" t="s">
        <v>2747</v>
      </c>
      <c r="D4388" t="s">
        <v>2749</v>
      </c>
      <c r="E4388" s="557" t="s">
        <v>11386</v>
      </c>
      <c r="F4388" s="226"/>
    </row>
    <row r="4389" spans="1:6">
      <c r="A4389">
        <v>7091</v>
      </c>
      <c r="B4389" t="s">
        <v>25107</v>
      </c>
      <c r="C4389" t="s">
        <v>2747</v>
      </c>
      <c r="D4389" t="s">
        <v>2160</v>
      </c>
      <c r="E4389" s="557" t="s">
        <v>16613</v>
      </c>
      <c r="F4389" s="225"/>
    </row>
    <row r="4390" spans="1:6">
      <c r="A4390">
        <v>11655</v>
      </c>
      <c r="B4390" t="s">
        <v>25108</v>
      </c>
      <c r="C4390" t="s">
        <v>2747</v>
      </c>
      <c r="D4390" t="s">
        <v>2160</v>
      </c>
      <c r="E4390" s="557" t="s">
        <v>12227</v>
      </c>
      <c r="F4390" s="226"/>
    </row>
    <row r="4391" spans="1:6">
      <c r="A4391">
        <v>11656</v>
      </c>
      <c r="B4391" t="s">
        <v>25109</v>
      </c>
      <c r="C4391" t="s">
        <v>2747</v>
      </c>
      <c r="D4391" t="s">
        <v>2160</v>
      </c>
      <c r="E4391" s="557" t="s">
        <v>22177</v>
      </c>
      <c r="F4391" s="225"/>
    </row>
    <row r="4392" spans="1:6">
      <c r="A4392">
        <v>37948</v>
      </c>
      <c r="B4392" t="s">
        <v>25110</v>
      </c>
      <c r="C4392" t="s">
        <v>2747</v>
      </c>
      <c r="D4392" t="s">
        <v>2160</v>
      </c>
      <c r="E4392" s="557" t="s">
        <v>7253</v>
      </c>
      <c r="F4392" s="226"/>
    </row>
    <row r="4393" spans="1:6">
      <c r="A4393">
        <v>7097</v>
      </c>
      <c r="B4393" t="s">
        <v>25111</v>
      </c>
      <c r="C4393" t="s">
        <v>2747</v>
      </c>
      <c r="D4393" t="s">
        <v>2160</v>
      </c>
      <c r="E4393" s="557" t="s">
        <v>4277</v>
      </c>
      <c r="F4393" s="225"/>
    </row>
    <row r="4394" spans="1:6">
      <c r="A4394">
        <v>11657</v>
      </c>
      <c r="B4394" t="s">
        <v>25112</v>
      </c>
      <c r="C4394" t="s">
        <v>2747</v>
      </c>
      <c r="D4394" t="s">
        <v>2160</v>
      </c>
      <c r="E4394" s="557" t="s">
        <v>12026</v>
      </c>
      <c r="F4394" s="226"/>
    </row>
    <row r="4395" spans="1:6">
      <c r="A4395">
        <v>11658</v>
      </c>
      <c r="B4395" t="s">
        <v>25113</v>
      </c>
      <c r="C4395" t="s">
        <v>2747</v>
      </c>
      <c r="D4395" t="s">
        <v>2160</v>
      </c>
      <c r="E4395" s="557" t="s">
        <v>25114</v>
      </c>
      <c r="F4395" s="225"/>
    </row>
    <row r="4396" spans="1:6">
      <c r="A4396">
        <v>7146</v>
      </c>
      <c r="B4396" t="s">
        <v>25115</v>
      </c>
      <c r="C4396" t="s">
        <v>2747</v>
      </c>
      <c r="D4396" t="s">
        <v>2160</v>
      </c>
      <c r="E4396" s="557" t="s">
        <v>25116</v>
      </c>
      <c r="F4396" s="226"/>
    </row>
    <row r="4397" spans="1:6">
      <c r="A4397">
        <v>7138</v>
      </c>
      <c r="B4397" t="s">
        <v>25117</v>
      </c>
      <c r="C4397" t="s">
        <v>2747</v>
      </c>
      <c r="D4397" t="s">
        <v>2160</v>
      </c>
      <c r="E4397" s="557" t="s">
        <v>4501</v>
      </c>
      <c r="F4397" s="225"/>
    </row>
    <row r="4398" spans="1:6">
      <c r="A4398">
        <v>7139</v>
      </c>
      <c r="B4398" t="s">
        <v>25118</v>
      </c>
      <c r="C4398" t="s">
        <v>2747</v>
      </c>
      <c r="D4398" t="s">
        <v>2160</v>
      </c>
      <c r="E4398" s="557" t="s">
        <v>8832</v>
      </c>
      <c r="F4398" s="226"/>
    </row>
    <row r="4399" spans="1:6">
      <c r="A4399">
        <v>7140</v>
      </c>
      <c r="B4399" t="s">
        <v>25119</v>
      </c>
      <c r="C4399" t="s">
        <v>2747</v>
      </c>
      <c r="D4399" t="s">
        <v>2160</v>
      </c>
      <c r="E4399" s="557" t="s">
        <v>9044</v>
      </c>
      <c r="F4399" s="225"/>
    </row>
    <row r="4400" spans="1:6">
      <c r="A4400">
        <v>7141</v>
      </c>
      <c r="B4400" t="s">
        <v>25120</v>
      </c>
      <c r="C4400" t="s">
        <v>2747</v>
      </c>
      <c r="D4400" t="s">
        <v>2160</v>
      </c>
      <c r="E4400" s="557" t="s">
        <v>9045</v>
      </c>
      <c r="F4400" s="226"/>
    </row>
    <row r="4401" spans="1:6">
      <c r="A4401">
        <v>7143</v>
      </c>
      <c r="B4401" t="s">
        <v>25121</v>
      </c>
      <c r="C4401" t="s">
        <v>2747</v>
      </c>
      <c r="D4401" t="s">
        <v>2160</v>
      </c>
      <c r="E4401" s="557" t="s">
        <v>12206</v>
      </c>
      <c r="F4401" s="225"/>
    </row>
    <row r="4402" spans="1:6">
      <c r="A4402">
        <v>7144</v>
      </c>
      <c r="B4402" t="s">
        <v>25122</v>
      </c>
      <c r="C4402" t="s">
        <v>2747</v>
      </c>
      <c r="D4402" t="s">
        <v>2160</v>
      </c>
      <c r="E4402" s="557" t="s">
        <v>25123</v>
      </c>
      <c r="F4402" s="226"/>
    </row>
    <row r="4403" spans="1:6">
      <c r="A4403">
        <v>7145</v>
      </c>
      <c r="B4403" t="s">
        <v>25124</v>
      </c>
      <c r="C4403" t="s">
        <v>2747</v>
      </c>
      <c r="D4403" t="s">
        <v>2160</v>
      </c>
      <c r="E4403" s="557" t="s">
        <v>12239</v>
      </c>
      <c r="F4403" s="225"/>
    </row>
    <row r="4404" spans="1:6">
      <c r="A4404">
        <v>7142</v>
      </c>
      <c r="B4404" t="s">
        <v>25125</v>
      </c>
      <c r="C4404" t="s">
        <v>2747</v>
      </c>
      <c r="D4404" t="s">
        <v>2160</v>
      </c>
      <c r="E4404" s="557" t="s">
        <v>11188</v>
      </c>
      <c r="F4404" s="226"/>
    </row>
    <row r="4405" spans="1:6">
      <c r="A4405">
        <v>3593</v>
      </c>
      <c r="B4405" t="s">
        <v>25126</v>
      </c>
      <c r="C4405" t="s">
        <v>2747</v>
      </c>
      <c r="D4405" t="s">
        <v>2160</v>
      </c>
      <c r="E4405" s="557" t="s">
        <v>17963</v>
      </c>
      <c r="F4405" s="225"/>
    </row>
    <row r="4406" spans="1:6">
      <c r="A4406">
        <v>3588</v>
      </c>
      <c r="B4406" t="s">
        <v>25127</v>
      </c>
      <c r="C4406" t="s">
        <v>2747</v>
      </c>
      <c r="D4406" t="s">
        <v>2160</v>
      </c>
      <c r="E4406" s="557" t="s">
        <v>17822</v>
      </c>
      <c r="F4406" s="226"/>
    </row>
    <row r="4407" spans="1:6">
      <c r="A4407">
        <v>3585</v>
      </c>
      <c r="B4407" t="s">
        <v>25128</v>
      </c>
      <c r="C4407" t="s">
        <v>2747</v>
      </c>
      <c r="D4407" t="s">
        <v>2160</v>
      </c>
      <c r="E4407" s="557" t="s">
        <v>11976</v>
      </c>
      <c r="F4407" s="225"/>
    </row>
    <row r="4408" spans="1:6">
      <c r="A4408">
        <v>3587</v>
      </c>
      <c r="B4408" t="s">
        <v>25129</v>
      </c>
      <c r="C4408" t="s">
        <v>2747</v>
      </c>
      <c r="D4408" t="s">
        <v>2160</v>
      </c>
      <c r="E4408" s="557" t="s">
        <v>12472</v>
      </c>
      <c r="F4408" s="226"/>
    </row>
    <row r="4409" spans="1:6">
      <c r="A4409">
        <v>3590</v>
      </c>
      <c r="B4409" t="s">
        <v>25130</v>
      </c>
      <c r="C4409" t="s">
        <v>2747</v>
      </c>
      <c r="D4409" t="s">
        <v>2160</v>
      </c>
      <c r="E4409" s="557" t="s">
        <v>17964</v>
      </c>
      <c r="F4409" s="225"/>
    </row>
    <row r="4410" spans="1:6">
      <c r="A4410">
        <v>3589</v>
      </c>
      <c r="B4410" t="s">
        <v>25131</v>
      </c>
      <c r="C4410" t="s">
        <v>2747</v>
      </c>
      <c r="D4410" t="s">
        <v>2160</v>
      </c>
      <c r="E4410" s="557" t="s">
        <v>17965</v>
      </c>
      <c r="F4410" s="226"/>
    </row>
    <row r="4411" spans="1:6">
      <c r="A4411">
        <v>3586</v>
      </c>
      <c r="B4411" t="s">
        <v>25132</v>
      </c>
      <c r="C4411" t="s">
        <v>2747</v>
      </c>
      <c r="D4411" t="s">
        <v>2160</v>
      </c>
      <c r="E4411" s="557" t="s">
        <v>12241</v>
      </c>
      <c r="F4411" s="225"/>
    </row>
    <row r="4412" spans="1:6">
      <c r="A4412">
        <v>3592</v>
      </c>
      <c r="B4412" t="s">
        <v>25133</v>
      </c>
      <c r="C4412" t="s">
        <v>2747</v>
      </c>
      <c r="D4412" t="s">
        <v>2160</v>
      </c>
      <c r="E4412" s="557" t="s">
        <v>17966</v>
      </c>
      <c r="F4412" s="226"/>
    </row>
    <row r="4413" spans="1:6">
      <c r="A4413">
        <v>3591</v>
      </c>
      <c r="B4413" t="s">
        <v>25134</v>
      </c>
      <c r="C4413" t="s">
        <v>2747</v>
      </c>
      <c r="D4413" t="s">
        <v>2160</v>
      </c>
      <c r="E4413" s="557" t="s">
        <v>17967</v>
      </c>
      <c r="F4413" s="225"/>
    </row>
    <row r="4414" spans="1:6">
      <c r="A4414">
        <v>40396</v>
      </c>
      <c r="B4414" t="s">
        <v>25135</v>
      </c>
      <c r="C4414" t="s">
        <v>2747</v>
      </c>
      <c r="D4414" t="s">
        <v>2160</v>
      </c>
      <c r="E4414" s="557" t="s">
        <v>25136</v>
      </c>
      <c r="F4414" s="226"/>
    </row>
    <row r="4415" spans="1:6">
      <c r="A4415">
        <v>40395</v>
      </c>
      <c r="B4415" t="s">
        <v>25137</v>
      </c>
      <c r="C4415" t="s">
        <v>2747</v>
      </c>
      <c r="D4415" t="s">
        <v>2160</v>
      </c>
      <c r="E4415" s="557" t="s">
        <v>25138</v>
      </c>
      <c r="F4415" s="225"/>
    </row>
    <row r="4416" spans="1:6">
      <c r="A4416">
        <v>40392</v>
      </c>
      <c r="B4416" t="s">
        <v>25139</v>
      </c>
      <c r="C4416" t="s">
        <v>2747</v>
      </c>
      <c r="D4416" t="s">
        <v>2160</v>
      </c>
      <c r="E4416" s="557" t="s">
        <v>11872</v>
      </c>
      <c r="F4416" s="226"/>
    </row>
    <row r="4417" spans="1:6">
      <c r="A4417">
        <v>40394</v>
      </c>
      <c r="B4417" t="s">
        <v>25140</v>
      </c>
      <c r="C4417" t="s">
        <v>2747</v>
      </c>
      <c r="D4417" t="s">
        <v>2160</v>
      </c>
      <c r="E4417" s="557" t="s">
        <v>12685</v>
      </c>
      <c r="F4417" s="225"/>
    </row>
    <row r="4418" spans="1:6">
      <c r="A4418">
        <v>40398</v>
      </c>
      <c r="B4418" t="s">
        <v>25141</v>
      </c>
      <c r="C4418" t="s">
        <v>2747</v>
      </c>
      <c r="D4418" t="s">
        <v>2160</v>
      </c>
      <c r="E4418" s="557" t="s">
        <v>25142</v>
      </c>
      <c r="F4418" s="226"/>
    </row>
    <row r="4419" spans="1:6">
      <c r="A4419">
        <v>40397</v>
      </c>
      <c r="B4419" t="s">
        <v>25143</v>
      </c>
      <c r="C4419" t="s">
        <v>2747</v>
      </c>
      <c r="D4419" t="s">
        <v>2160</v>
      </c>
      <c r="E4419" s="557" t="s">
        <v>25144</v>
      </c>
      <c r="F4419" s="225"/>
    </row>
    <row r="4420" spans="1:6">
      <c r="A4420">
        <v>40393</v>
      </c>
      <c r="B4420" t="s">
        <v>25145</v>
      </c>
      <c r="C4420" t="s">
        <v>2747</v>
      </c>
      <c r="D4420" t="s">
        <v>2160</v>
      </c>
      <c r="E4420" s="557" t="s">
        <v>25146</v>
      </c>
      <c r="F4420" s="226"/>
    </row>
    <row r="4421" spans="1:6">
      <c r="A4421">
        <v>40399</v>
      </c>
      <c r="B4421" t="s">
        <v>25147</v>
      </c>
      <c r="C4421" t="s">
        <v>2747</v>
      </c>
      <c r="D4421" t="s">
        <v>2160</v>
      </c>
      <c r="E4421" s="557" t="s">
        <v>25148</v>
      </c>
      <c r="F4421" s="225"/>
    </row>
    <row r="4422" spans="1:6">
      <c r="A4422">
        <v>39322</v>
      </c>
      <c r="B4422" t="s">
        <v>25149</v>
      </c>
      <c r="C4422" t="s">
        <v>2747</v>
      </c>
      <c r="D4422" t="s">
        <v>2749</v>
      </c>
      <c r="E4422" s="557" t="s">
        <v>15384</v>
      </c>
      <c r="F4422" s="226"/>
    </row>
    <row r="4423" spans="1:6">
      <c r="A4423">
        <v>39289</v>
      </c>
      <c r="B4423" t="s">
        <v>25150</v>
      </c>
      <c r="C4423" t="s">
        <v>2747</v>
      </c>
      <c r="D4423" t="s">
        <v>2749</v>
      </c>
      <c r="E4423" s="557" t="s">
        <v>13438</v>
      </c>
      <c r="F4423" s="225"/>
    </row>
    <row r="4424" spans="1:6">
      <c r="A4424">
        <v>39290</v>
      </c>
      <c r="B4424" t="s">
        <v>25151</v>
      </c>
      <c r="C4424" t="s">
        <v>2747</v>
      </c>
      <c r="D4424" t="s">
        <v>2749</v>
      </c>
      <c r="E4424" s="557" t="s">
        <v>12736</v>
      </c>
      <c r="F4424" s="226"/>
    </row>
    <row r="4425" spans="1:6">
      <c r="A4425">
        <v>39291</v>
      </c>
      <c r="B4425" t="s">
        <v>25152</v>
      </c>
      <c r="C4425" t="s">
        <v>2747</v>
      </c>
      <c r="D4425" t="s">
        <v>2749</v>
      </c>
      <c r="E4425" s="557" t="s">
        <v>12233</v>
      </c>
      <c r="F4425" s="225"/>
    </row>
    <row r="4426" spans="1:6">
      <c r="A4426">
        <v>20174</v>
      </c>
      <c r="B4426" t="s">
        <v>25153</v>
      </c>
      <c r="C4426" t="s">
        <v>2747</v>
      </c>
      <c r="D4426" t="s">
        <v>2160</v>
      </c>
      <c r="E4426" s="557" t="s">
        <v>18418</v>
      </c>
      <c r="F4426" s="226"/>
    </row>
    <row r="4427" spans="1:6">
      <c r="A4427">
        <v>41892</v>
      </c>
      <c r="B4427" t="s">
        <v>25154</v>
      </c>
      <c r="C4427" t="s">
        <v>2747</v>
      </c>
      <c r="D4427" t="s">
        <v>2749</v>
      </c>
      <c r="E4427" s="557" t="s">
        <v>25155</v>
      </c>
      <c r="F4427" s="225"/>
    </row>
    <row r="4428" spans="1:6">
      <c r="A4428">
        <v>7048</v>
      </c>
      <c r="B4428" t="s">
        <v>25156</v>
      </c>
      <c r="C4428" t="s">
        <v>2747</v>
      </c>
      <c r="D4428" t="s">
        <v>2749</v>
      </c>
      <c r="E4428" s="557" t="s">
        <v>12109</v>
      </c>
      <c r="F4428" s="226"/>
    </row>
    <row r="4429" spans="1:6">
      <c r="A4429">
        <v>7088</v>
      </c>
      <c r="B4429" t="s">
        <v>25157</v>
      </c>
      <c r="C4429" t="s">
        <v>2747</v>
      </c>
      <c r="D4429" t="s">
        <v>2749</v>
      </c>
      <c r="E4429" s="557" t="s">
        <v>25158</v>
      </c>
      <c r="F4429" s="225"/>
    </row>
    <row r="4430" spans="1:6">
      <c r="A4430">
        <v>20179</v>
      </c>
      <c r="B4430" t="s">
        <v>25159</v>
      </c>
      <c r="C4430" t="s">
        <v>2747</v>
      </c>
      <c r="D4430" t="s">
        <v>2160</v>
      </c>
      <c r="E4430" s="557" t="s">
        <v>25160</v>
      </c>
      <c r="F4430" s="226"/>
    </row>
    <row r="4431" spans="1:6">
      <c r="A4431">
        <v>20178</v>
      </c>
      <c r="B4431" t="s">
        <v>25161</v>
      </c>
      <c r="C4431" t="s">
        <v>2747</v>
      </c>
      <c r="D4431" t="s">
        <v>2160</v>
      </c>
      <c r="E4431" s="557" t="s">
        <v>18756</v>
      </c>
      <c r="F4431" s="225"/>
    </row>
    <row r="4432" spans="1:6">
      <c r="A4432">
        <v>20180</v>
      </c>
      <c r="B4432" t="s">
        <v>25162</v>
      </c>
      <c r="C4432" t="s">
        <v>2747</v>
      </c>
      <c r="D4432" t="s">
        <v>2160</v>
      </c>
      <c r="E4432" s="557" t="s">
        <v>25163</v>
      </c>
      <c r="F4432" s="226"/>
    </row>
    <row r="4433" spans="1:6">
      <c r="A4433">
        <v>20181</v>
      </c>
      <c r="B4433" t="s">
        <v>25164</v>
      </c>
      <c r="C4433" t="s">
        <v>2747</v>
      </c>
      <c r="D4433" t="s">
        <v>2160</v>
      </c>
      <c r="E4433" s="557" t="s">
        <v>25165</v>
      </c>
      <c r="F4433" s="225"/>
    </row>
    <row r="4434" spans="1:6">
      <c r="A4434">
        <v>20177</v>
      </c>
      <c r="B4434" t="s">
        <v>25166</v>
      </c>
      <c r="C4434" t="s">
        <v>2747</v>
      </c>
      <c r="D4434" t="s">
        <v>2160</v>
      </c>
      <c r="E4434" s="557" t="s">
        <v>25167</v>
      </c>
      <c r="F4434" s="226"/>
    </row>
    <row r="4435" spans="1:6">
      <c r="A4435">
        <v>7082</v>
      </c>
      <c r="B4435" t="s">
        <v>25168</v>
      </c>
      <c r="C4435" t="s">
        <v>2747</v>
      </c>
      <c r="D4435" t="s">
        <v>2749</v>
      </c>
      <c r="E4435" s="557" t="s">
        <v>12091</v>
      </c>
      <c r="F4435" s="225"/>
    </row>
    <row r="4436" spans="1:6">
      <c r="A4436">
        <v>42707</v>
      </c>
      <c r="B4436" t="s">
        <v>25169</v>
      </c>
      <c r="C4436" t="s">
        <v>2747</v>
      </c>
      <c r="D4436" t="s">
        <v>2749</v>
      </c>
      <c r="E4436" s="557" t="s">
        <v>17970</v>
      </c>
      <c r="F4436" s="226"/>
    </row>
    <row r="4437" spans="1:6">
      <c r="A4437">
        <v>7069</v>
      </c>
      <c r="B4437" t="s">
        <v>25170</v>
      </c>
      <c r="C4437" t="s">
        <v>2747</v>
      </c>
      <c r="D4437" t="s">
        <v>2749</v>
      </c>
      <c r="E4437" s="557" t="s">
        <v>14682</v>
      </c>
      <c r="F4437" s="225"/>
    </row>
    <row r="4438" spans="1:6">
      <c r="A4438">
        <v>42708</v>
      </c>
      <c r="B4438" t="s">
        <v>25171</v>
      </c>
      <c r="C4438" t="s">
        <v>2747</v>
      </c>
      <c r="D4438" t="s">
        <v>2749</v>
      </c>
      <c r="E4438" s="557" t="s">
        <v>17971</v>
      </c>
      <c r="F4438" s="226"/>
    </row>
    <row r="4439" spans="1:6">
      <c r="A4439">
        <v>7070</v>
      </c>
      <c r="B4439" t="s">
        <v>25172</v>
      </c>
      <c r="C4439" t="s">
        <v>2747</v>
      </c>
      <c r="D4439" t="s">
        <v>2749</v>
      </c>
      <c r="E4439" s="557" t="s">
        <v>17972</v>
      </c>
      <c r="F4439" s="225"/>
    </row>
    <row r="4440" spans="1:6">
      <c r="A4440">
        <v>42709</v>
      </c>
      <c r="B4440" t="s">
        <v>25173</v>
      </c>
      <c r="C4440" t="s">
        <v>2747</v>
      </c>
      <c r="D4440" t="s">
        <v>2749</v>
      </c>
      <c r="E4440" s="557" t="s">
        <v>17973</v>
      </c>
      <c r="F4440" s="226"/>
    </row>
    <row r="4441" spans="1:6">
      <c r="A4441">
        <v>42710</v>
      </c>
      <c r="B4441" t="s">
        <v>25174</v>
      </c>
      <c r="C4441" t="s">
        <v>2747</v>
      </c>
      <c r="D4441" t="s">
        <v>2749</v>
      </c>
      <c r="E4441" s="557" t="s">
        <v>17974</v>
      </c>
      <c r="F4441" s="225"/>
    </row>
    <row r="4442" spans="1:6">
      <c r="A4442">
        <v>42716</v>
      </c>
      <c r="B4442" t="s">
        <v>25175</v>
      </c>
      <c r="C4442" t="s">
        <v>2747</v>
      </c>
      <c r="D4442" t="s">
        <v>2749</v>
      </c>
      <c r="E4442" s="557" t="s">
        <v>17975</v>
      </c>
      <c r="F4442" s="226"/>
    </row>
    <row r="4443" spans="1:6">
      <c r="A4443">
        <v>20172</v>
      </c>
      <c r="B4443" t="s">
        <v>25176</v>
      </c>
      <c r="C4443" t="s">
        <v>2747</v>
      </c>
      <c r="D4443" t="s">
        <v>2749</v>
      </c>
      <c r="E4443" s="557" t="s">
        <v>12647</v>
      </c>
      <c r="F4443" s="225"/>
    </row>
    <row r="4444" spans="1:6">
      <c r="A4444">
        <v>40945</v>
      </c>
      <c r="B4444" t="s">
        <v>25177</v>
      </c>
      <c r="C4444" t="s">
        <v>2745</v>
      </c>
      <c r="D4444" t="s">
        <v>2160</v>
      </c>
      <c r="E4444" s="557" t="s">
        <v>12229</v>
      </c>
      <c r="F4444" s="226"/>
    </row>
    <row r="4445" spans="1:6">
      <c r="A4445">
        <v>40946</v>
      </c>
      <c r="B4445" t="s">
        <v>25178</v>
      </c>
      <c r="C4445" t="s">
        <v>2754</v>
      </c>
      <c r="D4445" t="s">
        <v>2160</v>
      </c>
      <c r="E4445" s="557" t="s">
        <v>25179</v>
      </c>
      <c r="F4445" s="225"/>
    </row>
    <row r="4446" spans="1:6">
      <c r="A4446">
        <v>7153</v>
      </c>
      <c r="B4446" t="s">
        <v>25180</v>
      </c>
      <c r="C4446" t="s">
        <v>2745</v>
      </c>
      <c r="D4446" t="s">
        <v>2160</v>
      </c>
      <c r="E4446" s="557" t="s">
        <v>14520</v>
      </c>
      <c r="F4446" s="226"/>
    </row>
    <row r="4447" spans="1:6">
      <c r="A4447">
        <v>41089</v>
      </c>
      <c r="B4447" t="s">
        <v>25181</v>
      </c>
      <c r="C4447" t="s">
        <v>2754</v>
      </c>
      <c r="D4447" t="s">
        <v>2160</v>
      </c>
      <c r="E4447" s="557" t="s">
        <v>25182</v>
      </c>
      <c r="F4447" s="225"/>
    </row>
    <row r="4448" spans="1:6">
      <c r="A4448">
        <v>40943</v>
      </c>
      <c r="B4448" t="s">
        <v>25183</v>
      </c>
      <c r="C4448" t="s">
        <v>2745</v>
      </c>
      <c r="D4448" t="s">
        <v>2160</v>
      </c>
      <c r="E4448" s="557" t="s">
        <v>25184</v>
      </c>
      <c r="F4448" s="226"/>
    </row>
    <row r="4449" spans="1:6">
      <c r="A4449">
        <v>40944</v>
      </c>
      <c r="B4449" t="s">
        <v>25185</v>
      </c>
      <c r="C4449" t="s">
        <v>2754</v>
      </c>
      <c r="D4449" t="s">
        <v>2160</v>
      </c>
      <c r="E4449" s="557" t="s">
        <v>25186</v>
      </c>
      <c r="F4449" s="225"/>
    </row>
    <row r="4450" spans="1:6">
      <c r="A4450">
        <v>6175</v>
      </c>
      <c r="B4450" t="s">
        <v>25187</v>
      </c>
      <c r="C4450" t="s">
        <v>2745</v>
      </c>
      <c r="D4450" t="s">
        <v>2160</v>
      </c>
      <c r="E4450" s="557" t="s">
        <v>19281</v>
      </c>
      <c r="F4450" s="226"/>
    </row>
    <row r="4451" spans="1:6">
      <c r="A4451">
        <v>41092</v>
      </c>
      <c r="B4451" t="s">
        <v>25188</v>
      </c>
      <c r="C4451" t="s">
        <v>2754</v>
      </c>
      <c r="D4451" t="s">
        <v>2160</v>
      </c>
      <c r="E4451" s="557" t="s">
        <v>25189</v>
      </c>
      <c r="F4451" s="225"/>
    </row>
    <row r="4452" spans="1:6">
      <c r="A4452">
        <v>37712</v>
      </c>
      <c r="B4452" t="s">
        <v>25190</v>
      </c>
      <c r="C4452" t="s">
        <v>2748</v>
      </c>
      <c r="D4452" t="s">
        <v>2749</v>
      </c>
      <c r="E4452" s="557" t="s">
        <v>12615</v>
      </c>
      <c r="F4452" s="226"/>
    </row>
    <row r="4453" spans="1:6">
      <c r="A4453">
        <v>34547</v>
      </c>
      <c r="B4453" t="s">
        <v>25191</v>
      </c>
      <c r="C4453" t="s">
        <v>2751</v>
      </c>
      <c r="D4453" t="s">
        <v>2160</v>
      </c>
      <c r="E4453" s="557" t="s">
        <v>25192</v>
      </c>
      <c r="F4453" s="225"/>
    </row>
    <row r="4454" spans="1:6">
      <c r="A4454">
        <v>34548</v>
      </c>
      <c r="B4454" t="s">
        <v>25193</v>
      </c>
      <c r="C4454" t="s">
        <v>2751</v>
      </c>
      <c r="D4454" t="s">
        <v>2160</v>
      </c>
      <c r="E4454" s="557" t="s">
        <v>12088</v>
      </c>
      <c r="F4454" s="226"/>
    </row>
    <row r="4455" spans="1:6">
      <c r="A4455">
        <v>34558</v>
      </c>
      <c r="B4455" t="s">
        <v>25194</v>
      </c>
      <c r="C4455" t="s">
        <v>2751</v>
      </c>
      <c r="D4455" t="s">
        <v>2160</v>
      </c>
      <c r="E4455" s="557" t="s">
        <v>18284</v>
      </c>
      <c r="F4455" s="225"/>
    </row>
    <row r="4456" spans="1:6">
      <c r="A4456">
        <v>34550</v>
      </c>
      <c r="B4456" t="s">
        <v>25195</v>
      </c>
      <c r="C4456" t="s">
        <v>2751</v>
      </c>
      <c r="D4456" t="s">
        <v>2160</v>
      </c>
      <c r="E4456" s="557" t="s">
        <v>12178</v>
      </c>
      <c r="F4456" s="226"/>
    </row>
    <row r="4457" spans="1:6">
      <c r="A4457">
        <v>34557</v>
      </c>
      <c r="B4457" t="s">
        <v>25196</v>
      </c>
      <c r="C4457" t="s">
        <v>2751</v>
      </c>
      <c r="D4457" t="s">
        <v>2160</v>
      </c>
      <c r="E4457" s="557" t="s">
        <v>8797</v>
      </c>
      <c r="F4457" s="225"/>
    </row>
    <row r="4458" spans="1:6">
      <c r="A4458">
        <v>37411</v>
      </c>
      <c r="B4458" t="s">
        <v>25197</v>
      </c>
      <c r="C4458" t="s">
        <v>2748</v>
      </c>
      <c r="D4458" t="s">
        <v>2160</v>
      </c>
      <c r="E4458" s="557" t="s">
        <v>18834</v>
      </c>
      <c r="F4458" s="226"/>
    </row>
    <row r="4459" spans="1:6">
      <c r="A4459">
        <v>39508</v>
      </c>
      <c r="B4459" t="s">
        <v>25198</v>
      </c>
      <c r="C4459" t="s">
        <v>2748</v>
      </c>
      <c r="D4459" t="s">
        <v>2160</v>
      </c>
      <c r="E4459" s="557" t="s">
        <v>12236</v>
      </c>
      <c r="F4459" s="225"/>
    </row>
    <row r="4460" spans="1:6">
      <c r="A4460">
        <v>39507</v>
      </c>
      <c r="B4460" t="s">
        <v>25199</v>
      </c>
      <c r="C4460" t="s">
        <v>2748</v>
      </c>
      <c r="D4460" t="s">
        <v>2160</v>
      </c>
      <c r="E4460" s="557" t="s">
        <v>18273</v>
      </c>
      <c r="F4460" s="226"/>
    </row>
    <row r="4461" spans="1:6">
      <c r="A4461">
        <v>7155</v>
      </c>
      <c r="B4461" t="s">
        <v>25200</v>
      </c>
      <c r="C4461" t="s">
        <v>2748</v>
      </c>
      <c r="D4461" t="s">
        <v>2160</v>
      </c>
      <c r="E4461" s="557" t="s">
        <v>11576</v>
      </c>
      <c r="F4461" s="225"/>
    </row>
    <row r="4462" spans="1:6">
      <c r="A4462">
        <v>42406</v>
      </c>
      <c r="B4462" t="s">
        <v>25201</v>
      </c>
      <c r="C4462" t="s">
        <v>2748</v>
      </c>
      <c r="D4462" t="s">
        <v>2160</v>
      </c>
      <c r="E4462" s="557" t="s">
        <v>25202</v>
      </c>
      <c r="F4462" s="226"/>
    </row>
    <row r="4463" spans="1:6">
      <c r="A4463">
        <v>7156</v>
      </c>
      <c r="B4463" t="s">
        <v>25203</v>
      </c>
      <c r="C4463" t="s">
        <v>2748</v>
      </c>
      <c r="D4463" t="s">
        <v>2746</v>
      </c>
      <c r="E4463" s="557" t="s">
        <v>9083</v>
      </c>
      <c r="F4463" s="225"/>
    </row>
    <row r="4464" spans="1:6">
      <c r="A4464">
        <v>43127</v>
      </c>
      <c r="B4464" t="s">
        <v>25204</v>
      </c>
      <c r="C4464" t="s">
        <v>2748</v>
      </c>
      <c r="D4464" t="s">
        <v>2160</v>
      </c>
      <c r="E4464" s="557" t="s">
        <v>25205</v>
      </c>
      <c r="F4464" s="226"/>
    </row>
    <row r="4465" spans="1:6">
      <c r="A4465">
        <v>10917</v>
      </c>
      <c r="B4465" t="s">
        <v>25206</v>
      </c>
      <c r="C4465" t="s">
        <v>2748</v>
      </c>
      <c r="D4465" t="s">
        <v>2160</v>
      </c>
      <c r="E4465" s="557" t="s">
        <v>12100</v>
      </c>
      <c r="F4465" s="225"/>
    </row>
    <row r="4466" spans="1:6">
      <c r="A4466">
        <v>21141</v>
      </c>
      <c r="B4466" t="s">
        <v>25207</v>
      </c>
      <c r="C4466" t="s">
        <v>2748</v>
      </c>
      <c r="D4466" t="s">
        <v>2160</v>
      </c>
      <c r="E4466" s="557" t="s">
        <v>12320</v>
      </c>
      <c r="F4466" s="226"/>
    </row>
    <row r="4467" spans="1:6">
      <c r="A4467">
        <v>39509</v>
      </c>
      <c r="B4467" t="s">
        <v>25208</v>
      </c>
      <c r="C4467" t="s">
        <v>2748</v>
      </c>
      <c r="D4467" t="s">
        <v>2160</v>
      </c>
      <c r="E4467" s="557" t="s">
        <v>12156</v>
      </c>
      <c r="F4467" s="225"/>
    </row>
    <row r="4468" spans="1:6">
      <c r="A4468">
        <v>25988</v>
      </c>
      <c r="B4468" t="s">
        <v>25209</v>
      </c>
      <c r="C4468" t="s">
        <v>2748</v>
      </c>
      <c r="D4468" t="s">
        <v>2749</v>
      </c>
      <c r="E4468" s="557" t="s">
        <v>19301</v>
      </c>
      <c r="F4468" s="226"/>
    </row>
    <row r="4469" spans="1:6">
      <c r="A4469">
        <v>7167</v>
      </c>
      <c r="B4469" t="s">
        <v>25210</v>
      </c>
      <c r="C4469" t="s">
        <v>2748</v>
      </c>
      <c r="D4469" t="s">
        <v>2749</v>
      </c>
      <c r="E4469" s="557" t="s">
        <v>12673</v>
      </c>
      <c r="F4469" s="225"/>
    </row>
    <row r="4470" spans="1:6">
      <c r="A4470">
        <v>10928</v>
      </c>
      <c r="B4470" t="s">
        <v>25211</v>
      </c>
      <c r="C4470" t="s">
        <v>2748</v>
      </c>
      <c r="D4470" t="s">
        <v>2749</v>
      </c>
      <c r="E4470" s="557" t="s">
        <v>15378</v>
      </c>
      <c r="F4470" s="226"/>
    </row>
    <row r="4471" spans="1:6">
      <c r="A4471">
        <v>10933</v>
      </c>
      <c r="B4471" t="s">
        <v>25212</v>
      </c>
      <c r="C4471" t="s">
        <v>2748</v>
      </c>
      <c r="D4471" t="s">
        <v>2749</v>
      </c>
      <c r="E4471" s="557" t="s">
        <v>4343</v>
      </c>
      <c r="F4471" s="225"/>
    </row>
    <row r="4472" spans="1:6">
      <c r="A4472">
        <v>7158</v>
      </c>
      <c r="B4472" t="s">
        <v>25213</v>
      </c>
      <c r="C4472" t="s">
        <v>2748</v>
      </c>
      <c r="D4472" t="s">
        <v>2749</v>
      </c>
      <c r="E4472" s="557" t="s">
        <v>11844</v>
      </c>
      <c r="F4472" s="226"/>
    </row>
    <row r="4473" spans="1:6">
      <c r="A4473">
        <v>10927</v>
      </c>
      <c r="B4473" t="s">
        <v>25214</v>
      </c>
      <c r="C4473" t="s">
        <v>2748</v>
      </c>
      <c r="D4473" t="s">
        <v>2749</v>
      </c>
      <c r="E4473" s="557" t="s">
        <v>8928</v>
      </c>
      <c r="F4473" s="225"/>
    </row>
    <row r="4474" spans="1:6">
      <c r="A4474">
        <v>7162</v>
      </c>
      <c r="B4474" t="s">
        <v>25215</v>
      </c>
      <c r="C4474" t="s">
        <v>2748</v>
      </c>
      <c r="D4474" t="s">
        <v>2749</v>
      </c>
      <c r="E4474" s="557" t="s">
        <v>17976</v>
      </c>
      <c r="F4474" s="226"/>
    </row>
    <row r="4475" spans="1:6">
      <c r="A4475">
        <v>10932</v>
      </c>
      <c r="B4475" t="s">
        <v>25216</v>
      </c>
      <c r="C4475" t="s">
        <v>2748</v>
      </c>
      <c r="D4475" t="s">
        <v>2749</v>
      </c>
      <c r="E4475" s="557" t="s">
        <v>17977</v>
      </c>
      <c r="F4475" s="225"/>
    </row>
    <row r="4476" spans="1:6">
      <c r="A4476">
        <v>10937</v>
      </c>
      <c r="B4476" t="s">
        <v>25217</v>
      </c>
      <c r="C4476" t="s">
        <v>2748</v>
      </c>
      <c r="D4476" t="s">
        <v>2749</v>
      </c>
      <c r="E4476" s="557" t="s">
        <v>11581</v>
      </c>
      <c r="F4476" s="226"/>
    </row>
    <row r="4477" spans="1:6">
      <c r="A4477">
        <v>10935</v>
      </c>
      <c r="B4477" t="s">
        <v>25218</v>
      </c>
      <c r="C4477" t="s">
        <v>2748</v>
      </c>
      <c r="D4477" t="s">
        <v>2749</v>
      </c>
      <c r="E4477" s="557" t="s">
        <v>8973</v>
      </c>
      <c r="F4477" s="225"/>
    </row>
    <row r="4478" spans="1:6">
      <c r="A4478">
        <v>10931</v>
      </c>
      <c r="B4478" t="s">
        <v>25219</v>
      </c>
      <c r="C4478" t="s">
        <v>2748</v>
      </c>
      <c r="D4478" t="s">
        <v>2749</v>
      </c>
      <c r="E4478" s="557" t="s">
        <v>13652</v>
      </c>
      <c r="F4478" s="226"/>
    </row>
    <row r="4479" spans="1:6">
      <c r="A4479">
        <v>7164</v>
      </c>
      <c r="B4479" t="s">
        <v>25220</v>
      </c>
      <c r="C4479" t="s">
        <v>2748</v>
      </c>
      <c r="D4479" t="s">
        <v>2749</v>
      </c>
      <c r="E4479" s="557" t="s">
        <v>15852</v>
      </c>
      <c r="F4479" s="225"/>
    </row>
    <row r="4480" spans="1:6">
      <c r="A4480">
        <v>36887</v>
      </c>
      <c r="B4480" t="s">
        <v>25221</v>
      </c>
      <c r="C4480" t="s">
        <v>2748</v>
      </c>
      <c r="D4480" t="s">
        <v>2160</v>
      </c>
      <c r="E4480" s="557" t="s">
        <v>5652</v>
      </c>
      <c r="F4480" s="226"/>
    </row>
    <row r="4481" spans="1:6">
      <c r="A4481">
        <v>34630</v>
      </c>
      <c r="B4481" t="s">
        <v>25222</v>
      </c>
      <c r="C4481" t="s">
        <v>2747</v>
      </c>
      <c r="D4481" t="s">
        <v>2749</v>
      </c>
      <c r="E4481" s="557" t="s">
        <v>17978</v>
      </c>
      <c r="F4481" s="225"/>
    </row>
    <row r="4482" spans="1:6">
      <c r="A4482">
        <v>7161</v>
      </c>
      <c r="B4482" t="s">
        <v>25223</v>
      </c>
      <c r="C4482" t="s">
        <v>2748</v>
      </c>
      <c r="D4482" t="s">
        <v>2749</v>
      </c>
      <c r="E4482" s="557" t="s">
        <v>11923</v>
      </c>
      <c r="F4482" s="226"/>
    </row>
    <row r="4483" spans="1:6">
      <c r="A4483">
        <v>7170</v>
      </c>
      <c r="B4483" t="s">
        <v>25224</v>
      </c>
      <c r="C4483" t="s">
        <v>2748</v>
      </c>
      <c r="D4483" t="s">
        <v>2160</v>
      </c>
      <c r="E4483" s="557" t="s">
        <v>8793</v>
      </c>
      <c r="F4483" s="225"/>
    </row>
    <row r="4484" spans="1:6">
      <c r="A4484">
        <v>37524</v>
      </c>
      <c r="B4484" t="s">
        <v>25225</v>
      </c>
      <c r="C4484" t="s">
        <v>2751</v>
      </c>
      <c r="D4484" t="s">
        <v>2746</v>
      </c>
      <c r="E4484" s="557" t="s">
        <v>5132</v>
      </c>
      <c r="F4484" s="226"/>
    </row>
    <row r="4485" spans="1:6">
      <c r="A4485">
        <v>37525</v>
      </c>
      <c r="B4485" t="s">
        <v>25226</v>
      </c>
      <c r="C4485" t="s">
        <v>2751</v>
      </c>
      <c r="D4485" t="s">
        <v>2160</v>
      </c>
      <c r="E4485" s="557" t="s">
        <v>8943</v>
      </c>
      <c r="F4485" s="225"/>
    </row>
    <row r="4486" spans="1:6">
      <c r="A4486">
        <v>36789</v>
      </c>
      <c r="B4486" t="s">
        <v>25227</v>
      </c>
      <c r="C4486" t="s">
        <v>2747</v>
      </c>
      <c r="D4486" t="s">
        <v>2160</v>
      </c>
      <c r="E4486" s="557" t="s">
        <v>8903</v>
      </c>
      <c r="F4486" s="226"/>
    </row>
    <row r="4487" spans="1:6">
      <c r="A4487">
        <v>7173</v>
      </c>
      <c r="B4487" t="s">
        <v>25228</v>
      </c>
      <c r="C4487" t="s">
        <v>2758</v>
      </c>
      <c r="D4487" t="s">
        <v>2746</v>
      </c>
      <c r="E4487" s="557" t="s">
        <v>25229</v>
      </c>
      <c r="F4487" s="225"/>
    </row>
    <row r="4488" spans="1:6">
      <c r="A4488">
        <v>7175</v>
      </c>
      <c r="B4488" t="s">
        <v>25230</v>
      </c>
      <c r="C4488" t="s">
        <v>2747</v>
      </c>
      <c r="D4488" t="s">
        <v>2160</v>
      </c>
      <c r="E4488" s="557" t="s">
        <v>4798</v>
      </c>
      <c r="F4488" s="226"/>
    </row>
    <row r="4489" spans="1:6">
      <c r="A4489">
        <v>40741</v>
      </c>
      <c r="B4489" t="s">
        <v>25231</v>
      </c>
      <c r="C4489" t="s">
        <v>2747</v>
      </c>
      <c r="D4489" t="s">
        <v>2160</v>
      </c>
      <c r="E4489" s="557" t="s">
        <v>4779</v>
      </c>
      <c r="F4489" s="225"/>
    </row>
    <row r="4490" spans="1:6">
      <c r="A4490">
        <v>7184</v>
      </c>
      <c r="B4490" t="s">
        <v>25232</v>
      </c>
      <c r="C4490" t="s">
        <v>2748</v>
      </c>
      <c r="D4490" t="s">
        <v>2749</v>
      </c>
      <c r="E4490" s="557" t="s">
        <v>12112</v>
      </c>
      <c r="F4490" s="226"/>
    </row>
    <row r="4491" spans="1:6">
      <c r="A4491">
        <v>34458</v>
      </c>
      <c r="B4491" t="s">
        <v>25233</v>
      </c>
      <c r="C4491" t="s">
        <v>2747</v>
      </c>
      <c r="D4491" t="s">
        <v>2160</v>
      </c>
      <c r="E4491" s="557" t="s">
        <v>18390</v>
      </c>
      <c r="F4491" s="225"/>
    </row>
    <row r="4492" spans="1:6">
      <c r="A4492">
        <v>34464</v>
      </c>
      <c r="B4492" t="s">
        <v>25234</v>
      </c>
      <c r="C4492" t="s">
        <v>2747</v>
      </c>
      <c r="D4492" t="s">
        <v>2160</v>
      </c>
      <c r="E4492" s="557" t="s">
        <v>25235</v>
      </c>
      <c r="F4492" s="226"/>
    </row>
    <row r="4493" spans="1:6">
      <c r="A4493">
        <v>34468</v>
      </c>
      <c r="B4493" t="s">
        <v>25236</v>
      </c>
      <c r="C4493" t="s">
        <v>2747</v>
      </c>
      <c r="D4493" t="s">
        <v>2160</v>
      </c>
      <c r="E4493" s="557" t="s">
        <v>25237</v>
      </c>
      <c r="F4493" s="225"/>
    </row>
    <row r="4494" spans="1:6">
      <c r="A4494">
        <v>34473</v>
      </c>
      <c r="B4494" t="s">
        <v>25238</v>
      </c>
      <c r="C4494" t="s">
        <v>2747</v>
      </c>
      <c r="D4494" t="s">
        <v>2160</v>
      </c>
      <c r="E4494" s="557" t="s">
        <v>25239</v>
      </c>
      <c r="F4494" s="226"/>
    </row>
    <row r="4495" spans="1:6">
      <c r="A4495">
        <v>34480</v>
      </c>
      <c r="B4495" t="s">
        <v>25240</v>
      </c>
      <c r="C4495" t="s">
        <v>2747</v>
      </c>
      <c r="D4495" t="s">
        <v>2160</v>
      </c>
      <c r="E4495" s="557" t="s">
        <v>25241</v>
      </c>
      <c r="F4495" s="225"/>
    </row>
    <row r="4496" spans="1:6">
      <c r="A4496">
        <v>34486</v>
      </c>
      <c r="B4496" t="s">
        <v>25242</v>
      </c>
      <c r="C4496" t="s">
        <v>2747</v>
      </c>
      <c r="D4496" t="s">
        <v>2160</v>
      </c>
      <c r="E4496" s="557" t="s">
        <v>25243</v>
      </c>
      <c r="F4496" s="226"/>
    </row>
    <row r="4497" spans="1:6">
      <c r="A4497">
        <v>7202</v>
      </c>
      <c r="B4497" t="s">
        <v>25244</v>
      </c>
      <c r="C4497" t="s">
        <v>2748</v>
      </c>
      <c r="D4497" t="s">
        <v>2160</v>
      </c>
      <c r="E4497" s="557" t="s">
        <v>13472</v>
      </c>
      <c r="F4497" s="225"/>
    </row>
    <row r="4498" spans="1:6">
      <c r="A4498">
        <v>7190</v>
      </c>
      <c r="B4498" t="s">
        <v>25245</v>
      </c>
      <c r="C4498" t="s">
        <v>2747</v>
      </c>
      <c r="D4498" t="s">
        <v>2160</v>
      </c>
      <c r="E4498" s="557" t="s">
        <v>8809</v>
      </c>
      <c r="F4498" s="226"/>
    </row>
    <row r="4499" spans="1:6">
      <c r="A4499">
        <v>34417</v>
      </c>
      <c r="B4499" t="s">
        <v>25246</v>
      </c>
      <c r="C4499" t="s">
        <v>2747</v>
      </c>
      <c r="D4499" t="s">
        <v>2160</v>
      </c>
      <c r="E4499" s="557" t="s">
        <v>11977</v>
      </c>
      <c r="F4499" s="225"/>
    </row>
    <row r="4500" spans="1:6">
      <c r="A4500">
        <v>7213</v>
      </c>
      <c r="B4500" t="s">
        <v>25247</v>
      </c>
      <c r="C4500" t="s">
        <v>2748</v>
      </c>
      <c r="D4500" t="s">
        <v>2160</v>
      </c>
      <c r="E4500" s="557" t="s">
        <v>8636</v>
      </c>
      <c r="F4500" s="226"/>
    </row>
    <row r="4501" spans="1:6">
      <c r="A4501">
        <v>7195</v>
      </c>
      <c r="B4501" t="s">
        <v>25248</v>
      </c>
      <c r="C4501" t="s">
        <v>2747</v>
      </c>
      <c r="D4501" t="s">
        <v>2160</v>
      </c>
      <c r="E4501" s="557" t="s">
        <v>25249</v>
      </c>
      <c r="F4501" s="225"/>
    </row>
    <row r="4502" spans="1:6">
      <c r="A4502">
        <v>7186</v>
      </c>
      <c r="B4502" t="s">
        <v>25250</v>
      </c>
      <c r="C4502" t="s">
        <v>2747</v>
      </c>
      <c r="D4502" t="s">
        <v>2746</v>
      </c>
      <c r="E4502" s="557" t="s">
        <v>25251</v>
      </c>
      <c r="F4502" s="226"/>
    </row>
    <row r="4503" spans="1:6">
      <c r="A4503">
        <v>7194</v>
      </c>
      <c r="B4503" t="s">
        <v>25252</v>
      </c>
      <c r="C4503" t="s">
        <v>2748</v>
      </c>
      <c r="D4503" t="s">
        <v>2160</v>
      </c>
      <c r="E4503" s="557" t="s">
        <v>22691</v>
      </c>
      <c r="F4503" s="225"/>
    </row>
    <row r="4504" spans="1:6">
      <c r="A4504">
        <v>7197</v>
      </c>
      <c r="B4504" t="s">
        <v>25253</v>
      </c>
      <c r="C4504" t="s">
        <v>2747</v>
      </c>
      <c r="D4504" t="s">
        <v>2160</v>
      </c>
      <c r="E4504" s="557" t="s">
        <v>25254</v>
      </c>
      <c r="F4504" s="226"/>
    </row>
    <row r="4505" spans="1:6">
      <c r="A4505">
        <v>7192</v>
      </c>
      <c r="B4505" t="s">
        <v>25255</v>
      </c>
      <c r="C4505" t="s">
        <v>2747</v>
      </c>
      <c r="D4505" t="s">
        <v>2160</v>
      </c>
      <c r="E4505" s="557" t="s">
        <v>25256</v>
      </c>
      <c r="F4505" s="225"/>
    </row>
    <row r="4506" spans="1:6">
      <c r="A4506">
        <v>7193</v>
      </c>
      <c r="B4506" t="s">
        <v>25257</v>
      </c>
      <c r="C4506" t="s">
        <v>2747</v>
      </c>
      <c r="D4506" t="s">
        <v>2160</v>
      </c>
      <c r="E4506" s="557" t="s">
        <v>15017</v>
      </c>
      <c r="F4506" s="226"/>
    </row>
    <row r="4507" spans="1:6">
      <c r="A4507">
        <v>7189</v>
      </c>
      <c r="B4507" t="s">
        <v>25258</v>
      </c>
      <c r="C4507" t="s">
        <v>2747</v>
      </c>
      <c r="D4507" t="s">
        <v>2160</v>
      </c>
      <c r="E4507" s="557" t="s">
        <v>25259</v>
      </c>
      <c r="F4507" s="225"/>
    </row>
    <row r="4508" spans="1:6">
      <c r="A4508">
        <v>7198</v>
      </c>
      <c r="B4508" t="s">
        <v>25260</v>
      </c>
      <c r="C4508" t="s">
        <v>2748</v>
      </c>
      <c r="D4508" t="s">
        <v>2160</v>
      </c>
      <c r="E4508" s="557" t="s">
        <v>25261</v>
      </c>
      <c r="F4508" s="226"/>
    </row>
    <row r="4509" spans="1:6">
      <c r="A4509">
        <v>34402</v>
      </c>
      <c r="B4509" t="s">
        <v>25260</v>
      </c>
      <c r="C4509" t="s">
        <v>2747</v>
      </c>
      <c r="D4509" t="s">
        <v>2160</v>
      </c>
      <c r="E4509" s="557" t="s">
        <v>25262</v>
      </c>
      <c r="F4509" s="225"/>
    </row>
    <row r="4510" spans="1:6">
      <c r="A4510">
        <v>7245</v>
      </c>
      <c r="B4510" t="s">
        <v>25263</v>
      </c>
      <c r="C4510" t="s">
        <v>2747</v>
      </c>
      <c r="D4510" t="s">
        <v>2160</v>
      </c>
      <c r="E4510" s="557" t="s">
        <v>18680</v>
      </c>
      <c r="F4510" s="226"/>
    </row>
    <row r="4511" spans="1:6">
      <c r="A4511">
        <v>34425</v>
      </c>
      <c r="B4511" t="s">
        <v>25264</v>
      </c>
      <c r="C4511" t="s">
        <v>2747</v>
      </c>
      <c r="D4511" t="s">
        <v>2160</v>
      </c>
      <c r="E4511" s="557" t="s">
        <v>25265</v>
      </c>
      <c r="F4511" s="225"/>
    </row>
    <row r="4512" spans="1:6">
      <c r="A4512">
        <v>7223</v>
      </c>
      <c r="B4512" t="s">
        <v>25266</v>
      </c>
      <c r="C4512" t="s">
        <v>2747</v>
      </c>
      <c r="D4512" t="s">
        <v>2160</v>
      </c>
      <c r="E4512" s="557" t="s">
        <v>25267</v>
      </c>
      <c r="F4512" s="226"/>
    </row>
    <row r="4513" spans="1:6">
      <c r="A4513">
        <v>7234</v>
      </c>
      <c r="B4513" t="s">
        <v>25268</v>
      </c>
      <c r="C4513" t="s">
        <v>2747</v>
      </c>
      <c r="D4513" t="s">
        <v>2160</v>
      </c>
      <c r="E4513" s="557" t="s">
        <v>25269</v>
      </c>
      <c r="F4513" s="225"/>
    </row>
    <row r="4514" spans="1:6">
      <c r="A4514">
        <v>7224</v>
      </c>
      <c r="B4514" t="s">
        <v>25270</v>
      </c>
      <c r="C4514" t="s">
        <v>2747</v>
      </c>
      <c r="D4514" t="s">
        <v>2160</v>
      </c>
      <c r="E4514" s="557" t="s">
        <v>25271</v>
      </c>
      <c r="F4514" s="226"/>
    </row>
    <row r="4515" spans="1:6">
      <c r="A4515">
        <v>7221</v>
      </c>
      <c r="B4515" t="s">
        <v>25272</v>
      </c>
      <c r="C4515" t="s">
        <v>2748</v>
      </c>
      <c r="D4515" t="s">
        <v>2160</v>
      </c>
      <c r="E4515" s="557" t="s">
        <v>16618</v>
      </c>
      <c r="F4515" s="225"/>
    </row>
    <row r="4516" spans="1:6">
      <c r="A4516">
        <v>7225</v>
      </c>
      <c r="B4516" t="s">
        <v>25273</v>
      </c>
      <c r="C4516" t="s">
        <v>2747</v>
      </c>
      <c r="D4516" t="s">
        <v>2160</v>
      </c>
      <c r="E4516" s="557" t="s">
        <v>25274</v>
      </c>
      <c r="F4516" s="226"/>
    </row>
    <row r="4517" spans="1:6">
      <c r="A4517">
        <v>7226</v>
      </c>
      <c r="B4517" t="s">
        <v>25275</v>
      </c>
      <c r="C4517" t="s">
        <v>2747</v>
      </c>
      <c r="D4517" t="s">
        <v>2160</v>
      </c>
      <c r="E4517" s="557" t="s">
        <v>25276</v>
      </c>
      <c r="F4517" s="225"/>
    </row>
    <row r="4518" spans="1:6">
      <c r="A4518">
        <v>7236</v>
      </c>
      <c r="B4518" t="s">
        <v>25277</v>
      </c>
      <c r="C4518" t="s">
        <v>2747</v>
      </c>
      <c r="D4518" t="s">
        <v>2160</v>
      </c>
      <c r="E4518" s="557" t="s">
        <v>25278</v>
      </c>
      <c r="F4518" s="226"/>
    </row>
    <row r="4519" spans="1:6">
      <c r="A4519">
        <v>7227</v>
      </c>
      <c r="B4519" t="s">
        <v>25279</v>
      </c>
      <c r="C4519" t="s">
        <v>2747</v>
      </c>
      <c r="D4519" t="s">
        <v>2160</v>
      </c>
      <c r="E4519" s="557" t="s">
        <v>25280</v>
      </c>
      <c r="F4519" s="225"/>
    </row>
    <row r="4520" spans="1:6">
      <c r="A4520">
        <v>7212</v>
      </c>
      <c r="B4520" t="s">
        <v>25281</v>
      </c>
      <c r="C4520" t="s">
        <v>2747</v>
      </c>
      <c r="D4520" t="s">
        <v>2160</v>
      </c>
      <c r="E4520" s="557" t="s">
        <v>25282</v>
      </c>
      <c r="F4520" s="226"/>
    </row>
    <row r="4521" spans="1:6">
      <c r="A4521">
        <v>7229</v>
      </c>
      <c r="B4521" t="s">
        <v>25283</v>
      </c>
      <c r="C4521" t="s">
        <v>2747</v>
      </c>
      <c r="D4521" t="s">
        <v>2160</v>
      </c>
      <c r="E4521" s="557" t="s">
        <v>19296</v>
      </c>
      <c r="F4521" s="225"/>
    </row>
    <row r="4522" spans="1:6">
      <c r="A4522">
        <v>7230</v>
      </c>
      <c r="B4522" t="s">
        <v>25284</v>
      </c>
      <c r="C4522" t="s">
        <v>2747</v>
      </c>
      <c r="D4522" t="s">
        <v>2160</v>
      </c>
      <c r="E4522" s="557" t="s">
        <v>25285</v>
      </c>
      <c r="F4522" s="226"/>
    </row>
    <row r="4523" spans="1:6">
      <c r="A4523">
        <v>7231</v>
      </c>
      <c r="B4523" t="s">
        <v>25286</v>
      </c>
      <c r="C4523" t="s">
        <v>2747</v>
      </c>
      <c r="D4523" t="s">
        <v>2160</v>
      </c>
      <c r="E4523" s="557" t="s">
        <v>25287</v>
      </c>
      <c r="F4523" s="225"/>
    </row>
    <row r="4524" spans="1:6">
      <c r="A4524">
        <v>7220</v>
      </c>
      <c r="B4524" t="s">
        <v>25288</v>
      </c>
      <c r="C4524" t="s">
        <v>2747</v>
      </c>
      <c r="D4524" t="s">
        <v>2160</v>
      </c>
      <c r="E4524" s="557" t="s">
        <v>25289</v>
      </c>
      <c r="F4524" s="226"/>
    </row>
    <row r="4525" spans="1:6">
      <c r="A4525">
        <v>34447</v>
      </c>
      <c r="B4525" t="s">
        <v>25290</v>
      </c>
      <c r="C4525" t="s">
        <v>2747</v>
      </c>
      <c r="D4525" t="s">
        <v>2160</v>
      </c>
      <c r="E4525" s="557" t="s">
        <v>25291</v>
      </c>
      <c r="F4525" s="225"/>
    </row>
    <row r="4526" spans="1:6">
      <c r="A4526">
        <v>7233</v>
      </c>
      <c r="B4526" t="s">
        <v>25292</v>
      </c>
      <c r="C4526" t="s">
        <v>2747</v>
      </c>
      <c r="D4526" t="s">
        <v>2160</v>
      </c>
      <c r="E4526" s="557" t="s">
        <v>25293</v>
      </c>
      <c r="F4526" s="226"/>
    </row>
    <row r="4527" spans="1:6">
      <c r="A4527">
        <v>40740</v>
      </c>
      <c r="B4527" t="s">
        <v>25294</v>
      </c>
      <c r="C4527" t="s">
        <v>2748</v>
      </c>
      <c r="D4527" t="s">
        <v>2749</v>
      </c>
      <c r="E4527" s="557" t="s">
        <v>25295</v>
      </c>
      <c r="F4527" s="225"/>
    </row>
    <row r="4528" spans="1:6">
      <c r="A4528">
        <v>25007</v>
      </c>
      <c r="B4528" t="s">
        <v>25296</v>
      </c>
      <c r="C4528" t="s">
        <v>2748</v>
      </c>
      <c r="D4528" t="s">
        <v>2749</v>
      </c>
      <c r="E4528" s="557" t="s">
        <v>24571</v>
      </c>
      <c r="F4528" s="226"/>
    </row>
    <row r="4529" spans="1:6">
      <c r="A4529">
        <v>43071</v>
      </c>
      <c r="B4529" t="s">
        <v>25297</v>
      </c>
      <c r="C4529" t="s">
        <v>2748</v>
      </c>
      <c r="D4529" t="s">
        <v>2749</v>
      </c>
      <c r="E4529" s="557" t="s">
        <v>25298</v>
      </c>
      <c r="F4529" s="225"/>
    </row>
    <row r="4530" spans="1:6">
      <c r="A4530">
        <v>39520</v>
      </c>
      <c r="B4530" t="s">
        <v>25299</v>
      </c>
      <c r="C4530" t="s">
        <v>2748</v>
      </c>
      <c r="D4530" t="s">
        <v>2749</v>
      </c>
      <c r="E4530" s="557" t="s">
        <v>15608</v>
      </c>
      <c r="F4530" s="226"/>
    </row>
    <row r="4531" spans="1:6">
      <c r="A4531">
        <v>39521</v>
      </c>
      <c r="B4531" t="s">
        <v>25300</v>
      </c>
      <c r="C4531" t="s">
        <v>2748</v>
      </c>
      <c r="D4531" t="s">
        <v>2749</v>
      </c>
      <c r="E4531" s="557" t="s">
        <v>25301</v>
      </c>
      <c r="F4531" s="225"/>
    </row>
    <row r="4532" spans="1:6">
      <c r="A4532">
        <v>39522</v>
      </c>
      <c r="B4532" t="s">
        <v>25302</v>
      </c>
      <c r="C4532" t="s">
        <v>2748</v>
      </c>
      <c r="D4532" t="s">
        <v>2749</v>
      </c>
      <c r="E4532" s="557" t="s">
        <v>25303</v>
      </c>
      <c r="F4532" s="226"/>
    </row>
    <row r="4533" spans="1:6">
      <c r="A4533">
        <v>7243</v>
      </c>
      <c r="B4533" t="s">
        <v>25304</v>
      </c>
      <c r="C4533" t="s">
        <v>2748</v>
      </c>
      <c r="D4533" t="s">
        <v>2749</v>
      </c>
      <c r="E4533" s="557" t="s">
        <v>25305</v>
      </c>
      <c r="F4533" s="225"/>
    </row>
    <row r="4534" spans="1:6">
      <c r="A4534">
        <v>11067</v>
      </c>
      <c r="B4534" t="s">
        <v>25306</v>
      </c>
      <c r="C4534" t="s">
        <v>2747</v>
      </c>
      <c r="D4534" t="s">
        <v>2749</v>
      </c>
      <c r="E4534" s="557" t="s">
        <v>25307</v>
      </c>
      <c r="F4534" s="226"/>
    </row>
    <row r="4535" spans="1:6">
      <c r="A4535">
        <v>11068</v>
      </c>
      <c r="B4535" t="s">
        <v>25308</v>
      </c>
      <c r="C4535" t="s">
        <v>2747</v>
      </c>
      <c r="D4535" t="s">
        <v>2749</v>
      </c>
      <c r="E4535" s="557" t="s">
        <v>25309</v>
      </c>
      <c r="F4535" s="225"/>
    </row>
    <row r="4536" spans="1:6">
      <c r="A4536">
        <v>7246</v>
      </c>
      <c r="B4536" t="s">
        <v>25310</v>
      </c>
      <c r="C4536" t="s">
        <v>2747</v>
      </c>
      <c r="D4536" t="s">
        <v>2160</v>
      </c>
      <c r="E4536" s="557" t="s">
        <v>25311</v>
      </c>
      <c r="F4536" s="226"/>
    </row>
    <row r="4537" spans="1:6">
      <c r="A4537">
        <v>12869</v>
      </c>
      <c r="B4537" t="s">
        <v>25312</v>
      </c>
      <c r="C4537" t="s">
        <v>2745</v>
      </c>
      <c r="D4537" t="s">
        <v>2160</v>
      </c>
      <c r="E4537" s="557" t="s">
        <v>9260</v>
      </c>
      <c r="F4537" s="225"/>
    </row>
    <row r="4538" spans="1:6">
      <c r="A4538">
        <v>41097</v>
      </c>
      <c r="B4538" t="s">
        <v>25313</v>
      </c>
      <c r="C4538" t="s">
        <v>2754</v>
      </c>
      <c r="D4538" t="s">
        <v>2160</v>
      </c>
      <c r="E4538" s="557" t="s">
        <v>25314</v>
      </c>
      <c r="F4538" s="226"/>
    </row>
    <row r="4539" spans="1:6">
      <c r="A4539">
        <v>1574</v>
      </c>
      <c r="B4539" t="s">
        <v>25315</v>
      </c>
      <c r="C4539" t="s">
        <v>2747</v>
      </c>
      <c r="D4539" t="s">
        <v>2160</v>
      </c>
      <c r="E4539" s="557" t="s">
        <v>4771</v>
      </c>
      <c r="F4539" s="225"/>
    </row>
    <row r="4540" spans="1:6">
      <c r="A4540">
        <v>1581</v>
      </c>
      <c r="B4540" t="s">
        <v>25316</v>
      </c>
      <c r="C4540" t="s">
        <v>2747</v>
      </c>
      <c r="D4540" t="s">
        <v>2160</v>
      </c>
      <c r="E4540" s="557" t="s">
        <v>8921</v>
      </c>
      <c r="F4540" s="226"/>
    </row>
    <row r="4541" spans="1:6">
      <c r="A4541">
        <v>1575</v>
      </c>
      <c r="B4541" t="s">
        <v>25317</v>
      </c>
      <c r="C4541" t="s">
        <v>2747</v>
      </c>
      <c r="D4541" t="s">
        <v>2160</v>
      </c>
      <c r="E4541" s="557" t="s">
        <v>8807</v>
      </c>
      <c r="F4541" s="225"/>
    </row>
    <row r="4542" spans="1:6">
      <c r="A4542">
        <v>1570</v>
      </c>
      <c r="B4542" t="s">
        <v>25318</v>
      </c>
      <c r="C4542" t="s">
        <v>2747</v>
      </c>
      <c r="D4542" t="s">
        <v>2160</v>
      </c>
      <c r="E4542" s="557" t="s">
        <v>8844</v>
      </c>
      <c r="F4542" s="226"/>
    </row>
    <row r="4543" spans="1:6">
      <c r="A4543">
        <v>1576</v>
      </c>
      <c r="B4543" t="s">
        <v>25319</v>
      </c>
      <c r="C4543" t="s">
        <v>2747</v>
      </c>
      <c r="D4543" t="s">
        <v>2160</v>
      </c>
      <c r="E4543" s="557" t="s">
        <v>5062</v>
      </c>
      <c r="F4543" s="225"/>
    </row>
    <row r="4544" spans="1:6">
      <c r="A4544">
        <v>1577</v>
      </c>
      <c r="B4544" t="s">
        <v>25320</v>
      </c>
      <c r="C4544" t="s">
        <v>2747</v>
      </c>
      <c r="D4544" t="s">
        <v>2160</v>
      </c>
      <c r="E4544" s="557" t="s">
        <v>4758</v>
      </c>
      <c r="F4544" s="226"/>
    </row>
    <row r="4545" spans="1:6">
      <c r="A4545">
        <v>1571</v>
      </c>
      <c r="B4545" t="s">
        <v>25321</v>
      </c>
      <c r="C4545" t="s">
        <v>2747</v>
      </c>
      <c r="D4545" t="s">
        <v>2160</v>
      </c>
      <c r="E4545" s="557" t="s">
        <v>20309</v>
      </c>
      <c r="F4545" s="225"/>
    </row>
    <row r="4546" spans="1:6">
      <c r="A4546">
        <v>1578</v>
      </c>
      <c r="B4546" t="s">
        <v>25322</v>
      </c>
      <c r="C4546" t="s">
        <v>2747</v>
      </c>
      <c r="D4546" t="s">
        <v>2160</v>
      </c>
      <c r="E4546" s="557" t="s">
        <v>5841</v>
      </c>
      <c r="F4546" s="226"/>
    </row>
    <row r="4547" spans="1:6">
      <c r="A4547">
        <v>1573</v>
      </c>
      <c r="B4547" t="s">
        <v>25323</v>
      </c>
      <c r="C4547" t="s">
        <v>2747</v>
      </c>
      <c r="D4547" t="s">
        <v>2160</v>
      </c>
      <c r="E4547" s="557" t="s">
        <v>12315</v>
      </c>
      <c r="F4547" s="225"/>
    </row>
    <row r="4548" spans="1:6">
      <c r="A4548">
        <v>1579</v>
      </c>
      <c r="B4548" t="s">
        <v>25324</v>
      </c>
      <c r="C4548" t="s">
        <v>2747</v>
      </c>
      <c r="D4548" t="s">
        <v>2160</v>
      </c>
      <c r="E4548" s="557" t="s">
        <v>6507</v>
      </c>
      <c r="F4548" s="226"/>
    </row>
    <row r="4549" spans="1:6">
      <c r="A4549">
        <v>1580</v>
      </c>
      <c r="B4549" t="s">
        <v>25325</v>
      </c>
      <c r="C4549" t="s">
        <v>2747</v>
      </c>
      <c r="D4549" t="s">
        <v>2160</v>
      </c>
      <c r="E4549" s="557" t="s">
        <v>6536</v>
      </c>
      <c r="F4549" s="225"/>
    </row>
    <row r="4550" spans="1:6">
      <c r="A4550">
        <v>39321</v>
      </c>
      <c r="B4550" t="s">
        <v>25326</v>
      </c>
      <c r="C4550" t="s">
        <v>2747</v>
      </c>
      <c r="D4550" t="s">
        <v>2160</v>
      </c>
      <c r="E4550" s="557" t="s">
        <v>12402</v>
      </c>
      <c r="F4550" s="226"/>
    </row>
    <row r="4551" spans="1:6">
      <c r="A4551">
        <v>39319</v>
      </c>
      <c r="B4551" t="s">
        <v>25327</v>
      </c>
      <c r="C4551" t="s">
        <v>2747</v>
      </c>
      <c r="D4551" t="s">
        <v>2160</v>
      </c>
      <c r="E4551" s="557" t="s">
        <v>11727</v>
      </c>
      <c r="F4551" s="225"/>
    </row>
    <row r="4552" spans="1:6">
      <c r="A4552">
        <v>39320</v>
      </c>
      <c r="B4552" t="s">
        <v>25328</v>
      </c>
      <c r="C4552" t="s">
        <v>2747</v>
      </c>
      <c r="D4552" t="s">
        <v>2160</v>
      </c>
      <c r="E4552" s="557" t="s">
        <v>12292</v>
      </c>
      <c r="F4552" s="226"/>
    </row>
    <row r="4553" spans="1:6">
      <c r="A4553">
        <v>1591</v>
      </c>
      <c r="B4553" t="s">
        <v>25329</v>
      </c>
      <c r="C4553" t="s">
        <v>2747</v>
      </c>
      <c r="D4553" t="s">
        <v>2160</v>
      </c>
      <c r="E4553" s="557" t="s">
        <v>12185</v>
      </c>
      <c r="F4553" s="225"/>
    </row>
    <row r="4554" spans="1:6">
      <c r="A4554">
        <v>1547</v>
      </c>
      <c r="B4554" t="s">
        <v>25330</v>
      </c>
      <c r="C4554" t="s">
        <v>2747</v>
      </c>
      <c r="D4554" t="s">
        <v>2160</v>
      </c>
      <c r="E4554" s="557" t="s">
        <v>25331</v>
      </c>
      <c r="F4554" s="226"/>
    </row>
    <row r="4555" spans="1:6">
      <c r="A4555">
        <v>38196</v>
      </c>
      <c r="B4555" t="s">
        <v>25332</v>
      </c>
      <c r="C4555" t="s">
        <v>2747</v>
      </c>
      <c r="D4555" t="s">
        <v>2160</v>
      </c>
      <c r="E4555" s="557" t="s">
        <v>12630</v>
      </c>
      <c r="F4555" s="225"/>
    </row>
    <row r="4556" spans="1:6">
      <c r="A4556">
        <v>1543</v>
      </c>
      <c r="B4556" t="s">
        <v>25333</v>
      </c>
      <c r="C4556" t="s">
        <v>2747</v>
      </c>
      <c r="D4556" t="s">
        <v>2160</v>
      </c>
      <c r="E4556" s="557" t="s">
        <v>25334</v>
      </c>
      <c r="F4556" s="226"/>
    </row>
    <row r="4557" spans="1:6">
      <c r="A4557">
        <v>1585</v>
      </c>
      <c r="B4557" t="s">
        <v>25335</v>
      </c>
      <c r="C4557" t="s">
        <v>2747</v>
      </c>
      <c r="D4557" t="s">
        <v>2160</v>
      </c>
      <c r="E4557" s="557" t="s">
        <v>5841</v>
      </c>
      <c r="F4557" s="225"/>
    </row>
    <row r="4558" spans="1:6">
      <c r="A4558">
        <v>1593</v>
      </c>
      <c r="B4558" t="s">
        <v>25336</v>
      </c>
      <c r="C4558" t="s">
        <v>2747</v>
      </c>
      <c r="D4558" t="s">
        <v>2160</v>
      </c>
      <c r="E4558" s="557" t="s">
        <v>19310</v>
      </c>
      <c r="F4558" s="226"/>
    </row>
    <row r="4559" spans="1:6">
      <c r="A4559">
        <v>11838</v>
      </c>
      <c r="B4559" t="s">
        <v>25337</v>
      </c>
      <c r="C4559" t="s">
        <v>2747</v>
      </c>
      <c r="D4559" t="s">
        <v>2160</v>
      </c>
      <c r="E4559" s="557" t="s">
        <v>25338</v>
      </c>
      <c r="F4559" s="225"/>
    </row>
    <row r="4560" spans="1:6">
      <c r="A4560">
        <v>1594</v>
      </c>
      <c r="B4560" t="s">
        <v>25339</v>
      </c>
      <c r="C4560" t="s">
        <v>2747</v>
      </c>
      <c r="D4560" t="s">
        <v>2160</v>
      </c>
      <c r="E4560" s="557" t="s">
        <v>12104</v>
      </c>
      <c r="F4560" s="226"/>
    </row>
    <row r="4561" spans="1:6">
      <c r="A4561">
        <v>1586</v>
      </c>
      <c r="B4561" t="s">
        <v>25340</v>
      </c>
      <c r="C4561" t="s">
        <v>2747</v>
      </c>
      <c r="D4561" t="s">
        <v>2160</v>
      </c>
      <c r="E4561" s="557" t="s">
        <v>7757</v>
      </c>
      <c r="F4561" s="225"/>
    </row>
    <row r="4562" spans="1:6">
      <c r="A4562">
        <v>11839</v>
      </c>
      <c r="B4562" t="s">
        <v>25341</v>
      </c>
      <c r="C4562" t="s">
        <v>2747</v>
      </c>
      <c r="D4562" t="s">
        <v>2160</v>
      </c>
      <c r="E4562" s="557" t="s">
        <v>18854</v>
      </c>
      <c r="F4562" s="226"/>
    </row>
    <row r="4563" spans="1:6">
      <c r="A4563">
        <v>1587</v>
      </c>
      <c r="B4563" t="s">
        <v>25342</v>
      </c>
      <c r="C4563" t="s">
        <v>2747</v>
      </c>
      <c r="D4563" t="s">
        <v>2160</v>
      </c>
      <c r="E4563" s="557" t="s">
        <v>6958</v>
      </c>
      <c r="F4563" s="225"/>
    </row>
    <row r="4564" spans="1:6">
      <c r="A4564">
        <v>1545</v>
      </c>
      <c r="B4564" t="s">
        <v>25343</v>
      </c>
      <c r="C4564" t="s">
        <v>2747</v>
      </c>
      <c r="D4564" t="s">
        <v>2160</v>
      </c>
      <c r="E4564" s="557" t="s">
        <v>18847</v>
      </c>
      <c r="F4564" s="226"/>
    </row>
    <row r="4565" spans="1:6">
      <c r="A4565">
        <v>1588</v>
      </c>
      <c r="B4565" t="s">
        <v>25344</v>
      </c>
      <c r="C4565" t="s">
        <v>2747</v>
      </c>
      <c r="D4565" t="s">
        <v>2160</v>
      </c>
      <c r="E4565" s="557" t="s">
        <v>8893</v>
      </c>
      <c r="F4565" s="225"/>
    </row>
    <row r="4566" spans="1:6">
      <c r="A4566">
        <v>1535</v>
      </c>
      <c r="B4566" t="s">
        <v>25345</v>
      </c>
      <c r="C4566" t="s">
        <v>2747</v>
      </c>
      <c r="D4566" t="s">
        <v>2160</v>
      </c>
      <c r="E4566" s="557" t="s">
        <v>25346</v>
      </c>
      <c r="F4566" s="226"/>
    </row>
    <row r="4567" spans="1:6">
      <c r="A4567">
        <v>1589</v>
      </c>
      <c r="B4567" t="s">
        <v>25347</v>
      </c>
      <c r="C4567" t="s">
        <v>2747</v>
      </c>
      <c r="D4567" t="s">
        <v>2160</v>
      </c>
      <c r="E4567" s="557" t="s">
        <v>18668</v>
      </c>
      <c r="F4567" s="225"/>
    </row>
    <row r="4568" spans="1:6">
      <c r="A4568">
        <v>1546</v>
      </c>
      <c r="B4568" t="s">
        <v>25348</v>
      </c>
      <c r="C4568" t="s">
        <v>2747</v>
      </c>
      <c r="D4568" t="s">
        <v>2160</v>
      </c>
      <c r="E4568" s="557" t="s">
        <v>12661</v>
      </c>
      <c r="F4568" s="226"/>
    </row>
    <row r="4569" spans="1:6">
      <c r="A4569">
        <v>1590</v>
      </c>
      <c r="B4569" t="s">
        <v>25349</v>
      </c>
      <c r="C4569" t="s">
        <v>2747</v>
      </c>
      <c r="D4569" t="s">
        <v>2160</v>
      </c>
      <c r="E4569" s="557" t="s">
        <v>12051</v>
      </c>
      <c r="F4569" s="225"/>
    </row>
    <row r="4570" spans="1:6">
      <c r="A4570">
        <v>1542</v>
      </c>
      <c r="B4570" t="s">
        <v>25350</v>
      </c>
      <c r="C4570" t="s">
        <v>2747</v>
      </c>
      <c r="D4570" t="s">
        <v>2160</v>
      </c>
      <c r="E4570" s="557" t="s">
        <v>11793</v>
      </c>
      <c r="F4570" s="226"/>
    </row>
    <row r="4571" spans="1:6">
      <c r="A4571">
        <v>38415</v>
      </c>
      <c r="B4571" t="s">
        <v>25351</v>
      </c>
      <c r="C4571" t="s">
        <v>2747</v>
      </c>
      <c r="D4571" t="s">
        <v>2160</v>
      </c>
      <c r="E4571" s="557" t="s">
        <v>25352</v>
      </c>
      <c r="F4571" s="225"/>
    </row>
    <row r="4572" spans="1:6">
      <c r="A4572">
        <v>38414</v>
      </c>
      <c r="B4572" t="s">
        <v>25353</v>
      </c>
      <c r="C4572" t="s">
        <v>2747</v>
      </c>
      <c r="D4572" t="s">
        <v>2160</v>
      </c>
      <c r="E4572" s="557" t="s">
        <v>25354</v>
      </c>
      <c r="F4572" s="226"/>
    </row>
    <row r="4573" spans="1:6">
      <c r="A4573">
        <v>38128</v>
      </c>
      <c r="B4573" t="s">
        <v>25355</v>
      </c>
      <c r="C4573" t="s">
        <v>2752</v>
      </c>
      <c r="D4573" t="s">
        <v>2746</v>
      </c>
      <c r="E4573" s="557" t="s">
        <v>8386</v>
      </c>
      <c r="F4573" s="225"/>
    </row>
    <row r="4574" spans="1:6">
      <c r="A4574">
        <v>7253</v>
      </c>
      <c r="B4574" t="s">
        <v>25356</v>
      </c>
      <c r="C4574" t="s">
        <v>2750</v>
      </c>
      <c r="D4574" t="s">
        <v>2160</v>
      </c>
      <c r="E4574" s="557" t="s">
        <v>25357</v>
      </c>
      <c r="F4574" s="226"/>
    </row>
    <row r="4575" spans="1:6">
      <c r="A4575">
        <v>4806</v>
      </c>
      <c r="B4575" t="s">
        <v>25358</v>
      </c>
      <c r="C4575" t="s">
        <v>2751</v>
      </c>
      <c r="D4575" t="s">
        <v>2160</v>
      </c>
      <c r="E4575" s="557" t="s">
        <v>8897</v>
      </c>
      <c r="F4575" s="225"/>
    </row>
    <row r="4576" spans="1:6">
      <c r="A4576">
        <v>34401</v>
      </c>
      <c r="B4576" t="s">
        <v>25359</v>
      </c>
      <c r="C4576" t="s">
        <v>2747</v>
      </c>
      <c r="D4576" t="s">
        <v>2160</v>
      </c>
      <c r="E4576" s="557" t="s">
        <v>7896</v>
      </c>
      <c r="F4576" s="226"/>
    </row>
    <row r="4577" spans="1:6">
      <c r="A4577">
        <v>7260</v>
      </c>
      <c r="B4577" t="s">
        <v>25360</v>
      </c>
      <c r="C4577" t="s">
        <v>2747</v>
      </c>
      <c r="D4577" t="s">
        <v>2160</v>
      </c>
      <c r="E4577" s="557" t="s">
        <v>8944</v>
      </c>
      <c r="F4577" s="225"/>
    </row>
    <row r="4578" spans="1:6">
      <c r="A4578">
        <v>7256</v>
      </c>
      <c r="B4578" t="s">
        <v>25361</v>
      </c>
      <c r="C4578" t="s">
        <v>2747</v>
      </c>
      <c r="D4578" t="s">
        <v>2160</v>
      </c>
      <c r="E4578" s="557" t="s">
        <v>11591</v>
      </c>
      <c r="F4578" s="226"/>
    </row>
    <row r="4579" spans="1:6">
      <c r="A4579">
        <v>7258</v>
      </c>
      <c r="B4579" t="s">
        <v>25362</v>
      </c>
      <c r="C4579" t="s">
        <v>2747</v>
      </c>
      <c r="D4579" t="s">
        <v>2160</v>
      </c>
      <c r="E4579" s="557" t="s">
        <v>5039</v>
      </c>
      <c r="F4579" s="225"/>
    </row>
    <row r="4580" spans="1:6">
      <c r="A4580">
        <v>34400</v>
      </c>
      <c r="B4580" t="s">
        <v>25363</v>
      </c>
      <c r="C4580" t="s">
        <v>2747</v>
      </c>
      <c r="D4580" t="s">
        <v>2160</v>
      </c>
      <c r="E4580" s="557" t="s">
        <v>4288</v>
      </c>
      <c r="F4580" s="226"/>
    </row>
    <row r="4581" spans="1:6">
      <c r="A4581">
        <v>10617</v>
      </c>
      <c r="B4581" t="s">
        <v>25364</v>
      </c>
      <c r="C4581" t="s">
        <v>2747</v>
      </c>
      <c r="D4581" t="s">
        <v>2160</v>
      </c>
      <c r="E4581" s="557" t="s">
        <v>9652</v>
      </c>
      <c r="F4581" s="225"/>
    </row>
    <row r="4582" spans="1:6">
      <c r="A4582">
        <v>7274</v>
      </c>
      <c r="B4582" t="s">
        <v>25365</v>
      </c>
      <c r="C4582" t="s">
        <v>2747</v>
      </c>
      <c r="D4582" t="s">
        <v>2749</v>
      </c>
      <c r="E4582" s="557" t="s">
        <v>12551</v>
      </c>
      <c r="F4582" s="226"/>
    </row>
    <row r="4583" spans="1:6">
      <c r="A4583">
        <v>11663</v>
      </c>
      <c r="B4583" t="s">
        <v>25366</v>
      </c>
      <c r="C4583" t="s">
        <v>2747</v>
      </c>
      <c r="D4583" t="s">
        <v>2749</v>
      </c>
      <c r="E4583" s="557" t="s">
        <v>17980</v>
      </c>
      <c r="F4583" s="225"/>
    </row>
    <row r="4584" spans="1:6">
      <c r="A4584">
        <v>154</v>
      </c>
      <c r="B4584" t="s">
        <v>25367</v>
      </c>
      <c r="C4584" t="s">
        <v>2753</v>
      </c>
      <c r="D4584" t="s">
        <v>2160</v>
      </c>
      <c r="E4584" s="557" t="s">
        <v>25368</v>
      </c>
      <c r="F4584" s="226"/>
    </row>
    <row r="4585" spans="1:6">
      <c r="A4585">
        <v>38121</v>
      </c>
      <c r="B4585" t="s">
        <v>25369</v>
      </c>
      <c r="C4585" t="s">
        <v>2753</v>
      </c>
      <c r="D4585" t="s">
        <v>2160</v>
      </c>
      <c r="E4585" s="557" t="s">
        <v>11894</v>
      </c>
      <c r="F4585" s="225"/>
    </row>
    <row r="4586" spans="1:6">
      <c r="A4586">
        <v>43776</v>
      </c>
      <c r="B4586" t="s">
        <v>25370</v>
      </c>
      <c r="C4586" t="s">
        <v>2753</v>
      </c>
      <c r="D4586" t="s">
        <v>2160</v>
      </c>
      <c r="E4586" s="557" t="s">
        <v>8982</v>
      </c>
      <c r="F4586" s="226"/>
    </row>
    <row r="4587" spans="1:6">
      <c r="A4587">
        <v>7343</v>
      </c>
      <c r="B4587" t="s">
        <v>25371</v>
      </c>
      <c r="C4587" t="s">
        <v>2753</v>
      </c>
      <c r="D4587" t="s">
        <v>2160</v>
      </c>
      <c r="E4587" s="557" t="s">
        <v>12326</v>
      </c>
      <c r="F4587" s="225"/>
    </row>
    <row r="4588" spans="1:6">
      <c r="A4588">
        <v>7350</v>
      </c>
      <c r="B4588" t="s">
        <v>25372</v>
      </c>
      <c r="C4588" t="s">
        <v>2753</v>
      </c>
      <c r="D4588" t="s">
        <v>2160</v>
      </c>
      <c r="E4588" s="557" t="s">
        <v>18237</v>
      </c>
      <c r="F4588" s="226"/>
    </row>
    <row r="4589" spans="1:6">
      <c r="A4589">
        <v>7348</v>
      </c>
      <c r="B4589" t="s">
        <v>25373</v>
      </c>
      <c r="C4589" t="s">
        <v>2753</v>
      </c>
      <c r="D4589" t="s">
        <v>2160</v>
      </c>
      <c r="E4589" s="557" t="s">
        <v>12038</v>
      </c>
      <c r="F4589" s="225"/>
    </row>
    <row r="4590" spans="1:6">
      <c r="A4590">
        <v>7356</v>
      </c>
      <c r="B4590" t="s">
        <v>25374</v>
      </c>
      <c r="C4590" t="s">
        <v>2753</v>
      </c>
      <c r="D4590" t="s">
        <v>2160</v>
      </c>
      <c r="E4590" s="557" t="s">
        <v>13159</v>
      </c>
      <c r="F4590" s="226"/>
    </row>
    <row r="4591" spans="1:6">
      <c r="A4591">
        <v>7313</v>
      </c>
      <c r="B4591" t="s">
        <v>25375</v>
      </c>
      <c r="C4591" t="s">
        <v>2753</v>
      </c>
      <c r="D4591" t="s">
        <v>2160</v>
      </c>
      <c r="E4591" s="557" t="s">
        <v>5763</v>
      </c>
      <c r="F4591" s="225"/>
    </row>
    <row r="4592" spans="1:6">
      <c r="A4592">
        <v>7319</v>
      </c>
      <c r="B4592" t="s">
        <v>25376</v>
      </c>
      <c r="C4592" t="s">
        <v>2753</v>
      </c>
      <c r="D4592" t="s">
        <v>2160</v>
      </c>
      <c r="E4592" s="557" t="s">
        <v>11226</v>
      </c>
      <c r="F4592" s="226"/>
    </row>
    <row r="4593" spans="1:6">
      <c r="A4593">
        <v>7314</v>
      </c>
      <c r="B4593" t="s">
        <v>25377</v>
      </c>
      <c r="C4593" t="s">
        <v>2753</v>
      </c>
      <c r="D4593" t="s">
        <v>2160</v>
      </c>
      <c r="E4593" s="557" t="s">
        <v>12742</v>
      </c>
      <c r="F4593" s="225"/>
    </row>
    <row r="4594" spans="1:6">
      <c r="A4594">
        <v>7304</v>
      </c>
      <c r="B4594" t="s">
        <v>25378</v>
      </c>
      <c r="C4594" t="s">
        <v>2753</v>
      </c>
      <c r="D4594" t="s">
        <v>2160</v>
      </c>
      <c r="E4594" s="557" t="s">
        <v>25379</v>
      </c>
      <c r="F4594" s="226"/>
    </row>
    <row r="4595" spans="1:6">
      <c r="A4595">
        <v>43649</v>
      </c>
      <c r="B4595" t="s">
        <v>25380</v>
      </c>
      <c r="C4595" t="s">
        <v>2753</v>
      </c>
      <c r="D4595" t="s">
        <v>2160</v>
      </c>
      <c r="E4595" s="557" t="s">
        <v>12139</v>
      </c>
      <c r="F4595" s="225"/>
    </row>
    <row r="4596" spans="1:6">
      <c r="A4596">
        <v>43650</v>
      </c>
      <c r="B4596" t="s">
        <v>25381</v>
      </c>
      <c r="C4596" t="s">
        <v>2753</v>
      </c>
      <c r="D4596" t="s">
        <v>2160</v>
      </c>
      <c r="E4596" s="557" t="s">
        <v>18055</v>
      </c>
      <c r="F4596" s="226"/>
    </row>
    <row r="4597" spans="1:6">
      <c r="A4597">
        <v>7311</v>
      </c>
      <c r="B4597" t="s">
        <v>25382</v>
      </c>
      <c r="C4597" t="s">
        <v>2753</v>
      </c>
      <c r="D4597" t="s">
        <v>2160</v>
      </c>
      <c r="E4597" s="557" t="s">
        <v>25383</v>
      </c>
      <c r="F4597" s="225"/>
    </row>
    <row r="4598" spans="1:6">
      <c r="A4598">
        <v>7292</v>
      </c>
      <c r="B4598" t="s">
        <v>25384</v>
      </c>
      <c r="C4598" t="s">
        <v>2753</v>
      </c>
      <c r="D4598" t="s">
        <v>2746</v>
      </c>
      <c r="E4598" s="557" t="s">
        <v>25385</v>
      </c>
      <c r="F4598" s="226"/>
    </row>
    <row r="4599" spans="1:6">
      <c r="A4599">
        <v>7293</v>
      </c>
      <c r="B4599" t="s">
        <v>25386</v>
      </c>
      <c r="C4599" t="s">
        <v>2753</v>
      </c>
      <c r="D4599" t="s">
        <v>2160</v>
      </c>
      <c r="E4599" s="557" t="s">
        <v>13479</v>
      </c>
      <c r="F4599" s="225"/>
    </row>
    <row r="4600" spans="1:6">
      <c r="A4600">
        <v>7306</v>
      </c>
      <c r="B4600" t="s">
        <v>25387</v>
      </c>
      <c r="C4600" t="s">
        <v>2753</v>
      </c>
      <c r="D4600" t="s">
        <v>2160</v>
      </c>
      <c r="E4600" s="557" t="s">
        <v>25388</v>
      </c>
      <c r="F4600" s="226"/>
    </row>
    <row r="4601" spans="1:6">
      <c r="A4601">
        <v>7288</v>
      </c>
      <c r="B4601" t="s">
        <v>25389</v>
      </c>
      <c r="C4601" t="s">
        <v>2753</v>
      </c>
      <c r="D4601" t="s">
        <v>2160</v>
      </c>
      <c r="E4601" s="557" t="s">
        <v>25390</v>
      </c>
      <c r="F4601" s="225"/>
    </row>
    <row r="4602" spans="1:6">
      <c r="A4602">
        <v>43625</v>
      </c>
      <c r="B4602" t="s">
        <v>25391</v>
      </c>
      <c r="C4602" t="s">
        <v>2753</v>
      </c>
      <c r="D4602" t="s">
        <v>2160</v>
      </c>
      <c r="E4602" s="557" t="s">
        <v>11835</v>
      </c>
      <c r="F4602" s="226"/>
    </row>
    <row r="4603" spans="1:6">
      <c r="A4603">
        <v>43647</v>
      </c>
      <c r="B4603" t="s">
        <v>25392</v>
      </c>
      <c r="C4603" t="s">
        <v>2753</v>
      </c>
      <c r="D4603" t="s">
        <v>2160</v>
      </c>
      <c r="E4603" s="557" t="s">
        <v>19288</v>
      </c>
      <c r="F4603" s="225"/>
    </row>
    <row r="4604" spans="1:6">
      <c r="A4604">
        <v>43648</v>
      </c>
      <c r="B4604" t="s">
        <v>25393</v>
      </c>
      <c r="C4604" t="s">
        <v>2753</v>
      </c>
      <c r="D4604" t="s">
        <v>2160</v>
      </c>
      <c r="E4604" s="557" t="s">
        <v>12042</v>
      </c>
      <c r="F4604" s="226"/>
    </row>
    <row r="4605" spans="1:6">
      <c r="A4605">
        <v>35693</v>
      </c>
      <c r="B4605" t="s">
        <v>25394</v>
      </c>
      <c r="C4605" t="s">
        <v>2753</v>
      </c>
      <c r="D4605" t="s">
        <v>2160</v>
      </c>
      <c r="E4605" s="557" t="s">
        <v>12756</v>
      </c>
      <c r="F4605" s="225"/>
    </row>
    <row r="4606" spans="1:6">
      <c r="A4606">
        <v>35692</v>
      </c>
      <c r="B4606" t="s">
        <v>25395</v>
      </c>
      <c r="C4606" t="s">
        <v>2753</v>
      </c>
      <c r="D4606" t="s">
        <v>2160</v>
      </c>
      <c r="E4606" s="557" t="s">
        <v>9260</v>
      </c>
      <c r="F4606" s="226"/>
    </row>
    <row r="4607" spans="1:6">
      <c r="A4607">
        <v>7342</v>
      </c>
      <c r="B4607" t="s">
        <v>25396</v>
      </c>
      <c r="C4607" t="s">
        <v>2752</v>
      </c>
      <c r="D4607" t="s">
        <v>2160</v>
      </c>
      <c r="E4607" s="557" t="s">
        <v>8551</v>
      </c>
      <c r="F4607" s="225"/>
    </row>
    <row r="4608" spans="1:6">
      <c r="A4608">
        <v>39574</v>
      </c>
      <c r="B4608" t="s">
        <v>25397</v>
      </c>
      <c r="C4608" t="s">
        <v>2747</v>
      </c>
      <c r="D4608" t="s">
        <v>2160</v>
      </c>
      <c r="E4608" s="557" t="s">
        <v>7742</v>
      </c>
      <c r="F4608" s="226"/>
    </row>
    <row r="4609" spans="1:6">
      <c r="A4609">
        <v>11060</v>
      </c>
      <c r="B4609" t="s">
        <v>25398</v>
      </c>
      <c r="C4609" t="s">
        <v>2747</v>
      </c>
      <c r="D4609" t="s">
        <v>2160</v>
      </c>
      <c r="E4609" s="557" t="s">
        <v>25399</v>
      </c>
      <c r="F4609" s="225"/>
    </row>
    <row r="4610" spans="1:6">
      <c r="A4610">
        <v>37401</v>
      </c>
      <c r="B4610" t="s">
        <v>25400</v>
      </c>
      <c r="C4610" t="s">
        <v>2747</v>
      </c>
      <c r="D4610" t="s">
        <v>2160</v>
      </c>
      <c r="E4610" s="557" t="s">
        <v>23794</v>
      </c>
      <c r="F4610" s="226"/>
    </row>
    <row r="4611" spans="1:6">
      <c r="A4611">
        <v>7525</v>
      </c>
      <c r="B4611" t="s">
        <v>25401</v>
      </c>
      <c r="C4611" t="s">
        <v>2747</v>
      </c>
      <c r="D4611" t="s">
        <v>2160</v>
      </c>
      <c r="E4611" s="557" t="s">
        <v>25402</v>
      </c>
      <c r="F4611" s="225"/>
    </row>
    <row r="4612" spans="1:6">
      <c r="A4612">
        <v>7524</v>
      </c>
      <c r="B4612" t="s">
        <v>25403</v>
      </c>
      <c r="C4612" t="s">
        <v>2747</v>
      </c>
      <c r="D4612" t="s">
        <v>2160</v>
      </c>
      <c r="E4612" s="557" t="s">
        <v>12422</v>
      </c>
      <c r="F4612" s="226"/>
    </row>
    <row r="4613" spans="1:6">
      <c r="A4613">
        <v>38105</v>
      </c>
      <c r="B4613" t="s">
        <v>25404</v>
      </c>
      <c r="C4613" t="s">
        <v>2747</v>
      </c>
      <c r="D4613" t="s">
        <v>2160</v>
      </c>
      <c r="E4613" s="557" t="s">
        <v>7829</v>
      </c>
      <c r="F4613" s="225"/>
    </row>
    <row r="4614" spans="1:6">
      <c r="A4614">
        <v>38084</v>
      </c>
      <c r="B4614" t="s">
        <v>25405</v>
      </c>
      <c r="C4614" t="s">
        <v>2747</v>
      </c>
      <c r="D4614" t="s">
        <v>2160</v>
      </c>
      <c r="E4614" s="557" t="s">
        <v>6955</v>
      </c>
      <c r="F4614" s="226"/>
    </row>
    <row r="4615" spans="1:6">
      <c r="A4615">
        <v>38103</v>
      </c>
      <c r="B4615" t="s">
        <v>25406</v>
      </c>
      <c r="C4615" t="s">
        <v>2747</v>
      </c>
      <c r="D4615" t="s">
        <v>2160</v>
      </c>
      <c r="E4615" s="557" t="s">
        <v>8837</v>
      </c>
      <c r="F4615" s="225"/>
    </row>
    <row r="4616" spans="1:6">
      <c r="A4616">
        <v>38082</v>
      </c>
      <c r="B4616" t="s">
        <v>25407</v>
      </c>
      <c r="C4616" t="s">
        <v>2747</v>
      </c>
      <c r="D4616" t="s">
        <v>2160</v>
      </c>
      <c r="E4616" s="557" t="s">
        <v>18271</v>
      </c>
      <c r="F4616" s="226"/>
    </row>
    <row r="4617" spans="1:6">
      <c r="A4617">
        <v>38104</v>
      </c>
      <c r="B4617" t="s">
        <v>25408</v>
      </c>
      <c r="C4617" t="s">
        <v>2747</v>
      </c>
      <c r="D4617" t="s">
        <v>2160</v>
      </c>
      <c r="E4617" s="557" t="s">
        <v>12014</v>
      </c>
      <c r="F4617" s="225"/>
    </row>
    <row r="4618" spans="1:6">
      <c r="A4618">
        <v>38083</v>
      </c>
      <c r="B4618" t="s">
        <v>25409</v>
      </c>
      <c r="C4618" t="s">
        <v>2747</v>
      </c>
      <c r="D4618" t="s">
        <v>2160</v>
      </c>
      <c r="E4618" s="557" t="s">
        <v>14835</v>
      </c>
      <c r="F4618" s="226"/>
    </row>
    <row r="4619" spans="1:6">
      <c r="A4619">
        <v>38101</v>
      </c>
      <c r="B4619" t="s">
        <v>25410</v>
      </c>
      <c r="C4619" t="s">
        <v>2747</v>
      </c>
      <c r="D4619" t="s">
        <v>2160</v>
      </c>
      <c r="E4619" s="557" t="s">
        <v>9113</v>
      </c>
      <c r="F4619" s="225"/>
    </row>
    <row r="4620" spans="1:6">
      <c r="A4620">
        <v>7528</v>
      </c>
      <c r="B4620" t="s">
        <v>25411</v>
      </c>
      <c r="C4620" t="s">
        <v>2747</v>
      </c>
      <c r="D4620" t="s">
        <v>2746</v>
      </c>
      <c r="E4620" s="557" t="s">
        <v>6003</v>
      </c>
      <c r="F4620" s="226"/>
    </row>
    <row r="4621" spans="1:6">
      <c r="A4621">
        <v>12147</v>
      </c>
      <c r="B4621" t="s">
        <v>25412</v>
      </c>
      <c r="C4621" t="s">
        <v>2747</v>
      </c>
      <c r="D4621" t="s">
        <v>2160</v>
      </c>
      <c r="E4621" s="557" t="s">
        <v>18626</v>
      </c>
      <c r="F4621" s="225"/>
    </row>
    <row r="4622" spans="1:6">
      <c r="A4622">
        <v>38075</v>
      </c>
      <c r="B4622" t="s">
        <v>25413</v>
      </c>
      <c r="C4622" t="s">
        <v>2747</v>
      </c>
      <c r="D4622" t="s">
        <v>2160</v>
      </c>
      <c r="E4622" s="557" t="s">
        <v>11874</v>
      </c>
      <c r="F4622" s="226"/>
    </row>
    <row r="4623" spans="1:6">
      <c r="A4623">
        <v>38102</v>
      </c>
      <c r="B4623" t="s">
        <v>25414</v>
      </c>
      <c r="C4623" t="s">
        <v>2747</v>
      </c>
      <c r="D4623" t="s">
        <v>2160</v>
      </c>
      <c r="E4623" s="557" t="s">
        <v>18656</v>
      </c>
      <c r="F4623" s="225"/>
    </row>
    <row r="4624" spans="1:6">
      <c r="A4624">
        <v>38076</v>
      </c>
      <c r="B4624" t="s">
        <v>25415</v>
      </c>
      <c r="C4624" t="s">
        <v>2747</v>
      </c>
      <c r="D4624" t="s">
        <v>2160</v>
      </c>
      <c r="E4624" s="557" t="s">
        <v>12166</v>
      </c>
      <c r="F4624" s="226"/>
    </row>
    <row r="4625" spans="1:6">
      <c r="A4625">
        <v>7592</v>
      </c>
      <c r="B4625" t="s">
        <v>25416</v>
      </c>
      <c r="C4625" t="s">
        <v>2745</v>
      </c>
      <c r="D4625" t="s">
        <v>2746</v>
      </c>
      <c r="E4625" s="557" t="s">
        <v>24351</v>
      </c>
      <c r="F4625" s="225"/>
    </row>
    <row r="4626" spans="1:6">
      <c r="A4626">
        <v>40820</v>
      </c>
      <c r="B4626" t="s">
        <v>25417</v>
      </c>
      <c r="C4626" t="s">
        <v>2754</v>
      </c>
      <c r="D4626" t="s">
        <v>2160</v>
      </c>
      <c r="E4626" s="557" t="s">
        <v>25418</v>
      </c>
      <c r="F4626" s="226"/>
    </row>
    <row r="4627" spans="1:6">
      <c r="A4627">
        <v>11762</v>
      </c>
      <c r="B4627" t="s">
        <v>25419</v>
      </c>
      <c r="C4627" t="s">
        <v>2747</v>
      </c>
      <c r="D4627" t="s">
        <v>2160</v>
      </c>
      <c r="E4627" s="557" t="s">
        <v>18706</v>
      </c>
      <c r="F4627" s="225"/>
    </row>
    <row r="4628" spans="1:6">
      <c r="A4628">
        <v>13984</v>
      </c>
      <c r="B4628" t="s">
        <v>25420</v>
      </c>
      <c r="C4628" t="s">
        <v>2747</v>
      </c>
      <c r="D4628" t="s">
        <v>2160</v>
      </c>
      <c r="E4628" s="557" t="s">
        <v>17875</v>
      </c>
      <c r="F4628" s="226"/>
    </row>
    <row r="4629" spans="1:6">
      <c r="A4629">
        <v>11772</v>
      </c>
      <c r="B4629" t="s">
        <v>25421</v>
      </c>
      <c r="C4629" t="s">
        <v>2747</v>
      </c>
      <c r="D4629" t="s">
        <v>2160</v>
      </c>
      <c r="E4629" s="557" t="s">
        <v>25422</v>
      </c>
      <c r="F4629" s="225"/>
    </row>
    <row r="4630" spans="1:6">
      <c r="A4630">
        <v>36795</v>
      </c>
      <c r="B4630" t="s">
        <v>25423</v>
      </c>
      <c r="C4630" t="s">
        <v>2747</v>
      </c>
      <c r="D4630" t="s">
        <v>2160</v>
      </c>
      <c r="E4630" s="557" t="s">
        <v>25424</v>
      </c>
      <c r="F4630" s="226"/>
    </row>
    <row r="4631" spans="1:6">
      <c r="A4631">
        <v>36796</v>
      </c>
      <c r="B4631" t="s">
        <v>25425</v>
      </c>
      <c r="C4631" t="s">
        <v>2747</v>
      </c>
      <c r="D4631" t="s">
        <v>2160</v>
      </c>
      <c r="E4631" s="557" t="s">
        <v>16347</v>
      </c>
      <c r="F4631" s="225"/>
    </row>
    <row r="4632" spans="1:6">
      <c r="A4632">
        <v>36791</v>
      </c>
      <c r="B4632" t="s">
        <v>25426</v>
      </c>
      <c r="C4632" t="s">
        <v>2747</v>
      </c>
      <c r="D4632" t="s">
        <v>2160</v>
      </c>
      <c r="E4632" s="557" t="s">
        <v>14301</v>
      </c>
      <c r="F4632" s="226"/>
    </row>
    <row r="4633" spans="1:6">
      <c r="A4633">
        <v>13415</v>
      </c>
      <c r="B4633" t="s">
        <v>25427</v>
      </c>
      <c r="C4633" t="s">
        <v>2747</v>
      </c>
      <c r="D4633" t="s">
        <v>2746</v>
      </c>
      <c r="E4633" s="557" t="s">
        <v>12120</v>
      </c>
      <c r="F4633" s="225"/>
    </row>
    <row r="4634" spans="1:6">
      <c r="A4634">
        <v>36792</v>
      </c>
      <c r="B4634" t="s">
        <v>25428</v>
      </c>
      <c r="C4634" t="s">
        <v>2747</v>
      </c>
      <c r="D4634" t="s">
        <v>2160</v>
      </c>
      <c r="E4634" s="557" t="s">
        <v>25429</v>
      </c>
      <c r="F4634" s="226"/>
    </row>
    <row r="4635" spans="1:6">
      <c r="A4635">
        <v>11773</v>
      </c>
      <c r="B4635" t="s">
        <v>25430</v>
      </c>
      <c r="C4635" t="s">
        <v>2747</v>
      </c>
      <c r="D4635" t="s">
        <v>2160</v>
      </c>
      <c r="E4635" s="557" t="s">
        <v>25431</v>
      </c>
      <c r="F4635" s="225"/>
    </row>
    <row r="4636" spans="1:6">
      <c r="A4636">
        <v>13983</v>
      </c>
      <c r="B4636" t="s">
        <v>25432</v>
      </c>
      <c r="C4636" t="s">
        <v>2747</v>
      </c>
      <c r="D4636" t="s">
        <v>2160</v>
      </c>
      <c r="E4636" s="557" t="s">
        <v>25433</v>
      </c>
      <c r="F4636" s="226"/>
    </row>
    <row r="4637" spans="1:6">
      <c r="A4637">
        <v>13416</v>
      </c>
      <c r="B4637" t="s">
        <v>25434</v>
      </c>
      <c r="C4637" t="s">
        <v>2747</v>
      </c>
      <c r="D4637" t="s">
        <v>2160</v>
      </c>
      <c r="E4637" s="557" t="s">
        <v>13477</v>
      </c>
      <c r="F4637" s="225"/>
    </row>
    <row r="4638" spans="1:6">
      <c r="A4638">
        <v>13417</v>
      </c>
      <c r="B4638" t="s">
        <v>25435</v>
      </c>
      <c r="C4638" t="s">
        <v>2747</v>
      </c>
      <c r="D4638" t="s">
        <v>2160</v>
      </c>
      <c r="E4638" s="557" t="s">
        <v>25436</v>
      </c>
      <c r="F4638" s="226"/>
    </row>
    <row r="4639" spans="1:6">
      <c r="A4639">
        <v>7604</v>
      </c>
      <c r="B4639" t="s">
        <v>25437</v>
      </c>
      <c r="C4639" t="s">
        <v>2747</v>
      </c>
      <c r="D4639" t="s">
        <v>2160</v>
      </c>
      <c r="E4639" s="557" t="s">
        <v>11188</v>
      </c>
      <c r="F4639" s="225"/>
    </row>
    <row r="4640" spans="1:6">
      <c r="A4640">
        <v>11826</v>
      </c>
      <c r="B4640" t="s">
        <v>25438</v>
      </c>
      <c r="C4640" t="s">
        <v>2747</v>
      </c>
      <c r="D4640" t="s">
        <v>2160</v>
      </c>
      <c r="E4640" s="557" t="s">
        <v>25439</v>
      </c>
      <c r="F4640" s="226"/>
    </row>
    <row r="4641" spans="1:6">
      <c r="A4641">
        <v>7606</v>
      </c>
      <c r="B4641" t="s">
        <v>25440</v>
      </c>
      <c r="C4641" t="s">
        <v>2747</v>
      </c>
      <c r="D4641" t="s">
        <v>2160</v>
      </c>
      <c r="E4641" s="557" t="s">
        <v>18262</v>
      </c>
      <c r="F4641" s="225"/>
    </row>
    <row r="4642" spans="1:6">
      <c r="A4642">
        <v>11763</v>
      </c>
      <c r="B4642" t="s">
        <v>25441</v>
      </c>
      <c r="C4642" t="s">
        <v>2747</v>
      </c>
      <c r="D4642" t="s">
        <v>2160</v>
      </c>
      <c r="E4642" s="557" t="s">
        <v>25442</v>
      </c>
      <c r="F4642" s="226"/>
    </row>
    <row r="4643" spans="1:6">
      <c r="A4643">
        <v>11764</v>
      </c>
      <c r="B4643" t="s">
        <v>25443</v>
      </c>
      <c r="C4643" t="s">
        <v>2747</v>
      </c>
      <c r="D4643" t="s">
        <v>2160</v>
      </c>
      <c r="E4643" s="557" t="s">
        <v>25444</v>
      </c>
      <c r="F4643" s="225"/>
    </row>
    <row r="4644" spans="1:6">
      <c r="A4644">
        <v>11829</v>
      </c>
      <c r="B4644" t="s">
        <v>25445</v>
      </c>
      <c r="C4644" t="s">
        <v>2747</v>
      </c>
      <c r="D4644" t="s">
        <v>2160</v>
      </c>
      <c r="E4644" s="557" t="s">
        <v>11932</v>
      </c>
      <c r="F4644" s="226"/>
    </row>
    <row r="4645" spans="1:6">
      <c r="A4645">
        <v>11830</v>
      </c>
      <c r="B4645" t="s">
        <v>25446</v>
      </c>
      <c r="C4645" t="s">
        <v>2747</v>
      </c>
      <c r="D4645" t="s">
        <v>2160</v>
      </c>
      <c r="E4645" s="557" t="s">
        <v>9566</v>
      </c>
      <c r="F4645" s="225"/>
    </row>
    <row r="4646" spans="1:6">
      <c r="A4646">
        <v>11825</v>
      </c>
      <c r="B4646" t="s">
        <v>25447</v>
      </c>
      <c r="C4646" t="s">
        <v>2747</v>
      </c>
      <c r="D4646" t="s">
        <v>2160</v>
      </c>
      <c r="E4646" s="557" t="s">
        <v>19105</v>
      </c>
      <c r="F4646" s="226"/>
    </row>
    <row r="4647" spans="1:6">
      <c r="A4647">
        <v>11767</v>
      </c>
      <c r="B4647" t="s">
        <v>25448</v>
      </c>
      <c r="C4647" t="s">
        <v>2747</v>
      </c>
      <c r="D4647" t="s">
        <v>2160</v>
      </c>
      <c r="E4647" s="557" t="s">
        <v>25449</v>
      </c>
      <c r="F4647" s="225"/>
    </row>
    <row r="4648" spans="1:6">
      <c r="A4648">
        <v>11766</v>
      </c>
      <c r="B4648" t="s">
        <v>25450</v>
      </c>
      <c r="C4648" t="s">
        <v>2747</v>
      </c>
      <c r="D4648" t="s">
        <v>2160</v>
      </c>
      <c r="E4648" s="557" t="s">
        <v>25451</v>
      </c>
      <c r="F4648" s="226"/>
    </row>
    <row r="4649" spans="1:6">
      <c r="A4649">
        <v>11765</v>
      </c>
      <c r="B4649" t="s">
        <v>25452</v>
      </c>
      <c r="C4649" t="s">
        <v>2747</v>
      </c>
      <c r="D4649" t="s">
        <v>2160</v>
      </c>
      <c r="E4649" s="557" t="s">
        <v>25453</v>
      </c>
      <c r="F4649" s="225"/>
    </row>
    <row r="4650" spans="1:6">
      <c r="A4650">
        <v>11824</v>
      </c>
      <c r="B4650" t="s">
        <v>25454</v>
      </c>
      <c r="C4650" t="s">
        <v>2747</v>
      </c>
      <c r="D4650" t="s">
        <v>2160</v>
      </c>
      <c r="E4650" s="557" t="s">
        <v>21251</v>
      </c>
      <c r="F4650" s="226"/>
    </row>
    <row r="4651" spans="1:6">
      <c r="A4651">
        <v>11777</v>
      </c>
      <c r="B4651" t="s">
        <v>25455</v>
      </c>
      <c r="C4651" t="s">
        <v>2747</v>
      </c>
      <c r="D4651" t="s">
        <v>2160</v>
      </c>
      <c r="E4651" s="557" t="s">
        <v>25456</v>
      </c>
      <c r="F4651" s="225"/>
    </row>
    <row r="4652" spans="1:6">
      <c r="A4652">
        <v>7602</v>
      </c>
      <c r="B4652" t="s">
        <v>25457</v>
      </c>
      <c r="C4652" t="s">
        <v>2747</v>
      </c>
      <c r="D4652" t="s">
        <v>2160</v>
      </c>
      <c r="E4652" s="557" t="s">
        <v>12087</v>
      </c>
      <c r="F4652" s="226"/>
    </row>
    <row r="4653" spans="1:6">
      <c r="A4653">
        <v>7603</v>
      </c>
      <c r="B4653" t="s">
        <v>25458</v>
      </c>
      <c r="C4653" t="s">
        <v>2747</v>
      </c>
      <c r="D4653" t="s">
        <v>2160</v>
      </c>
      <c r="E4653" s="557" t="s">
        <v>12041</v>
      </c>
      <c r="F4653" s="225"/>
    </row>
    <row r="4654" spans="1:6">
      <c r="A4654">
        <v>40329</v>
      </c>
      <c r="B4654" t="s">
        <v>25459</v>
      </c>
      <c r="C4654" t="s">
        <v>2747</v>
      </c>
      <c r="D4654" t="s">
        <v>2746</v>
      </c>
      <c r="E4654" s="557" t="s">
        <v>25460</v>
      </c>
      <c r="F4654" s="226"/>
    </row>
    <row r="4655" spans="1:6">
      <c r="A4655">
        <v>11823</v>
      </c>
      <c r="B4655" t="s">
        <v>25461</v>
      </c>
      <c r="C4655" t="s">
        <v>2747</v>
      </c>
      <c r="D4655" t="s">
        <v>2160</v>
      </c>
      <c r="E4655" s="557" t="s">
        <v>12671</v>
      </c>
      <c r="F4655" s="225"/>
    </row>
    <row r="4656" spans="1:6">
      <c r="A4656">
        <v>11822</v>
      </c>
      <c r="B4656" t="s">
        <v>25462</v>
      </c>
      <c r="C4656" t="s">
        <v>2747</v>
      </c>
      <c r="D4656" t="s">
        <v>2160</v>
      </c>
      <c r="E4656" s="557" t="s">
        <v>12303</v>
      </c>
      <c r="F4656" s="226"/>
    </row>
    <row r="4657" spans="1:6">
      <c r="A4657">
        <v>11831</v>
      </c>
      <c r="B4657" t="s">
        <v>25463</v>
      </c>
      <c r="C4657" t="s">
        <v>2747</v>
      </c>
      <c r="D4657" t="s">
        <v>2160</v>
      </c>
      <c r="E4657" s="557" t="s">
        <v>12167</v>
      </c>
      <c r="F4657" s="225"/>
    </row>
    <row r="4658" spans="1:6">
      <c r="A4658">
        <v>7613</v>
      </c>
      <c r="B4658" t="s">
        <v>25464</v>
      </c>
      <c r="C4658" t="s">
        <v>2747</v>
      </c>
      <c r="D4658" t="s">
        <v>2749</v>
      </c>
      <c r="E4658" s="557" t="s">
        <v>25465</v>
      </c>
      <c r="F4658" s="226"/>
    </row>
    <row r="4659" spans="1:6">
      <c r="A4659">
        <v>7619</v>
      </c>
      <c r="B4659" t="s">
        <v>25466</v>
      </c>
      <c r="C4659" t="s">
        <v>2747</v>
      </c>
      <c r="D4659" t="s">
        <v>2749</v>
      </c>
      <c r="E4659" s="557" t="s">
        <v>25467</v>
      </c>
      <c r="F4659" s="225"/>
    </row>
    <row r="4660" spans="1:6">
      <c r="A4660">
        <v>12076</v>
      </c>
      <c r="B4660" t="s">
        <v>25468</v>
      </c>
      <c r="C4660" t="s">
        <v>2747</v>
      </c>
      <c r="D4660" t="s">
        <v>2749</v>
      </c>
      <c r="E4660" s="557" t="s">
        <v>25469</v>
      </c>
      <c r="F4660" s="226"/>
    </row>
    <row r="4661" spans="1:6">
      <c r="A4661">
        <v>7614</v>
      </c>
      <c r="B4661" t="s">
        <v>25470</v>
      </c>
      <c r="C4661" t="s">
        <v>2747</v>
      </c>
      <c r="D4661" t="s">
        <v>2749</v>
      </c>
      <c r="E4661" s="557" t="s">
        <v>25471</v>
      </c>
      <c r="F4661" s="225"/>
    </row>
    <row r="4662" spans="1:6">
      <c r="A4662">
        <v>7618</v>
      </c>
      <c r="B4662" t="s">
        <v>25472</v>
      </c>
      <c r="C4662" t="s">
        <v>2747</v>
      </c>
      <c r="D4662" t="s">
        <v>2749</v>
      </c>
      <c r="E4662" s="557" t="s">
        <v>25473</v>
      </c>
      <c r="F4662" s="226"/>
    </row>
    <row r="4663" spans="1:6">
      <c r="A4663">
        <v>7620</v>
      </c>
      <c r="B4663" t="s">
        <v>25474</v>
      </c>
      <c r="C4663" t="s">
        <v>2747</v>
      </c>
      <c r="D4663" t="s">
        <v>2749</v>
      </c>
      <c r="E4663" s="557" t="s">
        <v>25475</v>
      </c>
      <c r="F4663" s="225"/>
    </row>
    <row r="4664" spans="1:6">
      <c r="A4664">
        <v>7610</v>
      </c>
      <c r="B4664" t="s">
        <v>25476</v>
      </c>
      <c r="C4664" t="s">
        <v>2747</v>
      </c>
      <c r="D4664" t="s">
        <v>2749</v>
      </c>
      <c r="E4664" s="557" t="s">
        <v>25477</v>
      </c>
      <c r="F4664" s="226"/>
    </row>
    <row r="4665" spans="1:6">
      <c r="A4665">
        <v>7615</v>
      </c>
      <c r="B4665" t="s">
        <v>25478</v>
      </c>
      <c r="C4665" t="s">
        <v>2747</v>
      </c>
      <c r="D4665" t="s">
        <v>2749</v>
      </c>
      <c r="E4665" s="557" t="s">
        <v>25479</v>
      </c>
      <c r="F4665" s="225"/>
    </row>
    <row r="4666" spans="1:6">
      <c r="A4666">
        <v>7617</v>
      </c>
      <c r="B4666" t="s">
        <v>25480</v>
      </c>
      <c r="C4666" t="s">
        <v>2747</v>
      </c>
      <c r="D4666" t="s">
        <v>2749</v>
      </c>
      <c r="E4666" s="557" t="s">
        <v>25481</v>
      </c>
      <c r="F4666" s="226"/>
    </row>
    <row r="4667" spans="1:6">
      <c r="A4667">
        <v>7616</v>
      </c>
      <c r="B4667" t="s">
        <v>25482</v>
      </c>
      <c r="C4667" t="s">
        <v>2747</v>
      </c>
      <c r="D4667" t="s">
        <v>2749</v>
      </c>
      <c r="E4667" s="557" t="s">
        <v>25483</v>
      </c>
      <c r="F4667" s="225"/>
    </row>
    <row r="4668" spans="1:6">
      <c r="A4668">
        <v>7611</v>
      </c>
      <c r="B4668" t="s">
        <v>25484</v>
      </c>
      <c r="C4668" t="s">
        <v>2747</v>
      </c>
      <c r="D4668" t="s">
        <v>2749</v>
      </c>
      <c r="E4668" s="557" t="s">
        <v>25485</v>
      </c>
      <c r="F4668" s="226"/>
    </row>
    <row r="4669" spans="1:6">
      <c r="A4669">
        <v>7612</v>
      </c>
      <c r="B4669" t="s">
        <v>25486</v>
      </c>
      <c r="C4669" t="s">
        <v>2747</v>
      </c>
      <c r="D4669" t="s">
        <v>2749</v>
      </c>
      <c r="E4669" s="557" t="s">
        <v>25487</v>
      </c>
      <c r="F4669" s="225"/>
    </row>
    <row r="4670" spans="1:6">
      <c r="A4670">
        <v>37371</v>
      </c>
      <c r="B4670" t="s">
        <v>25488</v>
      </c>
      <c r="C4670" t="s">
        <v>2745</v>
      </c>
      <c r="D4670" t="s">
        <v>2746</v>
      </c>
      <c r="E4670" s="557" t="s">
        <v>4559</v>
      </c>
      <c r="F4670" s="226"/>
    </row>
    <row r="4671" spans="1:6">
      <c r="A4671">
        <v>40861</v>
      </c>
      <c r="B4671" t="s">
        <v>25489</v>
      </c>
      <c r="C4671" t="s">
        <v>2754</v>
      </c>
      <c r="D4671" t="s">
        <v>2746</v>
      </c>
      <c r="E4671" s="557" t="s">
        <v>15259</v>
      </c>
      <c r="F4671" s="225"/>
    </row>
    <row r="4672" spans="1:6">
      <c r="A4672">
        <v>36510</v>
      </c>
      <c r="B4672" t="s">
        <v>25490</v>
      </c>
      <c r="C4672" t="s">
        <v>2747</v>
      </c>
      <c r="D4672" t="s">
        <v>2749</v>
      </c>
      <c r="E4672" s="557" t="s">
        <v>25491</v>
      </c>
      <c r="F4672" s="226"/>
    </row>
    <row r="4673" spans="1:6">
      <c r="A4673">
        <v>25020</v>
      </c>
      <c r="B4673" t="s">
        <v>25492</v>
      </c>
      <c r="C4673" t="s">
        <v>2747</v>
      </c>
      <c r="D4673" t="s">
        <v>2749</v>
      </c>
      <c r="E4673" s="557" t="s">
        <v>25493</v>
      </c>
      <c r="F4673" s="225"/>
    </row>
    <row r="4674" spans="1:6">
      <c r="A4674">
        <v>7622</v>
      </c>
      <c r="B4674" t="s">
        <v>25494</v>
      </c>
      <c r="C4674" t="s">
        <v>2747</v>
      </c>
      <c r="D4674" t="s">
        <v>2749</v>
      </c>
      <c r="E4674" s="557" t="s">
        <v>25495</v>
      </c>
      <c r="F4674" s="226"/>
    </row>
    <row r="4675" spans="1:6">
      <c r="A4675">
        <v>7624</v>
      </c>
      <c r="B4675" t="s">
        <v>25496</v>
      </c>
      <c r="C4675" t="s">
        <v>2747</v>
      </c>
      <c r="D4675" t="s">
        <v>2749</v>
      </c>
      <c r="E4675" s="557" t="s">
        <v>25497</v>
      </c>
      <c r="F4675" s="225"/>
    </row>
    <row r="4676" spans="1:6">
      <c r="A4676">
        <v>7625</v>
      </c>
      <c r="B4676" t="s">
        <v>25498</v>
      </c>
      <c r="C4676" t="s">
        <v>2747</v>
      </c>
      <c r="D4676" t="s">
        <v>2749</v>
      </c>
      <c r="E4676" s="557" t="s">
        <v>25499</v>
      </c>
      <c r="F4676" s="226"/>
    </row>
    <row r="4677" spans="1:6">
      <c r="A4677">
        <v>7623</v>
      </c>
      <c r="B4677" t="s">
        <v>25500</v>
      </c>
      <c r="C4677" t="s">
        <v>2747</v>
      </c>
      <c r="D4677" t="s">
        <v>2749</v>
      </c>
      <c r="E4677" s="557" t="s">
        <v>25493</v>
      </c>
      <c r="F4677" s="225"/>
    </row>
    <row r="4678" spans="1:6">
      <c r="A4678">
        <v>36508</v>
      </c>
      <c r="B4678" t="s">
        <v>25501</v>
      </c>
      <c r="C4678" t="s">
        <v>2747</v>
      </c>
      <c r="D4678" t="s">
        <v>2749</v>
      </c>
      <c r="E4678" s="557" t="s">
        <v>25502</v>
      </c>
      <c r="F4678" s="226"/>
    </row>
    <row r="4679" spans="1:6">
      <c r="A4679">
        <v>36509</v>
      </c>
      <c r="B4679" t="s">
        <v>25503</v>
      </c>
      <c r="C4679" t="s">
        <v>2747</v>
      </c>
      <c r="D4679" t="s">
        <v>2749</v>
      </c>
      <c r="E4679" s="557" t="s">
        <v>25504</v>
      </c>
      <c r="F4679" s="225"/>
    </row>
    <row r="4680" spans="1:6">
      <c r="A4680">
        <v>13238</v>
      </c>
      <c r="B4680" t="s">
        <v>25505</v>
      </c>
      <c r="C4680" t="s">
        <v>2747</v>
      </c>
      <c r="D4680" t="s">
        <v>2749</v>
      </c>
      <c r="E4680" s="557" t="s">
        <v>25506</v>
      </c>
      <c r="F4680" s="226"/>
    </row>
    <row r="4681" spans="1:6">
      <c r="A4681">
        <v>36511</v>
      </c>
      <c r="B4681" t="s">
        <v>25507</v>
      </c>
      <c r="C4681" t="s">
        <v>2747</v>
      </c>
      <c r="D4681" t="s">
        <v>2749</v>
      </c>
      <c r="E4681" s="557" t="s">
        <v>25508</v>
      </c>
      <c r="F4681" s="225"/>
    </row>
    <row r="4682" spans="1:6">
      <c r="A4682">
        <v>36515</v>
      </c>
      <c r="B4682" t="s">
        <v>25509</v>
      </c>
      <c r="C4682" t="s">
        <v>2747</v>
      </c>
      <c r="D4682" t="s">
        <v>2749</v>
      </c>
      <c r="E4682" s="557" t="s">
        <v>25510</v>
      </c>
      <c r="F4682" s="226"/>
    </row>
    <row r="4683" spans="1:6">
      <c r="A4683">
        <v>10598</v>
      </c>
      <c r="B4683" t="s">
        <v>25511</v>
      </c>
      <c r="C4683" t="s">
        <v>2747</v>
      </c>
      <c r="D4683" t="s">
        <v>2749</v>
      </c>
      <c r="E4683" s="557" t="s">
        <v>25512</v>
      </c>
      <c r="F4683" s="225"/>
    </row>
    <row r="4684" spans="1:6">
      <c r="A4684">
        <v>7640</v>
      </c>
      <c r="B4684" t="s">
        <v>25513</v>
      </c>
      <c r="C4684" t="s">
        <v>2747</v>
      </c>
      <c r="D4684" t="s">
        <v>2749</v>
      </c>
      <c r="E4684" s="557" t="s">
        <v>25514</v>
      </c>
      <c r="F4684" s="226"/>
    </row>
    <row r="4685" spans="1:6">
      <c r="A4685">
        <v>36513</v>
      </c>
      <c r="B4685" t="s">
        <v>25515</v>
      </c>
      <c r="C4685" t="s">
        <v>2747</v>
      </c>
      <c r="D4685" t="s">
        <v>2749</v>
      </c>
      <c r="E4685" s="557" t="s">
        <v>25516</v>
      </c>
      <c r="F4685" s="225"/>
    </row>
    <row r="4686" spans="1:6">
      <c r="A4686">
        <v>36514</v>
      </c>
      <c r="B4686" t="s">
        <v>25517</v>
      </c>
      <c r="C4686" t="s">
        <v>2747</v>
      </c>
      <c r="D4686" t="s">
        <v>2749</v>
      </c>
      <c r="E4686" s="557" t="s">
        <v>25518</v>
      </c>
      <c r="F4686" s="226"/>
    </row>
    <row r="4687" spans="1:6">
      <c r="A4687">
        <v>11572</v>
      </c>
      <c r="B4687" t="s">
        <v>25519</v>
      </c>
      <c r="C4687" t="s">
        <v>2747</v>
      </c>
      <c r="D4687" t="s">
        <v>2160</v>
      </c>
      <c r="E4687" s="557" t="s">
        <v>11985</v>
      </c>
      <c r="F4687" s="225"/>
    </row>
    <row r="4688" spans="1:6">
      <c r="A4688">
        <v>36149</v>
      </c>
      <c r="B4688" t="s">
        <v>25520</v>
      </c>
      <c r="C4688" t="s">
        <v>2747</v>
      </c>
      <c r="D4688" t="s">
        <v>2160</v>
      </c>
      <c r="E4688" s="557" t="s">
        <v>25521</v>
      </c>
      <c r="F4688" s="226"/>
    </row>
    <row r="4689" spans="1:6">
      <c r="A4689">
        <v>42407</v>
      </c>
      <c r="B4689" t="s">
        <v>25522</v>
      </c>
      <c r="C4689" t="s">
        <v>2751</v>
      </c>
      <c r="D4689" t="s">
        <v>2160</v>
      </c>
      <c r="E4689" s="557" t="s">
        <v>8830</v>
      </c>
      <c r="F4689" s="225"/>
    </row>
    <row r="4690" spans="1:6">
      <c r="A4690">
        <v>11581</v>
      </c>
      <c r="B4690" t="s">
        <v>25523</v>
      </c>
      <c r="C4690" t="s">
        <v>2751</v>
      </c>
      <c r="D4690" t="s">
        <v>2160</v>
      </c>
      <c r="E4690" s="557" t="s">
        <v>11893</v>
      </c>
      <c r="F4690" s="226"/>
    </row>
    <row r="4691" spans="1:6">
      <c r="A4691">
        <v>43605</v>
      </c>
      <c r="B4691" t="s">
        <v>25524</v>
      </c>
      <c r="C4691" t="s">
        <v>2751</v>
      </c>
      <c r="D4691" t="s">
        <v>2160</v>
      </c>
      <c r="E4691" s="557" t="s">
        <v>13750</v>
      </c>
      <c r="F4691" s="225"/>
    </row>
    <row r="4692" spans="1:6">
      <c r="A4692">
        <v>11580</v>
      </c>
      <c r="B4692" t="s">
        <v>25525</v>
      </c>
      <c r="C4692" t="s">
        <v>2751</v>
      </c>
      <c r="D4692" t="s">
        <v>2160</v>
      </c>
      <c r="E4692" s="557" t="s">
        <v>12603</v>
      </c>
      <c r="F4692" s="226"/>
    </row>
    <row r="4693" spans="1:6">
      <c r="A4693">
        <v>10743</v>
      </c>
      <c r="B4693" t="s">
        <v>25526</v>
      </c>
      <c r="C4693" t="s">
        <v>2747</v>
      </c>
      <c r="D4693" t="s">
        <v>2749</v>
      </c>
      <c r="E4693" s="557" t="s">
        <v>25527</v>
      </c>
      <c r="F4693" s="225"/>
    </row>
    <row r="4694" spans="1:6">
      <c r="A4694">
        <v>39848</v>
      </c>
      <c r="B4694" t="s">
        <v>25528</v>
      </c>
      <c r="C4694" t="s">
        <v>2751</v>
      </c>
      <c r="D4694" t="s">
        <v>2749</v>
      </c>
      <c r="E4694" s="557" t="s">
        <v>4978</v>
      </c>
      <c r="F4694" s="226"/>
    </row>
    <row r="4695" spans="1:6">
      <c r="A4695">
        <v>20999</v>
      </c>
      <c r="B4695" t="s">
        <v>25529</v>
      </c>
      <c r="C4695" t="s">
        <v>2751</v>
      </c>
      <c r="D4695" t="s">
        <v>2160</v>
      </c>
      <c r="E4695" s="557" t="s">
        <v>17616</v>
      </c>
      <c r="F4695" s="225"/>
    </row>
    <row r="4696" spans="1:6">
      <c r="A4696">
        <v>21001</v>
      </c>
      <c r="B4696" t="s">
        <v>25530</v>
      </c>
      <c r="C4696" t="s">
        <v>2751</v>
      </c>
      <c r="D4696" t="s">
        <v>2746</v>
      </c>
      <c r="E4696" s="557" t="s">
        <v>12045</v>
      </c>
      <c r="F4696" s="226"/>
    </row>
    <row r="4697" spans="1:6">
      <c r="A4697">
        <v>21003</v>
      </c>
      <c r="B4697" t="s">
        <v>25531</v>
      </c>
      <c r="C4697" t="s">
        <v>2751</v>
      </c>
      <c r="D4697" t="s">
        <v>2160</v>
      </c>
      <c r="E4697" s="557" t="s">
        <v>11908</v>
      </c>
      <c r="F4697" s="225"/>
    </row>
    <row r="4698" spans="1:6">
      <c r="A4698">
        <v>21006</v>
      </c>
      <c r="B4698" t="s">
        <v>25532</v>
      </c>
      <c r="C4698" t="s">
        <v>2751</v>
      </c>
      <c r="D4698" t="s">
        <v>2160</v>
      </c>
      <c r="E4698" s="557" t="s">
        <v>17985</v>
      </c>
      <c r="F4698" s="226"/>
    </row>
    <row r="4699" spans="1:6">
      <c r="A4699">
        <v>21019</v>
      </c>
      <c r="B4699" t="s">
        <v>25533</v>
      </c>
      <c r="C4699" t="s">
        <v>2751</v>
      </c>
      <c r="D4699" t="s">
        <v>2160</v>
      </c>
      <c r="E4699" s="557" t="s">
        <v>17986</v>
      </c>
      <c r="F4699" s="225"/>
    </row>
    <row r="4700" spans="1:6">
      <c r="A4700">
        <v>21021</v>
      </c>
      <c r="B4700" t="s">
        <v>25534</v>
      </c>
      <c r="C4700" t="s">
        <v>2751</v>
      </c>
      <c r="D4700" t="s">
        <v>2160</v>
      </c>
      <c r="E4700" s="557" t="s">
        <v>13431</v>
      </c>
      <c r="F4700" s="226"/>
    </row>
    <row r="4701" spans="1:6">
      <c r="A4701">
        <v>21024</v>
      </c>
      <c r="B4701" t="s">
        <v>25535</v>
      </c>
      <c r="C4701" t="s">
        <v>2751</v>
      </c>
      <c r="D4701" t="s">
        <v>2160</v>
      </c>
      <c r="E4701" s="557" t="s">
        <v>12282</v>
      </c>
      <c r="F4701" s="225"/>
    </row>
    <row r="4702" spans="1:6">
      <c r="A4702">
        <v>40624</v>
      </c>
      <c r="B4702" t="s">
        <v>25536</v>
      </c>
      <c r="C4702" t="s">
        <v>2751</v>
      </c>
      <c r="D4702" t="s">
        <v>2160</v>
      </c>
      <c r="E4702" s="557" t="s">
        <v>13666</v>
      </c>
      <c r="F4702" s="226"/>
    </row>
    <row r="4703" spans="1:6">
      <c r="A4703">
        <v>42575</v>
      </c>
      <c r="B4703" t="s">
        <v>25537</v>
      </c>
      <c r="C4703" t="s">
        <v>2751</v>
      </c>
      <c r="D4703" t="s">
        <v>2160</v>
      </c>
      <c r="E4703" s="557" t="s">
        <v>17987</v>
      </c>
      <c r="F4703" s="225"/>
    </row>
    <row r="4704" spans="1:6">
      <c r="A4704">
        <v>13127</v>
      </c>
      <c r="B4704" t="s">
        <v>25538</v>
      </c>
      <c r="C4704" t="s">
        <v>2751</v>
      </c>
      <c r="D4704" t="s">
        <v>2160</v>
      </c>
      <c r="E4704" s="557" t="s">
        <v>11574</v>
      </c>
      <c r="F4704" s="226"/>
    </row>
    <row r="4705" spans="1:6">
      <c r="A4705">
        <v>13137</v>
      </c>
      <c r="B4705" t="s">
        <v>25539</v>
      </c>
      <c r="C4705" t="s">
        <v>2751</v>
      </c>
      <c r="D4705" t="s">
        <v>2160</v>
      </c>
      <c r="E4705" s="557" t="s">
        <v>17988</v>
      </c>
      <c r="F4705" s="225"/>
    </row>
    <row r="4706" spans="1:6">
      <c r="A4706">
        <v>42574</v>
      </c>
      <c r="B4706" t="s">
        <v>25540</v>
      </c>
      <c r="C4706" t="s">
        <v>2751</v>
      </c>
      <c r="D4706" t="s">
        <v>2160</v>
      </c>
      <c r="E4706" s="557" t="s">
        <v>17989</v>
      </c>
      <c r="F4706" s="226"/>
    </row>
    <row r="4707" spans="1:6">
      <c r="A4707">
        <v>20989</v>
      </c>
      <c r="B4707" t="s">
        <v>25541</v>
      </c>
      <c r="C4707" t="s">
        <v>2751</v>
      </c>
      <c r="D4707" t="s">
        <v>2160</v>
      </c>
      <c r="E4707" s="557" t="s">
        <v>17990</v>
      </c>
      <c r="F4707" s="225"/>
    </row>
    <row r="4708" spans="1:6">
      <c r="A4708">
        <v>21147</v>
      </c>
      <c r="B4708" t="s">
        <v>25542</v>
      </c>
      <c r="C4708" t="s">
        <v>2751</v>
      </c>
      <c r="D4708" t="s">
        <v>2160</v>
      </c>
      <c r="E4708" s="557" t="s">
        <v>17991</v>
      </c>
      <c r="F4708" s="226"/>
    </row>
    <row r="4709" spans="1:6">
      <c r="A4709">
        <v>21148</v>
      </c>
      <c r="B4709" t="s">
        <v>25543</v>
      </c>
      <c r="C4709" t="s">
        <v>2751</v>
      </c>
      <c r="D4709" t="s">
        <v>2746</v>
      </c>
      <c r="E4709" s="557" t="s">
        <v>14524</v>
      </c>
      <c r="F4709" s="225"/>
    </row>
    <row r="4710" spans="1:6">
      <c r="A4710">
        <v>20984</v>
      </c>
      <c r="B4710" t="s">
        <v>25544</v>
      </c>
      <c r="C4710" t="s">
        <v>2751</v>
      </c>
      <c r="D4710" t="s">
        <v>2160</v>
      </c>
      <c r="E4710" s="557" t="s">
        <v>17992</v>
      </c>
      <c r="F4710" s="226"/>
    </row>
    <row r="4711" spans="1:6">
      <c r="A4711">
        <v>13042</v>
      </c>
      <c r="B4711" t="s">
        <v>25545</v>
      </c>
      <c r="C4711" t="s">
        <v>2751</v>
      </c>
      <c r="D4711" t="s">
        <v>2160</v>
      </c>
      <c r="E4711" s="557" t="s">
        <v>17993</v>
      </c>
      <c r="F4711" s="225"/>
    </row>
    <row r="4712" spans="1:6">
      <c r="A4712">
        <v>21150</v>
      </c>
      <c r="B4712" t="s">
        <v>25546</v>
      </c>
      <c r="C4712" t="s">
        <v>2751</v>
      </c>
      <c r="D4712" t="s">
        <v>2160</v>
      </c>
      <c r="E4712" s="557" t="s">
        <v>11969</v>
      </c>
      <c r="F4712" s="226"/>
    </row>
    <row r="4713" spans="1:6">
      <c r="A4713">
        <v>13141</v>
      </c>
      <c r="B4713" t="s">
        <v>25547</v>
      </c>
      <c r="C4713" t="s">
        <v>2751</v>
      </c>
      <c r="D4713" t="s">
        <v>2160</v>
      </c>
      <c r="E4713" s="557" t="s">
        <v>17994</v>
      </c>
      <c r="F4713" s="225"/>
    </row>
    <row r="4714" spans="1:6">
      <c r="A4714">
        <v>42576</v>
      </c>
      <c r="B4714" t="s">
        <v>25548</v>
      </c>
      <c r="C4714" t="s">
        <v>2751</v>
      </c>
      <c r="D4714" t="s">
        <v>2160</v>
      </c>
      <c r="E4714" s="557" t="s">
        <v>17995</v>
      </c>
      <c r="F4714" s="226"/>
    </row>
    <row r="4715" spans="1:6">
      <c r="A4715">
        <v>21151</v>
      </c>
      <c r="B4715" t="s">
        <v>25549</v>
      </c>
      <c r="C4715" t="s">
        <v>2751</v>
      </c>
      <c r="D4715" t="s">
        <v>2160</v>
      </c>
      <c r="E4715" s="557" t="s">
        <v>17996</v>
      </c>
      <c r="F4715" s="225"/>
    </row>
    <row r="4716" spans="1:6">
      <c r="A4716">
        <v>13142</v>
      </c>
      <c r="B4716" t="s">
        <v>25550</v>
      </c>
      <c r="C4716" t="s">
        <v>2751</v>
      </c>
      <c r="D4716" t="s">
        <v>2160</v>
      </c>
      <c r="E4716" s="557" t="s">
        <v>17997</v>
      </c>
      <c r="F4716" s="226"/>
    </row>
    <row r="4717" spans="1:6">
      <c r="A4717">
        <v>42577</v>
      </c>
      <c r="B4717" t="s">
        <v>25551</v>
      </c>
      <c r="C4717" t="s">
        <v>2751</v>
      </c>
      <c r="D4717" t="s">
        <v>2160</v>
      </c>
      <c r="E4717" s="557" t="s">
        <v>17998</v>
      </c>
      <c r="F4717" s="225"/>
    </row>
    <row r="4718" spans="1:6">
      <c r="A4718">
        <v>20994</v>
      </c>
      <c r="B4718" t="s">
        <v>25552</v>
      </c>
      <c r="C4718" t="s">
        <v>2751</v>
      </c>
      <c r="D4718" t="s">
        <v>2160</v>
      </c>
      <c r="E4718" s="557" t="s">
        <v>17999</v>
      </c>
      <c r="F4718" s="226"/>
    </row>
    <row r="4719" spans="1:6">
      <c r="A4719">
        <v>7672</v>
      </c>
      <c r="B4719" t="s">
        <v>25553</v>
      </c>
      <c r="C4719" t="s">
        <v>2751</v>
      </c>
      <c r="D4719" t="s">
        <v>2160</v>
      </c>
      <c r="E4719" s="557" t="s">
        <v>18000</v>
      </c>
      <c r="F4719" s="225"/>
    </row>
    <row r="4720" spans="1:6">
      <c r="A4720">
        <v>20995</v>
      </c>
      <c r="B4720" t="s">
        <v>25554</v>
      </c>
      <c r="C4720" t="s">
        <v>2751</v>
      </c>
      <c r="D4720" t="s">
        <v>2160</v>
      </c>
      <c r="E4720" s="557" t="s">
        <v>18001</v>
      </c>
      <c r="F4720" s="226"/>
    </row>
    <row r="4721" spans="1:6">
      <c r="A4721">
        <v>7690</v>
      </c>
      <c r="B4721" t="s">
        <v>25555</v>
      </c>
      <c r="C4721" t="s">
        <v>2751</v>
      </c>
      <c r="D4721" t="s">
        <v>2160</v>
      </c>
      <c r="E4721" s="557" t="s">
        <v>18002</v>
      </c>
      <c r="F4721" s="225"/>
    </row>
    <row r="4722" spans="1:6">
      <c r="A4722">
        <v>20980</v>
      </c>
      <c r="B4722" t="s">
        <v>25556</v>
      </c>
      <c r="C4722" t="s">
        <v>2751</v>
      </c>
      <c r="D4722" t="s">
        <v>2160</v>
      </c>
      <c r="E4722" s="557" t="s">
        <v>18003</v>
      </c>
      <c r="F4722" s="226"/>
    </row>
    <row r="4723" spans="1:6">
      <c r="A4723">
        <v>7661</v>
      </c>
      <c r="B4723" t="s">
        <v>25557</v>
      </c>
      <c r="C4723" t="s">
        <v>2751</v>
      </c>
      <c r="D4723" t="s">
        <v>2160</v>
      </c>
      <c r="E4723" s="557" t="s">
        <v>18004</v>
      </c>
      <c r="F4723" s="225"/>
    </row>
    <row r="4724" spans="1:6">
      <c r="A4724">
        <v>21016</v>
      </c>
      <c r="B4724" t="s">
        <v>25558</v>
      </c>
      <c r="C4724" t="s">
        <v>2751</v>
      </c>
      <c r="D4724" t="s">
        <v>2160</v>
      </c>
      <c r="E4724" s="557" t="s">
        <v>25559</v>
      </c>
      <c r="F4724" s="226"/>
    </row>
    <row r="4725" spans="1:6">
      <c r="A4725">
        <v>21008</v>
      </c>
      <c r="B4725" t="s">
        <v>25560</v>
      </c>
      <c r="C4725" t="s">
        <v>2751</v>
      </c>
      <c r="D4725" t="s">
        <v>2160</v>
      </c>
      <c r="E4725" s="557" t="s">
        <v>17593</v>
      </c>
      <c r="F4725" s="225"/>
    </row>
    <row r="4726" spans="1:6">
      <c r="A4726">
        <v>21009</v>
      </c>
      <c r="B4726" t="s">
        <v>25561</v>
      </c>
      <c r="C4726" t="s">
        <v>2751</v>
      </c>
      <c r="D4726" t="s">
        <v>2160</v>
      </c>
      <c r="E4726" s="557" t="s">
        <v>12057</v>
      </c>
      <c r="F4726" s="226"/>
    </row>
    <row r="4727" spans="1:6">
      <c r="A4727">
        <v>21010</v>
      </c>
      <c r="B4727" t="s">
        <v>25562</v>
      </c>
      <c r="C4727" t="s">
        <v>2751</v>
      </c>
      <c r="D4727" t="s">
        <v>2746</v>
      </c>
      <c r="E4727" s="557" t="s">
        <v>25563</v>
      </c>
      <c r="F4727" s="225"/>
    </row>
    <row r="4728" spans="1:6">
      <c r="A4728">
        <v>21011</v>
      </c>
      <c r="B4728" t="s">
        <v>25564</v>
      </c>
      <c r="C4728" t="s">
        <v>2751</v>
      </c>
      <c r="D4728" t="s">
        <v>2160</v>
      </c>
      <c r="E4728" s="557" t="s">
        <v>25565</v>
      </c>
      <c r="F4728" s="226"/>
    </row>
    <row r="4729" spans="1:6">
      <c r="A4729">
        <v>21012</v>
      </c>
      <c r="B4729" t="s">
        <v>25566</v>
      </c>
      <c r="C4729" t="s">
        <v>2751</v>
      </c>
      <c r="D4729" t="s">
        <v>2160</v>
      </c>
      <c r="E4729" s="557" t="s">
        <v>19124</v>
      </c>
      <c r="F4729" s="225"/>
    </row>
    <row r="4730" spans="1:6">
      <c r="A4730">
        <v>21013</v>
      </c>
      <c r="B4730" t="s">
        <v>25567</v>
      </c>
      <c r="C4730" t="s">
        <v>2751</v>
      </c>
      <c r="D4730" t="s">
        <v>2160</v>
      </c>
      <c r="E4730" s="557" t="s">
        <v>25568</v>
      </c>
      <c r="F4730" s="226"/>
    </row>
    <row r="4731" spans="1:6">
      <c r="A4731">
        <v>21014</v>
      </c>
      <c r="B4731" t="s">
        <v>25569</v>
      </c>
      <c r="C4731" t="s">
        <v>2751</v>
      </c>
      <c r="D4731" t="s">
        <v>2160</v>
      </c>
      <c r="E4731" s="557" t="s">
        <v>14528</v>
      </c>
      <c r="F4731" s="225"/>
    </row>
    <row r="4732" spans="1:6">
      <c r="A4732">
        <v>21015</v>
      </c>
      <c r="B4732" t="s">
        <v>25570</v>
      </c>
      <c r="C4732" t="s">
        <v>2751</v>
      </c>
      <c r="D4732" t="s">
        <v>2160</v>
      </c>
      <c r="E4732" s="557" t="s">
        <v>25571</v>
      </c>
      <c r="F4732" s="226"/>
    </row>
    <row r="4733" spans="1:6">
      <c r="A4733">
        <v>7697</v>
      </c>
      <c r="B4733" t="s">
        <v>25572</v>
      </c>
      <c r="C4733" t="s">
        <v>2751</v>
      </c>
      <c r="D4733" t="s">
        <v>2160</v>
      </c>
      <c r="E4733" s="557" t="s">
        <v>16620</v>
      </c>
      <c r="F4733" s="225"/>
    </row>
    <row r="4734" spans="1:6">
      <c r="A4734">
        <v>7698</v>
      </c>
      <c r="B4734" t="s">
        <v>25573</v>
      </c>
      <c r="C4734" t="s">
        <v>2751</v>
      </c>
      <c r="D4734" t="s">
        <v>2160</v>
      </c>
      <c r="E4734" s="557" t="s">
        <v>18694</v>
      </c>
      <c r="F4734" s="226"/>
    </row>
    <row r="4735" spans="1:6">
      <c r="A4735">
        <v>7691</v>
      </c>
      <c r="B4735" t="s">
        <v>25574</v>
      </c>
      <c r="C4735" t="s">
        <v>2751</v>
      </c>
      <c r="D4735" t="s">
        <v>2160</v>
      </c>
      <c r="E4735" s="557" t="s">
        <v>12665</v>
      </c>
      <c r="F4735" s="225"/>
    </row>
    <row r="4736" spans="1:6">
      <c r="A4736">
        <v>40626</v>
      </c>
      <c r="B4736" t="s">
        <v>25575</v>
      </c>
      <c r="C4736" t="s">
        <v>2751</v>
      </c>
      <c r="D4736" t="s">
        <v>2160</v>
      </c>
      <c r="E4736" s="557" t="s">
        <v>18889</v>
      </c>
      <c r="F4736" s="226"/>
    </row>
    <row r="4737" spans="1:6">
      <c r="A4737">
        <v>7701</v>
      </c>
      <c r="B4737" t="s">
        <v>25576</v>
      </c>
      <c r="C4737" t="s">
        <v>2751</v>
      </c>
      <c r="D4737" t="s">
        <v>2160</v>
      </c>
      <c r="E4737" s="557" t="s">
        <v>25577</v>
      </c>
      <c r="F4737" s="225"/>
    </row>
    <row r="4738" spans="1:6">
      <c r="A4738">
        <v>7696</v>
      </c>
      <c r="B4738" t="s">
        <v>25578</v>
      </c>
      <c r="C4738" t="s">
        <v>2751</v>
      </c>
      <c r="D4738" t="s">
        <v>2160</v>
      </c>
      <c r="E4738" s="557" t="s">
        <v>13844</v>
      </c>
      <c r="F4738" s="226"/>
    </row>
    <row r="4739" spans="1:6">
      <c r="A4739">
        <v>7700</v>
      </c>
      <c r="B4739" t="s">
        <v>25579</v>
      </c>
      <c r="C4739" t="s">
        <v>2751</v>
      </c>
      <c r="D4739" t="s">
        <v>2160</v>
      </c>
      <c r="E4739" s="557" t="s">
        <v>25311</v>
      </c>
      <c r="F4739" s="225"/>
    </row>
    <row r="4740" spans="1:6">
      <c r="A4740">
        <v>7694</v>
      </c>
      <c r="B4740" t="s">
        <v>25580</v>
      </c>
      <c r="C4740" t="s">
        <v>2751</v>
      </c>
      <c r="D4740" t="s">
        <v>2160</v>
      </c>
      <c r="E4740" s="557" t="s">
        <v>17930</v>
      </c>
      <c r="F4740" s="226"/>
    </row>
    <row r="4741" spans="1:6">
      <c r="A4741">
        <v>7693</v>
      </c>
      <c r="B4741" t="s">
        <v>25581</v>
      </c>
      <c r="C4741" t="s">
        <v>2751</v>
      </c>
      <c r="D4741" t="s">
        <v>2160</v>
      </c>
      <c r="E4741" s="557" t="s">
        <v>25582</v>
      </c>
      <c r="F4741" s="225"/>
    </row>
    <row r="4742" spans="1:6">
      <c r="A4742">
        <v>7692</v>
      </c>
      <c r="B4742" t="s">
        <v>25583</v>
      </c>
      <c r="C4742" t="s">
        <v>2751</v>
      </c>
      <c r="D4742" t="s">
        <v>2160</v>
      </c>
      <c r="E4742" s="557" t="s">
        <v>25584</v>
      </c>
      <c r="F4742" s="226"/>
    </row>
    <row r="4743" spans="1:6">
      <c r="A4743">
        <v>7695</v>
      </c>
      <c r="B4743" t="s">
        <v>25585</v>
      </c>
      <c r="C4743" t="s">
        <v>2751</v>
      </c>
      <c r="D4743" t="s">
        <v>2160</v>
      </c>
      <c r="E4743" s="557" t="s">
        <v>25586</v>
      </c>
      <c r="F4743" s="225"/>
    </row>
    <row r="4744" spans="1:6">
      <c r="A4744">
        <v>13356</v>
      </c>
      <c r="B4744" t="s">
        <v>25587</v>
      </c>
      <c r="C4744" t="s">
        <v>2751</v>
      </c>
      <c r="D4744" t="s">
        <v>2160</v>
      </c>
      <c r="E4744" s="557" t="s">
        <v>22725</v>
      </c>
      <c r="F4744" s="226"/>
    </row>
    <row r="4745" spans="1:6">
      <c r="A4745">
        <v>36365</v>
      </c>
      <c r="B4745" t="s">
        <v>25588</v>
      </c>
      <c r="C4745" t="s">
        <v>2751</v>
      </c>
      <c r="D4745" t="s">
        <v>2749</v>
      </c>
      <c r="E4745" s="557" t="s">
        <v>17846</v>
      </c>
      <c r="F4745" s="225"/>
    </row>
    <row r="4746" spans="1:6">
      <c r="A4746">
        <v>41930</v>
      </c>
      <c r="B4746" t="s">
        <v>25589</v>
      </c>
      <c r="C4746" t="s">
        <v>2751</v>
      </c>
      <c r="D4746" t="s">
        <v>2749</v>
      </c>
      <c r="E4746" s="557" t="s">
        <v>18005</v>
      </c>
      <c r="F4746" s="226"/>
    </row>
    <row r="4747" spans="1:6">
      <c r="A4747">
        <v>41931</v>
      </c>
      <c r="B4747" t="s">
        <v>25590</v>
      </c>
      <c r="C4747" t="s">
        <v>2751</v>
      </c>
      <c r="D4747" t="s">
        <v>2749</v>
      </c>
      <c r="E4747" s="557" t="s">
        <v>18006</v>
      </c>
      <c r="F4747" s="225"/>
    </row>
    <row r="4748" spans="1:6">
      <c r="A4748">
        <v>41932</v>
      </c>
      <c r="B4748" t="s">
        <v>25591</v>
      </c>
      <c r="C4748" t="s">
        <v>2751</v>
      </c>
      <c r="D4748" t="s">
        <v>2749</v>
      </c>
      <c r="E4748" s="557" t="s">
        <v>18007</v>
      </c>
      <c r="F4748" s="226"/>
    </row>
    <row r="4749" spans="1:6">
      <c r="A4749">
        <v>41933</v>
      </c>
      <c r="B4749" t="s">
        <v>25592</v>
      </c>
      <c r="C4749" t="s">
        <v>2751</v>
      </c>
      <c r="D4749" t="s">
        <v>2749</v>
      </c>
      <c r="E4749" s="557" t="s">
        <v>18008</v>
      </c>
      <c r="F4749" s="225"/>
    </row>
    <row r="4750" spans="1:6">
      <c r="A4750">
        <v>41934</v>
      </c>
      <c r="B4750" t="s">
        <v>25593</v>
      </c>
      <c r="C4750" t="s">
        <v>2751</v>
      </c>
      <c r="D4750" t="s">
        <v>2749</v>
      </c>
      <c r="E4750" s="557" t="s">
        <v>18009</v>
      </c>
      <c r="F4750" s="226"/>
    </row>
    <row r="4751" spans="1:6">
      <c r="A4751">
        <v>41936</v>
      </c>
      <c r="B4751" t="s">
        <v>25594</v>
      </c>
      <c r="C4751" t="s">
        <v>2751</v>
      </c>
      <c r="D4751" t="s">
        <v>2749</v>
      </c>
      <c r="E4751" s="557" t="s">
        <v>16202</v>
      </c>
      <c r="F4751" s="225"/>
    </row>
    <row r="4752" spans="1:6">
      <c r="A4752">
        <v>41785</v>
      </c>
      <c r="B4752" t="s">
        <v>25595</v>
      </c>
      <c r="C4752" t="s">
        <v>2751</v>
      </c>
      <c r="D4752" t="s">
        <v>2749</v>
      </c>
      <c r="E4752" s="557" t="s">
        <v>18010</v>
      </c>
      <c r="F4752" s="226"/>
    </row>
    <row r="4753" spans="1:6">
      <c r="A4753">
        <v>41781</v>
      </c>
      <c r="B4753" t="s">
        <v>25596</v>
      </c>
      <c r="C4753" t="s">
        <v>2751</v>
      </c>
      <c r="D4753" t="s">
        <v>2749</v>
      </c>
      <c r="E4753" s="557" t="s">
        <v>18011</v>
      </c>
      <c r="F4753" s="225"/>
    </row>
    <row r="4754" spans="1:6">
      <c r="A4754">
        <v>41783</v>
      </c>
      <c r="B4754" t="s">
        <v>25597</v>
      </c>
      <c r="C4754" t="s">
        <v>2751</v>
      </c>
      <c r="D4754" t="s">
        <v>2749</v>
      </c>
      <c r="E4754" s="557" t="s">
        <v>18012</v>
      </c>
      <c r="F4754" s="226"/>
    </row>
    <row r="4755" spans="1:6">
      <c r="A4755">
        <v>41786</v>
      </c>
      <c r="B4755" t="s">
        <v>25598</v>
      </c>
      <c r="C4755" t="s">
        <v>2751</v>
      </c>
      <c r="D4755" t="s">
        <v>2749</v>
      </c>
      <c r="E4755" s="557" t="s">
        <v>18013</v>
      </c>
      <c r="F4755" s="225"/>
    </row>
    <row r="4756" spans="1:6">
      <c r="A4756">
        <v>41779</v>
      </c>
      <c r="B4756" t="s">
        <v>25599</v>
      </c>
      <c r="C4756" t="s">
        <v>2751</v>
      </c>
      <c r="D4756" t="s">
        <v>2749</v>
      </c>
      <c r="E4756" s="557" t="s">
        <v>18014</v>
      </c>
      <c r="F4756" s="226"/>
    </row>
    <row r="4757" spans="1:6">
      <c r="A4757">
        <v>41780</v>
      </c>
      <c r="B4757" t="s">
        <v>25600</v>
      </c>
      <c r="C4757" t="s">
        <v>2751</v>
      </c>
      <c r="D4757" t="s">
        <v>2749</v>
      </c>
      <c r="E4757" s="557" t="s">
        <v>18015</v>
      </c>
      <c r="F4757" s="225"/>
    </row>
    <row r="4758" spans="1:6">
      <c r="A4758">
        <v>41782</v>
      </c>
      <c r="B4758" t="s">
        <v>25601</v>
      </c>
      <c r="C4758" t="s">
        <v>2751</v>
      </c>
      <c r="D4758" t="s">
        <v>2749</v>
      </c>
      <c r="E4758" s="557" t="s">
        <v>18016</v>
      </c>
      <c r="F4758" s="226"/>
    </row>
    <row r="4759" spans="1:6">
      <c r="A4759">
        <v>38130</v>
      </c>
      <c r="B4759" t="s">
        <v>25602</v>
      </c>
      <c r="C4759" t="s">
        <v>2751</v>
      </c>
      <c r="D4759" t="s">
        <v>2160</v>
      </c>
      <c r="E4759" s="557" t="s">
        <v>18686</v>
      </c>
      <c r="F4759" s="225"/>
    </row>
    <row r="4760" spans="1:6">
      <c r="A4760">
        <v>21123</v>
      </c>
      <c r="B4760" t="s">
        <v>25603</v>
      </c>
      <c r="C4760" t="s">
        <v>2751</v>
      </c>
      <c r="D4760" t="s">
        <v>2746</v>
      </c>
      <c r="E4760" s="557" t="s">
        <v>11291</v>
      </c>
      <c r="F4760" s="226"/>
    </row>
    <row r="4761" spans="1:6">
      <c r="A4761">
        <v>21124</v>
      </c>
      <c r="B4761" t="s">
        <v>25604</v>
      </c>
      <c r="C4761" t="s">
        <v>2751</v>
      </c>
      <c r="D4761" t="s">
        <v>2160</v>
      </c>
      <c r="E4761" s="557" t="s">
        <v>13638</v>
      </c>
      <c r="F4761" s="225"/>
    </row>
    <row r="4762" spans="1:6">
      <c r="A4762">
        <v>21125</v>
      </c>
      <c r="B4762" t="s">
        <v>25605</v>
      </c>
      <c r="C4762" t="s">
        <v>2751</v>
      </c>
      <c r="D4762" t="s">
        <v>2160</v>
      </c>
      <c r="E4762" s="557" t="s">
        <v>25606</v>
      </c>
      <c r="F4762" s="226"/>
    </row>
    <row r="4763" spans="1:6">
      <c r="A4763">
        <v>38028</v>
      </c>
      <c r="B4763" t="s">
        <v>25607</v>
      </c>
      <c r="C4763" t="s">
        <v>2751</v>
      </c>
      <c r="D4763" t="s">
        <v>2160</v>
      </c>
      <c r="E4763" s="557" t="s">
        <v>12697</v>
      </c>
      <c r="F4763" s="225"/>
    </row>
    <row r="4764" spans="1:6">
      <c r="A4764">
        <v>38029</v>
      </c>
      <c r="B4764" t="s">
        <v>25608</v>
      </c>
      <c r="C4764" t="s">
        <v>2751</v>
      </c>
      <c r="D4764" t="s">
        <v>2160</v>
      </c>
      <c r="E4764" s="557" t="s">
        <v>25609</v>
      </c>
      <c r="F4764" s="226"/>
    </row>
    <row r="4765" spans="1:6">
      <c r="A4765">
        <v>38030</v>
      </c>
      <c r="B4765" t="s">
        <v>25610</v>
      </c>
      <c r="C4765" t="s">
        <v>2751</v>
      </c>
      <c r="D4765" t="s">
        <v>2160</v>
      </c>
      <c r="E4765" s="557" t="s">
        <v>25611</v>
      </c>
      <c r="F4765" s="225"/>
    </row>
    <row r="4766" spans="1:6">
      <c r="A4766">
        <v>38031</v>
      </c>
      <c r="B4766" t="s">
        <v>25612</v>
      </c>
      <c r="C4766" t="s">
        <v>2751</v>
      </c>
      <c r="D4766" t="s">
        <v>2160</v>
      </c>
      <c r="E4766" s="557" t="s">
        <v>25613</v>
      </c>
      <c r="F4766" s="226"/>
    </row>
    <row r="4767" spans="1:6">
      <c r="A4767">
        <v>39735</v>
      </c>
      <c r="B4767" t="s">
        <v>25614</v>
      </c>
      <c r="C4767" t="s">
        <v>2751</v>
      </c>
      <c r="D4767" t="s">
        <v>2160</v>
      </c>
      <c r="E4767" s="557" t="s">
        <v>25615</v>
      </c>
      <c r="F4767" s="225"/>
    </row>
    <row r="4768" spans="1:6">
      <c r="A4768">
        <v>39734</v>
      </c>
      <c r="B4768" t="s">
        <v>25616</v>
      </c>
      <c r="C4768" t="s">
        <v>2751</v>
      </c>
      <c r="D4768" t="s">
        <v>2160</v>
      </c>
      <c r="E4768" s="557" t="s">
        <v>25617</v>
      </c>
      <c r="F4768" s="226"/>
    </row>
    <row r="4769" spans="1:6">
      <c r="A4769">
        <v>39736</v>
      </c>
      <c r="B4769" t="s">
        <v>25618</v>
      </c>
      <c r="C4769" t="s">
        <v>2751</v>
      </c>
      <c r="D4769" t="s">
        <v>2160</v>
      </c>
      <c r="E4769" s="557" t="s">
        <v>25619</v>
      </c>
      <c r="F4769" s="225"/>
    </row>
    <row r="4770" spans="1:6">
      <c r="A4770">
        <v>39737</v>
      </c>
      <c r="B4770" t="s">
        <v>25620</v>
      </c>
      <c r="C4770" t="s">
        <v>2751</v>
      </c>
      <c r="D4770" t="s">
        <v>2160</v>
      </c>
      <c r="E4770" s="557" t="s">
        <v>9168</v>
      </c>
      <c r="F4770" s="226"/>
    </row>
    <row r="4771" spans="1:6">
      <c r="A4771">
        <v>39738</v>
      </c>
      <c r="B4771" t="s">
        <v>25621</v>
      </c>
      <c r="C4771" t="s">
        <v>2751</v>
      </c>
      <c r="D4771" t="s">
        <v>2160</v>
      </c>
      <c r="E4771" s="557" t="s">
        <v>8092</v>
      </c>
      <c r="F4771" s="225"/>
    </row>
    <row r="4772" spans="1:6">
      <c r="A4772">
        <v>39739</v>
      </c>
      <c r="B4772" t="s">
        <v>25622</v>
      </c>
      <c r="C4772" t="s">
        <v>2751</v>
      </c>
      <c r="D4772" t="s">
        <v>2160</v>
      </c>
      <c r="E4772" s="557" t="s">
        <v>15397</v>
      </c>
      <c r="F4772" s="226"/>
    </row>
    <row r="4773" spans="1:6">
      <c r="A4773">
        <v>39733</v>
      </c>
      <c r="B4773" t="s">
        <v>25623</v>
      </c>
      <c r="C4773" t="s">
        <v>2751</v>
      </c>
      <c r="D4773" t="s">
        <v>2160</v>
      </c>
      <c r="E4773" s="557" t="s">
        <v>18306</v>
      </c>
      <c r="F4773" s="225"/>
    </row>
    <row r="4774" spans="1:6">
      <c r="A4774">
        <v>39854</v>
      </c>
      <c r="B4774" t="s">
        <v>25624</v>
      </c>
      <c r="C4774" t="s">
        <v>2751</v>
      </c>
      <c r="D4774" t="s">
        <v>2160</v>
      </c>
      <c r="E4774" s="557" t="s">
        <v>25625</v>
      </c>
      <c r="F4774" s="226"/>
    </row>
    <row r="4775" spans="1:6">
      <c r="A4775">
        <v>39740</v>
      </c>
      <c r="B4775" t="s">
        <v>25626</v>
      </c>
      <c r="C4775" t="s">
        <v>2751</v>
      </c>
      <c r="D4775" t="s">
        <v>2160</v>
      </c>
      <c r="E4775" s="557" t="s">
        <v>14985</v>
      </c>
      <c r="F4775" s="225"/>
    </row>
    <row r="4776" spans="1:6">
      <c r="A4776">
        <v>39741</v>
      </c>
      <c r="B4776" t="s">
        <v>25627</v>
      </c>
      <c r="C4776" t="s">
        <v>2751</v>
      </c>
      <c r="D4776" t="s">
        <v>2160</v>
      </c>
      <c r="E4776" s="557" t="s">
        <v>11709</v>
      </c>
      <c r="F4776" s="226"/>
    </row>
    <row r="4777" spans="1:6">
      <c r="A4777">
        <v>39853</v>
      </c>
      <c r="B4777" t="s">
        <v>25628</v>
      </c>
      <c r="C4777" t="s">
        <v>2751</v>
      </c>
      <c r="D4777" t="s">
        <v>2160</v>
      </c>
      <c r="E4777" s="557" t="s">
        <v>18677</v>
      </c>
      <c r="F4777" s="225"/>
    </row>
    <row r="4778" spans="1:6">
      <c r="A4778">
        <v>39742</v>
      </c>
      <c r="B4778" t="s">
        <v>25629</v>
      </c>
      <c r="C4778" t="s">
        <v>2751</v>
      </c>
      <c r="D4778" t="s">
        <v>2160</v>
      </c>
      <c r="E4778" s="557" t="s">
        <v>12563</v>
      </c>
      <c r="F4778" s="226"/>
    </row>
    <row r="4779" spans="1:6">
      <c r="A4779">
        <v>39749</v>
      </c>
      <c r="B4779" t="s">
        <v>25630</v>
      </c>
      <c r="C4779" t="s">
        <v>2751</v>
      </c>
      <c r="D4779" t="s">
        <v>2749</v>
      </c>
      <c r="E4779" s="557" t="s">
        <v>25631</v>
      </c>
      <c r="F4779" s="225"/>
    </row>
    <row r="4780" spans="1:6">
      <c r="A4780">
        <v>39751</v>
      </c>
      <c r="B4780" t="s">
        <v>25632</v>
      </c>
      <c r="C4780" t="s">
        <v>2751</v>
      </c>
      <c r="D4780" t="s">
        <v>2749</v>
      </c>
      <c r="E4780" s="557" t="s">
        <v>25633</v>
      </c>
      <c r="F4780" s="226"/>
    </row>
    <row r="4781" spans="1:6">
      <c r="A4781">
        <v>39750</v>
      </c>
      <c r="B4781" t="s">
        <v>25634</v>
      </c>
      <c r="C4781" t="s">
        <v>2751</v>
      </c>
      <c r="D4781" t="s">
        <v>2749</v>
      </c>
      <c r="E4781" s="557" t="s">
        <v>25635</v>
      </c>
      <c r="F4781" s="225"/>
    </row>
    <row r="4782" spans="1:6">
      <c r="A4782">
        <v>39747</v>
      </c>
      <c r="B4782" t="s">
        <v>25636</v>
      </c>
      <c r="C4782" t="s">
        <v>2751</v>
      </c>
      <c r="D4782" t="s">
        <v>2749</v>
      </c>
      <c r="E4782" s="557" t="s">
        <v>25637</v>
      </c>
      <c r="F4782" s="226"/>
    </row>
    <row r="4783" spans="1:6">
      <c r="A4783">
        <v>39753</v>
      </c>
      <c r="B4783" t="s">
        <v>25638</v>
      </c>
      <c r="C4783" t="s">
        <v>2751</v>
      </c>
      <c r="D4783" t="s">
        <v>2749</v>
      </c>
      <c r="E4783" s="557" t="s">
        <v>25639</v>
      </c>
      <c r="F4783" s="225"/>
    </row>
    <row r="4784" spans="1:6">
      <c r="A4784">
        <v>39754</v>
      </c>
      <c r="B4784" t="s">
        <v>25640</v>
      </c>
      <c r="C4784" t="s">
        <v>2751</v>
      </c>
      <c r="D4784" t="s">
        <v>2749</v>
      </c>
      <c r="E4784" s="557" t="s">
        <v>25641</v>
      </c>
      <c r="F4784" s="226"/>
    </row>
    <row r="4785" spans="1:6">
      <c r="A4785">
        <v>39748</v>
      </c>
      <c r="B4785" t="s">
        <v>25642</v>
      </c>
      <c r="C4785" t="s">
        <v>2751</v>
      </c>
      <c r="D4785" t="s">
        <v>2749</v>
      </c>
      <c r="E4785" s="557" t="s">
        <v>25643</v>
      </c>
      <c r="F4785" s="225"/>
    </row>
    <row r="4786" spans="1:6">
      <c r="A4786">
        <v>39755</v>
      </c>
      <c r="B4786" t="s">
        <v>25644</v>
      </c>
      <c r="C4786" t="s">
        <v>2751</v>
      </c>
      <c r="D4786" t="s">
        <v>2749</v>
      </c>
      <c r="E4786" s="557" t="s">
        <v>25645</v>
      </c>
      <c r="F4786" s="226"/>
    </row>
    <row r="4787" spans="1:6">
      <c r="A4787">
        <v>12742</v>
      </c>
      <c r="B4787" t="s">
        <v>25646</v>
      </c>
      <c r="C4787" t="s">
        <v>2751</v>
      </c>
      <c r="D4787" t="s">
        <v>2749</v>
      </c>
      <c r="E4787" s="557" t="s">
        <v>25647</v>
      </c>
      <c r="F4787" s="225"/>
    </row>
    <row r="4788" spans="1:6">
      <c r="A4788">
        <v>12713</v>
      </c>
      <c r="B4788" t="s">
        <v>25648</v>
      </c>
      <c r="C4788" t="s">
        <v>2751</v>
      </c>
      <c r="D4788" t="s">
        <v>2749</v>
      </c>
      <c r="E4788" s="557" t="s">
        <v>14835</v>
      </c>
      <c r="F4788" s="226"/>
    </row>
    <row r="4789" spans="1:6">
      <c r="A4789">
        <v>12743</v>
      </c>
      <c r="B4789" t="s">
        <v>25649</v>
      </c>
      <c r="C4789" t="s">
        <v>2751</v>
      </c>
      <c r="D4789" t="s">
        <v>2749</v>
      </c>
      <c r="E4789" s="557" t="s">
        <v>25650</v>
      </c>
      <c r="F4789" s="225"/>
    </row>
    <row r="4790" spans="1:6">
      <c r="A4790">
        <v>12744</v>
      </c>
      <c r="B4790" t="s">
        <v>25651</v>
      </c>
      <c r="C4790" t="s">
        <v>2751</v>
      </c>
      <c r="D4790" t="s">
        <v>2749</v>
      </c>
      <c r="E4790" s="557" t="s">
        <v>25652</v>
      </c>
      <c r="F4790" s="226"/>
    </row>
    <row r="4791" spans="1:6">
      <c r="A4791">
        <v>12745</v>
      </c>
      <c r="B4791" t="s">
        <v>25653</v>
      </c>
      <c r="C4791" t="s">
        <v>2751</v>
      </c>
      <c r="D4791" t="s">
        <v>2749</v>
      </c>
      <c r="E4791" s="557" t="s">
        <v>25654</v>
      </c>
      <c r="F4791" s="225"/>
    </row>
    <row r="4792" spans="1:6">
      <c r="A4792">
        <v>12746</v>
      </c>
      <c r="B4792" t="s">
        <v>25655</v>
      </c>
      <c r="C4792" t="s">
        <v>2751</v>
      </c>
      <c r="D4792" t="s">
        <v>2749</v>
      </c>
      <c r="E4792" s="557" t="s">
        <v>25656</v>
      </c>
      <c r="F4792" s="226"/>
    </row>
    <row r="4793" spans="1:6">
      <c r="A4793">
        <v>12747</v>
      </c>
      <c r="B4793" t="s">
        <v>25657</v>
      </c>
      <c r="C4793" t="s">
        <v>2751</v>
      </c>
      <c r="D4793" t="s">
        <v>2749</v>
      </c>
      <c r="E4793" s="557" t="s">
        <v>25658</v>
      </c>
      <c r="F4793" s="225"/>
    </row>
    <row r="4794" spans="1:6">
      <c r="A4794">
        <v>12748</v>
      </c>
      <c r="B4794" t="s">
        <v>25659</v>
      </c>
      <c r="C4794" t="s">
        <v>2751</v>
      </c>
      <c r="D4794" t="s">
        <v>2749</v>
      </c>
      <c r="E4794" s="557" t="s">
        <v>25660</v>
      </c>
      <c r="F4794" s="226"/>
    </row>
    <row r="4795" spans="1:6">
      <c r="A4795">
        <v>12749</v>
      </c>
      <c r="B4795" t="s">
        <v>25661</v>
      </c>
      <c r="C4795" t="s">
        <v>2751</v>
      </c>
      <c r="D4795" t="s">
        <v>2749</v>
      </c>
      <c r="E4795" s="557" t="s">
        <v>25662</v>
      </c>
      <c r="F4795" s="225"/>
    </row>
    <row r="4796" spans="1:6">
      <c r="A4796">
        <v>39726</v>
      </c>
      <c r="B4796" t="s">
        <v>25663</v>
      </c>
      <c r="C4796" t="s">
        <v>2751</v>
      </c>
      <c r="D4796" t="s">
        <v>2749</v>
      </c>
      <c r="E4796" s="557" t="s">
        <v>25664</v>
      </c>
      <c r="F4796" s="226"/>
    </row>
    <row r="4797" spans="1:6">
      <c r="A4797">
        <v>39728</v>
      </c>
      <c r="B4797" t="s">
        <v>25665</v>
      </c>
      <c r="C4797" t="s">
        <v>2751</v>
      </c>
      <c r="D4797" t="s">
        <v>2749</v>
      </c>
      <c r="E4797" s="557" t="s">
        <v>25666</v>
      </c>
      <c r="F4797" s="225"/>
    </row>
    <row r="4798" spans="1:6">
      <c r="A4798">
        <v>39727</v>
      </c>
      <c r="B4798" t="s">
        <v>25667</v>
      </c>
      <c r="C4798" t="s">
        <v>2751</v>
      </c>
      <c r="D4798" t="s">
        <v>2749</v>
      </c>
      <c r="E4798" s="557" t="s">
        <v>25668</v>
      </c>
      <c r="F4798" s="226"/>
    </row>
    <row r="4799" spans="1:6">
      <c r="A4799">
        <v>39724</v>
      </c>
      <c r="B4799" t="s">
        <v>25669</v>
      </c>
      <c r="C4799" t="s">
        <v>2751</v>
      </c>
      <c r="D4799" t="s">
        <v>2749</v>
      </c>
      <c r="E4799" s="557" t="s">
        <v>25670</v>
      </c>
      <c r="F4799" s="225"/>
    </row>
    <row r="4800" spans="1:6">
      <c r="A4800">
        <v>39729</v>
      </c>
      <c r="B4800" t="s">
        <v>25671</v>
      </c>
      <c r="C4800" t="s">
        <v>2751</v>
      </c>
      <c r="D4800" t="s">
        <v>2749</v>
      </c>
      <c r="E4800" s="557" t="s">
        <v>25672</v>
      </c>
      <c r="F4800" s="226"/>
    </row>
    <row r="4801" spans="1:6">
      <c r="A4801">
        <v>39730</v>
      </c>
      <c r="B4801" t="s">
        <v>25673</v>
      </c>
      <c r="C4801" t="s">
        <v>2751</v>
      </c>
      <c r="D4801" t="s">
        <v>2749</v>
      </c>
      <c r="E4801" s="557" t="s">
        <v>25674</v>
      </c>
      <c r="F4801" s="225"/>
    </row>
    <row r="4802" spans="1:6">
      <c r="A4802">
        <v>39731</v>
      </c>
      <c r="B4802" t="s">
        <v>25675</v>
      </c>
      <c r="C4802" t="s">
        <v>2751</v>
      </c>
      <c r="D4802" t="s">
        <v>2749</v>
      </c>
      <c r="E4802" s="557" t="s">
        <v>25676</v>
      </c>
      <c r="F4802" s="226"/>
    </row>
    <row r="4803" spans="1:6">
      <c r="A4803">
        <v>39725</v>
      </c>
      <c r="B4803" t="s">
        <v>25677</v>
      </c>
      <c r="C4803" t="s">
        <v>2751</v>
      </c>
      <c r="D4803" t="s">
        <v>2749</v>
      </c>
      <c r="E4803" s="557" t="s">
        <v>25678</v>
      </c>
      <c r="F4803" s="225"/>
    </row>
    <row r="4804" spans="1:6">
      <c r="A4804">
        <v>39732</v>
      </c>
      <c r="B4804" t="s">
        <v>25679</v>
      </c>
      <c r="C4804" t="s">
        <v>2751</v>
      </c>
      <c r="D4804" t="s">
        <v>2749</v>
      </c>
      <c r="E4804" s="557" t="s">
        <v>25680</v>
      </c>
      <c r="F4804" s="226"/>
    </row>
    <row r="4805" spans="1:6">
      <c r="A4805">
        <v>39660</v>
      </c>
      <c r="B4805" t="s">
        <v>25681</v>
      </c>
      <c r="C4805" t="s">
        <v>2751</v>
      </c>
      <c r="D4805" t="s">
        <v>2749</v>
      </c>
      <c r="E4805" s="557" t="s">
        <v>20961</v>
      </c>
      <c r="F4805" s="225"/>
    </row>
    <row r="4806" spans="1:6">
      <c r="A4806">
        <v>39662</v>
      </c>
      <c r="B4806" t="s">
        <v>25682</v>
      </c>
      <c r="C4806" t="s">
        <v>2751</v>
      </c>
      <c r="D4806" t="s">
        <v>2749</v>
      </c>
      <c r="E4806" s="557" t="s">
        <v>18709</v>
      </c>
      <c r="F4806" s="226"/>
    </row>
    <row r="4807" spans="1:6">
      <c r="A4807">
        <v>39661</v>
      </c>
      <c r="B4807" t="s">
        <v>25683</v>
      </c>
      <c r="C4807" t="s">
        <v>2751</v>
      </c>
      <c r="D4807" t="s">
        <v>2749</v>
      </c>
      <c r="E4807" s="557" t="s">
        <v>11408</v>
      </c>
      <c r="F4807" s="225"/>
    </row>
    <row r="4808" spans="1:6">
      <c r="A4808">
        <v>39666</v>
      </c>
      <c r="B4808" t="s">
        <v>25684</v>
      </c>
      <c r="C4808" t="s">
        <v>2751</v>
      </c>
      <c r="D4808" t="s">
        <v>2749</v>
      </c>
      <c r="E4808" s="557" t="s">
        <v>25685</v>
      </c>
      <c r="F4808" s="226"/>
    </row>
    <row r="4809" spans="1:6">
      <c r="A4809">
        <v>39664</v>
      </c>
      <c r="B4809" t="s">
        <v>25686</v>
      </c>
      <c r="C4809" t="s">
        <v>2751</v>
      </c>
      <c r="D4809" t="s">
        <v>2749</v>
      </c>
      <c r="E4809" s="557" t="s">
        <v>12656</v>
      </c>
      <c r="F4809" s="225"/>
    </row>
    <row r="4810" spans="1:6">
      <c r="A4810">
        <v>39663</v>
      </c>
      <c r="B4810" t="s">
        <v>25687</v>
      </c>
      <c r="C4810" t="s">
        <v>2751</v>
      </c>
      <c r="D4810" t="s">
        <v>2749</v>
      </c>
      <c r="E4810" s="557" t="s">
        <v>11190</v>
      </c>
      <c r="F4810" s="226"/>
    </row>
    <row r="4811" spans="1:6">
      <c r="A4811">
        <v>39665</v>
      </c>
      <c r="B4811" t="s">
        <v>25688</v>
      </c>
      <c r="C4811" t="s">
        <v>2751</v>
      </c>
      <c r="D4811" t="s">
        <v>2749</v>
      </c>
      <c r="E4811" s="557" t="s">
        <v>12126</v>
      </c>
      <c r="F4811" s="225"/>
    </row>
    <row r="4812" spans="1:6">
      <c r="A4812">
        <v>39752</v>
      </c>
      <c r="B4812" t="s">
        <v>25689</v>
      </c>
      <c r="C4812" t="s">
        <v>2751</v>
      </c>
      <c r="D4812" t="s">
        <v>2749</v>
      </c>
      <c r="E4812" s="557" t="s">
        <v>25690</v>
      </c>
      <c r="F4812" s="226"/>
    </row>
    <row r="4813" spans="1:6">
      <c r="A4813">
        <v>7725</v>
      </c>
      <c r="B4813" t="s">
        <v>25691</v>
      </c>
      <c r="C4813" t="s">
        <v>2751</v>
      </c>
      <c r="D4813" t="s">
        <v>2746</v>
      </c>
      <c r="E4813" s="557" t="s">
        <v>25692</v>
      </c>
      <c r="F4813" s="225"/>
    </row>
    <row r="4814" spans="1:6">
      <c r="A4814">
        <v>7753</v>
      </c>
      <c r="B4814" t="s">
        <v>25693</v>
      </c>
      <c r="C4814" t="s">
        <v>2751</v>
      </c>
      <c r="D4814" t="s">
        <v>2160</v>
      </c>
      <c r="E4814" s="557" t="s">
        <v>25694</v>
      </c>
      <c r="F4814" s="226"/>
    </row>
    <row r="4815" spans="1:6">
      <c r="A4815">
        <v>13256</v>
      </c>
      <c r="B4815" t="s">
        <v>25695</v>
      </c>
      <c r="C4815" t="s">
        <v>2751</v>
      </c>
      <c r="D4815" t="s">
        <v>2160</v>
      </c>
      <c r="E4815" s="557" t="s">
        <v>25696</v>
      </c>
      <c r="F4815" s="225"/>
    </row>
    <row r="4816" spans="1:6">
      <c r="A4816">
        <v>7757</v>
      </c>
      <c r="B4816" t="s">
        <v>25697</v>
      </c>
      <c r="C4816" t="s">
        <v>2751</v>
      </c>
      <c r="D4816" t="s">
        <v>2160</v>
      </c>
      <c r="E4816" s="557" t="s">
        <v>25698</v>
      </c>
      <c r="F4816" s="226"/>
    </row>
    <row r="4817" spans="1:6">
      <c r="A4817">
        <v>7758</v>
      </c>
      <c r="B4817" t="s">
        <v>25699</v>
      </c>
      <c r="C4817" t="s">
        <v>2751</v>
      </c>
      <c r="D4817" t="s">
        <v>2160</v>
      </c>
      <c r="E4817" s="557" t="s">
        <v>25700</v>
      </c>
      <c r="F4817" s="225"/>
    </row>
    <row r="4818" spans="1:6">
      <c r="A4818">
        <v>7759</v>
      </c>
      <c r="B4818" t="s">
        <v>25701</v>
      </c>
      <c r="C4818" t="s">
        <v>2751</v>
      </c>
      <c r="D4818" t="s">
        <v>2160</v>
      </c>
      <c r="E4818" s="557" t="s">
        <v>25702</v>
      </c>
      <c r="F4818" s="226"/>
    </row>
    <row r="4819" spans="1:6">
      <c r="A4819">
        <v>40334</v>
      </c>
      <c r="B4819" t="s">
        <v>25703</v>
      </c>
      <c r="C4819" t="s">
        <v>2751</v>
      </c>
      <c r="D4819" t="s">
        <v>2160</v>
      </c>
      <c r="E4819" s="557" t="s">
        <v>17968</v>
      </c>
      <c r="F4819" s="225"/>
    </row>
    <row r="4820" spans="1:6">
      <c r="A4820">
        <v>7745</v>
      </c>
      <c r="B4820" t="s">
        <v>25704</v>
      </c>
      <c r="C4820" t="s">
        <v>2751</v>
      </c>
      <c r="D4820" t="s">
        <v>2160</v>
      </c>
      <c r="E4820" s="557" t="s">
        <v>20269</v>
      </c>
      <c r="F4820" s="226"/>
    </row>
    <row r="4821" spans="1:6">
      <c r="A4821">
        <v>7714</v>
      </c>
      <c r="B4821" t="s">
        <v>25705</v>
      </c>
      <c r="C4821" t="s">
        <v>2751</v>
      </c>
      <c r="D4821" t="s">
        <v>2160</v>
      </c>
      <c r="E4821" s="557" t="s">
        <v>25706</v>
      </c>
      <c r="F4821" s="225"/>
    </row>
    <row r="4822" spans="1:6">
      <c r="A4822">
        <v>7742</v>
      </c>
      <c r="B4822" t="s">
        <v>25707</v>
      </c>
      <c r="C4822" t="s">
        <v>2751</v>
      </c>
      <c r="D4822" t="s">
        <v>2160</v>
      </c>
      <c r="E4822" s="557" t="s">
        <v>25708</v>
      </c>
      <c r="F4822" s="226"/>
    </row>
    <row r="4823" spans="1:6">
      <c r="A4823">
        <v>7750</v>
      </c>
      <c r="B4823" t="s">
        <v>25709</v>
      </c>
      <c r="C4823" t="s">
        <v>2751</v>
      </c>
      <c r="D4823" t="s">
        <v>2160</v>
      </c>
      <c r="E4823" s="557" t="s">
        <v>25710</v>
      </c>
      <c r="F4823" s="225"/>
    </row>
    <row r="4824" spans="1:6">
      <c r="A4824">
        <v>7756</v>
      </c>
      <c r="B4824" t="s">
        <v>25711</v>
      </c>
      <c r="C4824" t="s">
        <v>2751</v>
      </c>
      <c r="D4824" t="s">
        <v>2160</v>
      </c>
      <c r="E4824" s="557" t="s">
        <v>25712</v>
      </c>
      <c r="F4824" s="226"/>
    </row>
    <row r="4825" spans="1:6">
      <c r="A4825">
        <v>7765</v>
      </c>
      <c r="B4825" t="s">
        <v>25713</v>
      </c>
      <c r="C4825" t="s">
        <v>2751</v>
      </c>
      <c r="D4825" t="s">
        <v>2160</v>
      </c>
      <c r="E4825" s="557" t="s">
        <v>25714</v>
      </c>
      <c r="F4825" s="225"/>
    </row>
    <row r="4826" spans="1:6">
      <c r="A4826">
        <v>12569</v>
      </c>
      <c r="B4826" t="s">
        <v>25715</v>
      </c>
      <c r="C4826" t="s">
        <v>2751</v>
      </c>
      <c r="D4826" t="s">
        <v>2160</v>
      </c>
      <c r="E4826" s="557" t="s">
        <v>25716</v>
      </c>
      <c r="F4826" s="226"/>
    </row>
    <row r="4827" spans="1:6">
      <c r="A4827">
        <v>7766</v>
      </c>
      <c r="B4827" t="s">
        <v>25717</v>
      </c>
      <c r="C4827" t="s">
        <v>2751</v>
      </c>
      <c r="D4827" t="s">
        <v>2160</v>
      </c>
      <c r="E4827" s="557" t="s">
        <v>25718</v>
      </c>
      <c r="F4827" s="225"/>
    </row>
    <row r="4828" spans="1:6">
      <c r="A4828">
        <v>7767</v>
      </c>
      <c r="B4828" t="s">
        <v>25719</v>
      </c>
      <c r="C4828" t="s">
        <v>2751</v>
      </c>
      <c r="D4828" t="s">
        <v>2160</v>
      </c>
      <c r="E4828" s="557" t="s">
        <v>25720</v>
      </c>
      <c r="F4828" s="226"/>
    </row>
    <row r="4829" spans="1:6">
      <c r="A4829">
        <v>7727</v>
      </c>
      <c r="B4829" t="s">
        <v>25721</v>
      </c>
      <c r="C4829" t="s">
        <v>2751</v>
      </c>
      <c r="D4829" t="s">
        <v>2160</v>
      </c>
      <c r="E4829" s="557" t="s">
        <v>25722</v>
      </c>
      <c r="F4829" s="225"/>
    </row>
    <row r="4830" spans="1:6">
      <c r="A4830">
        <v>7760</v>
      </c>
      <c r="B4830" t="s">
        <v>25723</v>
      </c>
      <c r="C4830" t="s">
        <v>2751</v>
      </c>
      <c r="D4830" t="s">
        <v>2160</v>
      </c>
      <c r="E4830" s="557" t="s">
        <v>18769</v>
      </c>
      <c r="F4830" s="226"/>
    </row>
    <row r="4831" spans="1:6">
      <c r="A4831">
        <v>7761</v>
      </c>
      <c r="B4831" t="s">
        <v>25724</v>
      </c>
      <c r="C4831" t="s">
        <v>2751</v>
      </c>
      <c r="D4831" t="s">
        <v>2160</v>
      </c>
      <c r="E4831" s="557" t="s">
        <v>25725</v>
      </c>
      <c r="F4831" s="225"/>
    </row>
    <row r="4832" spans="1:6">
      <c r="A4832">
        <v>7752</v>
      </c>
      <c r="B4832" t="s">
        <v>25726</v>
      </c>
      <c r="C4832" t="s">
        <v>2751</v>
      </c>
      <c r="D4832" t="s">
        <v>2160</v>
      </c>
      <c r="E4832" s="557" t="s">
        <v>24816</v>
      </c>
      <c r="F4832" s="226"/>
    </row>
    <row r="4833" spans="1:6">
      <c r="A4833">
        <v>7762</v>
      </c>
      <c r="B4833" t="s">
        <v>25727</v>
      </c>
      <c r="C4833" t="s">
        <v>2751</v>
      </c>
      <c r="D4833" t="s">
        <v>2160</v>
      </c>
      <c r="E4833" s="557" t="s">
        <v>25728</v>
      </c>
      <c r="F4833" s="225"/>
    </row>
    <row r="4834" spans="1:6">
      <c r="A4834">
        <v>7722</v>
      </c>
      <c r="B4834" t="s">
        <v>25729</v>
      </c>
      <c r="C4834" t="s">
        <v>2751</v>
      </c>
      <c r="D4834" t="s">
        <v>2160</v>
      </c>
      <c r="E4834" s="557" t="s">
        <v>25730</v>
      </c>
      <c r="F4834" s="226"/>
    </row>
    <row r="4835" spans="1:6">
      <c r="A4835">
        <v>7763</v>
      </c>
      <c r="B4835" t="s">
        <v>25731</v>
      </c>
      <c r="C4835" t="s">
        <v>2751</v>
      </c>
      <c r="D4835" t="s">
        <v>2160</v>
      </c>
      <c r="E4835" s="557" t="s">
        <v>20528</v>
      </c>
      <c r="F4835" s="225"/>
    </row>
    <row r="4836" spans="1:6">
      <c r="A4836">
        <v>7764</v>
      </c>
      <c r="B4836" t="s">
        <v>25732</v>
      </c>
      <c r="C4836" t="s">
        <v>2751</v>
      </c>
      <c r="D4836" t="s">
        <v>2160</v>
      </c>
      <c r="E4836" s="557" t="s">
        <v>25733</v>
      </c>
      <c r="F4836" s="226"/>
    </row>
    <row r="4837" spans="1:6">
      <c r="A4837">
        <v>12572</v>
      </c>
      <c r="B4837" t="s">
        <v>25734</v>
      </c>
      <c r="C4837" t="s">
        <v>2751</v>
      </c>
      <c r="D4837" t="s">
        <v>2160</v>
      </c>
      <c r="E4837" s="557" t="s">
        <v>25696</v>
      </c>
      <c r="F4837" s="225"/>
    </row>
    <row r="4838" spans="1:6">
      <c r="A4838">
        <v>12573</v>
      </c>
      <c r="B4838" t="s">
        <v>25735</v>
      </c>
      <c r="C4838" t="s">
        <v>2751</v>
      </c>
      <c r="D4838" t="s">
        <v>2160</v>
      </c>
      <c r="E4838" s="557" t="s">
        <v>25736</v>
      </c>
      <c r="F4838" s="226"/>
    </row>
    <row r="4839" spans="1:6">
      <c r="A4839">
        <v>12574</v>
      </c>
      <c r="B4839" t="s">
        <v>25737</v>
      </c>
      <c r="C4839" t="s">
        <v>2751</v>
      </c>
      <c r="D4839" t="s">
        <v>2160</v>
      </c>
      <c r="E4839" s="557" t="s">
        <v>25738</v>
      </c>
      <c r="F4839" s="225"/>
    </row>
    <row r="4840" spans="1:6">
      <c r="A4840">
        <v>12575</v>
      </c>
      <c r="B4840" t="s">
        <v>25739</v>
      </c>
      <c r="C4840" t="s">
        <v>2751</v>
      </c>
      <c r="D4840" t="s">
        <v>2160</v>
      </c>
      <c r="E4840" s="557" t="s">
        <v>25740</v>
      </c>
      <c r="F4840" s="226"/>
    </row>
    <row r="4841" spans="1:6">
      <c r="A4841">
        <v>12576</v>
      </c>
      <c r="B4841" t="s">
        <v>25741</v>
      </c>
      <c r="C4841" t="s">
        <v>2751</v>
      </c>
      <c r="D4841" t="s">
        <v>2160</v>
      </c>
      <c r="E4841" s="557" t="s">
        <v>25742</v>
      </c>
      <c r="F4841" s="225"/>
    </row>
    <row r="4842" spans="1:6">
      <c r="A4842">
        <v>12577</v>
      </c>
      <c r="B4842" t="s">
        <v>25743</v>
      </c>
      <c r="C4842" t="s">
        <v>2751</v>
      </c>
      <c r="D4842" t="s">
        <v>2160</v>
      </c>
      <c r="E4842" s="557" t="s">
        <v>25744</v>
      </c>
      <c r="F4842" s="226"/>
    </row>
    <row r="4843" spans="1:6">
      <c r="A4843">
        <v>12578</v>
      </c>
      <c r="B4843" t="s">
        <v>25745</v>
      </c>
      <c r="C4843" t="s">
        <v>2751</v>
      </c>
      <c r="D4843" t="s">
        <v>2160</v>
      </c>
      <c r="E4843" s="557" t="s">
        <v>25746</v>
      </c>
      <c r="F4843" s="225"/>
    </row>
    <row r="4844" spans="1:6">
      <c r="A4844">
        <v>12579</v>
      </c>
      <c r="B4844" t="s">
        <v>25747</v>
      </c>
      <c r="C4844" t="s">
        <v>2751</v>
      </c>
      <c r="D4844" t="s">
        <v>2160</v>
      </c>
      <c r="E4844" s="557" t="s">
        <v>25748</v>
      </c>
      <c r="F4844" s="226"/>
    </row>
    <row r="4845" spans="1:6">
      <c r="A4845">
        <v>12580</v>
      </c>
      <c r="B4845" t="s">
        <v>25749</v>
      </c>
      <c r="C4845" t="s">
        <v>2751</v>
      </c>
      <c r="D4845" t="s">
        <v>2160</v>
      </c>
      <c r="E4845" s="557" t="s">
        <v>25750</v>
      </c>
      <c r="F4845" s="225"/>
    </row>
    <row r="4846" spans="1:6">
      <c r="A4846">
        <v>12581</v>
      </c>
      <c r="B4846" t="s">
        <v>25751</v>
      </c>
      <c r="C4846" t="s">
        <v>2751</v>
      </c>
      <c r="D4846" t="s">
        <v>2160</v>
      </c>
      <c r="E4846" s="557" t="s">
        <v>25752</v>
      </c>
      <c r="F4846" s="226"/>
    </row>
    <row r="4847" spans="1:6">
      <c r="A4847">
        <v>7720</v>
      </c>
      <c r="B4847" t="s">
        <v>25753</v>
      </c>
      <c r="C4847" t="s">
        <v>2751</v>
      </c>
      <c r="D4847" t="s">
        <v>2160</v>
      </c>
      <c r="E4847" s="557" t="s">
        <v>25754</v>
      </c>
      <c r="F4847" s="225"/>
    </row>
    <row r="4848" spans="1:6">
      <c r="A4848">
        <v>40335</v>
      </c>
      <c r="B4848" t="s">
        <v>25755</v>
      </c>
      <c r="C4848" t="s">
        <v>2751</v>
      </c>
      <c r="D4848" t="s">
        <v>2160</v>
      </c>
      <c r="E4848" s="557" t="s">
        <v>25756</v>
      </c>
      <c r="F4848" s="226"/>
    </row>
    <row r="4849" spans="1:6">
      <c r="A4849">
        <v>7740</v>
      </c>
      <c r="B4849" t="s">
        <v>25757</v>
      </c>
      <c r="C4849" t="s">
        <v>2751</v>
      </c>
      <c r="D4849" t="s">
        <v>2160</v>
      </c>
      <c r="E4849" s="557" t="s">
        <v>25758</v>
      </c>
      <c r="F4849" s="225"/>
    </row>
    <row r="4850" spans="1:6">
      <c r="A4850">
        <v>7741</v>
      </c>
      <c r="B4850" t="s">
        <v>25759</v>
      </c>
      <c r="C4850" t="s">
        <v>2751</v>
      </c>
      <c r="D4850" t="s">
        <v>2160</v>
      </c>
      <c r="E4850" s="557" t="s">
        <v>25760</v>
      </c>
      <c r="F4850" s="226"/>
    </row>
    <row r="4851" spans="1:6">
      <c r="A4851">
        <v>7774</v>
      </c>
      <c r="B4851" t="s">
        <v>25761</v>
      </c>
      <c r="C4851" t="s">
        <v>2751</v>
      </c>
      <c r="D4851" t="s">
        <v>2160</v>
      </c>
      <c r="E4851" s="557" t="s">
        <v>25762</v>
      </c>
      <c r="F4851" s="225"/>
    </row>
    <row r="4852" spans="1:6">
      <c r="A4852">
        <v>7744</v>
      </c>
      <c r="B4852" t="s">
        <v>25763</v>
      </c>
      <c r="C4852" t="s">
        <v>2751</v>
      </c>
      <c r="D4852" t="s">
        <v>2160</v>
      </c>
      <c r="E4852" s="557" t="s">
        <v>25764</v>
      </c>
      <c r="F4852" s="226"/>
    </row>
    <row r="4853" spans="1:6">
      <c r="A4853">
        <v>7773</v>
      </c>
      <c r="B4853" t="s">
        <v>25765</v>
      </c>
      <c r="C4853" t="s">
        <v>2751</v>
      </c>
      <c r="D4853" t="s">
        <v>2160</v>
      </c>
      <c r="E4853" s="557" t="s">
        <v>25766</v>
      </c>
      <c r="F4853" s="225"/>
    </row>
    <row r="4854" spans="1:6">
      <c r="A4854">
        <v>7754</v>
      </c>
      <c r="B4854" t="s">
        <v>25767</v>
      </c>
      <c r="C4854" t="s">
        <v>2751</v>
      </c>
      <c r="D4854" t="s">
        <v>2160</v>
      </c>
      <c r="E4854" s="557" t="s">
        <v>25768</v>
      </c>
      <c r="F4854" s="226"/>
    </row>
    <row r="4855" spans="1:6">
      <c r="A4855">
        <v>7735</v>
      </c>
      <c r="B4855" t="s">
        <v>25769</v>
      </c>
      <c r="C4855" t="s">
        <v>2751</v>
      </c>
      <c r="D4855" t="s">
        <v>2160</v>
      </c>
      <c r="E4855" s="557" t="s">
        <v>25770</v>
      </c>
      <c r="F4855" s="225"/>
    </row>
    <row r="4856" spans="1:6">
      <c r="A4856">
        <v>7755</v>
      </c>
      <c r="B4856" t="s">
        <v>25771</v>
      </c>
      <c r="C4856" t="s">
        <v>2751</v>
      </c>
      <c r="D4856" t="s">
        <v>2160</v>
      </c>
      <c r="E4856" s="557" t="s">
        <v>25772</v>
      </c>
      <c r="F4856" s="226"/>
    </row>
    <row r="4857" spans="1:6">
      <c r="A4857">
        <v>7776</v>
      </c>
      <c r="B4857" t="s">
        <v>25773</v>
      </c>
      <c r="C4857" t="s">
        <v>2751</v>
      </c>
      <c r="D4857" t="s">
        <v>2160</v>
      </c>
      <c r="E4857" s="557" t="s">
        <v>25774</v>
      </c>
      <c r="F4857" s="225"/>
    </row>
    <row r="4858" spans="1:6">
      <c r="A4858">
        <v>7743</v>
      </c>
      <c r="B4858" t="s">
        <v>25775</v>
      </c>
      <c r="C4858" t="s">
        <v>2751</v>
      </c>
      <c r="D4858" t="s">
        <v>2160</v>
      </c>
      <c r="E4858" s="557" t="s">
        <v>25776</v>
      </c>
      <c r="F4858" s="226"/>
    </row>
    <row r="4859" spans="1:6">
      <c r="A4859">
        <v>7733</v>
      </c>
      <c r="B4859" t="s">
        <v>25777</v>
      </c>
      <c r="C4859" t="s">
        <v>2751</v>
      </c>
      <c r="D4859" t="s">
        <v>2160</v>
      </c>
      <c r="E4859" s="557" t="s">
        <v>25778</v>
      </c>
      <c r="F4859" s="225"/>
    </row>
    <row r="4860" spans="1:6">
      <c r="A4860">
        <v>7775</v>
      </c>
      <c r="B4860" t="s">
        <v>25779</v>
      </c>
      <c r="C4860" t="s">
        <v>2751</v>
      </c>
      <c r="D4860" t="s">
        <v>2160</v>
      </c>
      <c r="E4860" s="557" t="s">
        <v>25780</v>
      </c>
      <c r="F4860" s="226"/>
    </row>
    <row r="4861" spans="1:6">
      <c r="A4861">
        <v>7734</v>
      </c>
      <c r="B4861" t="s">
        <v>25781</v>
      </c>
      <c r="C4861" t="s">
        <v>2751</v>
      </c>
      <c r="D4861" t="s">
        <v>2160</v>
      </c>
      <c r="E4861" s="557" t="s">
        <v>25782</v>
      </c>
      <c r="F4861" s="225"/>
    </row>
    <row r="4862" spans="1:6">
      <c r="A4862">
        <v>37449</v>
      </c>
      <c r="B4862" t="s">
        <v>25783</v>
      </c>
      <c r="C4862" t="s">
        <v>2751</v>
      </c>
      <c r="D4862" t="s">
        <v>2749</v>
      </c>
      <c r="E4862" s="557" t="s">
        <v>25784</v>
      </c>
      <c r="F4862" s="226"/>
    </row>
    <row r="4863" spans="1:6">
      <c r="A4863">
        <v>37450</v>
      </c>
      <c r="B4863" t="s">
        <v>25785</v>
      </c>
      <c r="C4863" t="s">
        <v>2751</v>
      </c>
      <c r="D4863" t="s">
        <v>2749</v>
      </c>
      <c r="E4863" s="557" t="s">
        <v>18859</v>
      </c>
      <c r="F4863" s="225"/>
    </row>
    <row r="4864" spans="1:6">
      <c r="A4864">
        <v>37451</v>
      </c>
      <c r="B4864" t="s">
        <v>25786</v>
      </c>
      <c r="C4864" t="s">
        <v>2751</v>
      </c>
      <c r="D4864" t="s">
        <v>2749</v>
      </c>
      <c r="E4864" s="557" t="s">
        <v>25787</v>
      </c>
      <c r="F4864" s="226"/>
    </row>
    <row r="4865" spans="1:6">
      <c r="A4865">
        <v>37452</v>
      </c>
      <c r="B4865" t="s">
        <v>25788</v>
      </c>
      <c r="C4865" t="s">
        <v>2751</v>
      </c>
      <c r="D4865" t="s">
        <v>2749</v>
      </c>
      <c r="E4865" s="557" t="s">
        <v>17476</v>
      </c>
      <c r="F4865" s="225"/>
    </row>
    <row r="4866" spans="1:6">
      <c r="A4866">
        <v>37453</v>
      </c>
      <c r="B4866" t="s">
        <v>25789</v>
      </c>
      <c r="C4866" t="s">
        <v>2751</v>
      </c>
      <c r="D4866" t="s">
        <v>2749</v>
      </c>
      <c r="E4866" s="557" t="s">
        <v>25790</v>
      </c>
      <c r="F4866" s="226"/>
    </row>
    <row r="4867" spans="1:6">
      <c r="A4867">
        <v>7778</v>
      </c>
      <c r="B4867" t="s">
        <v>25791</v>
      </c>
      <c r="C4867" t="s">
        <v>2751</v>
      </c>
      <c r="D4867" t="s">
        <v>2749</v>
      </c>
      <c r="E4867" s="557" t="s">
        <v>11877</v>
      </c>
      <c r="F4867" s="225"/>
    </row>
    <row r="4868" spans="1:6">
      <c r="A4868">
        <v>7796</v>
      </c>
      <c r="B4868" t="s">
        <v>25792</v>
      </c>
      <c r="C4868" t="s">
        <v>2751</v>
      </c>
      <c r="D4868" t="s">
        <v>2749</v>
      </c>
      <c r="E4868" s="557" t="s">
        <v>25793</v>
      </c>
      <c r="F4868" s="226"/>
    </row>
    <row r="4869" spans="1:6">
      <c r="A4869">
        <v>7781</v>
      </c>
      <c r="B4869" t="s">
        <v>25794</v>
      </c>
      <c r="C4869" t="s">
        <v>2751</v>
      </c>
      <c r="D4869" t="s">
        <v>2749</v>
      </c>
      <c r="E4869" s="557" t="s">
        <v>18265</v>
      </c>
      <c r="F4869" s="225"/>
    </row>
    <row r="4870" spans="1:6">
      <c r="A4870">
        <v>7795</v>
      </c>
      <c r="B4870" t="s">
        <v>25795</v>
      </c>
      <c r="C4870" t="s">
        <v>2751</v>
      </c>
      <c r="D4870" t="s">
        <v>2749</v>
      </c>
      <c r="E4870" s="557" t="s">
        <v>22629</v>
      </c>
      <c r="F4870" s="226"/>
    </row>
    <row r="4871" spans="1:6">
      <c r="A4871">
        <v>7791</v>
      </c>
      <c r="B4871" t="s">
        <v>25796</v>
      </c>
      <c r="C4871" t="s">
        <v>2751</v>
      </c>
      <c r="D4871" t="s">
        <v>2749</v>
      </c>
      <c r="E4871" s="557" t="s">
        <v>19282</v>
      </c>
      <c r="F4871" s="225"/>
    </row>
    <row r="4872" spans="1:6">
      <c r="A4872">
        <v>7783</v>
      </c>
      <c r="B4872" t="s">
        <v>25797</v>
      </c>
      <c r="C4872" t="s">
        <v>2751</v>
      </c>
      <c r="D4872" t="s">
        <v>2749</v>
      </c>
      <c r="E4872" s="557" t="s">
        <v>19238</v>
      </c>
      <c r="F4872" s="226"/>
    </row>
    <row r="4873" spans="1:6">
      <c r="A4873">
        <v>7790</v>
      </c>
      <c r="B4873" t="s">
        <v>25798</v>
      </c>
      <c r="C4873" t="s">
        <v>2751</v>
      </c>
      <c r="D4873" t="s">
        <v>2749</v>
      </c>
      <c r="E4873" s="557" t="s">
        <v>13476</v>
      </c>
      <c r="F4873" s="225"/>
    </row>
    <row r="4874" spans="1:6">
      <c r="A4874">
        <v>7785</v>
      </c>
      <c r="B4874" t="s">
        <v>25799</v>
      </c>
      <c r="C4874" t="s">
        <v>2751</v>
      </c>
      <c r="D4874" t="s">
        <v>2749</v>
      </c>
      <c r="E4874" s="557" t="s">
        <v>25800</v>
      </c>
      <c r="F4874" s="226"/>
    </row>
    <row r="4875" spans="1:6">
      <c r="A4875">
        <v>7792</v>
      </c>
      <c r="B4875" t="s">
        <v>25801</v>
      </c>
      <c r="C4875" t="s">
        <v>2751</v>
      </c>
      <c r="D4875" t="s">
        <v>2749</v>
      </c>
      <c r="E4875" s="557" t="s">
        <v>18766</v>
      </c>
      <c r="F4875" s="225"/>
    </row>
    <row r="4876" spans="1:6">
      <c r="A4876">
        <v>7793</v>
      </c>
      <c r="B4876" t="s">
        <v>25802</v>
      </c>
      <c r="C4876" t="s">
        <v>2751</v>
      </c>
      <c r="D4876" t="s">
        <v>2749</v>
      </c>
      <c r="E4876" s="557" t="s">
        <v>18754</v>
      </c>
      <c r="F4876" s="226"/>
    </row>
    <row r="4877" spans="1:6">
      <c r="A4877">
        <v>13159</v>
      </c>
      <c r="B4877" t="s">
        <v>25803</v>
      </c>
      <c r="C4877" t="s">
        <v>2751</v>
      </c>
      <c r="D4877" t="s">
        <v>2749</v>
      </c>
      <c r="E4877" s="557" t="s">
        <v>25804</v>
      </c>
      <c r="F4877" s="225"/>
    </row>
    <row r="4878" spans="1:6">
      <c r="A4878">
        <v>13168</v>
      </c>
      <c r="B4878" t="s">
        <v>25805</v>
      </c>
      <c r="C4878" t="s">
        <v>2751</v>
      </c>
      <c r="D4878" t="s">
        <v>2749</v>
      </c>
      <c r="E4878" s="557" t="s">
        <v>15564</v>
      </c>
      <c r="F4878" s="226"/>
    </row>
    <row r="4879" spans="1:6">
      <c r="A4879">
        <v>13173</v>
      </c>
      <c r="B4879" t="s">
        <v>25806</v>
      </c>
      <c r="C4879" t="s">
        <v>2751</v>
      </c>
      <c r="D4879" t="s">
        <v>2749</v>
      </c>
      <c r="E4879" s="557" t="s">
        <v>25807</v>
      </c>
      <c r="F4879" s="225"/>
    </row>
    <row r="4880" spans="1:6">
      <c r="A4880">
        <v>12583</v>
      </c>
      <c r="B4880" t="s">
        <v>25808</v>
      </c>
      <c r="C4880" t="s">
        <v>2751</v>
      </c>
      <c r="D4880" t="s">
        <v>2749</v>
      </c>
      <c r="E4880" s="557" t="s">
        <v>12320</v>
      </c>
      <c r="F4880" s="226"/>
    </row>
    <row r="4881" spans="1:6">
      <c r="A4881">
        <v>12584</v>
      </c>
      <c r="B4881" t="s">
        <v>25809</v>
      </c>
      <c r="C4881" t="s">
        <v>2751</v>
      </c>
      <c r="D4881" t="s">
        <v>2749</v>
      </c>
      <c r="E4881" s="557" t="s">
        <v>19140</v>
      </c>
      <c r="F4881" s="225"/>
    </row>
    <row r="4882" spans="1:6">
      <c r="A4882">
        <v>12613</v>
      </c>
      <c r="B4882" t="s">
        <v>25810</v>
      </c>
      <c r="C4882" t="s">
        <v>2747</v>
      </c>
      <c r="D4882" t="s">
        <v>2160</v>
      </c>
      <c r="E4882" s="557" t="s">
        <v>25811</v>
      </c>
      <c r="F4882" s="226"/>
    </row>
    <row r="4883" spans="1:6">
      <c r="A4883">
        <v>1031</v>
      </c>
      <c r="B4883" t="s">
        <v>25812</v>
      </c>
      <c r="C4883" t="s">
        <v>2747</v>
      </c>
      <c r="D4883" t="s">
        <v>2160</v>
      </c>
      <c r="E4883" s="557" t="s">
        <v>8914</v>
      </c>
      <c r="F4883" s="225"/>
    </row>
    <row r="4884" spans="1:6">
      <c r="A4884">
        <v>39707</v>
      </c>
      <c r="B4884" t="s">
        <v>25813</v>
      </c>
      <c r="C4884" t="s">
        <v>2751</v>
      </c>
      <c r="D4884" t="s">
        <v>2160</v>
      </c>
      <c r="E4884" s="557" t="s">
        <v>11925</v>
      </c>
      <c r="F4884" s="226"/>
    </row>
    <row r="4885" spans="1:6">
      <c r="A4885">
        <v>39708</v>
      </c>
      <c r="B4885" t="s">
        <v>25814</v>
      </c>
      <c r="C4885" t="s">
        <v>2751</v>
      </c>
      <c r="D4885" t="s">
        <v>2160</v>
      </c>
      <c r="E4885" s="557" t="s">
        <v>4555</v>
      </c>
      <c r="F4885" s="225"/>
    </row>
    <row r="4886" spans="1:6">
      <c r="A4886">
        <v>39710</v>
      </c>
      <c r="B4886" t="s">
        <v>25815</v>
      </c>
      <c r="C4886" t="s">
        <v>2751</v>
      </c>
      <c r="D4886" t="s">
        <v>2160</v>
      </c>
      <c r="E4886" s="557" t="s">
        <v>5006</v>
      </c>
      <c r="F4886" s="226"/>
    </row>
    <row r="4887" spans="1:6">
      <c r="A4887">
        <v>39709</v>
      </c>
      <c r="B4887" t="s">
        <v>25816</v>
      </c>
      <c r="C4887" t="s">
        <v>2751</v>
      </c>
      <c r="D4887" t="s">
        <v>2160</v>
      </c>
      <c r="E4887" s="557" t="s">
        <v>8865</v>
      </c>
      <c r="F4887" s="225"/>
    </row>
    <row r="4888" spans="1:6">
      <c r="A4888">
        <v>39711</v>
      </c>
      <c r="B4888" t="s">
        <v>25817</v>
      </c>
      <c r="C4888" t="s">
        <v>2751</v>
      </c>
      <c r="D4888" t="s">
        <v>2160</v>
      </c>
      <c r="E4888" s="557" t="s">
        <v>9165</v>
      </c>
      <c r="F4888" s="226"/>
    </row>
    <row r="4889" spans="1:6">
      <c r="A4889">
        <v>39712</v>
      </c>
      <c r="B4889" t="s">
        <v>25818</v>
      </c>
      <c r="C4889" t="s">
        <v>2751</v>
      </c>
      <c r="D4889" t="s">
        <v>2746</v>
      </c>
      <c r="E4889" s="557" t="s">
        <v>8944</v>
      </c>
      <c r="F4889" s="225"/>
    </row>
    <row r="4890" spans="1:6">
      <c r="A4890">
        <v>39713</v>
      </c>
      <c r="B4890" t="s">
        <v>25819</v>
      </c>
      <c r="C4890" t="s">
        <v>2751</v>
      </c>
      <c r="D4890" t="s">
        <v>2160</v>
      </c>
      <c r="E4890" s="557" t="s">
        <v>7827</v>
      </c>
      <c r="F4890" s="226"/>
    </row>
    <row r="4891" spans="1:6">
      <c r="A4891">
        <v>39714</v>
      </c>
      <c r="B4891" t="s">
        <v>25820</v>
      </c>
      <c r="C4891" t="s">
        <v>2751</v>
      </c>
      <c r="D4891" t="s">
        <v>2160</v>
      </c>
      <c r="E4891" s="557" t="s">
        <v>9065</v>
      </c>
      <c r="F4891" s="225"/>
    </row>
    <row r="4892" spans="1:6">
      <c r="A4892">
        <v>39715</v>
      </c>
      <c r="B4892" t="s">
        <v>25821</v>
      </c>
      <c r="C4892" t="s">
        <v>2751</v>
      </c>
      <c r="D4892" t="s">
        <v>2160</v>
      </c>
      <c r="E4892" s="557" t="s">
        <v>7841</v>
      </c>
      <c r="F4892" s="226"/>
    </row>
    <row r="4893" spans="1:6">
      <c r="A4893">
        <v>39716</v>
      </c>
      <c r="B4893" t="s">
        <v>25822</v>
      </c>
      <c r="C4893" t="s">
        <v>2751</v>
      </c>
      <c r="D4893" t="s">
        <v>2160</v>
      </c>
      <c r="E4893" s="557" t="s">
        <v>8908</v>
      </c>
      <c r="F4893" s="225"/>
    </row>
    <row r="4894" spans="1:6">
      <c r="A4894">
        <v>39718</v>
      </c>
      <c r="B4894" t="s">
        <v>25823</v>
      </c>
      <c r="C4894" t="s">
        <v>2751</v>
      </c>
      <c r="D4894" t="s">
        <v>2160</v>
      </c>
      <c r="E4894" s="557" t="s">
        <v>5209</v>
      </c>
      <c r="F4894" s="226"/>
    </row>
    <row r="4895" spans="1:6">
      <c r="A4895">
        <v>9813</v>
      </c>
      <c r="B4895" t="s">
        <v>25824</v>
      </c>
      <c r="C4895" t="s">
        <v>2751</v>
      </c>
      <c r="D4895" t="s">
        <v>2749</v>
      </c>
      <c r="E4895" s="557" t="s">
        <v>9387</v>
      </c>
      <c r="F4895" s="225"/>
    </row>
    <row r="4896" spans="1:6">
      <c r="A4896">
        <v>9815</v>
      </c>
      <c r="B4896" t="s">
        <v>25825</v>
      </c>
      <c r="C4896" t="s">
        <v>2751</v>
      </c>
      <c r="D4896" t="s">
        <v>2749</v>
      </c>
      <c r="E4896" s="557" t="s">
        <v>11984</v>
      </c>
      <c r="F4896" s="226"/>
    </row>
    <row r="4897" spans="1:6">
      <c r="A4897">
        <v>25876</v>
      </c>
      <c r="B4897" t="s">
        <v>25826</v>
      </c>
      <c r="C4897" t="s">
        <v>2751</v>
      </c>
      <c r="D4897" t="s">
        <v>2749</v>
      </c>
      <c r="E4897" s="557" t="s">
        <v>25827</v>
      </c>
      <c r="F4897" s="225"/>
    </row>
    <row r="4898" spans="1:6">
      <c r="A4898">
        <v>25888</v>
      </c>
      <c r="B4898" t="s">
        <v>25828</v>
      </c>
      <c r="C4898" t="s">
        <v>2751</v>
      </c>
      <c r="D4898" t="s">
        <v>2749</v>
      </c>
      <c r="E4898" s="557" t="s">
        <v>23965</v>
      </c>
      <c r="F4898" s="226"/>
    </row>
    <row r="4899" spans="1:6">
      <c r="A4899">
        <v>25874</v>
      </c>
      <c r="B4899" t="s">
        <v>25829</v>
      </c>
      <c r="C4899" t="s">
        <v>2751</v>
      </c>
      <c r="D4899" t="s">
        <v>2749</v>
      </c>
      <c r="E4899" s="557" t="s">
        <v>25830</v>
      </c>
      <c r="F4899" s="225"/>
    </row>
    <row r="4900" spans="1:6">
      <c r="A4900">
        <v>25877</v>
      </c>
      <c r="B4900" t="s">
        <v>25831</v>
      </c>
      <c r="C4900" t="s">
        <v>2751</v>
      </c>
      <c r="D4900" t="s">
        <v>2749</v>
      </c>
      <c r="E4900" s="557" t="s">
        <v>25832</v>
      </c>
      <c r="F4900" s="226"/>
    </row>
    <row r="4901" spans="1:6">
      <c r="A4901">
        <v>25878</v>
      </c>
      <c r="B4901" t="s">
        <v>25833</v>
      </c>
      <c r="C4901" t="s">
        <v>2751</v>
      </c>
      <c r="D4901" t="s">
        <v>2749</v>
      </c>
      <c r="E4901" s="557" t="s">
        <v>25834</v>
      </c>
      <c r="F4901" s="225"/>
    </row>
    <row r="4902" spans="1:6">
      <c r="A4902">
        <v>25879</v>
      </c>
      <c r="B4902" t="s">
        <v>25835</v>
      </c>
      <c r="C4902" t="s">
        <v>2751</v>
      </c>
      <c r="D4902" t="s">
        <v>2749</v>
      </c>
      <c r="E4902" s="557" t="s">
        <v>25836</v>
      </c>
      <c r="F4902" s="226"/>
    </row>
    <row r="4903" spans="1:6">
      <c r="A4903">
        <v>25887</v>
      </c>
      <c r="B4903" t="s">
        <v>25837</v>
      </c>
      <c r="C4903" t="s">
        <v>2751</v>
      </c>
      <c r="D4903" t="s">
        <v>2749</v>
      </c>
      <c r="E4903" s="557" t="s">
        <v>25838</v>
      </c>
      <c r="F4903" s="225"/>
    </row>
    <row r="4904" spans="1:6">
      <c r="A4904">
        <v>25880</v>
      </c>
      <c r="B4904" t="s">
        <v>25839</v>
      </c>
      <c r="C4904" t="s">
        <v>2751</v>
      </c>
      <c r="D4904" t="s">
        <v>2749</v>
      </c>
      <c r="E4904" s="557" t="s">
        <v>25840</v>
      </c>
      <c r="F4904" s="226"/>
    </row>
    <row r="4905" spans="1:6">
      <c r="A4905">
        <v>25881</v>
      </c>
      <c r="B4905" t="s">
        <v>25841</v>
      </c>
      <c r="C4905" t="s">
        <v>2751</v>
      </c>
      <c r="D4905" t="s">
        <v>2749</v>
      </c>
      <c r="E4905" s="557" t="s">
        <v>25842</v>
      </c>
      <c r="F4905" s="225"/>
    </row>
    <row r="4906" spans="1:6">
      <c r="A4906">
        <v>25882</v>
      </c>
      <c r="B4906" t="s">
        <v>25843</v>
      </c>
      <c r="C4906" t="s">
        <v>2751</v>
      </c>
      <c r="D4906" t="s">
        <v>2749</v>
      </c>
      <c r="E4906" s="557" t="s">
        <v>25844</v>
      </c>
      <c r="F4906" s="226"/>
    </row>
    <row r="4907" spans="1:6">
      <c r="A4907">
        <v>25883</v>
      </c>
      <c r="B4907" t="s">
        <v>25845</v>
      </c>
      <c r="C4907" t="s">
        <v>2751</v>
      </c>
      <c r="D4907" t="s">
        <v>2749</v>
      </c>
      <c r="E4907" s="557" t="s">
        <v>18642</v>
      </c>
      <c r="F4907" s="225"/>
    </row>
    <row r="4908" spans="1:6">
      <c r="A4908">
        <v>25884</v>
      </c>
      <c r="B4908" t="s">
        <v>25846</v>
      </c>
      <c r="C4908" t="s">
        <v>2751</v>
      </c>
      <c r="D4908" t="s">
        <v>2749</v>
      </c>
      <c r="E4908" s="557" t="s">
        <v>25847</v>
      </c>
      <c r="F4908" s="226"/>
    </row>
    <row r="4909" spans="1:6">
      <c r="A4909">
        <v>25885</v>
      </c>
      <c r="B4909" t="s">
        <v>25848</v>
      </c>
      <c r="C4909" t="s">
        <v>2751</v>
      </c>
      <c r="D4909" t="s">
        <v>2749</v>
      </c>
      <c r="E4909" s="557" t="s">
        <v>25849</v>
      </c>
      <c r="F4909" s="225"/>
    </row>
    <row r="4910" spans="1:6">
      <c r="A4910">
        <v>25889</v>
      </c>
      <c r="B4910" t="s">
        <v>25850</v>
      </c>
      <c r="C4910" t="s">
        <v>2751</v>
      </c>
      <c r="D4910" t="s">
        <v>2749</v>
      </c>
      <c r="E4910" s="557" t="s">
        <v>25851</v>
      </c>
      <c r="F4910" s="226"/>
    </row>
    <row r="4911" spans="1:6">
      <c r="A4911">
        <v>25886</v>
      </c>
      <c r="B4911" t="s">
        <v>25852</v>
      </c>
      <c r="C4911" t="s">
        <v>2751</v>
      </c>
      <c r="D4911" t="s">
        <v>2749</v>
      </c>
      <c r="E4911" s="557" t="s">
        <v>25853</v>
      </c>
      <c r="F4911" s="225"/>
    </row>
    <row r="4912" spans="1:6">
      <c r="A4912">
        <v>25875</v>
      </c>
      <c r="B4912" t="s">
        <v>25854</v>
      </c>
      <c r="C4912" t="s">
        <v>2751</v>
      </c>
      <c r="D4912" t="s">
        <v>2749</v>
      </c>
      <c r="E4912" s="557" t="s">
        <v>25855</v>
      </c>
      <c r="F4912" s="226"/>
    </row>
    <row r="4913" spans="1:6">
      <c r="A4913">
        <v>9876</v>
      </c>
      <c r="B4913" t="s">
        <v>25856</v>
      </c>
      <c r="C4913" t="s">
        <v>2751</v>
      </c>
      <c r="D4913" t="s">
        <v>2160</v>
      </c>
      <c r="E4913" s="557" t="s">
        <v>19128</v>
      </c>
      <c r="F4913" s="225"/>
    </row>
    <row r="4914" spans="1:6">
      <c r="A4914">
        <v>9877</v>
      </c>
      <c r="B4914" t="s">
        <v>25857</v>
      </c>
      <c r="C4914" t="s">
        <v>2751</v>
      </c>
      <c r="D4914" t="s">
        <v>2160</v>
      </c>
      <c r="E4914" s="557" t="s">
        <v>18616</v>
      </c>
      <c r="F4914" s="226"/>
    </row>
    <row r="4915" spans="1:6">
      <c r="A4915">
        <v>9878</v>
      </c>
      <c r="B4915" t="s">
        <v>25858</v>
      </c>
      <c r="C4915" t="s">
        <v>2751</v>
      </c>
      <c r="D4915" t="s">
        <v>2160</v>
      </c>
      <c r="E4915" s="557" t="s">
        <v>25859</v>
      </c>
      <c r="F4915" s="225"/>
    </row>
    <row r="4916" spans="1:6">
      <c r="A4916">
        <v>9879</v>
      </c>
      <c r="B4916" t="s">
        <v>25860</v>
      </c>
      <c r="C4916" t="s">
        <v>2751</v>
      </c>
      <c r="D4916" t="s">
        <v>2160</v>
      </c>
      <c r="E4916" s="557" t="s">
        <v>25861</v>
      </c>
      <c r="F4916" s="226"/>
    </row>
    <row r="4917" spans="1:6">
      <c r="A4917">
        <v>41986</v>
      </c>
      <c r="B4917" t="s">
        <v>25862</v>
      </c>
      <c r="C4917" t="s">
        <v>2751</v>
      </c>
      <c r="D4917" t="s">
        <v>2160</v>
      </c>
      <c r="E4917" s="557" t="s">
        <v>18019</v>
      </c>
      <c r="F4917" s="225"/>
    </row>
    <row r="4918" spans="1:6">
      <c r="A4918">
        <v>43422</v>
      </c>
      <c r="B4918" t="s">
        <v>25863</v>
      </c>
      <c r="C4918" t="s">
        <v>2751</v>
      </c>
      <c r="D4918" t="s">
        <v>2160</v>
      </c>
      <c r="E4918" s="557" t="s">
        <v>18020</v>
      </c>
      <c r="F4918" s="226"/>
    </row>
    <row r="4919" spans="1:6">
      <c r="A4919">
        <v>41987</v>
      </c>
      <c r="B4919" t="s">
        <v>25864</v>
      </c>
      <c r="C4919" t="s">
        <v>2751</v>
      </c>
      <c r="D4919" t="s">
        <v>2160</v>
      </c>
      <c r="E4919" s="557" t="s">
        <v>18021</v>
      </c>
      <c r="F4919" s="225"/>
    </row>
    <row r="4920" spans="1:6">
      <c r="A4920">
        <v>41988</v>
      </c>
      <c r="B4920" t="s">
        <v>25865</v>
      </c>
      <c r="C4920" t="s">
        <v>2751</v>
      </c>
      <c r="D4920" t="s">
        <v>2160</v>
      </c>
      <c r="E4920" s="557" t="s">
        <v>18022</v>
      </c>
      <c r="F4920" s="226"/>
    </row>
    <row r="4921" spans="1:6">
      <c r="A4921">
        <v>41697</v>
      </c>
      <c r="B4921" t="s">
        <v>25866</v>
      </c>
      <c r="C4921" t="s">
        <v>2751</v>
      </c>
      <c r="D4921" t="s">
        <v>2160</v>
      </c>
      <c r="E4921" s="557" t="s">
        <v>18023</v>
      </c>
      <c r="F4921" s="225"/>
    </row>
    <row r="4922" spans="1:6">
      <c r="A4922">
        <v>41985</v>
      </c>
      <c r="B4922" t="s">
        <v>25867</v>
      </c>
      <c r="C4922" t="s">
        <v>2751</v>
      </c>
      <c r="D4922" t="s">
        <v>2160</v>
      </c>
      <c r="E4922" s="557" t="s">
        <v>18024</v>
      </c>
      <c r="F4922" s="226"/>
    </row>
    <row r="4923" spans="1:6">
      <c r="A4923">
        <v>41699</v>
      </c>
      <c r="B4923" t="s">
        <v>25868</v>
      </c>
      <c r="C4923" t="s">
        <v>2751</v>
      </c>
      <c r="D4923" t="s">
        <v>2160</v>
      </c>
      <c r="E4923" s="557" t="s">
        <v>18025</v>
      </c>
      <c r="F4923" s="225"/>
    </row>
    <row r="4924" spans="1:6">
      <c r="A4924">
        <v>38053</v>
      </c>
      <c r="B4924" t="s">
        <v>25869</v>
      </c>
      <c r="C4924" t="s">
        <v>2751</v>
      </c>
      <c r="D4924" t="s">
        <v>2749</v>
      </c>
      <c r="E4924" s="557" t="s">
        <v>11213</v>
      </c>
      <c r="F4924" s="226"/>
    </row>
    <row r="4925" spans="1:6">
      <c r="A4925">
        <v>38054</v>
      </c>
      <c r="B4925" t="s">
        <v>25870</v>
      </c>
      <c r="C4925" t="s">
        <v>2751</v>
      </c>
      <c r="D4925" t="s">
        <v>2749</v>
      </c>
      <c r="E4925" s="557" t="s">
        <v>12144</v>
      </c>
      <c r="F4925" s="225"/>
    </row>
    <row r="4926" spans="1:6">
      <c r="A4926">
        <v>38052</v>
      </c>
      <c r="B4926" t="s">
        <v>25871</v>
      </c>
      <c r="C4926" t="s">
        <v>2751</v>
      </c>
      <c r="D4926" t="s">
        <v>2749</v>
      </c>
      <c r="E4926" s="557" t="s">
        <v>5890</v>
      </c>
      <c r="F4926" s="226"/>
    </row>
    <row r="4927" spans="1:6">
      <c r="A4927">
        <v>38051</v>
      </c>
      <c r="B4927" t="s">
        <v>25872</v>
      </c>
      <c r="C4927" t="s">
        <v>2751</v>
      </c>
      <c r="D4927" t="s">
        <v>2749</v>
      </c>
      <c r="E4927" s="557" t="s">
        <v>4008</v>
      </c>
      <c r="F4927" s="225"/>
    </row>
    <row r="4928" spans="1:6">
      <c r="A4928">
        <v>38787</v>
      </c>
      <c r="B4928" t="s">
        <v>25873</v>
      </c>
      <c r="C4928" t="s">
        <v>2751</v>
      </c>
      <c r="D4928" t="s">
        <v>2749</v>
      </c>
      <c r="E4928" s="557" t="s">
        <v>5395</v>
      </c>
      <c r="F4928" s="226"/>
    </row>
    <row r="4929" spans="1:6">
      <c r="A4929">
        <v>38825</v>
      </c>
      <c r="B4929" t="s">
        <v>25874</v>
      </c>
      <c r="C4929" t="s">
        <v>2751</v>
      </c>
      <c r="D4929" t="s">
        <v>2749</v>
      </c>
      <c r="E4929" s="557" t="s">
        <v>19092</v>
      </c>
      <c r="F4929" s="225"/>
    </row>
    <row r="4930" spans="1:6">
      <c r="A4930">
        <v>38826</v>
      </c>
      <c r="B4930" t="s">
        <v>25875</v>
      </c>
      <c r="C4930" t="s">
        <v>2751</v>
      </c>
      <c r="D4930" t="s">
        <v>2749</v>
      </c>
      <c r="E4930" s="557" t="s">
        <v>8880</v>
      </c>
      <c r="F4930" s="226"/>
    </row>
    <row r="4931" spans="1:6">
      <c r="A4931">
        <v>38827</v>
      </c>
      <c r="B4931" t="s">
        <v>25876</v>
      </c>
      <c r="C4931" t="s">
        <v>2751</v>
      </c>
      <c r="D4931" t="s">
        <v>2749</v>
      </c>
      <c r="E4931" s="557" t="s">
        <v>16926</v>
      </c>
      <c r="F4931" s="225"/>
    </row>
    <row r="4932" spans="1:6">
      <c r="A4932">
        <v>38830</v>
      </c>
      <c r="B4932" t="s">
        <v>25877</v>
      </c>
      <c r="C4932" t="s">
        <v>2751</v>
      </c>
      <c r="D4932" t="s">
        <v>2749</v>
      </c>
      <c r="E4932" s="557" t="s">
        <v>25878</v>
      </c>
      <c r="F4932" s="226"/>
    </row>
    <row r="4933" spans="1:6">
      <c r="A4933">
        <v>38828</v>
      </c>
      <c r="B4933" t="s">
        <v>25879</v>
      </c>
      <c r="C4933" t="s">
        <v>2751</v>
      </c>
      <c r="D4933" t="s">
        <v>2749</v>
      </c>
      <c r="E4933" s="557" t="s">
        <v>6149</v>
      </c>
      <c r="F4933" s="225"/>
    </row>
    <row r="4934" spans="1:6">
      <c r="A4934">
        <v>38829</v>
      </c>
      <c r="B4934" t="s">
        <v>25880</v>
      </c>
      <c r="C4934" t="s">
        <v>2751</v>
      </c>
      <c r="D4934" t="s">
        <v>2749</v>
      </c>
      <c r="E4934" s="557" t="s">
        <v>12027</v>
      </c>
      <c r="F4934" s="226"/>
    </row>
    <row r="4935" spans="1:6">
      <c r="A4935">
        <v>38831</v>
      </c>
      <c r="B4935" t="s">
        <v>25881</v>
      </c>
      <c r="C4935" t="s">
        <v>2751</v>
      </c>
      <c r="D4935" t="s">
        <v>2749</v>
      </c>
      <c r="E4935" s="557" t="s">
        <v>25882</v>
      </c>
      <c r="F4935" s="225"/>
    </row>
    <row r="4936" spans="1:6">
      <c r="A4936">
        <v>36274</v>
      </c>
      <c r="B4936" t="s">
        <v>25883</v>
      </c>
      <c r="C4936" t="s">
        <v>2751</v>
      </c>
      <c r="D4936" t="s">
        <v>2749</v>
      </c>
      <c r="E4936" s="557" t="s">
        <v>4720</v>
      </c>
      <c r="F4936" s="226"/>
    </row>
    <row r="4937" spans="1:6">
      <c r="A4937">
        <v>36278</v>
      </c>
      <c r="B4937" t="s">
        <v>25884</v>
      </c>
      <c r="C4937" t="s">
        <v>2751</v>
      </c>
      <c r="D4937" t="s">
        <v>2749</v>
      </c>
      <c r="E4937" s="557" t="s">
        <v>11814</v>
      </c>
      <c r="F4937" s="225"/>
    </row>
    <row r="4938" spans="1:6">
      <c r="A4938">
        <v>38977</v>
      </c>
      <c r="B4938" t="s">
        <v>25885</v>
      </c>
      <c r="C4938" t="s">
        <v>2751</v>
      </c>
      <c r="D4938" t="s">
        <v>2749</v>
      </c>
      <c r="E4938" s="557" t="s">
        <v>25886</v>
      </c>
      <c r="F4938" s="226"/>
    </row>
    <row r="4939" spans="1:6">
      <c r="A4939">
        <v>38971</v>
      </c>
      <c r="B4939" t="s">
        <v>25887</v>
      </c>
      <c r="C4939" t="s">
        <v>2751</v>
      </c>
      <c r="D4939" t="s">
        <v>2749</v>
      </c>
      <c r="E4939" s="557" t="s">
        <v>9056</v>
      </c>
      <c r="F4939" s="225"/>
    </row>
    <row r="4940" spans="1:6">
      <c r="A4940">
        <v>38972</v>
      </c>
      <c r="B4940" t="s">
        <v>25888</v>
      </c>
      <c r="C4940" t="s">
        <v>2751</v>
      </c>
      <c r="D4940" t="s">
        <v>2749</v>
      </c>
      <c r="E4940" s="557" t="s">
        <v>11411</v>
      </c>
      <c r="F4940" s="226"/>
    </row>
    <row r="4941" spans="1:6">
      <c r="A4941">
        <v>38973</v>
      </c>
      <c r="B4941" t="s">
        <v>25889</v>
      </c>
      <c r="C4941" t="s">
        <v>2751</v>
      </c>
      <c r="D4941" t="s">
        <v>2749</v>
      </c>
      <c r="E4941" s="557" t="s">
        <v>12072</v>
      </c>
      <c r="F4941" s="225"/>
    </row>
    <row r="4942" spans="1:6">
      <c r="A4942">
        <v>38974</v>
      </c>
      <c r="B4942" t="s">
        <v>25890</v>
      </c>
      <c r="C4942" t="s">
        <v>2751</v>
      </c>
      <c r="D4942" t="s">
        <v>2749</v>
      </c>
      <c r="E4942" s="557" t="s">
        <v>12168</v>
      </c>
      <c r="F4942" s="226"/>
    </row>
    <row r="4943" spans="1:6">
      <c r="A4943">
        <v>38975</v>
      </c>
      <c r="B4943" t="s">
        <v>25891</v>
      </c>
      <c r="C4943" t="s">
        <v>2751</v>
      </c>
      <c r="D4943" t="s">
        <v>2749</v>
      </c>
      <c r="E4943" s="557" t="s">
        <v>25892</v>
      </c>
      <c r="F4943" s="225"/>
    </row>
    <row r="4944" spans="1:6">
      <c r="A4944">
        <v>38976</v>
      </c>
      <c r="B4944" t="s">
        <v>25893</v>
      </c>
      <c r="C4944" t="s">
        <v>2751</v>
      </c>
      <c r="D4944" t="s">
        <v>2749</v>
      </c>
      <c r="E4944" s="557" t="s">
        <v>25894</v>
      </c>
      <c r="F4944" s="226"/>
    </row>
    <row r="4945" spans="1:6">
      <c r="A4945">
        <v>38986</v>
      </c>
      <c r="B4945" t="s">
        <v>25895</v>
      </c>
      <c r="C4945" t="s">
        <v>2751</v>
      </c>
      <c r="D4945" t="s">
        <v>2749</v>
      </c>
      <c r="E4945" s="557" t="s">
        <v>25896</v>
      </c>
      <c r="F4945" s="225"/>
    </row>
    <row r="4946" spans="1:6">
      <c r="A4946">
        <v>38978</v>
      </c>
      <c r="B4946" t="s">
        <v>25897</v>
      </c>
      <c r="C4946" t="s">
        <v>2751</v>
      </c>
      <c r="D4946" t="s">
        <v>2749</v>
      </c>
      <c r="E4946" s="557" t="s">
        <v>4720</v>
      </c>
      <c r="F4946" s="226"/>
    </row>
    <row r="4947" spans="1:6">
      <c r="A4947">
        <v>38979</v>
      </c>
      <c r="B4947" t="s">
        <v>25898</v>
      </c>
      <c r="C4947" t="s">
        <v>2751</v>
      </c>
      <c r="D4947" t="s">
        <v>2749</v>
      </c>
      <c r="E4947" s="557" t="s">
        <v>11814</v>
      </c>
      <c r="F4947" s="225"/>
    </row>
    <row r="4948" spans="1:6">
      <c r="A4948">
        <v>38980</v>
      </c>
      <c r="B4948" t="s">
        <v>25899</v>
      </c>
      <c r="C4948" t="s">
        <v>2751</v>
      </c>
      <c r="D4948" t="s">
        <v>2749</v>
      </c>
      <c r="E4948" s="557" t="s">
        <v>12523</v>
      </c>
      <c r="F4948" s="226"/>
    </row>
    <row r="4949" spans="1:6">
      <c r="A4949">
        <v>38981</v>
      </c>
      <c r="B4949" t="s">
        <v>25900</v>
      </c>
      <c r="C4949" t="s">
        <v>2751</v>
      </c>
      <c r="D4949" t="s">
        <v>2749</v>
      </c>
      <c r="E4949" s="557" t="s">
        <v>11837</v>
      </c>
      <c r="F4949" s="225"/>
    </row>
    <row r="4950" spans="1:6">
      <c r="A4950">
        <v>38982</v>
      </c>
      <c r="B4950" t="s">
        <v>25901</v>
      </c>
      <c r="C4950" t="s">
        <v>2751</v>
      </c>
      <c r="D4950" t="s">
        <v>2749</v>
      </c>
      <c r="E4950" s="557" t="s">
        <v>13628</v>
      </c>
      <c r="F4950" s="226"/>
    </row>
    <row r="4951" spans="1:6">
      <c r="A4951">
        <v>38983</v>
      </c>
      <c r="B4951" t="s">
        <v>25902</v>
      </c>
      <c r="C4951" t="s">
        <v>2751</v>
      </c>
      <c r="D4951" t="s">
        <v>2749</v>
      </c>
      <c r="E4951" s="557" t="s">
        <v>15568</v>
      </c>
      <c r="F4951" s="225"/>
    </row>
    <row r="4952" spans="1:6">
      <c r="A4952">
        <v>38984</v>
      </c>
      <c r="B4952" t="s">
        <v>25903</v>
      </c>
      <c r="C4952" t="s">
        <v>2751</v>
      </c>
      <c r="D4952" t="s">
        <v>2749</v>
      </c>
      <c r="E4952" s="557" t="s">
        <v>25904</v>
      </c>
      <c r="F4952" s="226"/>
    </row>
    <row r="4953" spans="1:6">
      <c r="A4953">
        <v>38985</v>
      </c>
      <c r="B4953" t="s">
        <v>25905</v>
      </c>
      <c r="C4953" t="s">
        <v>2751</v>
      </c>
      <c r="D4953" t="s">
        <v>2749</v>
      </c>
      <c r="E4953" s="557" t="s">
        <v>16264</v>
      </c>
      <c r="F4953" s="225"/>
    </row>
    <row r="4954" spans="1:6">
      <c r="A4954">
        <v>9836</v>
      </c>
      <c r="B4954" t="s">
        <v>25906</v>
      </c>
      <c r="C4954" t="s">
        <v>2751</v>
      </c>
      <c r="D4954" t="s">
        <v>2746</v>
      </c>
      <c r="E4954" s="557" t="s">
        <v>25907</v>
      </c>
      <c r="F4954" s="226"/>
    </row>
    <row r="4955" spans="1:6">
      <c r="A4955">
        <v>20065</v>
      </c>
      <c r="B4955" t="s">
        <v>25908</v>
      </c>
      <c r="C4955" t="s">
        <v>2751</v>
      </c>
      <c r="D4955" t="s">
        <v>2160</v>
      </c>
      <c r="E4955" s="557" t="s">
        <v>25909</v>
      </c>
      <c r="F4955" s="225"/>
    </row>
    <row r="4956" spans="1:6">
      <c r="A4956">
        <v>9835</v>
      </c>
      <c r="B4956" t="s">
        <v>25910</v>
      </c>
      <c r="C4956" t="s">
        <v>2751</v>
      </c>
      <c r="D4956" t="s">
        <v>2160</v>
      </c>
      <c r="E4956" s="557" t="s">
        <v>19271</v>
      </c>
      <c r="F4956" s="226"/>
    </row>
    <row r="4957" spans="1:6">
      <c r="A4957">
        <v>38032</v>
      </c>
      <c r="B4957" t="s">
        <v>25911</v>
      </c>
      <c r="C4957" t="s">
        <v>2751</v>
      </c>
      <c r="D4957" t="s">
        <v>2749</v>
      </c>
      <c r="E4957" s="557" t="s">
        <v>12218</v>
      </c>
      <c r="F4957" s="225"/>
    </row>
    <row r="4958" spans="1:6">
      <c r="A4958">
        <v>38033</v>
      </c>
      <c r="B4958" t="s">
        <v>25912</v>
      </c>
      <c r="C4958" t="s">
        <v>2751</v>
      </c>
      <c r="D4958" t="s">
        <v>2749</v>
      </c>
      <c r="E4958" s="557" t="s">
        <v>12702</v>
      </c>
      <c r="F4958" s="226"/>
    </row>
    <row r="4959" spans="1:6">
      <c r="A4959">
        <v>38034</v>
      </c>
      <c r="B4959" t="s">
        <v>25913</v>
      </c>
      <c r="C4959" t="s">
        <v>2751</v>
      </c>
      <c r="D4959" t="s">
        <v>2749</v>
      </c>
      <c r="E4959" s="557" t="s">
        <v>18026</v>
      </c>
    </row>
    <row r="4960" spans="1:6">
      <c r="A4960">
        <v>38035</v>
      </c>
      <c r="B4960" t="s">
        <v>25914</v>
      </c>
      <c r="C4960" t="s">
        <v>2751</v>
      </c>
      <c r="D4960" t="s">
        <v>2749</v>
      </c>
      <c r="E4960" s="557" t="s">
        <v>18027</v>
      </c>
    </row>
    <row r="4961" spans="1:5">
      <c r="A4961">
        <v>38036</v>
      </c>
      <c r="B4961" t="s">
        <v>25915</v>
      </c>
      <c r="C4961" t="s">
        <v>2751</v>
      </c>
      <c r="D4961" t="s">
        <v>2749</v>
      </c>
      <c r="E4961" s="557" t="s">
        <v>18028</v>
      </c>
    </row>
    <row r="4962" spans="1:5">
      <c r="A4962">
        <v>38037</v>
      </c>
      <c r="B4962" t="s">
        <v>25916</v>
      </c>
      <c r="C4962" t="s">
        <v>2751</v>
      </c>
      <c r="D4962" t="s">
        <v>2749</v>
      </c>
      <c r="E4962" s="557" t="s">
        <v>18029</v>
      </c>
    </row>
    <row r="4963" spans="1:5">
      <c r="A4963">
        <v>9850</v>
      </c>
      <c r="B4963" t="s">
        <v>25917</v>
      </c>
      <c r="C4963" t="s">
        <v>2751</v>
      </c>
      <c r="D4963" t="s">
        <v>2749</v>
      </c>
      <c r="E4963" s="557" t="s">
        <v>25918</v>
      </c>
    </row>
    <row r="4964" spans="1:5">
      <c r="A4964">
        <v>9853</v>
      </c>
      <c r="B4964" t="s">
        <v>25919</v>
      </c>
      <c r="C4964" t="s">
        <v>2751</v>
      </c>
      <c r="D4964" t="s">
        <v>2749</v>
      </c>
      <c r="E4964" s="557" t="s">
        <v>18256</v>
      </c>
    </row>
    <row r="4965" spans="1:5">
      <c r="A4965">
        <v>9854</v>
      </c>
      <c r="B4965" t="s">
        <v>25920</v>
      </c>
      <c r="C4965" t="s">
        <v>2751</v>
      </c>
      <c r="D4965" t="s">
        <v>2749</v>
      </c>
      <c r="E4965" s="557" t="s">
        <v>25921</v>
      </c>
    </row>
    <row r="4966" spans="1:5">
      <c r="A4966">
        <v>9851</v>
      </c>
      <c r="B4966" t="s">
        <v>25922</v>
      </c>
      <c r="C4966" t="s">
        <v>2751</v>
      </c>
      <c r="D4966" t="s">
        <v>2749</v>
      </c>
      <c r="E4966" s="557" t="s">
        <v>25923</v>
      </c>
    </row>
    <row r="4967" spans="1:5">
      <c r="A4967">
        <v>9855</v>
      </c>
      <c r="B4967" t="s">
        <v>25924</v>
      </c>
      <c r="C4967" t="s">
        <v>2751</v>
      </c>
      <c r="D4967" t="s">
        <v>2749</v>
      </c>
      <c r="E4967" s="557" t="s">
        <v>25925</v>
      </c>
    </row>
    <row r="4968" spans="1:5">
      <c r="A4968">
        <v>9825</v>
      </c>
      <c r="B4968" t="s">
        <v>25926</v>
      </c>
      <c r="C4968" t="s">
        <v>2751</v>
      </c>
      <c r="D4968" t="s">
        <v>2749</v>
      </c>
      <c r="E4968" s="557" t="s">
        <v>25927</v>
      </c>
    </row>
    <row r="4969" spans="1:5">
      <c r="A4969">
        <v>9828</v>
      </c>
      <c r="B4969" t="s">
        <v>25928</v>
      </c>
      <c r="C4969" t="s">
        <v>2751</v>
      </c>
      <c r="D4969" t="s">
        <v>2749</v>
      </c>
      <c r="E4969" s="557" t="s">
        <v>25929</v>
      </c>
    </row>
    <row r="4970" spans="1:5">
      <c r="A4970">
        <v>9829</v>
      </c>
      <c r="B4970" t="s">
        <v>25930</v>
      </c>
      <c r="C4970" t="s">
        <v>2751</v>
      </c>
      <c r="D4970" t="s">
        <v>2749</v>
      </c>
      <c r="E4970" s="557" t="s">
        <v>25931</v>
      </c>
    </row>
    <row r="4971" spans="1:5">
      <c r="A4971">
        <v>9826</v>
      </c>
      <c r="B4971" t="s">
        <v>25932</v>
      </c>
      <c r="C4971" t="s">
        <v>2751</v>
      </c>
      <c r="D4971" t="s">
        <v>2749</v>
      </c>
      <c r="E4971" s="557" t="s">
        <v>25933</v>
      </c>
    </row>
    <row r="4972" spans="1:5">
      <c r="A4972">
        <v>9827</v>
      </c>
      <c r="B4972" t="s">
        <v>25934</v>
      </c>
      <c r="C4972" t="s">
        <v>2751</v>
      </c>
      <c r="D4972" t="s">
        <v>2749</v>
      </c>
      <c r="E4972" s="557" t="s">
        <v>25935</v>
      </c>
    </row>
    <row r="4973" spans="1:5">
      <c r="A4973">
        <v>36374</v>
      </c>
      <c r="B4973" t="s">
        <v>25936</v>
      </c>
      <c r="C4973" t="s">
        <v>2751</v>
      </c>
      <c r="D4973" t="s">
        <v>2749</v>
      </c>
      <c r="E4973" s="557" t="s">
        <v>25937</v>
      </c>
    </row>
    <row r="4974" spans="1:5">
      <c r="A4974">
        <v>36084</v>
      </c>
      <c r="B4974" t="s">
        <v>25938</v>
      </c>
      <c r="C4974" t="s">
        <v>2751</v>
      </c>
      <c r="D4974" t="s">
        <v>2749</v>
      </c>
      <c r="E4974" s="557" t="s">
        <v>12632</v>
      </c>
    </row>
    <row r="4975" spans="1:5">
      <c r="A4975">
        <v>36373</v>
      </c>
      <c r="B4975" t="s">
        <v>25939</v>
      </c>
      <c r="C4975" t="s">
        <v>2751</v>
      </c>
      <c r="D4975" t="s">
        <v>2749</v>
      </c>
      <c r="E4975" s="557" t="s">
        <v>25940</v>
      </c>
    </row>
    <row r="4976" spans="1:5">
      <c r="A4976">
        <v>36377</v>
      </c>
      <c r="B4976" t="s">
        <v>25941</v>
      </c>
      <c r="C4976" t="s">
        <v>2751</v>
      </c>
      <c r="D4976" t="s">
        <v>2749</v>
      </c>
      <c r="E4976" s="557" t="s">
        <v>25942</v>
      </c>
    </row>
    <row r="4977" spans="1:5">
      <c r="A4977">
        <v>36375</v>
      </c>
      <c r="B4977" t="s">
        <v>25943</v>
      </c>
      <c r="C4977" t="s">
        <v>2751</v>
      </c>
      <c r="D4977" t="s">
        <v>2749</v>
      </c>
      <c r="E4977" s="557" t="s">
        <v>12043</v>
      </c>
    </row>
    <row r="4978" spans="1:5">
      <c r="A4978">
        <v>36376</v>
      </c>
      <c r="B4978" t="s">
        <v>25944</v>
      </c>
      <c r="C4978" t="s">
        <v>2751</v>
      </c>
      <c r="D4978" t="s">
        <v>2749</v>
      </c>
      <c r="E4978" s="557" t="s">
        <v>12737</v>
      </c>
    </row>
    <row r="4979" spans="1:5">
      <c r="A4979">
        <v>36380</v>
      </c>
      <c r="B4979" t="s">
        <v>25945</v>
      </c>
      <c r="C4979" t="s">
        <v>2751</v>
      </c>
      <c r="D4979" t="s">
        <v>2749</v>
      </c>
      <c r="E4979" s="557" t="s">
        <v>25946</v>
      </c>
    </row>
    <row r="4980" spans="1:5">
      <c r="A4980">
        <v>36378</v>
      </c>
      <c r="B4980" t="s">
        <v>25947</v>
      </c>
      <c r="C4980" t="s">
        <v>2751</v>
      </c>
      <c r="D4980" t="s">
        <v>2749</v>
      </c>
      <c r="E4980" s="557" t="s">
        <v>11582</v>
      </c>
    </row>
    <row r="4981" spans="1:5">
      <c r="A4981">
        <v>36379</v>
      </c>
      <c r="B4981" t="s">
        <v>25948</v>
      </c>
      <c r="C4981" t="s">
        <v>2751</v>
      </c>
      <c r="D4981" t="s">
        <v>2749</v>
      </c>
      <c r="E4981" s="557" t="s">
        <v>25949</v>
      </c>
    </row>
    <row r="4982" spans="1:5">
      <c r="A4982">
        <v>9859</v>
      </c>
      <c r="B4982" t="s">
        <v>25950</v>
      </c>
      <c r="C4982" t="s">
        <v>2751</v>
      </c>
      <c r="D4982" t="s">
        <v>2160</v>
      </c>
      <c r="E4982" s="557" t="s">
        <v>12312</v>
      </c>
    </row>
    <row r="4983" spans="1:5">
      <c r="A4983">
        <v>9838</v>
      </c>
      <c r="B4983" t="s">
        <v>25951</v>
      </c>
      <c r="C4983" t="s">
        <v>2751</v>
      </c>
      <c r="D4983" t="s">
        <v>2160</v>
      </c>
      <c r="E4983" s="557" t="s">
        <v>18798</v>
      </c>
    </row>
    <row r="4984" spans="1:5">
      <c r="A4984">
        <v>9837</v>
      </c>
      <c r="B4984" t="s">
        <v>25952</v>
      </c>
      <c r="C4984" t="s">
        <v>2751</v>
      </c>
      <c r="D4984" t="s">
        <v>2160</v>
      </c>
      <c r="E4984" s="557" t="s">
        <v>18917</v>
      </c>
    </row>
    <row r="4985" spans="1:5">
      <c r="A4985">
        <v>9833</v>
      </c>
      <c r="B4985" t="s">
        <v>25953</v>
      </c>
      <c r="C4985" t="s">
        <v>2751</v>
      </c>
      <c r="D4985" t="s">
        <v>2749</v>
      </c>
      <c r="E4985" s="557" t="s">
        <v>12137</v>
      </c>
    </row>
    <row r="4986" spans="1:5">
      <c r="A4986">
        <v>9830</v>
      </c>
      <c r="B4986" t="s">
        <v>25954</v>
      </c>
      <c r="C4986" t="s">
        <v>2751</v>
      </c>
      <c r="D4986" t="s">
        <v>2749</v>
      </c>
      <c r="E4986" s="557" t="s">
        <v>7757</v>
      </c>
    </row>
    <row r="4987" spans="1:5">
      <c r="A4987">
        <v>9834</v>
      </c>
      <c r="B4987" t="s">
        <v>25955</v>
      </c>
      <c r="C4987" t="s">
        <v>2751</v>
      </c>
      <c r="D4987" t="s">
        <v>2749</v>
      </c>
      <c r="E4987" s="557" t="s">
        <v>13861</v>
      </c>
    </row>
    <row r="4988" spans="1:5">
      <c r="A4988">
        <v>9863</v>
      </c>
      <c r="B4988" t="s">
        <v>25956</v>
      </c>
      <c r="C4988" t="s">
        <v>2751</v>
      </c>
      <c r="D4988" t="s">
        <v>2160</v>
      </c>
      <c r="E4988" s="557" t="s">
        <v>25957</v>
      </c>
    </row>
    <row r="4989" spans="1:5">
      <c r="A4989">
        <v>9860</v>
      </c>
      <c r="B4989" t="s">
        <v>25958</v>
      </c>
      <c r="C4989" t="s">
        <v>2751</v>
      </c>
      <c r="D4989" t="s">
        <v>2160</v>
      </c>
      <c r="E4989" s="557" t="s">
        <v>25959</v>
      </c>
    </row>
    <row r="4990" spans="1:5">
      <c r="A4990">
        <v>9862</v>
      </c>
      <c r="B4990" t="s">
        <v>25960</v>
      </c>
      <c r="C4990" t="s">
        <v>2751</v>
      </c>
      <c r="D4990" t="s">
        <v>2160</v>
      </c>
      <c r="E4990" s="557" t="s">
        <v>18786</v>
      </c>
    </row>
    <row r="4991" spans="1:5">
      <c r="A4991">
        <v>9861</v>
      </c>
      <c r="B4991" t="s">
        <v>25961</v>
      </c>
      <c r="C4991" t="s">
        <v>2751</v>
      </c>
      <c r="D4991" t="s">
        <v>2160</v>
      </c>
      <c r="E4991" s="557" t="s">
        <v>25962</v>
      </c>
    </row>
    <row r="4992" spans="1:5">
      <c r="A4992">
        <v>9856</v>
      </c>
      <c r="B4992" t="s">
        <v>25963</v>
      </c>
      <c r="C4992" t="s">
        <v>2751</v>
      </c>
      <c r="D4992" t="s">
        <v>2160</v>
      </c>
      <c r="E4992" s="557" t="s">
        <v>5668</v>
      </c>
    </row>
    <row r="4993" spans="1:5">
      <c r="A4993">
        <v>9866</v>
      </c>
      <c r="B4993" t="s">
        <v>25964</v>
      </c>
      <c r="C4993" t="s">
        <v>2751</v>
      </c>
      <c r="D4993" t="s">
        <v>2160</v>
      </c>
      <c r="E4993" s="557" t="s">
        <v>11179</v>
      </c>
    </row>
    <row r="4994" spans="1:5">
      <c r="A4994">
        <v>9857</v>
      </c>
      <c r="B4994" t="s">
        <v>25965</v>
      </c>
      <c r="C4994" t="s">
        <v>2751</v>
      </c>
      <c r="D4994" t="s">
        <v>2160</v>
      </c>
      <c r="E4994" s="557" t="s">
        <v>25966</v>
      </c>
    </row>
    <row r="4995" spans="1:5">
      <c r="A4995">
        <v>9864</v>
      </c>
      <c r="B4995" t="s">
        <v>25967</v>
      </c>
      <c r="C4995" t="s">
        <v>2751</v>
      </c>
      <c r="D4995" t="s">
        <v>2160</v>
      </c>
      <c r="E4995" s="557" t="s">
        <v>25968</v>
      </c>
    </row>
    <row r="4996" spans="1:5">
      <c r="A4996">
        <v>9865</v>
      </c>
      <c r="B4996" t="s">
        <v>25969</v>
      </c>
      <c r="C4996" t="s">
        <v>2751</v>
      </c>
      <c r="D4996" t="s">
        <v>2160</v>
      </c>
      <c r="E4996" s="557" t="s">
        <v>25970</v>
      </c>
    </row>
    <row r="4997" spans="1:5">
      <c r="A4997">
        <v>9858</v>
      </c>
      <c r="B4997" t="s">
        <v>25971</v>
      </c>
      <c r="C4997" t="s">
        <v>2751</v>
      </c>
      <c r="D4997" t="s">
        <v>2160</v>
      </c>
      <c r="E4997" s="557" t="s">
        <v>25972</v>
      </c>
    </row>
    <row r="4998" spans="1:5">
      <c r="A4998">
        <v>9841</v>
      </c>
      <c r="B4998" t="s">
        <v>25973</v>
      </c>
      <c r="C4998" t="s">
        <v>2751</v>
      </c>
      <c r="D4998" t="s">
        <v>2160</v>
      </c>
      <c r="E4998" s="557" t="s">
        <v>12306</v>
      </c>
    </row>
    <row r="4999" spans="1:5">
      <c r="A4999">
        <v>9840</v>
      </c>
      <c r="B4999" t="s">
        <v>25974</v>
      </c>
      <c r="C4999" t="s">
        <v>2751</v>
      </c>
      <c r="D4999" t="s">
        <v>2160</v>
      </c>
      <c r="E4999" s="557" t="s">
        <v>25975</v>
      </c>
    </row>
    <row r="5000" spans="1:5">
      <c r="A5000">
        <v>20067</v>
      </c>
      <c r="B5000" t="s">
        <v>25976</v>
      </c>
      <c r="C5000" t="s">
        <v>2751</v>
      </c>
      <c r="D5000" t="s">
        <v>2160</v>
      </c>
      <c r="E5000" s="557" t="s">
        <v>18700</v>
      </c>
    </row>
    <row r="5001" spans="1:5">
      <c r="A5001">
        <v>20068</v>
      </c>
      <c r="B5001" t="s">
        <v>25977</v>
      </c>
      <c r="C5001" t="s">
        <v>2751</v>
      </c>
      <c r="D5001" t="s">
        <v>2160</v>
      </c>
      <c r="E5001" s="557" t="s">
        <v>11963</v>
      </c>
    </row>
    <row r="5002" spans="1:5">
      <c r="A5002">
        <v>9839</v>
      </c>
      <c r="B5002" t="s">
        <v>25978</v>
      </c>
      <c r="C5002" t="s">
        <v>2751</v>
      </c>
      <c r="D5002" t="s">
        <v>2160</v>
      </c>
      <c r="E5002" s="557" t="s">
        <v>12744</v>
      </c>
    </row>
    <row r="5003" spans="1:5">
      <c r="A5003">
        <v>9870</v>
      </c>
      <c r="B5003" t="s">
        <v>25979</v>
      </c>
      <c r="C5003" t="s">
        <v>2751</v>
      </c>
      <c r="D5003" t="s">
        <v>2160</v>
      </c>
      <c r="E5003" s="557" t="s">
        <v>25980</v>
      </c>
    </row>
    <row r="5004" spans="1:5">
      <c r="A5004">
        <v>9867</v>
      </c>
      <c r="B5004" t="s">
        <v>25981</v>
      </c>
      <c r="C5004" t="s">
        <v>2751</v>
      </c>
      <c r="D5004" t="s">
        <v>2160</v>
      </c>
      <c r="E5004" s="557" t="s">
        <v>5199</v>
      </c>
    </row>
    <row r="5005" spans="1:5">
      <c r="A5005">
        <v>9868</v>
      </c>
      <c r="B5005" t="s">
        <v>25982</v>
      </c>
      <c r="C5005" t="s">
        <v>2751</v>
      </c>
      <c r="D5005" t="s">
        <v>2746</v>
      </c>
      <c r="E5005" s="557" t="s">
        <v>13468</v>
      </c>
    </row>
    <row r="5006" spans="1:5">
      <c r="A5006">
        <v>9869</v>
      </c>
      <c r="B5006" t="s">
        <v>25983</v>
      </c>
      <c r="C5006" t="s">
        <v>2751</v>
      </c>
      <c r="D5006" t="s">
        <v>2160</v>
      </c>
      <c r="E5006" s="557" t="s">
        <v>11845</v>
      </c>
    </row>
    <row r="5007" spans="1:5">
      <c r="A5007">
        <v>9874</v>
      </c>
      <c r="B5007" t="s">
        <v>25984</v>
      </c>
      <c r="C5007" t="s">
        <v>2751</v>
      </c>
      <c r="D5007" t="s">
        <v>2160</v>
      </c>
      <c r="E5007" s="557" t="s">
        <v>11677</v>
      </c>
    </row>
    <row r="5008" spans="1:5">
      <c r="A5008">
        <v>9875</v>
      </c>
      <c r="B5008" t="s">
        <v>25985</v>
      </c>
      <c r="C5008" t="s">
        <v>2751</v>
      </c>
      <c r="D5008" t="s">
        <v>2160</v>
      </c>
      <c r="E5008" s="557" t="s">
        <v>18723</v>
      </c>
    </row>
    <row r="5009" spans="1:5">
      <c r="A5009">
        <v>9873</v>
      </c>
      <c r="B5009" t="s">
        <v>25986</v>
      </c>
      <c r="C5009" t="s">
        <v>2751</v>
      </c>
      <c r="D5009" t="s">
        <v>2160</v>
      </c>
      <c r="E5009" s="557" t="s">
        <v>12028</v>
      </c>
    </row>
    <row r="5010" spans="1:5">
      <c r="A5010">
        <v>9871</v>
      </c>
      <c r="B5010" t="s">
        <v>25987</v>
      </c>
      <c r="C5010" t="s">
        <v>2751</v>
      </c>
      <c r="D5010" t="s">
        <v>2160</v>
      </c>
      <c r="E5010" s="557" t="s">
        <v>12146</v>
      </c>
    </row>
    <row r="5011" spans="1:5">
      <c r="A5011">
        <v>9872</v>
      </c>
      <c r="B5011" t="s">
        <v>25988</v>
      </c>
      <c r="C5011" t="s">
        <v>2751</v>
      </c>
      <c r="D5011" t="s">
        <v>2160</v>
      </c>
      <c r="E5011" s="557" t="s">
        <v>25989</v>
      </c>
    </row>
    <row r="5012" spans="1:5">
      <c r="A5012">
        <v>7667</v>
      </c>
      <c r="B5012" t="s">
        <v>25990</v>
      </c>
      <c r="C5012" t="s">
        <v>2751</v>
      </c>
      <c r="D5012" t="s">
        <v>2160</v>
      </c>
      <c r="E5012" s="557" t="s">
        <v>18033</v>
      </c>
    </row>
    <row r="5013" spans="1:5">
      <c r="A5013">
        <v>7660</v>
      </c>
      <c r="B5013" t="s">
        <v>25991</v>
      </c>
      <c r="C5013" t="s">
        <v>2751</v>
      </c>
      <c r="D5013" t="s">
        <v>2160</v>
      </c>
      <c r="E5013" s="557" t="s">
        <v>18034</v>
      </c>
    </row>
    <row r="5014" spans="1:5">
      <c r="A5014">
        <v>7676</v>
      </c>
      <c r="B5014" t="s">
        <v>25992</v>
      </c>
      <c r="C5014" t="s">
        <v>2751</v>
      </c>
      <c r="D5014" t="s">
        <v>2160</v>
      </c>
      <c r="E5014" s="557" t="s">
        <v>18035</v>
      </c>
    </row>
    <row r="5015" spans="1:5">
      <c r="A5015">
        <v>12426</v>
      </c>
      <c r="B5015" t="s">
        <v>25993</v>
      </c>
      <c r="C5015" t="s">
        <v>2747</v>
      </c>
      <c r="D5015" t="s">
        <v>2160</v>
      </c>
      <c r="E5015" s="557" t="s">
        <v>11803</v>
      </c>
    </row>
    <row r="5016" spans="1:5">
      <c r="A5016">
        <v>12425</v>
      </c>
      <c r="B5016" t="s">
        <v>25994</v>
      </c>
      <c r="C5016" t="s">
        <v>2747</v>
      </c>
      <c r="D5016" t="s">
        <v>2160</v>
      </c>
      <c r="E5016" s="557" t="s">
        <v>18036</v>
      </c>
    </row>
    <row r="5017" spans="1:5">
      <c r="A5017">
        <v>12427</v>
      </c>
      <c r="B5017" t="s">
        <v>25995</v>
      </c>
      <c r="C5017" t="s">
        <v>2747</v>
      </c>
      <c r="D5017" t="s">
        <v>2160</v>
      </c>
      <c r="E5017" s="557" t="s">
        <v>18037</v>
      </c>
    </row>
    <row r="5018" spans="1:5">
      <c r="A5018">
        <v>12428</v>
      </c>
      <c r="B5018" t="s">
        <v>25996</v>
      </c>
      <c r="C5018" t="s">
        <v>2747</v>
      </c>
      <c r="D5018" t="s">
        <v>2160</v>
      </c>
      <c r="E5018" s="557" t="s">
        <v>18038</v>
      </c>
    </row>
    <row r="5019" spans="1:5">
      <c r="A5019">
        <v>12430</v>
      </c>
      <c r="B5019" t="s">
        <v>25997</v>
      </c>
      <c r="C5019" t="s">
        <v>2747</v>
      </c>
      <c r="D5019" t="s">
        <v>2160</v>
      </c>
      <c r="E5019" s="557" t="s">
        <v>13885</v>
      </c>
    </row>
    <row r="5020" spans="1:5">
      <c r="A5020">
        <v>12429</v>
      </c>
      <c r="B5020" t="s">
        <v>25998</v>
      </c>
      <c r="C5020" t="s">
        <v>2747</v>
      </c>
      <c r="D5020" t="s">
        <v>2160</v>
      </c>
      <c r="E5020" s="557" t="s">
        <v>18039</v>
      </c>
    </row>
    <row r="5021" spans="1:5">
      <c r="A5021">
        <v>12431</v>
      </c>
      <c r="B5021" t="s">
        <v>25999</v>
      </c>
      <c r="C5021" t="s">
        <v>2747</v>
      </c>
      <c r="D5021" t="s">
        <v>2160</v>
      </c>
      <c r="E5021" s="557" t="s">
        <v>18040</v>
      </c>
    </row>
    <row r="5022" spans="1:5">
      <c r="A5022">
        <v>12432</v>
      </c>
      <c r="B5022" t="s">
        <v>26000</v>
      </c>
      <c r="C5022" t="s">
        <v>2747</v>
      </c>
      <c r="D5022" t="s">
        <v>2160</v>
      </c>
      <c r="E5022" s="557" t="s">
        <v>18041</v>
      </c>
    </row>
    <row r="5023" spans="1:5">
      <c r="A5023">
        <v>12434</v>
      </c>
      <c r="B5023" t="s">
        <v>26001</v>
      </c>
      <c r="C5023" t="s">
        <v>2747</v>
      </c>
      <c r="D5023" t="s">
        <v>2160</v>
      </c>
      <c r="E5023" s="557" t="s">
        <v>13148</v>
      </c>
    </row>
    <row r="5024" spans="1:5">
      <c r="A5024">
        <v>12433</v>
      </c>
      <c r="B5024" t="s">
        <v>26002</v>
      </c>
      <c r="C5024" t="s">
        <v>2747</v>
      </c>
      <c r="D5024" t="s">
        <v>2160</v>
      </c>
      <c r="E5024" s="557" t="s">
        <v>18042</v>
      </c>
    </row>
    <row r="5025" spans="1:5">
      <c r="A5025">
        <v>12435</v>
      </c>
      <c r="B5025" t="s">
        <v>26003</v>
      </c>
      <c r="C5025" t="s">
        <v>2747</v>
      </c>
      <c r="D5025" t="s">
        <v>2160</v>
      </c>
      <c r="E5025" s="557" t="s">
        <v>18043</v>
      </c>
    </row>
    <row r="5026" spans="1:5">
      <c r="A5026">
        <v>12437</v>
      </c>
      <c r="B5026" t="s">
        <v>26004</v>
      </c>
      <c r="C5026" t="s">
        <v>2747</v>
      </c>
      <c r="D5026" t="s">
        <v>2160</v>
      </c>
      <c r="E5026" s="557" t="s">
        <v>18044</v>
      </c>
    </row>
    <row r="5027" spans="1:5">
      <c r="A5027">
        <v>12439</v>
      </c>
      <c r="B5027" t="s">
        <v>26005</v>
      </c>
      <c r="C5027" t="s">
        <v>2747</v>
      </c>
      <c r="D5027" t="s">
        <v>2160</v>
      </c>
      <c r="E5027" s="557" t="s">
        <v>12033</v>
      </c>
    </row>
    <row r="5028" spans="1:5">
      <c r="A5028">
        <v>12438</v>
      </c>
      <c r="B5028" t="s">
        <v>26006</v>
      </c>
      <c r="C5028" t="s">
        <v>2747</v>
      </c>
      <c r="D5028" t="s">
        <v>2160</v>
      </c>
      <c r="E5028" s="557" t="s">
        <v>18045</v>
      </c>
    </row>
    <row r="5029" spans="1:5">
      <c r="A5029">
        <v>12436</v>
      </c>
      <c r="B5029" t="s">
        <v>26007</v>
      </c>
      <c r="C5029" t="s">
        <v>2747</v>
      </c>
      <c r="D5029" t="s">
        <v>2160</v>
      </c>
      <c r="E5029" s="557" t="s">
        <v>18046</v>
      </c>
    </row>
    <row r="5030" spans="1:5">
      <c r="A5030">
        <v>36357</v>
      </c>
      <c r="B5030" t="s">
        <v>26008</v>
      </c>
      <c r="C5030" t="s">
        <v>2747</v>
      </c>
      <c r="D5030" t="s">
        <v>2749</v>
      </c>
      <c r="E5030" s="557" t="s">
        <v>26009</v>
      </c>
    </row>
    <row r="5031" spans="1:5">
      <c r="A5031">
        <v>12424</v>
      </c>
      <c r="B5031" t="s">
        <v>26010</v>
      </c>
      <c r="C5031" t="s">
        <v>2747</v>
      </c>
      <c r="D5031" t="s">
        <v>2160</v>
      </c>
      <c r="E5031" s="557" t="s">
        <v>13662</v>
      </c>
    </row>
    <row r="5032" spans="1:5">
      <c r="A5032">
        <v>12440</v>
      </c>
      <c r="B5032" t="s">
        <v>26011</v>
      </c>
      <c r="C5032" t="s">
        <v>2747</v>
      </c>
      <c r="D5032" t="s">
        <v>2160</v>
      </c>
      <c r="E5032" s="557" t="s">
        <v>18047</v>
      </c>
    </row>
    <row r="5033" spans="1:5">
      <c r="A5033">
        <v>9884</v>
      </c>
      <c r="B5033" t="s">
        <v>26012</v>
      </c>
      <c r="C5033" t="s">
        <v>2747</v>
      </c>
      <c r="D5033" t="s">
        <v>2160</v>
      </c>
      <c r="E5033" s="557" t="s">
        <v>18048</v>
      </c>
    </row>
    <row r="5034" spans="1:5">
      <c r="A5034">
        <v>9888</v>
      </c>
      <c r="B5034" t="s">
        <v>26013</v>
      </c>
      <c r="C5034" t="s">
        <v>2747</v>
      </c>
      <c r="D5034" t="s">
        <v>2160</v>
      </c>
      <c r="E5034" s="557" t="s">
        <v>18049</v>
      </c>
    </row>
    <row r="5035" spans="1:5">
      <c r="A5035">
        <v>9883</v>
      </c>
      <c r="B5035" t="s">
        <v>26014</v>
      </c>
      <c r="C5035" t="s">
        <v>2747</v>
      </c>
      <c r="D5035" t="s">
        <v>2160</v>
      </c>
      <c r="E5035" s="557" t="s">
        <v>12035</v>
      </c>
    </row>
    <row r="5036" spans="1:5">
      <c r="A5036">
        <v>9886</v>
      </c>
      <c r="B5036" t="s">
        <v>26015</v>
      </c>
      <c r="C5036" t="s">
        <v>2747</v>
      </c>
      <c r="D5036" t="s">
        <v>2160</v>
      </c>
      <c r="E5036" s="557" t="s">
        <v>12553</v>
      </c>
    </row>
    <row r="5037" spans="1:5">
      <c r="A5037">
        <v>9889</v>
      </c>
      <c r="B5037" t="s">
        <v>26016</v>
      </c>
      <c r="C5037" t="s">
        <v>2747</v>
      </c>
      <c r="D5037" t="s">
        <v>2160</v>
      </c>
      <c r="E5037" s="557" t="s">
        <v>18050</v>
      </c>
    </row>
    <row r="5038" spans="1:5">
      <c r="A5038">
        <v>9887</v>
      </c>
      <c r="B5038" t="s">
        <v>26017</v>
      </c>
      <c r="C5038" t="s">
        <v>2747</v>
      </c>
      <c r="D5038" t="s">
        <v>2160</v>
      </c>
      <c r="E5038" s="557" t="s">
        <v>18051</v>
      </c>
    </row>
    <row r="5039" spans="1:5">
      <c r="A5039">
        <v>9885</v>
      </c>
      <c r="B5039" t="s">
        <v>26018</v>
      </c>
      <c r="C5039" t="s">
        <v>2747</v>
      </c>
      <c r="D5039" t="s">
        <v>2160</v>
      </c>
      <c r="E5039" s="557" t="s">
        <v>11860</v>
      </c>
    </row>
    <row r="5040" spans="1:5">
      <c r="A5040">
        <v>9890</v>
      </c>
      <c r="B5040" t="s">
        <v>26019</v>
      </c>
      <c r="C5040" t="s">
        <v>2747</v>
      </c>
      <c r="D5040" t="s">
        <v>2160</v>
      </c>
      <c r="E5040" s="557" t="s">
        <v>18052</v>
      </c>
    </row>
    <row r="5041" spans="1:5">
      <c r="A5041">
        <v>9891</v>
      </c>
      <c r="B5041" t="s">
        <v>26020</v>
      </c>
      <c r="C5041" t="s">
        <v>2747</v>
      </c>
      <c r="D5041" t="s">
        <v>2160</v>
      </c>
      <c r="E5041" s="557" t="s">
        <v>18053</v>
      </c>
    </row>
    <row r="5042" spans="1:5">
      <c r="A5042">
        <v>39292</v>
      </c>
      <c r="B5042" t="s">
        <v>26021</v>
      </c>
      <c r="C5042" t="s">
        <v>2747</v>
      </c>
      <c r="D5042" t="s">
        <v>2749</v>
      </c>
      <c r="E5042" s="557" t="s">
        <v>11583</v>
      </c>
    </row>
    <row r="5043" spans="1:5">
      <c r="A5043">
        <v>39293</v>
      </c>
      <c r="B5043" t="s">
        <v>26022</v>
      </c>
      <c r="C5043" t="s">
        <v>2747</v>
      </c>
      <c r="D5043" t="s">
        <v>2749</v>
      </c>
      <c r="E5043" s="557" t="s">
        <v>9115</v>
      </c>
    </row>
    <row r="5044" spans="1:5">
      <c r="A5044">
        <v>39294</v>
      </c>
      <c r="B5044" t="s">
        <v>26023</v>
      </c>
      <c r="C5044" t="s">
        <v>2747</v>
      </c>
      <c r="D5044" t="s">
        <v>2749</v>
      </c>
      <c r="E5044" s="557" t="s">
        <v>9115</v>
      </c>
    </row>
    <row r="5045" spans="1:5">
      <c r="A5045">
        <v>39295</v>
      </c>
      <c r="B5045" t="s">
        <v>26024</v>
      </c>
      <c r="C5045" t="s">
        <v>2747</v>
      </c>
      <c r="D5045" t="s">
        <v>2749</v>
      </c>
      <c r="E5045" s="557" t="s">
        <v>12641</v>
      </c>
    </row>
    <row r="5046" spans="1:5">
      <c r="A5046">
        <v>36313</v>
      </c>
      <c r="B5046" t="s">
        <v>26025</v>
      </c>
      <c r="C5046" t="s">
        <v>2747</v>
      </c>
      <c r="D5046" t="s">
        <v>2749</v>
      </c>
      <c r="E5046" s="557" t="s">
        <v>18678</v>
      </c>
    </row>
    <row r="5047" spans="1:5">
      <c r="A5047">
        <v>36316</v>
      </c>
      <c r="B5047" t="s">
        <v>26026</v>
      </c>
      <c r="C5047" t="s">
        <v>2747</v>
      </c>
      <c r="D5047" t="s">
        <v>2749</v>
      </c>
      <c r="E5047" s="557" t="s">
        <v>12621</v>
      </c>
    </row>
    <row r="5048" spans="1:5">
      <c r="A5048">
        <v>64</v>
      </c>
      <c r="B5048" t="s">
        <v>26027</v>
      </c>
      <c r="C5048" t="s">
        <v>2747</v>
      </c>
      <c r="D5048" t="s">
        <v>2749</v>
      </c>
      <c r="E5048" s="557" t="s">
        <v>5868</v>
      </c>
    </row>
    <row r="5049" spans="1:5">
      <c r="A5049">
        <v>37423</v>
      </c>
      <c r="B5049" t="s">
        <v>26028</v>
      </c>
      <c r="C5049" t="s">
        <v>2747</v>
      </c>
      <c r="D5049" t="s">
        <v>2749</v>
      </c>
      <c r="E5049" s="557" t="s">
        <v>12019</v>
      </c>
    </row>
    <row r="5050" spans="1:5">
      <c r="A5050">
        <v>39296</v>
      </c>
      <c r="B5050" t="s">
        <v>26029</v>
      </c>
      <c r="C5050" t="s">
        <v>2747</v>
      </c>
      <c r="D5050" t="s">
        <v>2749</v>
      </c>
      <c r="E5050" s="557" t="s">
        <v>11689</v>
      </c>
    </row>
    <row r="5051" spans="1:5">
      <c r="A5051">
        <v>39297</v>
      </c>
      <c r="B5051" t="s">
        <v>26030</v>
      </c>
      <c r="C5051" t="s">
        <v>2747</v>
      </c>
      <c r="D5051" t="s">
        <v>2749</v>
      </c>
      <c r="E5051" s="557" t="s">
        <v>9080</v>
      </c>
    </row>
    <row r="5052" spans="1:5">
      <c r="A5052">
        <v>39298</v>
      </c>
      <c r="B5052" t="s">
        <v>26031</v>
      </c>
      <c r="C5052" t="s">
        <v>2747</v>
      </c>
      <c r="D5052" t="s">
        <v>2749</v>
      </c>
      <c r="E5052" s="557" t="s">
        <v>15386</v>
      </c>
    </row>
    <row r="5053" spans="1:5">
      <c r="A5053">
        <v>39299</v>
      </c>
      <c r="B5053" t="s">
        <v>26032</v>
      </c>
      <c r="C5053" t="s">
        <v>2747</v>
      </c>
      <c r="D5053" t="s">
        <v>2749</v>
      </c>
      <c r="E5053" s="557" t="s">
        <v>18054</v>
      </c>
    </row>
    <row r="5054" spans="1:5">
      <c r="A5054">
        <v>9892</v>
      </c>
      <c r="B5054" t="s">
        <v>26033</v>
      </c>
      <c r="C5054" t="s">
        <v>2747</v>
      </c>
      <c r="D5054" t="s">
        <v>2160</v>
      </c>
      <c r="E5054" s="557" t="s">
        <v>12171</v>
      </c>
    </row>
    <row r="5055" spans="1:5">
      <c r="A5055">
        <v>9893</v>
      </c>
      <c r="B5055" t="s">
        <v>26034</v>
      </c>
      <c r="C5055" t="s">
        <v>2747</v>
      </c>
      <c r="D5055" t="s">
        <v>2160</v>
      </c>
      <c r="E5055" s="557" t="s">
        <v>26035</v>
      </c>
    </row>
    <row r="5056" spans="1:5">
      <c r="A5056">
        <v>9901</v>
      </c>
      <c r="B5056" t="s">
        <v>26036</v>
      </c>
      <c r="C5056" t="s">
        <v>2747</v>
      </c>
      <c r="D5056" t="s">
        <v>2160</v>
      </c>
      <c r="E5056" s="557" t="s">
        <v>13661</v>
      </c>
    </row>
    <row r="5057" spans="1:5">
      <c r="A5057">
        <v>9896</v>
      </c>
      <c r="B5057" t="s">
        <v>26037</v>
      </c>
      <c r="C5057" t="s">
        <v>2747</v>
      </c>
      <c r="D5057" t="s">
        <v>2160</v>
      </c>
      <c r="E5057" s="557" t="s">
        <v>26038</v>
      </c>
    </row>
    <row r="5058" spans="1:5">
      <c r="A5058">
        <v>9900</v>
      </c>
      <c r="B5058" t="s">
        <v>26039</v>
      </c>
      <c r="C5058" t="s">
        <v>2747</v>
      </c>
      <c r="D5058" t="s">
        <v>2160</v>
      </c>
      <c r="E5058" s="557" t="s">
        <v>6249</v>
      </c>
    </row>
    <row r="5059" spans="1:5">
      <c r="A5059">
        <v>9898</v>
      </c>
      <c r="B5059" t="s">
        <v>26040</v>
      </c>
      <c r="C5059" t="s">
        <v>2747</v>
      </c>
      <c r="D5059" t="s">
        <v>2160</v>
      </c>
      <c r="E5059" s="557" t="s">
        <v>26041</v>
      </c>
    </row>
    <row r="5060" spans="1:5">
      <c r="A5060">
        <v>9899</v>
      </c>
      <c r="B5060" t="s">
        <v>26042</v>
      </c>
      <c r="C5060" t="s">
        <v>2747</v>
      </c>
      <c r="D5060" t="s">
        <v>2160</v>
      </c>
      <c r="E5060" s="557" t="s">
        <v>15301</v>
      </c>
    </row>
    <row r="5061" spans="1:5">
      <c r="A5061">
        <v>9902</v>
      </c>
      <c r="B5061" t="s">
        <v>26043</v>
      </c>
      <c r="C5061" t="s">
        <v>2747</v>
      </c>
      <c r="D5061" t="s">
        <v>2160</v>
      </c>
      <c r="E5061" s="557" t="s">
        <v>26044</v>
      </c>
    </row>
    <row r="5062" spans="1:5">
      <c r="A5062">
        <v>9908</v>
      </c>
      <c r="B5062" t="s">
        <v>26045</v>
      </c>
      <c r="C5062" t="s">
        <v>2747</v>
      </c>
      <c r="D5062" t="s">
        <v>2160</v>
      </c>
      <c r="E5062" s="557" t="s">
        <v>26046</v>
      </c>
    </row>
    <row r="5063" spans="1:5">
      <c r="A5063">
        <v>9905</v>
      </c>
      <c r="B5063" t="s">
        <v>26047</v>
      </c>
      <c r="C5063" t="s">
        <v>2747</v>
      </c>
      <c r="D5063" t="s">
        <v>2160</v>
      </c>
      <c r="E5063" s="557" t="s">
        <v>4680</v>
      </c>
    </row>
    <row r="5064" spans="1:5">
      <c r="A5064">
        <v>9906</v>
      </c>
      <c r="B5064" t="s">
        <v>26048</v>
      </c>
      <c r="C5064" t="s">
        <v>2747</v>
      </c>
      <c r="D5064" t="s">
        <v>2160</v>
      </c>
      <c r="E5064" s="557" t="s">
        <v>17909</v>
      </c>
    </row>
    <row r="5065" spans="1:5">
      <c r="A5065">
        <v>9895</v>
      </c>
      <c r="B5065" t="s">
        <v>26049</v>
      </c>
      <c r="C5065" t="s">
        <v>2747</v>
      </c>
      <c r="D5065" t="s">
        <v>2160</v>
      </c>
      <c r="E5065" s="557" t="s">
        <v>18208</v>
      </c>
    </row>
    <row r="5066" spans="1:5">
      <c r="A5066">
        <v>9894</v>
      </c>
      <c r="B5066" t="s">
        <v>26050</v>
      </c>
      <c r="C5066" t="s">
        <v>2747</v>
      </c>
      <c r="D5066" t="s">
        <v>2160</v>
      </c>
      <c r="E5066" s="557" t="s">
        <v>26051</v>
      </c>
    </row>
    <row r="5067" spans="1:5">
      <c r="A5067">
        <v>9897</v>
      </c>
      <c r="B5067" t="s">
        <v>26052</v>
      </c>
      <c r="C5067" t="s">
        <v>2747</v>
      </c>
      <c r="D5067" t="s">
        <v>2160</v>
      </c>
      <c r="E5067" s="557" t="s">
        <v>9041</v>
      </c>
    </row>
    <row r="5068" spans="1:5">
      <c r="A5068">
        <v>9910</v>
      </c>
      <c r="B5068" t="s">
        <v>26053</v>
      </c>
      <c r="C5068" t="s">
        <v>2747</v>
      </c>
      <c r="D5068" t="s">
        <v>2160</v>
      </c>
      <c r="E5068" s="557" t="s">
        <v>26054</v>
      </c>
    </row>
    <row r="5069" spans="1:5">
      <c r="A5069">
        <v>9909</v>
      </c>
      <c r="B5069" t="s">
        <v>26055</v>
      </c>
      <c r="C5069" t="s">
        <v>2747</v>
      </c>
      <c r="D5069" t="s">
        <v>2160</v>
      </c>
      <c r="E5069" s="557" t="s">
        <v>17728</v>
      </c>
    </row>
    <row r="5070" spans="1:5">
      <c r="A5070">
        <v>9907</v>
      </c>
      <c r="B5070" t="s">
        <v>26056</v>
      </c>
      <c r="C5070" t="s">
        <v>2747</v>
      </c>
      <c r="D5070" t="s">
        <v>2160</v>
      </c>
      <c r="E5070" s="557" t="s">
        <v>18698</v>
      </c>
    </row>
    <row r="5071" spans="1:5">
      <c r="A5071">
        <v>20973</v>
      </c>
      <c r="B5071" t="s">
        <v>26057</v>
      </c>
      <c r="C5071" t="s">
        <v>2747</v>
      </c>
      <c r="D5071" t="s">
        <v>2160</v>
      </c>
      <c r="E5071" s="557" t="s">
        <v>26058</v>
      </c>
    </row>
    <row r="5072" spans="1:5">
      <c r="A5072">
        <v>20974</v>
      </c>
      <c r="B5072" t="s">
        <v>26059</v>
      </c>
      <c r="C5072" t="s">
        <v>2747</v>
      </c>
      <c r="D5072" t="s">
        <v>2160</v>
      </c>
      <c r="E5072" s="557" t="s">
        <v>26060</v>
      </c>
    </row>
    <row r="5073" spans="1:5">
      <c r="A5073">
        <v>37989</v>
      </c>
      <c r="B5073" t="s">
        <v>26061</v>
      </c>
      <c r="C5073" t="s">
        <v>2747</v>
      </c>
      <c r="D5073" t="s">
        <v>2160</v>
      </c>
      <c r="E5073" s="557" t="s">
        <v>26062</v>
      </c>
    </row>
    <row r="5074" spans="1:5">
      <c r="A5074">
        <v>37990</v>
      </c>
      <c r="B5074" t="s">
        <v>26063</v>
      </c>
      <c r="C5074" t="s">
        <v>2747</v>
      </c>
      <c r="D5074" t="s">
        <v>2160</v>
      </c>
      <c r="E5074" s="557" t="s">
        <v>12715</v>
      </c>
    </row>
    <row r="5075" spans="1:5">
      <c r="A5075">
        <v>37991</v>
      </c>
      <c r="B5075" t="s">
        <v>26064</v>
      </c>
      <c r="C5075" t="s">
        <v>2747</v>
      </c>
      <c r="D5075" t="s">
        <v>2160</v>
      </c>
      <c r="E5075" s="557" t="s">
        <v>26065</v>
      </c>
    </row>
    <row r="5076" spans="1:5">
      <c r="A5076">
        <v>37992</v>
      </c>
      <c r="B5076" t="s">
        <v>26066</v>
      </c>
      <c r="C5076" t="s">
        <v>2747</v>
      </c>
      <c r="D5076" t="s">
        <v>2160</v>
      </c>
      <c r="E5076" s="557" t="s">
        <v>26067</v>
      </c>
    </row>
    <row r="5077" spans="1:5">
      <c r="A5077">
        <v>37993</v>
      </c>
      <c r="B5077" t="s">
        <v>26068</v>
      </c>
      <c r="C5077" t="s">
        <v>2747</v>
      </c>
      <c r="D5077" t="s">
        <v>2160</v>
      </c>
      <c r="E5077" s="557" t="s">
        <v>15302</v>
      </c>
    </row>
    <row r="5078" spans="1:5">
      <c r="A5078">
        <v>37994</v>
      </c>
      <c r="B5078" t="s">
        <v>26069</v>
      </c>
      <c r="C5078" t="s">
        <v>2747</v>
      </c>
      <c r="D5078" t="s">
        <v>2160</v>
      </c>
      <c r="E5078" s="557" t="s">
        <v>26070</v>
      </c>
    </row>
    <row r="5079" spans="1:5">
      <c r="A5079">
        <v>37995</v>
      </c>
      <c r="B5079" t="s">
        <v>26071</v>
      </c>
      <c r="C5079" t="s">
        <v>2747</v>
      </c>
      <c r="D5079" t="s">
        <v>2160</v>
      </c>
      <c r="E5079" s="557" t="s">
        <v>26072</v>
      </c>
    </row>
    <row r="5080" spans="1:5">
      <c r="A5080">
        <v>37996</v>
      </c>
      <c r="B5080" t="s">
        <v>26073</v>
      </c>
      <c r="C5080" t="s">
        <v>2747</v>
      </c>
      <c r="D5080" t="s">
        <v>2160</v>
      </c>
      <c r="E5080" s="557" t="s">
        <v>26074</v>
      </c>
    </row>
    <row r="5081" spans="1:5">
      <c r="A5081">
        <v>13883</v>
      </c>
      <c r="B5081" t="s">
        <v>26075</v>
      </c>
      <c r="C5081" t="s">
        <v>2747</v>
      </c>
      <c r="D5081" t="s">
        <v>2749</v>
      </c>
      <c r="E5081" s="557" t="s">
        <v>26076</v>
      </c>
    </row>
    <row r="5082" spans="1:5">
      <c r="A5082">
        <v>38604</v>
      </c>
      <c r="B5082" t="s">
        <v>26077</v>
      </c>
      <c r="C5082" t="s">
        <v>2747</v>
      </c>
      <c r="D5082" t="s">
        <v>2749</v>
      </c>
      <c r="E5082" s="557" t="s">
        <v>26078</v>
      </c>
    </row>
    <row r="5083" spans="1:5">
      <c r="A5083">
        <v>10601</v>
      </c>
      <c r="B5083" t="s">
        <v>26079</v>
      </c>
      <c r="C5083" t="s">
        <v>2747</v>
      </c>
      <c r="D5083" t="s">
        <v>2749</v>
      </c>
      <c r="E5083" s="557" t="s">
        <v>26080</v>
      </c>
    </row>
    <row r="5084" spans="1:5">
      <c r="A5084">
        <v>26034</v>
      </c>
      <c r="B5084" t="s">
        <v>26081</v>
      </c>
      <c r="C5084" t="s">
        <v>2747</v>
      </c>
      <c r="D5084" t="s">
        <v>2749</v>
      </c>
      <c r="E5084" s="557" t="s">
        <v>26082</v>
      </c>
    </row>
    <row r="5085" spans="1:5">
      <c r="A5085">
        <v>13894</v>
      </c>
      <c r="B5085" t="s">
        <v>26083</v>
      </c>
      <c r="C5085" t="s">
        <v>2747</v>
      </c>
      <c r="D5085" t="s">
        <v>2749</v>
      </c>
      <c r="E5085" s="557" t="s">
        <v>8947</v>
      </c>
    </row>
    <row r="5086" spans="1:5">
      <c r="A5086">
        <v>13895</v>
      </c>
      <c r="B5086" t="s">
        <v>26084</v>
      </c>
      <c r="C5086" t="s">
        <v>2747</v>
      </c>
      <c r="D5086" t="s">
        <v>2749</v>
      </c>
      <c r="E5086" s="557" t="s">
        <v>8948</v>
      </c>
    </row>
    <row r="5087" spans="1:5">
      <c r="A5087">
        <v>13892</v>
      </c>
      <c r="B5087" t="s">
        <v>26085</v>
      </c>
      <c r="C5087" t="s">
        <v>2747</v>
      </c>
      <c r="D5087" t="s">
        <v>2749</v>
      </c>
      <c r="E5087" s="557" t="s">
        <v>8949</v>
      </c>
    </row>
    <row r="5088" spans="1:5">
      <c r="A5088">
        <v>9914</v>
      </c>
      <c r="B5088" t="s">
        <v>26086</v>
      </c>
      <c r="C5088" t="s">
        <v>2747</v>
      </c>
      <c r="D5088" t="s">
        <v>2749</v>
      </c>
      <c r="E5088" s="557" t="s">
        <v>8950</v>
      </c>
    </row>
    <row r="5089" spans="1:5">
      <c r="A5089">
        <v>36485</v>
      </c>
      <c r="B5089" t="s">
        <v>26087</v>
      </c>
      <c r="C5089" t="s">
        <v>2747</v>
      </c>
      <c r="D5089" t="s">
        <v>2749</v>
      </c>
      <c r="E5089" s="557" t="s">
        <v>26088</v>
      </c>
    </row>
    <row r="5090" spans="1:5">
      <c r="A5090">
        <v>9912</v>
      </c>
      <c r="B5090" t="s">
        <v>26089</v>
      </c>
      <c r="C5090" t="s">
        <v>2747</v>
      </c>
      <c r="D5090" t="s">
        <v>2749</v>
      </c>
      <c r="E5090" s="557" t="s">
        <v>26090</v>
      </c>
    </row>
    <row r="5091" spans="1:5">
      <c r="A5091">
        <v>9921</v>
      </c>
      <c r="B5091" t="s">
        <v>26091</v>
      </c>
      <c r="C5091" t="s">
        <v>2747</v>
      </c>
      <c r="D5091" t="s">
        <v>2749</v>
      </c>
      <c r="E5091" s="557" t="s">
        <v>26092</v>
      </c>
    </row>
    <row r="5092" spans="1:5">
      <c r="A5092">
        <v>21112</v>
      </c>
      <c r="B5092" t="s">
        <v>26093</v>
      </c>
      <c r="C5092" t="s">
        <v>2747</v>
      </c>
      <c r="D5092" t="s">
        <v>2160</v>
      </c>
      <c r="E5092" s="557" t="s">
        <v>26094</v>
      </c>
    </row>
    <row r="5093" spans="1:5">
      <c r="A5093">
        <v>10228</v>
      </c>
      <c r="B5093" t="s">
        <v>26095</v>
      </c>
      <c r="C5093" t="s">
        <v>2747</v>
      </c>
      <c r="D5093" t="s">
        <v>2746</v>
      </c>
      <c r="E5093" s="557" t="s">
        <v>26096</v>
      </c>
    </row>
    <row r="5094" spans="1:5">
      <c r="A5094">
        <v>11781</v>
      </c>
      <c r="B5094" t="s">
        <v>26097</v>
      </c>
      <c r="C5094" t="s">
        <v>2747</v>
      </c>
      <c r="D5094" t="s">
        <v>2160</v>
      </c>
      <c r="E5094" s="557" t="s">
        <v>26098</v>
      </c>
    </row>
    <row r="5095" spans="1:5">
      <c r="A5095">
        <v>11746</v>
      </c>
      <c r="B5095" t="s">
        <v>26099</v>
      </c>
      <c r="C5095" t="s">
        <v>2747</v>
      </c>
      <c r="D5095" t="s">
        <v>2160</v>
      </c>
      <c r="E5095" s="557" t="s">
        <v>26100</v>
      </c>
    </row>
    <row r="5096" spans="1:5">
      <c r="A5096">
        <v>11751</v>
      </c>
      <c r="B5096" t="s">
        <v>26101</v>
      </c>
      <c r="C5096" t="s">
        <v>2747</v>
      </c>
      <c r="D5096" t="s">
        <v>2160</v>
      </c>
      <c r="E5096" s="557" t="s">
        <v>26102</v>
      </c>
    </row>
    <row r="5097" spans="1:5">
      <c r="A5097">
        <v>11750</v>
      </c>
      <c r="B5097" t="s">
        <v>26103</v>
      </c>
      <c r="C5097" t="s">
        <v>2747</v>
      </c>
      <c r="D5097" t="s">
        <v>2160</v>
      </c>
      <c r="E5097" s="557" t="s">
        <v>26104</v>
      </c>
    </row>
    <row r="5098" spans="1:5">
      <c r="A5098">
        <v>11748</v>
      </c>
      <c r="B5098" t="s">
        <v>26105</v>
      </c>
      <c r="C5098" t="s">
        <v>2747</v>
      </c>
      <c r="D5098" t="s">
        <v>2160</v>
      </c>
      <c r="E5098" s="557" t="s">
        <v>26106</v>
      </c>
    </row>
    <row r="5099" spans="1:5">
      <c r="A5099">
        <v>11747</v>
      </c>
      <c r="B5099" t="s">
        <v>26107</v>
      </c>
      <c r="C5099" t="s">
        <v>2747</v>
      </c>
      <c r="D5099" t="s">
        <v>2160</v>
      </c>
      <c r="E5099" s="557" t="s">
        <v>19076</v>
      </c>
    </row>
    <row r="5100" spans="1:5">
      <c r="A5100">
        <v>11749</v>
      </c>
      <c r="B5100" t="s">
        <v>26108</v>
      </c>
      <c r="C5100" t="s">
        <v>2747</v>
      </c>
      <c r="D5100" t="s">
        <v>2160</v>
      </c>
      <c r="E5100" s="557" t="s">
        <v>18283</v>
      </c>
    </row>
    <row r="5101" spans="1:5">
      <c r="A5101">
        <v>10236</v>
      </c>
      <c r="B5101" t="s">
        <v>26109</v>
      </c>
      <c r="C5101" t="s">
        <v>2747</v>
      </c>
      <c r="D5101" t="s">
        <v>2160</v>
      </c>
      <c r="E5101" s="557" t="s">
        <v>11566</v>
      </c>
    </row>
    <row r="5102" spans="1:5">
      <c r="A5102">
        <v>10233</v>
      </c>
      <c r="B5102" t="s">
        <v>26110</v>
      </c>
      <c r="C5102" t="s">
        <v>2747</v>
      </c>
      <c r="D5102" t="s">
        <v>2160</v>
      </c>
      <c r="E5102" s="557" t="s">
        <v>16213</v>
      </c>
    </row>
    <row r="5103" spans="1:5">
      <c r="A5103">
        <v>10234</v>
      </c>
      <c r="B5103" t="s">
        <v>26111</v>
      </c>
      <c r="C5103" t="s">
        <v>2747</v>
      </c>
      <c r="D5103" t="s">
        <v>2160</v>
      </c>
      <c r="E5103" s="557" t="s">
        <v>11312</v>
      </c>
    </row>
    <row r="5104" spans="1:5">
      <c r="A5104">
        <v>10231</v>
      </c>
      <c r="B5104" t="s">
        <v>26112</v>
      </c>
      <c r="C5104" t="s">
        <v>2747</v>
      </c>
      <c r="D5104" t="s">
        <v>2160</v>
      </c>
      <c r="E5104" s="557" t="s">
        <v>18056</v>
      </c>
    </row>
    <row r="5105" spans="1:5">
      <c r="A5105">
        <v>10232</v>
      </c>
      <c r="B5105" t="s">
        <v>26113</v>
      </c>
      <c r="C5105" t="s">
        <v>2747</v>
      </c>
      <c r="D5105" t="s">
        <v>2160</v>
      </c>
      <c r="E5105" s="557" t="s">
        <v>18057</v>
      </c>
    </row>
    <row r="5106" spans="1:5">
      <c r="A5106">
        <v>10229</v>
      </c>
      <c r="B5106" t="s">
        <v>26114</v>
      </c>
      <c r="C5106" t="s">
        <v>2747</v>
      </c>
      <c r="D5106" t="s">
        <v>2746</v>
      </c>
      <c r="E5106" s="557" t="s">
        <v>13463</v>
      </c>
    </row>
    <row r="5107" spans="1:5">
      <c r="A5107">
        <v>10235</v>
      </c>
      <c r="B5107" t="s">
        <v>26115</v>
      </c>
      <c r="C5107" t="s">
        <v>2747</v>
      </c>
      <c r="D5107" t="s">
        <v>2160</v>
      </c>
      <c r="E5107" s="557" t="s">
        <v>18058</v>
      </c>
    </row>
    <row r="5108" spans="1:5">
      <c r="A5108">
        <v>10230</v>
      </c>
      <c r="B5108" t="s">
        <v>26116</v>
      </c>
      <c r="C5108" t="s">
        <v>2747</v>
      </c>
      <c r="D5108" t="s">
        <v>2160</v>
      </c>
      <c r="E5108" s="557" t="s">
        <v>18059</v>
      </c>
    </row>
    <row r="5109" spans="1:5">
      <c r="A5109">
        <v>10409</v>
      </c>
      <c r="B5109" t="s">
        <v>26117</v>
      </c>
      <c r="C5109" t="s">
        <v>2747</v>
      </c>
      <c r="D5109" t="s">
        <v>2160</v>
      </c>
      <c r="E5109" s="557" t="s">
        <v>18060</v>
      </c>
    </row>
    <row r="5110" spans="1:5">
      <c r="A5110">
        <v>10411</v>
      </c>
      <c r="B5110" t="s">
        <v>26118</v>
      </c>
      <c r="C5110" t="s">
        <v>2747</v>
      </c>
      <c r="D5110" t="s">
        <v>2160</v>
      </c>
      <c r="E5110" s="557" t="s">
        <v>18061</v>
      </c>
    </row>
    <row r="5111" spans="1:5">
      <c r="A5111">
        <v>10404</v>
      </c>
      <c r="B5111" t="s">
        <v>26119</v>
      </c>
      <c r="C5111" t="s">
        <v>2747</v>
      </c>
      <c r="D5111" t="s">
        <v>2160</v>
      </c>
      <c r="E5111" s="557" t="s">
        <v>12588</v>
      </c>
    </row>
    <row r="5112" spans="1:5">
      <c r="A5112">
        <v>10410</v>
      </c>
      <c r="B5112" t="s">
        <v>26120</v>
      </c>
      <c r="C5112" t="s">
        <v>2747</v>
      </c>
      <c r="D5112" t="s">
        <v>2160</v>
      </c>
      <c r="E5112" s="557" t="s">
        <v>15403</v>
      </c>
    </row>
    <row r="5113" spans="1:5">
      <c r="A5113">
        <v>10405</v>
      </c>
      <c r="B5113" t="s">
        <v>26121</v>
      </c>
      <c r="C5113" t="s">
        <v>2747</v>
      </c>
      <c r="D5113" t="s">
        <v>2160</v>
      </c>
      <c r="E5113" s="557" t="s">
        <v>18062</v>
      </c>
    </row>
    <row r="5114" spans="1:5">
      <c r="A5114">
        <v>10408</v>
      </c>
      <c r="B5114" t="s">
        <v>26122</v>
      </c>
      <c r="C5114" t="s">
        <v>2747</v>
      </c>
      <c r="D5114" t="s">
        <v>2160</v>
      </c>
      <c r="E5114" s="557" t="s">
        <v>18063</v>
      </c>
    </row>
    <row r="5115" spans="1:5">
      <c r="A5115">
        <v>10412</v>
      </c>
      <c r="B5115" t="s">
        <v>26123</v>
      </c>
      <c r="C5115" t="s">
        <v>2747</v>
      </c>
      <c r="D5115" t="s">
        <v>2160</v>
      </c>
      <c r="E5115" s="557" t="s">
        <v>12122</v>
      </c>
    </row>
    <row r="5116" spans="1:5">
      <c r="A5116">
        <v>10406</v>
      </c>
      <c r="B5116" t="s">
        <v>26124</v>
      </c>
      <c r="C5116" t="s">
        <v>2747</v>
      </c>
      <c r="D5116" t="s">
        <v>2160</v>
      </c>
      <c r="E5116" s="557" t="s">
        <v>18064</v>
      </c>
    </row>
    <row r="5117" spans="1:5">
      <c r="A5117">
        <v>10407</v>
      </c>
      <c r="B5117" t="s">
        <v>26125</v>
      </c>
      <c r="C5117" t="s">
        <v>2747</v>
      </c>
      <c r="D5117" t="s">
        <v>2160</v>
      </c>
      <c r="E5117" s="557" t="s">
        <v>18065</v>
      </c>
    </row>
    <row r="5118" spans="1:5">
      <c r="A5118">
        <v>10416</v>
      </c>
      <c r="B5118" t="s">
        <v>26126</v>
      </c>
      <c r="C5118" t="s">
        <v>2747</v>
      </c>
      <c r="D5118" t="s">
        <v>2160</v>
      </c>
      <c r="E5118" s="557" t="s">
        <v>18066</v>
      </c>
    </row>
    <row r="5119" spans="1:5">
      <c r="A5119">
        <v>10419</v>
      </c>
      <c r="B5119" t="s">
        <v>26127</v>
      </c>
      <c r="C5119" t="s">
        <v>2747</v>
      </c>
      <c r="D5119" t="s">
        <v>2160</v>
      </c>
      <c r="E5119" s="557" t="s">
        <v>18067</v>
      </c>
    </row>
    <row r="5120" spans="1:5">
      <c r="A5120">
        <v>21092</v>
      </c>
      <c r="B5120" t="s">
        <v>26128</v>
      </c>
      <c r="C5120" t="s">
        <v>2747</v>
      </c>
      <c r="D5120" t="s">
        <v>2160</v>
      </c>
      <c r="E5120" s="557" t="s">
        <v>18068</v>
      </c>
    </row>
    <row r="5121" spans="1:5">
      <c r="A5121">
        <v>10418</v>
      </c>
      <c r="B5121" t="s">
        <v>26129</v>
      </c>
      <c r="C5121" t="s">
        <v>2747</v>
      </c>
      <c r="D5121" t="s">
        <v>2160</v>
      </c>
      <c r="E5121" s="557" t="s">
        <v>13475</v>
      </c>
    </row>
    <row r="5122" spans="1:5">
      <c r="A5122">
        <v>12657</v>
      </c>
      <c r="B5122" t="s">
        <v>26130</v>
      </c>
      <c r="C5122" t="s">
        <v>2747</v>
      </c>
      <c r="D5122" t="s">
        <v>2160</v>
      </c>
      <c r="E5122" s="557" t="s">
        <v>18069</v>
      </c>
    </row>
    <row r="5123" spans="1:5">
      <c r="A5123">
        <v>10417</v>
      </c>
      <c r="B5123" t="s">
        <v>26131</v>
      </c>
      <c r="C5123" t="s">
        <v>2747</v>
      </c>
      <c r="D5123" t="s">
        <v>2160</v>
      </c>
      <c r="E5123" s="557" t="s">
        <v>18070</v>
      </c>
    </row>
    <row r="5124" spans="1:5">
      <c r="A5124">
        <v>10413</v>
      </c>
      <c r="B5124" t="s">
        <v>26132</v>
      </c>
      <c r="C5124" t="s">
        <v>2747</v>
      </c>
      <c r="D5124" t="s">
        <v>2160</v>
      </c>
      <c r="E5124" s="557" t="s">
        <v>12280</v>
      </c>
    </row>
    <row r="5125" spans="1:5">
      <c r="A5125">
        <v>10414</v>
      </c>
      <c r="B5125" t="s">
        <v>26133</v>
      </c>
      <c r="C5125" t="s">
        <v>2747</v>
      </c>
      <c r="D5125" t="s">
        <v>2160</v>
      </c>
      <c r="E5125" s="557" t="s">
        <v>18071</v>
      </c>
    </row>
    <row r="5126" spans="1:5">
      <c r="A5126">
        <v>10415</v>
      </c>
      <c r="B5126" t="s">
        <v>26134</v>
      </c>
      <c r="C5126" t="s">
        <v>2747</v>
      </c>
      <c r="D5126" t="s">
        <v>2160</v>
      </c>
      <c r="E5126" s="557" t="s">
        <v>18072</v>
      </c>
    </row>
    <row r="5127" spans="1:5">
      <c r="A5127">
        <v>38643</v>
      </c>
      <c r="B5127" t="s">
        <v>26135</v>
      </c>
      <c r="C5127" t="s">
        <v>2747</v>
      </c>
      <c r="D5127" t="s">
        <v>2160</v>
      </c>
      <c r="E5127" s="557" t="s">
        <v>26136</v>
      </c>
    </row>
    <row r="5128" spans="1:5">
      <c r="A5128">
        <v>6157</v>
      </c>
      <c r="B5128" t="s">
        <v>26137</v>
      </c>
      <c r="C5128" t="s">
        <v>2747</v>
      </c>
      <c r="D5128" t="s">
        <v>2160</v>
      </c>
      <c r="E5128" s="557" t="s">
        <v>17595</v>
      </c>
    </row>
    <row r="5129" spans="1:5">
      <c r="A5129">
        <v>37588</v>
      </c>
      <c r="B5129" t="s">
        <v>26138</v>
      </c>
      <c r="C5129" t="s">
        <v>2747</v>
      </c>
      <c r="D5129" t="s">
        <v>2160</v>
      </c>
      <c r="E5129" s="557" t="s">
        <v>5575</v>
      </c>
    </row>
    <row r="5130" spans="1:5">
      <c r="A5130">
        <v>6152</v>
      </c>
      <c r="B5130" t="s">
        <v>26139</v>
      </c>
      <c r="C5130" t="s">
        <v>2747</v>
      </c>
      <c r="D5130" t="s">
        <v>2160</v>
      </c>
      <c r="E5130" s="557" t="s">
        <v>6067</v>
      </c>
    </row>
    <row r="5131" spans="1:5">
      <c r="A5131">
        <v>6158</v>
      </c>
      <c r="B5131" t="s">
        <v>26140</v>
      </c>
      <c r="C5131" t="s">
        <v>2747</v>
      </c>
      <c r="D5131" t="s">
        <v>2160</v>
      </c>
      <c r="E5131" s="557" t="s">
        <v>4862</v>
      </c>
    </row>
    <row r="5132" spans="1:5">
      <c r="A5132">
        <v>6153</v>
      </c>
      <c r="B5132" t="s">
        <v>26141</v>
      </c>
      <c r="C5132" t="s">
        <v>2747</v>
      </c>
      <c r="D5132" t="s">
        <v>2160</v>
      </c>
      <c r="E5132" s="557" t="s">
        <v>4383</v>
      </c>
    </row>
    <row r="5133" spans="1:5">
      <c r="A5133">
        <v>6156</v>
      </c>
      <c r="B5133" t="s">
        <v>26142</v>
      </c>
      <c r="C5133" t="s">
        <v>2747</v>
      </c>
      <c r="D5133" t="s">
        <v>2160</v>
      </c>
      <c r="E5133" s="557" t="s">
        <v>7403</v>
      </c>
    </row>
    <row r="5134" spans="1:5">
      <c r="A5134">
        <v>6154</v>
      </c>
      <c r="B5134" t="s">
        <v>26143</v>
      </c>
      <c r="C5134" t="s">
        <v>2747</v>
      </c>
      <c r="D5134" t="s">
        <v>2160</v>
      </c>
      <c r="E5134" s="557" t="s">
        <v>5828</v>
      </c>
    </row>
    <row r="5135" spans="1:5">
      <c r="A5135">
        <v>6155</v>
      </c>
      <c r="B5135" t="s">
        <v>26144</v>
      </c>
      <c r="C5135" t="s">
        <v>2747</v>
      </c>
      <c r="D5135" t="s">
        <v>2160</v>
      </c>
      <c r="E5135" s="557" t="s">
        <v>12075</v>
      </c>
    </row>
    <row r="5136" spans="1:5">
      <c r="A5136">
        <v>43595</v>
      </c>
      <c r="B5136" t="s">
        <v>26145</v>
      </c>
      <c r="C5136" t="s">
        <v>2747</v>
      </c>
      <c r="D5136" t="s">
        <v>2160</v>
      </c>
      <c r="E5136" s="557" t="s">
        <v>12712</v>
      </c>
    </row>
    <row r="5137" spans="1:5">
      <c r="A5137">
        <v>43596</v>
      </c>
      <c r="B5137" t="s">
        <v>26146</v>
      </c>
      <c r="C5137" t="s">
        <v>2747</v>
      </c>
      <c r="D5137" t="s">
        <v>2160</v>
      </c>
      <c r="E5137" s="557" t="s">
        <v>12192</v>
      </c>
    </row>
    <row r="5138" spans="1:5">
      <c r="A5138">
        <v>38108</v>
      </c>
      <c r="B5138" t="s">
        <v>26147</v>
      </c>
      <c r="C5138" t="s">
        <v>2747</v>
      </c>
      <c r="D5138" t="s">
        <v>2160</v>
      </c>
      <c r="E5138" s="557" t="s">
        <v>20100</v>
      </c>
    </row>
    <row r="5139" spans="1:5">
      <c r="A5139">
        <v>38087</v>
      </c>
      <c r="B5139" t="s">
        <v>26148</v>
      </c>
      <c r="C5139" t="s">
        <v>2747</v>
      </c>
      <c r="D5139" t="s">
        <v>2160</v>
      </c>
      <c r="E5139" s="557" t="s">
        <v>14059</v>
      </c>
    </row>
    <row r="5140" spans="1:5">
      <c r="A5140">
        <v>38109</v>
      </c>
      <c r="B5140" t="s">
        <v>26149</v>
      </c>
      <c r="C5140" t="s">
        <v>2747</v>
      </c>
      <c r="D5140" t="s">
        <v>2160</v>
      </c>
      <c r="E5140" s="557" t="s">
        <v>26150</v>
      </c>
    </row>
    <row r="5141" spans="1:5">
      <c r="A5141">
        <v>38088</v>
      </c>
      <c r="B5141" t="s">
        <v>26151</v>
      </c>
      <c r="C5141" t="s">
        <v>2747</v>
      </c>
      <c r="D5141" t="s">
        <v>2160</v>
      </c>
      <c r="E5141" s="557" t="s">
        <v>26152</v>
      </c>
    </row>
    <row r="5142" spans="1:5">
      <c r="A5142">
        <v>38110</v>
      </c>
      <c r="B5142" t="s">
        <v>26153</v>
      </c>
      <c r="C5142" t="s">
        <v>2747</v>
      </c>
      <c r="D5142" t="s">
        <v>2160</v>
      </c>
      <c r="E5142" s="557" t="s">
        <v>12519</v>
      </c>
    </row>
    <row r="5143" spans="1:5">
      <c r="A5143">
        <v>38089</v>
      </c>
      <c r="B5143" t="s">
        <v>26154</v>
      </c>
      <c r="C5143" t="s">
        <v>2747</v>
      </c>
      <c r="D5143" t="s">
        <v>2160</v>
      </c>
      <c r="E5143" s="557" t="s">
        <v>26155</v>
      </c>
    </row>
    <row r="5144" spans="1:5">
      <c r="A5144">
        <v>38111</v>
      </c>
      <c r="B5144" t="s">
        <v>26156</v>
      </c>
      <c r="C5144" t="s">
        <v>2747</v>
      </c>
      <c r="D5144" t="s">
        <v>2160</v>
      </c>
      <c r="E5144" s="557" t="s">
        <v>9112</v>
      </c>
    </row>
    <row r="5145" spans="1:5">
      <c r="A5145">
        <v>38090</v>
      </c>
      <c r="B5145" t="s">
        <v>26157</v>
      </c>
      <c r="C5145" t="s">
        <v>2747</v>
      </c>
      <c r="D5145" t="s">
        <v>2160</v>
      </c>
      <c r="E5145" s="557" t="s">
        <v>18227</v>
      </c>
    </row>
    <row r="5146" spans="1:5">
      <c r="A5146">
        <v>13726</v>
      </c>
      <c r="B5146" t="s">
        <v>26158</v>
      </c>
      <c r="C5146" t="s">
        <v>2747</v>
      </c>
      <c r="D5146" t="s">
        <v>2749</v>
      </c>
      <c r="E5146" s="557" t="s">
        <v>26159</v>
      </c>
    </row>
    <row r="5147" spans="1:5">
      <c r="A5147">
        <v>38400</v>
      </c>
      <c r="B5147" t="s">
        <v>26160</v>
      </c>
      <c r="C5147" t="s">
        <v>2747</v>
      </c>
      <c r="D5147" t="s">
        <v>2160</v>
      </c>
      <c r="E5147" s="557" t="s">
        <v>12635</v>
      </c>
    </row>
    <row r="5148" spans="1:5">
      <c r="A5148">
        <v>12627</v>
      </c>
      <c r="B5148" t="s">
        <v>26161</v>
      </c>
      <c r="C5148" t="s">
        <v>2747</v>
      </c>
      <c r="D5148" t="s">
        <v>2749</v>
      </c>
      <c r="E5148" s="557" t="s">
        <v>8387</v>
      </c>
    </row>
    <row r="5149" spans="1:5">
      <c r="A5149">
        <v>39996</v>
      </c>
      <c r="B5149" t="s">
        <v>26162</v>
      </c>
      <c r="C5149" t="s">
        <v>2751</v>
      </c>
      <c r="D5149" t="s">
        <v>2160</v>
      </c>
      <c r="E5149" s="557" t="s">
        <v>12203</v>
      </c>
    </row>
    <row r="5150" spans="1:5">
      <c r="A5150">
        <v>10478</v>
      </c>
      <c r="B5150" t="s">
        <v>26163</v>
      </c>
      <c r="C5150" t="s">
        <v>2753</v>
      </c>
      <c r="D5150" t="s">
        <v>2160</v>
      </c>
      <c r="E5150" s="557" t="s">
        <v>26164</v>
      </c>
    </row>
    <row r="5151" spans="1:5">
      <c r="A5151">
        <v>10475</v>
      </c>
      <c r="B5151" t="s">
        <v>26165</v>
      </c>
      <c r="C5151" t="s">
        <v>2753</v>
      </c>
      <c r="D5151" t="s">
        <v>2160</v>
      </c>
      <c r="E5151" s="557" t="s">
        <v>19146</v>
      </c>
    </row>
    <row r="5152" spans="1:5">
      <c r="A5152">
        <v>10481</v>
      </c>
      <c r="B5152" t="s">
        <v>26166</v>
      </c>
      <c r="C5152" t="s">
        <v>2753</v>
      </c>
      <c r="D5152" t="s">
        <v>2160</v>
      </c>
      <c r="E5152" s="557" t="s">
        <v>18868</v>
      </c>
    </row>
    <row r="5153" spans="1:5">
      <c r="A5153">
        <v>4031</v>
      </c>
      <c r="B5153" t="s">
        <v>26167</v>
      </c>
      <c r="C5153" t="s">
        <v>2748</v>
      </c>
      <c r="D5153" t="s">
        <v>2160</v>
      </c>
      <c r="E5153" s="557" t="s">
        <v>11865</v>
      </c>
    </row>
    <row r="5154" spans="1:5">
      <c r="A5154">
        <v>4030</v>
      </c>
      <c r="B5154" t="s">
        <v>26168</v>
      </c>
      <c r="C5154" t="s">
        <v>2748</v>
      </c>
      <c r="D5154" t="s">
        <v>2160</v>
      </c>
      <c r="E5154" s="557" t="s">
        <v>9166</v>
      </c>
    </row>
    <row r="5155" spans="1:5">
      <c r="A5155">
        <v>39399</v>
      </c>
      <c r="B5155" t="s">
        <v>26169</v>
      </c>
      <c r="C5155" t="s">
        <v>2747</v>
      </c>
      <c r="D5155" t="s">
        <v>2749</v>
      </c>
      <c r="E5155" s="557" t="s">
        <v>26170</v>
      </c>
    </row>
    <row r="5156" spans="1:5">
      <c r="A5156">
        <v>39400</v>
      </c>
      <c r="B5156" t="s">
        <v>26171</v>
      </c>
      <c r="C5156" t="s">
        <v>2747</v>
      </c>
      <c r="D5156" t="s">
        <v>2749</v>
      </c>
      <c r="E5156" s="557" t="s">
        <v>26172</v>
      </c>
    </row>
    <row r="5157" spans="1:5">
      <c r="A5157">
        <v>39401</v>
      </c>
      <c r="B5157" t="s">
        <v>26173</v>
      </c>
      <c r="C5157" t="s">
        <v>2747</v>
      </c>
      <c r="D5157" t="s">
        <v>2749</v>
      </c>
      <c r="E5157" s="557" t="s">
        <v>26174</v>
      </c>
    </row>
    <row r="5158" spans="1:5">
      <c r="A5158">
        <v>11652</v>
      </c>
      <c r="B5158" t="s">
        <v>26175</v>
      </c>
      <c r="C5158" t="s">
        <v>2747</v>
      </c>
      <c r="D5158" t="s">
        <v>2749</v>
      </c>
      <c r="E5158" s="557" t="s">
        <v>26176</v>
      </c>
    </row>
    <row r="5159" spans="1:5">
      <c r="A5159">
        <v>13896</v>
      </c>
      <c r="B5159" t="s">
        <v>26177</v>
      </c>
      <c r="C5159" t="s">
        <v>2747</v>
      </c>
      <c r="D5159" t="s">
        <v>2749</v>
      </c>
      <c r="E5159" s="557" t="s">
        <v>26178</v>
      </c>
    </row>
    <row r="5160" spans="1:5">
      <c r="A5160">
        <v>13475</v>
      </c>
      <c r="B5160" t="s">
        <v>26179</v>
      </c>
      <c r="C5160" t="s">
        <v>2747</v>
      </c>
      <c r="D5160" t="s">
        <v>2749</v>
      </c>
      <c r="E5160" s="557" t="s">
        <v>26180</v>
      </c>
    </row>
    <row r="5161" spans="1:5">
      <c r="A5161">
        <v>25971</v>
      </c>
      <c r="B5161" t="s">
        <v>26181</v>
      </c>
      <c r="C5161" t="s">
        <v>2747</v>
      </c>
      <c r="D5161" t="s">
        <v>2749</v>
      </c>
      <c r="E5161" s="557" t="s">
        <v>26182</v>
      </c>
    </row>
    <row r="5162" spans="1:5">
      <c r="A5162">
        <v>25970</v>
      </c>
      <c r="B5162" t="s">
        <v>26183</v>
      </c>
      <c r="C5162" t="s">
        <v>2747</v>
      </c>
      <c r="D5162" t="s">
        <v>2749</v>
      </c>
      <c r="E5162" s="557" t="s">
        <v>26184</v>
      </c>
    </row>
    <row r="5163" spans="1:5">
      <c r="A5163">
        <v>13476</v>
      </c>
      <c r="B5163" t="s">
        <v>26185</v>
      </c>
      <c r="C5163" t="s">
        <v>2747</v>
      </c>
      <c r="D5163" t="s">
        <v>2749</v>
      </c>
      <c r="E5163" s="557" t="s">
        <v>26186</v>
      </c>
    </row>
    <row r="5164" spans="1:5">
      <c r="A5164">
        <v>10488</v>
      </c>
      <c r="B5164" t="s">
        <v>26187</v>
      </c>
      <c r="C5164" t="s">
        <v>2747</v>
      </c>
      <c r="D5164" t="s">
        <v>2749</v>
      </c>
      <c r="E5164" s="557" t="s">
        <v>26188</v>
      </c>
    </row>
    <row r="5165" spans="1:5">
      <c r="A5165">
        <v>13606</v>
      </c>
      <c r="B5165" t="s">
        <v>26189</v>
      </c>
      <c r="C5165" t="s">
        <v>2747</v>
      </c>
      <c r="D5165" t="s">
        <v>2749</v>
      </c>
      <c r="E5165" s="557" t="s">
        <v>26190</v>
      </c>
    </row>
    <row r="5166" spans="1:5">
      <c r="A5166">
        <v>10489</v>
      </c>
      <c r="B5166" t="s">
        <v>26191</v>
      </c>
      <c r="C5166" t="s">
        <v>2745</v>
      </c>
      <c r="D5166" t="s">
        <v>2160</v>
      </c>
      <c r="E5166" s="557" t="s">
        <v>11893</v>
      </c>
    </row>
    <row r="5167" spans="1:5">
      <c r="A5167">
        <v>41073</v>
      </c>
      <c r="B5167" t="s">
        <v>26192</v>
      </c>
      <c r="C5167" t="s">
        <v>2754</v>
      </c>
      <c r="D5167" t="s">
        <v>2160</v>
      </c>
      <c r="E5167" s="557" t="s">
        <v>26193</v>
      </c>
    </row>
    <row r="5168" spans="1:5">
      <c r="A5168">
        <v>34391</v>
      </c>
      <c r="B5168" t="s">
        <v>26194</v>
      </c>
      <c r="C5168" t="s">
        <v>2748</v>
      </c>
      <c r="D5168" t="s">
        <v>2160</v>
      </c>
      <c r="E5168" s="557" t="s">
        <v>26195</v>
      </c>
    </row>
    <row r="5169" spans="1:5">
      <c r="A5169">
        <v>10496</v>
      </c>
      <c r="B5169" t="s">
        <v>26196</v>
      </c>
      <c r="C5169" t="s">
        <v>2748</v>
      </c>
      <c r="D5169" t="s">
        <v>2160</v>
      </c>
      <c r="E5169" s="557" t="s">
        <v>26197</v>
      </c>
    </row>
    <row r="5170" spans="1:5">
      <c r="A5170">
        <v>10497</v>
      </c>
      <c r="B5170" t="s">
        <v>26198</v>
      </c>
      <c r="C5170" t="s">
        <v>2748</v>
      </c>
      <c r="D5170" t="s">
        <v>2160</v>
      </c>
      <c r="E5170" s="557" t="s">
        <v>26199</v>
      </c>
    </row>
    <row r="5171" spans="1:5">
      <c r="A5171">
        <v>10504</v>
      </c>
      <c r="B5171" t="s">
        <v>26200</v>
      </c>
      <c r="C5171" t="s">
        <v>2748</v>
      </c>
      <c r="D5171" t="s">
        <v>2160</v>
      </c>
      <c r="E5171" s="557" t="s">
        <v>26201</v>
      </c>
    </row>
    <row r="5172" spans="1:5">
      <c r="A5172">
        <v>34390</v>
      </c>
      <c r="B5172" t="s">
        <v>26202</v>
      </c>
      <c r="C5172" t="s">
        <v>2748</v>
      </c>
      <c r="D5172" t="s">
        <v>2160</v>
      </c>
      <c r="E5172" s="557" t="s">
        <v>26203</v>
      </c>
    </row>
    <row r="5173" spans="1:5">
      <c r="A5173">
        <v>34389</v>
      </c>
      <c r="B5173" t="s">
        <v>26204</v>
      </c>
      <c r="C5173" t="s">
        <v>2748</v>
      </c>
      <c r="D5173" t="s">
        <v>2160</v>
      </c>
      <c r="E5173" s="557" t="s">
        <v>26205</v>
      </c>
    </row>
    <row r="5174" spans="1:5">
      <c r="A5174">
        <v>34388</v>
      </c>
      <c r="B5174" t="s">
        <v>26206</v>
      </c>
      <c r="C5174" t="s">
        <v>2748</v>
      </c>
      <c r="D5174" t="s">
        <v>2160</v>
      </c>
      <c r="E5174" s="557" t="s">
        <v>18956</v>
      </c>
    </row>
    <row r="5175" spans="1:5">
      <c r="A5175">
        <v>34387</v>
      </c>
      <c r="B5175" t="s">
        <v>26207</v>
      </c>
      <c r="C5175" t="s">
        <v>2748</v>
      </c>
      <c r="D5175" t="s">
        <v>2160</v>
      </c>
      <c r="E5175" s="557" t="s">
        <v>26208</v>
      </c>
    </row>
    <row r="5176" spans="1:5">
      <c r="A5176">
        <v>11188</v>
      </c>
      <c r="B5176" t="s">
        <v>26209</v>
      </c>
      <c r="C5176" t="s">
        <v>2748</v>
      </c>
      <c r="D5176" t="s">
        <v>2160</v>
      </c>
      <c r="E5176" s="557" t="s">
        <v>26210</v>
      </c>
    </row>
    <row r="5177" spans="1:5">
      <c r="A5177">
        <v>11189</v>
      </c>
      <c r="B5177" t="s">
        <v>26211</v>
      </c>
      <c r="C5177" t="s">
        <v>2748</v>
      </c>
      <c r="D5177" t="s">
        <v>2160</v>
      </c>
      <c r="E5177" s="557" t="s">
        <v>26212</v>
      </c>
    </row>
    <row r="5178" spans="1:5">
      <c r="A5178">
        <v>21107</v>
      </c>
      <c r="B5178" t="s">
        <v>26213</v>
      </c>
      <c r="C5178" t="s">
        <v>2748</v>
      </c>
      <c r="D5178" t="s">
        <v>2160</v>
      </c>
      <c r="E5178" s="557" t="s">
        <v>18637</v>
      </c>
    </row>
    <row r="5179" spans="1:5">
      <c r="A5179">
        <v>34386</v>
      </c>
      <c r="B5179" t="s">
        <v>26214</v>
      </c>
      <c r="C5179" t="s">
        <v>2748</v>
      </c>
      <c r="D5179" t="s">
        <v>2160</v>
      </c>
      <c r="E5179" s="557" t="s">
        <v>26215</v>
      </c>
    </row>
    <row r="5180" spans="1:5">
      <c r="A5180">
        <v>10490</v>
      </c>
      <c r="B5180" t="s">
        <v>26216</v>
      </c>
      <c r="C5180" t="s">
        <v>2748</v>
      </c>
      <c r="D5180" t="s">
        <v>2746</v>
      </c>
      <c r="E5180" s="557" t="s">
        <v>26217</v>
      </c>
    </row>
    <row r="5181" spans="1:5">
      <c r="A5181">
        <v>10492</v>
      </c>
      <c r="B5181" t="s">
        <v>26218</v>
      </c>
      <c r="C5181" t="s">
        <v>2748</v>
      </c>
      <c r="D5181" t="s">
        <v>2160</v>
      </c>
      <c r="E5181" s="557" t="s">
        <v>26219</v>
      </c>
    </row>
    <row r="5182" spans="1:5">
      <c r="A5182">
        <v>10493</v>
      </c>
      <c r="B5182" t="s">
        <v>26220</v>
      </c>
      <c r="C5182" t="s">
        <v>2748</v>
      </c>
      <c r="D5182" t="s">
        <v>2160</v>
      </c>
      <c r="E5182" s="557" t="s">
        <v>26205</v>
      </c>
    </row>
    <row r="5183" spans="1:5">
      <c r="A5183">
        <v>10491</v>
      </c>
      <c r="B5183" t="s">
        <v>26221</v>
      </c>
      <c r="C5183" t="s">
        <v>2748</v>
      </c>
      <c r="D5183" t="s">
        <v>2160</v>
      </c>
      <c r="E5183" t="s">
        <v>26222</v>
      </c>
    </row>
    <row r="5184" spans="1:5">
      <c r="A5184">
        <v>34385</v>
      </c>
      <c r="B5184" t="s">
        <v>26223</v>
      </c>
      <c r="C5184" t="s">
        <v>2748</v>
      </c>
      <c r="D5184" t="s">
        <v>2160</v>
      </c>
      <c r="E5184" t="s">
        <v>26224</v>
      </c>
    </row>
    <row r="5185" spans="1:5" ht="15" customHeight="1">
      <c r="A5185" s="296">
        <v>10499</v>
      </c>
      <c r="B5185" s="242" t="s">
        <v>26225</v>
      </c>
      <c r="C5185" s="58" t="s">
        <v>2748</v>
      </c>
      <c r="D5185" s="58" t="s">
        <v>2160</v>
      </c>
      <c r="E5185" s="58" t="s">
        <v>26226</v>
      </c>
    </row>
    <row r="5186" spans="1:5" ht="15" customHeight="1">
      <c r="A5186" s="296">
        <v>34384</v>
      </c>
      <c r="B5186" s="242" t="s">
        <v>26227</v>
      </c>
      <c r="C5186" s="58" t="s">
        <v>2748</v>
      </c>
      <c r="D5186" s="58" t="s">
        <v>2160</v>
      </c>
      <c r="E5186" s="58" t="s">
        <v>26215</v>
      </c>
    </row>
    <row r="5187" spans="1:5" ht="15" customHeight="1">
      <c r="A5187" s="296">
        <v>11185</v>
      </c>
      <c r="B5187" s="242" t="s">
        <v>26228</v>
      </c>
      <c r="C5187" s="58" t="s">
        <v>2748</v>
      </c>
      <c r="D5187" s="58" t="s">
        <v>2160</v>
      </c>
      <c r="E5187" s="58" t="s">
        <v>26229</v>
      </c>
    </row>
    <row r="5188" spans="1:5" ht="15" customHeight="1">
      <c r="A5188" s="296">
        <v>10507</v>
      </c>
      <c r="B5188" s="242" t="s">
        <v>26230</v>
      </c>
      <c r="C5188" s="58" t="s">
        <v>2748</v>
      </c>
      <c r="D5188" s="58" t="s">
        <v>2160</v>
      </c>
      <c r="E5188" s="58" t="s">
        <v>26231</v>
      </c>
    </row>
    <row r="5189" spans="1:5" ht="15" customHeight="1">
      <c r="A5189" s="296">
        <v>10505</v>
      </c>
      <c r="B5189" s="242" t="s">
        <v>26232</v>
      </c>
      <c r="C5189" s="58" t="s">
        <v>2748</v>
      </c>
      <c r="D5189" s="58" t="s">
        <v>2160</v>
      </c>
      <c r="E5189" s="58" t="s">
        <v>26233</v>
      </c>
    </row>
    <row r="5190" spans="1:5" ht="15" customHeight="1">
      <c r="A5190" s="296">
        <v>10506</v>
      </c>
      <c r="B5190" s="242" t="s">
        <v>26234</v>
      </c>
      <c r="C5190" s="58" t="s">
        <v>2748</v>
      </c>
      <c r="D5190" s="58" t="s">
        <v>2160</v>
      </c>
      <c r="E5190" s="58" t="s">
        <v>26235</v>
      </c>
    </row>
    <row r="5191" spans="1:5" ht="15" customHeight="1">
      <c r="A5191" s="296">
        <v>5031</v>
      </c>
      <c r="B5191" s="242" t="s">
        <v>26236</v>
      </c>
      <c r="C5191" s="58" t="s">
        <v>2748</v>
      </c>
      <c r="D5191" s="58" t="s">
        <v>2746</v>
      </c>
      <c r="E5191" s="58" t="s">
        <v>26237</v>
      </c>
    </row>
    <row r="5192" spans="1:5" ht="15" customHeight="1">
      <c r="A5192" s="296">
        <v>10502</v>
      </c>
      <c r="B5192" s="242" t="s">
        <v>26238</v>
      </c>
      <c r="C5192" s="58" t="s">
        <v>2748</v>
      </c>
      <c r="D5192" s="58" t="s">
        <v>2160</v>
      </c>
      <c r="E5192" s="58" t="s">
        <v>26239</v>
      </c>
    </row>
    <row r="5193" spans="1:5" ht="15" customHeight="1">
      <c r="A5193" s="296">
        <v>10501</v>
      </c>
      <c r="B5193" s="242" t="s">
        <v>26240</v>
      </c>
      <c r="C5193" s="58" t="s">
        <v>2748</v>
      </c>
      <c r="D5193" s="58" t="s">
        <v>2160</v>
      </c>
      <c r="E5193" s="58" t="s">
        <v>26241</v>
      </c>
    </row>
    <row r="5194" spans="1:5" ht="15" customHeight="1">
      <c r="A5194" s="296">
        <v>10503</v>
      </c>
      <c r="B5194" s="242" t="s">
        <v>26242</v>
      </c>
      <c r="C5194" s="58" t="s">
        <v>2748</v>
      </c>
      <c r="D5194" s="58" t="s">
        <v>2160</v>
      </c>
      <c r="E5194" s="58" t="s">
        <v>26243</v>
      </c>
    </row>
    <row r="5195" spans="1:5" ht="15" customHeight="1">
      <c r="A5195" s="296">
        <v>4500</v>
      </c>
      <c r="B5195" s="242" t="s">
        <v>26244</v>
      </c>
      <c r="C5195" s="58" t="s">
        <v>2751</v>
      </c>
      <c r="D5195" s="58" t="s">
        <v>2160</v>
      </c>
      <c r="E5195" s="58" t="s">
        <v>6855</v>
      </c>
    </row>
    <row r="5196" spans="1:5" ht="15" customHeight="1">
      <c r="A5196" s="296">
        <v>4448</v>
      </c>
      <c r="B5196" s="242" t="s">
        <v>26245</v>
      </c>
      <c r="C5196" s="58" t="s">
        <v>2751</v>
      </c>
      <c r="D5196" s="58" t="s">
        <v>2160</v>
      </c>
      <c r="E5196" s="58" t="s">
        <v>12720</v>
      </c>
    </row>
    <row r="5197" spans="1:5" ht="15" customHeight="1">
      <c r="A5197" s="296">
        <v>20213</v>
      </c>
      <c r="B5197" s="242" t="s">
        <v>26246</v>
      </c>
      <c r="C5197" s="58" t="s">
        <v>2751</v>
      </c>
      <c r="D5197" s="58" t="s">
        <v>2160</v>
      </c>
      <c r="E5197" s="58" t="s">
        <v>9078</v>
      </c>
    </row>
    <row r="5198" spans="1:5" ht="15" customHeight="1">
      <c r="A5198" s="296">
        <v>20211</v>
      </c>
      <c r="B5198" s="242" t="s">
        <v>26247</v>
      </c>
      <c r="C5198" s="58" t="s">
        <v>2751</v>
      </c>
      <c r="D5198" s="58" t="s">
        <v>2160</v>
      </c>
      <c r="E5198" s="58" t="s">
        <v>18834</v>
      </c>
    </row>
    <row r="5199" spans="1:5" ht="15" customHeight="1">
      <c r="A5199" s="296">
        <v>40270</v>
      </c>
      <c r="B5199" s="242" t="s">
        <v>26248</v>
      </c>
      <c r="C5199" s="58" t="s">
        <v>2751</v>
      </c>
      <c r="D5199" s="58" t="s">
        <v>2749</v>
      </c>
      <c r="E5199" s="58" t="s">
        <v>26249</v>
      </c>
    </row>
    <row r="5200" spans="1:5" ht="15" customHeight="1">
      <c r="A5200" s="296">
        <v>4425</v>
      </c>
      <c r="B5200" s="242" t="s">
        <v>26250</v>
      </c>
      <c r="C5200" s="58" t="s">
        <v>2751</v>
      </c>
      <c r="D5200" s="58" t="s">
        <v>2160</v>
      </c>
      <c r="E5200" s="58" t="s">
        <v>11593</v>
      </c>
    </row>
    <row r="5201" spans="1:5" ht="15" customHeight="1">
      <c r="A5201" s="296">
        <v>4472</v>
      </c>
      <c r="B5201" s="242" t="s">
        <v>26251</v>
      </c>
      <c r="C5201" s="58" t="s">
        <v>2751</v>
      </c>
      <c r="D5201" s="58" t="s">
        <v>2160</v>
      </c>
      <c r="E5201" s="58" t="s">
        <v>26252</v>
      </c>
    </row>
    <row r="5202" spans="1:5" ht="15" customHeight="1">
      <c r="A5202" s="296">
        <v>35272</v>
      </c>
      <c r="B5202" s="242" t="s">
        <v>26253</v>
      </c>
      <c r="C5202" s="58" t="s">
        <v>2751</v>
      </c>
      <c r="D5202" s="58" t="s">
        <v>2160</v>
      </c>
      <c r="E5202" s="58" t="s">
        <v>13633</v>
      </c>
    </row>
    <row r="5203" spans="1:5" ht="15" customHeight="1">
      <c r="A5203" s="296">
        <v>4481</v>
      </c>
      <c r="B5203" s="242" t="s">
        <v>26254</v>
      </c>
      <c r="C5203" s="58" t="s">
        <v>2751</v>
      </c>
      <c r="D5203" s="58" t="s">
        <v>2160</v>
      </c>
      <c r="E5203" s="58" t="s">
        <v>26255</v>
      </c>
    </row>
    <row r="5204" spans="1:5" ht="15" customHeight="1">
      <c r="A5204" s="296">
        <v>34345</v>
      </c>
      <c r="B5204" s="242" t="s">
        <v>26256</v>
      </c>
      <c r="C5204" s="58" t="s">
        <v>2745</v>
      </c>
      <c r="D5204" s="58" t="s">
        <v>2160</v>
      </c>
      <c r="E5204" s="58" t="s">
        <v>8901</v>
      </c>
    </row>
    <row r="5205" spans="1:5" ht="15" customHeight="1">
      <c r="A5205" s="296">
        <v>41096</v>
      </c>
      <c r="B5205" s="242" t="s">
        <v>26257</v>
      </c>
      <c r="C5205" s="58" t="s">
        <v>2754</v>
      </c>
      <c r="D5205" s="58" t="s">
        <v>2160</v>
      </c>
      <c r="E5205" s="58" t="s">
        <v>26258</v>
      </c>
    </row>
    <row r="5206" spans="1:5" ht="15" customHeight="1">
      <c r="A5206" s="296">
        <v>41776</v>
      </c>
      <c r="B5206" s="242" t="s">
        <v>26259</v>
      </c>
      <c r="C5206" s="58" t="s">
        <v>2745</v>
      </c>
      <c r="D5206" s="58" t="s">
        <v>2160</v>
      </c>
      <c r="E5206" s="58" t="s">
        <v>15480</v>
      </c>
    </row>
  </sheetData>
  <mergeCells count="1">
    <mergeCell ref="A3:F3"/>
  </mergeCell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75"/>
  <sheetViews>
    <sheetView topLeftCell="A30" workbookViewId="0">
      <selection activeCell="B41" sqref="B41"/>
    </sheetView>
  </sheetViews>
  <sheetFormatPr defaultRowHeight="15"/>
  <cols>
    <col min="1" max="1" width="7.42578125" style="624" customWidth="1"/>
    <col min="2" max="2" width="41.7109375" customWidth="1"/>
    <col min="3" max="3" width="19.7109375" customWidth="1"/>
    <col min="4" max="4" width="13.85546875" customWidth="1"/>
    <col min="5" max="5" width="46" style="56" customWidth="1"/>
    <col min="6" max="6" width="5.7109375" customWidth="1"/>
    <col min="7" max="7" width="13.7109375" bestFit="1" customWidth="1"/>
    <col min="8" max="8" width="13.28515625" customWidth="1"/>
    <col min="9" max="9" width="13.7109375" bestFit="1" customWidth="1"/>
  </cols>
  <sheetData>
    <row r="1" spans="1:10">
      <c r="B1" t="s">
        <v>80</v>
      </c>
      <c r="C1" s="71">
        <v>45078</v>
      </c>
      <c r="E1" s="72">
        <v>0</v>
      </c>
      <c r="G1" s="172">
        <v>0.33250000000000002</v>
      </c>
      <c r="J1" s="72">
        <v>0.24229999999999999</v>
      </c>
    </row>
    <row r="2" spans="1:10" ht="15" customHeight="1"/>
    <row r="3" spans="1:10">
      <c r="A3" s="835"/>
      <c r="B3" s="835"/>
      <c r="C3" s="835"/>
      <c r="D3" s="835"/>
      <c r="F3" s="56"/>
    </row>
    <row r="4" spans="1:10" ht="45">
      <c r="A4" s="625" t="s">
        <v>2006</v>
      </c>
      <c r="B4" s="230" t="s">
        <v>2007</v>
      </c>
      <c r="C4" s="231" t="s">
        <v>187</v>
      </c>
      <c r="D4" s="627" t="s">
        <v>2598</v>
      </c>
      <c r="E4" s="56" t="str">
        <f t="shared" ref="E4:E64" si="0">UPPER(B4)</f>
        <v>ESPECIFICAÇÃO DO SERVIÇO</v>
      </c>
      <c r="F4" s="56" t="str">
        <f t="shared" ref="F4:F64" si="1">UPPER(C4)</f>
        <v>UND.</v>
      </c>
      <c r="G4" s="20" t="s">
        <v>18138</v>
      </c>
      <c r="H4" s="58" t="s">
        <v>2599</v>
      </c>
      <c r="I4" s="58" t="s">
        <v>2599</v>
      </c>
    </row>
    <row r="5" spans="1:10">
      <c r="A5" s="298" t="s">
        <v>2006</v>
      </c>
      <c r="B5" s="622" t="s">
        <v>2007</v>
      </c>
      <c r="C5" s="299" t="s">
        <v>187</v>
      </c>
      <c r="D5" s="628" t="s">
        <v>34229</v>
      </c>
      <c r="E5" s="56" t="str">
        <f t="shared" si="0"/>
        <v>ESPECIFICAÇÃO DO SERVIÇO</v>
      </c>
      <c r="F5" s="56" t="str">
        <f t="shared" si="1"/>
        <v>UND.</v>
      </c>
      <c r="G5" t="str">
        <f>D5</f>
        <v>Preço Total</v>
      </c>
      <c r="H5" t="e">
        <f>ROUND(G5/(1+$E$1),2)</f>
        <v>#VALUE!</v>
      </c>
    </row>
    <row r="6" spans="1:10">
      <c r="A6" s="384">
        <v>1</v>
      </c>
      <c r="B6" s="246" t="s">
        <v>26</v>
      </c>
      <c r="C6" s="227"/>
      <c r="D6" s="247"/>
      <c r="E6" s="56" t="str">
        <f t="shared" si="0"/>
        <v>SERVIÇOS PRELIMINARES</v>
      </c>
      <c r="F6" s="56" t="str">
        <f t="shared" si="1"/>
        <v/>
      </c>
      <c r="G6">
        <f>D6</f>
        <v>0</v>
      </c>
      <c r="H6">
        <f>ROUND(G6/(1+$E$1),2)</f>
        <v>0</v>
      </c>
    </row>
    <row r="7" spans="1:10">
      <c r="A7" s="385">
        <v>102</v>
      </c>
      <c r="B7" s="247" t="s">
        <v>1051</v>
      </c>
      <c r="C7" s="227"/>
      <c r="D7" s="247"/>
      <c r="E7" s="56" t="str">
        <f t="shared" si="0"/>
        <v>DEMOLIÇÕES E RETIRADAS</v>
      </c>
      <c r="F7" s="56" t="str">
        <f t="shared" si="1"/>
        <v/>
      </c>
      <c r="G7" s="14">
        <f>ROUND(H7*(1+$G$1),2)</f>
        <v>0</v>
      </c>
      <c r="H7">
        <f>I7</f>
        <v>0</v>
      </c>
      <c r="I7">
        <f>ROUND(D7/(1+$E$1),2)</f>
        <v>0</v>
      </c>
    </row>
    <row r="8" spans="1:10" ht="30">
      <c r="A8" s="385">
        <v>10201</v>
      </c>
      <c r="B8" s="247" t="s">
        <v>1052</v>
      </c>
      <c r="C8" s="227" t="s">
        <v>110</v>
      </c>
      <c r="D8" s="247">
        <v>24.9</v>
      </c>
      <c r="E8" s="56" t="str">
        <f t="shared" si="0"/>
        <v>DEMOLIÇÃO DE PISO CIMENTADO INCLUSIVE LASTRO DE CONCRETO</v>
      </c>
      <c r="F8" s="56" t="str">
        <f t="shared" si="1"/>
        <v>M2</v>
      </c>
      <c r="G8">
        <f t="shared" ref="G8:G71" si="2">ROUND(H8*(1+$G$1),2)</f>
        <v>33.18</v>
      </c>
      <c r="H8">
        <f t="shared" ref="H8:H71" si="3">I8</f>
        <v>24.9</v>
      </c>
      <c r="I8">
        <f t="shared" ref="I8:I71" si="4">ROUND(D8/(1+$E$1),2)</f>
        <v>24.9</v>
      </c>
    </row>
    <row r="9" spans="1:10">
      <c r="A9" s="385">
        <v>10202</v>
      </c>
      <c r="B9" s="247" t="s">
        <v>1053</v>
      </c>
      <c r="C9" s="227" t="s">
        <v>110</v>
      </c>
      <c r="D9" s="247">
        <v>13.41</v>
      </c>
      <c r="E9" s="56" t="str">
        <f t="shared" si="0"/>
        <v>DEMOLIÇÃO DE PISO REVESTIDO COM CERÂMICA</v>
      </c>
      <c r="F9" s="56" t="str">
        <f t="shared" si="1"/>
        <v>M2</v>
      </c>
      <c r="G9">
        <f>ROUND(H9*(1+$G$1),2)</f>
        <v>17.87</v>
      </c>
      <c r="H9">
        <f t="shared" si="3"/>
        <v>13.41</v>
      </c>
      <c r="I9">
        <f t="shared" si="4"/>
        <v>13.41</v>
      </c>
    </row>
    <row r="10" spans="1:10" ht="30">
      <c r="A10" s="385">
        <v>10203</v>
      </c>
      <c r="B10" s="247" t="s">
        <v>1054</v>
      </c>
      <c r="C10" s="227" t="s">
        <v>110</v>
      </c>
      <c r="D10" s="247">
        <v>26.82</v>
      </c>
      <c r="E10" s="56" t="str">
        <f t="shared" si="0"/>
        <v>DEMOLIÇÃO DE PISO REVESTIDO COM CERÂMICA INCLUSIVE LASTRO DE CONCRETO</v>
      </c>
      <c r="F10" s="56" t="str">
        <f t="shared" si="1"/>
        <v>M2</v>
      </c>
      <c r="G10">
        <f t="shared" si="2"/>
        <v>35.74</v>
      </c>
      <c r="H10">
        <f t="shared" si="3"/>
        <v>26.82</v>
      </c>
      <c r="I10">
        <f t="shared" si="4"/>
        <v>26.82</v>
      </c>
    </row>
    <row r="11" spans="1:10" ht="30">
      <c r="A11" s="385">
        <v>10204</v>
      </c>
      <c r="B11" s="247" t="s">
        <v>1055</v>
      </c>
      <c r="C11" s="227" t="s">
        <v>110</v>
      </c>
      <c r="D11" s="247">
        <v>19.149999999999999</v>
      </c>
      <c r="E11" s="56" t="str">
        <f t="shared" si="0"/>
        <v>DEMOLIÇÃO DE PISO REVESTIDO COM TACOS DE MADEIRA</v>
      </c>
      <c r="F11" s="56" t="str">
        <f t="shared" si="1"/>
        <v>M2</v>
      </c>
      <c r="G11">
        <f t="shared" si="2"/>
        <v>25.52</v>
      </c>
      <c r="H11">
        <f t="shared" si="3"/>
        <v>19.149999999999999</v>
      </c>
      <c r="I11">
        <f t="shared" si="4"/>
        <v>19.149999999999999</v>
      </c>
    </row>
    <row r="12" spans="1:10">
      <c r="A12" s="385">
        <v>10205</v>
      </c>
      <c r="B12" s="247" t="s">
        <v>1056</v>
      </c>
      <c r="C12" s="227" t="s">
        <v>110</v>
      </c>
      <c r="D12" s="247">
        <v>17.239999999999998</v>
      </c>
      <c r="E12" s="56" t="str">
        <f t="shared" si="0"/>
        <v>DEMOLIÇÃO DE PISO DE TÁBUAS</v>
      </c>
      <c r="F12" s="56" t="str">
        <f t="shared" si="1"/>
        <v>M2</v>
      </c>
      <c r="G12">
        <f t="shared" si="2"/>
        <v>22.97</v>
      </c>
      <c r="H12">
        <f t="shared" si="3"/>
        <v>17.239999999999998</v>
      </c>
      <c r="I12">
        <f t="shared" si="4"/>
        <v>17.239999999999998</v>
      </c>
    </row>
    <row r="13" spans="1:10">
      <c r="A13" s="385">
        <v>10206</v>
      </c>
      <c r="B13" s="247" t="s">
        <v>1057</v>
      </c>
      <c r="C13" s="227" t="s">
        <v>110</v>
      </c>
      <c r="D13" s="247">
        <v>47.89</v>
      </c>
      <c r="E13" s="56" t="str">
        <f t="shared" si="0"/>
        <v>DEMOLIÇÃO DE REVESTIMENTO COM AZULEJOS</v>
      </c>
      <c r="F13" s="56" t="str">
        <f t="shared" si="1"/>
        <v>M2</v>
      </c>
      <c r="G13">
        <f t="shared" si="2"/>
        <v>63.81</v>
      </c>
      <c r="H13">
        <f t="shared" si="3"/>
        <v>47.89</v>
      </c>
      <c r="I13">
        <f t="shared" si="4"/>
        <v>47.89</v>
      </c>
    </row>
    <row r="14" spans="1:10" ht="30">
      <c r="A14" s="385">
        <v>10207</v>
      </c>
      <c r="B14" s="247" t="s">
        <v>1058</v>
      </c>
      <c r="C14" s="227" t="s">
        <v>110</v>
      </c>
      <c r="D14" s="247">
        <v>47.89</v>
      </c>
      <c r="E14" s="56" t="str">
        <f t="shared" si="0"/>
        <v>DEMOLIÇÃO DE REVESTIMENTO COM LAMBRIS DE MADEIRA</v>
      </c>
      <c r="F14" s="56" t="str">
        <f t="shared" si="1"/>
        <v>M2</v>
      </c>
      <c r="G14">
        <f t="shared" si="2"/>
        <v>63.81</v>
      </c>
      <c r="H14">
        <f t="shared" si="3"/>
        <v>47.89</v>
      </c>
      <c r="I14">
        <f t="shared" si="4"/>
        <v>47.89</v>
      </c>
    </row>
    <row r="15" spans="1:10">
      <c r="A15" s="385">
        <v>10208</v>
      </c>
      <c r="B15" s="247" t="s">
        <v>1059</v>
      </c>
      <c r="C15" s="227" t="s">
        <v>110</v>
      </c>
      <c r="D15" s="247">
        <v>9.58</v>
      </c>
      <c r="E15" s="56" t="str">
        <f t="shared" si="0"/>
        <v>RETIRADA DE REVESTIMENTO ANTIGO EM REBOCO</v>
      </c>
      <c r="F15" s="56" t="str">
        <f t="shared" si="1"/>
        <v>M2</v>
      </c>
      <c r="G15">
        <f t="shared" si="2"/>
        <v>12.77</v>
      </c>
      <c r="H15">
        <f t="shared" si="3"/>
        <v>9.58</v>
      </c>
      <c r="I15">
        <f t="shared" si="4"/>
        <v>9.58</v>
      </c>
    </row>
    <row r="16" spans="1:10">
      <c r="A16" s="385">
        <v>10209</v>
      </c>
      <c r="B16" s="247" t="s">
        <v>1060</v>
      </c>
      <c r="C16" s="227" t="s">
        <v>1061</v>
      </c>
      <c r="D16" s="247">
        <v>57.46</v>
      </c>
      <c r="E16" s="56" t="str">
        <f t="shared" si="0"/>
        <v>DEMOLIÇÃO DE ALVENARIA</v>
      </c>
      <c r="F16" s="56" t="str">
        <f t="shared" si="1"/>
        <v>M3</v>
      </c>
      <c r="G16">
        <f t="shared" si="2"/>
        <v>76.569999999999993</v>
      </c>
      <c r="H16">
        <f t="shared" si="3"/>
        <v>57.46</v>
      </c>
      <c r="I16">
        <f t="shared" si="4"/>
        <v>57.46</v>
      </c>
    </row>
    <row r="17" spans="1:9" ht="30">
      <c r="A17" s="385">
        <v>10210</v>
      </c>
      <c r="B17" s="247" t="s">
        <v>1062</v>
      </c>
      <c r="C17" s="227" t="s">
        <v>1061</v>
      </c>
      <c r="D17" s="247">
        <v>270.08</v>
      </c>
      <c r="E17" s="56" t="str">
        <f t="shared" si="0"/>
        <v>DEMOLIÇÃO MANUAL DE CONCRETO SIMPLES (EMOP 05.001.001)</v>
      </c>
      <c r="F17" s="56" t="str">
        <f t="shared" si="1"/>
        <v>M3</v>
      </c>
      <c r="G17">
        <f t="shared" si="2"/>
        <v>359.88</v>
      </c>
      <c r="H17">
        <f t="shared" si="3"/>
        <v>270.08</v>
      </c>
      <c r="I17">
        <f t="shared" si="4"/>
        <v>270.08</v>
      </c>
    </row>
    <row r="18" spans="1:9" ht="45">
      <c r="A18" s="385">
        <v>10212</v>
      </c>
      <c r="B18" s="247" t="s">
        <v>1063</v>
      </c>
      <c r="C18" s="227" t="s">
        <v>110</v>
      </c>
      <c r="D18" s="247">
        <v>11.49</v>
      </c>
      <c r="E18" s="56" t="str">
        <f t="shared" si="0"/>
        <v>RETIRADA MANUAL DE PAVIMENTO EM PARALELEPÍPEDOS, INCLUINDO EMPILHAMENTO PARA REAPROVEITAMENTO</v>
      </c>
      <c r="F18" s="56" t="str">
        <f t="shared" si="1"/>
        <v>M2</v>
      </c>
      <c r="G18">
        <f t="shared" si="2"/>
        <v>15.31</v>
      </c>
      <c r="H18">
        <f t="shared" si="3"/>
        <v>11.49</v>
      </c>
      <c r="I18">
        <f t="shared" si="4"/>
        <v>11.49</v>
      </c>
    </row>
    <row r="19" spans="1:9" ht="45">
      <c r="A19" s="385">
        <v>10213</v>
      </c>
      <c r="B19" s="247" t="s">
        <v>1064</v>
      </c>
      <c r="C19" s="227" t="s">
        <v>110</v>
      </c>
      <c r="D19" s="247">
        <v>13.41</v>
      </c>
      <c r="E19" s="56" t="str">
        <f t="shared" si="0"/>
        <v>RETIRADA MANUAL DE BLOCOS PRÉ-MOLDADOS DE CONCRETO (BLOKRET), INCLUSIVE EMPILHAMENTO PARA REAPROVEITAMENTO</v>
      </c>
      <c r="F19" s="56" t="str">
        <f t="shared" si="1"/>
        <v>M2</v>
      </c>
      <c r="G19">
        <f t="shared" si="2"/>
        <v>17.87</v>
      </c>
      <c r="H19">
        <f t="shared" si="3"/>
        <v>13.41</v>
      </c>
      <c r="I19">
        <f t="shared" si="4"/>
        <v>13.41</v>
      </c>
    </row>
    <row r="20" spans="1:9" ht="30">
      <c r="A20" s="385">
        <v>10214</v>
      </c>
      <c r="B20" s="247" t="s">
        <v>1065</v>
      </c>
      <c r="C20" s="227" t="s">
        <v>110</v>
      </c>
      <c r="D20" s="247">
        <v>15.32</v>
      </c>
      <c r="E20" s="56" t="str">
        <f t="shared" si="0"/>
        <v>RETIRADA DE PORTAS E JANELAS DE MADEIRA, INCLUSIVE BATENTES</v>
      </c>
      <c r="F20" s="56" t="str">
        <f t="shared" si="1"/>
        <v>M2</v>
      </c>
      <c r="G20">
        <f t="shared" si="2"/>
        <v>20.41</v>
      </c>
      <c r="H20">
        <f t="shared" si="3"/>
        <v>15.32</v>
      </c>
      <c r="I20">
        <f t="shared" si="4"/>
        <v>15.32</v>
      </c>
    </row>
    <row r="21" spans="1:9">
      <c r="A21" s="385">
        <v>10215</v>
      </c>
      <c r="B21" s="247" t="s">
        <v>1066</v>
      </c>
      <c r="C21" s="227" t="s">
        <v>110</v>
      </c>
      <c r="D21" s="247">
        <v>9.58</v>
      </c>
      <c r="E21" s="56" t="str">
        <f t="shared" si="0"/>
        <v>RETIRADA DE ESQUADRIAS METÁLICAS</v>
      </c>
      <c r="F21" s="56" t="str">
        <f t="shared" si="1"/>
        <v>M2</v>
      </c>
      <c r="G21">
        <f t="shared" si="2"/>
        <v>12.77</v>
      </c>
      <c r="H21">
        <f t="shared" si="3"/>
        <v>9.58</v>
      </c>
      <c r="I21">
        <f t="shared" si="4"/>
        <v>9.58</v>
      </c>
    </row>
    <row r="22" spans="1:9">
      <c r="A22" s="385">
        <v>10216</v>
      </c>
      <c r="B22" s="247" t="s">
        <v>1067</v>
      </c>
      <c r="C22" s="227" t="s">
        <v>112</v>
      </c>
      <c r="D22" s="247">
        <v>9.58</v>
      </c>
      <c r="E22" s="56" t="str">
        <f t="shared" si="0"/>
        <v>RETIRADA DE MEIO-FIO DE CONCRETO</v>
      </c>
      <c r="F22" s="56" t="str">
        <f t="shared" si="1"/>
        <v>M</v>
      </c>
      <c r="G22">
        <f t="shared" si="2"/>
        <v>12.77</v>
      </c>
      <c r="H22">
        <f t="shared" si="3"/>
        <v>9.58</v>
      </c>
      <c r="I22">
        <f t="shared" si="4"/>
        <v>9.58</v>
      </c>
    </row>
    <row r="23" spans="1:9" ht="30">
      <c r="A23" s="385">
        <v>10218</v>
      </c>
      <c r="B23" s="247" t="s">
        <v>1068</v>
      </c>
      <c r="C23" s="227" t="s">
        <v>110</v>
      </c>
      <c r="D23" s="247">
        <v>13.03</v>
      </c>
      <c r="E23" s="56" t="str">
        <f t="shared" si="0"/>
        <v>REMOÇÃO DE PINTURA ANTIGA A ÓLEO OU ESMALTE</v>
      </c>
      <c r="F23" s="56" t="str">
        <f t="shared" si="1"/>
        <v>M2</v>
      </c>
      <c r="G23">
        <f t="shared" si="2"/>
        <v>17.36</v>
      </c>
      <c r="H23">
        <f t="shared" si="3"/>
        <v>13.03</v>
      </c>
      <c r="I23">
        <f t="shared" si="4"/>
        <v>13.03</v>
      </c>
    </row>
    <row r="24" spans="1:9" ht="30">
      <c r="A24" s="385">
        <v>10219</v>
      </c>
      <c r="B24" s="247" t="s">
        <v>1069</v>
      </c>
      <c r="C24" s="227" t="s">
        <v>1061</v>
      </c>
      <c r="D24" s="247">
        <v>316.39999999999998</v>
      </c>
      <c r="E24" s="56" t="str">
        <f t="shared" si="0"/>
        <v>DEMOLIÇÃO MANUAL DE CONCRETO ARMADO (EMOP 05.001.033)</v>
      </c>
      <c r="F24" s="56" t="str">
        <f t="shared" si="1"/>
        <v>M3</v>
      </c>
      <c r="G24">
        <f t="shared" si="2"/>
        <v>421.6</v>
      </c>
      <c r="H24">
        <f t="shared" si="3"/>
        <v>316.39999999999998</v>
      </c>
      <c r="I24">
        <f t="shared" si="4"/>
        <v>316.39999999999998</v>
      </c>
    </row>
    <row r="25" spans="1:9" ht="30">
      <c r="A25" s="385">
        <v>10220</v>
      </c>
      <c r="B25" s="247" t="s">
        <v>1070</v>
      </c>
      <c r="C25" s="227" t="s">
        <v>110</v>
      </c>
      <c r="D25" s="247">
        <v>11.82</v>
      </c>
      <c r="E25" s="56" t="str">
        <f t="shared" si="0"/>
        <v>DEMOLIÇÃO DE PISO CIMENTADO, EXCLUSIVE LASTRO DE CONCRETO</v>
      </c>
      <c r="F25" s="56" t="str">
        <f t="shared" si="1"/>
        <v>M2</v>
      </c>
      <c r="G25">
        <f t="shared" si="2"/>
        <v>15.75</v>
      </c>
      <c r="H25">
        <f t="shared" si="3"/>
        <v>11.82</v>
      </c>
      <c r="I25">
        <f t="shared" si="4"/>
        <v>11.82</v>
      </c>
    </row>
    <row r="26" spans="1:9">
      <c r="A26" s="385">
        <v>10221</v>
      </c>
      <c r="B26" s="247" t="s">
        <v>1071</v>
      </c>
      <c r="C26" s="227" t="s">
        <v>115</v>
      </c>
      <c r="D26" s="247">
        <v>29.12</v>
      </c>
      <c r="E26" s="56" t="str">
        <f t="shared" si="0"/>
        <v>RETIRADA DE BANDEIRA DE PORTA</v>
      </c>
      <c r="F26" s="56" t="str">
        <f t="shared" si="1"/>
        <v>UND</v>
      </c>
      <c r="G26">
        <f t="shared" si="2"/>
        <v>38.799999999999997</v>
      </c>
      <c r="H26">
        <f t="shared" si="3"/>
        <v>29.12</v>
      </c>
      <c r="I26">
        <f t="shared" si="4"/>
        <v>29.12</v>
      </c>
    </row>
    <row r="27" spans="1:9" ht="30">
      <c r="A27" s="385">
        <v>10222</v>
      </c>
      <c r="B27" s="247" t="s">
        <v>1072</v>
      </c>
      <c r="C27" s="227" t="s">
        <v>110</v>
      </c>
      <c r="D27" s="247">
        <v>21.17</v>
      </c>
      <c r="E27" s="56" t="str">
        <f t="shared" si="0"/>
        <v>DEMOLIÇÃO DE ELEMENTOS VAZADOS CERÂMICOS OU DE CONCRETO</v>
      </c>
      <c r="F27" s="56" t="str">
        <f t="shared" si="1"/>
        <v>M2</v>
      </c>
      <c r="G27">
        <f t="shared" si="2"/>
        <v>28.21</v>
      </c>
      <c r="H27">
        <f t="shared" si="3"/>
        <v>21.17</v>
      </c>
      <c r="I27">
        <f t="shared" si="4"/>
        <v>21.17</v>
      </c>
    </row>
    <row r="28" spans="1:9">
      <c r="A28" s="385">
        <v>10223</v>
      </c>
      <c r="B28" s="247" t="s">
        <v>1073</v>
      </c>
      <c r="C28" s="227" t="s">
        <v>115</v>
      </c>
      <c r="D28" s="247">
        <v>19.809999999999999</v>
      </c>
      <c r="E28" s="56" t="str">
        <f t="shared" si="0"/>
        <v>RETIRADA DE APARELHOS SANITÁRIOS</v>
      </c>
      <c r="F28" s="56" t="str">
        <f t="shared" si="1"/>
        <v>UND</v>
      </c>
      <c r="G28">
        <f t="shared" si="2"/>
        <v>26.4</v>
      </c>
      <c r="H28">
        <f t="shared" si="3"/>
        <v>19.809999999999999</v>
      </c>
      <c r="I28">
        <f t="shared" si="4"/>
        <v>19.809999999999999</v>
      </c>
    </row>
    <row r="29" spans="1:9" ht="30">
      <c r="A29" s="385">
        <v>10224</v>
      </c>
      <c r="B29" s="247" t="s">
        <v>1074</v>
      </c>
      <c r="C29" s="227" t="s">
        <v>110</v>
      </c>
      <c r="D29" s="247">
        <v>16.88</v>
      </c>
      <c r="E29" s="56" t="str">
        <f t="shared" si="0"/>
        <v>RETIRADA DE GRADES, GRADIS, ALAMBRADOS, CERCAS E PORTÕES</v>
      </c>
      <c r="F29" s="56" t="str">
        <f t="shared" si="1"/>
        <v>M2</v>
      </c>
      <c r="G29">
        <f t="shared" si="2"/>
        <v>22.49</v>
      </c>
      <c r="H29">
        <f t="shared" si="3"/>
        <v>16.88</v>
      </c>
      <c r="I29">
        <f t="shared" si="4"/>
        <v>16.88</v>
      </c>
    </row>
    <row r="30" spans="1:9">
      <c r="A30" s="385">
        <v>10225</v>
      </c>
      <c r="B30" s="247" t="s">
        <v>1075</v>
      </c>
      <c r="C30" s="227" t="s">
        <v>110</v>
      </c>
      <c r="D30" s="247">
        <v>23.77</v>
      </c>
      <c r="E30" s="56" t="str">
        <f t="shared" si="0"/>
        <v>RETIRADA DE BANCADA DE PIA</v>
      </c>
      <c r="F30" s="56" t="str">
        <f t="shared" si="1"/>
        <v>M2</v>
      </c>
      <c r="G30">
        <f t="shared" si="2"/>
        <v>31.67</v>
      </c>
      <c r="H30">
        <f t="shared" si="3"/>
        <v>23.77</v>
      </c>
      <c r="I30">
        <f t="shared" si="4"/>
        <v>23.77</v>
      </c>
    </row>
    <row r="31" spans="1:9">
      <c r="A31" s="385">
        <v>10226</v>
      </c>
      <c r="B31" s="247" t="s">
        <v>1076</v>
      </c>
      <c r="C31" s="227" t="s">
        <v>115</v>
      </c>
      <c r="D31" s="247">
        <v>23.77</v>
      </c>
      <c r="E31" s="56" t="str">
        <f t="shared" si="0"/>
        <v>RETIRADA DE TANQUE DE CIMENTO</v>
      </c>
      <c r="F31" s="56" t="str">
        <f t="shared" si="1"/>
        <v>UND</v>
      </c>
      <c r="G31">
        <f t="shared" si="2"/>
        <v>31.67</v>
      </c>
      <c r="H31">
        <f t="shared" si="3"/>
        <v>23.77</v>
      </c>
      <c r="I31">
        <f t="shared" si="4"/>
        <v>23.77</v>
      </c>
    </row>
    <row r="32" spans="1:9" ht="30">
      <c r="A32" s="385">
        <v>10227</v>
      </c>
      <c r="B32" s="247" t="s">
        <v>18087</v>
      </c>
      <c r="C32" s="227" t="s">
        <v>115</v>
      </c>
      <c r="D32" s="247">
        <v>39.619999999999997</v>
      </c>
      <c r="E32" s="56" t="str">
        <f t="shared" si="0"/>
        <v>RETIRADA DE CAIXA DÁGUA DE FIBROCIMENTO, INCLUSIVE TUBULAÇÃO DE LIGAÇÃO</v>
      </c>
      <c r="F32" s="56" t="str">
        <f t="shared" si="1"/>
        <v>UND</v>
      </c>
      <c r="G32">
        <f t="shared" si="2"/>
        <v>52.79</v>
      </c>
      <c r="H32">
        <f t="shared" si="3"/>
        <v>39.619999999999997</v>
      </c>
      <c r="I32">
        <f t="shared" si="4"/>
        <v>39.619999999999997</v>
      </c>
    </row>
    <row r="33" spans="1:9" ht="30">
      <c r="A33" s="385">
        <v>10228</v>
      </c>
      <c r="B33" s="247" t="s">
        <v>1077</v>
      </c>
      <c r="C33" s="227" t="s">
        <v>110</v>
      </c>
      <c r="D33" s="247">
        <v>6.44</v>
      </c>
      <c r="E33" s="56" t="str">
        <f t="shared" si="0"/>
        <v>DEMOLIÇÃO DE FORRO DE MADEIRA, SEM REAPROVEITAMENTO</v>
      </c>
      <c r="F33" s="56" t="str">
        <f t="shared" si="1"/>
        <v>M2</v>
      </c>
      <c r="G33">
        <f t="shared" si="2"/>
        <v>8.58</v>
      </c>
      <c r="H33">
        <f t="shared" si="3"/>
        <v>6.44</v>
      </c>
      <c r="I33">
        <f t="shared" si="4"/>
        <v>6.44</v>
      </c>
    </row>
    <row r="34" spans="1:9">
      <c r="A34" s="385">
        <v>10229</v>
      </c>
      <c r="B34" s="247" t="s">
        <v>1078</v>
      </c>
      <c r="C34" s="227" t="s">
        <v>115</v>
      </c>
      <c r="D34" s="247">
        <v>38.31</v>
      </c>
      <c r="E34" s="56" t="str">
        <f t="shared" si="0"/>
        <v>RETIRADA DE POSTE DE AÇO DE 4 A 6 M</v>
      </c>
      <c r="F34" s="56" t="str">
        <f t="shared" si="1"/>
        <v>UND</v>
      </c>
      <c r="G34">
        <f t="shared" si="2"/>
        <v>51.05</v>
      </c>
      <c r="H34">
        <f t="shared" si="3"/>
        <v>38.31</v>
      </c>
      <c r="I34">
        <f t="shared" si="4"/>
        <v>38.31</v>
      </c>
    </row>
    <row r="35" spans="1:9">
      <c r="A35" s="385">
        <v>10230</v>
      </c>
      <c r="B35" s="247" t="s">
        <v>1079</v>
      </c>
      <c r="C35" s="227" t="s">
        <v>110</v>
      </c>
      <c r="D35" s="247">
        <v>6.15</v>
      </c>
      <c r="E35" s="56" t="str">
        <f t="shared" si="0"/>
        <v>RETIRADA DE PINTURA ANTIGA A BASE DE PVA</v>
      </c>
      <c r="F35" s="56" t="str">
        <f t="shared" si="1"/>
        <v>M2</v>
      </c>
      <c r="G35">
        <f t="shared" si="2"/>
        <v>8.19</v>
      </c>
      <c r="H35">
        <f t="shared" si="3"/>
        <v>6.15</v>
      </c>
      <c r="I35">
        <f t="shared" si="4"/>
        <v>6.15</v>
      </c>
    </row>
    <row r="36" spans="1:9" ht="30">
      <c r="A36" s="385">
        <v>10234</v>
      </c>
      <c r="B36" s="247" t="s">
        <v>1080</v>
      </c>
      <c r="C36" s="227" t="s">
        <v>110</v>
      </c>
      <c r="D36" s="247">
        <v>24.9</v>
      </c>
      <c r="E36" s="56" t="str">
        <f t="shared" si="0"/>
        <v>DEMOLIÇÃO DE LAJE PRÉ-MOLDADA DE CONCRETO</v>
      </c>
      <c r="F36" s="56" t="str">
        <f t="shared" si="1"/>
        <v>M2</v>
      </c>
      <c r="G36">
        <f t="shared" si="2"/>
        <v>33.18</v>
      </c>
      <c r="H36">
        <f t="shared" si="3"/>
        <v>24.9</v>
      </c>
      <c r="I36">
        <f t="shared" si="4"/>
        <v>24.9</v>
      </c>
    </row>
    <row r="37" spans="1:9" ht="30">
      <c r="A37" s="385">
        <v>10238</v>
      </c>
      <c r="B37" s="247" t="s">
        <v>1081</v>
      </c>
      <c r="C37" s="227" t="s">
        <v>110</v>
      </c>
      <c r="D37" s="247">
        <v>9.58</v>
      </c>
      <c r="E37" s="56" t="str">
        <f t="shared" si="0"/>
        <v>APICOAMENTO DE SUPERFÍCIE COM REVESTIMENTO EM ARGAMASSA</v>
      </c>
      <c r="F37" s="56" t="str">
        <f t="shared" si="1"/>
        <v>M2</v>
      </c>
      <c r="G37">
        <f t="shared" si="2"/>
        <v>12.77</v>
      </c>
      <c r="H37">
        <f t="shared" si="3"/>
        <v>9.58</v>
      </c>
      <c r="I37">
        <f t="shared" si="4"/>
        <v>9.58</v>
      </c>
    </row>
    <row r="38" spans="1:9" ht="30">
      <c r="A38" s="385">
        <v>10239</v>
      </c>
      <c r="B38" s="247" t="s">
        <v>1082</v>
      </c>
      <c r="C38" s="227" t="s">
        <v>110</v>
      </c>
      <c r="D38" s="247">
        <v>36.99</v>
      </c>
      <c r="E38" s="56" t="str">
        <f t="shared" si="0"/>
        <v>RETIRADA DE DIVISÓRIAS COM REAPROVEITAMENTO</v>
      </c>
      <c r="F38" s="56" t="str">
        <f t="shared" si="1"/>
        <v>M2</v>
      </c>
      <c r="G38">
        <f t="shared" si="2"/>
        <v>49.29</v>
      </c>
      <c r="H38">
        <f t="shared" si="3"/>
        <v>36.99</v>
      </c>
      <c r="I38">
        <f t="shared" si="4"/>
        <v>36.99</v>
      </c>
    </row>
    <row r="39" spans="1:9" ht="30">
      <c r="A39" s="385">
        <v>10240</v>
      </c>
      <c r="B39" s="247" t="s">
        <v>1083</v>
      </c>
      <c r="C39" s="227" t="s">
        <v>115</v>
      </c>
      <c r="D39" s="247">
        <v>10.48</v>
      </c>
      <c r="E39" s="56" t="str">
        <f t="shared" si="0"/>
        <v>RETIRADA DE PONTOS ELÉTRICOS (LUMINÁRIAS, INTERRUPTORES E TOMADAS)</v>
      </c>
      <c r="F39" s="56" t="str">
        <f t="shared" si="1"/>
        <v>UND</v>
      </c>
      <c r="G39">
        <f t="shared" si="2"/>
        <v>13.96</v>
      </c>
      <c r="H39">
        <f t="shared" si="3"/>
        <v>10.48</v>
      </c>
      <c r="I39">
        <f t="shared" si="4"/>
        <v>10.48</v>
      </c>
    </row>
    <row r="40" spans="1:9">
      <c r="A40" s="385">
        <v>10242</v>
      </c>
      <c r="B40" s="247" t="s">
        <v>1084</v>
      </c>
      <c r="C40" s="227" t="s">
        <v>110</v>
      </c>
      <c r="D40" s="247">
        <v>3.38</v>
      </c>
      <c r="E40" s="56" t="str">
        <f t="shared" si="0"/>
        <v>RETIRADA DE VIDROS QUEBRADOS</v>
      </c>
      <c r="F40" s="56" t="str">
        <f t="shared" si="1"/>
        <v>M2</v>
      </c>
      <c r="G40">
        <f t="shared" si="2"/>
        <v>4.5</v>
      </c>
      <c r="H40">
        <f t="shared" si="3"/>
        <v>3.38</v>
      </c>
      <c r="I40">
        <f t="shared" si="4"/>
        <v>3.38</v>
      </c>
    </row>
    <row r="41" spans="1:9" ht="30">
      <c r="A41" s="385">
        <v>10244</v>
      </c>
      <c r="B41" s="247" t="s">
        <v>1085</v>
      </c>
      <c r="C41" s="227" t="s">
        <v>112</v>
      </c>
      <c r="D41" s="247">
        <v>13.81</v>
      </c>
      <c r="E41" s="56" t="str">
        <f t="shared" si="0"/>
        <v>RETIRADA DE RODAPÉ EM ARGAMASSA DE CIMENTO E AREIA</v>
      </c>
      <c r="F41" s="56" t="str">
        <f t="shared" si="1"/>
        <v>M</v>
      </c>
      <c r="G41">
        <f t="shared" si="2"/>
        <v>18.399999999999999</v>
      </c>
      <c r="H41">
        <f t="shared" si="3"/>
        <v>13.81</v>
      </c>
      <c r="I41">
        <f t="shared" si="4"/>
        <v>13.81</v>
      </c>
    </row>
    <row r="42" spans="1:9" ht="45">
      <c r="A42" s="385">
        <v>10246</v>
      </c>
      <c r="B42" s="247" t="s">
        <v>1086</v>
      </c>
      <c r="C42" s="227" t="s">
        <v>110</v>
      </c>
      <c r="D42" s="247">
        <v>3.62</v>
      </c>
      <c r="E42" s="56" t="str">
        <f t="shared" si="0"/>
        <v>LIXAMENTO DE PAREDE COM PINTURA ANTIGA PVA PARA RECEBIMENTO DE NOVA CAMADA DE TINTA</v>
      </c>
      <c r="F42" s="56" t="str">
        <f t="shared" si="1"/>
        <v>M2</v>
      </c>
      <c r="G42">
        <f t="shared" si="2"/>
        <v>4.82</v>
      </c>
      <c r="H42">
        <f t="shared" si="3"/>
        <v>3.62</v>
      </c>
      <c r="I42">
        <f t="shared" si="4"/>
        <v>3.62</v>
      </c>
    </row>
    <row r="43" spans="1:9" ht="30">
      <c r="A43" s="385">
        <v>10253</v>
      </c>
      <c r="B43" s="247" t="s">
        <v>1087</v>
      </c>
      <c r="C43" s="227" t="s">
        <v>110</v>
      </c>
      <c r="D43" s="247">
        <v>27.9</v>
      </c>
      <c r="E43" s="56" t="str">
        <f t="shared" si="0"/>
        <v>REMOÇÃO DE ENGRADAMENTO DE MADEIRA DE COBERTURA PARA REAPROVEITAMENTO</v>
      </c>
      <c r="F43" s="56" t="str">
        <f t="shared" si="1"/>
        <v>M2</v>
      </c>
      <c r="G43">
        <f t="shared" si="2"/>
        <v>37.18</v>
      </c>
      <c r="H43">
        <f t="shared" si="3"/>
        <v>27.9</v>
      </c>
      <c r="I43">
        <f t="shared" si="4"/>
        <v>27.9</v>
      </c>
    </row>
    <row r="44" spans="1:9" ht="30">
      <c r="A44" s="385">
        <v>10254</v>
      </c>
      <c r="B44" s="247" t="s">
        <v>1088</v>
      </c>
      <c r="C44" s="227" t="s">
        <v>110</v>
      </c>
      <c r="D44" s="247">
        <v>9.27</v>
      </c>
      <c r="E44" s="56" t="str">
        <f t="shared" si="0"/>
        <v>REMOÇÃO DE TELHAS CERÂMICA, TIPO FRANCESA, INCLUSIVE CUMEEIRA</v>
      </c>
      <c r="F44" s="56" t="str">
        <f t="shared" si="1"/>
        <v>M2</v>
      </c>
      <c r="G44">
        <f t="shared" si="2"/>
        <v>12.35</v>
      </c>
      <c r="H44">
        <f t="shared" si="3"/>
        <v>9.27</v>
      </c>
      <c r="I44">
        <f t="shared" si="4"/>
        <v>9.27</v>
      </c>
    </row>
    <row r="45" spans="1:9" ht="30">
      <c r="A45" s="385">
        <v>10255</v>
      </c>
      <c r="B45" s="247" t="s">
        <v>1089</v>
      </c>
      <c r="C45" s="227" t="s">
        <v>110</v>
      </c>
      <c r="D45" s="247">
        <v>22.88</v>
      </c>
      <c r="E45" s="56" t="str">
        <f t="shared" si="0"/>
        <v>REMOÇÃO DE TELHAS CERÂMICAS, TIPO COLONIAL, INCLUSIVE CUMEEIRAS</v>
      </c>
      <c r="F45" s="56" t="str">
        <f t="shared" si="1"/>
        <v>M2</v>
      </c>
      <c r="G45">
        <f t="shared" si="2"/>
        <v>30.49</v>
      </c>
      <c r="H45">
        <f t="shared" si="3"/>
        <v>22.88</v>
      </c>
      <c r="I45">
        <f t="shared" si="4"/>
        <v>22.88</v>
      </c>
    </row>
    <row r="46" spans="1:9" ht="30">
      <c r="A46" s="385">
        <v>10256</v>
      </c>
      <c r="B46" s="247" t="s">
        <v>1090</v>
      </c>
      <c r="C46" s="227" t="s">
        <v>110</v>
      </c>
      <c r="D46" s="247">
        <v>7.3</v>
      </c>
      <c r="E46" s="56" t="str">
        <f t="shared" si="0"/>
        <v>REMOÇÃO DE TELHA ONDULADA DE FIBROCIMENTO, INCLUSIVE CUMEEIRA</v>
      </c>
      <c r="F46" s="56" t="str">
        <f t="shared" si="1"/>
        <v>M2</v>
      </c>
      <c r="G46">
        <f t="shared" si="2"/>
        <v>9.73</v>
      </c>
      <c r="H46">
        <f t="shared" si="3"/>
        <v>7.3</v>
      </c>
      <c r="I46">
        <f t="shared" si="4"/>
        <v>7.3</v>
      </c>
    </row>
    <row r="47" spans="1:9">
      <c r="A47" s="385">
        <v>10259</v>
      </c>
      <c r="B47" s="247" t="s">
        <v>1091</v>
      </c>
      <c r="C47" s="227" t="s">
        <v>112</v>
      </c>
      <c r="D47" s="247">
        <v>2.23</v>
      </c>
      <c r="E47" s="56" t="str">
        <f t="shared" si="0"/>
        <v>RETIRADA DE RODAPÉ DE MADEIRA OU CERÂMICA</v>
      </c>
      <c r="F47" s="56" t="str">
        <f t="shared" si="1"/>
        <v>M</v>
      </c>
      <c r="G47">
        <f t="shared" si="2"/>
        <v>2.97</v>
      </c>
      <c r="H47">
        <f t="shared" si="3"/>
        <v>2.23</v>
      </c>
      <c r="I47">
        <f t="shared" si="4"/>
        <v>2.23</v>
      </c>
    </row>
    <row r="48" spans="1:9">
      <c r="A48" s="385">
        <v>10264</v>
      </c>
      <c r="B48" s="247" t="s">
        <v>1092</v>
      </c>
      <c r="C48" s="227" t="s">
        <v>110</v>
      </c>
      <c r="D48" s="247">
        <v>26.59</v>
      </c>
      <c r="E48" s="56" t="str">
        <f t="shared" si="0"/>
        <v>DEMOLIÇÃO DE PISO GRANILITE</v>
      </c>
      <c r="F48" s="56" t="str">
        <f t="shared" si="1"/>
        <v>M2</v>
      </c>
      <c r="G48">
        <f t="shared" si="2"/>
        <v>35.43</v>
      </c>
      <c r="H48">
        <f t="shared" si="3"/>
        <v>26.59</v>
      </c>
      <c r="I48">
        <f t="shared" si="4"/>
        <v>26.59</v>
      </c>
    </row>
    <row r="49" spans="1:9">
      <c r="A49" s="385">
        <v>10271</v>
      </c>
      <c r="B49" s="247" t="s">
        <v>1093</v>
      </c>
      <c r="C49" s="227" t="s">
        <v>115</v>
      </c>
      <c r="D49" s="247">
        <v>14.23</v>
      </c>
      <c r="E49" s="56" t="str">
        <f t="shared" si="0"/>
        <v>RETIRADA DE CAIXAS/QUADROS ELÉTRICOS</v>
      </c>
      <c r="F49" s="56" t="str">
        <f t="shared" si="1"/>
        <v>UND</v>
      </c>
      <c r="G49">
        <f t="shared" si="2"/>
        <v>18.96</v>
      </c>
      <c r="H49">
        <f t="shared" si="3"/>
        <v>14.23</v>
      </c>
      <c r="I49">
        <f t="shared" si="4"/>
        <v>14.23</v>
      </c>
    </row>
    <row r="50" spans="1:9">
      <c r="A50" s="385">
        <v>10279</v>
      </c>
      <c r="B50" s="247" t="s">
        <v>1094</v>
      </c>
      <c r="C50" s="227" t="s">
        <v>115</v>
      </c>
      <c r="D50" s="247">
        <v>22.28</v>
      </c>
      <c r="E50" s="56" t="str">
        <f t="shared" si="0"/>
        <v>RETIRADA DE QUADRO DE GIZ (1.29 X 3.95M)</v>
      </c>
      <c r="F50" s="56" t="str">
        <f t="shared" si="1"/>
        <v>UND</v>
      </c>
      <c r="G50">
        <f t="shared" si="2"/>
        <v>29.69</v>
      </c>
      <c r="H50">
        <f t="shared" si="3"/>
        <v>22.28</v>
      </c>
      <c r="I50">
        <f t="shared" si="4"/>
        <v>22.28</v>
      </c>
    </row>
    <row r="51" spans="1:9" ht="30">
      <c r="A51" s="385">
        <v>10280</v>
      </c>
      <c r="B51" s="247" t="s">
        <v>1095</v>
      </c>
      <c r="C51" s="227" t="s">
        <v>110</v>
      </c>
      <c r="D51" s="247">
        <v>8.32</v>
      </c>
      <c r="E51" s="56" t="str">
        <f t="shared" si="0"/>
        <v>REMOÇÃO DE COBERTURA EM TELHA METÁLICA, EXCLUSIVE ESTRUTURA</v>
      </c>
      <c r="F51" s="56" t="str">
        <f t="shared" si="1"/>
        <v>M2</v>
      </c>
      <c r="G51">
        <f t="shared" si="2"/>
        <v>11.09</v>
      </c>
      <c r="H51">
        <f t="shared" si="3"/>
        <v>8.32</v>
      </c>
      <c r="I51">
        <f t="shared" si="4"/>
        <v>8.32</v>
      </c>
    </row>
    <row r="52" spans="1:9">
      <c r="A52" s="385">
        <v>10286</v>
      </c>
      <c r="B52" s="247" t="s">
        <v>1096</v>
      </c>
      <c r="C52" s="227" t="s">
        <v>110</v>
      </c>
      <c r="D52" s="247">
        <v>14.18</v>
      </c>
      <c r="E52" s="56" t="str">
        <f t="shared" si="0"/>
        <v>DEMOLIÇÃO DE DIVISÓRIA DE GRANITO</v>
      </c>
      <c r="F52" s="56" t="str">
        <f t="shared" si="1"/>
        <v>M2</v>
      </c>
      <c r="G52">
        <f t="shared" si="2"/>
        <v>18.89</v>
      </c>
      <c r="H52">
        <f t="shared" si="3"/>
        <v>14.18</v>
      </c>
      <c r="I52">
        <f t="shared" si="4"/>
        <v>14.18</v>
      </c>
    </row>
    <row r="53" spans="1:9">
      <c r="A53" s="384">
        <v>10292</v>
      </c>
      <c r="B53" s="246" t="s">
        <v>1097</v>
      </c>
      <c r="C53" s="227" t="s">
        <v>112</v>
      </c>
      <c r="D53" s="247">
        <v>0.59</v>
      </c>
      <c r="E53" s="56" t="str">
        <f t="shared" si="0"/>
        <v>RETIRADA DE ALIZAR DE MADEIRA</v>
      </c>
      <c r="F53" s="56" t="str">
        <f t="shared" si="1"/>
        <v>M</v>
      </c>
      <c r="G53">
        <f t="shared" si="2"/>
        <v>0.79</v>
      </c>
      <c r="H53">
        <f t="shared" si="3"/>
        <v>0.59</v>
      </c>
      <c r="I53">
        <f t="shared" si="4"/>
        <v>0.59</v>
      </c>
    </row>
    <row r="54" spans="1:9">
      <c r="A54" s="385">
        <v>103</v>
      </c>
      <c r="B54" s="247" t="s">
        <v>1051</v>
      </c>
      <c r="C54" s="227"/>
      <c r="D54" s="247"/>
      <c r="E54" s="56" t="str">
        <f t="shared" si="0"/>
        <v>DEMOLIÇÕES E RETIRADAS</v>
      </c>
      <c r="F54" s="56" t="str">
        <f t="shared" si="1"/>
        <v/>
      </c>
      <c r="G54">
        <f t="shared" si="2"/>
        <v>0</v>
      </c>
      <c r="H54">
        <f t="shared" si="3"/>
        <v>0</v>
      </c>
      <c r="I54">
        <f t="shared" si="4"/>
        <v>0</v>
      </c>
    </row>
    <row r="55" spans="1:9" ht="30">
      <c r="A55" s="385">
        <v>10315</v>
      </c>
      <c r="B55" s="247" t="s">
        <v>1098</v>
      </c>
      <c r="C55" s="227" t="s">
        <v>110</v>
      </c>
      <c r="D55" s="247">
        <v>10.94</v>
      </c>
      <c r="E55" s="56" t="str">
        <f t="shared" si="0"/>
        <v>RETIRADA DE COBERTURA EM TELHAS CANALETE 49</v>
      </c>
      <c r="F55" s="56" t="str">
        <f t="shared" si="1"/>
        <v>M2</v>
      </c>
      <c r="G55">
        <f t="shared" si="2"/>
        <v>14.58</v>
      </c>
      <c r="H55">
        <f t="shared" si="3"/>
        <v>10.94</v>
      </c>
      <c r="I55">
        <f t="shared" si="4"/>
        <v>10.94</v>
      </c>
    </row>
    <row r="56" spans="1:9" ht="30">
      <c r="A56" s="385">
        <v>10317</v>
      </c>
      <c r="B56" s="247" t="s">
        <v>1099</v>
      </c>
      <c r="C56" s="227" t="s">
        <v>110</v>
      </c>
      <c r="D56" s="247">
        <v>114.92</v>
      </c>
      <c r="E56" s="56" t="str">
        <f t="shared" si="0"/>
        <v>DEMOLIÇÃO DE ALVENARIA, COM REAPROVEITAMENTO</v>
      </c>
      <c r="F56" s="56" t="str">
        <f t="shared" si="1"/>
        <v>M2</v>
      </c>
      <c r="G56">
        <f t="shared" si="2"/>
        <v>153.13</v>
      </c>
      <c r="H56">
        <f t="shared" si="3"/>
        <v>114.92</v>
      </c>
      <c r="I56">
        <f t="shared" si="4"/>
        <v>114.92</v>
      </c>
    </row>
    <row r="57" spans="1:9" ht="30">
      <c r="A57" s="385">
        <v>10318</v>
      </c>
      <c r="B57" s="247" t="s">
        <v>1100</v>
      </c>
      <c r="C57" s="227" t="s">
        <v>110</v>
      </c>
      <c r="D57" s="247">
        <v>13.43</v>
      </c>
      <c r="E57" s="56" t="str">
        <f t="shared" si="0"/>
        <v>REMOÇÃO DE FORRO EM EUCATEX, SEM APROVEITAMENTO DO MATERIAL</v>
      </c>
      <c r="F57" s="56" t="str">
        <f t="shared" si="1"/>
        <v>M2</v>
      </c>
      <c r="G57">
        <f t="shared" si="2"/>
        <v>17.899999999999999</v>
      </c>
      <c r="H57">
        <f t="shared" si="3"/>
        <v>13.43</v>
      </c>
      <c r="I57">
        <f t="shared" si="4"/>
        <v>13.43</v>
      </c>
    </row>
    <row r="58" spans="1:9" ht="30">
      <c r="A58" s="385">
        <v>10319</v>
      </c>
      <c r="B58" s="247" t="s">
        <v>1101</v>
      </c>
      <c r="C58" s="227" t="s">
        <v>110</v>
      </c>
      <c r="D58" s="247">
        <v>18.940000000000001</v>
      </c>
      <c r="E58" s="56" t="str">
        <f t="shared" si="0"/>
        <v>REMOÇÃO DE PINTURA ANTIGA A BASE DE ÓLEO OU ESMALTE SOBRE ESQUADRIAS</v>
      </c>
      <c r="F58" s="56" t="str">
        <f t="shared" si="1"/>
        <v>M2</v>
      </c>
      <c r="G58">
        <f t="shared" si="2"/>
        <v>25.24</v>
      </c>
      <c r="H58">
        <f t="shared" si="3"/>
        <v>18.940000000000001</v>
      </c>
      <c r="I58">
        <f t="shared" si="4"/>
        <v>18.940000000000001</v>
      </c>
    </row>
    <row r="59" spans="1:9" ht="30">
      <c r="A59" s="385">
        <v>10320</v>
      </c>
      <c r="B59" s="247" t="s">
        <v>1102</v>
      </c>
      <c r="C59" s="227" t="s">
        <v>110</v>
      </c>
      <c r="D59" s="247">
        <v>1.92</v>
      </c>
      <c r="E59" s="56" t="str">
        <f t="shared" si="0"/>
        <v>REMOÇÃO DE REVESTIMENTO DE PISOS COM FORRAÇÃO TEXTIL</v>
      </c>
      <c r="F59" s="56" t="str">
        <f t="shared" si="1"/>
        <v>M2</v>
      </c>
      <c r="G59">
        <f t="shared" si="2"/>
        <v>2.56</v>
      </c>
      <c r="H59">
        <f t="shared" si="3"/>
        <v>1.92</v>
      </c>
      <c r="I59">
        <f t="shared" si="4"/>
        <v>1.92</v>
      </c>
    </row>
    <row r="60" spans="1:9">
      <c r="A60" s="385">
        <v>10323</v>
      </c>
      <c r="B60" s="247" t="s">
        <v>1103</v>
      </c>
      <c r="C60" s="227" t="s">
        <v>115</v>
      </c>
      <c r="D60" s="247">
        <v>10.48</v>
      </c>
      <c r="E60" s="56" t="str">
        <f t="shared" si="0"/>
        <v>RETIRADA DE TORNEIRAS E REGISTROS</v>
      </c>
      <c r="F60" s="56" t="str">
        <f t="shared" si="1"/>
        <v>UND</v>
      </c>
      <c r="G60">
        <f t="shared" si="2"/>
        <v>13.96</v>
      </c>
      <c r="H60">
        <f t="shared" si="3"/>
        <v>10.48</v>
      </c>
      <c r="I60">
        <f t="shared" si="4"/>
        <v>10.48</v>
      </c>
    </row>
    <row r="61" spans="1:9">
      <c r="A61" s="385">
        <v>10324</v>
      </c>
      <c r="B61" s="247" t="s">
        <v>1104</v>
      </c>
      <c r="C61" s="227" t="s">
        <v>110</v>
      </c>
      <c r="D61" s="247">
        <v>8.42</v>
      </c>
      <c r="E61" s="56" t="str">
        <f t="shared" si="0"/>
        <v>RETIRADA DE COBERTURA EM TELHA CANALETE 90</v>
      </c>
      <c r="F61" s="56" t="str">
        <f t="shared" si="1"/>
        <v>M2</v>
      </c>
      <c r="G61">
        <f t="shared" si="2"/>
        <v>11.22</v>
      </c>
      <c r="H61">
        <f t="shared" si="3"/>
        <v>8.42</v>
      </c>
      <c r="I61">
        <f t="shared" si="4"/>
        <v>8.42</v>
      </c>
    </row>
    <row r="62" spans="1:9" ht="30">
      <c r="A62" s="385">
        <v>10325</v>
      </c>
      <c r="B62" s="247" t="s">
        <v>1105</v>
      </c>
      <c r="C62" s="227" t="s">
        <v>110</v>
      </c>
      <c r="D62" s="247">
        <v>27.9</v>
      </c>
      <c r="E62" s="56" t="str">
        <f t="shared" si="0"/>
        <v>DEMOLIÇÃO DE ESTRUTURA DE MADEIRA PARA TELHADO</v>
      </c>
      <c r="F62" s="56" t="str">
        <f t="shared" si="1"/>
        <v>M2</v>
      </c>
      <c r="G62">
        <f t="shared" si="2"/>
        <v>37.18</v>
      </c>
      <c r="H62">
        <f t="shared" si="3"/>
        <v>27.9</v>
      </c>
      <c r="I62">
        <f t="shared" si="4"/>
        <v>27.9</v>
      </c>
    </row>
    <row r="63" spans="1:9" ht="30">
      <c r="A63" s="385">
        <v>10326</v>
      </c>
      <c r="B63" s="247" t="s">
        <v>1106</v>
      </c>
      <c r="C63" s="227" t="s">
        <v>110</v>
      </c>
      <c r="D63" s="247">
        <v>27.9</v>
      </c>
      <c r="E63" s="56" t="str">
        <f t="shared" si="0"/>
        <v>RETIRADA DE ESTRUTURA EM MADEIRA DO TELHADO</v>
      </c>
      <c r="F63" s="56" t="str">
        <f t="shared" si="1"/>
        <v>M2</v>
      </c>
      <c r="G63">
        <f t="shared" si="2"/>
        <v>37.18</v>
      </c>
      <c r="H63">
        <f t="shared" si="3"/>
        <v>27.9</v>
      </c>
      <c r="I63">
        <f t="shared" si="4"/>
        <v>27.9</v>
      </c>
    </row>
    <row r="64" spans="1:9">
      <c r="A64" s="385">
        <v>10327</v>
      </c>
      <c r="B64" s="247" t="s">
        <v>1107</v>
      </c>
      <c r="C64" s="227" t="s">
        <v>112</v>
      </c>
      <c r="D64" s="247">
        <v>2.38</v>
      </c>
      <c r="E64" s="56" t="str">
        <f t="shared" si="0"/>
        <v>RETIRADA DE MARCO DE MADEIRA</v>
      </c>
      <c r="F64" s="56" t="str">
        <f t="shared" si="1"/>
        <v>M</v>
      </c>
      <c r="G64">
        <f t="shared" si="2"/>
        <v>3.17</v>
      </c>
      <c r="H64">
        <f t="shared" si="3"/>
        <v>2.38</v>
      </c>
      <c r="I64">
        <f t="shared" si="4"/>
        <v>2.38</v>
      </c>
    </row>
    <row r="65" spans="1:9">
      <c r="A65" s="385">
        <v>10329</v>
      </c>
      <c r="B65" s="247" t="s">
        <v>1108</v>
      </c>
      <c r="C65" s="227" t="s">
        <v>115</v>
      </c>
      <c r="D65" s="247">
        <v>19.57</v>
      </c>
      <c r="E65" s="56" t="str">
        <f t="shared" ref="E65:E128" si="5">UPPER(B65)</f>
        <v>RETIRADA DE DISJUNTOR</v>
      </c>
      <c r="F65" s="56" t="str">
        <f t="shared" ref="F65:F128" si="6">UPPER(C65)</f>
        <v>UND</v>
      </c>
      <c r="G65">
        <f t="shared" si="2"/>
        <v>26.08</v>
      </c>
      <c r="H65">
        <f t="shared" si="3"/>
        <v>19.57</v>
      </c>
      <c r="I65">
        <f t="shared" si="4"/>
        <v>19.57</v>
      </c>
    </row>
    <row r="66" spans="1:9" ht="45">
      <c r="A66" s="385">
        <v>10331</v>
      </c>
      <c r="B66" s="247" t="s">
        <v>1109</v>
      </c>
      <c r="C66" s="227" t="s">
        <v>110</v>
      </c>
      <c r="D66" s="247">
        <v>10.26</v>
      </c>
      <c r="E66" s="56" t="str">
        <f t="shared" si="5"/>
        <v>DEMOLIÇÃO DE PISO, SOLEIRA, PEITORIS E ESCADAS EM MÁRMORE OU GRANITO, EXCLUSIVE REGULARIZAÇÃO</v>
      </c>
      <c r="F66" s="56" t="str">
        <f t="shared" si="6"/>
        <v>M2</v>
      </c>
      <c r="G66">
        <f t="shared" si="2"/>
        <v>13.67</v>
      </c>
      <c r="H66">
        <f t="shared" si="3"/>
        <v>10.26</v>
      </c>
      <c r="I66">
        <f t="shared" si="4"/>
        <v>10.26</v>
      </c>
    </row>
    <row r="67" spans="1:9">
      <c r="A67" s="385">
        <v>10332</v>
      </c>
      <c r="B67" s="247" t="s">
        <v>1110</v>
      </c>
      <c r="C67" s="227" t="s">
        <v>112</v>
      </c>
      <c r="D67" s="247">
        <v>3.56</v>
      </c>
      <c r="E67" s="56" t="str">
        <f t="shared" si="5"/>
        <v>RETIRADA DE RODA PAREDE EM MADEIRA</v>
      </c>
      <c r="F67" s="56" t="str">
        <f t="shared" si="6"/>
        <v>M</v>
      </c>
      <c r="G67">
        <f t="shared" si="2"/>
        <v>4.74</v>
      </c>
      <c r="H67">
        <f t="shared" si="3"/>
        <v>3.56</v>
      </c>
      <c r="I67">
        <f t="shared" si="4"/>
        <v>3.56</v>
      </c>
    </row>
    <row r="68" spans="1:9">
      <c r="A68" s="384">
        <v>10333</v>
      </c>
      <c r="B68" s="246" t="s">
        <v>1111</v>
      </c>
      <c r="C68" s="227" t="s">
        <v>110</v>
      </c>
      <c r="D68" s="247">
        <v>7.96</v>
      </c>
      <c r="E68" s="56" t="str">
        <f t="shared" si="5"/>
        <v>RETIRADA DE PISO DE BORRACHA</v>
      </c>
      <c r="F68" s="56" t="str">
        <f t="shared" si="6"/>
        <v>M2</v>
      </c>
      <c r="G68">
        <f t="shared" si="2"/>
        <v>10.61</v>
      </c>
      <c r="H68">
        <f t="shared" si="3"/>
        <v>7.96</v>
      </c>
      <c r="I68">
        <f t="shared" si="4"/>
        <v>7.96</v>
      </c>
    </row>
    <row r="69" spans="1:9">
      <c r="A69" s="385">
        <v>104</v>
      </c>
      <c r="B69" s="247" t="s">
        <v>1112</v>
      </c>
      <c r="C69" s="227"/>
      <c r="D69" s="247"/>
      <c r="E69" s="56" t="str">
        <f t="shared" si="5"/>
        <v>LIMPEZA DO TERRENO</v>
      </c>
      <c r="F69" s="56" t="str">
        <f t="shared" si="6"/>
        <v/>
      </c>
      <c r="G69">
        <f t="shared" si="2"/>
        <v>0</v>
      </c>
      <c r="H69">
        <f t="shared" si="3"/>
        <v>0</v>
      </c>
      <c r="I69">
        <f t="shared" si="4"/>
        <v>0</v>
      </c>
    </row>
    <row r="70" spans="1:9">
      <c r="A70" s="385">
        <v>10401</v>
      </c>
      <c r="B70" s="247" t="s">
        <v>1113</v>
      </c>
      <c r="C70" s="227" t="s">
        <v>110</v>
      </c>
      <c r="D70" s="247">
        <v>1.31</v>
      </c>
      <c r="E70" s="56" t="str">
        <f t="shared" si="5"/>
        <v>CORTE DE CAPOEIRA FINA, A FOICE (MANUAL)</v>
      </c>
      <c r="F70" s="56" t="str">
        <f t="shared" si="6"/>
        <v>M2</v>
      </c>
      <c r="G70">
        <f t="shared" si="2"/>
        <v>1.75</v>
      </c>
      <c r="H70">
        <f t="shared" si="3"/>
        <v>1.31</v>
      </c>
      <c r="I70">
        <f t="shared" si="4"/>
        <v>1.31</v>
      </c>
    </row>
    <row r="71" spans="1:9">
      <c r="A71" s="385">
        <v>10402</v>
      </c>
      <c r="B71" s="247" t="s">
        <v>1114</v>
      </c>
      <c r="C71" s="227" t="s">
        <v>110</v>
      </c>
      <c r="D71" s="247">
        <v>4.22</v>
      </c>
      <c r="E71" s="56" t="str">
        <f t="shared" si="5"/>
        <v>RASPAGEM E LIMPEZA DO TERRENO (MANUAL)</v>
      </c>
      <c r="F71" s="56" t="str">
        <f t="shared" si="6"/>
        <v>M2</v>
      </c>
      <c r="G71">
        <f t="shared" si="2"/>
        <v>5.62</v>
      </c>
      <c r="H71">
        <f t="shared" si="3"/>
        <v>4.22</v>
      </c>
      <c r="I71">
        <f t="shared" si="4"/>
        <v>4.22</v>
      </c>
    </row>
    <row r="72" spans="1:9" ht="30">
      <c r="A72" s="385">
        <v>10403</v>
      </c>
      <c r="B72" s="247" t="s">
        <v>1115</v>
      </c>
      <c r="C72" s="227" t="s">
        <v>115</v>
      </c>
      <c r="D72" s="247">
        <v>50.64</v>
      </c>
      <c r="E72" s="56" t="str">
        <f t="shared" si="5"/>
        <v>CORTE E DESTOCAMENTO DE ÁRVORES COM DIÂMETRO DE ATÉ 15 CM</v>
      </c>
      <c r="F72" s="56" t="str">
        <f t="shared" si="6"/>
        <v>UND</v>
      </c>
      <c r="G72">
        <f t="shared" ref="G72:G135" si="7">ROUND(H72*(1+$G$1),2)</f>
        <v>67.48</v>
      </c>
      <c r="H72">
        <f t="shared" ref="H72:H135" si="8">I72</f>
        <v>50.64</v>
      </c>
      <c r="I72">
        <f t="shared" ref="I72:I135" si="9">ROUND(D72/(1+$E$1),2)</f>
        <v>50.64</v>
      </c>
    </row>
    <row r="73" spans="1:9" ht="30">
      <c r="A73" s="384">
        <v>10404</v>
      </c>
      <c r="B73" s="246" t="s">
        <v>1116</v>
      </c>
      <c r="C73" s="227" t="s">
        <v>115</v>
      </c>
      <c r="D73" s="247">
        <v>125.93</v>
      </c>
      <c r="E73" s="56" t="str">
        <f t="shared" si="5"/>
        <v>CORTE E DESTOCAMENTO DE ÁRVORES COM DIÂMETRO SUPERIOR A 30 CM</v>
      </c>
      <c r="F73" s="56" t="str">
        <f t="shared" si="6"/>
        <v>UND</v>
      </c>
      <c r="G73">
        <f t="shared" si="7"/>
        <v>167.8</v>
      </c>
      <c r="H73">
        <f t="shared" si="8"/>
        <v>125.93</v>
      </c>
      <c r="I73">
        <f t="shared" si="9"/>
        <v>125.93</v>
      </c>
    </row>
    <row r="74" spans="1:9">
      <c r="A74" s="385">
        <v>105</v>
      </c>
      <c r="B74" s="247" t="s">
        <v>1117</v>
      </c>
      <c r="C74" s="227"/>
      <c r="D74" s="247"/>
      <c r="E74" s="56" t="str">
        <f t="shared" si="5"/>
        <v>LOCAÇÃO</v>
      </c>
      <c r="F74" s="56" t="str">
        <f t="shared" si="6"/>
        <v/>
      </c>
      <c r="G74">
        <f t="shared" si="7"/>
        <v>0</v>
      </c>
      <c r="H74">
        <f t="shared" si="8"/>
        <v>0</v>
      </c>
      <c r="I74">
        <f t="shared" si="9"/>
        <v>0</v>
      </c>
    </row>
    <row r="75" spans="1:9">
      <c r="A75" s="385">
        <v>10501</v>
      </c>
      <c r="B75" s="247" t="s">
        <v>1118</v>
      </c>
      <c r="C75" s="227" t="s">
        <v>110</v>
      </c>
      <c r="D75" s="629">
        <v>11.63</v>
      </c>
      <c r="E75" s="56" t="str">
        <f t="shared" si="5"/>
        <v>LOCAÇÃO DE OBRA COM GABARITO DE MADEIRA</v>
      </c>
      <c r="F75" s="56" t="str">
        <f t="shared" si="6"/>
        <v>M2</v>
      </c>
      <c r="G75">
        <f t="shared" si="7"/>
        <v>15.5</v>
      </c>
      <c r="H75">
        <f t="shared" si="8"/>
        <v>11.63</v>
      </c>
      <c r="I75">
        <f t="shared" si="9"/>
        <v>11.63</v>
      </c>
    </row>
    <row r="76" spans="1:9" ht="60">
      <c r="A76" s="384">
        <v>10512</v>
      </c>
      <c r="B76" s="246" t="s">
        <v>1119</v>
      </c>
      <c r="C76" s="227" t="s">
        <v>111</v>
      </c>
      <c r="D76" s="247">
        <v>21428.51</v>
      </c>
      <c r="E76" s="56" t="str">
        <f t="shared" si="5"/>
        <v>EQUIPE TOPOGRÁFICA PARA SERVIÇOS SIMPLES DE LOCAÇÃO E NIVELAMENTO (INCLUINDO EQUIPAMENTO, TRANSPORTE E PROFISSIONAIS NIVEL MÉDIO)</v>
      </c>
      <c r="F76" s="56" t="str">
        <f t="shared" si="6"/>
        <v>MÊS</v>
      </c>
      <c r="G76">
        <f t="shared" si="7"/>
        <v>28553.49</v>
      </c>
      <c r="H76">
        <f t="shared" si="8"/>
        <v>21428.51</v>
      </c>
      <c r="I76">
        <f t="shared" si="9"/>
        <v>21428.51</v>
      </c>
    </row>
    <row r="77" spans="1:9">
      <c r="A77" s="384">
        <v>2</v>
      </c>
      <c r="B77" s="246" t="s">
        <v>1120</v>
      </c>
      <c r="C77" s="227"/>
      <c r="D77" s="247"/>
      <c r="E77" s="56" t="str">
        <f t="shared" si="5"/>
        <v>INSTALAÇÃO DO CANTEIRO DE OBRAS</v>
      </c>
      <c r="F77" s="56" t="str">
        <f t="shared" si="6"/>
        <v/>
      </c>
      <c r="G77">
        <f t="shared" si="7"/>
        <v>0</v>
      </c>
      <c r="H77">
        <f t="shared" si="8"/>
        <v>0</v>
      </c>
      <c r="I77">
        <f t="shared" si="9"/>
        <v>0</v>
      </c>
    </row>
    <row r="78" spans="1:9">
      <c r="A78" s="549">
        <v>203</v>
      </c>
      <c r="B78" s="247" t="s">
        <v>1121</v>
      </c>
      <c r="C78" s="227"/>
      <c r="D78" s="247"/>
      <c r="E78" s="56" t="str">
        <f t="shared" si="5"/>
        <v>TAPUMES, BARRACÕES E COBERTURAS</v>
      </c>
      <c r="F78" s="56" t="str">
        <f t="shared" si="6"/>
        <v/>
      </c>
      <c r="G78">
        <f t="shared" si="7"/>
        <v>0</v>
      </c>
      <c r="H78">
        <f t="shared" si="8"/>
        <v>0</v>
      </c>
      <c r="I78">
        <f t="shared" si="9"/>
        <v>0</v>
      </c>
    </row>
    <row r="79" spans="1:9" ht="30">
      <c r="A79" s="385">
        <v>20305</v>
      </c>
      <c r="B79" s="247" t="s">
        <v>26270</v>
      </c>
      <c r="C79" s="227" t="s">
        <v>110</v>
      </c>
      <c r="D79" s="247">
        <v>336.35</v>
      </c>
      <c r="E79" s="56" t="str">
        <f t="shared" si="5"/>
        <v>PLACA DE OBRA NAS DIMENSÕES DE 2.0 X 4.0 M, PADRÃO DER</v>
      </c>
      <c r="F79" s="56" t="str">
        <f t="shared" si="6"/>
        <v>M2</v>
      </c>
      <c r="G79">
        <f t="shared" si="7"/>
        <v>448.19</v>
      </c>
      <c r="H79">
        <f t="shared" si="8"/>
        <v>336.35</v>
      </c>
      <c r="I79">
        <f t="shared" si="9"/>
        <v>336.35</v>
      </c>
    </row>
    <row r="80" spans="1:9" ht="60">
      <c r="A80" s="385">
        <v>20339</v>
      </c>
      <c r="B80" s="247" t="s">
        <v>1122</v>
      </c>
      <c r="C80" s="227" t="s">
        <v>110</v>
      </c>
      <c r="D80" s="247">
        <v>20.02</v>
      </c>
      <c r="E80" s="56" t="str">
        <f t="shared" si="5"/>
        <v>LOCAÇÃO DE ANDAIME METÁLICO PARA TRABALHO EM FACHADA DE EDIFÍCO (ALUGUEL DE 1 M² POR 1 MÊS) INCLUSIVE FRETE, MONTAGEM E DESMONTAGEM</v>
      </c>
      <c r="F80" s="56" t="str">
        <f t="shared" si="6"/>
        <v>M2</v>
      </c>
      <c r="G80">
        <f t="shared" si="7"/>
        <v>26.68</v>
      </c>
      <c r="H80">
        <f t="shared" si="8"/>
        <v>20.02</v>
      </c>
      <c r="I80">
        <f t="shared" si="9"/>
        <v>20.02</v>
      </c>
    </row>
    <row r="81" spans="1:9" ht="105">
      <c r="A81" s="549">
        <v>20343</v>
      </c>
      <c r="B81" s="247" t="s">
        <v>2100</v>
      </c>
      <c r="C81" s="227" t="s">
        <v>111</v>
      </c>
      <c r="D81" s="629">
        <v>1006.75</v>
      </c>
      <c r="E81" s="56" t="str">
        <f>UPPER(B81)</f>
        <v>ALUGUEL MENSAL CONTAINER PARA ESCRITÓRIO, SEM BANHEIRO, DIM. 6.00X2.40M, INCL. PORTA, 2 JANELAS, ABERT P/ AR COND., 2 PT ILUMINAÇÃO, 2 TOMADAS ELÉT. E 1 TOMADA TELEF. ISOLAMENTO TÉRMICO (TETO E PAREDES), PISO EM COMP. NAVAL, CERT. NR18, INCL. LAUDO DESCONTAMINAÇÃO.</v>
      </c>
      <c r="F81" s="56" t="str">
        <f t="shared" si="6"/>
        <v>MÊS</v>
      </c>
      <c r="G81">
        <f t="shared" si="7"/>
        <v>1341.49</v>
      </c>
      <c r="H81">
        <f t="shared" si="8"/>
        <v>1006.75</v>
      </c>
      <c r="I81">
        <f>D81/(1+$E$1)</f>
        <v>1006.75</v>
      </c>
    </row>
    <row r="82" spans="1:9" ht="30">
      <c r="A82" s="385">
        <v>20344</v>
      </c>
      <c r="B82" s="247" t="s">
        <v>2101</v>
      </c>
      <c r="C82" s="227" t="s">
        <v>115</v>
      </c>
      <c r="D82" s="247">
        <v>1713.5</v>
      </c>
      <c r="E82" s="56" t="str">
        <f t="shared" si="5"/>
        <v>MOBILIZAÇÃO E DESMOBILIZAÇÃO DE CONTEINER LOCADO PARA BARRACÃO DE OBRA</v>
      </c>
      <c r="F82" s="56" t="str">
        <f t="shared" si="6"/>
        <v>UND</v>
      </c>
      <c r="G82">
        <f t="shared" si="7"/>
        <v>2283.2399999999998</v>
      </c>
      <c r="H82">
        <f t="shared" si="8"/>
        <v>1713.5</v>
      </c>
      <c r="I82">
        <f t="shared" si="9"/>
        <v>1713.5</v>
      </c>
    </row>
    <row r="83" spans="1:9" ht="30">
      <c r="A83" s="385">
        <v>20346</v>
      </c>
      <c r="B83" s="247" t="s">
        <v>1123</v>
      </c>
      <c r="C83" s="227" t="s">
        <v>112</v>
      </c>
      <c r="D83" s="247">
        <v>15</v>
      </c>
      <c r="E83" s="56" t="str">
        <f t="shared" si="5"/>
        <v>LOCAÇÃO DE ANDAIME METÁLICO PARA FACHADA - TIPO TORRE (ALUGUEL MENSAL)</v>
      </c>
      <c r="F83" s="56" t="str">
        <f t="shared" si="6"/>
        <v>M</v>
      </c>
      <c r="G83">
        <f t="shared" si="7"/>
        <v>19.989999999999998</v>
      </c>
      <c r="H83">
        <f t="shared" si="8"/>
        <v>15</v>
      </c>
      <c r="I83">
        <f t="shared" si="9"/>
        <v>15</v>
      </c>
    </row>
    <row r="84" spans="1:9" ht="75">
      <c r="A84" s="549">
        <v>20348</v>
      </c>
      <c r="B84" s="247" t="s">
        <v>1124</v>
      </c>
      <c r="C84" s="227" t="s">
        <v>110</v>
      </c>
      <c r="D84" s="247">
        <v>28.14</v>
      </c>
      <c r="E84" s="56" t="str">
        <f t="shared" si="5"/>
        <v>FORNECIMENTO E INSTALAÇÃO DE PROTEÇÃO PARA ANDAIME FACHADEIRO CONSIDERANDO PLATAFORMA, RODAPÉ E GUARDA-CORPO EM MADEIRA, INCLUSIVE ENTELAMENTO, CONFORME NR-18 (MEDIDO POR M2 DE FACHADA)</v>
      </c>
      <c r="F84" s="56" t="str">
        <f t="shared" si="6"/>
        <v>M2</v>
      </c>
      <c r="G84">
        <f t="shared" si="7"/>
        <v>37.5</v>
      </c>
      <c r="H84">
        <f t="shared" si="8"/>
        <v>28.14</v>
      </c>
      <c r="I84">
        <f t="shared" si="9"/>
        <v>28.14</v>
      </c>
    </row>
    <row r="85" spans="1:9" ht="90">
      <c r="A85" s="385">
        <v>20350</v>
      </c>
      <c r="B85" s="247" t="s">
        <v>18088</v>
      </c>
      <c r="C85" s="227" t="s">
        <v>112</v>
      </c>
      <c r="D85" s="247">
        <v>193.91</v>
      </c>
      <c r="E85" s="56" t="str">
        <f t="shared" si="5"/>
        <v>TAPUME TELHA METÁLICA ONDULADA EM AÇO GALVALUME 0,50MM BRANCA H=2,20M, INCL. MONTAGEM ESTR. MAD. 8"X8", C/ADESIVO "DER-ES" 60X60CM A CADA 10M, INCL. FAIXAS PINT. ESMALTE SINT. CORES AZUL C/ H=30CM E ROSA C/ H=10CM (REAPROVEITAMENTO 2X)</v>
      </c>
      <c r="F85" s="56" t="str">
        <f t="shared" si="6"/>
        <v>M</v>
      </c>
      <c r="G85">
        <f t="shared" si="7"/>
        <v>258.39</v>
      </c>
      <c r="H85">
        <f t="shared" si="8"/>
        <v>193.91</v>
      </c>
      <c r="I85">
        <f t="shared" si="9"/>
        <v>193.91</v>
      </c>
    </row>
    <row r="86" spans="1:9" ht="90">
      <c r="A86" s="385">
        <v>20351</v>
      </c>
      <c r="B86" s="247" t="s">
        <v>18089</v>
      </c>
      <c r="C86" s="227" t="s">
        <v>112</v>
      </c>
      <c r="D86" s="247">
        <v>266.49</v>
      </c>
      <c r="E86" s="56" t="str">
        <f t="shared" si="5"/>
        <v>TAPUME MADEIRA COMPENSADA RESINADA E= 12MM H=2,20M, ESTR. C/ MAD REFLOREST., INCL MONT, PINTURA ESMALTE SINT, ADESIVO "DER-ES" 60X60CM A CADA 10M E FAIXAS C/ PINTURA ESMALTE SINTÉTICO NAS CORES AZUL C/ H=30CM E ROSA C/ H=10CM</v>
      </c>
      <c r="F86" s="56" t="str">
        <f t="shared" si="6"/>
        <v>M</v>
      </c>
      <c r="G86">
        <f t="shared" si="7"/>
        <v>355.1</v>
      </c>
      <c r="H86">
        <f t="shared" si="8"/>
        <v>266.49</v>
      </c>
      <c r="I86">
        <f t="shared" si="9"/>
        <v>266.49</v>
      </c>
    </row>
    <row r="87" spans="1:9" ht="120">
      <c r="A87" s="385">
        <v>20352</v>
      </c>
      <c r="B87" s="247" t="s">
        <v>2102</v>
      </c>
      <c r="C87" s="227" t="s">
        <v>1931</v>
      </c>
      <c r="D87" s="247">
        <v>1094.25</v>
      </c>
      <c r="E87" s="56" t="str">
        <f t="shared" si="5"/>
        <v>ALUGUEL MENSAL CONTAINER PARA ESCRITÓRIO, DIM. 6.00X2.40M, C/ BANHEIRO (VASO+LAVAT+CHUVEIRO E BÁSC), INCL. PORTA, 2 JANELAS, ABERT P/ AR COND., 2 PT ILUMINAÇÃO, 2 TOM. ELÉT. E 1 TOM.TELEF. ISOLAM.TÉRMICO(TETO E PAREDES), PISO EM COMP. NAVAL, CERT. NR18, INCL. LAUDO DESCONTAMINAÇÃO.</v>
      </c>
      <c r="F87" s="56" t="str">
        <f t="shared" si="6"/>
        <v>MS</v>
      </c>
      <c r="G87">
        <f t="shared" si="7"/>
        <v>1458.09</v>
      </c>
      <c r="H87">
        <f t="shared" si="8"/>
        <v>1094.25</v>
      </c>
      <c r="I87">
        <f t="shared" si="9"/>
        <v>1094.25</v>
      </c>
    </row>
    <row r="88" spans="1:9" ht="90">
      <c r="A88" s="385">
        <v>20353</v>
      </c>
      <c r="B88" s="247" t="s">
        <v>2103</v>
      </c>
      <c r="C88" s="227" t="s">
        <v>1931</v>
      </c>
      <c r="D88" s="247">
        <v>1094.25</v>
      </c>
      <c r="E88" s="56" t="str">
        <f t="shared" si="5"/>
        <v>ALUGUEL MENSAL CONTAINER PARA REFEITORIO, INCL. PORTA, 2 JANELAS, ABERT P/ AR COND., 2 PT ILUMINAÇÃO, 2 TOMADAS ELÉT. E 1 TOMADA TELEF. ISOLAMENTO TÉRMICO (PAREDES E TETO), PISO EM COMP. NAVAL PINTADO, CERT. NR18, INCL. LAUDO DESCONTAMINAÇÃO.</v>
      </c>
      <c r="F88" s="56" t="str">
        <f t="shared" si="6"/>
        <v>MS</v>
      </c>
      <c r="G88">
        <f t="shared" si="7"/>
        <v>1458.09</v>
      </c>
      <c r="H88">
        <f t="shared" si="8"/>
        <v>1094.25</v>
      </c>
      <c r="I88">
        <f t="shared" si="9"/>
        <v>1094.25</v>
      </c>
    </row>
    <row r="89" spans="1:9" ht="75">
      <c r="A89" s="385">
        <v>20354</v>
      </c>
      <c r="B89" s="247" t="s">
        <v>2104</v>
      </c>
      <c r="C89" s="227" t="s">
        <v>1931</v>
      </c>
      <c r="D89" s="247">
        <v>677.33</v>
      </c>
      <c r="E89" s="56" t="str">
        <f t="shared" si="5"/>
        <v>ALUGUEL MENSAL CONTAINER PARA VESTIÁRIO, INCL. PORTA, VENEZIANAS DE CIRCULAÇÃO, 1 PT ILUMINAÇÃO, ISOLAMENTO TÉRMICO (TETO), PISO EM COMP. NAVAL PINTADO, CERT. NR18, INCL. LAUDO DESCONTAMINAÇÃO.</v>
      </c>
      <c r="F89" s="56" t="str">
        <f t="shared" si="6"/>
        <v>MS</v>
      </c>
      <c r="G89">
        <f t="shared" si="7"/>
        <v>902.54</v>
      </c>
      <c r="H89">
        <f t="shared" si="8"/>
        <v>677.33</v>
      </c>
      <c r="I89">
        <f t="shared" si="9"/>
        <v>677.33</v>
      </c>
    </row>
    <row r="90" spans="1:9" ht="90">
      <c r="A90" s="385">
        <v>20355</v>
      </c>
      <c r="B90" s="247" t="s">
        <v>2105</v>
      </c>
      <c r="C90" s="227" t="s">
        <v>1931</v>
      </c>
      <c r="D90" s="247">
        <v>1025.67</v>
      </c>
      <c r="E90" s="56" t="str">
        <f t="shared" si="5"/>
        <v>ALUGUEL MENSAL CONTAINER SANITÁRIO, INCL PORTA, BÁSC, 2 PTOS LUZ, 1 PTO ATERRAM., 3VASOS, 3LAVATÓRIOS, CALHA MICTÓRIO, 6 CHUVEIROS (1 ELETRICO), TORN.,REGISTROS, PISO COMP. NAVAL PINTADO, CERT NR18 E LAUDO DESCONTAMINAÇÃO</v>
      </c>
      <c r="F90" s="56" t="str">
        <f t="shared" si="6"/>
        <v>MS</v>
      </c>
      <c r="G90">
        <f t="shared" si="7"/>
        <v>1366.71</v>
      </c>
      <c r="H90">
        <f t="shared" si="8"/>
        <v>1025.67</v>
      </c>
      <c r="I90">
        <f t="shared" si="9"/>
        <v>1025.67</v>
      </c>
    </row>
    <row r="91" spans="1:9" ht="75">
      <c r="A91" s="384">
        <v>20356</v>
      </c>
      <c r="B91" s="246" t="s">
        <v>2106</v>
      </c>
      <c r="C91" s="227" t="s">
        <v>1931</v>
      </c>
      <c r="D91" s="247">
        <v>746.75</v>
      </c>
      <c r="E91" s="56" t="str">
        <f t="shared" si="5"/>
        <v>ALUGUEL MENSAL CONTAINER PARA ALMOXARIFADO, INCL. PORTA, 2 JANELAS, 1 PT ILUMINAÇÃO, ISOLAMENTO TÉRMICO (TETO), PISO EM COMP. NAVAL PINTADO, CERT. NR18, INCL. LAUDO DESCONTAMINAÇÃO.</v>
      </c>
      <c r="F91" s="56" t="str">
        <f t="shared" si="6"/>
        <v>MS</v>
      </c>
      <c r="G91">
        <f t="shared" si="7"/>
        <v>995.04</v>
      </c>
      <c r="H91">
        <f t="shared" si="8"/>
        <v>746.75</v>
      </c>
      <c r="I91">
        <f t="shared" si="9"/>
        <v>746.75</v>
      </c>
    </row>
    <row r="92" spans="1:9" ht="60">
      <c r="A92" s="385">
        <v>207</v>
      </c>
      <c r="B92" s="247" t="s">
        <v>1125</v>
      </c>
      <c r="C92" s="227"/>
      <c r="D92" s="247"/>
      <c r="E92" s="56" t="str">
        <f t="shared" si="5"/>
        <v>INSTALAÇÃO DO CANTEIRO DE OBRAS (UTILIZAÇÃO 1 VEZ), PROJETO PADRÃO LABOR - NR.18 (OBRAS COM PRAZO DE EXECUÇÃO SUPERIOR A 12 MESES)</v>
      </c>
      <c r="F92" s="56" t="str">
        <f t="shared" si="6"/>
        <v/>
      </c>
      <c r="G92">
        <f t="shared" si="7"/>
        <v>0</v>
      </c>
      <c r="H92">
        <f t="shared" si="8"/>
        <v>0</v>
      </c>
      <c r="I92">
        <f t="shared" si="9"/>
        <v>0</v>
      </c>
    </row>
    <row r="93" spans="1:9" ht="90">
      <c r="A93" s="385">
        <v>20701</v>
      </c>
      <c r="B93" s="247" t="s">
        <v>1126</v>
      </c>
      <c r="C93" s="227" t="s">
        <v>110</v>
      </c>
      <c r="D93" s="247">
        <v>858.92</v>
      </c>
      <c r="E93" s="56" t="str">
        <f t="shared" si="5"/>
        <v>BARRACÃO PARA ESCRITÓRIO COM SANITÁRIO ÁREA DE 14.50 M2, DE CHAPA DE COMPENS. 12MM E PONTALETE 8X8CM, PISO CIMENTADO E COBERTURA DE TELHA DE FIBROC. 6MM, INCL. PONTO DE LUZ E CX. DE INSPEÇÃO, CONF. PROJETO (1 UTILIZAÇÃO)</v>
      </c>
      <c r="F93" s="56" t="str">
        <f t="shared" si="6"/>
        <v>M2</v>
      </c>
      <c r="G93">
        <f t="shared" si="7"/>
        <v>1144.51</v>
      </c>
      <c r="H93">
        <f t="shared" si="8"/>
        <v>858.92</v>
      </c>
      <c r="I93">
        <f t="shared" si="9"/>
        <v>858.92</v>
      </c>
    </row>
    <row r="94" spans="1:9" ht="90">
      <c r="A94" s="385">
        <v>20702</v>
      </c>
      <c r="B94" s="247" t="s">
        <v>1127</v>
      </c>
      <c r="C94" s="227" t="s">
        <v>110</v>
      </c>
      <c r="D94" s="247">
        <v>645.16</v>
      </c>
      <c r="E94" s="56" t="str">
        <f t="shared" si="5"/>
        <v>BARRACÃO PARA ALMOXARIFADO ÁREA DE 10.90M2, DE CHAPA DE COMPENSADO DE 12MM E PONTALETE 8X8CM, PISO CIMENTADO E COBERTURA DE TELHAS DE FIBROCIMENTO DE 6MM, INCL. PONTO DE LUZ, CONF. PROJETO (1 UTILIZAÇÃO)</v>
      </c>
      <c r="F94" s="56" t="str">
        <f t="shared" si="6"/>
        <v>M2</v>
      </c>
      <c r="G94">
        <f t="shared" si="7"/>
        <v>859.68</v>
      </c>
      <c r="H94">
        <f t="shared" si="8"/>
        <v>645.16</v>
      </c>
      <c r="I94">
        <f t="shared" si="9"/>
        <v>645.16</v>
      </c>
    </row>
    <row r="95" spans="1:9" ht="90">
      <c r="A95" s="385">
        <v>20703</v>
      </c>
      <c r="B95" s="247" t="s">
        <v>1128</v>
      </c>
      <c r="C95" s="227" t="s">
        <v>110</v>
      </c>
      <c r="D95" s="247">
        <v>564.91</v>
      </c>
      <c r="E95" s="56" t="str">
        <f t="shared" si="5"/>
        <v>BARRACÃO PARA DEPÓSITO DE CIMENTO ÁREA DE 10.90M2, DE CHAPA DE COMPENSADO 12MM E PONTALETES 8X8CM, PISO CIMENTADO E COBERTURA DE TELHAS DE FIBROCIMENTO DE 6MM, INCLUSIVE PONTO DE LUZ, CONF. PROJETO (1 UTILIZAÇÃO)</v>
      </c>
      <c r="F95" s="56" t="str">
        <f t="shared" si="6"/>
        <v>M2</v>
      </c>
      <c r="G95">
        <f t="shared" si="7"/>
        <v>752.74</v>
      </c>
      <c r="H95">
        <f t="shared" si="8"/>
        <v>564.91</v>
      </c>
      <c r="I95">
        <f t="shared" si="9"/>
        <v>564.91</v>
      </c>
    </row>
    <row r="96" spans="1:9" ht="90">
      <c r="A96" s="385">
        <v>20704</v>
      </c>
      <c r="B96" s="247" t="s">
        <v>1129</v>
      </c>
      <c r="C96" s="227" t="s">
        <v>110</v>
      </c>
      <c r="D96" s="629">
        <v>504.24</v>
      </c>
      <c r="E96" s="56" t="str">
        <f t="shared" si="5"/>
        <v>REFEITÓRIO COM PAREDES DE CHAPA DE COMPENS. 12MM E PONTALETES 8X8CM, PISO CIMENT. E COB. DE TELHAS FIBROC. 6MM, INCL. PONTO DE LUZ E CX. DE INSPEÇÃO (CONS. 1.21 M2/FUNC./TURNO), CONF. PROJETO (1 UTILIZAÇÃO)</v>
      </c>
      <c r="F96" s="56" t="str">
        <f t="shared" si="6"/>
        <v>M2</v>
      </c>
      <c r="G96">
        <f t="shared" si="7"/>
        <v>671.9</v>
      </c>
      <c r="H96">
        <f t="shared" si="8"/>
        <v>504.24</v>
      </c>
      <c r="I96">
        <f t="shared" si="9"/>
        <v>504.24</v>
      </c>
    </row>
    <row r="97" spans="1:9" ht="90">
      <c r="A97" s="385">
        <v>20705</v>
      </c>
      <c r="B97" s="247" t="s">
        <v>1130</v>
      </c>
      <c r="C97" s="227" t="s">
        <v>115</v>
      </c>
      <c r="D97" s="629">
        <v>16717.740000000002</v>
      </c>
      <c r="E97" s="56" t="str">
        <f t="shared" si="5"/>
        <v>UNIDADE DE SANITÁRIO E VESTIÁRIO P/ ATÉ 20 FUNC. ÁREA DE 18.15M2, PAREDES DE CHAPA COMPENS. 12MM E PONTALETE 8X8CM, PISO CIMENTADO, COBERT. TELHA FIBROC. 6MM, INCL. INSTALAÇÃO DE LUZ E CX. DE INSPEÇÃO, CONF. PROJETO (1 UTILIZAÇÃO)</v>
      </c>
      <c r="F97" s="56" t="str">
        <f t="shared" si="6"/>
        <v>UND</v>
      </c>
      <c r="G97">
        <f t="shared" si="7"/>
        <v>22276.39</v>
      </c>
      <c r="H97">
        <f t="shared" si="8"/>
        <v>16717.740000000002</v>
      </c>
      <c r="I97">
        <f t="shared" si="9"/>
        <v>16717.740000000002</v>
      </c>
    </row>
    <row r="98" spans="1:9" ht="90">
      <c r="A98" s="385">
        <v>20706</v>
      </c>
      <c r="B98" s="247" t="s">
        <v>1131</v>
      </c>
      <c r="C98" s="227" t="s">
        <v>115</v>
      </c>
      <c r="D98" s="629">
        <v>25091.79</v>
      </c>
      <c r="E98" s="56" t="str">
        <f t="shared" si="5"/>
        <v>UNIDADE DE SANITÁRIO E VESTIÁRIO DE 20 A 40 FUNC. ÁREA 25.40M2, PAREDES DE CHAPA COMPENS. 12MM E PONTALETE 8X8CM, PISO CIMENTADO, COBERT. TELHA FIBROC. 6MM, INCL. INST. DE LUZ E CX. DE INSPEÇÃO, CONF. PROJETO (1 UTILIZAÇÃO)</v>
      </c>
      <c r="F98" s="56" t="str">
        <f t="shared" si="6"/>
        <v>UND</v>
      </c>
      <c r="G98">
        <f t="shared" si="7"/>
        <v>33434.81</v>
      </c>
      <c r="H98">
        <f t="shared" si="8"/>
        <v>25091.79</v>
      </c>
      <c r="I98">
        <f t="shared" si="9"/>
        <v>25091.79</v>
      </c>
    </row>
    <row r="99" spans="1:9" ht="90">
      <c r="A99" s="385">
        <v>20707</v>
      </c>
      <c r="B99" s="247" t="s">
        <v>1132</v>
      </c>
      <c r="C99" s="227" t="s">
        <v>115</v>
      </c>
      <c r="D99" s="247">
        <v>30947.11</v>
      </c>
      <c r="E99" s="56" t="str">
        <f t="shared" si="5"/>
        <v>UNIDADE DE SANITÁRIO E VESTIÁRIO DE 40 A 60 FUNC. ÁREA 33.90M2, PAREDES DE CHAPA COMPENS. 12MM E PONTALETE 8X8CM, PISO CIMENTADO, COBERT. TELHA FIBROC. 6MM, INCL. INST. DE LUZ E CX. DE INSPEÇÃO, CONF. PROJETO (1 UTILIZAÇÃO)</v>
      </c>
      <c r="F99" s="56" t="str">
        <f t="shared" si="6"/>
        <v>UND</v>
      </c>
      <c r="G99">
        <f t="shared" si="7"/>
        <v>41237.019999999997</v>
      </c>
      <c r="H99">
        <f t="shared" si="8"/>
        <v>30947.11</v>
      </c>
      <c r="I99">
        <f t="shared" si="9"/>
        <v>30947.11</v>
      </c>
    </row>
    <row r="100" spans="1:9" ht="90">
      <c r="A100" s="385">
        <v>20708</v>
      </c>
      <c r="B100" s="247" t="s">
        <v>1133</v>
      </c>
      <c r="C100" s="227" t="s">
        <v>110</v>
      </c>
      <c r="D100" s="247">
        <v>225.79</v>
      </c>
      <c r="E100" s="56" t="str">
        <f t="shared" si="5"/>
        <v>GALPÃO PARA SERRARIA E CARPINTARIA ÁREA 12.00M2, EM PEÇA DE MADEIRA 8X8CM E CONTRAVENTAMENTO DE 5X7CM, COBERTURA DE TELHA DE FIBROC. DE 6MM, INCLUSIVE PONTO E CABO DE ALIMENTAÇÃO DA MÁQUINA, CONF. PROJETO (1 UTILIZAÇÃO)</v>
      </c>
      <c r="F100" s="56" t="str">
        <f t="shared" si="6"/>
        <v>M2</v>
      </c>
      <c r="G100">
        <f t="shared" si="7"/>
        <v>300.87</v>
      </c>
      <c r="H100">
        <f t="shared" si="8"/>
        <v>225.79</v>
      </c>
      <c r="I100">
        <f t="shared" si="9"/>
        <v>225.79</v>
      </c>
    </row>
    <row r="101" spans="1:9" ht="90">
      <c r="A101" s="385">
        <v>20709</v>
      </c>
      <c r="B101" s="247" t="s">
        <v>1134</v>
      </c>
      <c r="C101" s="227" t="s">
        <v>110</v>
      </c>
      <c r="D101" s="629">
        <v>301.25</v>
      </c>
      <c r="E101" s="56" t="str">
        <f t="shared" si="5"/>
        <v>GALPÃO PARA CORTE E ARMAÇÃO COM ÁREA DE 6.00M2, EM PEÇAS DE MADEIRA 8X8CM E CONTRAVENTAMENTO DE 5X7CM, COBERTURA DE TELHAS DE FIBROC. DE 6MM, INCLUSIVE PONTO E CABO DE ALIMENTAÇÃO DA MÁQUINA, CONF. PROJETO (1 UTILIZAÇÃO)</v>
      </c>
      <c r="F101" s="56" t="str">
        <f t="shared" si="6"/>
        <v>M2</v>
      </c>
      <c r="G101">
        <f t="shared" si="7"/>
        <v>401.42</v>
      </c>
      <c r="H101">
        <f t="shared" si="8"/>
        <v>301.25</v>
      </c>
      <c r="I101">
        <f t="shared" si="9"/>
        <v>301.25</v>
      </c>
    </row>
    <row r="102" spans="1:9" ht="45">
      <c r="A102" s="385">
        <v>20710</v>
      </c>
      <c r="B102" s="247" t="s">
        <v>2076</v>
      </c>
      <c r="C102" s="227" t="s">
        <v>115</v>
      </c>
      <c r="D102" s="629">
        <v>1983.43</v>
      </c>
      <c r="E102" s="56" t="str">
        <f t="shared" si="5"/>
        <v>RESERVATÓRIO DE POLIESTILENO DE 500L, INCL. SUPORTE EM MADEIRA DE 7X12CM E 5X7CM, ELEVADO DE 4M, CONF. PROJETO (1 UTILIZAÇÃO)</v>
      </c>
      <c r="F102" s="56" t="str">
        <f t="shared" si="6"/>
        <v>UND</v>
      </c>
      <c r="G102">
        <f t="shared" si="7"/>
        <v>2642.92</v>
      </c>
      <c r="H102">
        <f t="shared" si="8"/>
        <v>1983.43</v>
      </c>
      <c r="I102">
        <f t="shared" si="9"/>
        <v>1983.43</v>
      </c>
    </row>
    <row r="103" spans="1:9" ht="45">
      <c r="A103" s="385">
        <v>20711</v>
      </c>
      <c r="B103" s="247" t="s">
        <v>2077</v>
      </c>
      <c r="C103" s="227" t="s">
        <v>115</v>
      </c>
      <c r="D103" s="247">
        <v>2292.23</v>
      </c>
      <c r="E103" s="56" t="str">
        <f t="shared" si="5"/>
        <v>RESERVATÓRIO DE POLIESTILENO DE 1000 L, INCL. SUPORTE EM MADEIRA DE 7X12CM E 8X7CM, ELEVADO DE 4M, CONF. PROJETO (1 UTILIZAÇÃO)</v>
      </c>
      <c r="F103" s="56" t="str">
        <f t="shared" si="6"/>
        <v>UND</v>
      </c>
      <c r="G103">
        <f t="shared" si="7"/>
        <v>3054.4</v>
      </c>
      <c r="H103">
        <f t="shared" si="8"/>
        <v>2292.23</v>
      </c>
      <c r="I103">
        <f t="shared" si="9"/>
        <v>2292.23</v>
      </c>
    </row>
    <row r="104" spans="1:9" ht="75">
      <c r="A104" s="385">
        <v>20712</v>
      </c>
      <c r="B104" s="247" t="s">
        <v>18090</v>
      </c>
      <c r="C104" s="227" t="s">
        <v>112</v>
      </c>
      <c r="D104" s="247">
        <v>53.79</v>
      </c>
      <c r="E104" s="56" t="str">
        <f t="shared" si="5"/>
        <v>REDE DE ÁGUA COM PADRÃO DE ENTRADA DÁGUA DIÂM. 3/4", CONF. ESPEC. CESAN, INCL. TUBOS E CONEXÕES PARA ALIMENTAÇÃO, DISTRIBUIÇÃO, EXTRAVASOR E LIMPEZA, CONS. O PADRÃO A 25M, CONF. PROJETO (1 UTILIZAÇÃO)</v>
      </c>
      <c r="F104" s="56" t="str">
        <f t="shared" si="6"/>
        <v>M</v>
      </c>
      <c r="G104">
        <f t="shared" si="7"/>
        <v>71.680000000000007</v>
      </c>
      <c r="H104">
        <f t="shared" si="8"/>
        <v>53.79</v>
      </c>
      <c r="I104">
        <f t="shared" si="9"/>
        <v>53.79</v>
      </c>
    </row>
    <row r="105" spans="1:9" ht="90">
      <c r="A105" s="385">
        <v>20713</v>
      </c>
      <c r="B105" s="247" t="s">
        <v>1135</v>
      </c>
      <c r="C105" s="227" t="s">
        <v>112</v>
      </c>
      <c r="D105" s="247">
        <v>522.07000000000005</v>
      </c>
      <c r="E105" s="56" t="str">
        <f t="shared" si="5"/>
        <v>REDE DE LUZ, INCL. PADRÃO ENTRADA DE ENERGIA TRIFÁS., CABO DE LIGAÇÃO ATÉ BARRACÕES, QUADRO DE DISTRIB., DISJ. E CHAVE DE FORÇA (QUANDO NECESSÁRIO), CONS. 20M ENTRE PADRÃO ENTRADA E QDG, CONF. PROJETO (1 UTILIZAÇÃO)</v>
      </c>
      <c r="F105" s="56" t="str">
        <f t="shared" si="6"/>
        <v>M</v>
      </c>
      <c r="G105">
        <f t="shared" si="7"/>
        <v>695.66</v>
      </c>
      <c r="H105">
        <f t="shared" si="8"/>
        <v>522.07000000000005</v>
      </c>
      <c r="I105">
        <f t="shared" si="9"/>
        <v>522.07000000000005</v>
      </c>
    </row>
    <row r="106" spans="1:9" ht="60">
      <c r="A106" s="384">
        <v>20714</v>
      </c>
      <c r="B106" s="246" t="s">
        <v>1136</v>
      </c>
      <c r="C106" s="227" t="s">
        <v>112</v>
      </c>
      <c r="D106" s="247">
        <v>402.49</v>
      </c>
      <c r="E106" s="56" t="str">
        <f t="shared" si="5"/>
        <v>REDE DE ESGOTO, CONTENDO FOSSA E FILTRO, INCLUSIVE TUBOS E CONEXÕES DE LIGAÇÃO ENTRE CAIXAS, CONSIDERANDO DISTÂNCIA DE 25M, CONFORME PROJETO (1 UTILIZAÇÃO)</v>
      </c>
      <c r="F106" s="56" t="str">
        <f t="shared" si="6"/>
        <v>M</v>
      </c>
      <c r="G106">
        <f t="shared" si="7"/>
        <v>536.32000000000005</v>
      </c>
      <c r="H106">
        <f t="shared" si="8"/>
        <v>402.49</v>
      </c>
      <c r="I106">
        <f t="shared" si="9"/>
        <v>402.49</v>
      </c>
    </row>
    <row r="107" spans="1:9" ht="60">
      <c r="A107" s="385">
        <v>208</v>
      </c>
      <c r="B107" s="247" t="s">
        <v>1137</v>
      </c>
      <c r="C107" s="227"/>
      <c r="D107" s="247"/>
      <c r="E107" s="56" t="str">
        <f t="shared" si="5"/>
        <v>INSTALAÇÃO DO CANTEIRO DE OBRAS (UTILIZAÇÃO 2 VEZES), PROJETO PADRÃO LABOR - NR.18 (OBRAS COM PRAZO DE EXECUÇÃO DE 6 A 12 MESES)</v>
      </c>
      <c r="F107" s="56" t="str">
        <f t="shared" si="6"/>
        <v/>
      </c>
      <c r="G107">
        <f t="shared" si="7"/>
        <v>0</v>
      </c>
      <c r="H107">
        <f t="shared" si="8"/>
        <v>0</v>
      </c>
      <c r="I107">
        <f t="shared" si="9"/>
        <v>0</v>
      </c>
    </row>
    <row r="108" spans="1:9" ht="90">
      <c r="A108" s="549">
        <v>20801</v>
      </c>
      <c r="B108" s="247" t="s">
        <v>1138</v>
      </c>
      <c r="C108" s="227" t="s">
        <v>110</v>
      </c>
      <c r="D108" s="247">
        <v>649.9</v>
      </c>
      <c r="E108" s="56" t="str">
        <f t="shared" si="5"/>
        <v>BARRACÃO PARA ESCRITÓRIO COM SANITÁRIO ÁREA 14.50M2, DE CHAPA DE COMPENS. 12MM E PONTALETE 8X8CM, PISO CIMENTADO E COBERTURA DE TELHA DE FIBROC. 6MM, INCL. PONTO DE LUZ E CX. DE INSPEÇÃO, CONF. PROJETO (2 UTILIZAÇÕES)</v>
      </c>
      <c r="F108" s="56" t="str">
        <f t="shared" si="6"/>
        <v>M2</v>
      </c>
      <c r="G108">
        <f t="shared" si="7"/>
        <v>865.99</v>
      </c>
      <c r="H108">
        <f t="shared" si="8"/>
        <v>649.9</v>
      </c>
      <c r="I108">
        <f t="shared" si="9"/>
        <v>649.9</v>
      </c>
    </row>
    <row r="109" spans="1:9" ht="90">
      <c r="A109" s="385">
        <v>20802</v>
      </c>
      <c r="B109" s="247" t="s">
        <v>1139</v>
      </c>
      <c r="C109" s="227" t="s">
        <v>110</v>
      </c>
      <c r="D109" s="247">
        <v>489.08</v>
      </c>
      <c r="E109" s="56" t="str">
        <f t="shared" si="5"/>
        <v>BARRACÃO PARA ALMOXARIFADO ÁREA DE 10.90M2, DE CHAPA DE COMPENSADO 12MM E PONTALETES 8X8CM, PISO CIMENTADO E COBERTURA DE TELHA DE FIBROCIMENTO DE 6MM, INCLUSIVE PONTO DE LUZ, CONF. PROJETO (2 UTILIZAÇÕES)</v>
      </c>
      <c r="F109" s="56" t="str">
        <f t="shared" si="6"/>
        <v>M2</v>
      </c>
      <c r="G109">
        <f t="shared" si="7"/>
        <v>651.70000000000005</v>
      </c>
      <c r="H109">
        <f t="shared" si="8"/>
        <v>489.08</v>
      </c>
      <c r="I109">
        <f t="shared" si="9"/>
        <v>489.08</v>
      </c>
    </row>
    <row r="110" spans="1:9" ht="90">
      <c r="A110" s="549">
        <v>20803</v>
      </c>
      <c r="B110" s="247" t="s">
        <v>1140</v>
      </c>
      <c r="C110" s="227" t="s">
        <v>110</v>
      </c>
      <c r="D110" s="247">
        <v>430.27</v>
      </c>
      <c r="E110" s="56" t="str">
        <f t="shared" si="5"/>
        <v>BARRACÃO PARA DEPÓSITO DE CIMENTO ÁREA DE 10.90M2, DE CHAPA DE COMPENSADO 12MM E PONTALETES 8X8CM, PISO CIMENTADO E COBERTURA DE TELHAS DE FIBROCIMENTO DE 6MM, INCLUSIVE PONTO DE LUZ, CONF. PROJETO (2 UTILIZAÇÕES)</v>
      </c>
      <c r="F110" s="56" t="str">
        <f t="shared" si="6"/>
        <v>M2</v>
      </c>
      <c r="G110">
        <f t="shared" si="7"/>
        <v>573.33000000000004</v>
      </c>
      <c r="H110">
        <f t="shared" si="8"/>
        <v>430.27</v>
      </c>
      <c r="I110">
        <f t="shared" si="9"/>
        <v>430.27</v>
      </c>
    </row>
    <row r="111" spans="1:9" ht="90">
      <c r="A111" s="549">
        <v>20804</v>
      </c>
      <c r="B111" s="247" t="s">
        <v>1141</v>
      </c>
      <c r="C111" s="227" t="s">
        <v>110</v>
      </c>
      <c r="D111" s="629">
        <v>416.82</v>
      </c>
      <c r="E111" s="56" t="str">
        <f t="shared" si="5"/>
        <v>REFEITÓRIO COM PAREDES DE CHAPA DE COMPENS. 12MM E PONTALETES 8X8CM, PISO CIMENT. E COBERT. DE TELHAS FIBROC. 6MM, INCL. PONTO DE LUZ E CX. DE INSPEÇÃO (CONS. 1.21M2/FUNC./TURNO), CONF. PROJETO (2 UTILIZAÇÃO)</v>
      </c>
      <c r="F111" s="56" t="str">
        <f t="shared" si="6"/>
        <v>M2</v>
      </c>
      <c r="G111">
        <f t="shared" si="7"/>
        <v>555.41</v>
      </c>
      <c r="H111">
        <f t="shared" si="8"/>
        <v>416.82</v>
      </c>
      <c r="I111">
        <f t="shared" si="9"/>
        <v>416.82</v>
      </c>
    </row>
    <row r="112" spans="1:9" ht="90">
      <c r="A112" s="385">
        <v>20805</v>
      </c>
      <c r="B112" s="247" t="s">
        <v>1142</v>
      </c>
      <c r="C112" s="227" t="s">
        <v>115</v>
      </c>
      <c r="D112" s="629">
        <v>12993.06</v>
      </c>
      <c r="E112" s="56" t="str">
        <f t="shared" si="5"/>
        <v>UNIDADE DE SANITÁRIO E VESTIÁRIO PARA ATÉ 20 FUNC. ÁREA 18.15M2, PAREDES DE CHAPA COMPENS. 12MM E PONTALETE 8X8CM, PISO CIMENTADO, COBERT. TELHA FIBROC. 6MM, INCL. INST. DE LUZ E CX. DE INSPEÇÃO, CONF. PROJETO (2 UTILIZAÇÕES)</v>
      </c>
      <c r="F112" s="56" t="str">
        <f t="shared" si="6"/>
        <v>UND</v>
      </c>
      <c r="G112">
        <f t="shared" si="7"/>
        <v>17313.25</v>
      </c>
      <c r="H112">
        <f t="shared" si="8"/>
        <v>12993.06</v>
      </c>
      <c r="I112">
        <f t="shared" si="9"/>
        <v>12993.06</v>
      </c>
    </row>
    <row r="113" spans="1:9" ht="90">
      <c r="A113" s="385">
        <v>20806</v>
      </c>
      <c r="B113" s="247" t="s">
        <v>1143</v>
      </c>
      <c r="C113" s="227" t="s">
        <v>115</v>
      </c>
      <c r="D113" s="629">
        <v>19575.919999999998</v>
      </c>
      <c r="E113" s="56" t="str">
        <f t="shared" si="5"/>
        <v>UNIDADE DE SANITÁRIO E VESTIÁRIO DE 20 A 40 FUNC. ÁREA 25.40M2, PAREDES DE CHAPA COMPENS. 12MM E PONTALETE 8X8CM, PISO CIMENTADO, COBERT. TELHA FIBROC. 6MM, INCL. INST. DE LUZ E CX. DE INSPEÇÃO, CONF. PROJETO (2 UTILIZAÇÕES)</v>
      </c>
      <c r="F113" s="56" t="str">
        <f t="shared" si="6"/>
        <v>UND</v>
      </c>
      <c r="G113">
        <f t="shared" si="7"/>
        <v>26084.91</v>
      </c>
      <c r="H113">
        <f t="shared" si="8"/>
        <v>19575.919999999998</v>
      </c>
      <c r="I113">
        <f t="shared" si="9"/>
        <v>19575.919999999998</v>
      </c>
    </row>
    <row r="114" spans="1:9" ht="90">
      <c r="A114" s="385">
        <v>20807</v>
      </c>
      <c r="B114" s="247" t="s">
        <v>1144</v>
      </c>
      <c r="C114" s="227" t="s">
        <v>115</v>
      </c>
      <c r="D114" s="247">
        <v>24324.37</v>
      </c>
      <c r="E114" s="56" t="str">
        <f t="shared" si="5"/>
        <v>UNIDADE DE SANITÁRIO E VESTIÁRIO DE 40 A 60 FUNC. ÁREA 33.90M2, PAREDES DE CHAPA COMPENS. 12MM E PONTALETE 8X8CM, PISO CIMENTADO, COBERT. TELHA FIBROC. 6MM, INCL. INST. DE LUZ E CX. DE INSPEÇÃO, CONF. PROJETO (2 UTILIZAÇÕES)</v>
      </c>
      <c r="F114" s="56" t="str">
        <f t="shared" si="6"/>
        <v>UND</v>
      </c>
      <c r="G114">
        <f t="shared" si="7"/>
        <v>32412.22</v>
      </c>
      <c r="H114">
        <f t="shared" si="8"/>
        <v>24324.37</v>
      </c>
      <c r="I114">
        <f t="shared" si="9"/>
        <v>24324.37</v>
      </c>
    </row>
    <row r="115" spans="1:9" ht="90">
      <c r="A115" s="385">
        <v>20808</v>
      </c>
      <c r="B115" s="247" t="s">
        <v>1145</v>
      </c>
      <c r="C115" s="227" t="s">
        <v>110</v>
      </c>
      <c r="D115" s="247">
        <v>155.37</v>
      </c>
      <c r="E115" s="56" t="str">
        <f t="shared" si="5"/>
        <v>GALPÃO PARA SERRARIA E CARPINTARIA ÁREA 12.00M2, EM PEÇAS DE MADEIRA 8X8CM E CONTRAVENTAMENTO DE 5X7CM, COBERTURA DE TELHAS DE FIBROC. DE 6MM, INCLUSIVE PONTO E CABO DE ALIMENTAÇÃO DA MÁQUINA, CONF. PROJETO (2 UTILIZAÇÕES)</v>
      </c>
      <c r="F115" s="56" t="str">
        <f t="shared" si="6"/>
        <v>M2</v>
      </c>
      <c r="G115">
        <f t="shared" si="7"/>
        <v>207.03</v>
      </c>
      <c r="H115">
        <f t="shared" si="8"/>
        <v>155.37</v>
      </c>
      <c r="I115">
        <f t="shared" si="9"/>
        <v>155.37</v>
      </c>
    </row>
    <row r="116" spans="1:9" ht="90">
      <c r="A116" s="385">
        <v>20809</v>
      </c>
      <c r="B116" s="247" t="s">
        <v>1146</v>
      </c>
      <c r="C116" s="227" t="s">
        <v>110</v>
      </c>
      <c r="D116" s="629">
        <v>212.03</v>
      </c>
      <c r="E116" s="56" t="str">
        <f t="shared" si="5"/>
        <v>GALPÃO PARA CORTE E ARMAÇÃO COM ÁREA DE 6.00M2, DE PEÇAS DE MADEIRA 8X8CM E CONTRAVENTAMENTO DE 5X7CM, COBERTURA DE TELHAS DE FIBROC. DE 6MM, INCLUSIVE PONTO E CABO DE ALIMENTAÇÃO DA MÁQUINA, CONF. PROJETO (2 UTILIZAÇÕES)</v>
      </c>
      <c r="F116" s="56" t="str">
        <f t="shared" si="6"/>
        <v>M2</v>
      </c>
      <c r="G116">
        <f t="shared" si="7"/>
        <v>282.52999999999997</v>
      </c>
      <c r="H116">
        <f t="shared" si="8"/>
        <v>212.03</v>
      </c>
      <c r="I116">
        <f t="shared" si="9"/>
        <v>212.03</v>
      </c>
    </row>
    <row r="117" spans="1:9" ht="60">
      <c r="A117" s="549">
        <v>20810</v>
      </c>
      <c r="B117" s="247" t="s">
        <v>2078</v>
      </c>
      <c r="C117" s="227" t="s">
        <v>115</v>
      </c>
      <c r="D117" s="629">
        <v>1240.81</v>
      </c>
      <c r="E117" s="56" t="str">
        <f t="shared" si="5"/>
        <v>RESERVATÓRIO DE POLIESTILENO DE 500 L, INCL. SUPORTE EM MADEIRA DE 7X12CM E 5X7CM, ELEVADO DE 4M, CONFORME PROJETO (2 UTILIZAÇÕES)</v>
      </c>
      <c r="F117" s="56" t="str">
        <f t="shared" si="6"/>
        <v>UND</v>
      </c>
      <c r="G117">
        <f t="shared" si="7"/>
        <v>1653.38</v>
      </c>
      <c r="H117">
        <f t="shared" si="8"/>
        <v>1240.81</v>
      </c>
      <c r="I117">
        <f t="shared" si="9"/>
        <v>1240.81</v>
      </c>
    </row>
    <row r="118" spans="1:9" ht="60">
      <c r="A118" s="549">
        <v>20811</v>
      </c>
      <c r="B118" s="247" t="s">
        <v>2079</v>
      </c>
      <c r="C118" s="227" t="s">
        <v>115</v>
      </c>
      <c r="D118" s="247">
        <v>1419.79</v>
      </c>
      <c r="E118" s="56" t="str">
        <f t="shared" si="5"/>
        <v>RESERVATÓRIO DE POLIESTILENO DE 1000 L, INCLUSIVE SUPORTE EM MADEIRA DE 7X12CM E 5X7CM, ELEVADO DE 4M, CONFORME PROJETO (2 UTILIZAÇÕES)</v>
      </c>
      <c r="F118" s="56" t="str">
        <f t="shared" si="6"/>
        <v>UND</v>
      </c>
      <c r="G118">
        <f t="shared" si="7"/>
        <v>1891.87</v>
      </c>
      <c r="H118">
        <f t="shared" si="8"/>
        <v>1419.79</v>
      </c>
      <c r="I118">
        <f t="shared" si="9"/>
        <v>1419.79</v>
      </c>
    </row>
    <row r="119" spans="1:9" ht="75">
      <c r="A119" s="384">
        <v>20812</v>
      </c>
      <c r="B119" s="246" t="s">
        <v>18091</v>
      </c>
      <c r="C119" s="227" t="s">
        <v>112</v>
      </c>
      <c r="D119" s="247">
        <v>36.72</v>
      </c>
      <c r="E119" s="56" t="str">
        <f t="shared" si="5"/>
        <v>REDE DE ÁGUA, COM PADRÃO DE ENTRADA DÁGUA DIÂM. 3/4", CONF. ESPEC. CESAN, INCL. TUBOS E CONEXÕES PARA ALIMENTAÇÃO, DISTRIBUIÇÃO, EXTRAVASOR E LIMPEZA, CONS. O PADRÃO A 25M, CONF. PROJETO (2 UTILIZAÇÕES)</v>
      </c>
      <c r="F119" s="56" t="str">
        <f t="shared" si="6"/>
        <v>M</v>
      </c>
      <c r="G119">
        <f t="shared" si="7"/>
        <v>48.93</v>
      </c>
      <c r="H119">
        <f t="shared" si="8"/>
        <v>36.72</v>
      </c>
      <c r="I119">
        <f t="shared" si="9"/>
        <v>36.72</v>
      </c>
    </row>
    <row r="120" spans="1:9">
      <c r="A120" s="384">
        <v>3</v>
      </c>
      <c r="B120" s="246" t="s">
        <v>36</v>
      </c>
      <c r="C120" s="227"/>
      <c r="D120" s="247"/>
      <c r="E120" s="56" t="str">
        <f t="shared" si="5"/>
        <v>MOVIMENTO DE TERRA</v>
      </c>
      <c r="F120" s="56" t="str">
        <f t="shared" si="6"/>
        <v/>
      </c>
      <c r="G120">
        <f t="shared" si="7"/>
        <v>0</v>
      </c>
      <c r="H120">
        <f t="shared" si="8"/>
        <v>0</v>
      </c>
      <c r="I120">
        <f t="shared" si="9"/>
        <v>0</v>
      </c>
    </row>
    <row r="121" spans="1:9">
      <c r="A121" s="550">
        <v>301</v>
      </c>
      <c r="B121" s="247" t="s">
        <v>1147</v>
      </c>
      <c r="C121" s="227"/>
      <c r="D121" s="247"/>
      <c r="E121" s="56" t="str">
        <f t="shared" si="5"/>
        <v>ESCAVAÇÕES</v>
      </c>
      <c r="F121" s="56" t="str">
        <f t="shared" si="6"/>
        <v/>
      </c>
      <c r="G121">
        <f t="shared" si="7"/>
        <v>0</v>
      </c>
      <c r="H121">
        <f t="shared" si="8"/>
        <v>0</v>
      </c>
      <c r="I121">
        <f>D121/(1+$E$1)</f>
        <v>0</v>
      </c>
    </row>
    <row r="122" spans="1:9" ht="30">
      <c r="A122" s="385">
        <v>30101</v>
      </c>
      <c r="B122" s="247" t="s">
        <v>1148</v>
      </c>
      <c r="C122" s="227" t="s">
        <v>1061</v>
      </c>
      <c r="D122" s="247">
        <v>54.86</v>
      </c>
      <c r="E122" s="56" t="str">
        <f t="shared" si="5"/>
        <v>ESCAVAÇÃO MANUAL EM MATERIAL DE 1A. CATEGORIA, ATÉ 1.50 M DE PROFUNDIDADE</v>
      </c>
      <c r="F122" s="56" t="str">
        <f t="shared" si="6"/>
        <v>M3</v>
      </c>
      <c r="G122">
        <f t="shared" si="7"/>
        <v>73.099999999999994</v>
      </c>
      <c r="H122">
        <f t="shared" si="8"/>
        <v>54.86</v>
      </c>
      <c r="I122">
        <f t="shared" si="9"/>
        <v>54.86</v>
      </c>
    </row>
    <row r="123" spans="1:9" ht="30">
      <c r="A123" s="385">
        <v>30102</v>
      </c>
      <c r="B123" s="247" t="s">
        <v>1149</v>
      </c>
      <c r="C123" s="227" t="s">
        <v>1061</v>
      </c>
      <c r="D123" s="247">
        <v>92.84</v>
      </c>
      <c r="E123" s="56" t="str">
        <f t="shared" si="5"/>
        <v>ESCAVAÇÃO MANUAL EM MATERIAL DE 2A. CATEGORIA, ATÉ 1.50 M DE PROFUNDIDADE</v>
      </c>
      <c r="F123" s="56" t="str">
        <f t="shared" si="6"/>
        <v>M3</v>
      </c>
      <c r="G123">
        <f t="shared" si="7"/>
        <v>123.71</v>
      </c>
      <c r="H123">
        <f t="shared" si="8"/>
        <v>92.84</v>
      </c>
      <c r="I123">
        <f t="shared" si="9"/>
        <v>92.84</v>
      </c>
    </row>
    <row r="124" spans="1:9" ht="30">
      <c r="A124" s="385">
        <v>30103</v>
      </c>
      <c r="B124" s="247" t="s">
        <v>1150</v>
      </c>
      <c r="C124" s="227" t="s">
        <v>1061</v>
      </c>
      <c r="D124" s="247">
        <v>15.32</v>
      </c>
      <c r="E124" s="56" t="str">
        <f t="shared" si="5"/>
        <v>ESCAVAÇÃO MECÂNICA EM MATERIAL DE 1A. CATEGORIA</v>
      </c>
      <c r="F124" s="56" t="str">
        <f t="shared" si="6"/>
        <v>M3</v>
      </c>
      <c r="G124">
        <f t="shared" si="7"/>
        <v>20.41</v>
      </c>
      <c r="H124">
        <f t="shared" si="8"/>
        <v>15.32</v>
      </c>
      <c r="I124">
        <f t="shared" si="9"/>
        <v>15.32</v>
      </c>
    </row>
    <row r="125" spans="1:9" ht="30">
      <c r="A125" s="385">
        <v>30104</v>
      </c>
      <c r="B125" s="247" t="s">
        <v>1151</v>
      </c>
      <c r="C125" s="227" t="s">
        <v>1061</v>
      </c>
      <c r="D125" s="247">
        <v>21.42</v>
      </c>
      <c r="E125" s="56" t="str">
        <f t="shared" si="5"/>
        <v>ESCAVAÇÃO MECÂNICA EM MATERIAL DE 2A. CATEGORIA</v>
      </c>
      <c r="F125" s="56" t="str">
        <f t="shared" si="6"/>
        <v>M3</v>
      </c>
      <c r="G125">
        <f t="shared" si="7"/>
        <v>28.54</v>
      </c>
      <c r="H125">
        <f t="shared" si="8"/>
        <v>21.42</v>
      </c>
      <c r="I125">
        <f t="shared" si="9"/>
        <v>21.42</v>
      </c>
    </row>
    <row r="126" spans="1:9" ht="30">
      <c r="A126" s="384">
        <v>30119</v>
      </c>
      <c r="B126" s="246" t="s">
        <v>1152</v>
      </c>
      <c r="C126" s="227" t="s">
        <v>110</v>
      </c>
      <c r="D126" s="247">
        <v>28.7</v>
      </c>
      <c r="E126" s="56" t="str">
        <f t="shared" si="5"/>
        <v>APILOAMENTO DO FUNDO DE VALA COM MAÇO DE 30 A 60KG</v>
      </c>
      <c r="F126" s="56" t="str">
        <f t="shared" si="6"/>
        <v>M2</v>
      </c>
      <c r="G126">
        <f t="shared" si="7"/>
        <v>38.24</v>
      </c>
      <c r="H126">
        <f t="shared" si="8"/>
        <v>28.7</v>
      </c>
      <c r="I126">
        <f t="shared" si="9"/>
        <v>28.7</v>
      </c>
    </row>
    <row r="127" spans="1:9">
      <c r="A127" s="385">
        <v>302</v>
      </c>
      <c r="B127" s="247" t="s">
        <v>1153</v>
      </c>
      <c r="C127" s="227"/>
      <c r="D127" s="247"/>
      <c r="E127" s="56" t="str">
        <f t="shared" si="5"/>
        <v>REATERRO E COMPACTAÇÃO</v>
      </c>
      <c r="F127" s="56" t="str">
        <f t="shared" si="6"/>
        <v/>
      </c>
      <c r="G127">
        <f t="shared" si="7"/>
        <v>0</v>
      </c>
      <c r="H127">
        <f t="shared" si="8"/>
        <v>0</v>
      </c>
      <c r="I127">
        <f t="shared" si="9"/>
        <v>0</v>
      </c>
    </row>
    <row r="128" spans="1:9" ht="30">
      <c r="A128" s="385">
        <v>30201</v>
      </c>
      <c r="B128" s="247" t="s">
        <v>1154</v>
      </c>
      <c r="C128" s="227" t="s">
        <v>1061</v>
      </c>
      <c r="D128" s="247">
        <v>59.08</v>
      </c>
      <c r="E128" s="56" t="str">
        <f t="shared" si="5"/>
        <v>REATERRO APILOADO DE CAVAS DE FUNDAÇÃO, EM CAMADAS DE 20 CM</v>
      </c>
      <c r="F128" s="56" t="str">
        <f t="shared" si="6"/>
        <v>M3</v>
      </c>
      <c r="G128">
        <f t="shared" si="7"/>
        <v>78.72</v>
      </c>
      <c r="H128">
        <f t="shared" si="8"/>
        <v>59.08</v>
      </c>
      <c r="I128">
        <f t="shared" si="9"/>
        <v>59.08</v>
      </c>
    </row>
    <row r="129" spans="1:9" ht="45">
      <c r="A129" s="385">
        <v>30202</v>
      </c>
      <c r="B129" s="247" t="s">
        <v>1155</v>
      </c>
      <c r="C129" s="227" t="s">
        <v>1061</v>
      </c>
      <c r="D129" s="247">
        <v>161</v>
      </c>
      <c r="E129" s="56" t="str">
        <f t="shared" ref="E129:E192" si="10">UPPER(B129)</f>
        <v>MATERIAL PARA ATERRO - AREIA LIMPA (FORNECIMENTO JÁ CONSIDERADO 15% DE EMPOLAMENTO)</v>
      </c>
      <c r="F129" s="56" t="str">
        <f t="shared" ref="F129:F192" si="11">UPPER(C129)</f>
        <v>M3</v>
      </c>
      <c r="G129">
        <f t="shared" si="7"/>
        <v>214.53</v>
      </c>
      <c r="H129">
        <f t="shared" si="8"/>
        <v>161</v>
      </c>
      <c r="I129">
        <f t="shared" si="9"/>
        <v>161</v>
      </c>
    </row>
    <row r="130" spans="1:9" ht="30">
      <c r="A130" s="385">
        <v>30203</v>
      </c>
      <c r="B130" s="247" t="s">
        <v>1156</v>
      </c>
      <c r="C130" s="227" t="s">
        <v>1061</v>
      </c>
      <c r="D130" s="247">
        <v>245.91</v>
      </c>
      <c r="E130" s="56" t="str">
        <f t="shared" si="10"/>
        <v>LASTRO DE BRITA 3 E 4, APILOADO MANUALMENTE</v>
      </c>
      <c r="F130" s="56" t="str">
        <f t="shared" si="11"/>
        <v>M3</v>
      </c>
      <c r="G130">
        <f t="shared" si="7"/>
        <v>327.68</v>
      </c>
      <c r="H130">
        <f t="shared" si="8"/>
        <v>245.91</v>
      </c>
      <c r="I130">
        <f t="shared" si="9"/>
        <v>245.91</v>
      </c>
    </row>
    <row r="131" spans="1:9">
      <c r="A131" s="385">
        <v>30204</v>
      </c>
      <c r="B131" s="247" t="s">
        <v>1157</v>
      </c>
      <c r="C131" s="227" t="s">
        <v>1061</v>
      </c>
      <c r="D131" s="247">
        <v>220.08</v>
      </c>
      <c r="E131" s="56" t="str">
        <f t="shared" si="10"/>
        <v>LASTRO DE AREIA</v>
      </c>
      <c r="F131" s="56" t="str">
        <f t="shared" si="11"/>
        <v>M3</v>
      </c>
      <c r="G131">
        <f t="shared" si="7"/>
        <v>293.26</v>
      </c>
      <c r="H131">
        <f t="shared" si="8"/>
        <v>220.08</v>
      </c>
      <c r="I131">
        <f t="shared" si="9"/>
        <v>220.08</v>
      </c>
    </row>
    <row r="132" spans="1:9" ht="60">
      <c r="A132" s="385">
        <v>30206</v>
      </c>
      <c r="B132" s="247" t="s">
        <v>2008</v>
      </c>
      <c r="C132" s="227" t="s">
        <v>1061</v>
      </c>
      <c r="D132" s="247">
        <v>191.33</v>
      </c>
      <c r="E132" s="56" t="str">
        <f t="shared" si="10"/>
        <v>ATERRO MANUAL PARA REGULARIZAÇÃO DO TERRENO EM AREIA, INCLUSIVE ADENSAMENTO HIDRÁULICO E FORNECIMENTO DO MATERIAL (MÁXIMO DE 100M3)</v>
      </c>
      <c r="F132" s="56" t="str">
        <f t="shared" si="11"/>
        <v>M3</v>
      </c>
      <c r="G132">
        <f>ROUND(H132*(1+$G$1),2)</f>
        <v>254.95</v>
      </c>
      <c r="H132">
        <f t="shared" si="8"/>
        <v>191.33</v>
      </c>
      <c r="I132">
        <f t="shared" si="9"/>
        <v>191.33</v>
      </c>
    </row>
    <row r="133" spans="1:9" ht="60">
      <c r="A133" s="385">
        <v>30208</v>
      </c>
      <c r="B133" s="247" t="s">
        <v>2009</v>
      </c>
      <c r="C133" s="227" t="s">
        <v>1061</v>
      </c>
      <c r="D133" s="247">
        <v>145.29</v>
      </c>
      <c r="E133" s="56" t="str">
        <f t="shared" si="10"/>
        <v>ATERRO MANUAL PARA REGULARIZAÇÃO DO TERRENO EM ARGILA, INCLUSIVE ADENSAMENTO MANUAL E FORNECIMENTO DO MATERIAL (MÁXIMO DE 100M3)</v>
      </c>
      <c r="F133" s="56" t="str">
        <f t="shared" si="11"/>
        <v>M3</v>
      </c>
      <c r="G133">
        <f>ROUND(H133*(1+$G$1),2)</f>
        <v>193.6</v>
      </c>
      <c r="H133">
        <f t="shared" si="8"/>
        <v>145.29</v>
      </c>
      <c r="I133">
        <f t="shared" si="9"/>
        <v>145.29</v>
      </c>
    </row>
    <row r="134" spans="1:9" ht="30">
      <c r="A134" s="385">
        <v>30209</v>
      </c>
      <c r="B134" s="247" t="s">
        <v>1158</v>
      </c>
      <c r="C134" s="227" t="s">
        <v>1061</v>
      </c>
      <c r="D134" s="247">
        <v>169.17</v>
      </c>
      <c r="E134" s="56" t="str">
        <f t="shared" si="10"/>
        <v>ATERRO COM AREIA EM ÁREAS DE CALÇADA, INCLUSIVE FORNECIMENTO E ADENSAMENTO</v>
      </c>
      <c r="F134" s="56" t="str">
        <f t="shared" si="11"/>
        <v>M3</v>
      </c>
      <c r="G134">
        <f>ROUND(H134*(1+$G$1),2)</f>
        <v>225.42</v>
      </c>
      <c r="H134">
        <f t="shared" si="8"/>
        <v>169.17</v>
      </c>
      <c r="I134">
        <f t="shared" si="9"/>
        <v>169.17</v>
      </c>
    </row>
    <row r="135" spans="1:9" ht="45">
      <c r="A135" s="385">
        <v>30210</v>
      </c>
      <c r="B135" s="247" t="s">
        <v>1159</v>
      </c>
      <c r="C135" s="227" t="s">
        <v>1061</v>
      </c>
      <c r="D135" s="247">
        <v>31.52</v>
      </c>
      <c r="E135" s="56" t="str">
        <f t="shared" si="10"/>
        <v>ATERRO COMPACTADO UTILIZANDO COMPACTADOR DE PLACA VIBRATÓRIA COM REAPROVEITAMENTO DO MATERIAL</v>
      </c>
      <c r="F135" s="56" t="str">
        <f t="shared" si="11"/>
        <v>M3</v>
      </c>
      <c r="G135">
        <f t="shared" si="7"/>
        <v>42</v>
      </c>
      <c r="H135">
        <f t="shared" si="8"/>
        <v>31.52</v>
      </c>
      <c r="I135">
        <f t="shared" si="9"/>
        <v>31.52</v>
      </c>
    </row>
    <row r="136" spans="1:9">
      <c r="A136" s="384">
        <v>30211</v>
      </c>
      <c r="B136" s="246" t="s">
        <v>1160</v>
      </c>
      <c r="C136" s="227" t="s">
        <v>1061</v>
      </c>
      <c r="D136" s="247">
        <v>7.6</v>
      </c>
      <c r="E136" s="56" t="str">
        <f t="shared" si="10"/>
        <v>REATERRO DE VALAS, EXCLUSIVE COMPACTAÇÃO</v>
      </c>
      <c r="F136" s="56" t="str">
        <f t="shared" si="11"/>
        <v>M3</v>
      </c>
      <c r="G136">
        <f t="shared" ref="G136:G199" si="12">ROUND(H136*(1+$G$1),2)</f>
        <v>10.130000000000001</v>
      </c>
      <c r="H136">
        <f t="shared" ref="H136:H199" si="13">I136</f>
        <v>7.6</v>
      </c>
      <c r="I136">
        <f t="shared" ref="I136:I199" si="14">ROUND(D136/(1+$E$1),2)</f>
        <v>7.6</v>
      </c>
    </row>
    <row r="137" spans="1:9">
      <c r="A137" s="550">
        <v>303</v>
      </c>
      <c r="B137" s="247" t="s">
        <v>1161</v>
      </c>
      <c r="C137" s="227"/>
      <c r="D137" s="247"/>
      <c r="E137" s="56" t="str">
        <f t="shared" si="10"/>
        <v>TRANSPORTES</v>
      </c>
      <c r="F137" s="56" t="str">
        <f t="shared" si="11"/>
        <v/>
      </c>
      <c r="G137">
        <f t="shared" si="12"/>
        <v>0</v>
      </c>
      <c r="H137">
        <f t="shared" si="13"/>
        <v>0</v>
      </c>
      <c r="I137">
        <f t="shared" si="14"/>
        <v>0</v>
      </c>
    </row>
    <row r="138" spans="1:9" ht="75">
      <c r="A138" s="385">
        <v>30304</v>
      </c>
      <c r="B138" s="247" t="s">
        <v>1162</v>
      </c>
      <c r="C138" s="227" t="s">
        <v>1061</v>
      </c>
      <c r="D138" s="247">
        <v>71.930000000000007</v>
      </c>
      <c r="E138" s="56" t="str">
        <f t="shared" si="10"/>
        <v>ÍNDICE DE PREÇO PARA REMOÇÃO DE ENTULHO DECORRENTE DA EXECUÇÃO DE OBRAS (CLASSE A CONAMA - NBR 10.004 - CLASSE II-B), INCLUINDO ALUGUEL DA CAÇAMBA, CARGA, TRANSPORTE E DESCARGA EM ÁREA LICENCIADA</v>
      </c>
      <c r="F138" s="56" t="str">
        <f t="shared" si="11"/>
        <v>M3</v>
      </c>
      <c r="G138">
        <f t="shared" si="12"/>
        <v>95.85</v>
      </c>
      <c r="H138">
        <f t="shared" si="13"/>
        <v>71.930000000000007</v>
      </c>
      <c r="I138">
        <f t="shared" si="14"/>
        <v>71.930000000000007</v>
      </c>
    </row>
    <row r="139" spans="1:9" ht="75">
      <c r="A139" s="385">
        <v>30305</v>
      </c>
      <c r="B139" s="247" t="s">
        <v>1163</v>
      </c>
      <c r="C139" s="227" t="s">
        <v>115</v>
      </c>
      <c r="D139" s="247">
        <v>25.32</v>
      </c>
      <c r="E139" s="56" t="str">
        <f t="shared" si="10"/>
        <v>TRANSPORTE DE MATERIAL ENCOSTA ACIMA, SERVIÇO INTEIRAMENTE MANUAL, A 10M DE DISTÂNCIA, CONSIDERADOS AO LONGO DA ENCOSTA, INCLUSIVE CARGA E DESCARGA (TXDAM)</v>
      </c>
      <c r="F139" s="56" t="str">
        <f t="shared" si="11"/>
        <v>UND</v>
      </c>
      <c r="G139">
        <f t="shared" si="12"/>
        <v>33.74</v>
      </c>
      <c r="H139">
        <f t="shared" si="13"/>
        <v>25.32</v>
      </c>
      <c r="I139">
        <f t="shared" si="14"/>
        <v>25.32</v>
      </c>
    </row>
    <row r="140" spans="1:9" ht="75">
      <c r="A140" s="384">
        <v>30306</v>
      </c>
      <c r="B140" s="246" t="s">
        <v>1164</v>
      </c>
      <c r="C140" s="227" t="s">
        <v>115</v>
      </c>
      <c r="D140" s="247">
        <v>16.88</v>
      </c>
      <c r="E140" s="56" t="str">
        <f t="shared" si="10"/>
        <v>TRANSPORTE DE MATERIAL ENCOSTA ABAIXO, SERVIÇO INTEIRAMENTE MANUAL, A 10M DE DISTÂNCIA, CONSIDERADOS AO LONGO DA ENCOSTA, INCLUSIVE CARGA E DESCARGA (TXDAM)</v>
      </c>
      <c r="F140" s="56" t="str">
        <f t="shared" si="11"/>
        <v>UND</v>
      </c>
      <c r="G140">
        <f t="shared" si="12"/>
        <v>22.49</v>
      </c>
      <c r="H140">
        <f t="shared" si="13"/>
        <v>16.88</v>
      </c>
      <c r="I140">
        <f t="shared" si="14"/>
        <v>16.88</v>
      </c>
    </row>
    <row r="141" spans="1:9">
      <c r="A141" s="384">
        <v>4</v>
      </c>
      <c r="B141" s="246" t="s">
        <v>1165</v>
      </c>
      <c r="C141" s="227"/>
      <c r="D141" s="247"/>
      <c r="E141" s="56" t="str">
        <f t="shared" si="10"/>
        <v>ESTRUTURAS</v>
      </c>
      <c r="F141" s="56" t="str">
        <f t="shared" si="11"/>
        <v/>
      </c>
      <c r="G141">
        <f t="shared" si="12"/>
        <v>0</v>
      </c>
      <c r="H141">
        <f t="shared" si="13"/>
        <v>0</v>
      </c>
      <c r="I141">
        <f t="shared" si="14"/>
        <v>0</v>
      </c>
    </row>
    <row r="142" spans="1:9">
      <c r="A142" s="385">
        <v>402</v>
      </c>
      <c r="B142" s="247" t="s">
        <v>1166</v>
      </c>
      <c r="C142" s="227"/>
      <c r="D142" s="247"/>
      <c r="E142" s="56" t="str">
        <f t="shared" si="10"/>
        <v>INFRA-ESTRUTURA (FUNDAÇÃO)</v>
      </c>
      <c r="F142" s="56" t="str">
        <f t="shared" si="11"/>
        <v/>
      </c>
      <c r="G142">
        <f t="shared" si="12"/>
        <v>0</v>
      </c>
      <c r="H142">
        <f t="shared" si="13"/>
        <v>0</v>
      </c>
      <c r="I142">
        <f t="shared" si="14"/>
        <v>0</v>
      </c>
    </row>
    <row r="143" spans="1:9" ht="45">
      <c r="A143" s="550">
        <v>40202</v>
      </c>
      <c r="B143" s="247" t="s">
        <v>1167</v>
      </c>
      <c r="C143" s="227" t="s">
        <v>1061</v>
      </c>
      <c r="D143" s="247">
        <v>680.25</v>
      </c>
      <c r="E143" s="56" t="str">
        <f t="shared" si="10"/>
        <v>FORNECIMENTO, PREPARO E APLICAÇÃO DE CONCRETO CICLÓPICO FCK=15MPA COM 30% DE PEDRA DE MÃO</v>
      </c>
      <c r="F143" s="56" t="str">
        <f t="shared" si="11"/>
        <v>M3</v>
      </c>
      <c r="G143">
        <f t="shared" si="12"/>
        <v>906.43</v>
      </c>
      <c r="H143">
        <f t="shared" si="13"/>
        <v>680.25</v>
      </c>
      <c r="I143">
        <f t="shared" si="14"/>
        <v>680.25</v>
      </c>
    </row>
    <row r="144" spans="1:9" ht="75">
      <c r="A144" s="385">
        <v>40206</v>
      </c>
      <c r="B144" s="247" t="s">
        <v>1168</v>
      </c>
      <c r="C144" s="227" t="s">
        <v>110</v>
      </c>
      <c r="D144" s="247">
        <v>85.17</v>
      </c>
      <c r="E144" s="56" t="str">
        <f t="shared" si="10"/>
        <v>FÔRMA DE TÁBUA DE MADEIRA DE 2.5 X 30.0 CM PARA FUNDAÇÕES, LEVANDO-SE EM CONTA A UTILIZAÇÃO 5 VEZES (INCLUIDO O MATERIAL, CORTE, MONTAGEM, ESCORAMENTO E DESFORMA)</v>
      </c>
      <c r="F144" s="56" t="str">
        <f t="shared" si="11"/>
        <v>M2</v>
      </c>
      <c r="G144">
        <f t="shared" si="12"/>
        <v>113.49</v>
      </c>
      <c r="H144">
        <f t="shared" si="13"/>
        <v>85.17</v>
      </c>
      <c r="I144">
        <f t="shared" si="14"/>
        <v>85.17</v>
      </c>
    </row>
    <row r="145" spans="1:9" ht="45">
      <c r="A145" s="385">
        <v>40224</v>
      </c>
      <c r="B145" s="247" t="s">
        <v>1169</v>
      </c>
      <c r="C145" s="227" t="s">
        <v>1061</v>
      </c>
      <c r="D145" s="247">
        <v>759.94</v>
      </c>
      <c r="E145" s="56" t="str">
        <f t="shared" si="10"/>
        <v>FORNECIMENTO, PREPARO E APLICAÇÃO DE CONCRETO FCK = 30 MPA (COM BRITA 1 E 2) - (5% DE PERDAS JÁ INCLUÍDO NO CUSTO)</v>
      </c>
      <c r="F145" s="56" t="str">
        <f t="shared" si="11"/>
        <v>M3</v>
      </c>
      <c r="G145">
        <f t="shared" si="12"/>
        <v>1012.62</v>
      </c>
      <c r="H145">
        <f t="shared" si="13"/>
        <v>759.94</v>
      </c>
      <c r="I145">
        <f t="shared" si="14"/>
        <v>759.94</v>
      </c>
    </row>
    <row r="146" spans="1:9" ht="60">
      <c r="A146" s="385">
        <v>40231</v>
      </c>
      <c r="B146" s="247" t="s">
        <v>1170</v>
      </c>
      <c r="C146" s="227" t="s">
        <v>1061</v>
      </c>
      <c r="D146" s="247">
        <v>668.17</v>
      </c>
      <c r="E146" s="56" t="str">
        <f t="shared" si="10"/>
        <v>FORNECIMENTO, PREPARO E APLICAÇÃO DE CONCRETO MAGRO COM CONSUMO MÍNIMO DE CIMENTO DE 250 KG/M3 (BRITA 1 E 2) - (5% DE PERDAS JÁ INCLUÍDO NO CUSTO)</v>
      </c>
      <c r="F146" s="56" t="str">
        <f t="shared" si="11"/>
        <v>M3</v>
      </c>
      <c r="G146">
        <f t="shared" si="12"/>
        <v>890.34</v>
      </c>
      <c r="H146">
        <f t="shared" si="13"/>
        <v>668.17</v>
      </c>
      <c r="I146">
        <f t="shared" si="14"/>
        <v>668.17</v>
      </c>
    </row>
    <row r="147" spans="1:9" ht="45">
      <c r="A147" s="385">
        <v>40233</v>
      </c>
      <c r="B147" s="247" t="s">
        <v>1171</v>
      </c>
      <c r="C147" s="227" t="s">
        <v>1061</v>
      </c>
      <c r="D147" s="247">
        <v>691.03</v>
      </c>
      <c r="E147" s="56" t="str">
        <f t="shared" si="10"/>
        <v>FORNECIMENTO, PREPARO E APLICAÇÃO DE CONCRETO FCK=15 MPA (BRITA 1 E 2) - (5% DE PERDAS JÁ INCLUÍDO NO CUSTO)</v>
      </c>
      <c r="F147" s="56" t="str">
        <f t="shared" si="11"/>
        <v>M3</v>
      </c>
      <c r="G147">
        <f t="shared" si="12"/>
        <v>920.8</v>
      </c>
      <c r="H147">
        <f t="shared" si="13"/>
        <v>691.03</v>
      </c>
      <c r="I147">
        <f t="shared" si="14"/>
        <v>691.03</v>
      </c>
    </row>
    <row r="148" spans="1:9" ht="45">
      <c r="A148" s="385">
        <v>40235</v>
      </c>
      <c r="B148" s="247" t="s">
        <v>1172</v>
      </c>
      <c r="C148" s="227" t="s">
        <v>1061</v>
      </c>
      <c r="D148" s="247">
        <v>713.23</v>
      </c>
      <c r="E148" s="56" t="str">
        <f t="shared" si="10"/>
        <v>FORNECIMENTO, PREPARO E APLICAÇÃO DE CONCRETO FCK=20 MPA (BRITA 1 E 2) - (5% DE PERDAS JÁ INCLUÍDO NO CUSTO)</v>
      </c>
      <c r="F148" s="56" t="str">
        <f t="shared" si="11"/>
        <v>M3</v>
      </c>
      <c r="G148">
        <f t="shared" si="12"/>
        <v>950.38</v>
      </c>
      <c r="H148">
        <f t="shared" si="13"/>
        <v>713.23</v>
      </c>
      <c r="I148">
        <f t="shared" si="14"/>
        <v>713.23</v>
      </c>
    </row>
    <row r="149" spans="1:9" ht="45">
      <c r="A149" s="385">
        <v>40237</v>
      </c>
      <c r="B149" s="247" t="s">
        <v>1173</v>
      </c>
      <c r="C149" s="227" t="s">
        <v>1061</v>
      </c>
      <c r="D149" s="247">
        <v>737.47</v>
      </c>
      <c r="E149" s="56" t="str">
        <f t="shared" si="10"/>
        <v>FORNECIMENTO, PREPARO E APLICAÇÃO DE CONCRETO FCK=25 MPA (BRITA 1 E 2) - (5% DE PERDAS JÁ INCLUÍDO NO CUSTO)</v>
      </c>
      <c r="F149" s="56" t="str">
        <f t="shared" si="11"/>
        <v>M3</v>
      </c>
      <c r="G149">
        <f t="shared" si="12"/>
        <v>982.68</v>
      </c>
      <c r="H149">
        <f t="shared" si="13"/>
        <v>737.47</v>
      </c>
      <c r="I149">
        <f t="shared" si="14"/>
        <v>737.47</v>
      </c>
    </row>
    <row r="150" spans="1:9" ht="60">
      <c r="A150" s="385">
        <v>40238</v>
      </c>
      <c r="B150" s="247" t="s">
        <v>1174</v>
      </c>
      <c r="C150" s="227" t="s">
        <v>110</v>
      </c>
      <c r="D150" s="247">
        <v>86.47</v>
      </c>
      <c r="E150" s="56" t="str">
        <f t="shared" si="10"/>
        <v>FÔRMA DE CHAPA COMPENSADA RESINADA 12MM, LEVANDO-SE EM CONTA A UTILIZAÇÃO 3 VEZES (INCLUIDO O MATERIAL, CORTE, MONTAGEM, ESCORAMENTO E DESFÔRMA)</v>
      </c>
      <c r="F150" s="56" t="str">
        <f t="shared" si="11"/>
        <v>M2</v>
      </c>
      <c r="G150">
        <f t="shared" si="12"/>
        <v>115.22</v>
      </c>
      <c r="H150">
        <f t="shared" si="13"/>
        <v>86.47</v>
      </c>
      <c r="I150">
        <f t="shared" si="14"/>
        <v>86.47</v>
      </c>
    </row>
    <row r="151" spans="1:9" ht="60">
      <c r="A151" s="530">
        <v>40239</v>
      </c>
      <c r="B151" s="247" t="s">
        <v>1175</v>
      </c>
      <c r="C151" s="227" t="s">
        <v>1061</v>
      </c>
      <c r="D151" s="247">
        <v>636.32000000000005</v>
      </c>
      <c r="E151" s="56" t="str">
        <f t="shared" si="10"/>
        <v>FORNECIMENTO E APLICAÇÃO DE CONCRETO USINADO FCK=20 MPA - CONSIDERANDO LANÇAMENTO MANUAL PARA INFRA-ESTRUTURA (5% DE PERDAS JÁ INCLUÍDO NO CUSTO)</v>
      </c>
      <c r="F151" s="56" t="str">
        <f t="shared" si="11"/>
        <v>M3</v>
      </c>
      <c r="G151">
        <f t="shared" si="12"/>
        <v>847.9</v>
      </c>
      <c r="H151">
        <f t="shared" si="13"/>
        <v>636.32000000000005</v>
      </c>
      <c r="I151">
        <f t="shared" si="14"/>
        <v>636.32000000000005</v>
      </c>
    </row>
    <row r="152" spans="1:9" ht="60">
      <c r="A152" s="385">
        <v>40240</v>
      </c>
      <c r="B152" s="247" t="s">
        <v>1176</v>
      </c>
      <c r="C152" s="227" t="s">
        <v>1061</v>
      </c>
      <c r="D152" s="247">
        <v>660.37</v>
      </c>
      <c r="E152" s="56" t="str">
        <f t="shared" si="10"/>
        <v>FORNECIMENTO E APLICAÇÃO DE CONCRETO USINADO FCK=25 MPA - CONSIDERANDO LANÇAMENTO MANUAL PARA INFRA-ESTRUTURA (5% DE PERDAS JÁ INCLUÍDO NO CUSTO)</v>
      </c>
      <c r="F152" s="56" t="str">
        <f t="shared" si="11"/>
        <v>M3</v>
      </c>
      <c r="G152">
        <f t="shared" si="12"/>
        <v>879.94</v>
      </c>
      <c r="H152">
        <f t="shared" si="13"/>
        <v>660.37</v>
      </c>
      <c r="I152">
        <f t="shared" si="14"/>
        <v>660.37</v>
      </c>
    </row>
    <row r="153" spans="1:9" ht="45">
      <c r="A153" s="385">
        <v>40243</v>
      </c>
      <c r="B153" s="247" t="s">
        <v>1177</v>
      </c>
      <c r="C153" s="227" t="s">
        <v>1178</v>
      </c>
      <c r="D153" s="247">
        <v>11.35</v>
      </c>
      <c r="E153" s="56" t="str">
        <f t="shared" si="10"/>
        <v>FORNECIMENTO, DOBRAGEM E COLOCAÇÃO EM FÔRMA, DE ARMADURA CA-50 A MÉDIA, DIÂMETRO DE 6.3 A 10.0 MM</v>
      </c>
      <c r="F153" s="56" t="str">
        <f t="shared" si="11"/>
        <v>KG</v>
      </c>
      <c r="G153">
        <f t="shared" si="12"/>
        <v>15.12</v>
      </c>
      <c r="H153">
        <f t="shared" si="13"/>
        <v>11.35</v>
      </c>
      <c r="I153">
        <f t="shared" si="14"/>
        <v>11.35</v>
      </c>
    </row>
    <row r="154" spans="1:9" ht="45">
      <c r="A154" s="385">
        <v>40245</v>
      </c>
      <c r="B154" s="247" t="s">
        <v>1179</v>
      </c>
      <c r="C154" s="227" t="s">
        <v>1178</v>
      </c>
      <c r="D154" s="247">
        <v>11.95</v>
      </c>
      <c r="E154" s="56" t="str">
        <f t="shared" si="10"/>
        <v>FORNECIMENTO, DOBRAGEM E COLOCAÇÃO EM FÔRMA, DE ARMADURA CA-50 A GROSSA DIÂMETRO DE 12.5 A 25.0 MM (1/2 A 1")</v>
      </c>
      <c r="F154" s="56" t="str">
        <f t="shared" si="11"/>
        <v>KG</v>
      </c>
      <c r="G154">
        <f t="shared" si="12"/>
        <v>15.92</v>
      </c>
      <c r="H154">
        <f t="shared" si="13"/>
        <v>11.95</v>
      </c>
      <c r="I154">
        <f t="shared" si="14"/>
        <v>11.95</v>
      </c>
    </row>
    <row r="155" spans="1:9" ht="45">
      <c r="A155" s="385">
        <v>40246</v>
      </c>
      <c r="B155" s="247" t="s">
        <v>1180</v>
      </c>
      <c r="C155" s="227" t="s">
        <v>1178</v>
      </c>
      <c r="D155" s="247">
        <v>12.12</v>
      </c>
      <c r="E155" s="56" t="str">
        <f t="shared" si="10"/>
        <v>FORNECIMENTO, DOBRAGEM E COLOCAÇÃO EM FÔRMA, DE ARMADURA CA-60 B FINA, DIÂMETRO DE 4.0 A 7.0MM</v>
      </c>
      <c r="F155" s="56" t="str">
        <f t="shared" si="11"/>
        <v>KG</v>
      </c>
      <c r="G155">
        <f t="shared" si="12"/>
        <v>16.149999999999999</v>
      </c>
      <c r="H155">
        <f t="shared" si="13"/>
        <v>12.12</v>
      </c>
      <c r="I155">
        <f t="shared" si="14"/>
        <v>12.12</v>
      </c>
    </row>
    <row r="156" spans="1:9" ht="60">
      <c r="A156" s="385">
        <v>40249</v>
      </c>
      <c r="B156" s="247" t="s">
        <v>1181</v>
      </c>
      <c r="C156" s="227" t="s">
        <v>110</v>
      </c>
      <c r="D156" s="247">
        <v>140</v>
      </c>
      <c r="E156" s="56" t="str">
        <f t="shared" si="10"/>
        <v>FÔRMA DE TÁBUA DE MADEIRA DE 2.5X30.0CM, LEVANDO-SE EM CONTA UTILIZAÇÃO 1 VEZ (INCLUINDO O MATERIAL, CORTE, MONTAGEM, ESCORAMENTO E DESFORMA)</v>
      </c>
      <c r="F156" s="56" t="str">
        <f t="shared" si="11"/>
        <v>M2</v>
      </c>
      <c r="G156">
        <f t="shared" si="12"/>
        <v>186.55</v>
      </c>
      <c r="H156">
        <f t="shared" si="13"/>
        <v>140</v>
      </c>
      <c r="I156">
        <f t="shared" si="14"/>
        <v>140</v>
      </c>
    </row>
    <row r="157" spans="1:9" ht="60">
      <c r="A157" s="385">
        <v>40250</v>
      </c>
      <c r="B157" s="247" t="s">
        <v>1182</v>
      </c>
      <c r="C157" s="227" t="s">
        <v>110</v>
      </c>
      <c r="D157" s="247">
        <v>105.9</v>
      </c>
      <c r="E157" s="56" t="str">
        <f t="shared" si="10"/>
        <v>FÔRMA DE TÁBUA DE MADEIRA DE 2.5X30.0CM, LEVANDO-SE EM CONTA UTILIZAÇÃO 3 VEZES (INCLUINDO O MATERIAL, CORTE, MONTAGEM, ESCORAMENTO E DESFORMA)</v>
      </c>
      <c r="F157" s="56" t="str">
        <f t="shared" si="11"/>
        <v>M2</v>
      </c>
      <c r="G157">
        <f t="shared" si="12"/>
        <v>141.11000000000001</v>
      </c>
      <c r="H157">
        <f t="shared" si="13"/>
        <v>105.9</v>
      </c>
      <c r="I157">
        <f t="shared" si="14"/>
        <v>105.9</v>
      </c>
    </row>
    <row r="158" spans="1:9" ht="75">
      <c r="A158" s="384">
        <v>40253</v>
      </c>
      <c r="B158" s="246" t="s">
        <v>1183</v>
      </c>
      <c r="C158" s="227" t="s">
        <v>1061</v>
      </c>
      <c r="D158" s="247">
        <v>678.85</v>
      </c>
      <c r="E158" s="56" t="str">
        <f t="shared" si="10"/>
        <v>FORNECIMENTO E APLICAÇÃO DE CONCRETO USINADO FCK=30 MPA - CONSIDERANDO LANÇAMENTO MANUAL PARA INFRA-ESTRUTURA (5% DE PERDAS JÁ INCLUÍDO NO CUSTO)</v>
      </c>
      <c r="F158" s="56" t="str">
        <f t="shared" si="11"/>
        <v>M3</v>
      </c>
      <c r="G158">
        <f t="shared" si="12"/>
        <v>904.57</v>
      </c>
      <c r="H158">
        <f t="shared" si="13"/>
        <v>678.85</v>
      </c>
      <c r="I158">
        <f t="shared" si="14"/>
        <v>678.85</v>
      </c>
    </row>
    <row r="159" spans="1:9">
      <c r="A159" s="385">
        <v>403</v>
      </c>
      <c r="B159" s="247" t="s">
        <v>1184</v>
      </c>
      <c r="C159" s="227"/>
      <c r="D159" s="247"/>
      <c r="E159" s="56" t="str">
        <f t="shared" si="10"/>
        <v>SUPER-ESTRUTURA</v>
      </c>
      <c r="F159" s="56" t="str">
        <f t="shared" si="11"/>
        <v/>
      </c>
      <c r="G159">
        <f t="shared" si="12"/>
        <v>0</v>
      </c>
      <c r="H159">
        <f t="shared" si="13"/>
        <v>0</v>
      </c>
      <c r="I159">
        <f t="shared" si="14"/>
        <v>0</v>
      </c>
    </row>
    <row r="160" spans="1:9" ht="45">
      <c r="A160" s="385">
        <v>40315</v>
      </c>
      <c r="B160" s="247" t="s">
        <v>1169</v>
      </c>
      <c r="C160" s="227" t="s">
        <v>1061</v>
      </c>
      <c r="D160" s="247">
        <v>867.02</v>
      </c>
      <c r="E160" s="56" t="str">
        <f t="shared" si="10"/>
        <v>FORNECIMENTO, PREPARO E APLICAÇÃO DE CONCRETO FCK = 30 MPA (COM BRITA 1 E 2) - (5% DE PERDAS JÁ INCLUÍDO NO CUSTO)</v>
      </c>
      <c r="F160" s="56" t="str">
        <f t="shared" si="11"/>
        <v>M3</v>
      </c>
      <c r="G160">
        <f t="shared" si="12"/>
        <v>1155.3</v>
      </c>
      <c r="H160">
        <f t="shared" si="13"/>
        <v>867.02</v>
      </c>
      <c r="I160">
        <f t="shared" si="14"/>
        <v>867.02</v>
      </c>
    </row>
    <row r="161" spans="1:9" ht="45">
      <c r="A161" s="385">
        <v>40320</v>
      </c>
      <c r="B161" s="247" t="s">
        <v>1171</v>
      </c>
      <c r="C161" s="227" t="s">
        <v>1061</v>
      </c>
      <c r="D161" s="247">
        <v>798.11</v>
      </c>
      <c r="E161" s="56" t="str">
        <f t="shared" si="10"/>
        <v>FORNECIMENTO, PREPARO E APLICAÇÃO DE CONCRETO FCK=15 MPA (BRITA 1 E 2) - (5% DE PERDAS JÁ INCLUÍDO NO CUSTO)</v>
      </c>
      <c r="F161" s="56" t="str">
        <f t="shared" si="11"/>
        <v>M3</v>
      </c>
      <c r="G161">
        <f t="shared" si="12"/>
        <v>1063.48</v>
      </c>
      <c r="H161">
        <f t="shared" si="13"/>
        <v>798.11</v>
      </c>
      <c r="I161">
        <f t="shared" si="14"/>
        <v>798.11</v>
      </c>
    </row>
    <row r="162" spans="1:9" ht="45">
      <c r="A162" s="385">
        <v>40322</v>
      </c>
      <c r="B162" s="247" t="s">
        <v>1172</v>
      </c>
      <c r="C162" s="227" t="s">
        <v>1061</v>
      </c>
      <c r="D162" s="247">
        <v>820.31</v>
      </c>
      <c r="E162" s="56" t="str">
        <f t="shared" si="10"/>
        <v>FORNECIMENTO, PREPARO E APLICAÇÃO DE CONCRETO FCK=20 MPA (BRITA 1 E 2) - (5% DE PERDAS JÁ INCLUÍDO NO CUSTO)</v>
      </c>
      <c r="F162" s="56" t="str">
        <f t="shared" si="11"/>
        <v>M3</v>
      </c>
      <c r="G162">
        <f t="shared" si="12"/>
        <v>1093.06</v>
      </c>
      <c r="H162">
        <f t="shared" si="13"/>
        <v>820.31</v>
      </c>
      <c r="I162">
        <f t="shared" si="14"/>
        <v>820.31</v>
      </c>
    </row>
    <row r="163" spans="1:9" ht="45">
      <c r="A163" s="385">
        <v>40324</v>
      </c>
      <c r="B163" s="247" t="s">
        <v>1173</v>
      </c>
      <c r="C163" s="227" t="s">
        <v>1061</v>
      </c>
      <c r="D163" s="247">
        <v>844.55</v>
      </c>
      <c r="E163" s="56" t="str">
        <f t="shared" si="10"/>
        <v>FORNECIMENTO, PREPARO E APLICAÇÃO DE CONCRETO FCK=25 MPA (BRITA 1 E 2) - (5% DE PERDAS JÁ INCLUÍDO NO CUSTO)</v>
      </c>
      <c r="F163" s="56" t="str">
        <f t="shared" si="11"/>
        <v>M3</v>
      </c>
      <c r="G163">
        <f t="shared" si="12"/>
        <v>1125.3599999999999</v>
      </c>
      <c r="H163">
        <f t="shared" si="13"/>
        <v>844.55</v>
      </c>
      <c r="I163">
        <f t="shared" si="14"/>
        <v>844.55</v>
      </c>
    </row>
    <row r="164" spans="1:9" ht="45">
      <c r="A164" s="385">
        <v>40328</v>
      </c>
      <c r="B164" s="247" t="s">
        <v>1177</v>
      </c>
      <c r="C164" s="227" t="s">
        <v>1178</v>
      </c>
      <c r="D164" s="247">
        <v>11.35</v>
      </c>
      <c r="E164" s="56" t="str">
        <f t="shared" si="10"/>
        <v>FORNECIMENTO, DOBRAGEM E COLOCAÇÃO EM FÔRMA, DE ARMADURA CA-50 A MÉDIA, DIÂMETRO DE 6.3 A 10.0 MM</v>
      </c>
      <c r="F164" s="56" t="str">
        <f t="shared" si="11"/>
        <v>KG</v>
      </c>
      <c r="G164">
        <f t="shared" si="12"/>
        <v>15.12</v>
      </c>
      <c r="H164">
        <f t="shared" si="13"/>
        <v>11.35</v>
      </c>
      <c r="I164">
        <f t="shared" si="14"/>
        <v>11.35</v>
      </c>
    </row>
    <row r="165" spans="1:9" ht="60">
      <c r="A165" s="385">
        <v>40329</v>
      </c>
      <c r="B165" s="247" t="s">
        <v>1185</v>
      </c>
      <c r="C165" s="227" t="s">
        <v>1061</v>
      </c>
      <c r="D165" s="247">
        <v>580.04999999999995</v>
      </c>
      <c r="E165" s="56" t="str">
        <f t="shared" si="10"/>
        <v>FORNECIMENTO E APLICAÇÃO DE CONCRETO USINADO FCK=20 MPA - CONSIDERANDO BOMBEAMENTO (5% DE PERDAS JÁ INCLUÍDO NO CUSTO) (6% DE TAXA P/CONCR.BOMBEAVEL)</v>
      </c>
      <c r="F165" s="56" t="str">
        <f t="shared" si="11"/>
        <v>M3</v>
      </c>
      <c r="G165">
        <f t="shared" si="12"/>
        <v>772.92</v>
      </c>
      <c r="H165">
        <f t="shared" si="13"/>
        <v>580.04999999999995</v>
      </c>
      <c r="I165">
        <f t="shared" si="14"/>
        <v>580.04999999999995</v>
      </c>
    </row>
    <row r="166" spans="1:9" ht="60">
      <c r="A166" s="530">
        <v>40330</v>
      </c>
      <c r="B166" s="247" t="s">
        <v>1186</v>
      </c>
      <c r="C166" s="227" t="s">
        <v>1061</v>
      </c>
      <c r="D166" s="247">
        <v>605.47</v>
      </c>
      <c r="E166" s="56" t="str">
        <f t="shared" si="10"/>
        <v>FORNECIMENTO E APLICAÇÃO DE CONCRETO USINADO FCK=25 MPA - CONSIDERANDO BOMBEAMENTO (5% DE PERDAS JÁ INCLUÍDO NO CUSTO) (6% DE TAXA P/CONCR.BOMBEAVEL)</v>
      </c>
      <c r="F166" s="56" t="str">
        <f t="shared" si="11"/>
        <v>M3</v>
      </c>
      <c r="G166">
        <f t="shared" si="12"/>
        <v>806.79</v>
      </c>
      <c r="H166">
        <f t="shared" si="13"/>
        <v>605.47</v>
      </c>
      <c r="I166">
        <f t="shared" si="14"/>
        <v>605.47</v>
      </c>
    </row>
    <row r="167" spans="1:9" ht="60">
      <c r="A167" s="385">
        <v>40331</v>
      </c>
      <c r="B167" s="247" t="s">
        <v>1187</v>
      </c>
      <c r="C167" s="227" t="s">
        <v>1061</v>
      </c>
      <c r="D167" s="247">
        <v>625.01</v>
      </c>
      <c r="E167" s="56" t="str">
        <f t="shared" si="10"/>
        <v>FORNECIMENTO E APLICAÇÃO DE CONCRETO USINADO FCK=30 MPA - CONSIDERANDO BOMBEAMENTO (5% DE PERDAS JÁ INCLUÍDO NO CUSTO) (6% DE TAXA P/ CONCR. BOMBEAVEL)</v>
      </c>
      <c r="F167" s="56" t="str">
        <f t="shared" si="11"/>
        <v>M3</v>
      </c>
      <c r="G167">
        <f t="shared" si="12"/>
        <v>832.83</v>
      </c>
      <c r="H167">
        <f t="shared" si="13"/>
        <v>625.01</v>
      </c>
      <c r="I167">
        <f t="shared" si="14"/>
        <v>625.01</v>
      </c>
    </row>
    <row r="168" spans="1:9" ht="45">
      <c r="A168" s="385">
        <v>40332</v>
      </c>
      <c r="B168" s="247" t="s">
        <v>1188</v>
      </c>
      <c r="C168" s="227" t="s">
        <v>1178</v>
      </c>
      <c r="D168" s="247">
        <v>11.95</v>
      </c>
      <c r="E168" s="56" t="str">
        <f t="shared" si="10"/>
        <v>FORNECIMENTO, DOBRAGEM E COLOCAÇÃO EM FÔRMA, DE ARMADURA CA-50 A GROSSA, DIÂMETRO DE 12.5 A 25.0MM</v>
      </c>
      <c r="F168" s="56" t="str">
        <f t="shared" si="11"/>
        <v>KG</v>
      </c>
      <c r="G168">
        <f t="shared" si="12"/>
        <v>15.92</v>
      </c>
      <c r="H168">
        <f t="shared" si="13"/>
        <v>11.95</v>
      </c>
      <c r="I168">
        <f t="shared" si="14"/>
        <v>11.95</v>
      </c>
    </row>
    <row r="169" spans="1:9" ht="45">
      <c r="A169" s="385">
        <v>40333</v>
      </c>
      <c r="B169" s="247" t="s">
        <v>1180</v>
      </c>
      <c r="C169" s="227" t="s">
        <v>1178</v>
      </c>
      <c r="D169" s="247">
        <v>12.12</v>
      </c>
      <c r="E169" s="56" t="str">
        <f t="shared" si="10"/>
        <v>FORNECIMENTO, DOBRAGEM E COLOCAÇÃO EM FÔRMA, DE ARMADURA CA-60 B FINA, DIÂMETRO DE 4.0 A 7.0MM</v>
      </c>
      <c r="F169" s="56" t="str">
        <f t="shared" si="11"/>
        <v>KG</v>
      </c>
      <c r="G169">
        <f t="shared" si="12"/>
        <v>16.149999999999999</v>
      </c>
      <c r="H169">
        <f t="shared" si="13"/>
        <v>12.12</v>
      </c>
      <c r="I169">
        <f t="shared" si="14"/>
        <v>12.12</v>
      </c>
    </row>
    <row r="170" spans="1:9" ht="90">
      <c r="A170" s="385">
        <v>40337</v>
      </c>
      <c r="B170" s="247" t="s">
        <v>1189</v>
      </c>
      <c r="C170" s="227" t="s">
        <v>110</v>
      </c>
      <c r="D170" s="247">
        <v>103.94</v>
      </c>
      <c r="E170" s="56" t="str">
        <f t="shared" si="10"/>
        <v>FÔRMA EM CHAPA DE MADEIRA COMPENSADA PLASTIFICADA 12MM PARA ESTRUTURA EM GERAL, 5 REAPROVEITAMENTOS, REFORÇADA COM SARRAFOS DE MADEIRA 2.5X10CM (INCL MATERIAL, CORTE, MONTAGEM, ESCORAS EM EUCALIPTO E DESFORMA)</v>
      </c>
      <c r="F170" s="56" t="str">
        <f t="shared" si="11"/>
        <v>M2</v>
      </c>
      <c r="G170">
        <f t="shared" si="12"/>
        <v>138.5</v>
      </c>
      <c r="H170">
        <f t="shared" si="13"/>
        <v>103.94</v>
      </c>
      <c r="I170">
        <f t="shared" si="14"/>
        <v>103.94</v>
      </c>
    </row>
    <row r="171" spans="1:9" ht="90">
      <c r="A171" s="384">
        <v>40339</v>
      </c>
      <c r="B171" s="246" t="s">
        <v>1190</v>
      </c>
      <c r="C171" s="227" t="s">
        <v>110</v>
      </c>
      <c r="D171" s="247">
        <v>127.54</v>
      </c>
      <c r="E171" s="56" t="str">
        <f t="shared" si="10"/>
        <v>FORMA DE CHAPAS MADEIRA COMPENSADA RESINADA, ESP. 12MM, LEVANDO-SE EM CONTA A UTILIZAÇÃO 3 VEZES, REFORÇADAS COM SARRAFOS DE MADEIRA DE 2.5 X 10.0CM (INCL MATERIAL, CORTE, MONTAGEM, ESCORAS EM EUCALIPTO E DESFORMA)</v>
      </c>
      <c r="F171" s="56" t="str">
        <f t="shared" si="11"/>
        <v>M2</v>
      </c>
      <c r="G171">
        <f t="shared" si="12"/>
        <v>169.95</v>
      </c>
      <c r="H171">
        <f t="shared" si="13"/>
        <v>127.54</v>
      </c>
      <c r="I171">
        <f t="shared" si="14"/>
        <v>127.54</v>
      </c>
    </row>
    <row r="172" spans="1:9">
      <c r="A172" s="385">
        <v>404</v>
      </c>
      <c r="B172" s="247" t="s">
        <v>1191</v>
      </c>
      <c r="C172" s="227"/>
      <c r="D172" s="247"/>
      <c r="E172" s="56" t="str">
        <f t="shared" si="10"/>
        <v>ESTRUTURAS DE CONCRETO APARENTE</v>
      </c>
      <c r="F172" s="56" t="str">
        <f t="shared" si="11"/>
        <v/>
      </c>
      <c r="G172">
        <f t="shared" si="12"/>
        <v>0</v>
      </c>
      <c r="H172">
        <f t="shared" si="13"/>
        <v>0</v>
      </c>
      <c r="I172">
        <f t="shared" si="14"/>
        <v>0</v>
      </c>
    </row>
    <row r="173" spans="1:9" ht="30">
      <c r="A173" s="384">
        <v>40405</v>
      </c>
      <c r="B173" s="246" t="s">
        <v>1192</v>
      </c>
      <c r="C173" s="227" t="s">
        <v>110</v>
      </c>
      <c r="D173" s="247">
        <v>117.18</v>
      </c>
      <c r="E173" s="56" t="str">
        <f t="shared" si="10"/>
        <v>FÔRMA COM CHAPA COMPENSADA PLASTIFICADA ESP. 12MM, UTIZAÇÃO 5 VEZES</v>
      </c>
      <c r="F173" s="56" t="str">
        <f t="shared" si="11"/>
        <v>M2</v>
      </c>
      <c r="G173">
        <f t="shared" si="12"/>
        <v>156.13999999999999</v>
      </c>
      <c r="H173">
        <f t="shared" si="13"/>
        <v>117.18</v>
      </c>
      <c r="I173">
        <f t="shared" si="14"/>
        <v>117.18</v>
      </c>
    </row>
    <row r="174" spans="1:9">
      <c r="A174" s="385">
        <v>406</v>
      </c>
      <c r="B174" s="247" t="s">
        <v>1193</v>
      </c>
      <c r="C174" s="227"/>
      <c r="D174" s="247"/>
      <c r="E174" s="56" t="str">
        <f t="shared" si="10"/>
        <v>LAJES PRÉ-MOLDADAS</v>
      </c>
      <c r="F174" s="56" t="str">
        <f t="shared" si="11"/>
        <v/>
      </c>
      <c r="G174">
        <f t="shared" si="12"/>
        <v>0</v>
      </c>
      <c r="H174">
        <f t="shared" si="13"/>
        <v>0</v>
      </c>
      <c r="I174">
        <f t="shared" si="14"/>
        <v>0</v>
      </c>
    </row>
    <row r="175" spans="1:9" ht="60">
      <c r="A175" s="385">
        <v>40601</v>
      </c>
      <c r="B175" s="247" t="s">
        <v>8952</v>
      </c>
      <c r="C175" s="227" t="s">
        <v>110</v>
      </c>
      <c r="D175" s="247">
        <v>121.23</v>
      </c>
      <c r="E175" s="56" t="str">
        <f t="shared" si="10"/>
        <v>LAJE PRÉ-FABRICADA TRELIÇADA PARA FORRO SIMPLES REVESTIDO, VÃO ATÉ 3.5M, CAPEAMENTO 2CM, ESP. 10CM, FCK = 150KG/CM2</v>
      </c>
      <c r="F175" s="56" t="str">
        <f t="shared" si="11"/>
        <v>M2</v>
      </c>
      <c r="G175">
        <f t="shared" si="12"/>
        <v>161.54</v>
      </c>
      <c r="H175">
        <f t="shared" si="13"/>
        <v>121.23</v>
      </c>
      <c r="I175">
        <f t="shared" si="14"/>
        <v>121.23</v>
      </c>
    </row>
    <row r="176" spans="1:9" ht="45">
      <c r="A176" s="384">
        <v>40602</v>
      </c>
      <c r="B176" s="246" t="s">
        <v>8953</v>
      </c>
      <c r="C176" s="227" t="s">
        <v>110</v>
      </c>
      <c r="D176" s="247">
        <v>139.52000000000001</v>
      </c>
      <c r="E176" s="56" t="str">
        <f t="shared" si="10"/>
        <v>LAJE PRÉ-FABRICADA TRELIÇADA, SOBRECARGA 300 KG/M2, VÃO DE 3.5M A 4.3M, CAPEAMENTO 4CM, ESP. 12CM, FCK = 150 KG/CM2</v>
      </c>
      <c r="F176" s="56" t="str">
        <f t="shared" si="11"/>
        <v>M2</v>
      </c>
      <c r="G176">
        <f t="shared" si="12"/>
        <v>185.91</v>
      </c>
      <c r="H176">
        <f t="shared" si="13"/>
        <v>139.52000000000001</v>
      </c>
      <c r="I176">
        <f t="shared" si="14"/>
        <v>139.52000000000001</v>
      </c>
    </row>
    <row r="177" spans="1:9">
      <c r="A177" s="385">
        <v>407</v>
      </c>
      <c r="B177" s="247" t="s">
        <v>326</v>
      </c>
      <c r="C177" s="227"/>
      <c r="D177" s="247"/>
      <c r="E177" s="56" t="str">
        <f t="shared" si="10"/>
        <v>DIVERSOS</v>
      </c>
      <c r="F177" s="56" t="str">
        <f t="shared" si="11"/>
        <v/>
      </c>
      <c r="G177">
        <f t="shared" si="12"/>
        <v>0</v>
      </c>
      <c r="H177">
        <f t="shared" si="13"/>
        <v>0</v>
      </c>
      <c r="I177">
        <f t="shared" si="14"/>
        <v>0</v>
      </c>
    </row>
    <row r="178" spans="1:9" ht="60">
      <c r="A178" s="384">
        <v>40705</v>
      </c>
      <c r="B178" s="246" t="s">
        <v>1194</v>
      </c>
      <c r="C178" s="227" t="s">
        <v>112</v>
      </c>
      <c r="D178" s="247">
        <v>70.739999999999995</v>
      </c>
      <c r="E178" s="56" t="str">
        <f t="shared" si="10"/>
        <v>EXECUÇÃO DE JUNTA DE DILATAÇÃO 2 X 2 CM CONSIDERANDO 1CM DE APLICAÇÃO DE ISOPOR E 1CM DE APLICAÇÃO DE MASTIQUE ELÁSTICO DO TIPO SIKAFLEX 1A OU EQUIVALENTE</v>
      </c>
      <c r="F178" s="56" t="str">
        <f t="shared" si="11"/>
        <v>M</v>
      </c>
      <c r="G178">
        <f t="shared" si="12"/>
        <v>94.26</v>
      </c>
      <c r="H178">
        <f t="shared" si="13"/>
        <v>70.739999999999995</v>
      </c>
      <c r="I178">
        <f t="shared" si="14"/>
        <v>70.739999999999995</v>
      </c>
    </row>
    <row r="179" spans="1:9">
      <c r="A179" s="385">
        <v>408</v>
      </c>
      <c r="B179" s="247" t="s">
        <v>1195</v>
      </c>
      <c r="C179" s="227"/>
      <c r="D179" s="629"/>
      <c r="E179" s="56" t="str">
        <f t="shared" si="10"/>
        <v>RECUPERAÇÃO DE ESTRUTURAS</v>
      </c>
      <c r="F179" s="56" t="str">
        <f t="shared" si="11"/>
        <v/>
      </c>
      <c r="G179">
        <f t="shared" si="12"/>
        <v>0</v>
      </c>
      <c r="H179">
        <f t="shared" si="13"/>
        <v>0</v>
      </c>
      <c r="I179">
        <f t="shared" si="14"/>
        <v>0</v>
      </c>
    </row>
    <row r="180" spans="1:9" ht="30">
      <c r="A180" s="385">
        <v>40801</v>
      </c>
      <c r="B180" s="247" t="s">
        <v>1196</v>
      </c>
      <c r="C180" s="227" t="s">
        <v>1061</v>
      </c>
      <c r="D180" s="247">
        <v>2847.6</v>
      </c>
      <c r="E180" s="56" t="str">
        <f t="shared" si="10"/>
        <v>REMOÇÃO CUIDADOSA DO CONCRETO AFETADO, ATRAVÉS DE ESCARIFICAÇÃO</v>
      </c>
      <c r="F180" s="56" t="str">
        <f t="shared" si="11"/>
        <v>M3</v>
      </c>
      <c r="G180">
        <f t="shared" si="12"/>
        <v>3794.43</v>
      </c>
      <c r="H180">
        <f t="shared" si="13"/>
        <v>2847.6</v>
      </c>
      <c r="I180">
        <f t="shared" si="14"/>
        <v>2847.6</v>
      </c>
    </row>
    <row r="181" spans="1:9" ht="45">
      <c r="A181" s="385">
        <v>40802</v>
      </c>
      <c r="B181" s="247" t="s">
        <v>1197</v>
      </c>
      <c r="C181" s="227" t="s">
        <v>110</v>
      </c>
      <c r="D181" s="247">
        <v>142.38</v>
      </c>
      <c r="E181" s="56" t="str">
        <f t="shared" si="10"/>
        <v>REMOÇÃO CUIDADOSA DO CONCRETO AFETADO, ATRAVÉS DE ESCARIFICAÇÃO (CONSIDERANDO ESP. ESCARIFICADA DE 5CM)</v>
      </c>
      <c r="F181" s="56" t="str">
        <f t="shared" si="11"/>
        <v>M2</v>
      </c>
      <c r="G181">
        <f t="shared" si="12"/>
        <v>189.72</v>
      </c>
      <c r="H181">
        <f t="shared" si="13"/>
        <v>142.38</v>
      </c>
      <c r="I181">
        <f t="shared" si="14"/>
        <v>142.38</v>
      </c>
    </row>
    <row r="182" spans="1:9" ht="45">
      <c r="A182" s="385">
        <v>40803</v>
      </c>
      <c r="B182" s="247" t="s">
        <v>2107</v>
      </c>
      <c r="C182" s="227" t="s">
        <v>110</v>
      </c>
      <c r="D182" s="247">
        <v>84.4</v>
      </c>
      <c r="E182" s="56" t="str">
        <f t="shared" si="10"/>
        <v>PREPARAÇÃO DO SUBSTRATO PARA REPARO EM ESTRUTURA DE CONCRETO POR APICOAMENTO MANUAL DA SUPERFÍCIE</v>
      </c>
      <c r="F182" s="56" t="str">
        <f t="shared" si="11"/>
        <v>M2</v>
      </c>
      <c r="G182">
        <f t="shared" si="12"/>
        <v>112.46</v>
      </c>
      <c r="H182">
        <f t="shared" si="13"/>
        <v>84.4</v>
      </c>
      <c r="I182">
        <f t="shared" si="14"/>
        <v>84.4</v>
      </c>
    </row>
    <row r="183" spans="1:9" ht="60">
      <c r="A183" s="385">
        <v>40806</v>
      </c>
      <c r="B183" s="247" t="s">
        <v>1198</v>
      </c>
      <c r="C183" s="227" t="s">
        <v>110</v>
      </c>
      <c r="D183" s="247">
        <v>25.32</v>
      </c>
      <c r="E183" s="56" t="str">
        <f t="shared" si="10"/>
        <v>LIMPEZA DE AÇO COM LIXAMENTO E ESCOVAMENTO COM ESCOVA DE AÇO, ATÉ A COMPLETA REMOÇÃO DE PARTÍCULAS SOLTAS, MATERIAIS INDESEJÁVEIS E CORROSÃO</v>
      </c>
      <c r="F183" s="56" t="str">
        <f t="shared" si="11"/>
        <v>M2</v>
      </c>
      <c r="G183">
        <f t="shared" si="12"/>
        <v>33.74</v>
      </c>
      <c r="H183">
        <f t="shared" si="13"/>
        <v>25.32</v>
      </c>
      <c r="I183">
        <f t="shared" si="14"/>
        <v>25.32</v>
      </c>
    </row>
    <row r="184" spans="1:9" ht="45">
      <c r="A184" s="385">
        <v>40807</v>
      </c>
      <c r="B184" s="247" t="s">
        <v>1199</v>
      </c>
      <c r="C184" s="227" t="s">
        <v>110</v>
      </c>
      <c r="D184" s="247">
        <v>82.86</v>
      </c>
      <c r="E184" s="56" t="str">
        <f t="shared" si="10"/>
        <v>APLICAÇÃO DE SIKA TOP 108 ARMATEC OU EQUIVALENTE, NAS FERRAGENS A SEREM RECUPERADAS</v>
      </c>
      <c r="F184" s="56" t="str">
        <f t="shared" si="11"/>
        <v>M2</v>
      </c>
      <c r="G184">
        <f t="shared" si="12"/>
        <v>110.41</v>
      </c>
      <c r="H184">
        <f t="shared" si="13"/>
        <v>82.86</v>
      </c>
      <c r="I184">
        <f t="shared" si="14"/>
        <v>82.86</v>
      </c>
    </row>
    <row r="185" spans="1:9">
      <c r="A185" s="385">
        <v>40808</v>
      </c>
      <c r="B185" s="247" t="s">
        <v>1200</v>
      </c>
      <c r="C185" s="227" t="s">
        <v>1178</v>
      </c>
      <c r="D185" s="247">
        <v>5.03</v>
      </c>
      <c r="E185" s="56" t="str">
        <f t="shared" si="10"/>
        <v>RETIRADA DE FERRAGEM CORROÍDA</v>
      </c>
      <c r="F185" s="56" t="str">
        <f t="shared" si="11"/>
        <v>KG</v>
      </c>
      <c r="G185">
        <f t="shared" si="12"/>
        <v>6.7</v>
      </c>
      <c r="H185">
        <f t="shared" si="13"/>
        <v>5.03</v>
      </c>
      <c r="I185">
        <f t="shared" si="14"/>
        <v>5.03</v>
      </c>
    </row>
    <row r="186" spans="1:9" ht="45">
      <c r="A186" s="385">
        <v>40809</v>
      </c>
      <c r="B186" s="247" t="s">
        <v>1201</v>
      </c>
      <c r="C186" s="227" t="s">
        <v>110</v>
      </c>
      <c r="D186" s="629">
        <v>441</v>
      </c>
      <c r="E186" s="56" t="str">
        <f t="shared" si="10"/>
        <v>RECOMPOSIÇÃO DE CONCRETO DANIFICADO, COM UTILIZAÇÃO DE ARGAMASSA SIKA GROUT OU EQUIVALENTE (CONSIDERANDO ESP. 5CM)</v>
      </c>
      <c r="F186" s="56" t="str">
        <f t="shared" si="11"/>
        <v>M2</v>
      </c>
      <c r="G186">
        <f t="shared" si="12"/>
        <v>587.63</v>
      </c>
      <c r="H186">
        <f t="shared" si="13"/>
        <v>441</v>
      </c>
      <c r="I186">
        <f t="shared" si="14"/>
        <v>441</v>
      </c>
    </row>
    <row r="187" spans="1:9" ht="45">
      <c r="A187" s="385">
        <v>40810</v>
      </c>
      <c r="B187" s="247" t="s">
        <v>1202</v>
      </c>
      <c r="C187" s="227" t="s">
        <v>1061</v>
      </c>
      <c r="D187" s="247">
        <v>8247.42</v>
      </c>
      <c r="E187" s="56" t="str">
        <f t="shared" si="10"/>
        <v>RECOMPOSIÇÃO DE CONCRETO DANIFICADO, COM UTILIZAÇÃO DE ARGAMASSA SIKA GROUT OU EQUIVALENTE</v>
      </c>
      <c r="F187" s="56" t="str">
        <f t="shared" si="11"/>
        <v>M3</v>
      </c>
      <c r="G187">
        <f t="shared" si="12"/>
        <v>10989.69</v>
      </c>
      <c r="H187">
        <f t="shared" si="13"/>
        <v>8247.42</v>
      </c>
      <c r="I187">
        <f t="shared" si="14"/>
        <v>8247.42</v>
      </c>
    </row>
    <row r="188" spans="1:9" ht="30">
      <c r="A188" s="385">
        <v>40813</v>
      </c>
      <c r="B188" s="247" t="s">
        <v>1203</v>
      </c>
      <c r="C188" s="227" t="s">
        <v>110</v>
      </c>
      <c r="D188" s="247">
        <v>83.61</v>
      </c>
      <c r="E188" s="56" t="str">
        <f t="shared" si="10"/>
        <v>IMPERMEABILIZAÇÃO DE ESTRUTURA COM SIKA TOP 107 OU EQUIVALENTE</v>
      </c>
      <c r="F188" s="56" t="str">
        <f t="shared" si="11"/>
        <v>M2</v>
      </c>
      <c r="G188">
        <f t="shared" si="12"/>
        <v>111.41</v>
      </c>
      <c r="H188">
        <f t="shared" si="13"/>
        <v>83.61</v>
      </c>
      <c r="I188">
        <f t="shared" si="14"/>
        <v>83.61</v>
      </c>
    </row>
    <row r="189" spans="1:9" ht="30">
      <c r="A189" s="385">
        <v>40816</v>
      </c>
      <c r="B189" s="247" t="s">
        <v>1204</v>
      </c>
      <c r="C189" s="227" t="s">
        <v>110</v>
      </c>
      <c r="D189" s="629">
        <v>14.97</v>
      </c>
      <c r="E189" s="56" t="str">
        <f t="shared" si="10"/>
        <v>APLICAÇÃO DE OXIPRIMER OU EQUIVALENTE, NAS FERRAGENS A SEREM RECUPERADAS</v>
      </c>
      <c r="F189" s="56" t="str">
        <f t="shared" si="11"/>
        <v>M2</v>
      </c>
      <c r="G189">
        <f t="shared" si="12"/>
        <v>19.95</v>
      </c>
      <c r="H189">
        <f t="shared" si="13"/>
        <v>14.97</v>
      </c>
      <c r="I189">
        <f t="shared" si="14"/>
        <v>14.97</v>
      </c>
    </row>
    <row r="190" spans="1:9" ht="75">
      <c r="A190" s="385">
        <v>40817</v>
      </c>
      <c r="B190" s="247" t="s">
        <v>1205</v>
      </c>
      <c r="C190" s="227" t="s">
        <v>1061</v>
      </c>
      <c r="D190" s="247">
        <v>3725.49</v>
      </c>
      <c r="E190" s="56" t="str">
        <f t="shared" si="10"/>
        <v>FORNECIMENTO E LANÇAMENTO DE CONCRETO PARA GROUTEAMENTO COM ADIÇÃO DE PEDRISCO (50% EM PESO), UTILIZANDO SIKAGROUT OU PRODUTO EQUIVALENTE, EXCLUSIVE FORMA</v>
      </c>
      <c r="F190" s="56" t="str">
        <f t="shared" si="11"/>
        <v>M3</v>
      </c>
      <c r="G190">
        <f t="shared" si="12"/>
        <v>4964.22</v>
      </c>
      <c r="H190">
        <f t="shared" si="13"/>
        <v>3725.49</v>
      </c>
      <c r="I190">
        <f t="shared" si="14"/>
        <v>3725.49</v>
      </c>
    </row>
    <row r="191" spans="1:9" ht="45">
      <c r="A191" s="384">
        <v>40818</v>
      </c>
      <c r="B191" s="246" t="s">
        <v>1206</v>
      </c>
      <c r="C191" s="227" t="s">
        <v>110</v>
      </c>
      <c r="D191" s="247">
        <v>89.25</v>
      </c>
      <c r="E191" s="56" t="str">
        <f t="shared" si="10"/>
        <v>REVESTIMENTO EXTERNO COM ARGAMASSA CORRETIVA TIPO SIKA MONOTOP 622 BR OU EQUIVALENTE, ESP. 5MM</v>
      </c>
      <c r="F191" s="56" t="str">
        <f t="shared" si="11"/>
        <v>M2</v>
      </c>
      <c r="G191">
        <f t="shared" si="12"/>
        <v>118.93</v>
      </c>
      <c r="H191">
        <f t="shared" si="13"/>
        <v>89.25</v>
      </c>
      <c r="I191">
        <f t="shared" si="14"/>
        <v>89.25</v>
      </c>
    </row>
    <row r="192" spans="1:9" ht="90">
      <c r="A192" s="385">
        <v>409</v>
      </c>
      <c r="B192" s="247" t="s">
        <v>1207</v>
      </c>
      <c r="C192" s="227"/>
      <c r="D192" s="247"/>
      <c r="E192" s="56" t="str">
        <f t="shared" si="10"/>
        <v>MURO DE ARRIMO (CONC. CICLÓPICO 15MPA C/ 30% DE PEDRA DE MÃO, C/ FORN., PREPARO E APLICAÇÃO DE CONCRETO, FORMA DE TÁBUA PINHO-REAP.5 VEZES, EXCLUSIVE ESCAV. E REATERRO) SEÇÕES TIPICAS NAS SEGUINTES DIMENSÕES:</v>
      </c>
      <c r="F192" s="56" t="str">
        <f t="shared" si="11"/>
        <v/>
      </c>
      <c r="G192">
        <f t="shared" si="12"/>
        <v>0</v>
      </c>
      <c r="H192">
        <f t="shared" si="13"/>
        <v>0</v>
      </c>
      <c r="I192">
        <f t="shared" si="14"/>
        <v>0</v>
      </c>
    </row>
    <row r="193" spans="1:9" ht="90">
      <c r="A193" s="385">
        <v>40901</v>
      </c>
      <c r="B193" s="247" t="s">
        <v>2731</v>
      </c>
      <c r="C193" s="227" t="s">
        <v>112</v>
      </c>
      <c r="D193" s="247">
        <v>672.23</v>
      </c>
      <c r="E193" s="56" t="str">
        <f t="shared" ref="E193:E256" si="15">UPPER(B193)</f>
        <v>MURO DE ARRIMO EM CONC. CICLÓPICO 15MPA C/ 30% DE PEDRA DE MÃO, C/ FORN., PREPARO E APLICAÇÃO DE CONCRETO, FORMA DE TÁBUA PINHO-REAP.5 VEZES, EXCLUSIVE ESCAV. E REATERRO, SEÇÕES TIPICAS NAS DIMENSÕES:B=0.40M; B=0.70M E H=1.00M</v>
      </c>
      <c r="F193" s="56" t="str">
        <f t="shared" ref="F193:F256" si="16">UPPER(C193)</f>
        <v>M</v>
      </c>
      <c r="G193">
        <f t="shared" si="12"/>
        <v>895.75</v>
      </c>
      <c r="H193">
        <f t="shared" si="13"/>
        <v>672.23</v>
      </c>
      <c r="I193">
        <f t="shared" si="14"/>
        <v>672.23</v>
      </c>
    </row>
    <row r="194" spans="1:9" ht="90">
      <c r="A194" s="385">
        <v>40902</v>
      </c>
      <c r="B194" s="247" t="s">
        <v>2732</v>
      </c>
      <c r="C194" s="227" t="s">
        <v>112</v>
      </c>
      <c r="D194" s="629">
        <v>1082.49</v>
      </c>
      <c r="E194" s="56" t="str">
        <f t="shared" si="15"/>
        <v>MURO DE ARRIMO EM CONC. CICLÓPICO 15MPA C/ 30% DE PEDRA DE MÃO, C/ FORN., PREPARO E APLICAÇÃO DE CONCRETO, FORMA DE TÁBUA PINHO-REAP.5 VEZES, EXCLUSIVE ESCAV. E REATERRO, SEÇÕES TIPICAS NAS DIMENSÕES:B=0.40M; B=0.90M E H=1,50M</v>
      </c>
      <c r="F194" s="56" t="str">
        <f t="shared" si="16"/>
        <v>M</v>
      </c>
      <c r="G194">
        <f t="shared" si="12"/>
        <v>1442.42</v>
      </c>
      <c r="H194">
        <f t="shared" si="13"/>
        <v>1082.49</v>
      </c>
      <c r="I194">
        <f t="shared" si="14"/>
        <v>1082.49</v>
      </c>
    </row>
    <row r="195" spans="1:9" ht="90">
      <c r="A195" s="385">
        <v>40903</v>
      </c>
      <c r="B195" s="247" t="s">
        <v>2733</v>
      </c>
      <c r="C195" s="227" t="s">
        <v>112</v>
      </c>
      <c r="D195" s="629">
        <v>1541.11</v>
      </c>
      <c r="E195" s="56" t="str">
        <f t="shared" si="15"/>
        <v>MURO DE ARRIMO EM CONC. CICLÓPICO 15MPA C/ 30% DE PEDRA DE MÃO, C/ FORN., PREPARO E APLICAÇÃO DE CONCRETO, FORMA DE TÁBUA PINHO-REAP.5 VEZES, EXCLUSIVE ESCAV. E REATERRO, SEÇÕES TIPICAS NAS DIMENSÕES:B=0.40M; B=1.05M E H=2.00M</v>
      </c>
      <c r="F195" s="56" t="str">
        <f t="shared" si="16"/>
        <v>M</v>
      </c>
      <c r="G195">
        <f t="shared" si="12"/>
        <v>2053.5300000000002</v>
      </c>
      <c r="H195">
        <f t="shared" si="13"/>
        <v>1541.11</v>
      </c>
      <c r="I195">
        <f t="shared" si="14"/>
        <v>1541.11</v>
      </c>
    </row>
    <row r="196" spans="1:9" ht="90">
      <c r="A196" s="384">
        <v>40904</v>
      </c>
      <c r="B196" s="246" t="s">
        <v>2734</v>
      </c>
      <c r="C196" s="227" t="s">
        <v>112</v>
      </c>
      <c r="D196" s="247">
        <v>2038.44</v>
      </c>
      <c r="E196" s="56" t="str">
        <f t="shared" si="15"/>
        <v>MURO DE ARRIMO EM CONC. CICLÓPICO 15MPA C/ 30% DE PEDRA DE MÃO, C/ FORN., PREPARO E APLICAÇÃO DE CONCRETO, FORMA DE TÁBUA PINHO-REAP.5 VEZES, EXCLUSIVE ESCAV. E REATERRO, SEÇÕES TIPICAS NAS DIMENSÕES:B=0.40M; B=1.23 E H=2.50M</v>
      </c>
      <c r="F196" s="56" t="str">
        <f t="shared" si="16"/>
        <v>M</v>
      </c>
      <c r="G196">
        <f t="shared" si="12"/>
        <v>2716.22</v>
      </c>
      <c r="H196">
        <f t="shared" si="13"/>
        <v>2038.44</v>
      </c>
      <c r="I196">
        <f t="shared" si="14"/>
        <v>2038.44</v>
      </c>
    </row>
    <row r="197" spans="1:9">
      <c r="A197" s="384">
        <v>5</v>
      </c>
      <c r="B197" s="246" t="s">
        <v>1208</v>
      </c>
      <c r="C197" s="227"/>
      <c r="D197" s="247"/>
      <c r="E197" s="56" t="str">
        <f t="shared" si="15"/>
        <v>PAREDES E PAINÉIS</v>
      </c>
      <c r="F197" s="56" t="str">
        <f t="shared" si="16"/>
        <v/>
      </c>
      <c r="G197">
        <f t="shared" si="12"/>
        <v>0</v>
      </c>
      <c r="H197">
        <f t="shared" si="13"/>
        <v>0</v>
      </c>
      <c r="I197">
        <f t="shared" si="14"/>
        <v>0</v>
      </c>
    </row>
    <row r="198" spans="1:9">
      <c r="A198" s="385">
        <v>501</v>
      </c>
      <c r="B198" s="247" t="s">
        <v>45</v>
      </c>
      <c r="C198" s="227"/>
      <c r="D198" s="247"/>
      <c r="E198" s="56" t="str">
        <f t="shared" si="15"/>
        <v>ALVENARIA DE VEDAÇÃO</v>
      </c>
      <c r="F198" s="56" t="str">
        <f t="shared" si="16"/>
        <v/>
      </c>
      <c r="G198">
        <f t="shared" si="12"/>
        <v>0</v>
      </c>
      <c r="H198">
        <f t="shared" si="13"/>
        <v>0</v>
      </c>
      <c r="I198">
        <f t="shared" si="14"/>
        <v>0</v>
      </c>
    </row>
    <row r="199" spans="1:9" ht="60">
      <c r="A199" s="385">
        <v>50112</v>
      </c>
      <c r="B199" s="247" t="s">
        <v>1209</v>
      </c>
      <c r="C199" s="227" t="s">
        <v>110</v>
      </c>
      <c r="D199" s="247">
        <v>165.6</v>
      </c>
      <c r="E199" s="56" t="str">
        <f t="shared" si="15"/>
        <v>COBOGÓ DE CONCRETO 40 X 40 X 10 CM, TIPO RETO, ASSENTADOS COM ARGAMASSA DE CIMENTO E AREIA NO TRAÇO 1:3, ESPESSURA DAS JUNTAS 15 MM</v>
      </c>
      <c r="F199" s="56" t="str">
        <f t="shared" si="16"/>
        <v>M2</v>
      </c>
      <c r="G199">
        <f t="shared" si="12"/>
        <v>220.66</v>
      </c>
      <c r="H199">
        <f t="shared" si="13"/>
        <v>165.6</v>
      </c>
      <c r="I199">
        <f t="shared" si="14"/>
        <v>165.6</v>
      </c>
    </row>
    <row r="200" spans="1:9" ht="30">
      <c r="A200" s="385">
        <v>50115</v>
      </c>
      <c r="B200" s="247" t="s">
        <v>1210</v>
      </c>
      <c r="C200" s="227" t="s">
        <v>1061</v>
      </c>
      <c r="D200" s="247">
        <v>566.04999999999995</v>
      </c>
      <c r="E200" s="56" t="str">
        <f t="shared" si="15"/>
        <v>ALVENARIA EM BLOCO DE PEDRA ARGAMASSADA COM CIMENTO E AREIA NO TRAÇO 1:3</v>
      </c>
      <c r="F200" s="56" t="str">
        <f t="shared" si="16"/>
        <v>M3</v>
      </c>
      <c r="G200">
        <f t="shared" ref="G200:G263" si="17">ROUND(H200*(1+$G$1),2)</f>
        <v>754.26</v>
      </c>
      <c r="H200">
        <f t="shared" ref="H200:H263" si="18">I200</f>
        <v>566.04999999999995</v>
      </c>
      <c r="I200">
        <f t="shared" ref="I200:I263" si="19">ROUND(D200/(1+$E$1),2)</f>
        <v>566.04999999999995</v>
      </c>
    </row>
    <row r="201" spans="1:9" ht="75">
      <c r="A201" s="384">
        <v>50122</v>
      </c>
      <c r="B201" s="246" t="s">
        <v>1211</v>
      </c>
      <c r="C201" s="227" t="s">
        <v>110</v>
      </c>
      <c r="D201" s="247">
        <v>203.81</v>
      </c>
      <c r="E201" s="56" t="str">
        <f t="shared" si="15"/>
        <v>COBOGÓ DE CONCRETO TIPO CRUZETA DE 20 X 20 X 10 CM, ASSENTADO COM ARGAMASSA DE CIMENTO, CAL HIDRATADA E AREIA NO TRAÇO1:0,5:5, ESPESSURA DAS JUNTAS DE 10MM E ESPESSURA DE PAREDE 10CM</v>
      </c>
      <c r="F201" s="56" t="str">
        <f t="shared" si="16"/>
        <v>M2</v>
      </c>
      <c r="G201">
        <f t="shared" si="17"/>
        <v>271.58</v>
      </c>
      <c r="H201">
        <f t="shared" si="18"/>
        <v>203.81</v>
      </c>
      <c r="I201">
        <f t="shared" si="19"/>
        <v>203.81</v>
      </c>
    </row>
    <row r="202" spans="1:9">
      <c r="A202" s="385">
        <v>502</v>
      </c>
      <c r="B202" s="247" t="s">
        <v>1212</v>
      </c>
      <c r="C202" s="227"/>
      <c r="D202" s="247"/>
      <c r="E202" s="56" t="str">
        <f t="shared" si="15"/>
        <v>PLACAS E PAINÉIS DIVISÓRIOS</v>
      </c>
      <c r="F202" s="56" t="str">
        <f t="shared" si="16"/>
        <v/>
      </c>
      <c r="G202">
        <f t="shared" si="17"/>
        <v>0</v>
      </c>
      <c r="H202">
        <f t="shared" si="18"/>
        <v>0</v>
      </c>
      <c r="I202">
        <f t="shared" si="19"/>
        <v>0</v>
      </c>
    </row>
    <row r="203" spans="1:9" ht="75">
      <c r="A203" s="385">
        <v>50202</v>
      </c>
      <c r="B203" s="247" t="s">
        <v>1213</v>
      </c>
      <c r="C203" s="227" t="s">
        <v>110</v>
      </c>
      <c r="D203" s="247">
        <v>122.11</v>
      </c>
      <c r="E203" s="56" t="str">
        <f t="shared" si="15"/>
        <v>FORNECIMENTO E INSTALAÇÃO DE DIVISÓRIAS NOVAS COM ACABAMENTO DE CHAPA DE FIBRA DE MADEIRA, SISTEMA DE MONTAGEM SIMPLIFICADO, ESPESSURA DE 35MM E MIOLO EM COLMÉIA NO PADRÃO PAINEL/PAINEL</v>
      </c>
      <c r="F203" s="56" t="str">
        <f t="shared" si="16"/>
        <v>M2</v>
      </c>
      <c r="G203">
        <f t="shared" si="17"/>
        <v>162.71</v>
      </c>
      <c r="H203">
        <f t="shared" si="18"/>
        <v>122.11</v>
      </c>
      <c r="I203">
        <f t="shared" si="19"/>
        <v>122.11</v>
      </c>
    </row>
    <row r="204" spans="1:9" ht="45">
      <c r="A204" s="385">
        <v>50203</v>
      </c>
      <c r="B204" s="247" t="s">
        <v>1214</v>
      </c>
      <c r="C204" s="227" t="s">
        <v>115</v>
      </c>
      <c r="D204" s="247">
        <v>510</v>
      </c>
      <c r="E204" s="56" t="str">
        <f t="shared" si="15"/>
        <v>FORNECIMENTO E INSTALAÇÃO DE PORTA PARA DIVISÓRIA DE 80 X 210 CM INCLUINDO DOBRADIÇAS E FECHADURA INTERNA</v>
      </c>
      <c r="F204" s="56" t="str">
        <f t="shared" si="16"/>
        <v>UND</v>
      </c>
      <c r="G204">
        <f t="shared" si="17"/>
        <v>679.58</v>
      </c>
      <c r="H204">
        <f t="shared" si="18"/>
        <v>510</v>
      </c>
      <c r="I204">
        <f t="shared" si="19"/>
        <v>510</v>
      </c>
    </row>
    <row r="205" spans="1:9" ht="45">
      <c r="A205" s="385">
        <v>50205</v>
      </c>
      <c r="B205" s="247" t="s">
        <v>1215</v>
      </c>
      <c r="C205" s="227" t="s">
        <v>110</v>
      </c>
      <c r="D205" s="247">
        <v>471.6</v>
      </c>
      <c r="E205" s="56" t="str">
        <f t="shared" si="15"/>
        <v>DIVISÓRIA DE GRANITO COM 3 CM DE ESPESSURA, ASSENTADA COM ARGAMASSA DE CIMENTO E AREIA NO TRAÇO 1:3, NA COR CINZA</v>
      </c>
      <c r="F205" s="56" t="str">
        <f t="shared" si="16"/>
        <v>M2</v>
      </c>
      <c r="G205">
        <f t="shared" si="17"/>
        <v>628.41</v>
      </c>
      <c r="H205">
        <f t="shared" si="18"/>
        <v>471.6</v>
      </c>
      <c r="I205">
        <f t="shared" si="19"/>
        <v>471.6</v>
      </c>
    </row>
    <row r="206" spans="1:9" ht="45">
      <c r="A206" s="385">
        <v>50206</v>
      </c>
      <c r="B206" s="247" t="s">
        <v>1216</v>
      </c>
      <c r="C206" s="227" t="s">
        <v>110</v>
      </c>
      <c r="D206" s="247">
        <v>509.07</v>
      </c>
      <c r="E206" s="56" t="str">
        <f t="shared" si="15"/>
        <v>DIVISÓRIA DE GRANITO CINZA ANDORINHA COM 3 CM DE ESPESSURA, FIXADA COM CANTONEIRA DE FERRO CROMADO</v>
      </c>
      <c r="F206" s="56" t="str">
        <f t="shared" si="16"/>
        <v>M2</v>
      </c>
      <c r="G206">
        <f t="shared" si="17"/>
        <v>678.34</v>
      </c>
      <c r="H206">
        <f t="shared" si="18"/>
        <v>509.07</v>
      </c>
      <c r="I206">
        <f t="shared" si="19"/>
        <v>509.07</v>
      </c>
    </row>
    <row r="207" spans="1:9" ht="75">
      <c r="A207" s="384">
        <v>50208</v>
      </c>
      <c r="B207" s="246" t="s">
        <v>1217</v>
      </c>
      <c r="C207" s="227" t="s">
        <v>110</v>
      </c>
      <c r="D207" s="247">
        <v>141.75</v>
      </c>
      <c r="E207" s="56" t="str">
        <f t="shared" si="15"/>
        <v>ASSENTAMENTO DE DIVISÓRIA DE MÁRMORE OU GRANITO COM 3 CM DE ESPESSURA, EMPREGANDO ARGAMASSA DE CIMENTO E AREIA NO TRAÇO 1:3, EXCLUSIVE FORNECIMENTO DA DIVISÓRIA</v>
      </c>
      <c r="F207" s="56" t="str">
        <f t="shared" si="16"/>
        <v>M2</v>
      </c>
      <c r="G207">
        <f t="shared" si="17"/>
        <v>188.88</v>
      </c>
      <c r="H207">
        <f t="shared" si="18"/>
        <v>141.75</v>
      </c>
      <c r="I207">
        <f t="shared" si="19"/>
        <v>141.75</v>
      </c>
    </row>
    <row r="208" spans="1:9">
      <c r="A208" s="385">
        <v>503</v>
      </c>
      <c r="B208" s="247" t="s">
        <v>1218</v>
      </c>
      <c r="C208" s="227"/>
      <c r="D208" s="247"/>
      <c r="E208" s="56" t="str">
        <f t="shared" si="15"/>
        <v>VERGAS/CONTRAVERGA</v>
      </c>
      <c r="F208" s="56" t="str">
        <f t="shared" si="16"/>
        <v/>
      </c>
      <c r="G208">
        <f t="shared" si="17"/>
        <v>0</v>
      </c>
      <c r="H208">
        <f t="shared" si="18"/>
        <v>0</v>
      </c>
      <c r="I208">
        <f t="shared" si="19"/>
        <v>0</v>
      </c>
    </row>
    <row r="209" spans="1:9" ht="45">
      <c r="A209" s="385">
        <v>50301</v>
      </c>
      <c r="B209" s="247" t="s">
        <v>1219</v>
      </c>
      <c r="C209" s="227" t="s">
        <v>112</v>
      </c>
      <c r="D209" s="247">
        <v>10</v>
      </c>
      <c r="E209" s="56" t="str">
        <f t="shared" si="15"/>
        <v>VERGA/CONTRAVERGA RETA DE CONCRETO ARMADO 10 X 5 CM, FCK = 15 MPA, INCLUSIVE FORMA, ARMAÇÃO E DESFORMA</v>
      </c>
      <c r="F209" s="56" t="str">
        <f t="shared" si="16"/>
        <v>M</v>
      </c>
      <c r="G209">
        <f t="shared" si="17"/>
        <v>13.33</v>
      </c>
      <c r="H209">
        <f t="shared" si="18"/>
        <v>10</v>
      </c>
      <c r="I209">
        <f t="shared" si="19"/>
        <v>10</v>
      </c>
    </row>
    <row r="210" spans="1:9" ht="45">
      <c r="A210" s="384">
        <v>50303</v>
      </c>
      <c r="B210" s="246" t="s">
        <v>1220</v>
      </c>
      <c r="C210" s="227" t="s">
        <v>112</v>
      </c>
      <c r="D210" s="247">
        <v>84.45</v>
      </c>
      <c r="E210" s="56" t="str">
        <f t="shared" si="15"/>
        <v>VERGA/CONTRAVERGA CURVA DE CONCRETO ARMADO 10 X 5 CM, FCK = 15 MPA, INCLUSIVE FORMA, ARMAÇÃO E DESFORMA</v>
      </c>
      <c r="F210" s="56" t="str">
        <f t="shared" si="16"/>
        <v>M</v>
      </c>
      <c r="G210">
        <f t="shared" si="17"/>
        <v>112.53</v>
      </c>
      <c r="H210">
        <f t="shared" si="18"/>
        <v>84.45</v>
      </c>
      <c r="I210">
        <f t="shared" si="19"/>
        <v>84.45</v>
      </c>
    </row>
    <row r="211" spans="1:9">
      <c r="A211" s="385">
        <v>505</v>
      </c>
      <c r="B211" s="247" t="s">
        <v>1221</v>
      </c>
      <c r="C211" s="227"/>
      <c r="D211" s="247"/>
      <c r="E211" s="56" t="str">
        <f t="shared" si="15"/>
        <v>ALVENARIA ESTRUTURAL</v>
      </c>
      <c r="F211" s="56" t="str">
        <f t="shared" si="16"/>
        <v/>
      </c>
      <c r="G211">
        <f t="shared" si="17"/>
        <v>0</v>
      </c>
      <c r="H211">
        <f t="shared" si="18"/>
        <v>0</v>
      </c>
      <c r="I211">
        <f t="shared" si="19"/>
        <v>0</v>
      </c>
    </row>
    <row r="212" spans="1:9" ht="75">
      <c r="A212" s="385">
        <v>50501</v>
      </c>
      <c r="B212" s="247" t="s">
        <v>1222</v>
      </c>
      <c r="C212" s="227" t="s">
        <v>110</v>
      </c>
      <c r="D212" s="247">
        <v>127.44</v>
      </c>
      <c r="E212" s="56" t="str">
        <f t="shared" si="15"/>
        <v>ALVENARIA DE BLOCOS DE CONCRETO ESTRUT. (14X19X39CM) CHEIOS, C/ RESIST. MÍN. COMPR. 15MPA, ASSENTADOS C/ ARG. DE CIMENTO E AREIA NO TRAÇO 1:4, ESP. JUNTAS 10MM E ESP. DA PAREDE S/ REVEST. 14CM</v>
      </c>
      <c r="F212" s="56" t="str">
        <f t="shared" si="16"/>
        <v>M2</v>
      </c>
      <c r="G212">
        <f t="shared" si="17"/>
        <v>169.81</v>
      </c>
      <c r="H212">
        <f t="shared" si="18"/>
        <v>127.44</v>
      </c>
      <c r="I212">
        <f t="shared" si="19"/>
        <v>127.44</v>
      </c>
    </row>
    <row r="213" spans="1:9" ht="75">
      <c r="A213" s="385">
        <v>50502</v>
      </c>
      <c r="B213" s="247" t="s">
        <v>1223</v>
      </c>
      <c r="C213" s="227" t="s">
        <v>110</v>
      </c>
      <c r="D213" s="247">
        <v>249.61</v>
      </c>
      <c r="E213" s="56" t="str">
        <f t="shared" si="15"/>
        <v>ALVENARIA DE BLOCOS DE CONCRETO ESTRUT. (19X19X39CM) CHEIOS, C/ RESIST. MÍN. COMPR. 15MPA, ASSENTADOS C/ ARG. CIMENTO E AREIA NO TRAÇO 1:4, ESP. JUNTAS DE 10MM E ESP. DA PAREDE S/ REVEST. 19CM</v>
      </c>
      <c r="F213" s="56" t="str">
        <f t="shared" si="16"/>
        <v>M2</v>
      </c>
      <c r="G213">
        <f t="shared" si="17"/>
        <v>332.61</v>
      </c>
      <c r="H213">
        <f t="shared" si="18"/>
        <v>249.61</v>
      </c>
      <c r="I213">
        <f t="shared" si="19"/>
        <v>249.61</v>
      </c>
    </row>
    <row r="214" spans="1:9" ht="75">
      <c r="A214" s="384">
        <v>50503</v>
      </c>
      <c r="B214" s="246" t="s">
        <v>1224</v>
      </c>
      <c r="C214" s="227" t="s">
        <v>110</v>
      </c>
      <c r="D214" s="247">
        <v>91.11</v>
      </c>
      <c r="E214" s="56" t="str">
        <f t="shared" si="15"/>
        <v>ALVENARIA DE BLOCOS DE CONCRETO ESTRUT. (9X19X39CM) CHEIOS, COM RESISTÊNCIA MÍN. COMPR. 15MPA, ASSENTADOS C/ ARG. DE CIMENTO E AREIA NO TRAÇO 1:4, ESP. JUNTAS 10MM E ESP. DA PAREDE S/ REVEST. 9CM</v>
      </c>
      <c r="F214" s="56" t="str">
        <f t="shared" si="16"/>
        <v>M2</v>
      </c>
      <c r="G214">
        <f t="shared" si="17"/>
        <v>121.4</v>
      </c>
      <c r="H214">
        <f t="shared" si="18"/>
        <v>91.11</v>
      </c>
      <c r="I214">
        <f t="shared" si="19"/>
        <v>91.11</v>
      </c>
    </row>
    <row r="215" spans="1:9" ht="30">
      <c r="A215" s="385">
        <v>506</v>
      </c>
      <c r="B215" s="247" t="s">
        <v>1225</v>
      </c>
      <c r="C215" s="227"/>
      <c r="D215" s="247"/>
      <c r="E215" s="56" t="str">
        <f t="shared" si="15"/>
        <v>ALVENARIA DE VEDAÇÃO EMPREGANDO ARGAMASSA DE CIMENTO, CAL E AREIA</v>
      </c>
      <c r="F215" s="56" t="str">
        <f t="shared" si="16"/>
        <v/>
      </c>
      <c r="G215">
        <f t="shared" si="17"/>
        <v>0</v>
      </c>
      <c r="H215">
        <f t="shared" si="18"/>
        <v>0</v>
      </c>
      <c r="I215">
        <f t="shared" si="19"/>
        <v>0</v>
      </c>
    </row>
    <row r="216" spans="1:9" ht="90">
      <c r="A216" s="385">
        <v>50601</v>
      </c>
      <c r="B216" s="247" t="s">
        <v>1226</v>
      </c>
      <c r="C216" s="227" t="s">
        <v>110</v>
      </c>
      <c r="D216" s="247">
        <v>67.150000000000006</v>
      </c>
      <c r="E216" s="56" t="str">
        <f t="shared" si="15"/>
        <v>ALVENARIA DE BLOCOS DE CONCRETO 9X19X39CM, C/ RESIST. MÍNIMO A COMPRES. 2.5 MPA, ASSENT. C/ ARG. DE CIMENTO, CAL HIDRATADA CH1 E AREIA NO TRAÇO 1:0.5:8 ESP. DAS JUNTAS 10MM E ESP. DAS PAREDES, S/ REV. 9CM</v>
      </c>
      <c r="F216" s="56" t="str">
        <f t="shared" si="16"/>
        <v>M2</v>
      </c>
      <c r="G216">
        <f t="shared" si="17"/>
        <v>89.48</v>
      </c>
      <c r="H216">
        <f t="shared" si="18"/>
        <v>67.150000000000006</v>
      </c>
      <c r="I216">
        <f t="shared" si="19"/>
        <v>67.150000000000006</v>
      </c>
    </row>
    <row r="217" spans="1:9" ht="90">
      <c r="A217" s="385">
        <v>50602</v>
      </c>
      <c r="B217" s="247" t="s">
        <v>1227</v>
      </c>
      <c r="C217" s="227" t="s">
        <v>110</v>
      </c>
      <c r="D217" s="247">
        <v>82.18</v>
      </c>
      <c r="E217" s="56" t="str">
        <f t="shared" si="15"/>
        <v>ALVENARIA DE BLOCOS DE CONCRETO 14X19X39CM, C/ RESIST. MÍNIMO A COMPRES. 2.5 MPA, ASSENT. C/ ARG. DE CIMENTO, CAL HIDRATADA CH1 E AREIA NO TRAÇO 1:0.5:8 ESP. DAS JUNTAS 10MM E ESP. DAS PAREDES, S/ REV. 14CM</v>
      </c>
      <c r="F217" s="56" t="str">
        <f t="shared" si="16"/>
        <v>M2</v>
      </c>
      <c r="G217">
        <f t="shared" si="17"/>
        <v>109.5</v>
      </c>
      <c r="H217">
        <f t="shared" si="18"/>
        <v>82.18</v>
      </c>
      <c r="I217">
        <f t="shared" si="19"/>
        <v>82.18</v>
      </c>
    </row>
    <row r="218" spans="1:9" ht="90">
      <c r="A218" s="385">
        <v>50603</v>
      </c>
      <c r="B218" s="247" t="s">
        <v>1228</v>
      </c>
      <c r="C218" s="227" t="s">
        <v>110</v>
      </c>
      <c r="D218" s="247">
        <v>98.53</v>
      </c>
      <c r="E218" s="56" t="str">
        <f t="shared" si="15"/>
        <v>ALVENARIA DE BLOCOS DE CONCRETO 19X19X39CM, C/ RESIST. MÍNIMO A COMPRES. 2.5 MPA, ASSENT. C/ ARG. DE CIMENTO, CAL HIDRATADA CH1 E AREIA NO TRAÇO 1:0.5:8 ESP. DAS JUNTAS 10MM E ESP. DAS PAREDES, S/ REV. 19CM</v>
      </c>
      <c r="F218" s="56" t="str">
        <f t="shared" si="16"/>
        <v>M2</v>
      </c>
      <c r="G218">
        <f t="shared" si="17"/>
        <v>131.29</v>
      </c>
      <c r="H218">
        <f t="shared" si="18"/>
        <v>98.53</v>
      </c>
      <c r="I218">
        <f t="shared" si="19"/>
        <v>98.53</v>
      </c>
    </row>
    <row r="219" spans="1:9" ht="90">
      <c r="A219" s="385">
        <v>50605</v>
      </c>
      <c r="B219" s="247" t="s">
        <v>1229</v>
      </c>
      <c r="C219" s="227" t="s">
        <v>110</v>
      </c>
      <c r="D219" s="247">
        <v>81.06</v>
      </c>
      <c r="E219" s="56" t="str">
        <f t="shared" si="15"/>
        <v>ALVENARIA DE BLOCOS CERÂMICOS 10 FUROS 10X20X20CM, ASSENTADOS C/ARGAMASSA DE CIMENTO, CAL HIDRATADA CH1 E AREIA TRAÇO 1:0,5:8, JUNTAS 12MM E ESP. DAS PAREDES S/REVESTIMENTO, 10CM (BLOCO COMPRADO NA PRAÇA DE VITÓRIA, POSTO OBRA)</v>
      </c>
      <c r="F219" s="56" t="str">
        <f t="shared" si="16"/>
        <v>M2</v>
      </c>
      <c r="G219">
        <f t="shared" si="17"/>
        <v>108.01</v>
      </c>
      <c r="H219">
        <f t="shared" si="18"/>
        <v>81.06</v>
      </c>
      <c r="I219">
        <f t="shared" si="19"/>
        <v>81.06</v>
      </c>
    </row>
    <row r="220" spans="1:9" ht="90">
      <c r="A220" s="385">
        <v>50606</v>
      </c>
      <c r="B220" s="247" t="s">
        <v>1230</v>
      </c>
      <c r="C220" s="227" t="s">
        <v>110</v>
      </c>
      <c r="D220" s="247">
        <v>64.81</v>
      </c>
      <c r="E220" s="56" t="str">
        <f t="shared" si="15"/>
        <v>ALVENARIA DE BLOCOS CERÂMICOS 10 FUROS 10X20X20CM, ASSENTADOS C/ARGAMASSA DE CIMENTO, CAL HIDRATADA CH1 E AREIA TRAÇO 1:0,5:8, ESP. DAS JUNTAS 12MM E ESP. DAS PAREDES S/REVESTIMENTO, 10CM (BLOCO COMPRADO NA FÁBRICA, POSTO OBRA)</v>
      </c>
      <c r="F220" s="56" t="str">
        <f t="shared" si="16"/>
        <v>M2</v>
      </c>
      <c r="G220">
        <f t="shared" si="17"/>
        <v>86.36</v>
      </c>
      <c r="H220">
        <f t="shared" si="18"/>
        <v>64.81</v>
      </c>
      <c r="I220">
        <f t="shared" si="19"/>
        <v>64.81</v>
      </c>
    </row>
    <row r="221" spans="1:9" ht="90">
      <c r="A221" s="385">
        <v>50607</v>
      </c>
      <c r="B221" s="247" t="s">
        <v>1231</v>
      </c>
      <c r="C221" s="227" t="s">
        <v>110</v>
      </c>
      <c r="D221" s="247">
        <v>142.74</v>
      </c>
      <c r="E221" s="56" t="str">
        <f t="shared" si="15"/>
        <v>ALVENARIA DE BLOCOS CERÂMICOS 10 FUROS 10X20X20CM, ASSENTADOS C/ARGAMASSA DE CIMENTO, CAL HIDRATADA CH1 E AREIA TRAÇO 1:0.5:8, JUNTAS 12MM E ESPESSURA DAS PAREDES, S/ REVESTIMENTO, 20CM(BLOCO COMPRADO PRAÇA DE VITÓRIA, POSTO OBRA)</v>
      </c>
      <c r="F221" s="56" t="str">
        <f t="shared" si="16"/>
        <v>M2</v>
      </c>
      <c r="G221">
        <f t="shared" si="17"/>
        <v>190.2</v>
      </c>
      <c r="H221">
        <f t="shared" si="18"/>
        <v>142.74</v>
      </c>
      <c r="I221">
        <f t="shared" si="19"/>
        <v>142.74</v>
      </c>
    </row>
    <row r="222" spans="1:9" ht="90">
      <c r="A222" s="384">
        <v>50608</v>
      </c>
      <c r="B222" s="246" t="s">
        <v>1232</v>
      </c>
      <c r="C222" s="227" t="s">
        <v>110</v>
      </c>
      <c r="D222" s="247">
        <v>112.19</v>
      </c>
      <c r="E222" s="56" t="str">
        <f t="shared" si="15"/>
        <v>ALVENARIA DE BLOCOS CERÂMICOS 10 FUROS 10X20X20CM, ASSENTADOS C/ARGAMASSA DE CIMENTO, CAL HIDRATADA CH1 E AREIA TRAÇO 1:0,5:8, JUNTAS 12MM E ESPESSURA DAS PAREDES, S/REVESTIMENTO, 20CM (BLOCO COMPRADO FÁBRICA,POSTO OBRA)</v>
      </c>
      <c r="F222" s="56" t="str">
        <f t="shared" si="16"/>
        <v>M2</v>
      </c>
      <c r="G222">
        <f t="shared" si="17"/>
        <v>149.49</v>
      </c>
      <c r="H222">
        <f t="shared" si="18"/>
        <v>112.19</v>
      </c>
      <c r="I222">
        <f t="shared" si="19"/>
        <v>112.19</v>
      </c>
    </row>
    <row r="223" spans="1:9">
      <c r="A223" s="384">
        <v>6</v>
      </c>
      <c r="B223" s="246" t="s">
        <v>1233</v>
      </c>
      <c r="C223" s="227"/>
      <c r="D223" s="247"/>
      <c r="E223" s="56" t="str">
        <f t="shared" si="15"/>
        <v>ESQUADRIAS DE MADEIRA</v>
      </c>
      <c r="F223" s="56" t="str">
        <f t="shared" si="16"/>
        <v/>
      </c>
      <c r="G223">
        <f t="shared" si="17"/>
        <v>0</v>
      </c>
      <c r="H223">
        <f t="shared" si="18"/>
        <v>0</v>
      </c>
      <c r="I223">
        <f t="shared" si="19"/>
        <v>0</v>
      </c>
    </row>
    <row r="224" spans="1:9">
      <c r="A224" s="385">
        <v>601</v>
      </c>
      <c r="B224" s="247" t="s">
        <v>1234</v>
      </c>
      <c r="C224" s="227"/>
      <c r="D224" s="247"/>
      <c r="E224" s="56" t="str">
        <f t="shared" si="15"/>
        <v>MARCOS E ALIZARES</v>
      </c>
      <c r="F224" s="56" t="str">
        <f t="shared" si="16"/>
        <v/>
      </c>
      <c r="G224">
        <f t="shared" si="17"/>
        <v>0</v>
      </c>
      <c r="H224">
        <f t="shared" si="18"/>
        <v>0</v>
      </c>
      <c r="I224">
        <f t="shared" si="19"/>
        <v>0</v>
      </c>
    </row>
    <row r="225" spans="1:9" ht="45">
      <c r="A225" s="385">
        <v>60101</v>
      </c>
      <c r="B225" s="247" t="s">
        <v>2010</v>
      </c>
      <c r="C225" s="227" t="s">
        <v>115</v>
      </c>
      <c r="D225" s="247">
        <v>405.21</v>
      </c>
      <c r="E225" s="56" t="str">
        <f t="shared" si="15"/>
        <v>MARCO DE MADEIRA DE LEI DE 1ª (PEROBA, IPÊ, ANGELIM PEDRA OU EQUIVALENTE) COM 15X3 CM DE BATENTE, NAS DIMENSÕES DE 0.60 X 2.10 M</v>
      </c>
      <c r="F225" s="56" t="str">
        <f t="shared" si="16"/>
        <v>UND</v>
      </c>
      <c r="G225">
        <f t="shared" si="17"/>
        <v>539.94000000000005</v>
      </c>
      <c r="H225">
        <f t="shared" si="18"/>
        <v>405.21</v>
      </c>
      <c r="I225">
        <f t="shared" si="19"/>
        <v>405.21</v>
      </c>
    </row>
    <row r="226" spans="1:9" ht="45">
      <c r="A226" s="385">
        <v>60102</v>
      </c>
      <c r="B226" s="247" t="s">
        <v>2011</v>
      </c>
      <c r="C226" s="227" t="s">
        <v>115</v>
      </c>
      <c r="D226" s="247">
        <v>405.21</v>
      </c>
      <c r="E226" s="56" t="str">
        <f t="shared" si="15"/>
        <v>MARCO DE MADEIRA DE LEI DE 1ª (PEROBA, IPÊ, ANGELIM PEDRA OU EQUIVALENTE) COM 15X3 CM DE BATENTE, NAS DIMENSÕES DE 0.70 X 2.10 M</v>
      </c>
      <c r="F226" s="56" t="str">
        <f t="shared" si="16"/>
        <v>UND</v>
      </c>
      <c r="G226">
        <f t="shared" si="17"/>
        <v>539.94000000000005</v>
      </c>
      <c r="H226">
        <f t="shared" si="18"/>
        <v>405.21</v>
      </c>
      <c r="I226">
        <f t="shared" si="19"/>
        <v>405.21</v>
      </c>
    </row>
    <row r="227" spans="1:9" ht="45">
      <c r="A227" s="385">
        <v>60103</v>
      </c>
      <c r="B227" s="247" t="s">
        <v>2012</v>
      </c>
      <c r="C227" s="227" t="s">
        <v>115</v>
      </c>
      <c r="D227" s="247">
        <v>405.21</v>
      </c>
      <c r="E227" s="56" t="str">
        <f t="shared" si="15"/>
        <v>MARCO DE MADEIRA DE LEI DE 1ª (PEROBA, IPÊ, ANGELIM PEDRA OU EQUIVALENTE) COM 15X3 CM DE BATENTE, NAS DIMENSÕES DE 0.80 X 2.10 M</v>
      </c>
      <c r="F227" s="56" t="str">
        <f t="shared" si="16"/>
        <v>UND</v>
      </c>
      <c r="G227">
        <f t="shared" si="17"/>
        <v>539.94000000000005</v>
      </c>
      <c r="H227">
        <f t="shared" si="18"/>
        <v>405.21</v>
      </c>
      <c r="I227">
        <f t="shared" si="19"/>
        <v>405.21</v>
      </c>
    </row>
    <row r="228" spans="1:9" ht="30">
      <c r="A228" s="385">
        <v>60107</v>
      </c>
      <c r="B228" s="247" t="s">
        <v>2013</v>
      </c>
      <c r="C228" s="227" t="s">
        <v>112</v>
      </c>
      <c r="D228" s="247">
        <v>18.829999999999998</v>
      </c>
      <c r="E228" s="56" t="str">
        <f t="shared" si="15"/>
        <v>ALIZAR DE MADEIRA DE LEI DE 1ª (PEROBA, IPÊ, ANGELIM PEDRA OU EQUIVALENTE) DE 5 X 1,5 CM</v>
      </c>
      <c r="F228" s="56" t="str">
        <f t="shared" si="16"/>
        <v>M</v>
      </c>
      <c r="G228">
        <f t="shared" si="17"/>
        <v>25.09</v>
      </c>
      <c r="H228">
        <f t="shared" si="18"/>
        <v>18.829999999999998</v>
      </c>
      <c r="I228">
        <f t="shared" si="19"/>
        <v>18.829999999999998</v>
      </c>
    </row>
    <row r="229" spans="1:9" ht="60">
      <c r="A229" s="385">
        <v>60108</v>
      </c>
      <c r="B229" s="247" t="s">
        <v>2014</v>
      </c>
      <c r="C229" s="227" t="s">
        <v>115</v>
      </c>
      <c r="D229" s="247">
        <v>473.88</v>
      </c>
      <c r="E229" s="56" t="str">
        <f t="shared" si="15"/>
        <v>MARCO DE MADEIRA DE LEI DE 1ª (PEROBA, IPÊ, ANGELIM PEDRA OU EQUIVALENTE) COM 15 X 3 CM DE BATENTE, NAS DIMENSÕES DE 0.90 X 2.10 M</v>
      </c>
      <c r="F229" s="56" t="str">
        <f t="shared" si="16"/>
        <v>UND</v>
      </c>
      <c r="G229">
        <f t="shared" si="17"/>
        <v>631.45000000000005</v>
      </c>
      <c r="H229">
        <f t="shared" si="18"/>
        <v>473.88</v>
      </c>
      <c r="I229">
        <f t="shared" si="19"/>
        <v>473.88</v>
      </c>
    </row>
    <row r="230" spans="1:9" ht="45">
      <c r="A230" s="385">
        <v>60110</v>
      </c>
      <c r="B230" s="247" t="s">
        <v>2015</v>
      </c>
      <c r="C230" s="227" t="s">
        <v>112</v>
      </c>
      <c r="D230" s="247">
        <v>91.56</v>
      </c>
      <c r="E230" s="56" t="str">
        <f t="shared" si="15"/>
        <v>MARCO DE MADEIRA DE LEI DE 1ª (PEROBA, IPÊ, ANGELIM PEDRA OU EQUIVALENTE)COM 15 X 3 CM DE BATENTE</v>
      </c>
      <c r="F230" s="56" t="str">
        <f t="shared" si="16"/>
        <v>M</v>
      </c>
      <c r="G230">
        <f t="shared" si="17"/>
        <v>122</v>
      </c>
      <c r="H230">
        <f t="shared" si="18"/>
        <v>91.56</v>
      </c>
      <c r="I230">
        <f t="shared" si="19"/>
        <v>91.56</v>
      </c>
    </row>
    <row r="231" spans="1:9" ht="45">
      <c r="A231" s="385">
        <v>60112</v>
      </c>
      <c r="B231" s="247" t="s">
        <v>2016</v>
      </c>
      <c r="C231" s="227" t="s">
        <v>112</v>
      </c>
      <c r="D231" s="247">
        <v>66.400000000000006</v>
      </c>
      <c r="E231" s="56" t="str">
        <f t="shared" si="15"/>
        <v>CAIXILHO EM MADEIRA DE LEI DE 1ª (PEROBA, IPÊ, ANGELIM PEDRA OU EQUIVALENTE) DE 9 X 3 CM PARA JANELA</v>
      </c>
      <c r="F231" s="56" t="str">
        <f t="shared" si="16"/>
        <v>M</v>
      </c>
      <c r="G231">
        <f t="shared" si="17"/>
        <v>88.48</v>
      </c>
      <c r="H231">
        <f t="shared" si="18"/>
        <v>66.400000000000006</v>
      </c>
      <c r="I231">
        <f t="shared" si="19"/>
        <v>66.400000000000006</v>
      </c>
    </row>
    <row r="232" spans="1:9" ht="30">
      <c r="A232" s="384">
        <v>60113</v>
      </c>
      <c r="B232" s="246" t="s">
        <v>2017</v>
      </c>
      <c r="C232" s="227" t="s">
        <v>112</v>
      </c>
      <c r="D232" s="247">
        <v>24.77</v>
      </c>
      <c r="E232" s="56" t="str">
        <f t="shared" si="15"/>
        <v>ALIZAR DE MADEIRA DE LEI DE 1ª (PEROBA, IPÊ, ANGELIM PEDRA OU EQUIVALENTE) 7 X 1,5 CM</v>
      </c>
      <c r="F232" s="56" t="str">
        <f t="shared" si="16"/>
        <v>M</v>
      </c>
      <c r="G232">
        <f t="shared" si="17"/>
        <v>33.01</v>
      </c>
      <c r="H232">
        <f t="shared" si="18"/>
        <v>24.77</v>
      </c>
      <c r="I232">
        <f t="shared" si="19"/>
        <v>24.77</v>
      </c>
    </row>
    <row r="233" spans="1:9">
      <c r="A233" s="385">
        <v>611</v>
      </c>
      <c r="B233" s="247" t="s">
        <v>1235</v>
      </c>
      <c r="C233" s="227"/>
      <c r="D233" s="247"/>
      <c r="E233" s="56" t="str">
        <f t="shared" si="15"/>
        <v>FERRAGENS</v>
      </c>
      <c r="F233" s="56" t="str">
        <f t="shared" si="16"/>
        <v/>
      </c>
      <c r="G233">
        <f t="shared" si="17"/>
        <v>0</v>
      </c>
      <c r="H233">
        <f t="shared" si="18"/>
        <v>0</v>
      </c>
      <c r="I233">
        <f t="shared" si="19"/>
        <v>0</v>
      </c>
    </row>
    <row r="234" spans="1:9" ht="45">
      <c r="A234" s="385">
        <v>61101</v>
      </c>
      <c r="B234" s="247" t="s">
        <v>2108</v>
      </c>
      <c r="C234" s="227" t="s">
        <v>115</v>
      </c>
      <c r="D234" s="247">
        <v>10.33</v>
      </c>
      <c r="E234" s="56" t="str">
        <f t="shared" si="15"/>
        <v>TARGETA FIO REDONDO 3" PARA TRAVAMENTO DE PORTAS, REF. IMAB, STAN, ALIANÇA OU EQUIVALENTE</v>
      </c>
      <c r="F234" s="56" t="str">
        <f t="shared" si="16"/>
        <v>UND</v>
      </c>
      <c r="G234">
        <f t="shared" si="17"/>
        <v>13.76</v>
      </c>
      <c r="H234">
        <f t="shared" si="18"/>
        <v>10.33</v>
      </c>
      <c r="I234">
        <f t="shared" si="19"/>
        <v>10.33</v>
      </c>
    </row>
    <row r="235" spans="1:9" ht="45">
      <c r="A235" s="385">
        <v>61102</v>
      </c>
      <c r="B235" s="247" t="s">
        <v>2109</v>
      </c>
      <c r="C235" s="227" t="s">
        <v>115</v>
      </c>
      <c r="D235" s="247">
        <v>137.47</v>
      </c>
      <c r="E235" s="56" t="str">
        <f t="shared" si="15"/>
        <v>FECHADURA COM MAÇANETA TIPO ALAVANCA E CHAVE TIPO YALE, REF. IMAB, STAN, ALIANÇA OU EQUIVALENTE</v>
      </c>
      <c r="F235" s="56" t="str">
        <f t="shared" si="16"/>
        <v>UND</v>
      </c>
      <c r="G235">
        <f t="shared" si="17"/>
        <v>183.18</v>
      </c>
      <c r="H235">
        <f t="shared" si="18"/>
        <v>137.47</v>
      </c>
      <c r="I235">
        <f t="shared" si="19"/>
        <v>137.47</v>
      </c>
    </row>
    <row r="236" spans="1:9" ht="45">
      <c r="A236" s="385">
        <v>61103</v>
      </c>
      <c r="B236" s="247" t="s">
        <v>2110</v>
      </c>
      <c r="C236" s="227" t="s">
        <v>115</v>
      </c>
      <c r="D236" s="247">
        <v>291.08</v>
      </c>
      <c r="E236" s="56" t="str">
        <f t="shared" si="15"/>
        <v>FECHADURA COM MAÇANETA TIPO ALAVANCA E CHAVE COMUM PARA PORTA INTERNA, REF. IMAB, STAN, ALIANÇA OU EQUIVALENTE</v>
      </c>
      <c r="F236" s="56" t="str">
        <f t="shared" si="16"/>
        <v>UND</v>
      </c>
      <c r="G236">
        <f t="shared" si="17"/>
        <v>387.86</v>
      </c>
      <c r="H236">
        <f t="shared" si="18"/>
        <v>291.08</v>
      </c>
      <c r="I236">
        <f t="shared" si="19"/>
        <v>291.08</v>
      </c>
    </row>
    <row r="237" spans="1:9" ht="30">
      <c r="A237" s="385">
        <v>61104</v>
      </c>
      <c r="B237" s="247" t="s">
        <v>2111</v>
      </c>
      <c r="C237" s="227" t="s">
        <v>115</v>
      </c>
      <c r="D237" s="247">
        <v>84.66</v>
      </c>
      <c r="E237" s="56" t="str">
        <f t="shared" si="15"/>
        <v>TARGETA TIPO LIVRE/OCUPADO, REF. IMAB, STAN, ALIANÇA OU EQUIVALENTE</v>
      </c>
      <c r="F237" s="56" t="str">
        <f t="shared" si="16"/>
        <v>UND</v>
      </c>
      <c r="G237">
        <f t="shared" si="17"/>
        <v>112.81</v>
      </c>
      <c r="H237">
        <f t="shared" si="18"/>
        <v>84.66</v>
      </c>
      <c r="I237">
        <f t="shared" si="19"/>
        <v>84.66</v>
      </c>
    </row>
    <row r="238" spans="1:9" ht="45">
      <c r="A238" s="385">
        <v>61106</v>
      </c>
      <c r="B238" s="247" t="s">
        <v>2112</v>
      </c>
      <c r="C238" s="227" t="s">
        <v>115</v>
      </c>
      <c r="D238" s="247">
        <v>190.91</v>
      </c>
      <c r="E238" s="56" t="str">
        <f t="shared" si="15"/>
        <v>FECHADURA COM MAÇANETA TIPO BOLA E CHAVE TIPO YALE, REF. IMAB, STAN, ALIANÇA OU EQUIVALENTE</v>
      </c>
      <c r="F238" s="56" t="str">
        <f t="shared" si="16"/>
        <v>UND</v>
      </c>
      <c r="G238">
        <f t="shared" si="17"/>
        <v>254.39</v>
      </c>
      <c r="H238">
        <f t="shared" si="18"/>
        <v>190.91</v>
      </c>
      <c r="I238">
        <f t="shared" si="19"/>
        <v>190.91</v>
      </c>
    </row>
    <row r="239" spans="1:9" ht="45">
      <c r="A239" s="385">
        <v>61107</v>
      </c>
      <c r="B239" s="247" t="s">
        <v>2113</v>
      </c>
      <c r="C239" s="227" t="s">
        <v>115</v>
      </c>
      <c r="D239" s="247">
        <v>75.819999999999993</v>
      </c>
      <c r="E239" s="56" t="str">
        <f t="shared" si="15"/>
        <v>FECHADURA DE SOBREPOR, TIPO CAIXÃO, COM CHAVE COMUM, REF. IMAB, STAN, ALIANÇA OU EQUIVALENTE</v>
      </c>
      <c r="F239" s="56" t="str">
        <f t="shared" si="16"/>
        <v>UND</v>
      </c>
      <c r="G239">
        <f t="shared" si="17"/>
        <v>101.03</v>
      </c>
      <c r="H239">
        <f t="shared" si="18"/>
        <v>75.819999999999993</v>
      </c>
      <c r="I239">
        <f t="shared" si="19"/>
        <v>75.819999999999993</v>
      </c>
    </row>
    <row r="240" spans="1:9" ht="45">
      <c r="A240" s="385">
        <v>61108</v>
      </c>
      <c r="B240" s="247" t="s">
        <v>2114</v>
      </c>
      <c r="C240" s="227" t="s">
        <v>115</v>
      </c>
      <c r="D240" s="247">
        <v>127.64</v>
      </c>
      <c r="E240" s="56" t="str">
        <f t="shared" si="15"/>
        <v>FECHADURA COM MAÇANETA TIPO ALAVANCA E CHAVE TIPO BANHEIRO, REF. IMAB, STAN, ALIANÇA OU EQUIVALENTE</v>
      </c>
      <c r="F240" s="56" t="str">
        <f t="shared" si="16"/>
        <v>UND</v>
      </c>
      <c r="G240">
        <f t="shared" si="17"/>
        <v>170.08</v>
      </c>
      <c r="H240">
        <f t="shared" si="18"/>
        <v>127.64</v>
      </c>
      <c r="I240">
        <f t="shared" si="19"/>
        <v>127.64</v>
      </c>
    </row>
    <row r="241" spans="1:9" ht="45">
      <c r="A241" s="384">
        <v>61112</v>
      </c>
      <c r="B241" s="246" t="s">
        <v>2115</v>
      </c>
      <c r="C241" s="227" t="s">
        <v>115</v>
      </c>
      <c r="D241" s="247">
        <v>41</v>
      </c>
      <c r="E241" s="56" t="str">
        <f t="shared" si="15"/>
        <v>DOBRADIÇA DE LATÃO CROMADO DE 3 X 2 1/2", INCL. PARAFUSOS, REF. IMAB, STAN, ALIANÇA OU EQUIVALENTE</v>
      </c>
      <c r="F241" s="56" t="str">
        <f t="shared" si="16"/>
        <v>UND</v>
      </c>
      <c r="G241">
        <f t="shared" si="17"/>
        <v>54.63</v>
      </c>
      <c r="H241">
        <f t="shared" si="18"/>
        <v>41</v>
      </c>
      <c r="I241">
        <f t="shared" si="19"/>
        <v>41</v>
      </c>
    </row>
    <row r="242" spans="1:9" ht="75">
      <c r="A242" s="385">
        <v>613</v>
      </c>
      <c r="B242" s="247" t="s">
        <v>1236</v>
      </c>
      <c r="C242" s="227"/>
      <c r="D242" s="247"/>
      <c r="E242" s="56" t="str">
        <f t="shared" si="15"/>
        <v>PORTA EM MADEIRA DE LEI TIPO ANGELIM PEDRA OU EQUIV.C/ENCHIMENTO EM MADEIRA 1A.QUALIDADE ESP. 30MM P/ PINTURA, INCLUSIVE ALIZARES, DOBRADIÇAS E FECHADURA EXTERNA, EXCLUSIVE MARCO</v>
      </c>
      <c r="F242" s="56" t="str">
        <f t="shared" si="16"/>
        <v/>
      </c>
      <c r="G242">
        <f t="shared" si="17"/>
        <v>0</v>
      </c>
      <c r="H242">
        <f t="shared" si="18"/>
        <v>0</v>
      </c>
      <c r="I242">
        <f t="shared" si="19"/>
        <v>0</v>
      </c>
    </row>
    <row r="243" spans="1:9" ht="105">
      <c r="A243" s="385">
        <v>61301</v>
      </c>
      <c r="B243" s="247" t="s">
        <v>1237</v>
      </c>
      <c r="C243" s="227" t="s">
        <v>115</v>
      </c>
      <c r="D243" s="247">
        <v>1063.43</v>
      </c>
      <c r="E243" s="56" t="str">
        <f t="shared" si="15"/>
        <v>PORTA EM MADEIRA DE LEI TIPO ANGELIM PEDRA OU EQUIV.C/ENCHIMENTO EM MADEIRA 1A.QUALIDADE ESP. 30MM P/ PINTURA, INCLUSIVE ALIZARES, DOBRADIÇAS E FECHADURA EXTERNA EM LATÃO CROMADO LAFONTE OU EQUIV., EXCLUSIVE MARCO, NAS DIM.:0.60 X 2.10 M</v>
      </c>
      <c r="F243" s="56" t="str">
        <f t="shared" si="16"/>
        <v>UND</v>
      </c>
      <c r="G243">
        <f t="shared" si="17"/>
        <v>1417.02</v>
      </c>
      <c r="H243">
        <f t="shared" si="18"/>
        <v>1063.43</v>
      </c>
      <c r="I243">
        <f t="shared" si="19"/>
        <v>1063.43</v>
      </c>
    </row>
    <row r="244" spans="1:9" ht="105">
      <c r="A244" s="385">
        <v>61302</v>
      </c>
      <c r="B244" s="247" t="s">
        <v>1238</v>
      </c>
      <c r="C244" s="227" t="s">
        <v>115</v>
      </c>
      <c r="D244" s="247">
        <v>1072.07</v>
      </c>
      <c r="E244" s="56" t="str">
        <f t="shared" si="15"/>
        <v>PORTA EM MADEIRA DE LEI TIPO ANGELIM PEDRA OU EQUIV.C/ENCHIMENTO EM MADEIRA 1A.QUALIDADE ESP. 30MM P/ PINTURA, INCLUSIVE ALIZARES, DOBRADIÇAS E FECHADURA EXTERNA EM LATÃO CROMADO LAFONTE OU EQUIV., EXCLUSIVE MARCO, NAS DIM.: 0.70 X 2.10 M</v>
      </c>
      <c r="F244" s="56" t="str">
        <f t="shared" si="16"/>
        <v>UND</v>
      </c>
      <c r="G244">
        <f t="shared" si="17"/>
        <v>1428.53</v>
      </c>
      <c r="H244">
        <f t="shared" si="18"/>
        <v>1072.07</v>
      </c>
      <c r="I244">
        <f t="shared" si="19"/>
        <v>1072.07</v>
      </c>
    </row>
    <row r="245" spans="1:9" ht="105">
      <c r="A245" s="385">
        <v>61303</v>
      </c>
      <c r="B245" s="247" t="s">
        <v>1239</v>
      </c>
      <c r="C245" s="227" t="s">
        <v>115</v>
      </c>
      <c r="D245" s="247">
        <v>1083.72</v>
      </c>
      <c r="E245" s="56" t="str">
        <f t="shared" si="15"/>
        <v>PORTA EM MADEIRA DE LEI TIPO ANGELIM PEDRA OU EQUIV.C/ENCHIMENTO EM MADEIRA 1A.QUALIDADE ESP. 30MM P/ PINTURA, INCLUSIVE ALIZARES, DOBRADIÇAS E FECHADURA EXTERNA EM LATÃO CROMADO LAFONTE OU EQUIV., EXCLUSIVE MARCO, NAS DIM.: 0.80 X 2.10 M</v>
      </c>
      <c r="F245" s="56" t="str">
        <f t="shared" si="16"/>
        <v>UND</v>
      </c>
      <c r="G245">
        <f t="shared" si="17"/>
        <v>1444.06</v>
      </c>
      <c r="H245">
        <f t="shared" si="18"/>
        <v>1083.72</v>
      </c>
      <c r="I245">
        <f t="shared" si="19"/>
        <v>1083.72</v>
      </c>
    </row>
    <row r="246" spans="1:9" ht="105">
      <c r="A246" s="384">
        <v>61304</v>
      </c>
      <c r="B246" s="246" t="s">
        <v>1240</v>
      </c>
      <c r="C246" s="227" t="s">
        <v>115</v>
      </c>
      <c r="D246" s="247">
        <v>1158.82</v>
      </c>
      <c r="E246" s="56" t="str">
        <f t="shared" si="15"/>
        <v>PORTA EM MADEIRA DE LEI TIPO ANGELIM PEDRA OU EQUIV.C/ENCHIMENTO EM MADEIRA 1A.QUALIDADE ESP. 30MM P/ PINTURA, INCLUSIVE ALIZARES, DOBRADIÇAS E FECHADURA EXTERNA EM LATÃO CROMADO LAFONTE OU EQUIV., EXCLUSIVE MARCO, NAS DIM.: 0.90 X 2.10 M</v>
      </c>
      <c r="F246" s="56" t="str">
        <f t="shared" si="16"/>
        <v>UND</v>
      </c>
      <c r="G246">
        <f t="shared" si="17"/>
        <v>1544.13</v>
      </c>
      <c r="H246">
        <f t="shared" si="18"/>
        <v>1158.82</v>
      </c>
      <c r="I246">
        <f t="shared" si="19"/>
        <v>1158.82</v>
      </c>
    </row>
    <row r="247" spans="1:9" ht="75">
      <c r="A247" s="385">
        <v>614</v>
      </c>
      <c r="B247" s="247" t="s">
        <v>2018</v>
      </c>
      <c r="C247" s="227"/>
      <c r="D247" s="247"/>
      <c r="E247" s="56" t="str">
        <f t="shared" si="15"/>
        <v>PORTA EM MADEIRA DE LEI TIPO ANGELIM PEDRA/EQUIV, ESP. 30MM C/ ACAB. LISO P/ PINTURA, INCL. FECHADURA TIPO "LIVRE/OCUPADO" E FERRAGENS P/ FIXAÇÃO EM GRANITO, EXCLUSIVE MARCO</v>
      </c>
      <c r="F247" s="56" t="str">
        <f t="shared" si="16"/>
        <v/>
      </c>
      <c r="G247">
        <f t="shared" si="17"/>
        <v>0</v>
      </c>
      <c r="H247">
        <f t="shared" si="18"/>
        <v>0</v>
      </c>
      <c r="I247">
        <f t="shared" si="19"/>
        <v>0</v>
      </c>
    </row>
    <row r="248" spans="1:9" ht="105">
      <c r="A248" s="385">
        <v>61401</v>
      </c>
      <c r="B248" s="247" t="s">
        <v>2019</v>
      </c>
      <c r="C248" s="227" t="s">
        <v>115</v>
      </c>
      <c r="D248" s="247">
        <v>1049.3699999999999</v>
      </c>
      <c r="E248" s="56" t="str">
        <f t="shared" si="15"/>
        <v>PORTA EM MADEIRA DE LEI TIPO ANGELIM PEDRA OU EQUIV.C/ENCHIMENTO EM MADEIRA 1A.QUALIDADE ESP. 30MM P/ PINTURA, INCL. FECHADURA TIPO "LIVRE/OCUPADO" EM LATÃO CROMADO LAFONTE OU EQUIV. E FERRAGENS P/ FIXAÇÃO EM GRANITO, EXCL. MARCO, NAS DIMENSÕES: 0.60 X 1.80 M</v>
      </c>
      <c r="F248" s="56" t="str">
        <f t="shared" si="16"/>
        <v>UND</v>
      </c>
      <c r="G248">
        <f t="shared" si="17"/>
        <v>1398.29</v>
      </c>
      <c r="H248">
        <f t="shared" si="18"/>
        <v>1049.3699999999999</v>
      </c>
      <c r="I248">
        <f t="shared" si="19"/>
        <v>1049.3699999999999</v>
      </c>
    </row>
    <row r="249" spans="1:9" ht="105">
      <c r="A249" s="385">
        <v>61402</v>
      </c>
      <c r="B249" s="247" t="s">
        <v>2020</v>
      </c>
      <c r="C249" s="227" t="s">
        <v>115</v>
      </c>
      <c r="D249" s="247">
        <v>1049.3699999999999</v>
      </c>
      <c r="E249" s="56" t="str">
        <f t="shared" si="15"/>
        <v>PORTA EM MADEIRA DE LEI TIPO ANGELIM PEDRA OU EQUIV.C/ENCHIMENTO EM MADEIRA 1A.QUALIDADE ESP. 30MM P/ PINTURA, INCL. FECHADURA TIPO "LIVRE/OCUPADO" EM LATÃO CROMADO LAFONTE OU EQUIV. E FERRAGENS P/ FIXAÇÃO EM GRANITO, EXCL. MARCO, NAS DIMENSÕES: 0.80 X 1.80 M</v>
      </c>
      <c r="F249" s="56" t="str">
        <f t="shared" si="16"/>
        <v>UND</v>
      </c>
      <c r="G249">
        <f t="shared" si="17"/>
        <v>1398.29</v>
      </c>
      <c r="H249">
        <f t="shared" si="18"/>
        <v>1049.3699999999999</v>
      </c>
      <c r="I249">
        <f t="shared" si="19"/>
        <v>1049.3699999999999</v>
      </c>
    </row>
    <row r="250" spans="1:9" ht="105">
      <c r="A250" s="385">
        <v>61403</v>
      </c>
      <c r="B250" s="247" t="s">
        <v>2021</v>
      </c>
      <c r="C250" s="227" t="s">
        <v>115</v>
      </c>
      <c r="D250" s="247">
        <v>1049.3699999999999</v>
      </c>
      <c r="E250" s="56" t="str">
        <f t="shared" si="15"/>
        <v>PORTA EM MADEIRA DE LEI TIPO ANGELIM PEDRA OU EQUIV.C/ENCHIMENTO EM MADEIRA 1A.QUALIDADE ESP. 30MM P/ PINTURA, INCL. FECHADURA TIPO "LIVRE/OCUPADO" EM LATÃO CROMADO LAFONTE OU EQUIV. E FERRAGENS P/ FIXAÇÃO EM GRANITO, EXCL. MARCO, NAS DIMENSÕES: 0.60 X 1.60 M</v>
      </c>
      <c r="F250" s="56" t="str">
        <f t="shared" si="16"/>
        <v>UND</v>
      </c>
      <c r="G250">
        <f t="shared" si="17"/>
        <v>1398.29</v>
      </c>
      <c r="H250">
        <f t="shared" si="18"/>
        <v>1049.3699999999999</v>
      </c>
      <c r="I250">
        <f t="shared" si="19"/>
        <v>1049.3699999999999</v>
      </c>
    </row>
    <row r="251" spans="1:9" ht="105">
      <c r="A251" s="384">
        <v>61404</v>
      </c>
      <c r="B251" s="246" t="s">
        <v>2022</v>
      </c>
      <c r="C251" s="227" t="s">
        <v>115</v>
      </c>
      <c r="D251" s="247">
        <v>1049.3699999999999</v>
      </c>
      <c r="E251" s="56" t="str">
        <f t="shared" si="15"/>
        <v>PORTA EM MADEIRA DE LEI TIPO ANGELIM PEDRA OU EQUIV.C/ENCHIMENTO EM MADEIRA 1A.QUALIDADE ESP. 30MM P/ PINTURA, INCL. FECHADURA TIPO "LIVRE/OCUPADO" EM LATÃO CROMADO LAFONTE OU EQUIV. E FERRAGENS P/ FIXAÇÃO EM GRANITO, EXCL. MARCO, NAS DIMENSÕES: 0.80 X 1.60 M</v>
      </c>
      <c r="F251" s="56" t="str">
        <f t="shared" si="16"/>
        <v>UND</v>
      </c>
      <c r="G251">
        <f t="shared" si="17"/>
        <v>1398.29</v>
      </c>
      <c r="H251">
        <f t="shared" si="18"/>
        <v>1049.3699999999999</v>
      </c>
      <c r="I251">
        <f t="shared" si="19"/>
        <v>1049.3699999999999</v>
      </c>
    </row>
    <row r="252" spans="1:9" ht="45">
      <c r="A252" s="385">
        <v>617</v>
      </c>
      <c r="B252" s="247" t="s">
        <v>1241</v>
      </c>
      <c r="C252" s="227"/>
      <c r="D252" s="247"/>
      <c r="E252" s="56" t="str">
        <f t="shared" si="15"/>
        <v>PORTA EM VENEZIANA, EM MADEIRA DE LEI, ESP. 30MM, INCL. DOBRADIÇAS, EXCLUSIVE ALIZAR, MARCO E FECHADURA</v>
      </c>
      <c r="F252" s="56" t="str">
        <f t="shared" si="16"/>
        <v/>
      </c>
      <c r="G252">
        <f t="shared" si="17"/>
        <v>0</v>
      </c>
      <c r="H252">
        <f t="shared" si="18"/>
        <v>0</v>
      </c>
      <c r="I252">
        <f t="shared" si="19"/>
        <v>0</v>
      </c>
    </row>
    <row r="253" spans="1:9" ht="45">
      <c r="A253" s="385">
        <v>61701</v>
      </c>
      <c r="B253" s="247" t="s">
        <v>1242</v>
      </c>
      <c r="C253" s="227" t="s">
        <v>115</v>
      </c>
      <c r="D253" s="247">
        <v>917.31</v>
      </c>
      <c r="E253" s="56" t="str">
        <f t="shared" si="15"/>
        <v>PORTA EM VENEZIANA, EM MADEIRA DE LEI, ESP. 30MM, INCL. DOBRADIÇAS, EXCL. ALIZAR, MARCO E FECHADURA, NAS DIMENSÕES: 0.60 X 2.10 M</v>
      </c>
      <c r="F253" s="56" t="str">
        <f t="shared" si="16"/>
        <v>UND</v>
      </c>
      <c r="G253">
        <f t="shared" si="17"/>
        <v>1222.32</v>
      </c>
      <c r="H253">
        <f t="shared" si="18"/>
        <v>917.31</v>
      </c>
      <c r="I253">
        <f t="shared" si="19"/>
        <v>917.31</v>
      </c>
    </row>
    <row r="254" spans="1:9" ht="45">
      <c r="A254" s="385">
        <v>61702</v>
      </c>
      <c r="B254" s="247" t="s">
        <v>1243</v>
      </c>
      <c r="C254" s="227" t="s">
        <v>115</v>
      </c>
      <c r="D254" s="247">
        <v>1019.81</v>
      </c>
      <c r="E254" s="56" t="str">
        <f t="shared" si="15"/>
        <v>PORTA EM VENEZIANA, EM MADEIRA DE LEI, ESP. 30MM, INCL. DOBRADIÇAS, EXCL. ALIZAR, MARCO E FECHADURA, NAS DIMENSÕES: 0.70 X 2.10 M</v>
      </c>
      <c r="F254" s="56" t="str">
        <f t="shared" si="16"/>
        <v>UND</v>
      </c>
      <c r="G254">
        <f t="shared" si="17"/>
        <v>1358.9</v>
      </c>
      <c r="H254">
        <f t="shared" si="18"/>
        <v>1019.81</v>
      </c>
      <c r="I254">
        <f t="shared" si="19"/>
        <v>1019.81</v>
      </c>
    </row>
    <row r="255" spans="1:9" ht="45">
      <c r="A255" s="384">
        <v>61703</v>
      </c>
      <c r="B255" s="246" t="s">
        <v>1244</v>
      </c>
      <c r="C255" s="227" t="s">
        <v>115</v>
      </c>
      <c r="D255" s="247">
        <v>1047.31</v>
      </c>
      <c r="E255" s="56" t="str">
        <f t="shared" si="15"/>
        <v>PORTA EM VENEZIANA, EM MADEIRA DE LEI, ESP. 30MM, INCL. DOBRADIÇAS, EXCL. ALIZAR, MARCO E FECHADURA, NAS DIMENSÕES: 0.80 X 2.10 M</v>
      </c>
      <c r="F255" s="56" t="str">
        <f t="shared" si="16"/>
        <v>UND</v>
      </c>
      <c r="G255">
        <f t="shared" si="17"/>
        <v>1395.54</v>
      </c>
      <c r="H255">
        <f t="shared" si="18"/>
        <v>1047.31</v>
      </c>
      <c r="I255">
        <f t="shared" si="19"/>
        <v>1047.31</v>
      </c>
    </row>
    <row r="256" spans="1:9" ht="105">
      <c r="A256" s="385">
        <v>619</v>
      </c>
      <c r="B256" s="247" t="s">
        <v>1245</v>
      </c>
      <c r="C256" s="227"/>
      <c r="D256" s="629"/>
      <c r="E256" s="56" t="str">
        <f t="shared" si="15"/>
        <v>PORTA EM MADEIRA DE LEI TIPO ANGELIM PEDRA OU EQUIV. C/ ENCHIMENTO EM MADEIRA DE 1ª QUALIDADE ESP 30MM, COM VISOR DE VIDRO, INCL. ALIZARES, DOBRADIÇAS E FECHADURAS EXT EM LATÃO CROMADO LAFONTE/EQUIV , EXCL. MARCO, NAS DIMENSÕES:</v>
      </c>
      <c r="F256" s="56" t="str">
        <f t="shared" si="16"/>
        <v/>
      </c>
      <c r="G256">
        <f t="shared" si="17"/>
        <v>0</v>
      </c>
      <c r="H256">
        <f t="shared" si="18"/>
        <v>0</v>
      </c>
      <c r="I256">
        <f t="shared" si="19"/>
        <v>0</v>
      </c>
    </row>
    <row r="257" spans="1:9" ht="105">
      <c r="A257" s="385">
        <v>61901</v>
      </c>
      <c r="B257" s="247" t="s">
        <v>2735</v>
      </c>
      <c r="C257" s="227" t="s">
        <v>115</v>
      </c>
      <c r="D257" s="629">
        <v>1381.29</v>
      </c>
      <c r="E257" s="56" t="str">
        <f t="shared" ref="E257:E320" si="20">UPPER(B257)</f>
        <v>PORTA EM MADEIRA DE LEI TIPO ANGELIM PEDRA OU EQUIV. C/ ENCHIMENTO EM MADEIRA DE 1ª QUALIDADE ESP. 30MM, COM VISOR DE VIDRO, INCLUSIVE ALIZARES, DOBRADIÇAS E FECHADURAS EXTERNAS EM LATÃO CROMADO LA FONTE/EQUIV. EXCLUSIVE MARCO, NAS DIMENSÕES: 0.70 X 2.10 M</v>
      </c>
      <c r="F257" s="56" t="str">
        <f t="shared" ref="F257:F320" si="21">UPPER(C257)</f>
        <v>UND</v>
      </c>
      <c r="G257">
        <f t="shared" si="17"/>
        <v>1840.57</v>
      </c>
      <c r="H257">
        <f t="shared" si="18"/>
        <v>1381.29</v>
      </c>
      <c r="I257">
        <f t="shared" si="19"/>
        <v>1381.29</v>
      </c>
    </row>
    <row r="258" spans="1:9" ht="105">
      <c r="A258" s="385">
        <v>61902</v>
      </c>
      <c r="B258" s="247" t="s">
        <v>2736</v>
      </c>
      <c r="C258" s="227" t="s">
        <v>115</v>
      </c>
      <c r="D258" s="629">
        <v>1399.19</v>
      </c>
      <c r="E258" s="56" t="str">
        <f t="shared" si="20"/>
        <v>PORTA EM MADEIRA DE LEI TIPO ANGELIM PEDRA OU EQUIV. C/ ENCHIMENTO EM MADEIRA DE 1ª QUALIDADE ESP. 30MM, COM VISOR DE VIDRO, INCLUSIVE ALIZARES, DOBRADIÇAS E FECHADURAS EXTERNAS EM LATÃO CROMADO LA FONTE/EQUIV. EXCLUSIVE MARCO, NAS DIMENSÕES: 0.80 X 2.10 M</v>
      </c>
      <c r="F258" s="56" t="str">
        <f t="shared" si="21"/>
        <v>UND</v>
      </c>
      <c r="G258">
        <f t="shared" si="17"/>
        <v>1864.42</v>
      </c>
      <c r="H258">
        <f t="shared" si="18"/>
        <v>1399.19</v>
      </c>
      <c r="I258">
        <f t="shared" si="19"/>
        <v>1399.19</v>
      </c>
    </row>
    <row r="259" spans="1:9" ht="105">
      <c r="A259" s="384">
        <v>61903</v>
      </c>
      <c r="B259" s="246" t="s">
        <v>2737</v>
      </c>
      <c r="C259" s="227" t="s">
        <v>115</v>
      </c>
      <c r="D259" s="247">
        <v>1473.69</v>
      </c>
      <c r="E259" s="56" t="str">
        <f t="shared" si="20"/>
        <v>PORTA EM MADEIRA DE LEI TIPO ANGELIM PEDRA OU EQUIV. C/ ENCHIMENTO EM MADEIRA DE 1ª QUALIDADE ESP. 30MM, COM VISOR DE VIDRO, INCLUSIVE ALIZARES, DOBRADIÇAS E FECHADURAS EXTERNAS EM LATÃO CROMADO LA FONTE/EQUIV. EXCLUSIVE MARCO, NAS DIMENSÕES: 0.90 X 2.10 M</v>
      </c>
      <c r="F259" s="56" t="str">
        <f t="shared" si="21"/>
        <v>UND</v>
      </c>
      <c r="G259">
        <f t="shared" si="17"/>
        <v>1963.69</v>
      </c>
      <c r="H259">
        <f t="shared" si="18"/>
        <v>1473.69</v>
      </c>
      <c r="I259">
        <f t="shared" si="19"/>
        <v>1473.69</v>
      </c>
    </row>
    <row r="260" spans="1:9">
      <c r="A260" s="385">
        <v>622</v>
      </c>
      <c r="B260" s="247" t="s">
        <v>1246</v>
      </c>
      <c r="C260" s="227"/>
      <c r="D260" s="247"/>
      <c r="E260" s="56" t="str">
        <f t="shared" si="20"/>
        <v>REVISÕES E REPAROS</v>
      </c>
      <c r="F260" s="56" t="str">
        <f t="shared" si="21"/>
        <v/>
      </c>
      <c r="G260">
        <f t="shared" si="17"/>
        <v>0</v>
      </c>
      <c r="H260">
        <f t="shared" si="18"/>
        <v>0</v>
      </c>
      <c r="I260">
        <f t="shared" si="19"/>
        <v>0</v>
      </c>
    </row>
    <row r="261" spans="1:9" ht="30">
      <c r="A261" s="385">
        <v>62201</v>
      </c>
      <c r="B261" s="247" t="s">
        <v>1247</v>
      </c>
      <c r="C261" s="227" t="s">
        <v>115</v>
      </c>
      <c r="D261" s="247">
        <v>109.5</v>
      </c>
      <c r="E261" s="56" t="str">
        <f t="shared" si="20"/>
        <v>SUBSTITUIÇÃO DE FECHADURA COM MAÇANETA TIPO ALAVANCA E CHAVE YALE</v>
      </c>
      <c r="F261" s="56" t="str">
        <f t="shared" si="21"/>
        <v>UND</v>
      </c>
      <c r="G261">
        <f t="shared" si="17"/>
        <v>145.91</v>
      </c>
      <c r="H261">
        <f t="shared" si="18"/>
        <v>109.5</v>
      </c>
      <c r="I261">
        <f t="shared" si="19"/>
        <v>109.5</v>
      </c>
    </row>
    <row r="262" spans="1:9" ht="30">
      <c r="A262" s="385">
        <v>62202</v>
      </c>
      <c r="B262" s="247" t="s">
        <v>1248</v>
      </c>
      <c r="C262" s="227" t="s">
        <v>115</v>
      </c>
      <c r="D262" s="247">
        <v>263.11</v>
      </c>
      <c r="E262" s="56" t="str">
        <f t="shared" si="20"/>
        <v>SUBSTITUIÇÃO DE FECHADURA COM MAÇANETA TIPO ALAVANCA E CHAVE TIPO COMUM</v>
      </c>
      <c r="F262" s="56" t="str">
        <f t="shared" si="21"/>
        <v>UND</v>
      </c>
      <c r="G262">
        <f t="shared" si="17"/>
        <v>350.59</v>
      </c>
      <c r="H262">
        <f t="shared" si="18"/>
        <v>263.11</v>
      </c>
      <c r="I262">
        <f t="shared" si="19"/>
        <v>263.11</v>
      </c>
    </row>
    <row r="263" spans="1:9" ht="30">
      <c r="A263" s="385">
        <v>62203</v>
      </c>
      <c r="B263" s="247" t="s">
        <v>1249</v>
      </c>
      <c r="C263" s="227" t="s">
        <v>115</v>
      </c>
      <c r="D263" s="247">
        <v>162.94</v>
      </c>
      <c r="E263" s="56" t="str">
        <f t="shared" si="20"/>
        <v>SUBSTITUIÇÃO DE FECHADURA COM MAÇANETA TIPO BOLA E CHAVE TIPO YALE</v>
      </c>
      <c r="F263" s="56" t="str">
        <f t="shared" si="21"/>
        <v>UND</v>
      </c>
      <c r="G263">
        <f t="shared" si="17"/>
        <v>217.12</v>
      </c>
      <c r="H263">
        <f t="shared" si="18"/>
        <v>162.94</v>
      </c>
      <c r="I263">
        <f t="shared" si="19"/>
        <v>162.94</v>
      </c>
    </row>
    <row r="264" spans="1:9" ht="45">
      <c r="A264" s="385">
        <v>62204</v>
      </c>
      <c r="B264" s="247" t="s">
        <v>1250</v>
      </c>
      <c r="C264" s="227" t="s">
        <v>115</v>
      </c>
      <c r="D264" s="247">
        <v>79.17</v>
      </c>
      <c r="E264" s="56" t="str">
        <f t="shared" si="20"/>
        <v>RECOLOCAÇÃO DE FOLHA DE PORTA EM MADEIRA DE 1 FOLHA, EXCL. FERRAGENS, MARCOS E ALIZARES</v>
      </c>
      <c r="F264" s="56" t="str">
        <f t="shared" si="21"/>
        <v>UND</v>
      </c>
      <c r="G264">
        <f t="shared" ref="G264:G327" si="22">ROUND(H264*(1+$G$1),2)</f>
        <v>105.49</v>
      </c>
      <c r="H264">
        <f t="shared" ref="H264:H327" si="23">I264</f>
        <v>79.17</v>
      </c>
      <c r="I264">
        <f t="shared" ref="I264:I327" si="24">ROUND(D264/(1+$E$1),2)</f>
        <v>79.17</v>
      </c>
    </row>
    <row r="265" spans="1:9">
      <c r="A265" s="385">
        <v>62205</v>
      </c>
      <c r="B265" s="247" t="s">
        <v>1251</v>
      </c>
      <c r="C265" s="227" t="s">
        <v>115</v>
      </c>
      <c r="D265" s="247">
        <v>70.760000000000005</v>
      </c>
      <c r="E265" s="56" t="str">
        <f t="shared" si="20"/>
        <v>SUBSTITUIÇÃO DE TARGETA TIPO LIVRE/OCUPADO</v>
      </c>
      <c r="F265" s="56" t="str">
        <f t="shared" si="21"/>
        <v>UND</v>
      </c>
      <c r="G265">
        <f t="shared" si="22"/>
        <v>94.29</v>
      </c>
      <c r="H265">
        <f t="shared" si="23"/>
        <v>70.760000000000005</v>
      </c>
      <c r="I265">
        <f t="shared" si="24"/>
        <v>70.760000000000005</v>
      </c>
    </row>
    <row r="266" spans="1:9">
      <c r="A266" s="385">
        <v>62206</v>
      </c>
      <c r="B266" s="247" t="s">
        <v>1252</v>
      </c>
      <c r="C266" s="227" t="s">
        <v>115</v>
      </c>
      <c r="D266" s="247">
        <v>9.1</v>
      </c>
      <c r="E266" s="56" t="str">
        <f t="shared" si="20"/>
        <v>SUBSTITUIÇÃO DE TARGETA DE FIO REDONDO 2"</v>
      </c>
      <c r="F266" s="56" t="str">
        <f t="shared" si="21"/>
        <v>UND</v>
      </c>
      <c r="G266">
        <f t="shared" si="22"/>
        <v>12.13</v>
      </c>
      <c r="H266">
        <f t="shared" si="23"/>
        <v>9.1</v>
      </c>
      <c r="I266">
        <f t="shared" si="24"/>
        <v>9.1</v>
      </c>
    </row>
    <row r="267" spans="1:9">
      <c r="A267" s="385">
        <v>62207</v>
      </c>
      <c r="B267" s="247" t="s">
        <v>1253</v>
      </c>
      <c r="C267" s="227" t="s">
        <v>115</v>
      </c>
      <c r="D267" s="247">
        <v>35.24</v>
      </c>
      <c r="E267" s="56" t="str">
        <f t="shared" si="20"/>
        <v>SUBSTITUIÇÃO DE DOBRADIÇA 3 X 2 1/2"</v>
      </c>
      <c r="F267" s="56" t="str">
        <f t="shared" si="21"/>
        <v>UND</v>
      </c>
      <c r="G267">
        <f t="shared" si="22"/>
        <v>46.96</v>
      </c>
      <c r="H267">
        <f t="shared" si="23"/>
        <v>35.24</v>
      </c>
      <c r="I267">
        <f t="shared" si="24"/>
        <v>35.24</v>
      </c>
    </row>
    <row r="268" spans="1:9" ht="30">
      <c r="A268" s="385">
        <v>62208</v>
      </c>
      <c r="B268" s="247" t="s">
        <v>1254</v>
      </c>
      <c r="C268" s="227" t="s">
        <v>115</v>
      </c>
      <c r="D268" s="247">
        <v>72.17</v>
      </c>
      <c r="E268" s="56" t="str">
        <f t="shared" si="20"/>
        <v>REPARO NA PORTA COM PLAINA, INCL. RETIRADA E RECOLOCAÇÃO DE FOLHA DE PORTA</v>
      </c>
      <c r="F268" s="56" t="str">
        <f t="shared" si="21"/>
        <v>UND</v>
      </c>
      <c r="G268">
        <f t="shared" si="22"/>
        <v>96.17</v>
      </c>
      <c r="H268">
        <f t="shared" si="23"/>
        <v>72.17</v>
      </c>
      <c r="I268">
        <f t="shared" si="24"/>
        <v>72.17</v>
      </c>
    </row>
    <row r="269" spans="1:9" ht="30">
      <c r="A269" s="385">
        <v>62211</v>
      </c>
      <c r="B269" s="247" t="s">
        <v>1255</v>
      </c>
      <c r="C269" s="227" t="s">
        <v>112</v>
      </c>
      <c r="D269" s="247">
        <v>3.07</v>
      </c>
      <c r="E269" s="56" t="str">
        <f t="shared" si="20"/>
        <v>RECOLOCAÇÃO DE ALIZAR EM MADEIRA, EXCL. ALIZAR</v>
      </c>
      <c r="F269" s="56" t="str">
        <f t="shared" si="21"/>
        <v>M</v>
      </c>
      <c r="G269">
        <f t="shared" si="22"/>
        <v>4.09</v>
      </c>
      <c r="H269">
        <f t="shared" si="23"/>
        <v>3.07</v>
      </c>
      <c r="I269">
        <f t="shared" si="24"/>
        <v>3.07</v>
      </c>
    </row>
    <row r="270" spans="1:9" ht="30">
      <c r="A270" s="384">
        <v>62212</v>
      </c>
      <c r="B270" s="246" t="s">
        <v>1256</v>
      </c>
      <c r="C270" s="227" t="s">
        <v>112</v>
      </c>
      <c r="D270" s="247">
        <v>14.9</v>
      </c>
      <c r="E270" s="56" t="str">
        <f t="shared" si="20"/>
        <v>RECOLOCAÇÃO DE MARCO EM MADEIRA, EXCL. MARCO</v>
      </c>
      <c r="F270" s="56" t="str">
        <f t="shared" si="21"/>
        <v>M</v>
      </c>
      <c r="G270">
        <f t="shared" si="22"/>
        <v>19.850000000000001</v>
      </c>
      <c r="H270">
        <f t="shared" si="23"/>
        <v>14.9</v>
      </c>
      <c r="I270">
        <f t="shared" si="24"/>
        <v>14.9</v>
      </c>
    </row>
    <row r="271" spans="1:9" ht="75">
      <c r="A271" s="385">
        <v>623</v>
      </c>
      <c r="B271" s="247" t="s">
        <v>1257</v>
      </c>
      <c r="C271" s="227"/>
      <c r="D271" s="247"/>
      <c r="E271" s="56" t="str">
        <f t="shared" si="20"/>
        <v>PORTA EM MADEIRA DE LEI COM ENCHIMENTO EM MADEIRA DE 1ª QUALIDADE, ESP. 30MM, PARA PINTURA, INCL. ALIZARES, DOBRADIÇAS, FECHADURA TIPO "LIVRE/OCUPADO" EXCLUSIVE MARCO</v>
      </c>
      <c r="F271" s="56" t="str">
        <f t="shared" si="21"/>
        <v/>
      </c>
      <c r="G271">
        <f t="shared" si="22"/>
        <v>0</v>
      </c>
      <c r="H271">
        <f t="shared" si="23"/>
        <v>0</v>
      </c>
      <c r="I271">
        <f t="shared" si="24"/>
        <v>0</v>
      </c>
    </row>
    <row r="272" spans="1:9" ht="90">
      <c r="A272" s="385">
        <v>62301</v>
      </c>
      <c r="B272" s="247" t="s">
        <v>1258</v>
      </c>
      <c r="C272" s="227" t="s">
        <v>115</v>
      </c>
      <c r="D272" s="247">
        <v>777.61</v>
      </c>
      <c r="E272" s="56" t="str">
        <f t="shared" si="20"/>
        <v>PORTA EM MADEIRA DE LEI COM ENCHIMENTO EM MADEIRA DE 1ª QUALIDADE, ESP. 30MM, PARA PINTURA, INCL. ALIZARES, DOBRADIÇAS, FECHADURA TIPO "LIVRE/OCUPADO" EM LATÃO CROMADO LA FONTE OU EQUIV., EXCL. MARCO, NAS DIMENSÕES: 0.60 X 1.60 M</v>
      </c>
      <c r="F272" s="56" t="str">
        <f t="shared" si="21"/>
        <v>UND</v>
      </c>
      <c r="G272">
        <f t="shared" si="22"/>
        <v>1036.17</v>
      </c>
      <c r="H272">
        <f t="shared" si="23"/>
        <v>777.61</v>
      </c>
      <c r="I272">
        <f t="shared" si="24"/>
        <v>777.61</v>
      </c>
    </row>
    <row r="273" spans="1:9" ht="90">
      <c r="A273" s="384">
        <v>62302</v>
      </c>
      <c r="B273" s="246" t="s">
        <v>1259</v>
      </c>
      <c r="C273" s="227" t="s">
        <v>115</v>
      </c>
      <c r="D273" s="247">
        <v>777.61</v>
      </c>
      <c r="E273" s="56" t="str">
        <f t="shared" si="20"/>
        <v>PORTA EM MADEIRA DE LEI COM ENCHIMENTO EM MADEIRA DE 1ª QUALIDADE, ESP. 30MM, PARA PINTURA, INCL. ALIZARES, DOBRADIÇAS, FECHADURA TIPO "LIVRE/OCUPADO" EM LATÃO CROMADO LA FONTE OU EQUIV., EXCL. MARCO, NAS DIMENSÕES: 0.80 X 1.60 M</v>
      </c>
      <c r="F273" s="56" t="str">
        <f t="shared" si="21"/>
        <v>UND</v>
      </c>
      <c r="G273">
        <f t="shared" si="22"/>
        <v>1036.17</v>
      </c>
      <c r="H273">
        <f t="shared" si="23"/>
        <v>777.61</v>
      </c>
      <c r="I273">
        <f t="shared" si="24"/>
        <v>777.61</v>
      </c>
    </row>
    <row r="274" spans="1:9" ht="90">
      <c r="A274" s="385">
        <v>625</v>
      </c>
      <c r="B274" s="247" t="s">
        <v>26271</v>
      </c>
      <c r="C274" s="227"/>
      <c r="D274" s="629"/>
      <c r="E274" s="56" t="str">
        <f t="shared" si="20"/>
        <v>PORTA EM MADEIRA DE LEI TIPO ANGELIM PEDRA OU EQUIV.,ESP. 30 MM, MACIÇA C/ FRISO P/ VERNIZ, PADRÃO SEDU, COM VISOR, INCLUSIVE ALIZARES, DOBRADIÇAS E FECHADURA DE BOLA EXTERNA, EXCLUSIVE MARCO</v>
      </c>
      <c r="F274" s="56" t="str">
        <f t="shared" si="21"/>
        <v/>
      </c>
      <c r="G274">
        <f t="shared" si="22"/>
        <v>0</v>
      </c>
      <c r="H274">
        <f t="shared" si="23"/>
        <v>0</v>
      </c>
      <c r="I274">
        <f t="shared" si="24"/>
        <v>0</v>
      </c>
    </row>
    <row r="275" spans="1:9" ht="105">
      <c r="A275" s="385">
        <v>62501</v>
      </c>
      <c r="B275" s="247" t="s">
        <v>26272</v>
      </c>
      <c r="C275" s="227" t="s">
        <v>115</v>
      </c>
      <c r="D275" s="629">
        <v>1718.1</v>
      </c>
      <c r="E275" s="56" t="str">
        <f t="shared" si="20"/>
        <v>PORTA MADEIRA DE LEI TIPO ANGELIM PEDRA OU EQUIV.,ESP. 30 A 35 MM, SARRAFEADA COM ENCHIMENTO, C/ FRISO P/ VERNIZ, PADRÃO SEDU, COM VISOR, INCLUSIVE ALIZARES, DOBRADIÇAS E FECHADURA TIPO EXT. EM LATÃO CROMADO LAFONTE OU EQUIV., EXCL. MARCO, DIMENSÕES: 0.60 X 2.10 M</v>
      </c>
      <c r="F275" s="56" t="str">
        <f t="shared" si="21"/>
        <v>UND</v>
      </c>
      <c r="G275">
        <f t="shared" si="22"/>
        <v>2289.37</v>
      </c>
      <c r="H275">
        <f t="shared" si="23"/>
        <v>1718.1</v>
      </c>
      <c r="I275">
        <f t="shared" si="24"/>
        <v>1718.1</v>
      </c>
    </row>
    <row r="276" spans="1:9" ht="105">
      <c r="A276" s="385">
        <v>62502</v>
      </c>
      <c r="B276" s="247" t="s">
        <v>26273</v>
      </c>
      <c r="C276" s="227" t="s">
        <v>115</v>
      </c>
      <c r="D276" s="629">
        <v>1783.15</v>
      </c>
      <c r="E276" s="56" t="str">
        <f t="shared" si="20"/>
        <v>PORTA MADEIRA DE LEI TIPO ANGELIM PEDRA OU EQUIV.,ESP. 30 A 35 MM, SARRAFEADA COM ENCHIMENTO, C/ FRISO P/ VERNIZ, PADRÃO SEDU, COM VISOR, INCLUSIVE ALIZARES, DOBRADIÇAS E FECHADURA TIPO EXT. EM LATÃO CROMADO LAFONTE OU EQUIV., EXCL. MARCO, DIMENSÕES: 0.70 X 2.10 M</v>
      </c>
      <c r="F276" s="56" t="str">
        <f t="shared" si="21"/>
        <v>UND</v>
      </c>
      <c r="G276">
        <f t="shared" si="22"/>
        <v>2376.0500000000002</v>
      </c>
      <c r="H276">
        <f t="shared" si="23"/>
        <v>1783.15</v>
      </c>
      <c r="I276">
        <f t="shared" si="24"/>
        <v>1783.15</v>
      </c>
    </row>
    <row r="277" spans="1:9" ht="105">
      <c r="A277" s="385">
        <v>62503</v>
      </c>
      <c r="B277" s="247" t="s">
        <v>26274</v>
      </c>
      <c r="C277" s="227" t="s">
        <v>115</v>
      </c>
      <c r="D277" s="629">
        <v>1860.55</v>
      </c>
      <c r="E277" s="56" t="str">
        <f t="shared" si="20"/>
        <v>PORTA MADEIRA DE LEI TIPO ANGELIM PEDRA OU EQUIV.,ESP. 30 A 35 MM, SARRAFEADA COM ENCHIMENTO, C/ FRISO P/ VERNIZ, PADRÃO SEDU, COM VISOR, INCLUSIVE ALIZARES, DOBRADIÇAS E FECHADURA TIPO EXT. EM LATÃO CROMADO LAFONTE OU EQUIV., EXCL. MARCO, DIMENSÕES: 0.80 X 2.10 M</v>
      </c>
      <c r="F277" s="56" t="str">
        <f t="shared" si="21"/>
        <v>UND</v>
      </c>
      <c r="G277">
        <f t="shared" si="22"/>
        <v>2479.1799999999998</v>
      </c>
      <c r="H277">
        <f t="shared" si="23"/>
        <v>1860.55</v>
      </c>
      <c r="I277">
        <f t="shared" si="24"/>
        <v>1860.55</v>
      </c>
    </row>
    <row r="278" spans="1:9" ht="105">
      <c r="A278" s="385">
        <v>62504</v>
      </c>
      <c r="B278" s="247" t="s">
        <v>26275</v>
      </c>
      <c r="C278" s="227" t="s">
        <v>115</v>
      </c>
      <c r="D278" s="629">
        <v>2021.55</v>
      </c>
      <c r="E278" s="56" t="str">
        <f t="shared" si="20"/>
        <v>PORTA MADEIRA DE LEI TIPO ANGELIM PEDRA OU EQUIV.,ESP. 30 A 35 MM, SARRAFEADA COM ENCHIMENTO, C/ FRISO P/ VERNIZ, PADRÃO SEDU, COM VISOR, INCLUSIVE ALIZARES, DOBRADIÇAS E FECHADURA TIPO EXT. EM LATÃO CROMADO LAFONTE OU EQUIV., EXCL. MARCO, DIMENSÕES: 0.90 X 2.10 M</v>
      </c>
      <c r="F278" s="56" t="str">
        <f t="shared" si="21"/>
        <v>UND</v>
      </c>
      <c r="G278">
        <f t="shared" si="22"/>
        <v>2693.72</v>
      </c>
      <c r="H278">
        <f t="shared" si="23"/>
        <v>2021.55</v>
      </c>
      <c r="I278">
        <f t="shared" si="24"/>
        <v>2021.55</v>
      </c>
    </row>
    <row r="279" spans="1:9" ht="105">
      <c r="A279" s="384">
        <v>62505</v>
      </c>
      <c r="B279" s="246" t="s">
        <v>26276</v>
      </c>
      <c r="C279" s="227" t="s">
        <v>115</v>
      </c>
      <c r="D279" s="247">
        <v>3525.24</v>
      </c>
      <c r="E279" s="56" t="str">
        <f t="shared" si="20"/>
        <v>PORTA MADEIRA DE LEI TIPO ANGELIM PEDRA OU EQUIV.,ESP. 30 A 35 MM, SARRAFEADA COM ENCHIMENTO, C/ FRISO P/ VERNIZ, PADRÃO SEDU, COM VISOR, INCLUSIVE ALIZARES, DOBRADIÇAS E FECHADURA TIPO EXT. EM LATÃO CROMADO LAFONTE OU EQUIV., EXCL. MARCO, DIMENSÕES: 1.60 X 2.10 M (DUAS FOLHAS)</v>
      </c>
      <c r="F279" s="56" t="str">
        <f t="shared" si="21"/>
        <v>UND</v>
      </c>
      <c r="G279">
        <f t="shared" si="22"/>
        <v>4697.38</v>
      </c>
      <c r="H279">
        <f t="shared" si="23"/>
        <v>3525.24</v>
      </c>
      <c r="I279">
        <f t="shared" si="24"/>
        <v>3525.24</v>
      </c>
    </row>
    <row r="280" spans="1:9">
      <c r="A280" s="384">
        <v>7</v>
      </c>
      <c r="B280" s="246" t="s">
        <v>61</v>
      </c>
      <c r="C280" s="227"/>
      <c r="D280" s="247"/>
      <c r="E280" s="56" t="str">
        <f t="shared" si="20"/>
        <v>ESQUADRIAS METÁLICAS</v>
      </c>
      <c r="F280" s="56" t="str">
        <f t="shared" si="21"/>
        <v/>
      </c>
      <c r="G280">
        <f t="shared" si="22"/>
        <v>0</v>
      </c>
      <c r="H280">
        <f t="shared" si="23"/>
        <v>0</v>
      </c>
      <c r="I280">
        <f t="shared" si="24"/>
        <v>0</v>
      </c>
    </row>
    <row r="281" spans="1:9">
      <c r="A281" s="385">
        <v>711</v>
      </c>
      <c r="B281" s="247" t="s">
        <v>47</v>
      </c>
      <c r="C281" s="227"/>
      <c r="D281" s="247"/>
      <c r="E281" s="56" t="str">
        <f t="shared" si="20"/>
        <v>GRADES E PORTÕES</v>
      </c>
      <c r="F281" s="56" t="str">
        <f t="shared" si="21"/>
        <v/>
      </c>
      <c r="G281">
        <f t="shared" si="22"/>
        <v>0</v>
      </c>
      <c r="H281">
        <f t="shared" si="23"/>
        <v>0</v>
      </c>
      <c r="I281">
        <f t="shared" si="24"/>
        <v>0</v>
      </c>
    </row>
    <row r="282" spans="1:9" ht="75">
      <c r="A282" s="385">
        <v>71101</v>
      </c>
      <c r="B282" s="247" t="s">
        <v>1260</v>
      </c>
      <c r="C282" s="227" t="s">
        <v>110</v>
      </c>
      <c r="D282" s="247">
        <v>717.41</v>
      </c>
      <c r="E282" s="56" t="str">
        <f t="shared" si="20"/>
        <v>TELA DE PROTEÇÃO DE ARAME GALVANIZADO 1/2" FIO 12, COM QUADRO EM TUBO DE FERRO GALVANIZADO 1 1/2" E CANTONEIRA DE FERRO 1/2" X 1/2" X1/8", CONFORME DETALHE EM PROJETO</v>
      </c>
      <c r="F282" s="56" t="str">
        <f t="shared" si="21"/>
        <v>M2</v>
      </c>
      <c r="G282">
        <f t="shared" si="22"/>
        <v>955.95</v>
      </c>
      <c r="H282">
        <f t="shared" si="23"/>
        <v>717.41</v>
      </c>
      <c r="I282">
        <f t="shared" si="24"/>
        <v>717.41</v>
      </c>
    </row>
    <row r="283" spans="1:9" ht="60">
      <c r="A283" s="385">
        <v>71103</v>
      </c>
      <c r="B283" s="247" t="s">
        <v>2738</v>
      </c>
      <c r="C283" s="227" t="s">
        <v>110</v>
      </c>
      <c r="D283" s="247">
        <v>114.67</v>
      </c>
      <c r="E283" s="56" t="str">
        <f t="shared" si="20"/>
        <v>GRADE DE TELA TIPO MOSQUITEIRO DE ARAME GALVANIZADO #18, FIO 32, INCLUSIVE, REQUADRO EM CANTONEIRA DE FERRO 1/8"X1/2"X1/2"</v>
      </c>
      <c r="F283" s="56" t="str">
        <f t="shared" si="21"/>
        <v>M2</v>
      </c>
      <c r="G283">
        <f t="shared" si="22"/>
        <v>152.80000000000001</v>
      </c>
      <c r="H283">
        <f t="shared" si="23"/>
        <v>114.67</v>
      </c>
      <c r="I283">
        <f t="shared" si="24"/>
        <v>114.67</v>
      </c>
    </row>
    <row r="284" spans="1:9" ht="30">
      <c r="A284" s="556">
        <v>71104</v>
      </c>
      <c r="B284" s="247" t="s">
        <v>1261</v>
      </c>
      <c r="C284" s="227" t="s">
        <v>110</v>
      </c>
      <c r="D284" s="247">
        <v>601.13</v>
      </c>
      <c r="E284" s="56" t="str">
        <f t="shared" si="20"/>
        <v>PORTÃO DE FERRO DE ABRIR EM BARRA CHATA, INCLUSIVE CHUMBAMENTO</v>
      </c>
      <c r="F284" s="56" t="str">
        <f t="shared" si="21"/>
        <v>M2</v>
      </c>
      <c r="G284">
        <f t="shared" si="22"/>
        <v>801.01</v>
      </c>
      <c r="H284">
        <f t="shared" si="23"/>
        <v>601.13</v>
      </c>
      <c r="I284">
        <f t="shared" si="24"/>
        <v>601.13</v>
      </c>
    </row>
    <row r="285" spans="1:9" ht="30">
      <c r="A285" s="385">
        <v>71105</v>
      </c>
      <c r="B285" s="247" t="s">
        <v>1262</v>
      </c>
      <c r="C285" s="227" t="s">
        <v>110</v>
      </c>
      <c r="D285" s="247">
        <v>368.09</v>
      </c>
      <c r="E285" s="56" t="str">
        <f t="shared" si="20"/>
        <v>GRADE DE FERRO EM BARRA CHATA, INCLUSIVE CHUMBAMENTO</v>
      </c>
      <c r="F285" s="56" t="str">
        <f t="shared" si="21"/>
        <v>M2</v>
      </c>
      <c r="G285">
        <f t="shared" si="22"/>
        <v>490.48</v>
      </c>
      <c r="H285">
        <f t="shared" si="23"/>
        <v>368.09</v>
      </c>
      <c r="I285">
        <f t="shared" si="24"/>
        <v>368.09</v>
      </c>
    </row>
    <row r="286" spans="1:9" ht="30">
      <c r="A286" s="385">
        <v>71106</v>
      </c>
      <c r="B286" s="247" t="s">
        <v>1263</v>
      </c>
      <c r="C286" s="227" t="s">
        <v>110</v>
      </c>
      <c r="D286" s="247">
        <v>726.86</v>
      </c>
      <c r="E286" s="56" t="str">
        <f t="shared" si="20"/>
        <v>PORTÃO DE FERRO DE CORRER EM BARRA CHATA, INCLUSIVE CHUMBAMENTO</v>
      </c>
      <c r="F286" s="56" t="str">
        <f t="shared" si="21"/>
        <v>M2</v>
      </c>
      <c r="G286">
        <f t="shared" si="22"/>
        <v>968.54</v>
      </c>
      <c r="H286">
        <f t="shared" si="23"/>
        <v>726.86</v>
      </c>
      <c r="I286">
        <f t="shared" si="24"/>
        <v>726.86</v>
      </c>
    </row>
    <row r="287" spans="1:9" ht="30">
      <c r="A287" s="384">
        <v>71107</v>
      </c>
      <c r="B287" s="246" t="s">
        <v>1264</v>
      </c>
      <c r="C287" s="227" t="s">
        <v>110</v>
      </c>
      <c r="D287" s="247">
        <v>901.61</v>
      </c>
      <c r="E287" s="56" t="str">
        <f t="shared" si="20"/>
        <v>PORTÃO DE FERRO DE ABRIR EM BARRA CHATA, CHAPA E TUBO, INCLUSIVE CHUMBAMENTO</v>
      </c>
      <c r="F287" s="56" t="str">
        <f t="shared" si="21"/>
        <v>M2</v>
      </c>
      <c r="G287">
        <f t="shared" si="22"/>
        <v>1201.4000000000001</v>
      </c>
      <c r="H287">
        <f t="shared" si="23"/>
        <v>901.61</v>
      </c>
      <c r="I287">
        <f t="shared" si="24"/>
        <v>901.61</v>
      </c>
    </row>
    <row r="288" spans="1:9">
      <c r="A288" s="556">
        <v>717</v>
      </c>
      <c r="B288" s="247" t="s">
        <v>1265</v>
      </c>
      <c r="C288" s="227"/>
      <c r="D288" s="247"/>
      <c r="E288" s="56" t="str">
        <f t="shared" si="20"/>
        <v>ESQUADRIAS METÁLICAS (M2)</v>
      </c>
      <c r="F288" s="56" t="str">
        <f t="shared" si="21"/>
        <v/>
      </c>
      <c r="G288">
        <f t="shared" si="22"/>
        <v>0</v>
      </c>
      <c r="H288">
        <f t="shared" si="23"/>
        <v>0</v>
      </c>
      <c r="I288">
        <f t="shared" si="24"/>
        <v>0</v>
      </c>
    </row>
    <row r="289" spans="1:9" ht="60">
      <c r="A289" s="385">
        <v>71701</v>
      </c>
      <c r="B289" s="247" t="s">
        <v>1266</v>
      </c>
      <c r="C289" s="227" t="s">
        <v>110</v>
      </c>
      <c r="D289" s="247">
        <v>518.88</v>
      </c>
      <c r="E289" s="56" t="str">
        <f t="shared" si="20"/>
        <v>JANELA DE CORRER PARA VIDRO EM ALUMÍNIO ANODIZADO COR NATURAL, LINHA 25, COMPLETA, INCL. PUXADOR COM TRANCA, ALIZAR, CAIXILHO E CONTRAMARCO, EXCLUSIVE VIDRO</v>
      </c>
      <c r="F289" s="56" t="str">
        <f t="shared" si="21"/>
        <v>M2</v>
      </c>
      <c r="G289">
        <f t="shared" si="22"/>
        <v>691.41</v>
      </c>
      <c r="H289">
        <f t="shared" si="23"/>
        <v>518.88</v>
      </c>
      <c r="I289">
        <f t="shared" si="24"/>
        <v>518.88</v>
      </c>
    </row>
    <row r="290" spans="1:9" ht="60">
      <c r="A290" s="556">
        <v>71702</v>
      </c>
      <c r="B290" s="247" t="s">
        <v>1267</v>
      </c>
      <c r="C290" s="227" t="s">
        <v>110</v>
      </c>
      <c r="D290" s="247">
        <v>545.82000000000005</v>
      </c>
      <c r="E290" s="56" t="str">
        <f t="shared" si="20"/>
        <v>BÁSCULA PARA VIDRO EM ALUMÍNIO ANODIZADO COR NATURAL, LINHA 25, COMPLETA, COM TRANCA, CAIXILHO, ALIZAR E CONTRAMARCO, EXCLUSIVE VIDRO</v>
      </c>
      <c r="F290" s="56" t="str">
        <f t="shared" si="21"/>
        <v>M2</v>
      </c>
      <c r="G290">
        <f t="shared" si="22"/>
        <v>727.31</v>
      </c>
      <c r="H290">
        <f t="shared" si="23"/>
        <v>545.82000000000005</v>
      </c>
      <c r="I290">
        <f t="shared" si="24"/>
        <v>545.82000000000005</v>
      </c>
    </row>
    <row r="291" spans="1:9" ht="75">
      <c r="A291" s="556">
        <v>71703</v>
      </c>
      <c r="B291" s="247" t="s">
        <v>1268</v>
      </c>
      <c r="C291" s="227" t="s">
        <v>110</v>
      </c>
      <c r="D291" s="629">
        <v>415.35</v>
      </c>
      <c r="E291" s="56" t="str">
        <f t="shared" si="20"/>
        <v>JANELA TIPO MAXIM-AR PARA VIDRO EM ALUMÍNIO ANODIZADO NATURAL, LINHA 25, COMPLETA, INCL. PUXADOR COM TRANCA, CAIXILHO, ALIZAR E CONTRAMARCO, EXCLUSIVE VIDRO</v>
      </c>
      <c r="F291" s="56" t="str">
        <f t="shared" si="21"/>
        <v>M2</v>
      </c>
      <c r="G291">
        <f t="shared" si="22"/>
        <v>553.45000000000005</v>
      </c>
      <c r="H291">
        <f t="shared" si="23"/>
        <v>415.35</v>
      </c>
      <c r="I291">
        <f t="shared" si="24"/>
        <v>415.35</v>
      </c>
    </row>
    <row r="292" spans="1:9" ht="60">
      <c r="A292" s="385">
        <v>71704</v>
      </c>
      <c r="B292" s="247" t="s">
        <v>1269</v>
      </c>
      <c r="C292" s="227" t="s">
        <v>110</v>
      </c>
      <c r="D292" s="247">
        <v>945.98</v>
      </c>
      <c r="E292" s="56" t="str">
        <f t="shared" si="20"/>
        <v>PORTA DE ABRIR TIPO VENEZIANA EM ALUMÍNIO ANODIZADO, LINHA 25, COMPLETA, INCL. PUXADOR COM TRANCA, CAIXILHO, ALIZAR E CONTRAMARCO</v>
      </c>
      <c r="F292" s="56" t="str">
        <f t="shared" si="21"/>
        <v>M2</v>
      </c>
      <c r="G292">
        <f t="shared" si="22"/>
        <v>1260.52</v>
      </c>
      <c r="H292">
        <f t="shared" si="23"/>
        <v>945.98</v>
      </c>
      <c r="I292">
        <f t="shared" si="24"/>
        <v>945.98</v>
      </c>
    </row>
    <row r="293" spans="1:9" ht="45">
      <c r="A293" s="384">
        <v>71706</v>
      </c>
      <c r="B293" s="246" t="s">
        <v>1270</v>
      </c>
      <c r="C293" s="227" t="s">
        <v>110</v>
      </c>
      <c r="D293" s="247">
        <v>286.3</v>
      </c>
      <c r="E293" s="56" t="str">
        <f t="shared" si="20"/>
        <v>GUICHÊ/GRADIL EM PERFIL L 1" E PERFIL T 3/4" EM FERRO, INCLUSIVE PINTURA EM ESMALTE SINTÉTICO, MARCA DE REFERÊNCIA SUVINIL</v>
      </c>
      <c r="F293" s="56" t="str">
        <f t="shared" si="21"/>
        <v>M2</v>
      </c>
      <c r="G293">
        <f t="shared" si="22"/>
        <v>381.49</v>
      </c>
      <c r="H293">
        <f t="shared" si="23"/>
        <v>286.3</v>
      </c>
      <c r="I293">
        <f t="shared" si="24"/>
        <v>286.3</v>
      </c>
    </row>
    <row r="294" spans="1:9">
      <c r="A294" s="385">
        <v>718</v>
      </c>
      <c r="B294" s="247" t="s">
        <v>1246</v>
      </c>
      <c r="C294" s="227"/>
      <c r="D294" s="247"/>
      <c r="E294" s="56" t="str">
        <f t="shared" si="20"/>
        <v>REVISÕES E REPAROS</v>
      </c>
      <c r="F294" s="56" t="str">
        <f t="shared" si="21"/>
        <v/>
      </c>
      <c r="G294">
        <f t="shared" si="22"/>
        <v>0</v>
      </c>
      <c r="H294">
        <f t="shared" si="23"/>
        <v>0</v>
      </c>
      <c r="I294">
        <f t="shared" si="24"/>
        <v>0</v>
      </c>
    </row>
    <row r="295" spans="1:9" ht="30">
      <c r="A295" s="384">
        <v>71801</v>
      </c>
      <c r="B295" s="246" t="s">
        <v>1271</v>
      </c>
      <c r="C295" s="227" t="s">
        <v>110</v>
      </c>
      <c r="D295" s="247">
        <v>25.32</v>
      </c>
      <c r="E295" s="56" t="str">
        <f t="shared" si="20"/>
        <v>ESCOVAMENTO COM ESCOVA DE AÇO EM ESQUADRIAS DE FERRO</v>
      </c>
      <c r="F295" s="56" t="str">
        <f t="shared" si="21"/>
        <v>M2</v>
      </c>
      <c r="G295">
        <f t="shared" si="22"/>
        <v>33.74</v>
      </c>
      <c r="H295">
        <f t="shared" si="23"/>
        <v>25.32</v>
      </c>
      <c r="I295">
        <f t="shared" si="24"/>
        <v>25.32</v>
      </c>
    </row>
    <row r="296" spans="1:9">
      <c r="A296" s="384">
        <v>8</v>
      </c>
      <c r="B296" s="246" t="s">
        <v>1272</v>
      </c>
      <c r="C296" s="227"/>
      <c r="D296" s="247"/>
      <c r="E296" s="56" t="str">
        <f t="shared" si="20"/>
        <v>VIDROS E ESPELHOS</v>
      </c>
      <c r="F296" s="56" t="str">
        <f t="shared" si="21"/>
        <v/>
      </c>
      <c r="G296">
        <f t="shared" si="22"/>
        <v>0</v>
      </c>
      <c r="H296">
        <f t="shared" si="23"/>
        <v>0</v>
      </c>
      <c r="I296">
        <f t="shared" si="24"/>
        <v>0</v>
      </c>
    </row>
    <row r="297" spans="1:9">
      <c r="A297" s="385">
        <v>801</v>
      </c>
      <c r="B297" s="247" t="s">
        <v>1273</v>
      </c>
      <c r="C297" s="227"/>
      <c r="D297" s="247"/>
      <c r="E297" s="56" t="str">
        <f t="shared" si="20"/>
        <v>VIDROS PARA ESQUADRIAS</v>
      </c>
      <c r="F297" s="56" t="str">
        <f t="shared" si="21"/>
        <v/>
      </c>
      <c r="G297">
        <f t="shared" si="22"/>
        <v>0</v>
      </c>
      <c r="H297">
        <f t="shared" si="23"/>
        <v>0</v>
      </c>
      <c r="I297">
        <f t="shared" si="24"/>
        <v>0</v>
      </c>
    </row>
    <row r="298" spans="1:9" ht="30">
      <c r="A298" s="385">
        <v>80102</v>
      </c>
      <c r="B298" s="247" t="s">
        <v>1274</v>
      </c>
      <c r="C298" s="227" t="s">
        <v>110</v>
      </c>
      <c r="D298" s="247">
        <v>269.67</v>
      </c>
      <c r="E298" s="56" t="str">
        <f t="shared" si="20"/>
        <v>VIDRO PLANO TRANSPARENTE LISO, COM 4 MM DE ESPESSURA</v>
      </c>
      <c r="F298" s="56" t="str">
        <f t="shared" si="21"/>
        <v>M2</v>
      </c>
      <c r="G298">
        <f t="shared" si="22"/>
        <v>359.34</v>
      </c>
      <c r="H298">
        <f t="shared" si="23"/>
        <v>269.67</v>
      </c>
      <c r="I298">
        <f t="shared" si="24"/>
        <v>269.67</v>
      </c>
    </row>
    <row r="299" spans="1:9" ht="30">
      <c r="A299" s="385">
        <v>80103</v>
      </c>
      <c r="B299" s="247" t="s">
        <v>1275</v>
      </c>
      <c r="C299" s="227" t="s">
        <v>110</v>
      </c>
      <c r="D299" s="247">
        <v>293.81</v>
      </c>
      <c r="E299" s="56" t="str">
        <f t="shared" si="20"/>
        <v>VIDRO FANTASIA MINI-BOREAL, COM 4 MM DE ESPESSURA</v>
      </c>
      <c r="F299" s="56" t="str">
        <f t="shared" si="21"/>
        <v>M2</v>
      </c>
      <c r="G299">
        <f t="shared" si="22"/>
        <v>391.5</v>
      </c>
      <c r="H299">
        <f t="shared" si="23"/>
        <v>293.81</v>
      </c>
      <c r="I299">
        <f t="shared" si="24"/>
        <v>293.81</v>
      </c>
    </row>
    <row r="300" spans="1:9">
      <c r="A300" s="384">
        <v>80107</v>
      </c>
      <c r="B300" s="246" t="s">
        <v>1276</v>
      </c>
      <c r="C300" s="227" t="s">
        <v>110</v>
      </c>
      <c r="D300" s="247">
        <v>1225.56</v>
      </c>
      <c r="E300" s="56" t="str">
        <f t="shared" si="20"/>
        <v>VIDRO ARAMADO ESP. 6MM, COLOCADO</v>
      </c>
      <c r="F300" s="56" t="str">
        <f t="shared" si="21"/>
        <v>M2</v>
      </c>
      <c r="G300">
        <f t="shared" si="22"/>
        <v>1633.06</v>
      </c>
      <c r="H300">
        <f t="shared" si="23"/>
        <v>1225.56</v>
      </c>
      <c r="I300">
        <f t="shared" si="24"/>
        <v>1225.56</v>
      </c>
    </row>
    <row r="301" spans="1:9">
      <c r="A301" s="556">
        <v>802</v>
      </c>
      <c r="B301" s="247" t="s">
        <v>1277</v>
      </c>
      <c r="C301" s="227"/>
      <c r="D301" s="247"/>
      <c r="E301" s="56" t="str">
        <f t="shared" si="20"/>
        <v>ESPELHOS</v>
      </c>
      <c r="F301" s="56" t="str">
        <f t="shared" si="21"/>
        <v/>
      </c>
      <c r="G301">
        <f t="shared" si="22"/>
        <v>0</v>
      </c>
      <c r="H301">
        <f t="shared" si="23"/>
        <v>0</v>
      </c>
      <c r="I301">
        <f t="shared" si="24"/>
        <v>0</v>
      </c>
    </row>
    <row r="302" spans="1:9" ht="60">
      <c r="A302" s="385">
        <v>80201</v>
      </c>
      <c r="B302" s="247" t="s">
        <v>1278</v>
      </c>
      <c r="C302" s="227" t="s">
        <v>110</v>
      </c>
      <c r="D302" s="247">
        <v>582.98</v>
      </c>
      <c r="E302" s="56" t="str">
        <f t="shared" si="20"/>
        <v>ESPELHO PARA BANHEIROS ESPESSURA 4 MM, INCLUINDO CHAPA COMPENSADA 10 MM, MOLDURA DE ALUMÍNIO EM PERFIL L 3/4", FIXADO COM PARAFUSOS CROMADOS</v>
      </c>
      <c r="F302" s="56" t="str">
        <f t="shared" si="21"/>
        <v>M2</v>
      </c>
      <c r="G302">
        <f t="shared" si="22"/>
        <v>776.82</v>
      </c>
      <c r="H302">
        <f t="shared" si="23"/>
        <v>582.98</v>
      </c>
      <c r="I302">
        <f t="shared" si="24"/>
        <v>582.98</v>
      </c>
    </row>
    <row r="303" spans="1:9" ht="60">
      <c r="A303" s="385">
        <v>80202</v>
      </c>
      <c r="B303" s="247" t="s">
        <v>1279</v>
      </c>
      <c r="C303" s="227" t="s">
        <v>110</v>
      </c>
      <c r="D303" s="247">
        <v>709.11</v>
      </c>
      <c r="E303" s="56" t="str">
        <f t="shared" si="20"/>
        <v>ESPELHO ESPESSURA 4 MM, INCLUINDO CHAPA COMPENSADA 6MM, MOLDURA DE PEÇA DE MADEIRA 7X2.5CM FIXADA COM PARAFUSO E BUCHA CONFORME DETALHE EM PROJETO</v>
      </c>
      <c r="F303" s="56" t="str">
        <f t="shared" si="21"/>
        <v>M2</v>
      </c>
      <c r="G303">
        <f t="shared" si="22"/>
        <v>944.89</v>
      </c>
      <c r="H303">
        <f t="shared" si="23"/>
        <v>709.11</v>
      </c>
      <c r="I303">
        <f t="shared" si="24"/>
        <v>709.11</v>
      </c>
    </row>
    <row r="304" spans="1:9" ht="75">
      <c r="A304" s="384">
        <v>80203</v>
      </c>
      <c r="B304" s="246" t="s">
        <v>1280</v>
      </c>
      <c r="C304" s="227" t="s">
        <v>110</v>
      </c>
      <c r="D304" s="247">
        <v>631.04999999999995</v>
      </c>
      <c r="E304" s="56" t="str">
        <f t="shared" si="20"/>
        <v>ESPELHO PRATA ESP. 4 MM SOBRE CAIXA DE COMPENSADO COLADO REVESTIDO COM FÓRMICA E FIXADO COM PARAFUSO CROMADO E BUCHA, DIM. 1,80 X 0,40M, CONFORME DETALHE EM PROJETO</v>
      </c>
      <c r="F304" s="56" t="str">
        <f t="shared" si="21"/>
        <v>M2</v>
      </c>
      <c r="G304">
        <f t="shared" si="22"/>
        <v>840.87</v>
      </c>
      <c r="H304">
        <f t="shared" si="23"/>
        <v>631.04999999999995</v>
      </c>
      <c r="I304">
        <f t="shared" si="24"/>
        <v>631.04999999999995</v>
      </c>
    </row>
    <row r="305" spans="1:9">
      <c r="A305" s="384">
        <v>9</v>
      </c>
      <c r="B305" s="246" t="s">
        <v>48</v>
      </c>
      <c r="C305" s="227"/>
      <c r="D305" s="247"/>
      <c r="E305" s="56" t="str">
        <f t="shared" si="20"/>
        <v>COBERTURA</v>
      </c>
      <c r="F305" s="56" t="str">
        <f t="shared" si="21"/>
        <v/>
      </c>
      <c r="G305">
        <f t="shared" si="22"/>
        <v>0</v>
      </c>
      <c r="H305">
        <f t="shared" si="23"/>
        <v>0</v>
      </c>
      <c r="I305">
        <f t="shared" si="24"/>
        <v>0</v>
      </c>
    </row>
    <row r="306" spans="1:9">
      <c r="A306" s="385">
        <v>901</v>
      </c>
      <c r="B306" s="247" t="s">
        <v>1281</v>
      </c>
      <c r="C306" s="227"/>
      <c r="D306" s="247"/>
      <c r="E306" s="56" t="str">
        <f t="shared" si="20"/>
        <v>ESTRUTURA PARA TELHADO</v>
      </c>
      <c r="F306" s="56" t="str">
        <f t="shared" si="21"/>
        <v/>
      </c>
      <c r="G306">
        <f t="shared" si="22"/>
        <v>0</v>
      </c>
      <c r="H306">
        <f t="shared" si="23"/>
        <v>0</v>
      </c>
      <c r="I306">
        <f t="shared" si="24"/>
        <v>0</v>
      </c>
    </row>
    <row r="307" spans="1:9" ht="90">
      <c r="A307" s="385">
        <v>90101</v>
      </c>
      <c r="B307" s="247" t="s">
        <v>2155</v>
      </c>
      <c r="C307" s="227" t="s">
        <v>110</v>
      </c>
      <c r="D307" s="247">
        <v>221.01</v>
      </c>
      <c r="E307" s="56" t="str">
        <f t="shared" si="20"/>
        <v>ESTRUTURA DE MADEIRA DE LEI TIPO PARAJU, PEROBA MICA, ANGELIM PEDRA OU EQUIVALENTE PARA TELHADO DE TELHA CERÂMICA TIPO CAPA E CANAL, COM PONTALETES, TERÇAS, CAIBROS E RIPAS, INCLUSIVE TRATAMENTO COM CUPINICIDA, EXCLUSIVE TELHAS</v>
      </c>
      <c r="F307" s="56" t="str">
        <f t="shared" si="21"/>
        <v>M2</v>
      </c>
      <c r="G307">
        <f t="shared" si="22"/>
        <v>294.5</v>
      </c>
      <c r="H307">
        <f t="shared" si="23"/>
        <v>221.01</v>
      </c>
      <c r="I307">
        <f t="shared" si="24"/>
        <v>221.01</v>
      </c>
    </row>
    <row r="308" spans="1:9" ht="90">
      <c r="A308" s="385">
        <v>90102</v>
      </c>
      <c r="B308" s="247" t="s">
        <v>2156</v>
      </c>
      <c r="C308" s="227" t="s">
        <v>110</v>
      </c>
      <c r="D308" s="247">
        <v>112.36</v>
      </c>
      <c r="E308" s="56" t="str">
        <f t="shared" si="20"/>
        <v>ESTRUTURA DE MADEIRA DE LEI TIPO PARAJU, PEROBA MICA, ANGELIM PEDRA OU EQUIVALENTE PARA TELHADO DE TELHA ONDULADA DE FIBROCIMENTO ESP. 6MM, COM PONTALETES E CAIBROS, INCLUSIVE TRATAMENTO COM CUPINICIDA, EXCLUSIVE TELHAS</v>
      </c>
      <c r="F308" s="56" t="str">
        <f t="shared" si="21"/>
        <v>M2</v>
      </c>
      <c r="G308">
        <f t="shared" si="22"/>
        <v>149.72</v>
      </c>
      <c r="H308">
        <f t="shared" si="23"/>
        <v>112.36</v>
      </c>
      <c r="I308">
        <f t="shared" si="24"/>
        <v>112.36</v>
      </c>
    </row>
    <row r="309" spans="1:9" ht="75">
      <c r="A309" s="385">
        <v>90103</v>
      </c>
      <c r="B309" s="247" t="s">
        <v>1282</v>
      </c>
      <c r="C309" s="227" t="s">
        <v>110</v>
      </c>
      <c r="D309" s="247">
        <v>114.08</v>
      </c>
      <c r="E309" s="56" t="str">
        <f t="shared" si="20"/>
        <v>ESTRUTURA DE MADEIRA DE LEI TIPO PARAJU OU EQUIVALENTE PARA COBERTURA DE TELHA DE FIBROCIMENTO CANALETE 49/90, INCLUSIVE TRATAMENTO COM CUPINICIDA, EXCLUSIVE TELHAS</v>
      </c>
      <c r="F309" s="56" t="str">
        <f t="shared" si="21"/>
        <v>M2</v>
      </c>
      <c r="G309">
        <f t="shared" si="22"/>
        <v>152.01</v>
      </c>
      <c r="H309">
        <f t="shared" si="23"/>
        <v>114.08</v>
      </c>
      <c r="I309">
        <f t="shared" si="24"/>
        <v>114.08</v>
      </c>
    </row>
    <row r="310" spans="1:9" ht="90">
      <c r="A310" s="385">
        <v>90104</v>
      </c>
      <c r="B310" s="247" t="s">
        <v>2157</v>
      </c>
      <c r="C310" s="227" t="s">
        <v>110</v>
      </c>
      <c r="D310" s="247">
        <v>459.15</v>
      </c>
      <c r="E310" s="56" t="str">
        <f t="shared" si="20"/>
        <v>ESTRUTURA DE MADEIRA DE LEI TIPO PARAJU, PEROBA MICA, ANGELIM PEDRA OU EQUIVALENTE PARA TELHADO DE TELHAS CERÂMICAS TIPO CAPA E CANAL C/ TESOURAS, PILARES, VIGAS, TERÇAS, CAIBROS E RIPAS, INCL. TRAT. C/CUPINICIDA, EXCLUSIVE TELHAS</v>
      </c>
      <c r="F310" s="56" t="str">
        <f t="shared" si="21"/>
        <v>M2</v>
      </c>
      <c r="G310">
        <f t="shared" si="22"/>
        <v>611.82000000000005</v>
      </c>
      <c r="H310">
        <f t="shared" si="23"/>
        <v>459.15</v>
      </c>
      <c r="I310">
        <f t="shared" si="24"/>
        <v>459.15</v>
      </c>
    </row>
    <row r="311" spans="1:9" ht="90">
      <c r="A311" s="384">
        <v>90105</v>
      </c>
      <c r="B311" s="246" t="s">
        <v>2158</v>
      </c>
      <c r="C311" s="227" t="s">
        <v>110</v>
      </c>
      <c r="D311" s="247">
        <v>286.38</v>
      </c>
      <c r="E311" s="56" t="str">
        <f t="shared" si="20"/>
        <v>ESTRUTURA DE MADEIRA DE LEI PARAJU, PEROBA MICA, ANGELIM PEDRA OU EQUIVALENTE PARA TELHADO DE TELHA CERÂMICA TIPO FRANCESA, COM PONTALETES, TERÇAS, CAIBROS E RIPAS, INCLUSIVE TRATAMENTO COM CUPUNICIDA, EXCLUSIVE TELHAS</v>
      </c>
      <c r="F311" s="56" t="str">
        <f t="shared" si="21"/>
        <v>M2</v>
      </c>
      <c r="G311">
        <f t="shared" si="22"/>
        <v>381.6</v>
      </c>
      <c r="H311">
        <f t="shared" si="23"/>
        <v>286.38</v>
      </c>
      <c r="I311">
        <f t="shared" si="24"/>
        <v>286.38</v>
      </c>
    </row>
    <row r="312" spans="1:9">
      <c r="A312" s="385">
        <v>902</v>
      </c>
      <c r="B312" s="247" t="s">
        <v>49</v>
      </c>
      <c r="C312" s="227"/>
      <c r="D312" s="247"/>
      <c r="E312" s="56" t="str">
        <f t="shared" si="20"/>
        <v>TELHADO</v>
      </c>
      <c r="F312" s="56" t="str">
        <f t="shared" si="21"/>
        <v/>
      </c>
      <c r="G312">
        <f t="shared" si="22"/>
        <v>0</v>
      </c>
      <c r="H312">
        <f t="shared" si="23"/>
        <v>0</v>
      </c>
      <c r="I312">
        <f t="shared" si="24"/>
        <v>0</v>
      </c>
    </row>
    <row r="313" spans="1:9" ht="45">
      <c r="A313" s="385">
        <v>90202</v>
      </c>
      <c r="B313" s="247" t="s">
        <v>1283</v>
      </c>
      <c r="C313" s="227" t="s">
        <v>110</v>
      </c>
      <c r="D313" s="247">
        <v>57.18</v>
      </c>
      <c r="E313" s="56" t="str">
        <f t="shared" si="20"/>
        <v>COBERTURA NOVA DE TELHAS ONDULADAS DE FIBROCIMENTO 6.0MM, INCLUSIVE CUMEEIRAS E ACESSÓRIOS DE FIXAÇÃO</v>
      </c>
      <c r="F313" s="56" t="str">
        <f t="shared" si="21"/>
        <v>M2</v>
      </c>
      <c r="G313">
        <f t="shared" si="22"/>
        <v>76.19</v>
      </c>
      <c r="H313">
        <f t="shared" si="23"/>
        <v>57.18</v>
      </c>
      <c r="I313">
        <f t="shared" si="24"/>
        <v>57.18</v>
      </c>
    </row>
    <row r="314" spans="1:9" ht="45">
      <c r="A314" s="385">
        <v>90203</v>
      </c>
      <c r="B314" s="247" t="s">
        <v>1284</v>
      </c>
      <c r="C314" s="227" t="s">
        <v>110</v>
      </c>
      <c r="D314" s="247">
        <v>84.99</v>
      </c>
      <c r="E314" s="56" t="str">
        <f t="shared" si="20"/>
        <v>COBERTURA NOVA DE TELHAS ONDULADAS DE FIBROCIMENTO 8.0MM, INCLUSIVE CUMEEIRAS E ACESSÓRIOS DE FIXAÇÃO</v>
      </c>
      <c r="F314" s="56" t="str">
        <f t="shared" si="21"/>
        <v>M2</v>
      </c>
      <c r="G314">
        <f t="shared" si="22"/>
        <v>113.25</v>
      </c>
      <c r="H314">
        <f t="shared" si="23"/>
        <v>84.99</v>
      </c>
      <c r="I314">
        <f t="shared" si="24"/>
        <v>84.99</v>
      </c>
    </row>
    <row r="315" spans="1:9" ht="45">
      <c r="A315" s="385">
        <v>90206</v>
      </c>
      <c r="B315" s="247" t="s">
        <v>1285</v>
      </c>
      <c r="C315" s="227" t="s">
        <v>110</v>
      </c>
      <c r="D315" s="247">
        <v>95.57</v>
      </c>
      <c r="E315" s="56" t="str">
        <f t="shared" si="20"/>
        <v>COBERTURA NOVA DE TELHAS DE ALUMÍNIO TRAPEZOIDAL, H = 8 CM, ESP. 0.5MM, INCLUSIVE ACESSÓRIOS DE FIXAÇÃO</v>
      </c>
      <c r="F315" s="56" t="str">
        <f t="shared" si="21"/>
        <v>M2</v>
      </c>
      <c r="G315">
        <f t="shared" si="22"/>
        <v>127.35</v>
      </c>
      <c r="H315">
        <f t="shared" si="23"/>
        <v>95.57</v>
      </c>
      <c r="I315">
        <f t="shared" si="24"/>
        <v>95.57</v>
      </c>
    </row>
    <row r="316" spans="1:9" ht="75">
      <c r="A316" s="385">
        <v>90211</v>
      </c>
      <c r="B316" s="247" t="s">
        <v>1286</v>
      </c>
      <c r="C316" s="227" t="s">
        <v>110</v>
      </c>
      <c r="D316" s="247">
        <v>183.81</v>
      </c>
      <c r="E316" s="56" t="str">
        <f t="shared" si="20"/>
        <v>COBERTURA NOVA DE TELHAS CERÂMICAS TIPO CAPA E CANAL INCLUSIVE CUMEEIRA (TELHAS COMPRADAS NA PRAÇA DE VITÓRIA, POSTO OBRA) (ÁREA DE PROJEÇÃO HORIZONTAL; INCL. 35%)</v>
      </c>
      <c r="F316" s="56" t="str">
        <f t="shared" si="21"/>
        <v>M2</v>
      </c>
      <c r="G316">
        <f t="shared" si="22"/>
        <v>244.93</v>
      </c>
      <c r="H316">
        <f t="shared" si="23"/>
        <v>183.81</v>
      </c>
      <c r="I316">
        <f t="shared" si="24"/>
        <v>183.81</v>
      </c>
    </row>
    <row r="317" spans="1:9" ht="45">
      <c r="A317" s="385">
        <v>90212</v>
      </c>
      <c r="B317" s="247" t="s">
        <v>1287</v>
      </c>
      <c r="C317" s="227" t="s">
        <v>110</v>
      </c>
      <c r="D317" s="247">
        <v>127.7</v>
      </c>
      <c r="E317" s="56" t="str">
        <f t="shared" si="20"/>
        <v>COBERTURA NOVA DE TELHAS CERÂMICAS TIPO CAPA E CANAL INCLUSIVE CUMEEIRAS (TELHAS COMPRADAS NA FÁBRICA, POSTO OBRA)</v>
      </c>
      <c r="F317" s="56" t="str">
        <f t="shared" si="21"/>
        <v>M2</v>
      </c>
      <c r="G317">
        <f t="shared" si="22"/>
        <v>170.16</v>
      </c>
      <c r="H317">
        <f t="shared" si="23"/>
        <v>127.7</v>
      </c>
      <c r="I317">
        <f t="shared" si="24"/>
        <v>127.7</v>
      </c>
    </row>
    <row r="318" spans="1:9" ht="30">
      <c r="A318" s="385">
        <v>90215</v>
      </c>
      <c r="B318" s="247" t="s">
        <v>1288</v>
      </c>
      <c r="C318" s="227" t="s">
        <v>112</v>
      </c>
      <c r="D318" s="247">
        <v>40.159999999999997</v>
      </c>
      <c r="E318" s="56" t="str">
        <f t="shared" si="20"/>
        <v>CUMEEIRA PARA COBERTURA EM TELHA CERÂMICA TIPO CAPA E CANAL</v>
      </c>
      <c r="F318" s="56" t="str">
        <f t="shared" si="21"/>
        <v>M</v>
      </c>
      <c r="G318">
        <f t="shared" si="22"/>
        <v>53.51</v>
      </c>
      <c r="H318">
        <f t="shared" si="23"/>
        <v>40.159999999999997</v>
      </c>
      <c r="I318">
        <f t="shared" si="24"/>
        <v>40.159999999999997</v>
      </c>
    </row>
    <row r="319" spans="1:9" ht="30">
      <c r="A319" s="385">
        <v>90216</v>
      </c>
      <c r="B319" s="247" t="s">
        <v>1289</v>
      </c>
      <c r="C319" s="227" t="s">
        <v>112</v>
      </c>
      <c r="D319" s="247">
        <v>92.26</v>
      </c>
      <c r="E319" s="56" t="str">
        <f t="shared" si="20"/>
        <v>CUMEEIRA PARA COBERTURA EM TELHAS ONDULADAS DE FIBROCIMENTO 6.0MM</v>
      </c>
      <c r="F319" s="56" t="str">
        <f t="shared" si="21"/>
        <v>M</v>
      </c>
      <c r="G319">
        <f t="shared" si="22"/>
        <v>122.94</v>
      </c>
      <c r="H319">
        <f t="shared" si="23"/>
        <v>92.26</v>
      </c>
      <c r="I319">
        <f t="shared" si="24"/>
        <v>92.26</v>
      </c>
    </row>
    <row r="320" spans="1:9" ht="30">
      <c r="A320" s="385">
        <v>90219</v>
      </c>
      <c r="B320" s="247" t="s">
        <v>1290</v>
      </c>
      <c r="C320" s="227" t="s">
        <v>110</v>
      </c>
      <c r="D320" s="247">
        <v>94.85</v>
      </c>
      <c r="E320" s="56" t="str">
        <f t="shared" si="20"/>
        <v>COBERTURA EM TELHA ONDULADA DE ALUMÍNIO, ESP. 0.5MM, INCLUSIVE ACESSÓRIOS DE FIXAÇÃO</v>
      </c>
      <c r="F320" s="56" t="str">
        <f t="shared" si="21"/>
        <v>M2</v>
      </c>
      <c r="G320">
        <f t="shared" si="22"/>
        <v>126.39</v>
      </c>
      <c r="H320">
        <f t="shared" si="23"/>
        <v>94.85</v>
      </c>
      <c r="I320">
        <f t="shared" si="24"/>
        <v>94.85</v>
      </c>
    </row>
    <row r="321" spans="1:9" ht="75">
      <c r="A321" s="384">
        <v>90228</v>
      </c>
      <c r="B321" s="246" t="s">
        <v>17238</v>
      </c>
      <c r="C321" s="227" t="s">
        <v>110</v>
      </c>
      <c r="D321" s="247">
        <v>83.34</v>
      </c>
      <c r="E321" s="56" t="str">
        <f t="shared" ref="E321:E384" si="25">UPPER(B321)</f>
        <v>TELHA EM AÇO GALVALUME TRAPEZOIDAL 40, E=0.50MM, PINTURA COR BRANCA NAS DUAS FACES, INCLUSIVE ACESSÓRIO DE FIXAÇÃO REF. SANTO ANDRÉ, ETERNIT, METFORM OU EQUIVALENTE</v>
      </c>
      <c r="F321" s="56" t="str">
        <f t="shared" ref="F321:F384" si="26">UPPER(C321)</f>
        <v>M2</v>
      </c>
      <c r="G321">
        <f t="shared" si="22"/>
        <v>111.05</v>
      </c>
      <c r="H321">
        <f t="shared" si="23"/>
        <v>83.34</v>
      </c>
      <c r="I321">
        <f t="shared" si="24"/>
        <v>83.34</v>
      </c>
    </row>
    <row r="322" spans="1:9">
      <c r="A322" s="385">
        <v>903</v>
      </c>
      <c r="B322" s="247" t="s">
        <v>50</v>
      </c>
      <c r="C322" s="227"/>
      <c r="D322" s="247"/>
      <c r="E322" s="56" t="str">
        <f t="shared" si="25"/>
        <v>RUFOS E CALHAS</v>
      </c>
      <c r="F322" s="56" t="str">
        <f t="shared" si="26"/>
        <v/>
      </c>
      <c r="G322">
        <f t="shared" si="22"/>
        <v>0</v>
      </c>
      <c r="H322">
        <f t="shared" si="23"/>
        <v>0</v>
      </c>
      <c r="I322">
        <f t="shared" si="24"/>
        <v>0</v>
      </c>
    </row>
    <row r="323" spans="1:9" ht="30">
      <c r="A323" s="385">
        <v>90301</v>
      </c>
      <c r="B323" s="247" t="s">
        <v>1291</v>
      </c>
      <c r="C323" s="227" t="s">
        <v>112</v>
      </c>
      <c r="D323" s="247">
        <v>116.61</v>
      </c>
      <c r="E323" s="56" t="str">
        <f t="shared" si="25"/>
        <v>RUFO DE CONCRETO ARMADO FCK=15 MPA, NAS DIMENSÕES DE 30X5 CM, MOLDADO "IN LOCO"</v>
      </c>
      <c r="F323" s="56" t="str">
        <f t="shared" si="26"/>
        <v>M</v>
      </c>
      <c r="G323">
        <f t="shared" si="22"/>
        <v>155.38</v>
      </c>
      <c r="H323">
        <f t="shared" si="23"/>
        <v>116.61</v>
      </c>
      <c r="I323">
        <f t="shared" si="24"/>
        <v>116.61</v>
      </c>
    </row>
    <row r="324" spans="1:9" ht="30">
      <c r="A324" s="385">
        <v>90302</v>
      </c>
      <c r="B324" s="247" t="s">
        <v>1292</v>
      </c>
      <c r="C324" s="227" t="s">
        <v>112</v>
      </c>
      <c r="D324" s="247">
        <v>37.89</v>
      </c>
      <c r="E324" s="56" t="str">
        <f t="shared" si="25"/>
        <v>RUFO DE CHAPA METÁLICA Nº 26 COM LARGURA DE 30 CM</v>
      </c>
      <c r="F324" s="56" t="str">
        <f t="shared" si="26"/>
        <v>M</v>
      </c>
      <c r="G324">
        <f t="shared" si="22"/>
        <v>50.49</v>
      </c>
      <c r="H324">
        <f t="shared" si="23"/>
        <v>37.89</v>
      </c>
      <c r="I324">
        <f t="shared" si="24"/>
        <v>37.89</v>
      </c>
    </row>
    <row r="325" spans="1:9" ht="45">
      <c r="A325" s="385">
        <v>90305</v>
      </c>
      <c r="B325" s="247" t="s">
        <v>1293</v>
      </c>
      <c r="C325" s="227" t="s">
        <v>112</v>
      </c>
      <c r="D325" s="247">
        <v>279.60000000000002</v>
      </c>
      <c r="E325" s="56" t="str">
        <f t="shared" si="25"/>
        <v>CALHA DE CONCRETO ARMADO FCK=15 MPA EM "U" NAS DIMENSÕES DE 38 X 56 CM CONFORME DETALHES EM PROJETO</v>
      </c>
      <c r="F325" s="56" t="str">
        <f t="shared" si="26"/>
        <v>M</v>
      </c>
      <c r="G325">
        <f t="shared" si="22"/>
        <v>372.57</v>
      </c>
      <c r="H325">
        <f t="shared" si="23"/>
        <v>279.60000000000002</v>
      </c>
      <c r="I325">
        <f t="shared" si="24"/>
        <v>279.60000000000002</v>
      </c>
    </row>
    <row r="326" spans="1:9" ht="30">
      <c r="A326" s="385">
        <v>90312</v>
      </c>
      <c r="B326" s="247" t="s">
        <v>1294</v>
      </c>
      <c r="C326" s="227" t="s">
        <v>112</v>
      </c>
      <c r="D326" s="247">
        <v>237.75</v>
      </c>
      <c r="E326" s="56" t="str">
        <f t="shared" si="25"/>
        <v>CALHA EM CHAPA GALVANIZADA COM LARGURA DE 40 CM</v>
      </c>
      <c r="F326" s="56" t="str">
        <f t="shared" si="26"/>
        <v>M</v>
      </c>
      <c r="G326">
        <f t="shared" si="22"/>
        <v>316.8</v>
      </c>
      <c r="H326">
        <f t="shared" si="23"/>
        <v>237.75</v>
      </c>
      <c r="I326">
        <f t="shared" si="24"/>
        <v>237.75</v>
      </c>
    </row>
    <row r="327" spans="1:9" ht="30">
      <c r="A327" s="384">
        <v>90314</v>
      </c>
      <c r="B327" s="246" t="s">
        <v>1295</v>
      </c>
      <c r="C327" s="227" t="s">
        <v>112</v>
      </c>
      <c r="D327" s="247">
        <v>57.63</v>
      </c>
      <c r="E327" s="56" t="str">
        <f t="shared" si="25"/>
        <v>RUFO DE CHAPA DE ALUMÍNIO ESP. 0.5MM, LARGURA DE 30CM</v>
      </c>
      <c r="F327" s="56" t="str">
        <f t="shared" si="26"/>
        <v>M</v>
      </c>
      <c r="G327">
        <f t="shared" si="22"/>
        <v>76.790000000000006</v>
      </c>
      <c r="H327">
        <f t="shared" si="23"/>
        <v>57.63</v>
      </c>
      <c r="I327">
        <f t="shared" si="24"/>
        <v>57.63</v>
      </c>
    </row>
    <row r="328" spans="1:9">
      <c r="A328" s="385">
        <v>904</v>
      </c>
      <c r="B328" s="247" t="s">
        <v>1296</v>
      </c>
      <c r="C328" s="227"/>
      <c r="D328" s="247"/>
      <c r="E328" s="56" t="str">
        <f t="shared" si="25"/>
        <v>PLATIBANDA</v>
      </c>
      <c r="F328" s="56" t="str">
        <f t="shared" si="26"/>
        <v/>
      </c>
      <c r="G328">
        <f t="shared" ref="G328:G391" si="27">ROUND(H328*(1+$G$1),2)</f>
        <v>0</v>
      </c>
      <c r="H328">
        <f t="shared" ref="H328:H391" si="28">I328</f>
        <v>0</v>
      </c>
      <c r="I328">
        <f t="shared" ref="I328:I391" si="29">ROUND(D328/(1+$E$1),2)</f>
        <v>0</v>
      </c>
    </row>
    <row r="329" spans="1:9" ht="75">
      <c r="A329" s="384">
        <v>90403</v>
      </c>
      <c r="B329" s="246" t="s">
        <v>1297</v>
      </c>
      <c r="C329" s="227" t="s">
        <v>112</v>
      </c>
      <c r="D329" s="247">
        <v>127.19</v>
      </c>
      <c r="E329" s="56" t="str">
        <f t="shared" si="25"/>
        <v>PLATIBANDA DE ALVENARIA DE BLOCO CERÂMICO 10X20X20CM, ASSENTADO COM ARGAMASSA DE CIMENTO, CAL HIDRATADA CH1 E AREIA NO TRAÇO 1:0,5:8, AMARRADA COM PILARETES EM CONC. ARM. A CADA 2M (H=1.0M), EXCL. REVEST.</v>
      </c>
      <c r="F329" s="56" t="str">
        <f t="shared" si="26"/>
        <v>M</v>
      </c>
      <c r="G329">
        <f t="shared" si="27"/>
        <v>169.48</v>
      </c>
      <c r="H329">
        <f t="shared" si="28"/>
        <v>127.19</v>
      </c>
      <c r="I329">
        <f t="shared" si="29"/>
        <v>127.19</v>
      </c>
    </row>
    <row r="330" spans="1:9">
      <c r="A330" s="385">
        <v>905</v>
      </c>
      <c r="B330" s="247" t="s">
        <v>1246</v>
      </c>
      <c r="C330" s="227"/>
      <c r="D330" s="247"/>
      <c r="E330" s="56" t="str">
        <f t="shared" si="25"/>
        <v>REVISÕES E REPAROS</v>
      </c>
      <c r="F330" s="56" t="str">
        <f t="shared" si="26"/>
        <v/>
      </c>
      <c r="G330">
        <f t="shared" si="27"/>
        <v>0</v>
      </c>
      <c r="H330">
        <f t="shared" si="28"/>
        <v>0</v>
      </c>
      <c r="I330">
        <f t="shared" si="29"/>
        <v>0</v>
      </c>
    </row>
    <row r="331" spans="1:9" ht="60">
      <c r="A331" s="385">
        <v>90501</v>
      </c>
      <c r="B331" s="247" t="s">
        <v>1298</v>
      </c>
      <c r="C331" s="227" t="s">
        <v>110</v>
      </c>
      <c r="D331" s="247">
        <v>64.33</v>
      </c>
      <c r="E331" s="56" t="str">
        <f t="shared" si="25"/>
        <v>RECOLOCAÇÃO DE ENGRADAMENTO DE MADEIRA PARA TELHADO COM TELHA CERÂMICA, COM PONTALETES, TERÇAS, CAIBROS E RIPAS, EXCLUSIVE FORNECIMENTO</v>
      </c>
      <c r="F331" s="56" t="str">
        <f t="shared" si="26"/>
        <v>M2</v>
      </c>
      <c r="G331">
        <f t="shared" si="27"/>
        <v>85.72</v>
      </c>
      <c r="H331">
        <f t="shared" si="28"/>
        <v>64.33</v>
      </c>
      <c r="I331">
        <f t="shared" si="29"/>
        <v>64.33</v>
      </c>
    </row>
    <row r="332" spans="1:9" ht="75">
      <c r="A332" s="385">
        <v>90502</v>
      </c>
      <c r="B332" s="247" t="s">
        <v>1299</v>
      </c>
      <c r="C332" s="227" t="s">
        <v>110</v>
      </c>
      <c r="D332" s="247">
        <v>22.04</v>
      </c>
      <c r="E332" s="56" t="str">
        <f t="shared" si="25"/>
        <v>RECOLOCAÇÃO DE ESTRUTURA DE MADEIRA PARA TELHADO COM TELHA ONDULADA DE FIBROCIMENTO OU TELHA ECOLÓGICA TIPO ONDULINE, COM PONTALETES E CAIBROS, EXCLUSIVE FORNECIMENTO</v>
      </c>
      <c r="F332" s="56" t="str">
        <f t="shared" si="26"/>
        <v>M2</v>
      </c>
      <c r="G332">
        <f t="shared" si="27"/>
        <v>29.37</v>
      </c>
      <c r="H332">
        <f t="shared" si="28"/>
        <v>22.04</v>
      </c>
      <c r="I332">
        <f t="shared" si="29"/>
        <v>22.04</v>
      </c>
    </row>
    <row r="333" spans="1:9" ht="30">
      <c r="A333" s="385">
        <v>90506</v>
      </c>
      <c r="B333" s="247" t="s">
        <v>1300</v>
      </c>
      <c r="C333" s="227" t="s">
        <v>110</v>
      </c>
      <c r="D333" s="247">
        <v>17.420000000000002</v>
      </c>
      <c r="E333" s="56" t="str">
        <f t="shared" si="25"/>
        <v>RECOLOCAÇÃO DE TELHA ONDULADA DE FIBROCIMENTO 6MM, EXCL. CUMEEIRA</v>
      </c>
      <c r="F333" s="56" t="str">
        <f t="shared" si="26"/>
        <v>M2</v>
      </c>
      <c r="G333">
        <f t="shared" si="27"/>
        <v>23.21</v>
      </c>
      <c r="H333">
        <f t="shared" si="28"/>
        <v>17.420000000000002</v>
      </c>
      <c r="I333">
        <f t="shared" si="29"/>
        <v>17.420000000000002</v>
      </c>
    </row>
    <row r="334" spans="1:9" ht="30">
      <c r="A334" s="385">
        <v>90509</v>
      </c>
      <c r="B334" s="247" t="s">
        <v>1301</v>
      </c>
      <c r="C334" s="227" t="s">
        <v>110</v>
      </c>
      <c r="D334" s="247">
        <v>90.92</v>
      </c>
      <c r="E334" s="56" t="str">
        <f t="shared" si="25"/>
        <v>REMOÇÃO, LAVAGEM COM ESCOVA DE AÇO E RECOLOCAÇÃO DE TELHAS CERÂMICAS</v>
      </c>
      <c r="F334" s="56" t="str">
        <f t="shared" si="26"/>
        <v>M2</v>
      </c>
      <c r="G334">
        <f t="shared" si="27"/>
        <v>121.15</v>
      </c>
      <c r="H334">
        <f t="shared" si="28"/>
        <v>90.92</v>
      </c>
      <c r="I334">
        <f t="shared" si="29"/>
        <v>90.92</v>
      </c>
    </row>
    <row r="335" spans="1:9" ht="30">
      <c r="A335" s="385">
        <v>90511</v>
      </c>
      <c r="B335" s="247" t="s">
        <v>1302</v>
      </c>
      <c r="C335" s="227" t="s">
        <v>110</v>
      </c>
      <c r="D335" s="247">
        <v>43.43</v>
      </c>
      <c r="E335" s="56" t="str">
        <f t="shared" si="25"/>
        <v>TRATAMENTO EM ESTRUTURA DE MADEIRA COM CUPINICIDA</v>
      </c>
      <c r="F335" s="56" t="str">
        <f t="shared" si="26"/>
        <v>M2</v>
      </c>
      <c r="G335">
        <f t="shared" si="27"/>
        <v>57.87</v>
      </c>
      <c r="H335">
        <f t="shared" si="28"/>
        <v>43.43</v>
      </c>
      <c r="I335">
        <f t="shared" si="29"/>
        <v>43.43</v>
      </c>
    </row>
    <row r="336" spans="1:9" ht="30">
      <c r="A336" s="384">
        <v>90512</v>
      </c>
      <c r="B336" s="246" t="s">
        <v>1303</v>
      </c>
      <c r="C336" s="227" t="s">
        <v>1061</v>
      </c>
      <c r="D336" s="247">
        <v>23.21</v>
      </c>
      <c r="E336" s="56" t="str">
        <f t="shared" si="25"/>
        <v>LIMPEZA DE CALHAS E COLETORES (SERVIÇO REALIZADO POR SERVENTE)</v>
      </c>
      <c r="F336" s="56" t="str">
        <f t="shared" si="26"/>
        <v>M3</v>
      </c>
      <c r="G336">
        <f t="shared" si="27"/>
        <v>30.93</v>
      </c>
      <c r="H336">
        <f t="shared" si="28"/>
        <v>23.21</v>
      </c>
      <c r="I336">
        <f t="shared" si="29"/>
        <v>23.21</v>
      </c>
    </row>
    <row r="337" spans="1:9">
      <c r="A337" s="384">
        <v>10</v>
      </c>
      <c r="B337" s="246" t="s">
        <v>72</v>
      </c>
      <c r="C337" s="227"/>
      <c r="D337" s="247"/>
      <c r="E337" s="56" t="str">
        <f t="shared" si="25"/>
        <v>IMPERMEABILIZAÇÃO</v>
      </c>
      <c r="F337" s="56" t="str">
        <f t="shared" si="26"/>
        <v/>
      </c>
      <c r="G337">
        <f t="shared" si="27"/>
        <v>0</v>
      </c>
      <c r="H337">
        <f t="shared" si="28"/>
        <v>0</v>
      </c>
      <c r="I337">
        <f t="shared" si="29"/>
        <v>0</v>
      </c>
    </row>
    <row r="338" spans="1:9">
      <c r="A338" s="385">
        <v>1001</v>
      </c>
      <c r="B338" s="247" t="s">
        <v>1304</v>
      </c>
      <c r="C338" s="227"/>
      <c r="D338" s="247"/>
      <c r="E338" s="56" t="str">
        <f t="shared" si="25"/>
        <v>IMPERMEABILIZAÇÃO DE CAIXAS DE ÁGUA</v>
      </c>
      <c r="F338" s="56" t="str">
        <f t="shared" si="26"/>
        <v/>
      </c>
      <c r="G338">
        <f t="shared" si="27"/>
        <v>0</v>
      </c>
      <c r="H338">
        <f t="shared" si="28"/>
        <v>0</v>
      </c>
      <c r="I338">
        <f t="shared" si="29"/>
        <v>0</v>
      </c>
    </row>
    <row r="339" spans="1:9" ht="75">
      <c r="A339" s="385">
        <v>100102</v>
      </c>
      <c r="B339" s="247" t="s">
        <v>1305</v>
      </c>
      <c r="C339" s="227" t="s">
        <v>110</v>
      </c>
      <c r="D339" s="247">
        <v>84.13</v>
      </c>
      <c r="E339" s="56" t="str">
        <f t="shared" si="25"/>
        <v>IMPERMEABILIZAÇÃO NAS SEGUINTES ETAPAS: CHAPISCO TRAÇO 1:2 C/ SIKA 1 OU EQUIVALENTE, REVEST. DUPLO C/ ARGAMASSA DE CIMENTO E AREIA TRAÇO 1:3 C/ SIKA 1 OU EQUIVALENTE, EM 2X15 MM E ACAB. ARGAMASSA 1:1</v>
      </c>
      <c r="F339" s="56" t="str">
        <f t="shared" si="26"/>
        <v>M2</v>
      </c>
      <c r="G339">
        <f t="shared" si="27"/>
        <v>112.1</v>
      </c>
      <c r="H339">
        <f t="shared" si="28"/>
        <v>84.13</v>
      </c>
      <c r="I339">
        <f t="shared" si="29"/>
        <v>84.13</v>
      </c>
    </row>
    <row r="340" spans="1:9" ht="90">
      <c r="A340" s="384">
        <v>100105</v>
      </c>
      <c r="B340" s="246" t="s">
        <v>1306</v>
      </c>
      <c r="C340" s="227" t="s">
        <v>110</v>
      </c>
      <c r="D340" s="247">
        <v>299.67</v>
      </c>
      <c r="E340" s="56" t="str">
        <f t="shared" si="25"/>
        <v>ÍNDICE DE IMPERM.C/ MANTA ASFÁLTICA ATENDENDO NBR 9952, ASFALTO POLIMÉRICO, ESP.4MM REFORÇ.C/ FILME INT.EM POLIETILENO, REGUL.BASE C/ ARG.1:4 ESP.MÍN.15MM, PROTEÇÃO MEC. ARG. 1:4 ESP.20MM E JUNTAS DILAT.</v>
      </c>
      <c r="F340" s="56" t="str">
        <f t="shared" si="26"/>
        <v>M2</v>
      </c>
      <c r="G340">
        <f t="shared" si="27"/>
        <v>399.31</v>
      </c>
      <c r="H340">
        <f t="shared" si="28"/>
        <v>299.67</v>
      </c>
      <c r="I340">
        <f t="shared" si="29"/>
        <v>299.67</v>
      </c>
    </row>
    <row r="341" spans="1:9" ht="45">
      <c r="A341" s="385">
        <v>1002</v>
      </c>
      <c r="B341" s="247" t="s">
        <v>1307</v>
      </c>
      <c r="C341" s="227"/>
      <c r="D341" s="247"/>
      <c r="E341" s="56" t="str">
        <f t="shared" si="25"/>
        <v>IMPERMEABILIZAÇÃO CALHAS, LAJES DESCOBERTAS, BALDRAMES, PAREDES E JARDINEIRAS</v>
      </c>
      <c r="F341" s="56" t="str">
        <f t="shared" si="26"/>
        <v/>
      </c>
      <c r="G341">
        <f t="shared" si="27"/>
        <v>0</v>
      </c>
      <c r="H341">
        <f t="shared" si="28"/>
        <v>0</v>
      </c>
      <c r="I341">
        <f t="shared" si="29"/>
        <v>0</v>
      </c>
    </row>
    <row r="342" spans="1:9" ht="30">
      <c r="A342" s="385">
        <v>100202</v>
      </c>
      <c r="B342" s="247" t="s">
        <v>1308</v>
      </c>
      <c r="C342" s="227" t="s">
        <v>110</v>
      </c>
      <c r="D342" s="247">
        <v>60.32</v>
      </c>
      <c r="E342" s="56" t="str">
        <f t="shared" si="25"/>
        <v>IMPERMEABILIZAÇÃO COM ARGAMASSA DE IGOL 2 - MARCA DE REFERÊNCIA SIKA</v>
      </c>
      <c r="F342" s="56" t="str">
        <f t="shared" si="26"/>
        <v>M2</v>
      </c>
      <c r="G342">
        <f t="shared" si="27"/>
        <v>80.38</v>
      </c>
      <c r="H342">
        <f t="shared" si="28"/>
        <v>60.32</v>
      </c>
      <c r="I342">
        <f t="shared" si="29"/>
        <v>60.32</v>
      </c>
    </row>
    <row r="343" spans="1:9" ht="30">
      <c r="A343" s="385">
        <v>100203</v>
      </c>
      <c r="B343" s="247" t="s">
        <v>1309</v>
      </c>
      <c r="C343" s="227" t="s">
        <v>110</v>
      </c>
      <c r="D343" s="247">
        <v>49.48</v>
      </c>
      <c r="E343" s="56" t="str">
        <f t="shared" si="25"/>
        <v>PINTURA IMPERMEABILIZANTE COM IGOLFLEX OU EQUIVALENTE A 3 DEMÃOS</v>
      </c>
      <c r="F343" s="56" t="str">
        <f t="shared" si="26"/>
        <v>M2</v>
      </c>
      <c r="G343">
        <f t="shared" si="27"/>
        <v>65.930000000000007</v>
      </c>
      <c r="H343">
        <f t="shared" si="28"/>
        <v>49.48</v>
      </c>
      <c r="I343">
        <f t="shared" si="29"/>
        <v>49.48</v>
      </c>
    </row>
    <row r="344" spans="1:9" ht="75">
      <c r="A344" s="385">
        <v>100204</v>
      </c>
      <c r="B344" s="247" t="s">
        <v>1310</v>
      </c>
      <c r="C344" s="227" t="s">
        <v>110</v>
      </c>
      <c r="D344" s="247">
        <v>46.12</v>
      </c>
      <c r="E344" s="56" t="str">
        <f t="shared" si="25"/>
        <v>IMPERMEABILIZAÇÃO, EMPREGANDO ARGAMASSA DE CIMENTO E AREIA SEM PENEIRAR NO TRAÇO 1:3 COM ADITIVO IMPERMEABILIZADO TIPO SIKA 1 OU EQUIVALENTE, ESPESSURA DE 2 CM</v>
      </c>
      <c r="F344" s="56" t="str">
        <f t="shared" si="26"/>
        <v>M2</v>
      </c>
      <c r="G344">
        <f t="shared" si="27"/>
        <v>61.45</v>
      </c>
      <c r="H344">
        <f t="shared" si="28"/>
        <v>46.12</v>
      </c>
      <c r="I344">
        <f t="shared" si="29"/>
        <v>46.12</v>
      </c>
    </row>
    <row r="345" spans="1:9" ht="90">
      <c r="A345" s="384">
        <v>100208</v>
      </c>
      <c r="B345" s="246" t="s">
        <v>1311</v>
      </c>
      <c r="C345" s="227" t="s">
        <v>110</v>
      </c>
      <c r="D345" s="247">
        <v>269.2</v>
      </c>
      <c r="E345" s="56" t="str">
        <f t="shared" si="25"/>
        <v>ÍNDICE DE IMPERM.C/ MANTA ASFÁLTICA ATENDENDO NBR 9952, ASFALTO POLIMERIZADO ESP.3MM, REFORÇ.C/ FILME INT. POLIETILENO, REGUL. BASE C/ ARG.1:4 ESP.MÍN.15MM, PROTEÇÃO MEC. ARG.1:4 ESP.20MM E JUNTAS DILAT.</v>
      </c>
      <c r="F345" s="56" t="str">
        <f t="shared" si="26"/>
        <v>M2</v>
      </c>
      <c r="G345">
        <f t="shared" si="27"/>
        <v>358.71</v>
      </c>
      <c r="H345">
        <f t="shared" si="28"/>
        <v>269.2</v>
      </c>
      <c r="I345">
        <f t="shared" si="29"/>
        <v>269.2</v>
      </c>
    </row>
    <row r="346" spans="1:9">
      <c r="A346" s="385">
        <v>1003</v>
      </c>
      <c r="B346" s="247" t="s">
        <v>1312</v>
      </c>
      <c r="C346" s="227"/>
      <c r="D346" s="247"/>
      <c r="E346" s="56" t="str">
        <f t="shared" si="25"/>
        <v>IMPERMEABILIZAÇÃO DE FOSSAS E FILTROS</v>
      </c>
      <c r="F346" s="56" t="str">
        <f t="shared" si="26"/>
        <v/>
      </c>
      <c r="G346">
        <f t="shared" si="27"/>
        <v>0</v>
      </c>
      <c r="H346">
        <f t="shared" si="28"/>
        <v>0</v>
      </c>
      <c r="I346">
        <f t="shared" si="29"/>
        <v>0</v>
      </c>
    </row>
    <row r="347" spans="1:9" ht="90">
      <c r="A347" s="384">
        <v>100301</v>
      </c>
      <c r="B347" s="246" t="s">
        <v>1313</v>
      </c>
      <c r="C347" s="227" t="s">
        <v>110</v>
      </c>
      <c r="D347" s="247">
        <v>95.07</v>
      </c>
      <c r="E347" s="56" t="str">
        <f t="shared" si="25"/>
        <v>IMPERMEABILIZAÇÃO NAS SEGUINTES ETAPAS: CHAPISCO TRAÇO 1:2 C/ SIKA 1 PROP. 1:10 OU EQUIV., REVEST. DUPLO C/ ARGAMASSA DE CIMENTO E AREIA TRAÇO 1:3 C/ SIKA 1 PROP. 1:12 OU EQUIVALENTE, ESP. 2X15 MM E ACAB. ARGAMASSA 1:2</v>
      </c>
      <c r="F347" s="56" t="str">
        <f t="shared" si="26"/>
        <v>M2</v>
      </c>
      <c r="G347">
        <f t="shared" si="27"/>
        <v>126.68</v>
      </c>
      <c r="H347">
        <f t="shared" si="28"/>
        <v>95.07</v>
      </c>
      <c r="I347">
        <f t="shared" si="29"/>
        <v>95.07</v>
      </c>
    </row>
    <row r="348" spans="1:9">
      <c r="A348" s="384">
        <v>11</v>
      </c>
      <c r="B348" s="246" t="s">
        <v>1314</v>
      </c>
      <c r="C348" s="227"/>
      <c r="D348" s="247"/>
      <c r="E348" s="56" t="str">
        <f t="shared" si="25"/>
        <v>TETOS E FORROS</v>
      </c>
      <c r="F348" s="56" t="str">
        <f t="shared" si="26"/>
        <v/>
      </c>
      <c r="G348">
        <f t="shared" si="27"/>
        <v>0</v>
      </c>
      <c r="H348">
        <f t="shared" si="28"/>
        <v>0</v>
      </c>
      <c r="I348">
        <f t="shared" si="29"/>
        <v>0</v>
      </c>
    </row>
    <row r="349" spans="1:9">
      <c r="A349" s="385">
        <v>1101</v>
      </c>
      <c r="B349" s="247" t="s">
        <v>1315</v>
      </c>
      <c r="C349" s="227"/>
      <c r="D349" s="247"/>
      <c r="E349" s="56" t="str">
        <f t="shared" si="25"/>
        <v>REVESTIMENTO COM ARGAMASSA</v>
      </c>
      <c r="F349" s="56" t="str">
        <f t="shared" si="26"/>
        <v/>
      </c>
      <c r="G349">
        <f t="shared" si="27"/>
        <v>0</v>
      </c>
      <c r="H349">
        <f t="shared" si="28"/>
        <v>0</v>
      </c>
      <c r="I349">
        <f t="shared" si="29"/>
        <v>0</v>
      </c>
    </row>
    <row r="350" spans="1:9" ht="45">
      <c r="A350" s="384">
        <v>110101</v>
      </c>
      <c r="B350" s="246" t="s">
        <v>1316</v>
      </c>
      <c r="C350" s="227" t="s">
        <v>110</v>
      </c>
      <c r="D350" s="247">
        <v>13.65</v>
      </c>
      <c r="E350" s="56" t="str">
        <f t="shared" si="25"/>
        <v>CHAPISCO COM ARGAMASSA DE CIMENTO E AREIA MÉDIA OU GROSSA LAVADA NO TRAÇO 1:3, ESPESSURA 5 MM</v>
      </c>
      <c r="F350" s="56" t="str">
        <f t="shared" si="26"/>
        <v>M2</v>
      </c>
      <c r="G350">
        <f t="shared" si="27"/>
        <v>18.190000000000001</v>
      </c>
      <c r="H350">
        <f t="shared" si="28"/>
        <v>13.65</v>
      </c>
      <c r="I350">
        <f t="shared" si="29"/>
        <v>13.65</v>
      </c>
    </row>
    <row r="351" spans="1:9">
      <c r="A351" s="385">
        <v>1102</v>
      </c>
      <c r="B351" s="247" t="s">
        <v>1317</v>
      </c>
      <c r="C351" s="227"/>
      <c r="D351" s="247"/>
      <c r="E351" s="56" t="str">
        <f t="shared" si="25"/>
        <v>REBAIXAMENTOS</v>
      </c>
      <c r="F351" s="56" t="str">
        <f t="shared" si="26"/>
        <v/>
      </c>
      <c r="G351">
        <f t="shared" si="27"/>
        <v>0</v>
      </c>
      <c r="H351">
        <f t="shared" si="28"/>
        <v>0</v>
      </c>
      <c r="I351">
        <f t="shared" si="29"/>
        <v>0</v>
      </c>
    </row>
    <row r="352" spans="1:9">
      <c r="A352" s="385">
        <v>110201</v>
      </c>
      <c r="B352" s="247" t="s">
        <v>1318</v>
      </c>
      <c r="C352" s="227" t="s">
        <v>110</v>
      </c>
      <c r="D352" s="247">
        <v>52.5</v>
      </c>
      <c r="E352" s="56" t="str">
        <f t="shared" si="25"/>
        <v>FORRO DE GESSO ACABAMENTO TIPO LISO</v>
      </c>
      <c r="F352" s="56" t="str">
        <f t="shared" si="26"/>
        <v>M2</v>
      </c>
      <c r="G352">
        <f t="shared" si="27"/>
        <v>69.959999999999994</v>
      </c>
      <c r="H352">
        <f t="shared" si="28"/>
        <v>52.5</v>
      </c>
      <c r="I352">
        <f t="shared" si="29"/>
        <v>52.5</v>
      </c>
    </row>
    <row r="353" spans="1:9" ht="60">
      <c r="A353" s="384">
        <v>110210</v>
      </c>
      <c r="B353" s="246" t="s">
        <v>26277</v>
      </c>
      <c r="C353" s="227" t="s">
        <v>110</v>
      </c>
      <c r="D353" s="247">
        <v>89.05</v>
      </c>
      <c r="E353" s="56" t="str">
        <f t="shared" si="25"/>
        <v>FORRO PVC BRANCO L = 20 CM, FRISADO, ESTRUTURADO POR PERFIS DE AÇO GALVANIZADO E TIRANTES RÍGIDOS FABRICADO DE ACORDO COM A NBR-14285, COLOCADO</v>
      </c>
      <c r="F353" s="56" t="str">
        <f t="shared" si="26"/>
        <v>M2</v>
      </c>
      <c r="G353">
        <f t="shared" si="27"/>
        <v>118.66</v>
      </c>
      <c r="H353">
        <f t="shared" si="28"/>
        <v>89.05</v>
      </c>
      <c r="I353">
        <f t="shared" si="29"/>
        <v>89.05</v>
      </c>
    </row>
    <row r="354" spans="1:9" ht="30">
      <c r="A354" s="385">
        <v>1103</v>
      </c>
      <c r="B354" s="247" t="s">
        <v>1319</v>
      </c>
      <c r="C354" s="227"/>
      <c r="D354" s="247"/>
      <c r="E354" s="56" t="str">
        <f t="shared" si="25"/>
        <v>REVESTIMENTO EMPREGANDO ARGAMASSA DE CIMENTO, CAL E AREIA</v>
      </c>
      <c r="F354" s="56" t="str">
        <f t="shared" si="26"/>
        <v/>
      </c>
      <c r="G354">
        <f t="shared" si="27"/>
        <v>0</v>
      </c>
      <c r="H354">
        <f t="shared" si="28"/>
        <v>0</v>
      </c>
      <c r="I354">
        <f t="shared" si="29"/>
        <v>0</v>
      </c>
    </row>
    <row r="355" spans="1:9" ht="45">
      <c r="A355" s="385">
        <v>110301</v>
      </c>
      <c r="B355" s="247" t="s">
        <v>1320</v>
      </c>
      <c r="C355" s="227" t="s">
        <v>110</v>
      </c>
      <c r="D355" s="247">
        <v>38.03</v>
      </c>
      <c r="E355" s="56" t="str">
        <f t="shared" si="25"/>
        <v>EMBOÇO DE ARGAMASSA DE CIMENTO, CAL HIDRATADA CH1 E AREIA LAVADA TRAÇO 1:0.5:6, ESPESSURA 20 MM</v>
      </c>
      <c r="F355" s="56" t="str">
        <f t="shared" si="26"/>
        <v>M2</v>
      </c>
      <c r="G355">
        <f t="shared" si="27"/>
        <v>50.67</v>
      </c>
      <c r="H355">
        <f t="shared" si="28"/>
        <v>38.03</v>
      </c>
      <c r="I355">
        <f t="shared" si="29"/>
        <v>38.03</v>
      </c>
    </row>
    <row r="356" spans="1:9" ht="45">
      <c r="A356" s="384">
        <v>110302</v>
      </c>
      <c r="B356" s="246" t="s">
        <v>1321</v>
      </c>
      <c r="C356" s="227" t="s">
        <v>110</v>
      </c>
      <c r="D356" s="247">
        <v>65.180000000000007</v>
      </c>
      <c r="E356" s="56" t="str">
        <f t="shared" si="25"/>
        <v>REBOCO TIPO PAULISTA DE ARGAMASSA DE CIMENTO, CAL HIDRATADA CH1 E AREIA LAVADA TRAÇO 1:0.5:6, ESPESSURA 25 MM</v>
      </c>
      <c r="F356" s="56" t="str">
        <f t="shared" si="26"/>
        <v>M2</v>
      </c>
      <c r="G356">
        <f t="shared" si="27"/>
        <v>86.85</v>
      </c>
      <c r="H356">
        <f t="shared" si="28"/>
        <v>65.180000000000007</v>
      </c>
      <c r="I356">
        <f t="shared" si="29"/>
        <v>65.180000000000007</v>
      </c>
    </row>
    <row r="357" spans="1:9">
      <c r="A357" s="385">
        <v>1104</v>
      </c>
      <c r="B357" s="247" t="s">
        <v>1246</v>
      </c>
      <c r="C357" s="227"/>
      <c r="D357" s="247"/>
      <c r="E357" s="56" t="str">
        <f t="shared" si="25"/>
        <v>REVISÕES E REPAROS</v>
      </c>
      <c r="F357" s="56" t="str">
        <f t="shared" si="26"/>
        <v/>
      </c>
      <c r="G357">
        <f t="shared" si="27"/>
        <v>0</v>
      </c>
      <c r="H357">
        <f t="shared" si="28"/>
        <v>0</v>
      </c>
      <c r="I357">
        <f t="shared" si="29"/>
        <v>0</v>
      </c>
    </row>
    <row r="358" spans="1:9" ht="30">
      <c r="A358" s="384">
        <v>110401</v>
      </c>
      <c r="B358" s="246" t="s">
        <v>1322</v>
      </c>
      <c r="C358" s="227" t="s">
        <v>110</v>
      </c>
      <c r="D358" s="247">
        <v>57.62</v>
      </c>
      <c r="E358" s="56" t="str">
        <f t="shared" si="25"/>
        <v>RECOLOCAÇÃO DE FORRO DE MADEIRA, COM APROVEITAMENTO DO MATERIAL</v>
      </c>
      <c r="F358" s="56" t="str">
        <f t="shared" si="26"/>
        <v>M2</v>
      </c>
      <c r="G358">
        <f t="shared" si="27"/>
        <v>76.78</v>
      </c>
      <c r="H358">
        <f t="shared" si="28"/>
        <v>57.62</v>
      </c>
      <c r="I358">
        <f t="shared" si="29"/>
        <v>57.62</v>
      </c>
    </row>
    <row r="359" spans="1:9">
      <c r="A359" s="384">
        <v>12</v>
      </c>
      <c r="B359" s="246" t="s">
        <v>1323</v>
      </c>
      <c r="C359" s="227"/>
      <c r="D359" s="247"/>
      <c r="E359" s="56" t="str">
        <f t="shared" si="25"/>
        <v>REVESTIMENTO DE PAREDES</v>
      </c>
      <c r="F359" s="56" t="str">
        <f t="shared" si="26"/>
        <v/>
      </c>
      <c r="G359">
        <f t="shared" si="27"/>
        <v>0</v>
      </c>
      <c r="H359">
        <f t="shared" si="28"/>
        <v>0</v>
      </c>
      <c r="I359">
        <f t="shared" si="29"/>
        <v>0</v>
      </c>
    </row>
    <row r="360" spans="1:9">
      <c r="A360" s="385">
        <v>1201</v>
      </c>
      <c r="B360" s="247" t="s">
        <v>1315</v>
      </c>
      <c r="C360" s="227"/>
      <c r="D360" s="247"/>
      <c r="E360" s="56" t="str">
        <f t="shared" si="25"/>
        <v>REVESTIMENTO COM ARGAMASSA</v>
      </c>
      <c r="F360" s="56" t="str">
        <f t="shared" si="26"/>
        <v/>
      </c>
      <c r="G360">
        <f t="shared" si="27"/>
        <v>0</v>
      </c>
      <c r="H360">
        <f t="shared" si="28"/>
        <v>0</v>
      </c>
      <c r="I360">
        <f t="shared" si="29"/>
        <v>0</v>
      </c>
    </row>
    <row r="361" spans="1:9" ht="45">
      <c r="A361" s="384">
        <v>120101</v>
      </c>
      <c r="B361" s="246" t="s">
        <v>1324</v>
      </c>
      <c r="C361" s="227" t="s">
        <v>110</v>
      </c>
      <c r="D361" s="247">
        <v>7.1</v>
      </c>
      <c r="E361" s="56" t="str">
        <f t="shared" si="25"/>
        <v>CHAPISCO DE ARGAMASSA DE CIMENTO E AREIA MÉDIA OU GROSSA LAVADA, NO TRAÇO 1:3, ESPESSURA 5 MM</v>
      </c>
      <c r="F361" s="56" t="str">
        <f t="shared" si="26"/>
        <v>M2</v>
      </c>
      <c r="G361">
        <f t="shared" si="27"/>
        <v>9.4600000000000009</v>
      </c>
      <c r="H361">
        <f t="shared" si="28"/>
        <v>7.1</v>
      </c>
      <c r="I361">
        <f t="shared" si="29"/>
        <v>7.1</v>
      </c>
    </row>
    <row r="362" spans="1:9">
      <c r="A362" s="385">
        <v>1202</v>
      </c>
      <c r="B362" s="247" t="s">
        <v>52</v>
      </c>
      <c r="C362" s="227"/>
      <c r="D362" s="247"/>
      <c r="E362" s="56" t="str">
        <f t="shared" si="25"/>
        <v>ACABAMENTOS</v>
      </c>
      <c r="F362" s="56" t="str">
        <f t="shared" si="26"/>
        <v/>
      </c>
      <c r="G362">
        <f t="shared" si="27"/>
        <v>0</v>
      </c>
      <c r="H362">
        <f t="shared" si="28"/>
        <v>0</v>
      </c>
      <c r="I362">
        <f t="shared" si="29"/>
        <v>0</v>
      </c>
    </row>
    <row r="363" spans="1:9" ht="75">
      <c r="A363" s="385">
        <v>120201</v>
      </c>
      <c r="B363" s="247" t="s">
        <v>1325</v>
      </c>
      <c r="C363" s="227" t="s">
        <v>110</v>
      </c>
      <c r="D363" s="247">
        <v>97.8</v>
      </c>
      <c r="E363" s="56" t="str">
        <f t="shared" si="25"/>
        <v>AZULEJO BRANCO 15 X 15 CM, JUNTAS A PRUMO, ASSENTADO COM ARGAMASSA DE CIMENTO COLANTE, INCLUSIVE REJUNTAMENTO COM CIMENTO BRANCO, MARCAS DE REFERÊNCIA ELIANE, CECRISA OU PORTOBELLO</v>
      </c>
      <c r="F363" s="56" t="str">
        <f t="shared" si="26"/>
        <v>M2</v>
      </c>
      <c r="G363">
        <f t="shared" si="27"/>
        <v>130.32</v>
      </c>
      <c r="H363">
        <f t="shared" si="28"/>
        <v>97.8</v>
      </c>
      <c r="I363">
        <f t="shared" si="29"/>
        <v>97.8</v>
      </c>
    </row>
    <row r="364" spans="1:9" ht="45">
      <c r="A364" s="385">
        <v>120205</v>
      </c>
      <c r="B364" s="247" t="s">
        <v>1326</v>
      </c>
      <c r="C364" s="227" t="s">
        <v>112</v>
      </c>
      <c r="D364" s="247">
        <v>53.29</v>
      </c>
      <c r="E364" s="56" t="str">
        <f t="shared" si="25"/>
        <v>RODA-PAREDE DE MADEIRA DE LEI TIPO PARAJU OU EQUIVALENTE, DE 10 X 2.5CM, FIXADO COM PARAFUSO E BUCHA PLÁSTICA N° 8</v>
      </c>
      <c r="F364" s="56" t="str">
        <f t="shared" si="26"/>
        <v>M</v>
      </c>
      <c r="G364">
        <f t="shared" si="27"/>
        <v>71.010000000000005</v>
      </c>
      <c r="H364">
        <f t="shared" si="28"/>
        <v>53.29</v>
      </c>
      <c r="I364">
        <f t="shared" si="29"/>
        <v>53.29</v>
      </c>
    </row>
    <row r="365" spans="1:9" ht="45">
      <c r="A365" s="385">
        <v>120207</v>
      </c>
      <c r="B365" s="247" t="s">
        <v>1327</v>
      </c>
      <c r="C365" s="227" t="s">
        <v>112</v>
      </c>
      <c r="D365" s="247">
        <v>74.89</v>
      </c>
      <c r="E365" s="56" t="str">
        <f t="shared" si="25"/>
        <v>RODA-PAREDE DE MADEIRA DE LEI TIPO PARAJU OU EQUIVALENTE, DE 20 X 1.5CM FIXADO COM PARAFUSO E BUCHA PLÁSTICA N° 7</v>
      </c>
      <c r="F365" s="56" t="str">
        <f t="shared" si="26"/>
        <v>M</v>
      </c>
      <c r="G365">
        <f t="shared" si="27"/>
        <v>99.79</v>
      </c>
      <c r="H365">
        <f t="shared" si="28"/>
        <v>74.89</v>
      </c>
      <c r="I365">
        <f t="shared" si="29"/>
        <v>74.89</v>
      </c>
    </row>
    <row r="366" spans="1:9" ht="30">
      <c r="A366" s="385">
        <v>120208</v>
      </c>
      <c r="B366" s="247" t="s">
        <v>1328</v>
      </c>
      <c r="C366" s="227" t="s">
        <v>112</v>
      </c>
      <c r="D366" s="247">
        <v>18.37</v>
      </c>
      <c r="E366" s="56" t="str">
        <f t="shared" si="25"/>
        <v>ACABAMENTO DE ALUMÍNIO COM PERFIL DE CANTO PARA ARREMATE DAS PAREDES</v>
      </c>
      <c r="F366" s="56" t="str">
        <f t="shared" si="26"/>
        <v>M</v>
      </c>
      <c r="G366">
        <f t="shared" si="27"/>
        <v>24.48</v>
      </c>
      <c r="H366">
        <f t="shared" si="28"/>
        <v>18.37</v>
      </c>
      <c r="I366">
        <f t="shared" si="29"/>
        <v>18.37</v>
      </c>
    </row>
    <row r="367" spans="1:9" ht="30">
      <c r="A367" s="385">
        <v>120216</v>
      </c>
      <c r="B367" s="247" t="s">
        <v>1329</v>
      </c>
      <c r="C367" s="227" t="s">
        <v>112</v>
      </c>
      <c r="D367" s="247">
        <v>17.489999999999998</v>
      </c>
      <c r="E367" s="56" t="str">
        <f t="shared" si="25"/>
        <v>ACABAMENTO DE PERFIL "U" EM ALUMÍNIO ANODIZADO FOSCO 1/2"</v>
      </c>
      <c r="F367" s="56" t="str">
        <f t="shared" si="26"/>
        <v>M</v>
      </c>
      <c r="G367">
        <f t="shared" si="27"/>
        <v>23.31</v>
      </c>
      <c r="H367">
        <f t="shared" si="28"/>
        <v>17.489999999999998</v>
      </c>
      <c r="I367">
        <f t="shared" si="29"/>
        <v>17.489999999999998</v>
      </c>
    </row>
    <row r="368" spans="1:9" ht="60">
      <c r="A368" s="385">
        <v>120220</v>
      </c>
      <c r="B368" s="247" t="s">
        <v>1330</v>
      </c>
      <c r="C368" s="227" t="s">
        <v>110</v>
      </c>
      <c r="D368" s="247">
        <v>92.45</v>
      </c>
      <c r="E368" s="56" t="str">
        <f t="shared" si="25"/>
        <v>CERÂMICA 10 X 10 CM, MARCAS DE REFERÊNCIA ELIANE, CECRISA OU PORTOBELLO, NAS CORES BRANCO OU AREIA, COM REJUNTE ESP. 0.5 CM, EMPREGANDO ARGAMASSA COLANTE</v>
      </c>
      <c r="F368" s="56" t="str">
        <f t="shared" si="26"/>
        <v>M2</v>
      </c>
      <c r="G368">
        <f t="shared" si="27"/>
        <v>123.19</v>
      </c>
      <c r="H368">
        <f t="shared" si="28"/>
        <v>92.45</v>
      </c>
      <c r="I368">
        <f t="shared" si="29"/>
        <v>92.45</v>
      </c>
    </row>
    <row r="369" spans="1:9" ht="75">
      <c r="A369" s="385">
        <v>120221</v>
      </c>
      <c r="B369" s="247" t="s">
        <v>1331</v>
      </c>
      <c r="C369" s="227" t="s">
        <v>110</v>
      </c>
      <c r="D369" s="247">
        <v>217.78</v>
      </c>
      <c r="E369" s="56" t="str">
        <f t="shared" si="25"/>
        <v>PASTILHA CERÂMICA BRANCA 5 X 5 CM, ASSENTADA COM ARGAMASSA DE CIMENTO COLANTE E REJUNTE PRÉ-FABRICADO, MARCAS DE REFERÊNCIA ATLAS, JATOBÁ, NGK OU EQUIVALENTWE</v>
      </c>
      <c r="F369" s="56" t="str">
        <f t="shared" si="26"/>
        <v>M2</v>
      </c>
      <c r="G369">
        <f t="shared" si="27"/>
        <v>290.19</v>
      </c>
      <c r="H369">
        <f t="shared" si="28"/>
        <v>217.78</v>
      </c>
      <c r="I369">
        <f t="shared" si="29"/>
        <v>217.78</v>
      </c>
    </row>
    <row r="370" spans="1:9" ht="45">
      <c r="A370" s="385">
        <v>120224</v>
      </c>
      <c r="B370" s="247" t="s">
        <v>1332</v>
      </c>
      <c r="C370" s="227" t="s">
        <v>110</v>
      </c>
      <c r="D370" s="247">
        <v>15.71</v>
      </c>
      <c r="E370" s="56" t="str">
        <f t="shared" si="25"/>
        <v>ASSENTAMENTO DE REVESTIMENTO CERÂMICO COM CIMENTO COLANTE, EXCL. REJUNTAMENTO E CERÂMICA</v>
      </c>
      <c r="F370" s="56" t="str">
        <f t="shared" si="26"/>
        <v>M2</v>
      </c>
      <c r="G370">
        <f t="shared" si="27"/>
        <v>20.93</v>
      </c>
      <c r="H370">
        <f t="shared" si="28"/>
        <v>15.71</v>
      </c>
      <c r="I370">
        <f t="shared" si="29"/>
        <v>15.71</v>
      </c>
    </row>
    <row r="371" spans="1:9" ht="45">
      <c r="A371" s="385">
        <v>120227</v>
      </c>
      <c r="B371" s="247" t="s">
        <v>1333</v>
      </c>
      <c r="C371" s="227" t="s">
        <v>112</v>
      </c>
      <c r="D371" s="247">
        <v>49.87</v>
      </c>
      <c r="E371" s="56" t="str">
        <f t="shared" si="25"/>
        <v>RODA PAREDE EM GRANITO CINZA ANDORINHA 7X2CM, COM ACABAMENTO ABAULADO NOS DOIS LADOS</v>
      </c>
      <c r="F371" s="56" t="str">
        <f t="shared" si="26"/>
        <v>M</v>
      </c>
      <c r="G371">
        <f t="shared" si="27"/>
        <v>66.45</v>
      </c>
      <c r="H371">
        <f t="shared" si="28"/>
        <v>49.87</v>
      </c>
      <c r="I371">
        <f t="shared" si="29"/>
        <v>49.87</v>
      </c>
    </row>
    <row r="372" spans="1:9" ht="75">
      <c r="A372" s="384">
        <v>120232</v>
      </c>
      <c r="B372" s="246" t="s">
        <v>1334</v>
      </c>
      <c r="C372" s="227" t="s">
        <v>110</v>
      </c>
      <c r="D372" s="247">
        <v>99.48</v>
      </c>
      <c r="E372" s="56" t="str">
        <f t="shared" si="25"/>
        <v>CERÂMICA 10 X 10 CM, REF CAMBURI BRANCO ELIANE, CECRISA OU PORTOBELLO, EMPREGANDO ARGAMASSA COLANTE, INCLUSIVE REJUNTAMENTO JUNTA PLUS CINZA CLARO ESP. 3 MM</v>
      </c>
      <c r="F372" s="56" t="str">
        <f t="shared" si="26"/>
        <v>M2</v>
      </c>
      <c r="G372">
        <f t="shared" si="27"/>
        <v>132.56</v>
      </c>
      <c r="H372">
        <f t="shared" si="28"/>
        <v>99.48</v>
      </c>
      <c r="I372">
        <f t="shared" si="29"/>
        <v>99.48</v>
      </c>
    </row>
    <row r="373" spans="1:9" ht="30">
      <c r="A373" s="385">
        <v>1203</v>
      </c>
      <c r="B373" s="247" t="s">
        <v>1319</v>
      </c>
      <c r="C373" s="227"/>
      <c r="D373" s="247"/>
      <c r="E373" s="56" t="str">
        <f t="shared" si="25"/>
        <v>REVESTIMENTO EMPREGANDO ARGAMASSA DE CIMENTO, CAL E AREIA</v>
      </c>
      <c r="F373" s="56" t="str">
        <f t="shared" si="26"/>
        <v/>
      </c>
      <c r="G373">
        <f t="shared" si="27"/>
        <v>0</v>
      </c>
      <c r="H373">
        <f t="shared" si="28"/>
        <v>0</v>
      </c>
      <c r="I373">
        <f t="shared" si="29"/>
        <v>0</v>
      </c>
    </row>
    <row r="374" spans="1:9" ht="45">
      <c r="A374" s="385">
        <v>120301</v>
      </c>
      <c r="B374" s="247" t="s">
        <v>1336</v>
      </c>
      <c r="C374" s="227" t="s">
        <v>110</v>
      </c>
      <c r="D374" s="247">
        <v>34.07</v>
      </c>
      <c r="E374" s="56" t="str">
        <f t="shared" si="25"/>
        <v>EMBOÇO DE ARGAMASSA DE CIMENTO, CAL HIDRATADA CH1 E AREIA MÉDIA OU GROSSA LAVADA NO TRAÇO 1:0.5:6, ESPESSURA 20 MM</v>
      </c>
      <c r="F374" s="56" t="str">
        <f t="shared" si="26"/>
        <v>M2</v>
      </c>
      <c r="G374">
        <f t="shared" si="27"/>
        <v>45.4</v>
      </c>
      <c r="H374">
        <f t="shared" si="28"/>
        <v>34.07</v>
      </c>
      <c r="I374">
        <f t="shared" si="29"/>
        <v>34.07</v>
      </c>
    </row>
    <row r="375" spans="1:9" ht="45">
      <c r="A375" s="385">
        <v>120302</v>
      </c>
      <c r="B375" s="247" t="s">
        <v>1337</v>
      </c>
      <c r="C375" s="227" t="s">
        <v>110</v>
      </c>
      <c r="D375" s="247">
        <v>23.73</v>
      </c>
      <c r="E375" s="56" t="str">
        <f t="shared" si="25"/>
        <v>REBOCO DE ARGAMASSA DE CIMENTO, CAL HIDRATADA CH1 E AREIA MÉDIA OU GROSSA LAVADA NO TRAÇO 1:0.5:6, ESPESSURA 5MM</v>
      </c>
      <c r="F375" s="56" t="str">
        <f t="shared" si="26"/>
        <v>M2</v>
      </c>
      <c r="G375">
        <f t="shared" si="27"/>
        <v>31.62</v>
      </c>
      <c r="H375">
        <f t="shared" si="28"/>
        <v>23.73</v>
      </c>
      <c r="I375">
        <f t="shared" si="29"/>
        <v>23.73</v>
      </c>
    </row>
    <row r="376" spans="1:9" ht="60">
      <c r="A376" s="385">
        <v>120303</v>
      </c>
      <c r="B376" s="247" t="s">
        <v>1338</v>
      </c>
      <c r="C376" s="227" t="s">
        <v>110</v>
      </c>
      <c r="D376" s="247">
        <v>57.89</v>
      </c>
      <c r="E376" s="56" t="str">
        <f t="shared" si="25"/>
        <v>REBOCO TIPO PAULISTA DE ARGAMASSA DE CIMENTO, CAL HIDRATADA CH1 E AREIA MÉDIA OU GROSSA LAVADA NO TRAÇO 1:0.5:6, ESPESSURA 25 MM</v>
      </c>
      <c r="F376" s="56" t="str">
        <f t="shared" si="26"/>
        <v>M2</v>
      </c>
      <c r="G376">
        <f t="shared" si="27"/>
        <v>77.14</v>
      </c>
      <c r="H376">
        <f t="shared" si="28"/>
        <v>57.89</v>
      </c>
      <c r="I376">
        <f t="shared" si="29"/>
        <v>57.89</v>
      </c>
    </row>
    <row r="377" spans="1:9" ht="75">
      <c r="A377" s="385">
        <v>120304</v>
      </c>
      <c r="B377" s="247" t="s">
        <v>1339</v>
      </c>
      <c r="C377" s="227" t="s">
        <v>110</v>
      </c>
      <c r="D377" s="247">
        <v>64.73</v>
      </c>
      <c r="E377" s="56" t="str">
        <f t="shared" si="25"/>
        <v>REBOCO DE ARGAMASSA DE CIMENTO, CAL HIDRATADA CH1 E AREIA MÉDIA OU GROSSA LAVADA NO TRAÇO 1:0.5:6, COM IMPERMEABILIZANTE PARA REVESTIMENTOS (CAIXAS, FOSSAS, FILTROS, CISTERNAS, ETC...)</v>
      </c>
      <c r="F377" s="56" t="str">
        <f t="shared" si="26"/>
        <v>M2</v>
      </c>
      <c r="G377">
        <f t="shared" si="27"/>
        <v>86.25</v>
      </c>
      <c r="H377">
        <f t="shared" si="28"/>
        <v>64.73</v>
      </c>
      <c r="I377">
        <f t="shared" si="29"/>
        <v>64.73</v>
      </c>
    </row>
    <row r="378" spans="1:9" ht="60">
      <c r="A378" s="384">
        <v>120308</v>
      </c>
      <c r="B378" s="246" t="s">
        <v>1340</v>
      </c>
      <c r="C378" s="227" t="s">
        <v>110</v>
      </c>
      <c r="D378" s="247">
        <v>8.16</v>
      </c>
      <c r="E378" s="56" t="str">
        <f t="shared" si="25"/>
        <v>CHAPISCO DE ARGAMASSA DE CIMENTO E AREIA MÉDIA OU GROSSA LAVADA NO TRAÇO 1:3, ESPESSURA 5MM, COM UTILIZAÇÃO DE IMPERMEABILIZANTE</v>
      </c>
      <c r="F378" s="56" t="str">
        <f t="shared" si="26"/>
        <v>M2</v>
      </c>
      <c r="G378">
        <f t="shared" si="27"/>
        <v>10.87</v>
      </c>
      <c r="H378">
        <f t="shared" si="28"/>
        <v>8.16</v>
      </c>
      <c r="I378">
        <f t="shared" si="29"/>
        <v>8.16</v>
      </c>
    </row>
    <row r="379" spans="1:9">
      <c r="A379" s="384">
        <v>13</v>
      </c>
      <c r="B379" s="246" t="s">
        <v>1341</v>
      </c>
      <c r="C379" s="227"/>
      <c r="D379" s="247"/>
      <c r="E379" s="56" t="str">
        <f t="shared" si="25"/>
        <v>PISOS INTERNOS E EXTERNOS</v>
      </c>
      <c r="F379" s="56" t="str">
        <f t="shared" si="26"/>
        <v/>
      </c>
      <c r="G379">
        <f t="shared" si="27"/>
        <v>0</v>
      </c>
      <c r="H379">
        <f t="shared" si="28"/>
        <v>0</v>
      </c>
      <c r="I379">
        <f t="shared" si="29"/>
        <v>0</v>
      </c>
    </row>
    <row r="380" spans="1:9">
      <c r="A380" s="385">
        <v>1301</v>
      </c>
      <c r="B380" s="247" t="s">
        <v>1342</v>
      </c>
      <c r="C380" s="227"/>
      <c r="D380" s="247"/>
      <c r="E380" s="56" t="str">
        <f t="shared" si="25"/>
        <v>LASTRO DE CONTRAPISO</v>
      </c>
      <c r="F380" s="56" t="str">
        <f t="shared" si="26"/>
        <v/>
      </c>
      <c r="G380">
        <f t="shared" si="27"/>
        <v>0</v>
      </c>
      <c r="H380">
        <f t="shared" si="28"/>
        <v>0</v>
      </c>
      <c r="I380">
        <f t="shared" si="29"/>
        <v>0</v>
      </c>
    </row>
    <row r="381" spans="1:9" ht="45">
      <c r="A381" s="385">
        <v>130103</v>
      </c>
      <c r="B381" s="247" t="s">
        <v>1343</v>
      </c>
      <c r="C381" s="227" t="s">
        <v>110</v>
      </c>
      <c r="D381" s="247">
        <v>25.25</v>
      </c>
      <c r="E381" s="56" t="str">
        <f t="shared" si="25"/>
        <v>REGULARIZAÇÃO DE BASE P/ REVESTIMENTO CERÂMICO, COM ARGAMASSA DE CIMENTO E AREIA NO TRAÇO 1:5, ESPESSURA 3CM</v>
      </c>
      <c r="F381" s="56" t="str">
        <f t="shared" si="26"/>
        <v>M2</v>
      </c>
      <c r="G381">
        <f t="shared" si="27"/>
        <v>33.65</v>
      </c>
      <c r="H381">
        <f t="shared" si="28"/>
        <v>25.25</v>
      </c>
      <c r="I381">
        <f t="shared" si="29"/>
        <v>25.25</v>
      </c>
    </row>
    <row r="382" spans="1:9" ht="45">
      <c r="A382" s="385">
        <v>130104</v>
      </c>
      <c r="B382" s="247" t="s">
        <v>1344</v>
      </c>
      <c r="C382" s="227" t="s">
        <v>110</v>
      </c>
      <c r="D382" s="247">
        <v>39.44</v>
      </c>
      <c r="E382" s="56" t="str">
        <f t="shared" si="25"/>
        <v>REGULARIZAÇÃO DE BASE P/ REVESTIMENTO CERÂMICO, COM ARGAMASSA DE CIMENTO E AREIA NO TRAÇO 1:5, ESPESSURA 5CM</v>
      </c>
      <c r="F382" s="56" t="str">
        <f t="shared" si="26"/>
        <v>M2</v>
      </c>
      <c r="G382">
        <f t="shared" si="27"/>
        <v>52.55</v>
      </c>
      <c r="H382">
        <f t="shared" si="28"/>
        <v>39.44</v>
      </c>
      <c r="I382">
        <f t="shared" si="29"/>
        <v>39.44</v>
      </c>
    </row>
    <row r="383" spans="1:9" ht="45">
      <c r="A383" s="385">
        <v>130109</v>
      </c>
      <c r="B383" s="247" t="s">
        <v>1345</v>
      </c>
      <c r="C383" s="227" t="s">
        <v>110</v>
      </c>
      <c r="D383" s="247">
        <v>84.43</v>
      </c>
      <c r="E383" s="56" t="str">
        <f t="shared" si="25"/>
        <v>LASTRO REGULARIZADO E IMPERMEABILIZADO DE CONCRETO NÃO ESTRUTURAL, ESPESSURA DE 8 CM</v>
      </c>
      <c r="F383" s="56" t="str">
        <f t="shared" si="26"/>
        <v>M2</v>
      </c>
      <c r="G383">
        <f t="shared" si="27"/>
        <v>112.5</v>
      </c>
      <c r="H383">
        <f t="shared" si="28"/>
        <v>84.43</v>
      </c>
      <c r="I383">
        <f t="shared" si="29"/>
        <v>84.43</v>
      </c>
    </row>
    <row r="384" spans="1:9" ht="30">
      <c r="A384" s="385">
        <v>130110</v>
      </c>
      <c r="B384" s="247" t="s">
        <v>1346</v>
      </c>
      <c r="C384" s="227" t="s">
        <v>110</v>
      </c>
      <c r="D384" s="247">
        <v>68.86</v>
      </c>
      <c r="E384" s="56" t="str">
        <f t="shared" si="25"/>
        <v>LASTRO REGULARIZADO DE CONCRETO NÃO ESTRUTURAL, ESPESSURA DE 8 CM</v>
      </c>
      <c r="F384" s="56" t="str">
        <f t="shared" si="26"/>
        <v>M2</v>
      </c>
      <c r="G384">
        <f t="shared" si="27"/>
        <v>91.76</v>
      </c>
      <c r="H384">
        <f t="shared" si="28"/>
        <v>68.86</v>
      </c>
      <c r="I384">
        <f t="shared" si="29"/>
        <v>68.86</v>
      </c>
    </row>
    <row r="385" spans="1:9" ht="30">
      <c r="A385" s="385">
        <v>130111</v>
      </c>
      <c r="B385" s="247" t="s">
        <v>1347</v>
      </c>
      <c r="C385" s="227" t="s">
        <v>110</v>
      </c>
      <c r="D385" s="247">
        <v>63.89</v>
      </c>
      <c r="E385" s="56" t="str">
        <f t="shared" ref="E385:E448" si="30">UPPER(B385)</f>
        <v>LASTRO IMPERMEABILIZADO DE CONCRETO NÃO ESTRUTURAL, ESPESSURA DE 6 CM</v>
      </c>
      <c r="F385" s="56" t="str">
        <f t="shared" ref="F385:F448" si="31">UPPER(C385)</f>
        <v>M2</v>
      </c>
      <c r="G385">
        <f t="shared" si="27"/>
        <v>85.13</v>
      </c>
      <c r="H385">
        <f t="shared" si="28"/>
        <v>63.89</v>
      </c>
      <c r="I385">
        <f t="shared" si="29"/>
        <v>63.89</v>
      </c>
    </row>
    <row r="386" spans="1:9" ht="30">
      <c r="A386" s="385">
        <v>130112</v>
      </c>
      <c r="B386" s="247" t="s">
        <v>1348</v>
      </c>
      <c r="C386" s="227" t="s">
        <v>110</v>
      </c>
      <c r="D386" s="247">
        <v>52.21</v>
      </c>
      <c r="E386" s="56" t="str">
        <f t="shared" si="30"/>
        <v>LASTRO DE CONCRETO NÃO ESTRUTURAL, ESPESSURA DE 6 CM</v>
      </c>
      <c r="F386" s="56" t="str">
        <f t="shared" si="31"/>
        <v>M2</v>
      </c>
      <c r="G386">
        <f t="shared" si="27"/>
        <v>69.569999999999993</v>
      </c>
      <c r="H386">
        <f t="shared" si="28"/>
        <v>52.21</v>
      </c>
      <c r="I386">
        <f t="shared" si="29"/>
        <v>52.21</v>
      </c>
    </row>
    <row r="387" spans="1:9" ht="30">
      <c r="A387" s="384">
        <v>130113</v>
      </c>
      <c r="B387" s="246" t="s">
        <v>1349</v>
      </c>
      <c r="C387" s="227" t="s">
        <v>110</v>
      </c>
      <c r="D387" s="247">
        <v>84.98</v>
      </c>
      <c r="E387" s="56" t="str">
        <f t="shared" si="30"/>
        <v>LASTRO IMPERMEABILIZADO DE CONCRETO NÃO ESTRUTURAL, ESPESSURA DE 8CM</v>
      </c>
      <c r="F387" s="56" t="str">
        <f t="shared" si="31"/>
        <v>M2</v>
      </c>
      <c r="G387">
        <f t="shared" si="27"/>
        <v>113.24</v>
      </c>
      <c r="H387">
        <f t="shared" si="28"/>
        <v>84.98</v>
      </c>
      <c r="I387">
        <f t="shared" si="29"/>
        <v>84.98</v>
      </c>
    </row>
    <row r="388" spans="1:9">
      <c r="A388" s="385">
        <v>1302</v>
      </c>
      <c r="B388" s="247" t="s">
        <v>52</v>
      </c>
      <c r="C388" s="227"/>
      <c r="D388" s="247"/>
      <c r="E388" s="56" t="str">
        <f t="shared" si="30"/>
        <v>ACABAMENTOS</v>
      </c>
      <c r="F388" s="56" t="str">
        <f t="shared" si="31"/>
        <v/>
      </c>
      <c r="G388">
        <f t="shared" si="27"/>
        <v>0</v>
      </c>
      <c r="H388">
        <f t="shared" si="28"/>
        <v>0</v>
      </c>
      <c r="I388">
        <f t="shared" si="29"/>
        <v>0</v>
      </c>
    </row>
    <row r="389" spans="1:9" ht="60">
      <c r="A389" s="385">
        <v>130202</v>
      </c>
      <c r="B389" s="247" t="s">
        <v>1350</v>
      </c>
      <c r="C389" s="227" t="s">
        <v>110</v>
      </c>
      <c r="D389" s="247">
        <v>58.62</v>
      </c>
      <c r="E389" s="56" t="str">
        <f t="shared" si="30"/>
        <v>PISO CIMENTADO LISO COM 1.5 CM DE ESPESSURA, DE ARGAMASSA DE CIMENTO E AREIA NO TRAÇO 1:3 E JUNTAS PLÁSTICAS EM QUADROS DE 1 M</v>
      </c>
      <c r="F389" s="56" t="str">
        <f t="shared" si="31"/>
        <v>M2</v>
      </c>
      <c r="G389">
        <f t="shared" si="27"/>
        <v>78.11</v>
      </c>
      <c r="H389">
        <f t="shared" si="28"/>
        <v>58.62</v>
      </c>
      <c r="I389">
        <f t="shared" si="29"/>
        <v>58.62</v>
      </c>
    </row>
    <row r="390" spans="1:9" ht="60">
      <c r="A390" s="385">
        <v>130205</v>
      </c>
      <c r="B390" s="247" t="s">
        <v>1351</v>
      </c>
      <c r="C390" s="227" t="s">
        <v>110</v>
      </c>
      <c r="D390" s="247">
        <v>432.35</v>
      </c>
      <c r="E390" s="56" t="str">
        <f t="shared" si="30"/>
        <v>PISO DE TÁBUAS CORRIDAS DE PEROBA DE 15CM SOBRE CAIBROS DE 5X6CM ESPAÇADOS DE 50CM, FIXADOS COM ARGAMASSA DE CIMENTO E AREIA NO TRAÇO 1:5</v>
      </c>
      <c r="F390" s="56" t="str">
        <f t="shared" si="31"/>
        <v>M2</v>
      </c>
      <c r="G390">
        <f t="shared" si="27"/>
        <v>576.11</v>
      </c>
      <c r="H390">
        <f t="shared" si="28"/>
        <v>432.35</v>
      </c>
      <c r="I390">
        <f t="shared" si="29"/>
        <v>432.35</v>
      </c>
    </row>
    <row r="391" spans="1:9" ht="45">
      <c r="A391" s="385">
        <v>130208</v>
      </c>
      <c r="B391" s="247" t="s">
        <v>1352</v>
      </c>
      <c r="C391" s="227" t="s">
        <v>112</v>
      </c>
      <c r="D391" s="247">
        <v>9.5</v>
      </c>
      <c r="E391" s="56" t="str">
        <f t="shared" si="30"/>
        <v>JUNTA PLÁSTICA 17 X 3 MM, PARA PISOS CORRIDOS, INCLUSIVE FORNECIMENTO E COLOCAÇÃO</v>
      </c>
      <c r="F391" s="56" t="str">
        <f t="shared" si="31"/>
        <v>M</v>
      </c>
      <c r="G391">
        <f t="shared" si="27"/>
        <v>12.66</v>
      </c>
      <c r="H391">
        <f t="shared" si="28"/>
        <v>9.5</v>
      </c>
      <c r="I391">
        <f t="shared" si="29"/>
        <v>9.5</v>
      </c>
    </row>
    <row r="392" spans="1:9" ht="45">
      <c r="A392" s="385">
        <v>130209</v>
      </c>
      <c r="B392" s="247" t="s">
        <v>1353</v>
      </c>
      <c r="C392" s="227" t="s">
        <v>110</v>
      </c>
      <c r="D392" s="247">
        <v>89.59</v>
      </c>
      <c r="E392" s="56" t="str">
        <f t="shared" si="30"/>
        <v>PISO DE CIMENTADO CAMURÇADO EXECUTADO COM ARGAMASSA DE CIMENTO E AREIA NO TRAÇO 1:3, ESP. 3.0CM</v>
      </c>
      <c r="F392" s="56" t="str">
        <f t="shared" si="31"/>
        <v>M2</v>
      </c>
      <c r="G392">
        <f t="shared" ref="G392:G455" si="32">ROUND(H392*(1+$G$1),2)</f>
        <v>119.38</v>
      </c>
      <c r="H392">
        <f t="shared" ref="H392:H455" si="33">I392</f>
        <v>89.59</v>
      </c>
      <c r="I392">
        <f>D392/(1+$E$1)</f>
        <v>89.59</v>
      </c>
    </row>
    <row r="393" spans="1:9" ht="75">
      <c r="A393" s="385">
        <v>130210</v>
      </c>
      <c r="B393" s="247" t="s">
        <v>1354</v>
      </c>
      <c r="C393" s="227" t="s">
        <v>110</v>
      </c>
      <c r="D393" s="247">
        <v>68.55</v>
      </c>
      <c r="E393" s="56" t="str">
        <f t="shared" si="30"/>
        <v>PISO CIMENTADO LISO COM 1.5 CM DE ESPESSURA, EM ARGAMASSA DE CIMENTO E AREIA NO TRAÇO 1:3 E JUNTAS PLÁSTICAS EM QUADROS DE 1 M COLORIDO COM CORANTE TIPO XADREZ OU EQUIVALENTE</v>
      </c>
      <c r="F393" s="56" t="str">
        <f t="shared" si="31"/>
        <v>M2</v>
      </c>
      <c r="G393">
        <f t="shared" si="32"/>
        <v>91.34</v>
      </c>
      <c r="H393">
        <f t="shared" si="33"/>
        <v>68.55</v>
      </c>
      <c r="I393">
        <f t="shared" ref="I393:I455" si="34">ROUND(D393/(1+$E$1),2)</f>
        <v>68.55</v>
      </c>
    </row>
    <row r="394" spans="1:9" ht="45">
      <c r="A394" s="385">
        <v>130211</v>
      </c>
      <c r="B394" s="247" t="s">
        <v>1355</v>
      </c>
      <c r="C394" s="227" t="s">
        <v>110</v>
      </c>
      <c r="D394" s="247">
        <v>217.33</v>
      </c>
      <c r="E394" s="56" t="str">
        <f t="shared" si="30"/>
        <v>FORNECIMENTO E INSTALAÇÃO DE PISO PAVIFLEX DIM. 30X30CM, ESP. 2MM LINHA CHROMA CONCEPT REF. FADEMAC OU EQUIVALENTE</v>
      </c>
      <c r="F394" s="56" t="str">
        <f t="shared" si="31"/>
        <v>M2</v>
      </c>
      <c r="G394">
        <f t="shared" si="32"/>
        <v>289.58999999999997</v>
      </c>
      <c r="H394">
        <f t="shared" si="33"/>
        <v>217.33</v>
      </c>
      <c r="I394">
        <f t="shared" si="34"/>
        <v>217.33</v>
      </c>
    </row>
    <row r="395" spans="1:9" ht="45">
      <c r="A395" s="385">
        <v>130222</v>
      </c>
      <c r="B395" s="247" t="s">
        <v>1356</v>
      </c>
      <c r="C395" s="227" t="s">
        <v>110</v>
      </c>
      <c r="D395" s="247">
        <v>155.62</v>
      </c>
      <c r="E395" s="56" t="str">
        <f t="shared" si="30"/>
        <v>REVESTIMENTO DE PISO COM PLACAS DE BORRACHA PLURIGOMA PRETO PASTILHADO OU EQUIVALENTE, INCLUSIVE ARREMATE</v>
      </c>
      <c r="F395" s="56" t="str">
        <f t="shared" si="31"/>
        <v>M2</v>
      </c>
      <c r="G395">
        <f t="shared" si="32"/>
        <v>207.36</v>
      </c>
      <c r="H395">
        <f t="shared" si="33"/>
        <v>155.62</v>
      </c>
      <c r="I395">
        <f t="shared" si="34"/>
        <v>155.62</v>
      </c>
    </row>
    <row r="396" spans="1:9" ht="45">
      <c r="A396" s="385">
        <v>130223</v>
      </c>
      <c r="B396" s="247" t="s">
        <v>1357</v>
      </c>
      <c r="C396" s="227" t="s">
        <v>110</v>
      </c>
      <c r="D396" s="247">
        <v>14.01</v>
      </c>
      <c r="E396" s="56" t="str">
        <f t="shared" si="30"/>
        <v>ASSENTAMENTO DE PISO CERÂMICO, COM UTILIZAÇÃO DE CIMENTO COLANTE, EXCL. REJUNTAMENTO E CERÂMICA</v>
      </c>
      <c r="F396" s="56" t="str">
        <f t="shared" si="31"/>
        <v>M2</v>
      </c>
      <c r="G396">
        <f t="shared" si="32"/>
        <v>18.670000000000002</v>
      </c>
      <c r="H396">
        <f t="shared" si="33"/>
        <v>14.01</v>
      </c>
      <c r="I396">
        <f t="shared" si="34"/>
        <v>14.01</v>
      </c>
    </row>
    <row r="397" spans="1:9" ht="45">
      <c r="A397" s="385">
        <v>130225</v>
      </c>
      <c r="B397" s="247" t="s">
        <v>1358</v>
      </c>
      <c r="C397" s="227" t="s">
        <v>110</v>
      </c>
      <c r="D397" s="247">
        <v>10.72</v>
      </c>
      <c r="E397" s="56" t="str">
        <f t="shared" si="30"/>
        <v>REJUNTAMENTO DE PISO CERÂMICO, USANDO CIMENTO BRANCO, PARA JUNTAS DE NO MÁXIMO 3MM DE ESPESSURA</v>
      </c>
      <c r="F397" s="56" t="str">
        <f t="shared" si="31"/>
        <v>M2</v>
      </c>
      <c r="G397">
        <f t="shared" si="32"/>
        <v>14.28</v>
      </c>
      <c r="H397">
        <f t="shared" si="33"/>
        <v>10.72</v>
      </c>
      <c r="I397">
        <f t="shared" si="34"/>
        <v>10.72</v>
      </c>
    </row>
    <row r="398" spans="1:9" ht="30">
      <c r="A398" s="385">
        <v>130226</v>
      </c>
      <c r="B398" s="247" t="s">
        <v>1359</v>
      </c>
      <c r="C398" s="227" t="s">
        <v>110</v>
      </c>
      <c r="D398" s="247">
        <v>15.47</v>
      </c>
      <c r="E398" s="56" t="str">
        <f t="shared" si="30"/>
        <v>REJUNTAMENTO EMPREGANDO ARGAMASSA PARA REJUNTE, ESP. 5MM</v>
      </c>
      <c r="F398" s="56" t="str">
        <f t="shared" si="31"/>
        <v>M2</v>
      </c>
      <c r="G398">
        <f t="shared" si="32"/>
        <v>20.61</v>
      </c>
      <c r="H398">
        <f t="shared" si="33"/>
        <v>15.47</v>
      </c>
      <c r="I398">
        <f t="shared" si="34"/>
        <v>15.47</v>
      </c>
    </row>
    <row r="399" spans="1:9" ht="90">
      <c r="A399" s="385">
        <v>130228</v>
      </c>
      <c r="B399" s="247" t="s">
        <v>1360</v>
      </c>
      <c r="C399" s="227" t="s">
        <v>110</v>
      </c>
      <c r="D399" s="247">
        <v>55.82</v>
      </c>
      <c r="E399" s="56" t="str">
        <f t="shared" si="30"/>
        <v>ASSENTAMENTO E REJUNTAMENTO DE PISO EM PORCELANATO (DIMENSÕES SUPERIORES A 30X30CM) UTILIZANDO DUPLA COLAGEM DE ARGAMASSA COLANTE PARA PORCELANATO TIPO ACIII, EXCLUSIVE FORNECIMENTO DO PORCELANATO E DO REJUNTE</v>
      </c>
      <c r="F399" s="56" t="str">
        <f t="shared" si="31"/>
        <v>M2</v>
      </c>
      <c r="G399">
        <f t="shared" si="32"/>
        <v>74.38</v>
      </c>
      <c r="H399">
        <f t="shared" si="33"/>
        <v>55.82</v>
      </c>
      <c r="I399">
        <f t="shared" si="34"/>
        <v>55.82</v>
      </c>
    </row>
    <row r="400" spans="1:9" ht="105">
      <c r="A400" s="385">
        <v>130230</v>
      </c>
      <c r="B400" s="247" t="s">
        <v>1361</v>
      </c>
      <c r="C400" s="227" t="s">
        <v>110</v>
      </c>
      <c r="D400" s="247">
        <v>126.89</v>
      </c>
      <c r="E400" s="56" t="str">
        <f t="shared" si="30"/>
        <v>PISO ARGAMASSA ALTA RESISTÊNCIA TIPO GRANILITE OU EQUIV DE QUALIDADE COMPROVADA, ESP DE 10MM, COM JUNTAS PLÁSTICA EM QUADROS DE 1M, NA COR NATURAL, COM ACABAMENTO ANTI-DERRAPANTE MECANIZADO, INCLUSIVE REGULARIZAÇÃO E=3.0CM</v>
      </c>
      <c r="F400" s="56" t="str">
        <f t="shared" si="31"/>
        <v>M2</v>
      </c>
      <c r="G400">
        <f t="shared" si="32"/>
        <v>169.08</v>
      </c>
      <c r="H400">
        <f t="shared" si="33"/>
        <v>126.89</v>
      </c>
      <c r="I400">
        <f t="shared" si="34"/>
        <v>126.89</v>
      </c>
    </row>
    <row r="401" spans="1:9" ht="90">
      <c r="A401" s="385">
        <v>130231</v>
      </c>
      <c r="B401" s="247" t="s">
        <v>1362</v>
      </c>
      <c r="C401" s="227" t="s">
        <v>110</v>
      </c>
      <c r="D401" s="247">
        <v>140.27000000000001</v>
      </c>
      <c r="E401" s="56" t="str">
        <f t="shared" si="30"/>
        <v>PISO ARGAMASSA ALTA RESISTÊNCIA TIPO GRANILITE OU EQUIV DE QUALIDADE COMPROVADA, ESP DE 10MM, COM JUNTAS PLÁSTICA EM QUADROS DE 1M, NA COR NATURAL, COM ACABAMENTO POLIDO MECANIZADO, INCLUSIVE REGULARIZAÇÃO E=3.0CM</v>
      </c>
      <c r="F401" s="56" t="str">
        <f t="shared" si="31"/>
        <v>M2</v>
      </c>
      <c r="G401">
        <f t="shared" si="32"/>
        <v>186.91</v>
      </c>
      <c r="H401">
        <f t="shared" si="33"/>
        <v>140.27000000000001</v>
      </c>
      <c r="I401">
        <f t="shared" si="34"/>
        <v>140.27000000000001</v>
      </c>
    </row>
    <row r="402" spans="1:9" ht="90">
      <c r="A402" s="385">
        <v>130233</v>
      </c>
      <c r="B402" s="247" t="s">
        <v>1363</v>
      </c>
      <c r="C402" s="227" t="s">
        <v>110</v>
      </c>
      <c r="D402" s="247">
        <v>125.34</v>
      </c>
      <c r="E402" s="56" t="str">
        <f t="shared" si="30"/>
        <v>PORCELANATO POLIDO, ACABAMENTO ACETINADO, DIM. 60X60CM, REF. DE COR CIMENTO CINZA BOLD POTOBELLO/EQUIV, UTILIZANDO DUPLA COLAGEM DE ARGAMASSA COLANTE PARA PORCELANATO TIPO ACIII E REJUNTE 1MM PARA PORCELANATO</v>
      </c>
      <c r="F402" s="56" t="str">
        <f t="shared" si="31"/>
        <v>M2</v>
      </c>
      <c r="G402">
        <f t="shared" si="32"/>
        <v>167.02</v>
      </c>
      <c r="H402">
        <f t="shared" si="33"/>
        <v>125.34</v>
      </c>
      <c r="I402">
        <f t="shared" si="34"/>
        <v>125.34</v>
      </c>
    </row>
    <row r="403" spans="1:9" ht="75">
      <c r="A403" s="385">
        <v>130234</v>
      </c>
      <c r="B403" s="247" t="s">
        <v>11415</v>
      </c>
      <c r="C403" s="227" t="s">
        <v>110</v>
      </c>
      <c r="D403" s="247">
        <v>204.35</v>
      </c>
      <c r="E403" s="56" t="str">
        <f t="shared" si="30"/>
        <v>PORCELANATO NATURAL, ACABAMENTO ACETINADO, DIM. 60X60CM, REF. PLATINA NA ELIANE/EQUIV, UTILIZANDO DUPLA COLAGEM DE ARGAMASSA COLANTE PARA PORCELANATO TIPO ACIII E REJUNTE 1MM PARA PORCELANATO</v>
      </c>
      <c r="F403" s="56" t="str">
        <f t="shared" si="31"/>
        <v>M2</v>
      </c>
      <c r="G403">
        <f t="shared" si="32"/>
        <v>272.3</v>
      </c>
      <c r="H403">
        <f t="shared" si="33"/>
        <v>204.35</v>
      </c>
      <c r="I403">
        <f t="shared" si="34"/>
        <v>204.35</v>
      </c>
    </row>
    <row r="404" spans="1:9" ht="75">
      <c r="A404" s="385">
        <v>130236</v>
      </c>
      <c r="B404" s="247" t="s">
        <v>1364</v>
      </c>
      <c r="C404" s="227" t="s">
        <v>110</v>
      </c>
      <c r="D404" s="247">
        <v>78.87</v>
      </c>
      <c r="E404" s="56" t="str">
        <f t="shared" si="30"/>
        <v>PISO CERÂMICO ESMALTADO, PEI 5, ACABAMENTO SEMIBRILHO, DIM. 45X45CM, REF. DE COR CARGO PLUS WHITE ELIANE/EQUIV. ASSENTADO COM ARGAMASSA DE CIMENTO COLANTE, INCLUSIVE REJUNTAMENTO</v>
      </c>
      <c r="F404" s="56" t="str">
        <f t="shared" si="31"/>
        <v>M2</v>
      </c>
      <c r="G404">
        <f t="shared" si="32"/>
        <v>105.09</v>
      </c>
      <c r="H404">
        <f t="shared" si="33"/>
        <v>78.87</v>
      </c>
      <c r="I404">
        <f t="shared" si="34"/>
        <v>78.87</v>
      </c>
    </row>
    <row r="405" spans="1:9" ht="90">
      <c r="A405" s="385">
        <v>130237</v>
      </c>
      <c r="B405" s="247" t="s">
        <v>1335</v>
      </c>
      <c r="C405" s="227" t="s">
        <v>110</v>
      </c>
      <c r="D405" s="247">
        <v>55.82</v>
      </c>
      <c r="E405" s="56" t="str">
        <f t="shared" si="30"/>
        <v>ASSENTAMENTO E REJUNTAMENTO DE PISO EM PORCELANATO (DIMENSÕES SUPERIORES A 30X30CM) UTILIZANDO DUPLA COLAGEM DE ARGAMASSA COLANTE PARA PORCELANATO TIPO ACII/ACIII, EXCLUSIVE FORNECIMENTO DO PORCELANATO E DO REJUNTE</v>
      </c>
      <c r="F405" s="56" t="str">
        <f t="shared" si="31"/>
        <v>M2</v>
      </c>
      <c r="G405">
        <f t="shared" si="32"/>
        <v>74.38</v>
      </c>
      <c r="H405">
        <f t="shared" si="33"/>
        <v>55.82</v>
      </c>
      <c r="I405">
        <f t="shared" si="34"/>
        <v>55.82</v>
      </c>
    </row>
    <row r="406" spans="1:9">
      <c r="A406" s="385">
        <v>1303</v>
      </c>
      <c r="B406" s="247" t="s">
        <v>1365</v>
      </c>
      <c r="C406" s="227"/>
      <c r="D406" s="247"/>
      <c r="E406" s="56" t="str">
        <f t="shared" si="30"/>
        <v>DEGRAUS, RODAPÉS, SOLEIRAS E PEITORIS</v>
      </c>
      <c r="F406" s="56" t="str">
        <f t="shared" si="31"/>
        <v/>
      </c>
      <c r="G406">
        <f t="shared" si="32"/>
        <v>0</v>
      </c>
      <c r="H406">
        <f t="shared" si="33"/>
        <v>0</v>
      </c>
      <c r="I406">
        <f t="shared" si="34"/>
        <v>0</v>
      </c>
    </row>
    <row r="407" spans="1:9" ht="30">
      <c r="A407" s="384">
        <v>130301</v>
      </c>
      <c r="B407" s="246" t="s">
        <v>1366</v>
      </c>
      <c r="C407" s="227" t="s">
        <v>112</v>
      </c>
      <c r="D407" s="247">
        <v>14.21</v>
      </c>
      <c r="E407" s="56" t="str">
        <f t="shared" si="30"/>
        <v>RODAPÉ DE ARGAMASSA DE CIMENTO E AREIA NO TRAÇO 1:3, ALTURA DE 7 CM E ESPESSURA DE 2 CM</v>
      </c>
      <c r="F407" s="56" t="str">
        <f t="shared" si="31"/>
        <v>M</v>
      </c>
      <c r="G407">
        <f t="shared" si="32"/>
        <v>18.93</v>
      </c>
      <c r="H407">
        <f t="shared" si="33"/>
        <v>14.21</v>
      </c>
      <c r="I407">
        <f t="shared" si="34"/>
        <v>14.21</v>
      </c>
    </row>
    <row r="408" spans="1:9" ht="60">
      <c r="A408" s="385">
        <v>130303</v>
      </c>
      <c r="B408" s="247" t="s">
        <v>17239</v>
      </c>
      <c r="C408" s="227" t="s">
        <v>112</v>
      </c>
      <c r="D408" s="247">
        <v>16.36</v>
      </c>
      <c r="E408" s="56" t="str">
        <f t="shared" si="30"/>
        <v>RODAPÉ DE CERÂMICA PEI-3, ASSENTADO COM ARGAMASSA DE CIMENTO COLA H = 7.0 CM, INCLUSIVE REJUNTAMENTO COM CIMENTO BRANCO</v>
      </c>
      <c r="F408" s="56" t="str">
        <f t="shared" si="31"/>
        <v>M</v>
      </c>
      <c r="G408">
        <f t="shared" si="32"/>
        <v>21.8</v>
      </c>
      <c r="H408">
        <f t="shared" si="33"/>
        <v>16.36</v>
      </c>
      <c r="I408">
        <f t="shared" si="34"/>
        <v>16.36</v>
      </c>
    </row>
    <row r="409" spans="1:9" ht="30">
      <c r="A409" s="385">
        <v>130304</v>
      </c>
      <c r="B409" s="247" t="s">
        <v>1367</v>
      </c>
      <c r="C409" s="227" t="s">
        <v>112</v>
      </c>
      <c r="D409" s="247">
        <v>36.369999999999997</v>
      </c>
      <c r="E409" s="56" t="str">
        <f t="shared" si="30"/>
        <v>RODAPÉ DE MADEIRA DE LEI 7.0 X 1.5 CM, FIXADO COM PARAFUSO E BUCHA PLÁSTICA N° 7</v>
      </c>
      <c r="F409" s="56" t="str">
        <f t="shared" si="31"/>
        <v>M</v>
      </c>
      <c r="G409">
        <f t="shared" si="32"/>
        <v>48.46</v>
      </c>
      <c r="H409">
        <f t="shared" si="33"/>
        <v>36.369999999999997</v>
      </c>
      <c r="I409">
        <f t="shared" si="34"/>
        <v>36.369999999999997</v>
      </c>
    </row>
    <row r="410" spans="1:9" ht="30">
      <c r="A410" s="385">
        <v>130307</v>
      </c>
      <c r="B410" s="247" t="s">
        <v>1368</v>
      </c>
      <c r="C410" s="227" t="s">
        <v>112</v>
      </c>
      <c r="D410" s="247">
        <v>219.9</v>
      </c>
      <c r="E410" s="56" t="str">
        <f t="shared" si="30"/>
        <v>PEITORIL DE MÁRMORE BRANCO COM LARGURA 40 CM E ESP. 3CM</v>
      </c>
      <c r="F410" s="56" t="str">
        <f t="shared" si="31"/>
        <v>M</v>
      </c>
      <c r="G410">
        <f t="shared" si="32"/>
        <v>293.02</v>
      </c>
      <c r="H410">
        <f t="shared" si="33"/>
        <v>219.9</v>
      </c>
      <c r="I410">
        <f t="shared" si="34"/>
        <v>219.9</v>
      </c>
    </row>
    <row r="411" spans="1:9" ht="30">
      <c r="A411" s="385">
        <v>130308</v>
      </c>
      <c r="B411" s="247" t="s">
        <v>1369</v>
      </c>
      <c r="C411" s="227" t="s">
        <v>112</v>
      </c>
      <c r="D411" s="247">
        <v>52.24</v>
      </c>
      <c r="E411" s="56" t="str">
        <f t="shared" si="30"/>
        <v>SOLEIRA DE GRANITO ESP. 2 CM E LARGURA DE 15 CM</v>
      </c>
      <c r="F411" s="56" t="str">
        <f t="shared" si="31"/>
        <v>M</v>
      </c>
      <c r="G411">
        <f t="shared" si="32"/>
        <v>69.61</v>
      </c>
      <c r="H411">
        <f t="shared" si="33"/>
        <v>52.24</v>
      </c>
      <c r="I411">
        <f t="shared" si="34"/>
        <v>52.24</v>
      </c>
    </row>
    <row r="412" spans="1:9" ht="45">
      <c r="A412" s="385">
        <v>130311</v>
      </c>
      <c r="B412" s="247" t="s">
        <v>1370</v>
      </c>
      <c r="C412" s="227" t="s">
        <v>112</v>
      </c>
      <c r="D412" s="247">
        <v>22.55</v>
      </c>
      <c r="E412" s="56" t="str">
        <f t="shared" si="30"/>
        <v>SOLEIRA DE GRANITO CINZA, ESPESSURA 3 CM E LARGURA DE 3 CM, CONFORME DETALHE EM PROJETO</v>
      </c>
      <c r="F412" s="56" t="str">
        <f t="shared" si="31"/>
        <v>M</v>
      </c>
      <c r="G412">
        <f t="shared" si="32"/>
        <v>30.05</v>
      </c>
      <c r="H412">
        <f t="shared" si="33"/>
        <v>22.55</v>
      </c>
      <c r="I412">
        <f t="shared" si="34"/>
        <v>22.55</v>
      </c>
    </row>
    <row r="413" spans="1:9" ht="60">
      <c r="A413" s="385">
        <v>130315</v>
      </c>
      <c r="B413" s="247" t="s">
        <v>1371</v>
      </c>
      <c r="C413" s="227" t="s">
        <v>112</v>
      </c>
      <c r="D413" s="247">
        <v>52.54</v>
      </c>
      <c r="E413" s="56" t="str">
        <f t="shared" si="30"/>
        <v>RODAPÉ DE MÁRMORE OU GRANITO, ASSENTADO COM ARGAMASSA DE CIMENTO, CAL HIDRATADA CH1 E AREIA NO TRAÇO 1:0,5:8, INCL. REJUNTAMENTO COM CIMENTO BRANCO, H=7CM</v>
      </c>
      <c r="F413" s="56" t="str">
        <f t="shared" si="31"/>
        <v>M</v>
      </c>
      <c r="G413">
        <f t="shared" si="32"/>
        <v>70.010000000000005</v>
      </c>
      <c r="H413">
        <f t="shared" si="33"/>
        <v>52.54</v>
      </c>
      <c r="I413">
        <f t="shared" si="34"/>
        <v>52.54</v>
      </c>
    </row>
    <row r="414" spans="1:9" ht="30">
      <c r="A414" s="385">
        <v>130317</v>
      </c>
      <c r="B414" s="247" t="s">
        <v>1372</v>
      </c>
      <c r="C414" s="227" t="s">
        <v>112</v>
      </c>
      <c r="D414" s="247">
        <v>87.14</v>
      </c>
      <c r="E414" s="56" t="str">
        <f t="shared" si="30"/>
        <v>PEITORIL DE GRANITO CINZA POLIDO, 15 CM, ESP. 3CM</v>
      </c>
      <c r="F414" s="56" t="str">
        <f t="shared" si="31"/>
        <v>M</v>
      </c>
      <c r="G414">
        <f t="shared" si="32"/>
        <v>116.11</v>
      </c>
      <c r="H414">
        <f t="shared" si="33"/>
        <v>87.14</v>
      </c>
      <c r="I414">
        <f t="shared" si="34"/>
        <v>87.14</v>
      </c>
    </row>
    <row r="415" spans="1:9" ht="60">
      <c r="A415" s="530">
        <v>130320</v>
      </c>
      <c r="B415" s="247" t="s">
        <v>1373</v>
      </c>
      <c r="C415" s="227" t="s">
        <v>112</v>
      </c>
      <c r="D415" s="247">
        <v>33.21</v>
      </c>
      <c r="E415" s="56" t="str">
        <f t="shared" si="30"/>
        <v>RODAPÉ EM CERÂMICA PEI-3, H = 7CM, ASSENTADO COM ARGAMASSA DE CIMENTO, CAL E AREIA, INCL. REJUNTAMENTO COM CIMENTO BRANCO</v>
      </c>
      <c r="F415" s="56" t="str">
        <f t="shared" si="31"/>
        <v>M</v>
      </c>
      <c r="G415">
        <f t="shared" si="32"/>
        <v>44.25</v>
      </c>
      <c r="H415">
        <f t="shared" si="33"/>
        <v>33.21</v>
      </c>
      <c r="I415">
        <f t="shared" si="34"/>
        <v>33.21</v>
      </c>
    </row>
    <row r="416" spans="1:9" ht="60">
      <c r="A416" s="385">
        <v>130321</v>
      </c>
      <c r="B416" s="247" t="s">
        <v>1374</v>
      </c>
      <c r="C416" s="227" t="s">
        <v>112</v>
      </c>
      <c r="D416" s="247">
        <v>47.04</v>
      </c>
      <c r="E416" s="56" t="str">
        <f t="shared" si="30"/>
        <v>RODAPÉ DE GRANITO CINZA ESP. 2CM, H=7CM, ASSENTADO COM ARGAMASSA DE CIMENTO, CAL HIDRATADA CH1 E AREIA NO TRAÇO 1:0,5:8, INCL. REJUNTAMENTO COM CIMENTO BRANCO</v>
      </c>
      <c r="F416" s="56" t="str">
        <f t="shared" si="31"/>
        <v>M</v>
      </c>
      <c r="G416">
        <f t="shared" si="32"/>
        <v>62.68</v>
      </c>
      <c r="H416">
        <f t="shared" si="33"/>
        <v>47.04</v>
      </c>
      <c r="I416">
        <f t="shared" si="34"/>
        <v>47.04</v>
      </c>
    </row>
    <row r="417" spans="1:9" ht="90">
      <c r="A417" s="385">
        <v>130322</v>
      </c>
      <c r="B417" s="247" t="s">
        <v>1375</v>
      </c>
      <c r="C417" s="227" t="s">
        <v>112</v>
      </c>
      <c r="D417" s="247">
        <v>28.06</v>
      </c>
      <c r="E417" s="56" t="str">
        <f t="shared" si="30"/>
        <v>RODAPÉ DE ARGAMASSA DE ALTA RESISTÊNCIA TIPO GRANILITE OU EQUIVALENTE DE QUALIDADE COMPROVADA, ALTURA DE 10 CM E ESPESSURA DE 10 MM, COM CANTOS BOLEADOS, EXECUTADO COM CIMENTO E GRANITINA GRANA N.1, INCLUSIVE POLIMENTO</v>
      </c>
      <c r="F417" s="56" t="str">
        <f t="shared" si="31"/>
        <v>M</v>
      </c>
      <c r="G417">
        <f t="shared" si="32"/>
        <v>37.39</v>
      </c>
      <c r="H417">
        <f t="shared" si="33"/>
        <v>28.06</v>
      </c>
      <c r="I417">
        <f t="shared" si="34"/>
        <v>28.06</v>
      </c>
    </row>
    <row r="418" spans="1:9" ht="60">
      <c r="A418" s="385">
        <v>130323</v>
      </c>
      <c r="B418" s="247" t="s">
        <v>1376</v>
      </c>
      <c r="C418" s="227" t="s">
        <v>112</v>
      </c>
      <c r="D418" s="247">
        <v>48.69</v>
      </c>
      <c r="E418" s="56" t="str">
        <f t="shared" si="30"/>
        <v>SOLEIRA DE ARGAMASSA DE ALTA RESISTÊNCIA TIPO GRANILITE OU EQUIVALENTE DE QUALIDADE COMPROVADA, LARGURA DE 15CM, EXECUTADO COM CIMENTO E GRANITINA GRANA N.1</v>
      </c>
      <c r="F418" s="56" t="str">
        <f t="shared" si="31"/>
        <v>M</v>
      </c>
      <c r="G418">
        <f t="shared" si="32"/>
        <v>64.88</v>
      </c>
      <c r="H418">
        <f t="shared" si="33"/>
        <v>48.69</v>
      </c>
      <c r="I418">
        <f t="shared" si="34"/>
        <v>48.69</v>
      </c>
    </row>
    <row r="419" spans="1:9">
      <c r="A419" s="385">
        <v>1304</v>
      </c>
      <c r="B419" s="247" t="s">
        <v>1246</v>
      </c>
      <c r="C419" s="227"/>
      <c r="D419" s="247"/>
      <c r="E419" s="56" t="str">
        <f t="shared" si="30"/>
        <v>REVISÕES E REPAROS</v>
      </c>
      <c r="F419" s="56" t="str">
        <f t="shared" si="31"/>
        <v/>
      </c>
      <c r="G419">
        <f t="shared" si="32"/>
        <v>0</v>
      </c>
      <c r="H419">
        <f t="shared" si="33"/>
        <v>0</v>
      </c>
      <c r="I419">
        <f t="shared" si="34"/>
        <v>0</v>
      </c>
    </row>
    <row r="420" spans="1:9" ht="45">
      <c r="A420" s="384">
        <v>130403</v>
      </c>
      <c r="B420" s="246" t="s">
        <v>1377</v>
      </c>
      <c r="C420" s="227" t="s">
        <v>110</v>
      </c>
      <c r="D420" s="247">
        <v>130.43</v>
      </c>
      <c r="E420" s="56" t="str">
        <f t="shared" si="30"/>
        <v>RECOMPOSIÇÃO DE PISO CIMENTADO, COM ARGAMASSA DE CIMENTO E AREIA NO TRAÇO 1:3, COM 2 CM DE ESPESSURA, INCL. LASTRO</v>
      </c>
      <c r="F420" s="56" t="str">
        <f t="shared" si="31"/>
        <v>M2</v>
      </c>
      <c r="G420">
        <f t="shared" si="32"/>
        <v>173.8</v>
      </c>
      <c r="H420">
        <f t="shared" si="33"/>
        <v>130.43</v>
      </c>
      <c r="I420">
        <f t="shared" si="34"/>
        <v>130.43</v>
      </c>
    </row>
    <row r="421" spans="1:9">
      <c r="A421" s="385">
        <v>14</v>
      </c>
      <c r="B421" s="247" t="s">
        <v>1378</v>
      </c>
      <c r="C421" s="227"/>
      <c r="D421" s="247"/>
      <c r="E421" s="56" t="str">
        <f t="shared" si="30"/>
        <v>INSTALAÇÕES HIDRO-SANITÁRIAS</v>
      </c>
      <c r="F421" s="56" t="str">
        <f t="shared" si="31"/>
        <v/>
      </c>
      <c r="G421">
        <f t="shared" si="32"/>
        <v>0</v>
      </c>
      <c r="H421">
        <f t="shared" si="33"/>
        <v>0</v>
      </c>
      <c r="I421">
        <f t="shared" si="34"/>
        <v>0</v>
      </c>
    </row>
    <row r="422" spans="1:9" ht="30">
      <c r="A422" s="384">
        <v>1401</v>
      </c>
      <c r="B422" s="246" t="s">
        <v>1379</v>
      </c>
      <c r="C422" s="227"/>
      <c r="D422" s="247"/>
      <c r="E422" s="56" t="str">
        <f t="shared" si="30"/>
        <v>SUMIDOUROS, FOSSAS SÉPTICAS E FILTROS ANAERÓBIOS</v>
      </c>
      <c r="F422" s="56" t="str">
        <f t="shared" si="31"/>
        <v/>
      </c>
      <c r="G422">
        <f t="shared" si="32"/>
        <v>0</v>
      </c>
      <c r="H422">
        <f t="shared" si="33"/>
        <v>0</v>
      </c>
      <c r="I422">
        <f t="shared" si="34"/>
        <v>0</v>
      </c>
    </row>
    <row r="423" spans="1:9" ht="75">
      <c r="A423" s="384">
        <v>140102</v>
      </c>
      <c r="B423" s="246" t="s">
        <v>1380</v>
      </c>
      <c r="C423" s="227" t="s">
        <v>115</v>
      </c>
      <c r="D423" s="247">
        <v>2152.35</v>
      </c>
      <c r="E423" s="56" t="str">
        <f t="shared" si="30"/>
        <v>FOSSA SÉPTICA DE ANÉIS PRÉ-MOLDADOS DE CONCRETO, DIÂMETRO 1.20 M, ALTURA ÚTIL DE 1.70M, COMPLETA, INCLUINDO TAMPA C/VISITA DE 60CM, CONCRETO P/FUNDO ESP.10 CM, E TUBO PARA LIGAÇÃO AO FILTRO</v>
      </c>
      <c r="F423" s="56" t="str">
        <f t="shared" si="31"/>
        <v>UND</v>
      </c>
      <c r="G423">
        <f t="shared" si="32"/>
        <v>2868.01</v>
      </c>
      <c r="H423">
        <f t="shared" si="33"/>
        <v>2152.35</v>
      </c>
      <c r="I423">
        <f t="shared" si="34"/>
        <v>2152.35</v>
      </c>
    </row>
    <row r="424" spans="1:9" ht="75">
      <c r="A424" s="385">
        <v>140103</v>
      </c>
      <c r="B424" s="247" t="s">
        <v>1381</v>
      </c>
      <c r="C424" s="227" t="s">
        <v>115</v>
      </c>
      <c r="D424" s="629">
        <v>2925.95</v>
      </c>
      <c r="E424" s="56" t="str">
        <f t="shared" si="30"/>
        <v>FILTRO ANAERÓBIO DE ANÉIS PRÉ-MOLDADOS DE CONCRETO, DIÂMETRO DE 1.20M, ALTURA ÚTIL DE 1.80M, COMPLETO, INCL. TAMPA C/VISITA DE 60 CM, CONCRETO P/FUNDO ESP.10CM E TUBULAÇÃO DE SAÍDA DE ESGOTO</v>
      </c>
      <c r="F424" s="56" t="str">
        <f t="shared" si="31"/>
        <v>UND</v>
      </c>
      <c r="G424">
        <f t="shared" si="32"/>
        <v>3898.83</v>
      </c>
      <c r="H424">
        <f t="shared" si="33"/>
        <v>2925.95</v>
      </c>
      <c r="I424">
        <f t="shared" si="34"/>
        <v>2925.95</v>
      </c>
    </row>
    <row r="425" spans="1:9" ht="90">
      <c r="A425" s="385">
        <v>140108</v>
      </c>
      <c r="B425" s="247" t="s">
        <v>1382</v>
      </c>
      <c r="C425" s="227" t="s">
        <v>115</v>
      </c>
      <c r="D425" s="629">
        <v>6206.86</v>
      </c>
      <c r="E425" s="56" t="str">
        <f t="shared" si="30"/>
        <v>FOSSA SÉPTICA DE ANÉIS PRÉ-MOLDADOS DE CONCRETO, DIÂMETRO 2.00 M, HÚTIL 2.0M COMPLETA, INCLUINDO TAMPA C/VISITA DE 60CM, CONCRETO P/ FUNDO ESP.10 CM, TUBO DE LIMPEZA E ESCAVAÇÃO, CONF. DETALHE EM PROJETO</v>
      </c>
      <c r="F425" s="56" t="str">
        <f t="shared" si="31"/>
        <v>UND</v>
      </c>
      <c r="G425">
        <f t="shared" si="32"/>
        <v>8270.64</v>
      </c>
      <c r="H425">
        <f t="shared" si="33"/>
        <v>6206.86</v>
      </c>
      <c r="I425">
        <f t="shared" si="34"/>
        <v>6206.86</v>
      </c>
    </row>
    <row r="426" spans="1:9" ht="90">
      <c r="A426" s="385">
        <v>140109</v>
      </c>
      <c r="B426" s="247" t="s">
        <v>1383</v>
      </c>
      <c r="C426" s="227" t="s">
        <v>115</v>
      </c>
      <c r="D426" s="629">
        <v>6358.22</v>
      </c>
      <c r="E426" s="56" t="str">
        <f t="shared" si="30"/>
        <v>FILTRO ANAERÓBIO DE ANÉIS PRÉ-MOLDADOS DE CONCRETO, DIÂM. 2.0M, HÚTIL 2.0M, COMPL., INCL. TAMPA C/VISITA 60CM, CONCRETO P/ FUNDO ESP. 10CM, ESCAVAÇÃO, BRITA 4 E TUBULAÇÃO DE SAÍDA ESGOTO 150MM, CONF. PROJ.</v>
      </c>
      <c r="F426" s="56" t="str">
        <f t="shared" si="31"/>
        <v>UND</v>
      </c>
      <c r="G426">
        <f t="shared" si="32"/>
        <v>8472.33</v>
      </c>
      <c r="H426">
        <f t="shared" si="33"/>
        <v>6358.22</v>
      </c>
      <c r="I426">
        <f t="shared" si="34"/>
        <v>6358.22</v>
      </c>
    </row>
    <row r="427" spans="1:9">
      <c r="A427" s="385">
        <v>1402</v>
      </c>
      <c r="B427" s="247" t="s">
        <v>1384</v>
      </c>
      <c r="C427" s="227"/>
      <c r="D427" s="629"/>
      <c r="E427" s="56" t="str">
        <f t="shared" si="30"/>
        <v>ENTRADA DE ÁGUA</v>
      </c>
      <c r="F427" s="56" t="str">
        <f t="shared" si="31"/>
        <v/>
      </c>
      <c r="G427">
        <f t="shared" si="32"/>
        <v>0</v>
      </c>
      <c r="H427">
        <f t="shared" si="33"/>
        <v>0</v>
      </c>
      <c r="I427">
        <f t="shared" si="34"/>
        <v>0</v>
      </c>
    </row>
    <row r="428" spans="1:9" ht="105">
      <c r="A428" s="384">
        <v>140201</v>
      </c>
      <c r="B428" s="246" t="s">
        <v>18092</v>
      </c>
      <c r="C428" s="227" t="s">
        <v>115</v>
      </c>
      <c r="D428" s="247">
        <v>401.57</v>
      </c>
      <c r="E428" s="56" t="str">
        <f t="shared" si="30"/>
        <v>PADRÃO DE ENTRADA D ÁGUA COM CAVALETE DE PVC PARA HIDRÔMETRO COM DIÂMETRO DE 3/4" - PADRÃO 1C DA CESAN. INSTALADO EM VÃO DE MURO PROTEGIDO COM GRADEAMENTO. INCLUSIVE BASE DE CONCRETO MAGRO, TUBULAÇÃO, CONEXÕES E REGISTRO. CONFERIR DETALHE.</v>
      </c>
      <c r="F428" s="56" t="str">
        <f t="shared" si="31"/>
        <v>UND</v>
      </c>
      <c r="G428">
        <f t="shared" si="32"/>
        <v>535.09</v>
      </c>
      <c r="H428">
        <f t="shared" si="33"/>
        <v>401.57</v>
      </c>
      <c r="I428">
        <f t="shared" si="34"/>
        <v>401.57</v>
      </c>
    </row>
    <row r="429" spans="1:9" ht="90">
      <c r="A429" s="385">
        <v>140207</v>
      </c>
      <c r="B429" s="247" t="s">
        <v>18093</v>
      </c>
      <c r="C429" s="227" t="s">
        <v>115</v>
      </c>
      <c r="D429" s="247">
        <v>488.59</v>
      </c>
      <c r="E429" s="56" t="str">
        <f t="shared" si="30"/>
        <v>PADRÃO DE ENTRADA DÁGUA COM CAIXA TERMOPLÁSTICA PARA HIDRÔMETRO DE 3/4" - PADRÃO 1B DA CESAN. INSTALADO EMBUTIDO NA ALVENARIA. INCLUSIVE TUBULAÇÃO, CONEXÕES, REGISTRO, TUBO CAMISA E CAIXA COM TAMPA TRANSPARENTE. CONFERIR DETALHE.</v>
      </c>
      <c r="F429" s="56" t="str">
        <f t="shared" si="31"/>
        <v>UND</v>
      </c>
      <c r="G429">
        <f t="shared" si="32"/>
        <v>651.04999999999995</v>
      </c>
      <c r="H429">
        <f t="shared" si="33"/>
        <v>488.59</v>
      </c>
      <c r="I429">
        <f t="shared" si="34"/>
        <v>488.59</v>
      </c>
    </row>
    <row r="430" spans="1:9" ht="105">
      <c r="A430" s="385">
        <v>140208</v>
      </c>
      <c r="B430" s="247" t="s">
        <v>18094</v>
      </c>
      <c r="C430" s="227" t="s">
        <v>115</v>
      </c>
      <c r="D430" s="247">
        <v>726.67</v>
      </c>
      <c r="E430" s="56" t="str">
        <f t="shared" si="30"/>
        <v>PADRÃO ENTRADA DÁGUA COM CAIXA ENTERRADA PARA HIDRÔMETRO COM DIÂMETRO DE 1" - PADRÃO 2B DA CESAN. CAIXA EM ALVENARIA 60X80X40CM E COM TAMPA ARTICULADA DE FERRO FUNDIDO, REGISTRO E CONEXÕES PARA INSTALAÇÃO DE HIDRÔMETRO. CONFERIR DETALHE</v>
      </c>
      <c r="F430" s="56" t="str">
        <f t="shared" si="31"/>
        <v>UND</v>
      </c>
      <c r="G430">
        <f t="shared" si="32"/>
        <v>968.29</v>
      </c>
      <c r="H430">
        <f t="shared" si="33"/>
        <v>726.67</v>
      </c>
      <c r="I430">
        <f t="shared" si="34"/>
        <v>726.67</v>
      </c>
    </row>
    <row r="431" spans="1:9" ht="90">
      <c r="A431" s="385">
        <v>140209</v>
      </c>
      <c r="B431" s="247" t="s">
        <v>1385</v>
      </c>
      <c r="C431" s="227" t="s">
        <v>115</v>
      </c>
      <c r="D431" s="247">
        <v>281</v>
      </c>
      <c r="E431" s="56" t="str">
        <f t="shared" si="30"/>
        <v>MURETA P/ CAVALETE (PADRÃO 1B - CESAN) DE ALV. BLOCOS CERÂMICOS 10X20X20CM DEITADOS, DIMENSÕES 0.80X1.0X0.20M, PARA INSTALAÇÃO DE CAIXA TERMOPLASTICA, INCL REVEST. EM REBOCO E LASTRO CONCRETO ESP.10CM, EXCLUSIVE CAIXA E CAVALETE</v>
      </c>
      <c r="F431" s="56" t="str">
        <f t="shared" si="31"/>
        <v>UND</v>
      </c>
      <c r="G431">
        <f t="shared" si="32"/>
        <v>374.43</v>
      </c>
      <c r="H431">
        <f t="shared" si="33"/>
        <v>281</v>
      </c>
      <c r="I431">
        <f t="shared" si="34"/>
        <v>281</v>
      </c>
    </row>
    <row r="432" spans="1:9">
      <c r="A432" s="385">
        <v>1407</v>
      </c>
      <c r="B432" s="247" t="s">
        <v>1386</v>
      </c>
      <c r="C432" s="227"/>
      <c r="D432" s="247"/>
      <c r="E432" s="56" t="str">
        <f t="shared" si="30"/>
        <v>PONTOS HIDRO-SANITÁRIOS</v>
      </c>
      <c r="F432" s="56" t="str">
        <f t="shared" si="31"/>
        <v/>
      </c>
      <c r="G432">
        <f t="shared" si="32"/>
        <v>0</v>
      </c>
      <c r="H432">
        <f t="shared" si="33"/>
        <v>0</v>
      </c>
      <c r="I432">
        <f t="shared" si="34"/>
        <v>0</v>
      </c>
    </row>
    <row r="433" spans="1:9" ht="30">
      <c r="A433" s="384">
        <v>140701</v>
      </c>
      <c r="B433" s="246" t="s">
        <v>1387</v>
      </c>
      <c r="C433" s="227" t="s">
        <v>1388</v>
      </c>
      <c r="D433" s="247">
        <v>110.52</v>
      </c>
      <c r="E433" s="56" t="str">
        <f t="shared" si="30"/>
        <v>PONTO DE ÁGUA FRIA (LAVATÓRIO, TANQUE, PIA DE COZINHA, ETC...)</v>
      </c>
      <c r="F433" s="56" t="str">
        <f t="shared" si="31"/>
        <v>PT</v>
      </c>
      <c r="G433">
        <f t="shared" si="32"/>
        <v>147.27000000000001</v>
      </c>
      <c r="H433">
        <f t="shared" si="33"/>
        <v>110.52</v>
      </c>
      <c r="I433">
        <f t="shared" si="34"/>
        <v>110.52</v>
      </c>
    </row>
    <row r="434" spans="1:9" ht="30">
      <c r="A434" s="385">
        <v>140702</v>
      </c>
      <c r="B434" s="247" t="s">
        <v>1389</v>
      </c>
      <c r="C434" s="227" t="s">
        <v>1388</v>
      </c>
      <c r="D434" s="247">
        <v>234.71</v>
      </c>
      <c r="E434" s="56" t="str">
        <f t="shared" si="30"/>
        <v>PONTO COM REGISTRO DE PRESSÃO (CHUVEIRO, CAIXA DE DESCARGA, ETC...)</v>
      </c>
      <c r="F434" s="56" t="str">
        <f t="shared" si="31"/>
        <v>PT</v>
      </c>
      <c r="G434">
        <f t="shared" si="32"/>
        <v>312.75</v>
      </c>
      <c r="H434">
        <f t="shared" si="33"/>
        <v>234.71</v>
      </c>
      <c r="I434">
        <f t="shared" si="34"/>
        <v>234.71</v>
      </c>
    </row>
    <row r="435" spans="1:9">
      <c r="A435" s="385">
        <v>140703</v>
      </c>
      <c r="B435" s="247" t="s">
        <v>1390</v>
      </c>
      <c r="C435" s="227" t="s">
        <v>1388</v>
      </c>
      <c r="D435" s="247">
        <v>447.83</v>
      </c>
      <c r="E435" s="56" t="str">
        <f t="shared" si="30"/>
        <v>PONTO DE TORNEIRA DE JARDIM (PARA PRAÇAS)</v>
      </c>
      <c r="F435" s="56" t="str">
        <f t="shared" si="31"/>
        <v>PT</v>
      </c>
      <c r="G435">
        <f t="shared" si="32"/>
        <v>596.73</v>
      </c>
      <c r="H435">
        <f t="shared" si="33"/>
        <v>447.83</v>
      </c>
      <c r="I435">
        <f t="shared" si="34"/>
        <v>447.83</v>
      </c>
    </row>
    <row r="436" spans="1:9" ht="30">
      <c r="A436" s="385">
        <v>140704</v>
      </c>
      <c r="B436" s="247" t="s">
        <v>1391</v>
      </c>
      <c r="C436" s="227" t="s">
        <v>1388</v>
      </c>
      <c r="D436" s="247">
        <v>419.46</v>
      </c>
      <c r="E436" s="56" t="str">
        <f t="shared" si="30"/>
        <v>PONTO DE VÁLVULA DE DESCARGA, INCLUSIVE VÁLVULA (SEM ACABAMENTO)</v>
      </c>
      <c r="F436" s="56" t="str">
        <f t="shared" si="31"/>
        <v>PT</v>
      </c>
      <c r="G436">
        <f t="shared" si="32"/>
        <v>558.92999999999995</v>
      </c>
      <c r="H436">
        <f t="shared" si="33"/>
        <v>419.46</v>
      </c>
      <c r="I436">
        <f t="shared" si="34"/>
        <v>419.46</v>
      </c>
    </row>
    <row r="437" spans="1:9" ht="30">
      <c r="A437" s="385">
        <v>140705</v>
      </c>
      <c r="B437" s="247" t="s">
        <v>1392</v>
      </c>
      <c r="C437" s="227" t="s">
        <v>1388</v>
      </c>
      <c r="D437" s="247">
        <v>138.04</v>
      </c>
      <c r="E437" s="56" t="str">
        <f t="shared" si="30"/>
        <v>PONTO PARA ESGOTO PRIMÁRIO (VASO SANITÁRIO)</v>
      </c>
      <c r="F437" s="56" t="str">
        <f t="shared" si="31"/>
        <v>PT</v>
      </c>
      <c r="G437">
        <f t="shared" si="32"/>
        <v>183.94</v>
      </c>
      <c r="H437">
        <f t="shared" si="33"/>
        <v>138.04</v>
      </c>
      <c r="I437">
        <f t="shared" si="34"/>
        <v>138.04</v>
      </c>
    </row>
    <row r="438" spans="1:9" ht="30">
      <c r="A438" s="385">
        <v>140706</v>
      </c>
      <c r="B438" s="247" t="s">
        <v>1393</v>
      </c>
      <c r="C438" s="227" t="s">
        <v>1388</v>
      </c>
      <c r="D438" s="247">
        <v>100.85</v>
      </c>
      <c r="E438" s="56" t="str">
        <f t="shared" si="30"/>
        <v>PONTO PARA ESGOTO SECUNDÁRIO (PIA, LAVATÓRIO, MICTÓRIO, TANQUE, BIDÊ, ETC...)</v>
      </c>
      <c r="F438" s="56" t="str">
        <f t="shared" si="31"/>
        <v>PT</v>
      </c>
      <c r="G438">
        <f t="shared" si="32"/>
        <v>134.38</v>
      </c>
      <c r="H438">
        <f t="shared" si="33"/>
        <v>100.85</v>
      </c>
      <c r="I438">
        <f t="shared" si="34"/>
        <v>100.85</v>
      </c>
    </row>
    <row r="439" spans="1:9" ht="45">
      <c r="A439" s="385">
        <v>140707</v>
      </c>
      <c r="B439" s="247" t="s">
        <v>1394</v>
      </c>
      <c r="C439" s="227" t="s">
        <v>1388</v>
      </c>
      <c r="D439" s="247">
        <v>176.25</v>
      </c>
      <c r="E439" s="56" t="str">
        <f t="shared" si="30"/>
        <v>PONTO PARA CAIXA SIFONADA, INCLUSIVE CAIXA SIFONADA PVC 150X150X50MM COM GRELHA EM PVC</v>
      </c>
      <c r="F439" s="56" t="str">
        <f t="shared" si="31"/>
        <v>PT</v>
      </c>
      <c r="G439">
        <f t="shared" si="32"/>
        <v>234.85</v>
      </c>
      <c r="H439">
        <f t="shared" si="33"/>
        <v>176.25</v>
      </c>
      <c r="I439">
        <f t="shared" si="34"/>
        <v>176.25</v>
      </c>
    </row>
    <row r="440" spans="1:9" ht="30">
      <c r="A440" s="385">
        <v>140708</v>
      </c>
      <c r="B440" s="247" t="s">
        <v>1395</v>
      </c>
      <c r="C440" s="227" t="s">
        <v>1388</v>
      </c>
      <c r="D440" s="247">
        <v>98.05</v>
      </c>
      <c r="E440" s="56" t="str">
        <f t="shared" si="30"/>
        <v>PONTO PARA RALO SIFONADO, INCLUSIVE RALO SIFONADO 100 X 40 MM C/ GRELHA EM PVC</v>
      </c>
      <c r="F440" s="56" t="str">
        <f t="shared" si="31"/>
        <v>PT</v>
      </c>
      <c r="G440">
        <f t="shared" si="32"/>
        <v>130.65</v>
      </c>
      <c r="H440">
        <f t="shared" si="33"/>
        <v>98.05</v>
      </c>
      <c r="I440">
        <f t="shared" si="34"/>
        <v>98.05</v>
      </c>
    </row>
    <row r="441" spans="1:9" ht="30">
      <c r="A441" s="385">
        <v>140709</v>
      </c>
      <c r="B441" s="247" t="s">
        <v>1396</v>
      </c>
      <c r="C441" s="227" t="s">
        <v>1388</v>
      </c>
      <c r="D441" s="247">
        <v>97.28</v>
      </c>
      <c r="E441" s="56" t="str">
        <f t="shared" si="30"/>
        <v>PONTO PARA RALO SECO, INCLUSIVE RALO PVC 10 CM COM GRELHA EM PVC</v>
      </c>
      <c r="F441" s="56" t="str">
        <f t="shared" si="31"/>
        <v>PT</v>
      </c>
      <c r="G441">
        <f t="shared" si="32"/>
        <v>129.63</v>
      </c>
      <c r="H441">
        <f t="shared" si="33"/>
        <v>97.28</v>
      </c>
      <c r="I441">
        <f t="shared" si="34"/>
        <v>97.28</v>
      </c>
    </row>
    <row r="442" spans="1:9" ht="45">
      <c r="A442" s="385">
        <v>140710</v>
      </c>
      <c r="B442" s="247" t="s">
        <v>1397</v>
      </c>
      <c r="C442" s="227" t="s">
        <v>115</v>
      </c>
      <c r="D442" s="247">
        <v>216.87</v>
      </c>
      <c r="E442" s="56" t="str">
        <f t="shared" si="30"/>
        <v>PONTO PARA CAIXA SIFONADA, INCLUSIVE CAIXA SIFONADA PVC 150X150X50MM COM GRELHA EM AÇO INOX</v>
      </c>
      <c r="F442" s="56" t="str">
        <f t="shared" si="31"/>
        <v>UND</v>
      </c>
      <c r="G442">
        <f t="shared" si="32"/>
        <v>288.98</v>
      </c>
      <c r="H442">
        <f t="shared" si="33"/>
        <v>216.87</v>
      </c>
      <c r="I442">
        <f t="shared" si="34"/>
        <v>216.87</v>
      </c>
    </row>
    <row r="443" spans="1:9" ht="30">
      <c r="A443" s="530">
        <v>140711</v>
      </c>
      <c r="B443" s="247" t="s">
        <v>1398</v>
      </c>
      <c r="C443" s="227" t="s">
        <v>115</v>
      </c>
      <c r="D443" s="247">
        <v>121.08</v>
      </c>
      <c r="E443" s="56" t="str">
        <f t="shared" si="30"/>
        <v>PONTO PARA RALO SIFONADO, INCLUSIVE RALO SIFONADO 100 X 40 MM C/ GRELHA EM AÇÕ INOX</v>
      </c>
      <c r="F443" s="56" t="str">
        <f t="shared" si="31"/>
        <v>UND</v>
      </c>
      <c r="G443">
        <f t="shared" si="32"/>
        <v>161.34</v>
      </c>
      <c r="H443">
        <f t="shared" si="33"/>
        <v>121.08</v>
      </c>
      <c r="I443">
        <f t="shared" si="34"/>
        <v>121.08</v>
      </c>
    </row>
    <row r="444" spans="1:9" ht="60">
      <c r="A444" s="385">
        <v>140712</v>
      </c>
      <c r="B444" s="247" t="s">
        <v>2116</v>
      </c>
      <c r="C444" s="227" t="s">
        <v>115</v>
      </c>
      <c r="D444" s="247">
        <v>692.43</v>
      </c>
      <c r="E444" s="56" t="str">
        <f t="shared" si="30"/>
        <v>PONTO DE VÁLVULA DE DESCARGA, INCLUSIVE VÁLVULA E ACABAMENTO ANTI-VANDALISMO CROMADO REFERÊNCIA DOCOL, FABRIMAR E DECA</v>
      </c>
      <c r="F444" s="56" t="str">
        <f t="shared" si="31"/>
        <v>UND</v>
      </c>
      <c r="G444">
        <f t="shared" si="32"/>
        <v>922.66</v>
      </c>
      <c r="H444">
        <f t="shared" si="33"/>
        <v>692.43</v>
      </c>
      <c r="I444">
        <f t="shared" si="34"/>
        <v>692.43</v>
      </c>
    </row>
    <row r="445" spans="1:9" ht="75">
      <c r="A445" s="385">
        <v>140713</v>
      </c>
      <c r="B445" s="247" t="s">
        <v>1399</v>
      </c>
      <c r="C445" s="227" t="s">
        <v>115</v>
      </c>
      <c r="D445" s="247">
        <v>1017.55</v>
      </c>
      <c r="E445" s="56" t="str">
        <f t="shared" si="30"/>
        <v>PONTO DE VÁLVULA DE DESCARGA, INCLUSIVE VÁLVULA DE DESCARGA DE 50MM (1 1/2"), COM ACABAMENTO PARA VÁLVULA DE DESCARGA BENEFIT, MARCA DE REFERÊNCIA DOCOL OU EQUIVALENTE MOD. 00184906</v>
      </c>
      <c r="F445" s="56" t="str">
        <f t="shared" si="31"/>
        <v>UND</v>
      </c>
      <c r="G445">
        <f t="shared" si="32"/>
        <v>1355.89</v>
      </c>
      <c r="H445">
        <f t="shared" si="33"/>
        <v>1017.55</v>
      </c>
      <c r="I445">
        <f t="shared" si="34"/>
        <v>1017.55</v>
      </c>
    </row>
    <row r="446" spans="1:9" ht="90">
      <c r="A446" s="385">
        <v>140714</v>
      </c>
      <c r="B446" s="247" t="s">
        <v>1400</v>
      </c>
      <c r="C446" s="227" t="s">
        <v>115</v>
      </c>
      <c r="D446" s="629">
        <v>1178.21</v>
      </c>
      <c r="E446" s="56" t="str">
        <f t="shared" si="30"/>
        <v>PONTO P/ VÁLVULA (MICTÓRIO) INCLUSIVE VÁLVULA COM ACABAMENTO MARCA DE REFERÊNCIA PRESSMATIC DOCOL, MOD. 17015106 E TUBO DE LIGAÇÃO P/MICTÓRIO ANTIVANDALISMO PRESSMATIC MOD. 00132606 MARCA DE REF. DOCOL OU EQUIVALENTE</v>
      </c>
      <c r="F446" s="56" t="str">
        <f t="shared" si="31"/>
        <v>UND</v>
      </c>
      <c r="G446">
        <f t="shared" si="32"/>
        <v>1569.96</v>
      </c>
      <c r="H446">
        <f t="shared" si="33"/>
        <v>1178.21</v>
      </c>
      <c r="I446">
        <f t="shared" si="34"/>
        <v>1178.21</v>
      </c>
    </row>
    <row r="447" spans="1:9">
      <c r="A447" s="530">
        <v>1409</v>
      </c>
      <c r="B447" s="247" t="s">
        <v>1401</v>
      </c>
      <c r="C447" s="227"/>
      <c r="D447" s="247"/>
      <c r="E447" s="56" t="str">
        <f t="shared" si="30"/>
        <v>TUBULAÇÃO DE LIGAÇÃO DE CAIXAS</v>
      </c>
      <c r="F447" s="56" t="str">
        <f t="shared" si="31"/>
        <v/>
      </c>
      <c r="G447">
        <f t="shared" si="32"/>
        <v>0</v>
      </c>
      <c r="H447">
        <f t="shared" si="33"/>
        <v>0</v>
      </c>
      <c r="I447">
        <f t="shared" si="34"/>
        <v>0</v>
      </c>
    </row>
    <row r="448" spans="1:9" ht="75">
      <c r="A448" s="384">
        <v>140901</v>
      </c>
      <c r="B448" s="246" t="s">
        <v>26278</v>
      </c>
      <c r="C448" s="227" t="s">
        <v>112</v>
      </c>
      <c r="D448" s="247">
        <v>123.12</v>
      </c>
      <c r="E448" s="56" t="str">
        <f t="shared" si="30"/>
        <v>TUBOS DE CONCRETO SIMPLES PS1, DIÂMETRO 200 MM, COM REJUNTAMENTO DE ARGAMASSA DE CIMENTO, CAL HIDRATADA E AREIA NO TRAÇO 1:2:6, INCLUINDO ESCAVAÇÃO E BERÇO, CONF. NORMAS E ESPECIFICAÇÕES.</v>
      </c>
      <c r="F448" s="56" t="str">
        <f t="shared" si="31"/>
        <v>M</v>
      </c>
      <c r="G448">
        <f t="shared" si="32"/>
        <v>164.06</v>
      </c>
      <c r="H448">
        <f t="shared" si="33"/>
        <v>123.12</v>
      </c>
      <c r="I448">
        <f t="shared" si="34"/>
        <v>123.12</v>
      </c>
    </row>
    <row r="449" spans="1:9" ht="75">
      <c r="A449" s="385">
        <v>140902</v>
      </c>
      <c r="B449" s="247" t="s">
        <v>26279</v>
      </c>
      <c r="C449" s="227" t="s">
        <v>112</v>
      </c>
      <c r="D449" s="247">
        <v>162</v>
      </c>
      <c r="E449" s="56" t="str">
        <f t="shared" ref="E449:E512" si="35">UPPER(B449)</f>
        <v>TUBOS DE CONCRETO SIMPLES PS1, DIÂMETRO 300 MM, COM REJUNTAMENTO DE ARGAMASSA DE CIMENTO, CAL HIDRATADA E AREIA NO TRAÇO 1:2:6, INCLUINDO ESCAVAÇÃO E BERÇO, CONFORME NORMAS E ESPECIFICAÇÕES.</v>
      </c>
      <c r="F449" s="56" t="str">
        <f t="shared" ref="F449:F512" si="36">UPPER(C449)</f>
        <v>M</v>
      </c>
      <c r="G449">
        <f t="shared" si="32"/>
        <v>215.87</v>
      </c>
      <c r="H449">
        <f t="shared" si="33"/>
        <v>162</v>
      </c>
      <c r="I449">
        <f t="shared" si="34"/>
        <v>162</v>
      </c>
    </row>
    <row r="450" spans="1:9" ht="45">
      <c r="A450" s="385">
        <v>140903</v>
      </c>
      <c r="B450" s="247" t="s">
        <v>1402</v>
      </c>
      <c r="C450" s="227" t="s">
        <v>112</v>
      </c>
      <c r="D450" s="247">
        <v>70.47</v>
      </c>
      <c r="E450" s="56" t="str">
        <f t="shared" si="35"/>
        <v>TUBO PVC RÍGIDO PARA ESGOTO NO DIÂMETRO DE 100MM INCLUINDO ESCAVAÇÃO E ATERRO COM AREIA</v>
      </c>
      <c r="F450" s="56" t="str">
        <f t="shared" si="36"/>
        <v>M</v>
      </c>
      <c r="G450">
        <f t="shared" si="32"/>
        <v>93.9</v>
      </c>
      <c r="H450">
        <f t="shared" si="33"/>
        <v>70.47</v>
      </c>
      <c r="I450">
        <f t="shared" si="34"/>
        <v>70.47</v>
      </c>
    </row>
    <row r="451" spans="1:9" ht="45">
      <c r="A451" s="530">
        <v>140904</v>
      </c>
      <c r="B451" s="247" t="s">
        <v>1403</v>
      </c>
      <c r="C451" s="227" t="s">
        <v>112</v>
      </c>
      <c r="D451" s="247">
        <v>109.09</v>
      </c>
      <c r="E451" s="56" t="str">
        <f t="shared" si="35"/>
        <v>TUBO PVC RÍGIDO PARA ESGOTO NO DIÂMETRO DE 150MM INCLUINDO ESCAVAÇÃO E ATERRO COM AREIA</v>
      </c>
      <c r="F451" s="56" t="str">
        <f t="shared" si="36"/>
        <v>M</v>
      </c>
      <c r="G451">
        <f t="shared" si="32"/>
        <v>145.36000000000001</v>
      </c>
      <c r="H451">
        <f t="shared" si="33"/>
        <v>109.09</v>
      </c>
      <c r="I451">
        <f t="shared" si="34"/>
        <v>109.09</v>
      </c>
    </row>
    <row r="452" spans="1:9" ht="45">
      <c r="A452" s="385">
        <v>140905</v>
      </c>
      <c r="B452" s="247" t="s">
        <v>1404</v>
      </c>
      <c r="C452" s="227" t="s">
        <v>112</v>
      </c>
      <c r="D452" s="247">
        <v>159.88</v>
      </c>
      <c r="E452" s="56" t="str">
        <f t="shared" si="35"/>
        <v>TUBO PVC RÍGIDO PARA ESGOTO NO DIÂMETRO DE 200MM INCLUINDO ESCAVAÇÃO E ATERRO COM AREIA</v>
      </c>
      <c r="F452" s="56" t="str">
        <f t="shared" si="36"/>
        <v>M</v>
      </c>
      <c r="G452">
        <f t="shared" si="32"/>
        <v>213.04</v>
      </c>
      <c r="H452">
        <f t="shared" si="33"/>
        <v>159.88</v>
      </c>
      <c r="I452">
        <f t="shared" si="34"/>
        <v>159.88</v>
      </c>
    </row>
    <row r="453" spans="1:9" ht="45">
      <c r="A453" s="385">
        <v>140906</v>
      </c>
      <c r="B453" s="247" t="s">
        <v>1405</v>
      </c>
      <c r="C453" s="227" t="s">
        <v>112</v>
      </c>
      <c r="D453" s="247">
        <v>61.34</v>
      </c>
      <c r="E453" s="56" t="str">
        <f t="shared" si="35"/>
        <v>TUBO PVC RÍGIDO PARA ESGOTO NO DIÂMETRO DE 75 MM INCLUINDO ESCAVAÇÃO E ATERRO COM AREIA</v>
      </c>
      <c r="F453" s="56" t="str">
        <f t="shared" si="36"/>
        <v>M</v>
      </c>
      <c r="G453">
        <f t="shared" si="32"/>
        <v>81.739999999999995</v>
      </c>
      <c r="H453">
        <f t="shared" si="33"/>
        <v>61.34</v>
      </c>
      <c r="I453">
        <f t="shared" si="34"/>
        <v>61.34</v>
      </c>
    </row>
    <row r="454" spans="1:9" ht="30">
      <c r="A454" s="385">
        <v>1411</v>
      </c>
      <c r="B454" s="247" t="s">
        <v>1406</v>
      </c>
      <c r="C454" s="227"/>
      <c r="D454" s="247"/>
      <c r="E454" s="56" t="str">
        <f t="shared" si="35"/>
        <v>CAIXAS EMPREGANDO ARGAMASSA DE CIMENTO, CAL E AREIA</v>
      </c>
      <c r="F454" s="56" t="str">
        <f t="shared" si="36"/>
        <v/>
      </c>
      <c r="G454">
        <f t="shared" si="32"/>
        <v>0</v>
      </c>
      <c r="H454">
        <f t="shared" si="33"/>
        <v>0</v>
      </c>
      <c r="I454">
        <f t="shared" si="34"/>
        <v>0</v>
      </c>
    </row>
    <row r="455" spans="1:9" ht="90">
      <c r="A455" s="384">
        <v>141101</v>
      </c>
      <c r="B455" s="246" t="s">
        <v>1407</v>
      </c>
      <c r="C455" s="227" t="s">
        <v>115</v>
      </c>
      <c r="D455" s="247">
        <v>575.84</v>
      </c>
      <c r="E455" s="56" t="str">
        <f t="shared" si="35"/>
        <v>CAIXAS DE INSPEÇÃO DE ALV. BLOCOS CONCRETO 9X19X39CM, DIM, 60X60CM E HMÁX = 1M, COM TAMPA DE CONC. ESP. 5CM, LASTRO DE CONC. ESP. 10CM, REVEST INTERN. C/ CHAPISCO E REBOCO IMPERMEABILIZADO, INCL. ESCAVAÇÃO, REATERRO E ENCHIMENTO</v>
      </c>
      <c r="F455" s="56" t="str">
        <f t="shared" si="36"/>
        <v>UND</v>
      </c>
      <c r="G455">
        <f t="shared" si="32"/>
        <v>767.31</v>
      </c>
      <c r="H455">
        <f t="shared" si="33"/>
        <v>575.84</v>
      </c>
      <c r="I455">
        <f t="shared" si="34"/>
        <v>575.84</v>
      </c>
    </row>
    <row r="456" spans="1:9" ht="105">
      <c r="A456" s="385">
        <v>141102</v>
      </c>
      <c r="B456" s="247" t="s">
        <v>1408</v>
      </c>
      <c r="C456" s="227" t="s">
        <v>115</v>
      </c>
      <c r="D456" s="247">
        <v>567.30999999999995</v>
      </c>
      <c r="E456" s="56" t="str">
        <f t="shared" si="35"/>
        <v>CAIXA DE AREIA DE ALVENARIA DE BLOCOS DE CONCRETO 9X19X39CM, DIM. 60X60CM E HMÁX=1M, C/ TAMPA EM CONCRETO ESP. 5CM, LASTRO CONCRETO ESP. 10CM, REVESTIDA INTERN. C/ CHAPISCO E REBOCO IMPERMEABILIZANTE, INCL. ESCAVAÇÃO E REATERRO</v>
      </c>
      <c r="F456" s="56" t="str">
        <f t="shared" si="36"/>
        <v>UND</v>
      </c>
      <c r="G456">
        <f t="shared" ref="G456:G519" si="37">ROUND(H456*(1+$G$1),2)</f>
        <v>755.94</v>
      </c>
      <c r="H456">
        <f t="shared" ref="H456:H519" si="38">I456</f>
        <v>567.30999999999995</v>
      </c>
      <c r="I456">
        <f t="shared" ref="I456:I519" si="39">ROUND(D456/(1+$E$1),2)</f>
        <v>567.30999999999995</v>
      </c>
    </row>
    <row r="457" spans="1:9" ht="90">
      <c r="A457" s="385">
        <v>141103</v>
      </c>
      <c r="B457" s="247" t="s">
        <v>1409</v>
      </c>
      <c r="C457" s="227" t="s">
        <v>115</v>
      </c>
      <c r="D457" s="247">
        <v>649.16</v>
      </c>
      <c r="E457" s="56" t="str">
        <f t="shared" si="35"/>
        <v>CAIXA SIFONADA ESPECIAL DE ALV. BLOCO CONC.9X19X39CM, DIM 60X60CM E HMÁX=1M, C/ TAMPA EM CONCRETO ESP.5CM, LASTRO CONC.ESP.10CM, REVEST. INTERN. C/CHAP. E REB. IMPERMEAB. ESCAV, REATERRO E CURVA CURTA C/ VISITA E PLUG EM PVC 100MM</v>
      </c>
      <c r="F457" s="56" t="str">
        <f t="shared" si="36"/>
        <v>UND</v>
      </c>
      <c r="G457">
        <f t="shared" si="37"/>
        <v>865.01</v>
      </c>
      <c r="H457">
        <f t="shared" si="38"/>
        <v>649.16</v>
      </c>
      <c r="I457">
        <f t="shared" si="39"/>
        <v>649.16</v>
      </c>
    </row>
    <row r="458" spans="1:9" ht="90">
      <c r="A458" s="385">
        <v>141104</v>
      </c>
      <c r="B458" s="247" t="s">
        <v>1410</v>
      </c>
      <c r="C458" s="227" t="s">
        <v>115</v>
      </c>
      <c r="D458" s="247">
        <v>615.36</v>
      </c>
      <c r="E458" s="56" t="str">
        <f t="shared" si="35"/>
        <v>CAIXA DE GORDURA DE ALV. BLOCO CONCRETO 9X19X39CM, DIM.60X60CM E HMÁX=1M, COM TAMPA EM CONCRETO ESP.5CM, LASTRO CONCRETO ESP.10CM, REVESTIDA INTERN. C/ CHAPISCO E REBOCO IMPERMEAB, ESCAVAÇÃO, REATERRO E PAREDE INTERNA EM CONCRETO</v>
      </c>
      <c r="F458" s="56" t="str">
        <f t="shared" si="36"/>
        <v>UND</v>
      </c>
      <c r="G458">
        <f t="shared" si="37"/>
        <v>819.97</v>
      </c>
      <c r="H458">
        <f t="shared" si="38"/>
        <v>615.36</v>
      </c>
      <c r="I458">
        <f t="shared" si="39"/>
        <v>615.36</v>
      </c>
    </row>
    <row r="459" spans="1:9" ht="90">
      <c r="A459" s="385">
        <v>141105</v>
      </c>
      <c r="B459" s="247" t="s">
        <v>1411</v>
      </c>
      <c r="C459" s="227" t="s">
        <v>115</v>
      </c>
      <c r="D459" s="247">
        <v>608.76</v>
      </c>
      <c r="E459" s="56" t="str">
        <f t="shared" si="35"/>
        <v>CAIXA RETENTORA DE MATÉRIA SÓLIDA DE ALV. BLOCO CONC.9X19X39CM, DIM 60X60CM E HMÁX=1M, C/ TAMPA CONC. ESP.5CM, LASTRO CONC. ESP.10CM, REVEST. INTERNAMENTE C/ CHAP, REB. IMPERMEAB., ESCAVAÇÃO, REATERRO E PAREDE INT. EM CONCRETO</v>
      </c>
      <c r="F459" s="56" t="str">
        <f t="shared" si="36"/>
        <v>UND</v>
      </c>
      <c r="G459">
        <f t="shared" si="37"/>
        <v>811.17</v>
      </c>
      <c r="H459">
        <f t="shared" si="38"/>
        <v>608.76</v>
      </c>
      <c r="I459">
        <f t="shared" si="39"/>
        <v>608.76</v>
      </c>
    </row>
    <row r="460" spans="1:9" ht="90">
      <c r="A460" s="385">
        <v>141106</v>
      </c>
      <c r="B460" s="247" t="s">
        <v>1412</v>
      </c>
      <c r="C460" s="227" t="s">
        <v>115</v>
      </c>
      <c r="D460" s="247">
        <v>825.92</v>
      </c>
      <c r="E460" s="56" t="str">
        <f t="shared" si="35"/>
        <v>CAIXAS DE INSPEÇÃO DE ALV. BLOCOS CONCRETO 9X19X39CM, DIM.100X60CM E HMÁX = 1M, COM TAMPA DE CONC. ESP. 5CM, LASTRO DE CONC. ESP. 10CM, REVEST INTERN. C/ CHAPISCO E REBOCO IMPERMEABILIZADO, INCL. ESCAVAÇÃO, REATERRO E ENCHIMENTO</v>
      </c>
      <c r="F460" s="56" t="str">
        <f t="shared" si="36"/>
        <v>UND</v>
      </c>
      <c r="G460">
        <f t="shared" si="37"/>
        <v>1100.54</v>
      </c>
      <c r="H460">
        <f t="shared" si="38"/>
        <v>825.92</v>
      </c>
      <c r="I460">
        <f t="shared" si="39"/>
        <v>825.92</v>
      </c>
    </row>
    <row r="461" spans="1:9" ht="90">
      <c r="A461" s="385">
        <v>141107</v>
      </c>
      <c r="B461" s="247" t="s">
        <v>1413</v>
      </c>
      <c r="C461" s="227" t="s">
        <v>115</v>
      </c>
      <c r="D461" s="247">
        <v>811.13</v>
      </c>
      <c r="E461" s="56" t="str">
        <f t="shared" si="35"/>
        <v>CAIXA DE GORDURA SIMPLES DE ALV. BLOCO CONCR.9X19X39CM, DIM.80X60CM E HMÁX=1M, COM TAMPA EM CONCR.ESP.5CM, LASTRO CONCR.ESP.10CM, REVESTIDA INTERN. C/ CHAPISCO E REBOCO IMPERMEAB, ESCAVAÇÃO, REATERRO E PAREDE INTERNA EM CONCR.</v>
      </c>
      <c r="F461" s="56" t="str">
        <f t="shared" si="36"/>
        <v>UND</v>
      </c>
      <c r="G461">
        <f t="shared" si="37"/>
        <v>1080.83</v>
      </c>
      <c r="H461">
        <f t="shared" si="38"/>
        <v>811.13</v>
      </c>
      <c r="I461">
        <f t="shared" si="39"/>
        <v>811.13</v>
      </c>
    </row>
    <row r="462" spans="1:9" ht="90">
      <c r="A462" s="385">
        <v>141108</v>
      </c>
      <c r="B462" s="247" t="s">
        <v>1414</v>
      </c>
      <c r="C462" s="227" t="s">
        <v>115</v>
      </c>
      <c r="D462" s="247">
        <v>1169.6099999999999</v>
      </c>
      <c r="E462" s="56" t="str">
        <f t="shared" si="35"/>
        <v>CAIXA DE GORDURA ESPECIAL DE ALV. BLOCO CONCR. 9X19X39CM, DIM.60X60CM E HMÁX=1M, COM TAMPA EM CONCR.ESP.5CM, LASTRO CONCR.ESP.10CM, REVESTIDA INTERN. C/ CHAPISCO E REBOCO IMPERMEAB, ESCAVAÇÃO, REATERRO E PAREDE INTERNA EM CONCR.</v>
      </c>
      <c r="F462" s="56" t="str">
        <f t="shared" si="36"/>
        <v>UND</v>
      </c>
      <c r="G462">
        <f t="shared" si="37"/>
        <v>1558.51</v>
      </c>
      <c r="H462">
        <f t="shared" si="38"/>
        <v>1169.6099999999999</v>
      </c>
      <c r="I462">
        <f t="shared" si="39"/>
        <v>1169.6099999999999</v>
      </c>
    </row>
    <row r="463" spans="1:9" ht="60">
      <c r="A463" s="385">
        <v>141109</v>
      </c>
      <c r="B463" s="247" t="s">
        <v>1415</v>
      </c>
      <c r="C463" s="227" t="s">
        <v>112</v>
      </c>
      <c r="D463" s="247">
        <v>190.82</v>
      </c>
      <c r="E463" s="56" t="str">
        <f t="shared" si="35"/>
        <v>GRELHA LARGURA 20 CM DE FERRO REDONDO DE 1/2" A CADA 3 CM, CONTORNO COM BARRA DE FERRO DE 3/4" X 1/8" E CAIXILHO DE CANTONEIRA DE 1" X 3/16"</v>
      </c>
      <c r="F463" s="56" t="str">
        <f t="shared" si="36"/>
        <v>M</v>
      </c>
      <c r="G463">
        <f t="shared" si="37"/>
        <v>254.27</v>
      </c>
      <c r="H463">
        <f t="shared" si="38"/>
        <v>190.82</v>
      </c>
      <c r="I463">
        <f t="shared" si="39"/>
        <v>190.82</v>
      </c>
    </row>
    <row r="464" spans="1:9" ht="90">
      <c r="A464" s="385">
        <v>141110</v>
      </c>
      <c r="B464" s="247" t="s">
        <v>1416</v>
      </c>
      <c r="C464" s="227" t="s">
        <v>115</v>
      </c>
      <c r="D464" s="247">
        <v>755.57</v>
      </c>
      <c r="E464" s="56" t="str">
        <f t="shared" si="35"/>
        <v>CAIXA DE INSPEÇÃO EM ALV. BLOCO CONCRETO 9X19X39CM, DIM. 60X60CM E HMÁX=1M, C/ TAMPA DE FERRO FUNDIDO 40X40CM, LASTRO DE CONCRETO ESP.10CM, REVEST. INTERNO C/ CHAPISCO E REBOCO IMPERMEABILIZ, INCL. ESCAVAÇÃO, REATERRO E ENCHIMENTO</v>
      </c>
      <c r="F464" s="56" t="str">
        <f t="shared" si="36"/>
        <v>UND</v>
      </c>
      <c r="G464">
        <f t="shared" si="37"/>
        <v>1006.8</v>
      </c>
      <c r="H464">
        <f t="shared" si="38"/>
        <v>755.57</v>
      </c>
      <c r="I464">
        <f t="shared" si="39"/>
        <v>755.57</v>
      </c>
    </row>
    <row r="465" spans="1:9" ht="90">
      <c r="A465" s="385">
        <v>141111</v>
      </c>
      <c r="B465" s="247" t="s">
        <v>1417</v>
      </c>
      <c r="C465" s="227" t="s">
        <v>115</v>
      </c>
      <c r="D465" s="247">
        <v>747.06</v>
      </c>
      <c r="E465" s="56" t="str">
        <f t="shared" si="35"/>
        <v>CAIXA DE AREIA EM ALV. DE BLOCO DE CONCRETO 9X19X39, DIM. 60X60CM E HMÁX=1M, C/ TAMPA EM FERRO FUNDIDO, LASTRO DE CONCRETO ESP. 10CM, REVEST. INT. C/ CHAPISCO E REBOCO IMPERMEABILIZADO, INCL. ESCAVAÇÃO E REATERRO</v>
      </c>
      <c r="F465" s="56" t="str">
        <f t="shared" si="36"/>
        <v>UND</v>
      </c>
      <c r="G465">
        <f t="shared" si="37"/>
        <v>995.46</v>
      </c>
      <c r="H465">
        <f t="shared" si="38"/>
        <v>747.06</v>
      </c>
      <c r="I465">
        <f t="shared" si="39"/>
        <v>747.06</v>
      </c>
    </row>
    <row r="466" spans="1:9" ht="90">
      <c r="A466" s="385">
        <v>141112</v>
      </c>
      <c r="B466" s="247" t="s">
        <v>1418</v>
      </c>
      <c r="C466" s="227" t="s">
        <v>115</v>
      </c>
      <c r="D466" s="247">
        <v>828.89</v>
      </c>
      <c r="E466" s="56" t="str">
        <f t="shared" si="35"/>
        <v>CAIXA SIFONADA ESPECIAL EM ALV. BLOCO CONCR. 9X19X39CM, DIM. 60X60CM E HMÁX=1M. C/ TAMPA EM FERRO FUNDIDO, LASTRO CONC. ESP.10CM, REVEST. INT. C/ CHAP. E REBOCO IMPERM., INCL. ESC, REATERRO E CURVA CURTA C/ VISITA E PLUG PVC 100MM</v>
      </c>
      <c r="F466" s="56" t="str">
        <f t="shared" si="36"/>
        <v>UND</v>
      </c>
      <c r="G466">
        <f t="shared" si="37"/>
        <v>1104.5</v>
      </c>
      <c r="H466">
        <f t="shared" si="38"/>
        <v>828.89</v>
      </c>
      <c r="I466">
        <f t="shared" si="39"/>
        <v>828.89</v>
      </c>
    </row>
    <row r="467" spans="1:9" ht="90">
      <c r="A467" s="385">
        <v>141113</v>
      </c>
      <c r="B467" s="247" t="s">
        <v>1419</v>
      </c>
      <c r="C467" s="227" t="s">
        <v>115</v>
      </c>
      <c r="D467" s="247">
        <v>795.1</v>
      </c>
      <c r="E467" s="56" t="str">
        <f t="shared" si="35"/>
        <v>CAIXA DE GORDURA EM ALV. BLOCO 9X19X39CM, DIM. 60X60CM E HMÁX=1.0M, C/ TAMPA DE FERRO FUNDIDO, LASTRO CONCR. ESP. 10CM, REVEST. INTERN. C/ CHAPISCO E REBOCO IMPERMEAB., ESCAVAÇÃO, REATERRO E PAREDE INT. EM CONCRETO</v>
      </c>
      <c r="F467" s="56" t="str">
        <f t="shared" si="36"/>
        <v>UND</v>
      </c>
      <c r="G467">
        <f t="shared" si="37"/>
        <v>1059.47</v>
      </c>
      <c r="H467">
        <f t="shared" si="38"/>
        <v>795.1</v>
      </c>
      <c r="I467">
        <f t="shared" si="39"/>
        <v>795.1</v>
      </c>
    </row>
    <row r="468" spans="1:9" ht="90">
      <c r="A468" s="385">
        <v>141114</v>
      </c>
      <c r="B468" s="247" t="s">
        <v>1420</v>
      </c>
      <c r="C468" s="227" t="s">
        <v>115</v>
      </c>
      <c r="D468" s="247">
        <v>771.3</v>
      </c>
      <c r="E468" s="56" t="str">
        <f t="shared" si="35"/>
        <v>CAIXA RETENTORA DE MAT. SÓLIDA EM ALV. BLOCO CONC.9X19X39CM, DIM.60X60CM E HMÁX=1M, C/ TAMPA DE FERRO FUND., LASTRO CONC. ESP.10CM, REVEST. INT. C/ CHAP. E REB. IMPERMEAB., ESC. REATERRO E PAREDE INT. EM CONCRETO</v>
      </c>
      <c r="F468" s="56" t="str">
        <f t="shared" si="36"/>
        <v>UND</v>
      </c>
      <c r="G468">
        <f t="shared" si="37"/>
        <v>1027.76</v>
      </c>
      <c r="H468">
        <f t="shared" si="38"/>
        <v>771.3</v>
      </c>
      <c r="I468">
        <f t="shared" si="39"/>
        <v>771.3</v>
      </c>
    </row>
    <row r="469" spans="1:9">
      <c r="A469" s="385">
        <v>1412</v>
      </c>
      <c r="B469" s="247" t="s">
        <v>1421</v>
      </c>
      <c r="C469" s="227"/>
      <c r="D469" s="247"/>
      <c r="E469" s="56" t="str">
        <f t="shared" si="35"/>
        <v>REDE DE ÁGUA FRIA - TUBOS METÁLICOS</v>
      </c>
      <c r="F469" s="56" t="str">
        <f t="shared" si="36"/>
        <v/>
      </c>
      <c r="G469">
        <f t="shared" si="37"/>
        <v>0</v>
      </c>
      <c r="H469">
        <f t="shared" si="38"/>
        <v>0</v>
      </c>
      <c r="I469">
        <f t="shared" si="39"/>
        <v>0</v>
      </c>
    </row>
    <row r="470" spans="1:9" ht="30">
      <c r="A470" s="384">
        <v>141210</v>
      </c>
      <c r="B470" s="246" t="s">
        <v>1422</v>
      </c>
      <c r="C470" s="227" t="s">
        <v>112</v>
      </c>
      <c r="D470" s="247">
        <v>61.25</v>
      </c>
      <c r="E470" s="56" t="str">
        <f t="shared" si="35"/>
        <v>TUBO DE AÇO GALVANIZADO, INCLUSIVE CONEXÕES, DIÂM. 15MM (1/2")</v>
      </c>
      <c r="F470" s="56" t="str">
        <f t="shared" si="36"/>
        <v>M</v>
      </c>
      <c r="G470">
        <f t="shared" si="37"/>
        <v>81.62</v>
      </c>
      <c r="H470">
        <f t="shared" si="38"/>
        <v>61.25</v>
      </c>
      <c r="I470">
        <f t="shared" si="39"/>
        <v>61.25</v>
      </c>
    </row>
    <row r="471" spans="1:9" ht="30">
      <c r="A471" s="385">
        <v>141211</v>
      </c>
      <c r="B471" s="247" t="s">
        <v>1423</v>
      </c>
      <c r="C471" s="227" t="s">
        <v>112</v>
      </c>
      <c r="D471" s="247">
        <v>74.41</v>
      </c>
      <c r="E471" s="56" t="str">
        <f t="shared" si="35"/>
        <v>TUBO DE AÇO GALVANIZADO, INCLUSIVE CONEXÕES, DIÂM. 20MM (3/4")</v>
      </c>
      <c r="F471" s="56" t="str">
        <f t="shared" si="36"/>
        <v>M</v>
      </c>
      <c r="G471">
        <f t="shared" si="37"/>
        <v>99.15</v>
      </c>
      <c r="H471">
        <f t="shared" si="38"/>
        <v>74.41</v>
      </c>
      <c r="I471">
        <f t="shared" si="39"/>
        <v>74.41</v>
      </c>
    </row>
    <row r="472" spans="1:9" ht="30">
      <c r="A472" s="385">
        <v>141212</v>
      </c>
      <c r="B472" s="247" t="s">
        <v>1424</v>
      </c>
      <c r="C472" s="227" t="s">
        <v>112</v>
      </c>
      <c r="D472" s="247">
        <v>99.15</v>
      </c>
      <c r="E472" s="56" t="str">
        <f t="shared" si="35"/>
        <v>TUBO DE AÇO GALVANIZADO, INCLUSIVE CONEXÕES, DIÂM. 25MM (1")</v>
      </c>
      <c r="F472" s="56" t="str">
        <f t="shared" si="36"/>
        <v>M</v>
      </c>
      <c r="G472">
        <f t="shared" si="37"/>
        <v>132.12</v>
      </c>
      <c r="H472">
        <f t="shared" si="38"/>
        <v>99.15</v>
      </c>
      <c r="I472">
        <f t="shared" si="39"/>
        <v>99.15</v>
      </c>
    </row>
    <row r="473" spans="1:9" ht="30">
      <c r="A473" s="385">
        <v>141213</v>
      </c>
      <c r="B473" s="247" t="s">
        <v>1425</v>
      </c>
      <c r="C473" s="227" t="s">
        <v>112</v>
      </c>
      <c r="D473" s="247">
        <v>117.05</v>
      </c>
      <c r="E473" s="56" t="str">
        <f t="shared" si="35"/>
        <v>TUBO DE AÇO GALVANIZADO, INCLUSIVE CONEXÕES, DIÂM. 32MM (11/4")</v>
      </c>
      <c r="F473" s="56" t="str">
        <f t="shared" si="36"/>
        <v>M</v>
      </c>
      <c r="G473">
        <f t="shared" si="37"/>
        <v>155.97</v>
      </c>
      <c r="H473">
        <f t="shared" si="38"/>
        <v>117.05</v>
      </c>
      <c r="I473">
        <f t="shared" si="39"/>
        <v>117.05</v>
      </c>
    </row>
    <row r="474" spans="1:9" ht="30">
      <c r="A474" s="385">
        <v>141214</v>
      </c>
      <c r="B474" s="247" t="s">
        <v>1426</v>
      </c>
      <c r="C474" s="227" t="s">
        <v>112</v>
      </c>
      <c r="D474" s="247">
        <v>136.51</v>
      </c>
      <c r="E474" s="56" t="str">
        <f t="shared" si="35"/>
        <v>TUBO DE AÇO GALVANIZADO, INCLUSIVE CONEXÕES, DIÂM. 40MM (11/2")</v>
      </c>
      <c r="F474" s="56" t="str">
        <f t="shared" si="36"/>
        <v>M</v>
      </c>
      <c r="G474">
        <f t="shared" si="37"/>
        <v>181.9</v>
      </c>
      <c r="H474">
        <f t="shared" si="38"/>
        <v>136.51</v>
      </c>
      <c r="I474">
        <f t="shared" si="39"/>
        <v>136.51</v>
      </c>
    </row>
    <row r="475" spans="1:9" ht="30">
      <c r="A475" s="385">
        <v>141215</v>
      </c>
      <c r="B475" s="247" t="s">
        <v>1427</v>
      </c>
      <c r="C475" s="227" t="s">
        <v>112</v>
      </c>
      <c r="D475" s="247">
        <v>164.55</v>
      </c>
      <c r="E475" s="56" t="str">
        <f t="shared" si="35"/>
        <v>TUBO DE AÇO GALVANIZADO, INCLUSIVE CONEXÕES, DIÂM. 50MM (2")</v>
      </c>
      <c r="F475" s="56" t="str">
        <f t="shared" si="36"/>
        <v>M</v>
      </c>
      <c r="G475">
        <f t="shared" si="37"/>
        <v>219.26</v>
      </c>
      <c r="H475">
        <f t="shared" si="38"/>
        <v>164.55</v>
      </c>
      <c r="I475">
        <f t="shared" si="39"/>
        <v>164.55</v>
      </c>
    </row>
    <row r="476" spans="1:9" ht="30">
      <c r="A476" s="385">
        <v>141216</v>
      </c>
      <c r="B476" s="247" t="s">
        <v>1428</v>
      </c>
      <c r="C476" s="227" t="s">
        <v>112</v>
      </c>
      <c r="D476" s="247">
        <v>214.22</v>
      </c>
      <c r="E476" s="56" t="str">
        <f t="shared" si="35"/>
        <v>TUBO DE AÇO GALVANIZADO, INCLUSIVE CONEXÕES, DIÂM. 65MM (21/2")</v>
      </c>
      <c r="F476" s="56" t="str">
        <f t="shared" si="36"/>
        <v>M</v>
      </c>
      <c r="G476">
        <f t="shared" si="37"/>
        <v>285.45</v>
      </c>
      <c r="H476">
        <f t="shared" si="38"/>
        <v>214.22</v>
      </c>
      <c r="I476">
        <f t="shared" si="39"/>
        <v>214.22</v>
      </c>
    </row>
    <row r="477" spans="1:9" ht="30">
      <c r="A477" s="385">
        <v>141217</v>
      </c>
      <c r="B477" s="247" t="s">
        <v>1429</v>
      </c>
      <c r="C477" s="227" t="s">
        <v>112</v>
      </c>
      <c r="D477" s="247">
        <v>235.01</v>
      </c>
      <c r="E477" s="56" t="str">
        <f t="shared" si="35"/>
        <v>TUBO DE AÇO GALVANIZADO, INCLUSIVE CONEXÕES, DIÂM. 80MM (3")</v>
      </c>
      <c r="F477" s="56" t="str">
        <f t="shared" si="36"/>
        <v>M</v>
      </c>
      <c r="G477">
        <f t="shared" si="37"/>
        <v>313.14999999999998</v>
      </c>
      <c r="H477">
        <f t="shared" si="38"/>
        <v>235.01</v>
      </c>
      <c r="I477">
        <f t="shared" si="39"/>
        <v>235.01</v>
      </c>
    </row>
    <row r="478" spans="1:9" ht="30">
      <c r="A478" s="385">
        <v>141218</v>
      </c>
      <c r="B478" s="247" t="s">
        <v>1430</v>
      </c>
      <c r="C478" s="227" t="s">
        <v>112</v>
      </c>
      <c r="D478" s="247">
        <v>313.35000000000002</v>
      </c>
      <c r="E478" s="56" t="str">
        <f t="shared" si="35"/>
        <v>TUBO DE AÇO GALVANIZADO, INCLUSIVE CONEXÕES, DIÂM. 100MM(4")</v>
      </c>
      <c r="F478" s="56" t="str">
        <f t="shared" si="36"/>
        <v>M</v>
      </c>
      <c r="G478">
        <f t="shared" si="37"/>
        <v>417.54</v>
      </c>
      <c r="H478">
        <f t="shared" si="38"/>
        <v>313.35000000000002</v>
      </c>
      <c r="I478">
        <f t="shared" si="39"/>
        <v>313.35000000000002</v>
      </c>
    </row>
    <row r="479" spans="1:9" ht="30">
      <c r="A479" s="385">
        <v>1414</v>
      </c>
      <c r="B479" s="247" t="s">
        <v>1431</v>
      </c>
      <c r="C479" s="227"/>
      <c r="D479" s="247"/>
      <c r="E479" s="56" t="str">
        <f t="shared" si="35"/>
        <v>REDE DE ÁGUA FRIA - TUBOS SOLDÁVEIS DE PVC</v>
      </c>
      <c r="F479" s="56" t="str">
        <f t="shared" si="36"/>
        <v/>
      </c>
      <c r="G479">
        <f t="shared" si="37"/>
        <v>0</v>
      </c>
      <c r="H479">
        <f t="shared" si="38"/>
        <v>0</v>
      </c>
      <c r="I479">
        <f t="shared" si="39"/>
        <v>0</v>
      </c>
    </row>
    <row r="480" spans="1:9" ht="30">
      <c r="A480" s="384">
        <v>141409</v>
      </c>
      <c r="B480" s="246" t="s">
        <v>1432</v>
      </c>
      <c r="C480" s="227" t="s">
        <v>112</v>
      </c>
      <c r="D480" s="247">
        <v>22.62</v>
      </c>
      <c r="E480" s="56" t="str">
        <f t="shared" si="35"/>
        <v>TUBO DE PVC RÍGIDO SOLDÁVEL MARROM, DIÂM. 20MM (1/2"), INCLUSIVE CONEXÕES</v>
      </c>
      <c r="F480" s="56" t="str">
        <f t="shared" si="36"/>
        <v>M</v>
      </c>
      <c r="G480">
        <f t="shared" si="37"/>
        <v>30.14</v>
      </c>
      <c r="H480">
        <f t="shared" si="38"/>
        <v>22.62</v>
      </c>
      <c r="I480">
        <f t="shared" si="39"/>
        <v>22.62</v>
      </c>
    </row>
    <row r="481" spans="1:9" ht="30">
      <c r="A481" s="385">
        <v>141410</v>
      </c>
      <c r="B481" s="247" t="s">
        <v>1433</v>
      </c>
      <c r="C481" s="227" t="s">
        <v>112</v>
      </c>
      <c r="D481" s="247">
        <v>27.54</v>
      </c>
      <c r="E481" s="56" t="str">
        <f t="shared" si="35"/>
        <v>TUBO DE PVC RÍGIDO SOLDÁVEL MARROM, DIÂM. 25MM (3/4"), INCLUSIVE CONEXÕES</v>
      </c>
      <c r="F481" s="56" t="str">
        <f t="shared" si="36"/>
        <v>M</v>
      </c>
      <c r="G481">
        <f t="shared" si="37"/>
        <v>36.700000000000003</v>
      </c>
      <c r="H481">
        <f t="shared" si="38"/>
        <v>27.54</v>
      </c>
      <c r="I481">
        <f t="shared" si="39"/>
        <v>27.54</v>
      </c>
    </row>
    <row r="482" spans="1:9" ht="30">
      <c r="A482" s="385">
        <v>141411</v>
      </c>
      <c r="B482" s="247" t="s">
        <v>1434</v>
      </c>
      <c r="C482" s="227" t="s">
        <v>112</v>
      </c>
      <c r="D482" s="247">
        <v>36.4</v>
      </c>
      <c r="E482" s="56" t="str">
        <f t="shared" si="35"/>
        <v>TUBO DE PVC RIGIDO SOLDÁVEL MARROM, DIÂM. 32MM (1"), INCLUSIVE CONEXÕES</v>
      </c>
      <c r="F482" s="56" t="str">
        <f t="shared" si="36"/>
        <v>M</v>
      </c>
      <c r="G482">
        <f t="shared" si="37"/>
        <v>48.5</v>
      </c>
      <c r="H482">
        <f t="shared" si="38"/>
        <v>36.4</v>
      </c>
      <c r="I482">
        <f t="shared" si="39"/>
        <v>36.4</v>
      </c>
    </row>
    <row r="483" spans="1:9" ht="30">
      <c r="A483" s="385">
        <v>141412</v>
      </c>
      <c r="B483" s="247" t="s">
        <v>1435</v>
      </c>
      <c r="C483" s="227" t="s">
        <v>112</v>
      </c>
      <c r="D483" s="247">
        <v>44.78</v>
      </c>
      <c r="E483" s="56" t="str">
        <f t="shared" si="35"/>
        <v>TUBO DE PVC RÍGIDO SOLDÁVEL MARROM, DIÂM. 40MM (11/4"), INCLUSIVE CONEXÕES</v>
      </c>
      <c r="F483" s="56" t="str">
        <f t="shared" si="36"/>
        <v>M</v>
      </c>
      <c r="G483">
        <f t="shared" si="37"/>
        <v>59.67</v>
      </c>
      <c r="H483">
        <f t="shared" si="38"/>
        <v>44.78</v>
      </c>
      <c r="I483">
        <f t="shared" si="39"/>
        <v>44.78</v>
      </c>
    </row>
    <row r="484" spans="1:9" ht="30">
      <c r="A484" s="385">
        <v>141413</v>
      </c>
      <c r="B484" s="247" t="s">
        <v>1436</v>
      </c>
      <c r="C484" s="227" t="s">
        <v>112</v>
      </c>
      <c r="D484" s="247">
        <v>55.2</v>
      </c>
      <c r="E484" s="56" t="str">
        <f t="shared" si="35"/>
        <v>TUBO DE PVC RÍGIDO SOLDÁVEL MARROM, DIÂM. 50MM (11/2"), INCLUSIVE CONEXÕES</v>
      </c>
      <c r="F484" s="56" t="str">
        <f t="shared" si="36"/>
        <v>M</v>
      </c>
      <c r="G484">
        <f t="shared" si="37"/>
        <v>73.55</v>
      </c>
      <c r="H484">
        <f t="shared" si="38"/>
        <v>55.2</v>
      </c>
      <c r="I484">
        <f t="shared" si="39"/>
        <v>55.2</v>
      </c>
    </row>
    <row r="485" spans="1:9" ht="30">
      <c r="A485" s="385">
        <v>141414</v>
      </c>
      <c r="B485" s="247" t="s">
        <v>2117</v>
      </c>
      <c r="C485" s="227" t="s">
        <v>112</v>
      </c>
      <c r="D485" s="247">
        <v>77.8</v>
      </c>
      <c r="E485" s="56" t="str">
        <f t="shared" si="35"/>
        <v>TUBO DE PVC RÍGIDO SOLDÁVEL MARROM, DIÂM. 60MM (2"), INCLUSIVE CONEXÕES</v>
      </c>
      <c r="F485" s="56" t="str">
        <f t="shared" si="36"/>
        <v>M</v>
      </c>
      <c r="G485">
        <f t="shared" si="37"/>
        <v>103.67</v>
      </c>
      <c r="H485">
        <f t="shared" si="38"/>
        <v>77.8</v>
      </c>
      <c r="I485">
        <f t="shared" si="39"/>
        <v>77.8</v>
      </c>
    </row>
    <row r="486" spans="1:9" ht="30">
      <c r="A486" s="385">
        <v>141415</v>
      </c>
      <c r="B486" s="247" t="s">
        <v>1437</v>
      </c>
      <c r="C486" s="227" t="s">
        <v>112</v>
      </c>
      <c r="D486" s="247">
        <v>123.42</v>
      </c>
      <c r="E486" s="56" t="str">
        <f t="shared" si="35"/>
        <v>TUBO DE PVC RÍGIDO SOLDÁVEL MARROM, DIÂM. 75MM (21/2"), INCLUSIVE CONEXÕES</v>
      </c>
      <c r="F486" s="56" t="str">
        <f t="shared" si="36"/>
        <v>M</v>
      </c>
      <c r="G486">
        <f t="shared" si="37"/>
        <v>164.46</v>
      </c>
      <c r="H486">
        <f t="shared" si="38"/>
        <v>123.42</v>
      </c>
      <c r="I486">
        <f t="shared" si="39"/>
        <v>123.42</v>
      </c>
    </row>
    <row r="487" spans="1:9" ht="30">
      <c r="A487" s="385">
        <v>141416</v>
      </c>
      <c r="B487" s="247" t="s">
        <v>1438</v>
      </c>
      <c r="C487" s="227" t="s">
        <v>112</v>
      </c>
      <c r="D487" s="247">
        <v>147.38</v>
      </c>
      <c r="E487" s="56" t="str">
        <f t="shared" si="35"/>
        <v>TUBO DE PVC RÍGIDO SOLDÁVEL MARROM, DIÂM. 85MM (3"), INCLUSIVE CONEXÕES</v>
      </c>
      <c r="F487" s="56" t="str">
        <f t="shared" si="36"/>
        <v>M</v>
      </c>
      <c r="G487">
        <f t="shared" si="37"/>
        <v>196.38</v>
      </c>
      <c r="H487">
        <f t="shared" si="38"/>
        <v>147.38</v>
      </c>
      <c r="I487">
        <f t="shared" si="39"/>
        <v>147.38</v>
      </c>
    </row>
    <row r="488" spans="1:9" ht="30">
      <c r="A488" s="385">
        <v>1415</v>
      </c>
      <c r="B488" s="247" t="s">
        <v>1439</v>
      </c>
      <c r="C488" s="227"/>
      <c r="D488" s="247"/>
      <c r="E488" s="56" t="str">
        <f t="shared" si="35"/>
        <v>REDE DE ÁGUA FRIA - CONEXÕES SOLDÁVEIS DE PVC</v>
      </c>
      <c r="F488" s="56" t="str">
        <f t="shared" si="36"/>
        <v/>
      </c>
      <c r="G488">
        <f t="shared" si="37"/>
        <v>0</v>
      </c>
      <c r="H488">
        <f t="shared" si="38"/>
        <v>0</v>
      </c>
      <c r="I488">
        <f t="shared" si="39"/>
        <v>0</v>
      </c>
    </row>
    <row r="489" spans="1:9" ht="45">
      <c r="A489" s="384">
        <v>141522</v>
      </c>
      <c r="B489" s="246" t="s">
        <v>18095</v>
      </c>
      <c r="C489" s="227" t="s">
        <v>115</v>
      </c>
      <c r="D489" s="247">
        <v>20.92</v>
      </c>
      <c r="E489" s="56" t="str">
        <f t="shared" si="35"/>
        <v>ADAPTADOR DE PVC SOLDÁVEL COM FLANGES LIVRES PARA CAIXA DÁGUA, DIÂMETRO 25MM (3/4")</v>
      </c>
      <c r="F489" s="56" t="str">
        <f t="shared" si="36"/>
        <v>UND</v>
      </c>
      <c r="G489">
        <f t="shared" si="37"/>
        <v>27.88</v>
      </c>
      <c r="H489">
        <f t="shared" si="38"/>
        <v>20.92</v>
      </c>
      <c r="I489">
        <f t="shared" si="39"/>
        <v>20.92</v>
      </c>
    </row>
    <row r="490" spans="1:9" ht="45">
      <c r="A490" s="385">
        <v>141524</v>
      </c>
      <c r="B490" s="247" t="s">
        <v>18096</v>
      </c>
      <c r="C490" s="227" t="s">
        <v>115</v>
      </c>
      <c r="D490" s="247">
        <v>34.47</v>
      </c>
      <c r="E490" s="56" t="str">
        <f t="shared" si="35"/>
        <v>ADAPTADOR DE PVC SOLDÁVEL COM FLANGES LIVRES PARA CAIXA DÁGUA, DIÂMETRO 40MM (1 1/4")</v>
      </c>
      <c r="F490" s="56" t="str">
        <f t="shared" si="36"/>
        <v>UND</v>
      </c>
      <c r="G490">
        <f t="shared" si="37"/>
        <v>45.93</v>
      </c>
      <c r="H490">
        <f t="shared" si="38"/>
        <v>34.47</v>
      </c>
      <c r="I490">
        <f t="shared" si="39"/>
        <v>34.47</v>
      </c>
    </row>
    <row r="491" spans="1:9" ht="45">
      <c r="A491" s="385">
        <v>141525</v>
      </c>
      <c r="B491" s="247" t="s">
        <v>18097</v>
      </c>
      <c r="C491" s="227" t="s">
        <v>115</v>
      </c>
      <c r="D491" s="247">
        <v>40.869999999999997</v>
      </c>
      <c r="E491" s="56" t="str">
        <f t="shared" si="35"/>
        <v>ADAPTADOR DE PVC SOLDÁVEL COM FLANGES LIVRES PARA CAIXA DÁGUA, DIÂMETRO 50MM (1 1/2")</v>
      </c>
      <c r="F491" s="56" t="str">
        <f t="shared" si="36"/>
        <v>UND</v>
      </c>
      <c r="G491">
        <f t="shared" si="37"/>
        <v>54.46</v>
      </c>
      <c r="H491">
        <f t="shared" si="38"/>
        <v>40.869999999999997</v>
      </c>
      <c r="I491">
        <f t="shared" si="39"/>
        <v>40.869999999999997</v>
      </c>
    </row>
    <row r="492" spans="1:9" ht="30">
      <c r="A492" s="385">
        <v>141526</v>
      </c>
      <c r="B492" s="247" t="s">
        <v>18098</v>
      </c>
      <c r="C492" s="227" t="s">
        <v>115</v>
      </c>
      <c r="D492" s="247">
        <v>79</v>
      </c>
      <c r="E492" s="56" t="str">
        <f t="shared" si="35"/>
        <v>ADAPTADOR DE PVC SOLDÁVEL COM FLANGES LIVRES PARA CAIXA DÁGUA, DIÂMETRO 60MM (2")</v>
      </c>
      <c r="F492" s="56" t="str">
        <f t="shared" si="36"/>
        <v>UND</v>
      </c>
      <c r="G492">
        <f t="shared" si="37"/>
        <v>105.27</v>
      </c>
      <c r="H492">
        <f t="shared" si="38"/>
        <v>79</v>
      </c>
      <c r="I492">
        <f t="shared" si="39"/>
        <v>79</v>
      </c>
    </row>
    <row r="493" spans="1:9" ht="45">
      <c r="A493" s="385">
        <v>141527</v>
      </c>
      <c r="B493" s="247" t="s">
        <v>18099</v>
      </c>
      <c r="C493" s="227" t="s">
        <v>115</v>
      </c>
      <c r="D493" s="247">
        <v>333.22</v>
      </c>
      <c r="E493" s="56" t="str">
        <f t="shared" si="35"/>
        <v>ADAPTADOR DE PVC SOLDÁVEL COM FLANGES LIVRES PARA CAIXA DÁGUA, DIÂMETRO 75MM (2 1/2")</v>
      </c>
      <c r="F493" s="56" t="str">
        <f t="shared" si="36"/>
        <v>UND</v>
      </c>
      <c r="G493">
        <f t="shared" si="37"/>
        <v>444.02</v>
      </c>
      <c r="H493">
        <f t="shared" si="38"/>
        <v>333.22</v>
      </c>
      <c r="I493">
        <f t="shared" si="39"/>
        <v>333.22</v>
      </c>
    </row>
    <row r="494" spans="1:9" ht="30">
      <c r="A494" s="385">
        <v>141529</v>
      </c>
      <c r="B494" s="247" t="s">
        <v>1440</v>
      </c>
      <c r="C494" s="227" t="s">
        <v>115</v>
      </c>
      <c r="D494" s="247">
        <v>9.5</v>
      </c>
      <c r="E494" s="56" t="str">
        <f t="shared" si="35"/>
        <v>ADAPTADOR DE PVC SOLDÁVEL PARA REGISTRO, DIÂMETRO 32MM X 1"</v>
      </c>
      <c r="F494" s="56" t="str">
        <f t="shared" si="36"/>
        <v>UND</v>
      </c>
      <c r="G494">
        <f t="shared" si="37"/>
        <v>12.66</v>
      </c>
      <c r="H494">
        <f t="shared" si="38"/>
        <v>9.5</v>
      </c>
      <c r="I494">
        <f t="shared" si="39"/>
        <v>9.5</v>
      </c>
    </row>
    <row r="495" spans="1:9">
      <c r="A495" s="385">
        <v>1419</v>
      </c>
      <c r="B495" s="247" t="s">
        <v>1441</v>
      </c>
      <c r="C495" s="227"/>
      <c r="D495" s="247"/>
      <c r="E495" s="56" t="str">
        <f t="shared" si="35"/>
        <v>REDE DE ESGOTO - TUBOS DE PVC</v>
      </c>
      <c r="F495" s="56" t="str">
        <f t="shared" si="36"/>
        <v/>
      </c>
      <c r="G495">
        <f t="shared" si="37"/>
        <v>0</v>
      </c>
      <c r="H495">
        <f t="shared" si="38"/>
        <v>0</v>
      </c>
      <c r="I495">
        <f t="shared" si="39"/>
        <v>0</v>
      </c>
    </row>
    <row r="496" spans="1:9" ht="45">
      <c r="A496" s="384">
        <v>141906</v>
      </c>
      <c r="B496" s="246" t="s">
        <v>1442</v>
      </c>
      <c r="C496" s="227" t="s">
        <v>112</v>
      </c>
      <c r="D496" s="247">
        <v>37.93</v>
      </c>
      <c r="E496" s="56" t="str">
        <f t="shared" si="35"/>
        <v>TUBO DE PVC RÍGIDO SOLDÁVEL BRANCO, PARA ESGOTO, DIÂMETRO 40MM (1 1/2"), INCLUSIVE CONEXÕES</v>
      </c>
      <c r="F496" s="56" t="str">
        <f t="shared" si="36"/>
        <v>M</v>
      </c>
      <c r="G496">
        <f t="shared" si="37"/>
        <v>50.54</v>
      </c>
      <c r="H496">
        <f t="shared" si="38"/>
        <v>37.93</v>
      </c>
      <c r="I496">
        <f t="shared" si="39"/>
        <v>37.93</v>
      </c>
    </row>
    <row r="497" spans="1:9" ht="45">
      <c r="A497" s="385">
        <v>141907</v>
      </c>
      <c r="B497" s="247" t="s">
        <v>1443</v>
      </c>
      <c r="C497" s="227" t="s">
        <v>112</v>
      </c>
      <c r="D497" s="247">
        <v>48.7</v>
      </c>
      <c r="E497" s="56" t="str">
        <f t="shared" si="35"/>
        <v>TUBO DE PVC RÍGIDO SOLDÁVEL BRANCO, PARA ESGOTO, DIÂMETRO 50MM (2"), INCLUSIVE CONEXÕES</v>
      </c>
      <c r="F497" s="56" t="str">
        <f t="shared" si="36"/>
        <v>M</v>
      </c>
      <c r="G497">
        <f t="shared" si="37"/>
        <v>64.89</v>
      </c>
      <c r="H497">
        <f t="shared" si="38"/>
        <v>48.7</v>
      </c>
      <c r="I497">
        <f t="shared" si="39"/>
        <v>48.7</v>
      </c>
    </row>
    <row r="498" spans="1:9" ht="45">
      <c r="A498" s="385">
        <v>141908</v>
      </c>
      <c r="B498" s="247" t="s">
        <v>1444</v>
      </c>
      <c r="C498" s="227" t="s">
        <v>112</v>
      </c>
      <c r="D498" s="247">
        <v>70.72</v>
      </c>
      <c r="E498" s="56" t="str">
        <f t="shared" si="35"/>
        <v>TUBO DE PVC RÍGIDO SOLDÁVEL BRANCO, PARA ESGOTO, DIÂMETRO 75MM (3"), INCLUSIVE CONEXÕES</v>
      </c>
      <c r="F498" s="56" t="str">
        <f t="shared" si="36"/>
        <v>M</v>
      </c>
      <c r="G498">
        <f t="shared" si="37"/>
        <v>94.23</v>
      </c>
      <c r="H498">
        <f t="shared" si="38"/>
        <v>70.72</v>
      </c>
      <c r="I498">
        <f t="shared" si="39"/>
        <v>70.72</v>
      </c>
    </row>
    <row r="499" spans="1:9" ht="45">
      <c r="A499" s="385">
        <v>141909</v>
      </c>
      <c r="B499" s="247" t="s">
        <v>1445</v>
      </c>
      <c r="C499" s="227" t="s">
        <v>112</v>
      </c>
      <c r="D499" s="247">
        <v>84.46</v>
      </c>
      <c r="E499" s="56" t="str">
        <f t="shared" si="35"/>
        <v>TUBO DE PVC RÍGIDO SOLDÁVEL BRANCO, PARA ESGOTO, DIÂMETRO 100MM (4"), INCLUSIVE CONEXÕES</v>
      </c>
      <c r="F499" s="56" t="str">
        <f t="shared" si="36"/>
        <v>M</v>
      </c>
      <c r="G499">
        <f t="shared" si="37"/>
        <v>112.54</v>
      </c>
      <c r="H499">
        <f t="shared" si="38"/>
        <v>84.46</v>
      </c>
      <c r="I499">
        <f t="shared" si="39"/>
        <v>84.46</v>
      </c>
    </row>
    <row r="500" spans="1:9" ht="45">
      <c r="A500" s="385">
        <v>141910</v>
      </c>
      <c r="B500" s="247" t="s">
        <v>1446</v>
      </c>
      <c r="C500" s="227" t="s">
        <v>112</v>
      </c>
      <c r="D500" s="247">
        <v>121.53</v>
      </c>
      <c r="E500" s="56" t="str">
        <f t="shared" si="35"/>
        <v>TUBO DE PVC RÍGIDO SOLDÁVEL BRANCO, PARA ESGOTO, DIÂMETRO 150MM (6"), INCLUSIVE CONEXÕES</v>
      </c>
      <c r="F500" s="56" t="str">
        <f t="shared" si="36"/>
        <v>M</v>
      </c>
      <c r="G500">
        <f t="shared" si="37"/>
        <v>161.94</v>
      </c>
      <c r="H500">
        <f t="shared" si="38"/>
        <v>121.53</v>
      </c>
      <c r="I500">
        <f t="shared" si="39"/>
        <v>121.53</v>
      </c>
    </row>
    <row r="501" spans="1:9">
      <c r="A501" s="385">
        <v>1421</v>
      </c>
      <c r="B501" s="247" t="s">
        <v>1447</v>
      </c>
      <c r="C501" s="227"/>
      <c r="D501" s="247"/>
      <c r="E501" s="56" t="str">
        <f t="shared" si="35"/>
        <v>CAIXAS DE PVC / EQUIPAMENTOS</v>
      </c>
      <c r="F501" s="56" t="str">
        <f t="shared" si="36"/>
        <v/>
      </c>
      <c r="G501">
        <f t="shared" si="37"/>
        <v>0</v>
      </c>
      <c r="H501">
        <f t="shared" si="38"/>
        <v>0</v>
      </c>
      <c r="I501">
        <f t="shared" si="39"/>
        <v>0</v>
      </c>
    </row>
    <row r="502" spans="1:9" ht="30">
      <c r="A502" s="384">
        <v>142103</v>
      </c>
      <c r="B502" s="246" t="s">
        <v>1448</v>
      </c>
      <c r="C502" s="227" t="s">
        <v>115</v>
      </c>
      <c r="D502" s="247">
        <v>86.19</v>
      </c>
      <c r="E502" s="56" t="str">
        <f t="shared" si="35"/>
        <v>REPARO PARA VÁLVULA DE DESCARGA, COMPLETO</v>
      </c>
      <c r="F502" s="56" t="str">
        <f t="shared" si="36"/>
        <v>UND</v>
      </c>
      <c r="G502">
        <f t="shared" si="37"/>
        <v>114.85</v>
      </c>
      <c r="H502">
        <f t="shared" si="38"/>
        <v>86.19</v>
      </c>
      <c r="I502">
        <f t="shared" si="39"/>
        <v>86.19</v>
      </c>
    </row>
    <row r="503" spans="1:9" ht="30">
      <c r="A503" s="385">
        <v>142104</v>
      </c>
      <c r="B503" s="247" t="s">
        <v>1449</v>
      </c>
      <c r="C503" s="227" t="s">
        <v>115</v>
      </c>
      <c r="D503" s="247">
        <v>28.93</v>
      </c>
      <c r="E503" s="56" t="str">
        <f t="shared" si="35"/>
        <v>SIFÃO EM PVC PARA PIA DE COZINHA OU LAVATÓRIO 1X11/2"</v>
      </c>
      <c r="F503" s="56" t="str">
        <f t="shared" si="36"/>
        <v>UND</v>
      </c>
      <c r="G503">
        <f t="shared" si="37"/>
        <v>38.549999999999997</v>
      </c>
      <c r="H503">
        <f t="shared" si="38"/>
        <v>28.93</v>
      </c>
      <c r="I503">
        <f t="shared" si="39"/>
        <v>28.93</v>
      </c>
    </row>
    <row r="504" spans="1:9">
      <c r="A504" s="385">
        <v>142106</v>
      </c>
      <c r="B504" s="247" t="s">
        <v>1450</v>
      </c>
      <c r="C504" s="227" t="s">
        <v>115</v>
      </c>
      <c r="D504" s="247">
        <v>30.07</v>
      </c>
      <c r="E504" s="56" t="str">
        <f t="shared" si="35"/>
        <v>SIFÃO EM PVC PARA TANQUE 2"</v>
      </c>
      <c r="F504" s="56" t="str">
        <f t="shared" si="36"/>
        <v>UND</v>
      </c>
      <c r="G504">
        <f t="shared" si="37"/>
        <v>40.07</v>
      </c>
      <c r="H504">
        <f t="shared" si="38"/>
        <v>30.07</v>
      </c>
      <c r="I504">
        <f t="shared" si="39"/>
        <v>30.07</v>
      </c>
    </row>
    <row r="505" spans="1:9" ht="30">
      <c r="A505" s="385">
        <v>142107</v>
      </c>
      <c r="B505" s="247" t="s">
        <v>1451</v>
      </c>
      <c r="C505" s="227" t="s">
        <v>115</v>
      </c>
      <c r="D505" s="247">
        <v>63.82</v>
      </c>
      <c r="E505" s="56" t="str">
        <f t="shared" si="35"/>
        <v>RALO SIFONADO EM PVC 100X100MM, COM GRELHA PVC</v>
      </c>
      <c r="F505" s="56" t="str">
        <f t="shared" si="36"/>
        <v>UND</v>
      </c>
      <c r="G505">
        <f t="shared" si="37"/>
        <v>85.04</v>
      </c>
      <c r="H505">
        <f t="shared" si="38"/>
        <v>63.82</v>
      </c>
      <c r="I505">
        <f t="shared" si="39"/>
        <v>63.82</v>
      </c>
    </row>
    <row r="506" spans="1:9" ht="30">
      <c r="A506" s="385">
        <v>142109</v>
      </c>
      <c r="B506" s="247" t="s">
        <v>1452</v>
      </c>
      <c r="C506" s="227" t="s">
        <v>115</v>
      </c>
      <c r="D506" s="247">
        <v>63.29</v>
      </c>
      <c r="E506" s="56" t="str">
        <f t="shared" si="35"/>
        <v>RALO SECO EM PVC 100X100MM, COM GRELHA EM PVC</v>
      </c>
      <c r="F506" s="56" t="str">
        <f t="shared" si="36"/>
        <v>UND</v>
      </c>
      <c r="G506">
        <f t="shared" si="37"/>
        <v>84.33</v>
      </c>
      <c r="H506">
        <f t="shared" si="38"/>
        <v>63.29</v>
      </c>
      <c r="I506">
        <f t="shared" si="39"/>
        <v>63.29</v>
      </c>
    </row>
    <row r="507" spans="1:9" ht="45">
      <c r="A507" s="385">
        <v>142111</v>
      </c>
      <c r="B507" s="247" t="s">
        <v>1453</v>
      </c>
      <c r="C507" s="227" t="s">
        <v>115</v>
      </c>
      <c r="D507" s="247">
        <v>126.44</v>
      </c>
      <c r="E507" s="56" t="str">
        <f t="shared" si="35"/>
        <v>CAIXA SIFONADA EM PVC, DIÂM. 150MM, COM GRELHA E PORTA GRELHA QUADRADOS, EM AÇO INOX</v>
      </c>
      <c r="F507" s="56" t="str">
        <f t="shared" si="36"/>
        <v>UND</v>
      </c>
      <c r="G507">
        <f t="shared" si="37"/>
        <v>168.48</v>
      </c>
      <c r="H507">
        <f t="shared" si="38"/>
        <v>126.44</v>
      </c>
      <c r="I507">
        <f t="shared" si="39"/>
        <v>126.44</v>
      </c>
    </row>
    <row r="508" spans="1:9" ht="30">
      <c r="A508" s="385">
        <v>142112</v>
      </c>
      <c r="B508" s="247" t="s">
        <v>1454</v>
      </c>
      <c r="C508" s="227" t="s">
        <v>115</v>
      </c>
      <c r="D508" s="247">
        <v>73.989999999999995</v>
      </c>
      <c r="E508" s="56" t="str">
        <f t="shared" si="35"/>
        <v>CAIXA SECA EM PVC, DIÂM. 100MM, COM GRELHA E PORTA GRELHA QUADRADOS, EM AÇO INOX</v>
      </c>
      <c r="F508" s="56" t="str">
        <f t="shared" si="36"/>
        <v>UND</v>
      </c>
      <c r="G508">
        <f t="shared" si="37"/>
        <v>98.59</v>
      </c>
      <c r="H508">
        <f t="shared" si="38"/>
        <v>73.989999999999995</v>
      </c>
      <c r="I508">
        <f t="shared" si="39"/>
        <v>73.989999999999995</v>
      </c>
    </row>
    <row r="509" spans="1:9" ht="30">
      <c r="A509" s="385">
        <v>142114</v>
      </c>
      <c r="B509" s="247" t="s">
        <v>1455</v>
      </c>
      <c r="C509" s="227" t="s">
        <v>115</v>
      </c>
      <c r="D509" s="247">
        <v>12.48</v>
      </c>
      <c r="E509" s="56" t="str">
        <f t="shared" si="35"/>
        <v>TAMPA PARA CAIXA SIFONADA, EM PVC, DE 150X150MM</v>
      </c>
      <c r="F509" s="56" t="str">
        <f t="shared" si="36"/>
        <v>UND</v>
      </c>
      <c r="G509">
        <f t="shared" si="37"/>
        <v>16.63</v>
      </c>
      <c r="H509">
        <f t="shared" si="38"/>
        <v>12.48</v>
      </c>
      <c r="I509">
        <f t="shared" si="39"/>
        <v>12.48</v>
      </c>
    </row>
    <row r="510" spans="1:9" ht="30">
      <c r="A510" s="385">
        <v>142115</v>
      </c>
      <c r="B510" s="247" t="s">
        <v>1456</v>
      </c>
      <c r="C510" s="227" t="s">
        <v>115</v>
      </c>
      <c r="D510" s="247">
        <v>41.71</v>
      </c>
      <c r="E510" s="56" t="str">
        <f t="shared" si="35"/>
        <v>TAMPA PARA CAIXA SIFONADA, EM AÇO INOX, DE 150X150MM</v>
      </c>
      <c r="F510" s="56" t="str">
        <f t="shared" si="36"/>
        <v>UND</v>
      </c>
      <c r="G510">
        <f t="shared" si="37"/>
        <v>55.58</v>
      </c>
      <c r="H510">
        <f t="shared" si="38"/>
        <v>41.71</v>
      </c>
      <c r="I510">
        <f t="shared" si="39"/>
        <v>41.71</v>
      </c>
    </row>
    <row r="511" spans="1:9">
      <c r="A511" s="385">
        <v>142116</v>
      </c>
      <c r="B511" s="247" t="s">
        <v>1457</v>
      </c>
      <c r="C511" s="227" t="s">
        <v>115</v>
      </c>
      <c r="D511" s="247">
        <v>9.0399999999999991</v>
      </c>
      <c r="E511" s="56" t="str">
        <f t="shared" si="35"/>
        <v>TAMPA PARA RALO, EM PVC, DE 100X100MM</v>
      </c>
      <c r="F511" s="56" t="str">
        <f t="shared" si="36"/>
        <v>UND</v>
      </c>
      <c r="G511">
        <f t="shared" si="37"/>
        <v>12.05</v>
      </c>
      <c r="H511">
        <f t="shared" si="38"/>
        <v>9.0399999999999991</v>
      </c>
      <c r="I511">
        <f t="shared" si="39"/>
        <v>9.0399999999999991</v>
      </c>
    </row>
    <row r="512" spans="1:9" ht="30">
      <c r="A512" s="385">
        <v>142117</v>
      </c>
      <c r="B512" s="247" t="s">
        <v>1458</v>
      </c>
      <c r="C512" s="227" t="s">
        <v>115</v>
      </c>
      <c r="D512" s="247">
        <v>28.38</v>
      </c>
      <c r="E512" s="56" t="str">
        <f t="shared" si="35"/>
        <v>TAMPA PARA RALO, EM AÇO INOX, DE 100X100MM</v>
      </c>
      <c r="F512" s="56" t="str">
        <f t="shared" si="36"/>
        <v>UND</v>
      </c>
      <c r="G512">
        <f t="shared" si="37"/>
        <v>37.82</v>
      </c>
      <c r="H512">
        <f t="shared" si="38"/>
        <v>28.38</v>
      </c>
      <c r="I512">
        <f t="shared" si="39"/>
        <v>28.38</v>
      </c>
    </row>
    <row r="513" spans="1:9">
      <c r="A513" s="385">
        <v>142118</v>
      </c>
      <c r="B513" s="247" t="s">
        <v>1459</v>
      </c>
      <c r="C513" s="227" t="s">
        <v>115</v>
      </c>
      <c r="D513" s="247">
        <v>17.45</v>
      </c>
      <c r="E513" s="56" t="str">
        <f t="shared" ref="E513:E576" si="40">UPPER(B513)</f>
        <v>ENGATE FLEXÍVEL DE PVC PARA LAVATÓRIO</v>
      </c>
      <c r="F513" s="56" t="str">
        <f t="shared" ref="F513:F576" si="41">UPPER(C513)</f>
        <v>UND</v>
      </c>
      <c r="G513">
        <f t="shared" si="37"/>
        <v>23.25</v>
      </c>
      <c r="H513">
        <f t="shared" si="38"/>
        <v>17.45</v>
      </c>
      <c r="I513">
        <f t="shared" si="39"/>
        <v>17.45</v>
      </c>
    </row>
    <row r="514" spans="1:9">
      <c r="A514" s="385">
        <v>142119</v>
      </c>
      <c r="B514" s="247" t="s">
        <v>1460</v>
      </c>
      <c r="C514" s="227" t="s">
        <v>115</v>
      </c>
      <c r="D514" s="247">
        <v>102.76</v>
      </c>
      <c r="E514" s="56" t="str">
        <f t="shared" si="40"/>
        <v>TORNEIRA DE BÓIA DE PVC, DIÂM. 3/4" (20MM)</v>
      </c>
      <c r="F514" s="56" t="str">
        <f t="shared" si="41"/>
        <v>UND</v>
      </c>
      <c r="G514">
        <f t="shared" si="37"/>
        <v>136.93</v>
      </c>
      <c r="H514">
        <f t="shared" si="38"/>
        <v>102.76</v>
      </c>
      <c r="I514">
        <f t="shared" si="39"/>
        <v>102.76</v>
      </c>
    </row>
    <row r="515" spans="1:9">
      <c r="A515" s="385">
        <v>142120</v>
      </c>
      <c r="B515" s="247" t="s">
        <v>1461</v>
      </c>
      <c r="C515" s="227" t="s">
        <v>115</v>
      </c>
      <c r="D515" s="247">
        <v>150.63</v>
      </c>
      <c r="E515" s="56" t="str">
        <f t="shared" si="40"/>
        <v>TORNEIRA DE BÓIA DE PVC, DIÂM. 1" (25MM)</v>
      </c>
      <c r="F515" s="56" t="str">
        <f t="shared" si="41"/>
        <v>UND</v>
      </c>
      <c r="G515">
        <f t="shared" si="37"/>
        <v>200.71</v>
      </c>
      <c r="H515">
        <f t="shared" si="38"/>
        <v>150.63</v>
      </c>
      <c r="I515">
        <f t="shared" si="39"/>
        <v>150.63</v>
      </c>
    </row>
    <row r="516" spans="1:9">
      <c r="A516" s="385">
        <v>142121</v>
      </c>
      <c r="B516" s="247" t="s">
        <v>1462</v>
      </c>
      <c r="C516" s="227" t="s">
        <v>115</v>
      </c>
      <c r="D516" s="247">
        <v>241.9</v>
      </c>
      <c r="E516" s="56" t="str">
        <f t="shared" si="40"/>
        <v>TORNEIRA DE BÓIA DE PVC, DIÂM. 11/4" (32MM)</v>
      </c>
      <c r="F516" s="56" t="str">
        <f t="shared" si="41"/>
        <v>UND</v>
      </c>
      <c r="G516">
        <f t="shared" si="37"/>
        <v>322.33</v>
      </c>
      <c r="H516">
        <f t="shared" si="38"/>
        <v>241.9</v>
      </c>
      <c r="I516">
        <f t="shared" si="39"/>
        <v>241.9</v>
      </c>
    </row>
    <row r="517" spans="1:9">
      <c r="A517" s="385">
        <v>142122</v>
      </c>
      <c r="B517" s="247" t="s">
        <v>2739</v>
      </c>
      <c r="C517" s="227" t="s">
        <v>115</v>
      </c>
      <c r="D517" s="247">
        <v>90.93</v>
      </c>
      <c r="E517" s="56" t="str">
        <f t="shared" si="40"/>
        <v>AUTOMÁTICO DE BÓIA, DUAS FUNÇÕES 25A</v>
      </c>
      <c r="F517" s="56" t="str">
        <f t="shared" si="41"/>
        <v>UND</v>
      </c>
      <c r="G517">
        <f t="shared" si="37"/>
        <v>121.16</v>
      </c>
      <c r="H517">
        <f t="shared" si="38"/>
        <v>90.93</v>
      </c>
      <c r="I517">
        <f t="shared" si="39"/>
        <v>90.93</v>
      </c>
    </row>
    <row r="518" spans="1:9" ht="30">
      <c r="A518" s="385">
        <v>142123</v>
      </c>
      <c r="B518" s="247" t="s">
        <v>18100</v>
      </c>
      <c r="C518" s="227" t="s">
        <v>115</v>
      </c>
      <c r="D518" s="247">
        <v>18.14</v>
      </c>
      <c r="E518" s="56" t="str">
        <f t="shared" si="40"/>
        <v>ADAPTADOR DE PVC COM FLANGES LIVRES PARA CAIXA DÁGUA DE 20MMX1/2"</v>
      </c>
      <c r="F518" s="56" t="str">
        <f t="shared" si="41"/>
        <v>UND</v>
      </c>
      <c r="G518">
        <f t="shared" si="37"/>
        <v>24.17</v>
      </c>
      <c r="H518">
        <f t="shared" si="38"/>
        <v>18.14</v>
      </c>
      <c r="I518">
        <f t="shared" si="39"/>
        <v>18.14</v>
      </c>
    </row>
    <row r="519" spans="1:9" ht="30">
      <c r="A519" s="385">
        <v>142124</v>
      </c>
      <c r="B519" s="247" t="s">
        <v>18101</v>
      </c>
      <c r="C519" s="227" t="s">
        <v>115</v>
      </c>
      <c r="D519" s="247">
        <v>20.92</v>
      </c>
      <c r="E519" s="56" t="str">
        <f t="shared" si="40"/>
        <v>ADAPTADOR DE PVC COM FLANGES LIVRES PARA CAIXA DÁGUA DE 25MMX3/4"</v>
      </c>
      <c r="F519" s="56" t="str">
        <f t="shared" si="41"/>
        <v>UND</v>
      </c>
      <c r="G519">
        <f t="shared" si="37"/>
        <v>27.88</v>
      </c>
      <c r="H519">
        <f t="shared" si="38"/>
        <v>20.92</v>
      </c>
      <c r="I519">
        <f t="shared" si="39"/>
        <v>20.92</v>
      </c>
    </row>
    <row r="520" spans="1:9" ht="30">
      <c r="A520" s="385">
        <v>142125</v>
      </c>
      <c r="B520" s="247" t="s">
        <v>18102</v>
      </c>
      <c r="C520" s="227" t="s">
        <v>115</v>
      </c>
      <c r="D520" s="247">
        <v>31.52</v>
      </c>
      <c r="E520" s="56" t="str">
        <f t="shared" si="40"/>
        <v>ADAPTADOR DE PVC COM FLANGES LIVRES PARA CAIXA DÁGUA DE 32MMX1"</v>
      </c>
      <c r="F520" s="56" t="str">
        <f t="shared" si="41"/>
        <v>UND</v>
      </c>
      <c r="G520">
        <f t="shared" ref="G520:G583" si="42">ROUND(H520*(1+$G$1),2)</f>
        <v>42</v>
      </c>
      <c r="H520">
        <f t="shared" ref="H520:H583" si="43">I520</f>
        <v>31.52</v>
      </c>
      <c r="I520">
        <f t="shared" ref="I520:I583" si="44">ROUND(D520/(1+$E$1),2)</f>
        <v>31.52</v>
      </c>
    </row>
    <row r="521" spans="1:9" ht="45">
      <c r="A521" s="385">
        <v>1422</v>
      </c>
      <c r="B521" s="247" t="s">
        <v>1463</v>
      </c>
      <c r="C521" s="227"/>
      <c r="D521" s="247"/>
      <c r="E521" s="56" t="str">
        <f t="shared" si="40"/>
        <v>ABERTURA E FECHAMENTO DE RASGOS (INCLUSIVE PREPARO E APLICAÇÃO DE ARGAMASSA)</v>
      </c>
      <c r="F521" s="56" t="str">
        <f t="shared" si="41"/>
        <v/>
      </c>
      <c r="G521">
        <f t="shared" si="42"/>
        <v>0</v>
      </c>
      <c r="H521">
        <f t="shared" si="43"/>
        <v>0</v>
      </c>
      <c r="I521">
        <f t="shared" si="44"/>
        <v>0</v>
      </c>
    </row>
    <row r="522" spans="1:9" ht="45">
      <c r="A522" s="384">
        <v>142201</v>
      </c>
      <c r="B522" s="246" t="s">
        <v>1464</v>
      </c>
      <c r="C522" s="227" t="s">
        <v>112</v>
      </c>
      <c r="D522" s="247">
        <v>12.23</v>
      </c>
      <c r="E522" s="56" t="str">
        <f t="shared" si="40"/>
        <v>ABERTURA E FECHAMENTO DE RASGOS EM ALVENARIA, PARA PASSAGEM DE TUBULAÇÕES, DIÂM. 1/2" A 1"</v>
      </c>
      <c r="F522" s="56" t="str">
        <f t="shared" si="41"/>
        <v>M</v>
      </c>
      <c r="G522">
        <f t="shared" si="42"/>
        <v>16.3</v>
      </c>
      <c r="H522">
        <f t="shared" si="43"/>
        <v>12.23</v>
      </c>
      <c r="I522">
        <f t="shared" si="44"/>
        <v>12.23</v>
      </c>
    </row>
    <row r="523" spans="1:9" ht="45">
      <c r="A523" s="385">
        <v>142202</v>
      </c>
      <c r="B523" s="247" t="s">
        <v>1465</v>
      </c>
      <c r="C523" s="227" t="s">
        <v>112</v>
      </c>
      <c r="D523" s="247">
        <v>18.34</v>
      </c>
      <c r="E523" s="56" t="str">
        <f t="shared" si="40"/>
        <v>ABERTURA E FECHAMENTO DE RASGOS EM ALVENARIA, PARA PASSAGEM DE TUBULAÇÕES, DIÂM. 11/4" A 2"</v>
      </c>
      <c r="F523" s="56" t="str">
        <f t="shared" si="41"/>
        <v>M</v>
      </c>
      <c r="G523">
        <f t="shared" si="42"/>
        <v>24.44</v>
      </c>
      <c r="H523">
        <f t="shared" si="43"/>
        <v>18.34</v>
      </c>
      <c r="I523">
        <f t="shared" si="44"/>
        <v>18.34</v>
      </c>
    </row>
    <row r="524" spans="1:9" ht="45">
      <c r="A524" s="385">
        <v>142203</v>
      </c>
      <c r="B524" s="247" t="s">
        <v>1466</v>
      </c>
      <c r="C524" s="227" t="s">
        <v>112</v>
      </c>
      <c r="D524" s="247">
        <v>27.62</v>
      </c>
      <c r="E524" s="56" t="str">
        <f t="shared" si="40"/>
        <v>ABERTURA E FECHAMENTO DE RASGOS EM ALVENARIA, PARA PASSAGEM DE TUBULAÇÕES, DIÂM. 21/2 A 4"</v>
      </c>
      <c r="F524" s="56" t="str">
        <f t="shared" si="41"/>
        <v>M</v>
      </c>
      <c r="G524">
        <f t="shared" si="42"/>
        <v>36.799999999999997</v>
      </c>
      <c r="H524">
        <f t="shared" si="43"/>
        <v>27.62</v>
      </c>
      <c r="I524">
        <f t="shared" si="44"/>
        <v>27.62</v>
      </c>
    </row>
    <row r="525" spans="1:9" ht="45">
      <c r="A525" s="385">
        <v>142204</v>
      </c>
      <c r="B525" s="247" t="s">
        <v>1467</v>
      </c>
      <c r="C525" s="227" t="s">
        <v>112</v>
      </c>
      <c r="D525" s="247">
        <v>23.32</v>
      </c>
      <c r="E525" s="56" t="str">
        <f t="shared" si="40"/>
        <v>ABERTURA E FECHAMENTO DE RASGOS EM CONCRETO, PARA PASSAGEM DE TUBULAÇÕES, DIÂM. 1/2" A 1"</v>
      </c>
      <c r="F525" s="56" t="str">
        <f t="shared" si="41"/>
        <v>M</v>
      </c>
      <c r="G525">
        <f t="shared" si="42"/>
        <v>31.07</v>
      </c>
      <c r="H525">
        <f t="shared" si="43"/>
        <v>23.32</v>
      </c>
      <c r="I525">
        <f t="shared" si="44"/>
        <v>23.32</v>
      </c>
    </row>
    <row r="526" spans="1:9" ht="45">
      <c r="A526" s="385">
        <v>142205</v>
      </c>
      <c r="B526" s="247" t="s">
        <v>1468</v>
      </c>
      <c r="C526" s="227" t="s">
        <v>112</v>
      </c>
      <c r="D526" s="247">
        <v>35.54</v>
      </c>
      <c r="E526" s="56" t="str">
        <f t="shared" si="40"/>
        <v>ABERTURA E FECHAMENTO DE RASGOS EM CONCRETO, PARA PASSAGEM DE TUBULAÇÕES, DIÂM. 11/4" A 2"</v>
      </c>
      <c r="F526" s="56" t="str">
        <f t="shared" si="41"/>
        <v>M</v>
      </c>
      <c r="G526">
        <f t="shared" si="42"/>
        <v>47.36</v>
      </c>
      <c r="H526">
        <f t="shared" si="43"/>
        <v>35.54</v>
      </c>
      <c r="I526">
        <f t="shared" si="44"/>
        <v>35.54</v>
      </c>
    </row>
    <row r="527" spans="1:9" ht="45">
      <c r="A527" s="385">
        <v>142206</v>
      </c>
      <c r="B527" s="247" t="s">
        <v>1469</v>
      </c>
      <c r="C527" s="227" t="s">
        <v>112</v>
      </c>
      <c r="D527" s="247">
        <v>51.71</v>
      </c>
      <c r="E527" s="56" t="str">
        <f t="shared" si="40"/>
        <v>ABERTURA E FECHAMENTO DE RASGOS EM CONCRETO, PARA PASSAGEM DE TUBULAÇÕES, DIÂM. 2 1/2"A 4"</v>
      </c>
      <c r="F527" s="56" t="str">
        <f t="shared" si="41"/>
        <v>M</v>
      </c>
      <c r="G527">
        <f t="shared" si="42"/>
        <v>68.900000000000006</v>
      </c>
      <c r="H527">
        <f t="shared" si="43"/>
        <v>51.71</v>
      </c>
      <c r="I527">
        <f t="shared" si="44"/>
        <v>51.71</v>
      </c>
    </row>
    <row r="528" spans="1:9">
      <c r="A528" s="385">
        <v>1423</v>
      </c>
      <c r="B528" s="247" t="s">
        <v>1246</v>
      </c>
      <c r="C528" s="227"/>
      <c r="D528" s="247"/>
      <c r="E528" s="56" t="str">
        <f t="shared" si="40"/>
        <v>REVISÕES E REPAROS</v>
      </c>
      <c r="F528" s="56" t="str">
        <f t="shared" si="41"/>
        <v/>
      </c>
      <c r="G528">
        <f t="shared" si="42"/>
        <v>0</v>
      </c>
      <c r="H528">
        <f t="shared" si="43"/>
        <v>0</v>
      </c>
      <c r="I528">
        <f t="shared" si="44"/>
        <v>0</v>
      </c>
    </row>
    <row r="529" spans="1:9">
      <c r="A529" s="384">
        <v>142301</v>
      </c>
      <c r="B529" s="246" t="s">
        <v>1470</v>
      </c>
      <c r="C529" s="227" t="s">
        <v>115</v>
      </c>
      <c r="D529" s="247">
        <v>20.97</v>
      </c>
      <c r="E529" s="56" t="str">
        <f t="shared" si="40"/>
        <v>REVISÕES E REPAROS EM TORNEIRAS E REGISTROS</v>
      </c>
      <c r="F529" s="56" t="str">
        <f t="shared" si="41"/>
        <v>UND</v>
      </c>
      <c r="G529">
        <f t="shared" si="42"/>
        <v>27.94</v>
      </c>
      <c r="H529">
        <f t="shared" si="43"/>
        <v>20.97</v>
      </c>
      <c r="I529">
        <f t="shared" si="44"/>
        <v>20.97</v>
      </c>
    </row>
    <row r="530" spans="1:9">
      <c r="A530" s="385">
        <v>142302</v>
      </c>
      <c r="B530" s="247" t="s">
        <v>1471</v>
      </c>
      <c r="C530" s="227" t="s">
        <v>115</v>
      </c>
      <c r="D530" s="247">
        <v>29.35</v>
      </c>
      <c r="E530" s="56" t="str">
        <f t="shared" si="40"/>
        <v>REVISÕES E REPAROS EM CAIXAS DE DESCARGA</v>
      </c>
      <c r="F530" s="56" t="str">
        <f t="shared" si="41"/>
        <v>UND</v>
      </c>
      <c r="G530">
        <f t="shared" si="42"/>
        <v>39.11</v>
      </c>
      <c r="H530">
        <f t="shared" si="43"/>
        <v>29.35</v>
      </c>
      <c r="I530">
        <f t="shared" si="44"/>
        <v>29.35</v>
      </c>
    </row>
    <row r="531" spans="1:9">
      <c r="A531" s="385">
        <v>142303</v>
      </c>
      <c r="B531" s="247" t="s">
        <v>1472</v>
      </c>
      <c r="C531" s="227" t="s">
        <v>115</v>
      </c>
      <c r="D531" s="247">
        <v>20.97</v>
      </c>
      <c r="E531" s="56" t="str">
        <f t="shared" si="40"/>
        <v>REVISÕES E REPAROS EM TORNEIRAS DE BÓIA</v>
      </c>
      <c r="F531" s="56" t="str">
        <f t="shared" si="41"/>
        <v>UND</v>
      </c>
      <c r="G531">
        <f t="shared" si="42"/>
        <v>27.94</v>
      </c>
      <c r="H531">
        <f t="shared" si="43"/>
        <v>20.97</v>
      </c>
      <c r="I531">
        <f t="shared" si="44"/>
        <v>20.97</v>
      </c>
    </row>
    <row r="532" spans="1:9" ht="30">
      <c r="A532" s="385">
        <v>142304</v>
      </c>
      <c r="B532" s="247" t="s">
        <v>1473</v>
      </c>
      <c r="C532" s="227" t="s">
        <v>115</v>
      </c>
      <c r="D532" s="247">
        <v>28.48</v>
      </c>
      <c r="E532" s="56" t="str">
        <f t="shared" si="40"/>
        <v>FORNECIMENTO DE DUREPOX PARA REPAROS (250G)</v>
      </c>
      <c r="F532" s="56" t="str">
        <f t="shared" si="41"/>
        <v>UND</v>
      </c>
      <c r="G532">
        <f t="shared" si="42"/>
        <v>37.950000000000003</v>
      </c>
      <c r="H532">
        <f t="shared" si="43"/>
        <v>28.48</v>
      </c>
      <c r="I532">
        <f t="shared" si="44"/>
        <v>28.48</v>
      </c>
    </row>
    <row r="533" spans="1:9">
      <c r="A533" s="385">
        <v>15</v>
      </c>
      <c r="B533" s="247" t="s">
        <v>1474</v>
      </c>
      <c r="C533" s="227"/>
      <c r="D533" s="247"/>
      <c r="E533" s="56" t="str">
        <f t="shared" si="40"/>
        <v>INSTALAÇÕES ELÉTRICAS</v>
      </c>
      <c r="F533" s="56" t="str">
        <f t="shared" si="41"/>
        <v/>
      </c>
      <c r="G533">
        <f t="shared" si="42"/>
        <v>0</v>
      </c>
      <c r="H533">
        <f t="shared" si="43"/>
        <v>0</v>
      </c>
      <c r="I533">
        <f t="shared" si="44"/>
        <v>0</v>
      </c>
    </row>
    <row r="534" spans="1:9">
      <c r="A534" s="384">
        <v>1501</v>
      </c>
      <c r="B534" s="246" t="s">
        <v>1475</v>
      </c>
      <c r="C534" s="227"/>
      <c r="D534" s="247"/>
      <c r="E534" s="56" t="str">
        <f t="shared" si="40"/>
        <v>PADRÃO DE ENTRADA</v>
      </c>
      <c r="F534" s="56" t="str">
        <f t="shared" si="41"/>
        <v/>
      </c>
      <c r="G534">
        <f t="shared" si="42"/>
        <v>0</v>
      </c>
      <c r="H534">
        <f t="shared" si="43"/>
        <v>0</v>
      </c>
      <c r="I534">
        <f t="shared" si="44"/>
        <v>0</v>
      </c>
    </row>
    <row r="535" spans="1:9" ht="90">
      <c r="A535" s="384">
        <v>150122</v>
      </c>
      <c r="B535" s="246" t="s">
        <v>1476</v>
      </c>
      <c r="C535" s="227" t="s">
        <v>115</v>
      </c>
      <c r="D535" s="247">
        <v>1439.95</v>
      </c>
      <c r="E535" s="56" t="str">
        <f t="shared" si="40"/>
        <v>MURETA DE MEDIÇÃO UTILIZANDO ARG. CIMENTO, CAL E AREIA, DIMENSÕES 1100X2000X200MM, COM PILARES E CINTAS, REVESTIDO COM CHAPISCO E REBOCO, INCLUSIVE PINTURA EMASSAMENTO E PINTURA ACRÍLICA A TRÊS DEMÃOS, EXCLUSIVE COBERTURA</v>
      </c>
      <c r="F535" s="56" t="str">
        <f t="shared" si="41"/>
        <v>UND</v>
      </c>
      <c r="G535">
        <f t="shared" si="42"/>
        <v>1918.73</v>
      </c>
      <c r="H535">
        <f t="shared" si="43"/>
        <v>1439.95</v>
      </c>
      <c r="I535">
        <f t="shared" si="44"/>
        <v>1439.95</v>
      </c>
    </row>
    <row r="536" spans="1:9" ht="90">
      <c r="A536" s="385">
        <v>150123</v>
      </c>
      <c r="B536" s="247" t="s">
        <v>1477</v>
      </c>
      <c r="C536" s="227" t="s">
        <v>115</v>
      </c>
      <c r="D536" s="629">
        <v>2665.74</v>
      </c>
      <c r="E536" s="56" t="str">
        <f t="shared" si="40"/>
        <v>MURETA DE MEDIÇÃO UTILIZANDO ARG. CIMENTO, CAL E AREIA, DIMENSÕES 1500X2200X400MM, REVESTIDO COM CHAPISCO E REBOCO, INCLUSIVE PINTURA EMASSAMENTO, PINTURA ACRÍLICA A TRÊS DEMÃOS E COBERTURA EM TELHA CERÂMICA</v>
      </c>
      <c r="F536" s="56" t="str">
        <f t="shared" si="41"/>
        <v>UND</v>
      </c>
      <c r="G536">
        <f t="shared" si="42"/>
        <v>3552.1</v>
      </c>
      <c r="H536">
        <f t="shared" si="43"/>
        <v>2665.74</v>
      </c>
      <c r="I536">
        <f t="shared" si="44"/>
        <v>2665.74</v>
      </c>
    </row>
    <row r="537" spans="1:9">
      <c r="A537" s="385">
        <v>1503</v>
      </c>
      <c r="B537" s="247" t="s">
        <v>1478</v>
      </c>
      <c r="C537" s="227"/>
      <c r="D537" s="629"/>
      <c r="E537" s="56" t="str">
        <f t="shared" si="40"/>
        <v>QUADRO DE DISTRIBUIÇÃO</v>
      </c>
      <c r="F537" s="56" t="str">
        <f t="shared" si="41"/>
        <v/>
      </c>
      <c r="G537">
        <f t="shared" si="42"/>
        <v>0</v>
      </c>
      <c r="H537">
        <f t="shared" si="43"/>
        <v>0</v>
      </c>
      <c r="I537">
        <f t="shared" si="44"/>
        <v>0</v>
      </c>
    </row>
    <row r="538" spans="1:9" ht="45">
      <c r="A538" s="384">
        <v>150302</v>
      </c>
      <c r="B538" s="246" t="s">
        <v>17240</v>
      </c>
      <c r="C538" s="227" t="s">
        <v>115</v>
      </c>
      <c r="D538" s="247">
        <v>224.28</v>
      </c>
      <c r="E538" s="56" t="str">
        <f t="shared" si="40"/>
        <v>QUADRO DE DISTRIBUIÇÃO EM PVC PARA 06 CIRCUITOS, INCLUSIVE 4 DISJUNTORES MONOPOLARES DE 15A</v>
      </c>
      <c r="F538" s="56" t="str">
        <f t="shared" si="41"/>
        <v>UND</v>
      </c>
      <c r="G538">
        <f t="shared" si="42"/>
        <v>298.85000000000002</v>
      </c>
      <c r="H538">
        <f t="shared" si="43"/>
        <v>224.28</v>
      </c>
      <c r="I538">
        <f t="shared" si="44"/>
        <v>224.28</v>
      </c>
    </row>
    <row r="539" spans="1:9" ht="45">
      <c r="A539" s="385">
        <v>150306</v>
      </c>
      <c r="B539" s="247" t="s">
        <v>17241</v>
      </c>
      <c r="C539" s="227" t="s">
        <v>115</v>
      </c>
      <c r="D539" s="247">
        <v>216.21</v>
      </c>
      <c r="E539" s="56" t="str">
        <f t="shared" si="40"/>
        <v>QUADRO DE DISTRIBUIÇÃO DE ENERGIA EM PVC, DE EMBUTIR, COM 12 DIVISÕES MODULARES COM BARRAMENTO</v>
      </c>
      <c r="F539" s="56" t="str">
        <f t="shared" si="41"/>
        <v>UND</v>
      </c>
      <c r="G539">
        <f t="shared" si="42"/>
        <v>288.10000000000002</v>
      </c>
      <c r="H539">
        <f t="shared" si="43"/>
        <v>216.21</v>
      </c>
      <c r="I539">
        <f t="shared" si="44"/>
        <v>216.21</v>
      </c>
    </row>
    <row r="540" spans="1:9" ht="45">
      <c r="A540" s="385">
        <v>150307</v>
      </c>
      <c r="B540" s="247" t="s">
        <v>1479</v>
      </c>
      <c r="C540" s="227" t="s">
        <v>115</v>
      </c>
      <c r="D540" s="247">
        <v>533.95000000000005</v>
      </c>
      <c r="E540" s="56" t="str">
        <f t="shared" si="40"/>
        <v>QUADRO DE DISTRIBUIÇÃO DE ENERGIA, DE EMBUTIR, COM 18 DIVISÕES MODULARES, COM BARRAMENTO</v>
      </c>
      <c r="F540" s="56" t="str">
        <f t="shared" si="41"/>
        <v>UND</v>
      </c>
      <c r="G540">
        <f t="shared" si="42"/>
        <v>711.49</v>
      </c>
      <c r="H540">
        <f t="shared" si="43"/>
        <v>533.95000000000005</v>
      </c>
      <c r="I540">
        <f t="shared" si="44"/>
        <v>533.95000000000005</v>
      </c>
    </row>
    <row r="541" spans="1:9" ht="45">
      <c r="A541" s="385">
        <v>150308</v>
      </c>
      <c r="B541" s="247" t="s">
        <v>1480</v>
      </c>
      <c r="C541" s="227" t="s">
        <v>115</v>
      </c>
      <c r="D541" s="247">
        <v>562.35</v>
      </c>
      <c r="E541" s="56" t="str">
        <f t="shared" si="40"/>
        <v>QUADRO DE DISTRIBUIÇÃO DE ENERGIA, DE EMBUTIR, COM 24 DIVISÕES MODULARES, COM BARRAMENTO</v>
      </c>
      <c r="F541" s="56" t="str">
        <f t="shared" si="41"/>
        <v>UND</v>
      </c>
      <c r="G541">
        <f t="shared" si="42"/>
        <v>749.33</v>
      </c>
      <c r="H541">
        <f t="shared" si="43"/>
        <v>562.35</v>
      </c>
      <c r="I541">
        <f t="shared" si="44"/>
        <v>562.35</v>
      </c>
    </row>
    <row r="542" spans="1:9" ht="45">
      <c r="A542" s="385">
        <v>150309</v>
      </c>
      <c r="B542" s="247" t="s">
        <v>1481</v>
      </c>
      <c r="C542" s="227" t="s">
        <v>115</v>
      </c>
      <c r="D542" s="247">
        <v>633.37</v>
      </c>
      <c r="E542" s="56" t="str">
        <f t="shared" si="40"/>
        <v>QUADRO DE DISTRIBUIÇÃO DE ENERGIA, DE EMBUTIR, COM 32 DIVISÕES MODULARES, COM BARRAMENTO</v>
      </c>
      <c r="F542" s="56" t="str">
        <f t="shared" si="41"/>
        <v>UND</v>
      </c>
      <c r="G542">
        <f t="shared" si="42"/>
        <v>843.97</v>
      </c>
      <c r="H542">
        <f t="shared" si="43"/>
        <v>633.37</v>
      </c>
      <c r="I542">
        <f t="shared" si="44"/>
        <v>633.37</v>
      </c>
    </row>
    <row r="543" spans="1:9">
      <c r="A543" s="385">
        <v>150310</v>
      </c>
      <c r="B543" s="247" t="s">
        <v>1482</v>
      </c>
      <c r="C543" s="227" t="s">
        <v>115</v>
      </c>
      <c r="D543" s="247">
        <v>100.27</v>
      </c>
      <c r="E543" s="56" t="str">
        <f t="shared" si="40"/>
        <v>CAIXA DE DISTRIBUIÇÃO 20X20X15 CM</v>
      </c>
      <c r="F543" s="56" t="str">
        <f t="shared" si="41"/>
        <v>UND</v>
      </c>
      <c r="G543">
        <f t="shared" si="42"/>
        <v>133.61000000000001</v>
      </c>
      <c r="H543">
        <f t="shared" si="43"/>
        <v>100.27</v>
      </c>
      <c r="I543">
        <f t="shared" si="44"/>
        <v>100.27</v>
      </c>
    </row>
    <row r="544" spans="1:9" ht="45">
      <c r="A544" s="385">
        <v>150311</v>
      </c>
      <c r="B544" s="247" t="s">
        <v>1483</v>
      </c>
      <c r="C544" s="227" t="s">
        <v>115</v>
      </c>
      <c r="D544" s="247">
        <v>160.1</v>
      </c>
      <c r="E544" s="56" t="str">
        <f t="shared" si="40"/>
        <v>QUADRO DE DISTRIBUIÇÃO DE ENERGIA, DE EMBUTIR, COM 12 DIVISÕES MODULARES, SEM BARRAMENTO</v>
      </c>
      <c r="F544" s="56" t="str">
        <f t="shared" si="41"/>
        <v>UND</v>
      </c>
      <c r="G544">
        <f t="shared" si="42"/>
        <v>213.33</v>
      </c>
      <c r="H544">
        <f t="shared" si="43"/>
        <v>160.1</v>
      </c>
      <c r="I544">
        <f t="shared" si="44"/>
        <v>160.1</v>
      </c>
    </row>
    <row r="545" spans="1:9" ht="45">
      <c r="A545" s="385">
        <v>150312</v>
      </c>
      <c r="B545" s="247" t="s">
        <v>1484</v>
      </c>
      <c r="C545" s="227" t="s">
        <v>115</v>
      </c>
      <c r="D545" s="247">
        <v>117.55</v>
      </c>
      <c r="E545" s="56" t="str">
        <f t="shared" si="40"/>
        <v>QUADRO DE DISTRIBUIÇÃO DE ENERGIA, DE EMBUTIR, COM 3 DIVISÕES MODULARES, SEM BARRAMENTO</v>
      </c>
      <c r="F545" s="56" t="str">
        <f t="shared" si="41"/>
        <v>UND</v>
      </c>
      <c r="G545">
        <f t="shared" si="42"/>
        <v>156.63999999999999</v>
      </c>
      <c r="H545">
        <f t="shared" si="43"/>
        <v>117.55</v>
      </c>
      <c r="I545">
        <f t="shared" si="44"/>
        <v>117.55</v>
      </c>
    </row>
    <row r="546" spans="1:9" ht="45">
      <c r="A546" s="385">
        <v>150313</v>
      </c>
      <c r="B546" s="247" t="s">
        <v>17242</v>
      </c>
      <c r="C546" s="227" t="s">
        <v>115</v>
      </c>
      <c r="D546" s="247">
        <v>133.80000000000001</v>
      </c>
      <c r="E546" s="56" t="str">
        <f t="shared" si="40"/>
        <v>QUADRO DE DISTRIBUIÇÃO DE ENERGIA, DE EMBUTIR, COM 6 DIVISÕES MODULARES, COM BARRAMENTO TRIFÁSICO 100A</v>
      </c>
      <c r="F546" s="56" t="str">
        <f t="shared" si="41"/>
        <v>UND</v>
      </c>
      <c r="G546">
        <f t="shared" si="42"/>
        <v>178.29</v>
      </c>
      <c r="H546">
        <f t="shared" si="43"/>
        <v>133.80000000000001</v>
      </c>
      <c r="I546">
        <f t="shared" si="44"/>
        <v>133.80000000000001</v>
      </c>
    </row>
    <row r="547" spans="1:9" ht="90">
      <c r="A547" s="385">
        <v>150315</v>
      </c>
      <c r="B547" s="247" t="s">
        <v>1485</v>
      </c>
      <c r="C547" s="227" t="s">
        <v>115</v>
      </c>
      <c r="D547" s="247">
        <v>960.47</v>
      </c>
      <c r="E547" s="56" t="str">
        <f t="shared" si="40"/>
        <v>QUADRO DISTRIB. ENERGIA, EMBUTIDO OU SEMI EMBUTIDO, CAPAC. P/ 34 DISJ. DIN, C/BARRAM TRIF. 150A BARRA. NEUTRO E TERRA, FAB. EM CHAPA DE AÇO 12 USG COM PORTA, ESPELHO, TRINCO COM FECHAD CH YALE, REF. QDETG II-34DIN-CEMAR OU EQUIV.</v>
      </c>
      <c r="F547" s="56" t="str">
        <f t="shared" si="41"/>
        <v>UND</v>
      </c>
      <c r="G547">
        <f t="shared" si="42"/>
        <v>1279.83</v>
      </c>
      <c r="H547">
        <f t="shared" si="43"/>
        <v>960.47</v>
      </c>
      <c r="I547">
        <f t="shared" si="44"/>
        <v>960.47</v>
      </c>
    </row>
    <row r="548" spans="1:9" ht="90">
      <c r="A548" s="530">
        <v>150316</v>
      </c>
      <c r="B548" s="247" t="s">
        <v>1486</v>
      </c>
      <c r="C548" s="227" t="s">
        <v>115</v>
      </c>
      <c r="D548" s="629">
        <v>1518.98</v>
      </c>
      <c r="E548" s="56" t="str">
        <f t="shared" si="40"/>
        <v>QUADRO DISTRIB. ENERGIA, EMBUTIDO OU SEMI EMBUTIDO, CAPAC. P/ 44 DISJ. DIN, C/BARRAM TRIF. 150A BARRA. NEUTRO E TERRA, FAB. EM CHAPA DE AÇO 12 USG COM PORTA, ESPELHO, TRINCO COM FECHAD CH YALE, REF. QDETG II-44DIN-CEMAR OU EQUIV.</v>
      </c>
      <c r="F548" s="56" t="str">
        <f t="shared" si="41"/>
        <v>UND</v>
      </c>
      <c r="G548">
        <f t="shared" si="42"/>
        <v>2024.04</v>
      </c>
      <c r="H548">
        <f t="shared" si="43"/>
        <v>1518.98</v>
      </c>
      <c r="I548">
        <f t="shared" si="44"/>
        <v>1518.98</v>
      </c>
    </row>
    <row r="549" spans="1:9" ht="75">
      <c r="A549" s="385">
        <v>150317</v>
      </c>
      <c r="B549" s="247" t="s">
        <v>1487</v>
      </c>
      <c r="C549" s="227" t="s">
        <v>115</v>
      </c>
      <c r="D549" s="629">
        <v>1599.98</v>
      </c>
      <c r="E549" s="56" t="str">
        <f t="shared" si="40"/>
        <v>QUADRO DISTRIB. ENERGIA, EMBUTIDO OU SEMI EMBUTIDO, CAPAC. P/ 56 DISJ. DIN, C/BARRAM TRIF. 225A BARRA. NEUTRO E TERRA, FAB. EM CHAPA DE AÇO 12 USG COM PORTA, ESPELHO, TRINCO COM FECHAD CH</v>
      </c>
      <c r="F549" s="56" t="str">
        <f t="shared" si="41"/>
        <v>UND</v>
      </c>
      <c r="G549">
        <f t="shared" si="42"/>
        <v>2131.9699999999998</v>
      </c>
      <c r="H549">
        <f t="shared" si="43"/>
        <v>1599.98</v>
      </c>
      <c r="I549">
        <f t="shared" si="44"/>
        <v>1599.98</v>
      </c>
    </row>
    <row r="550" spans="1:9">
      <c r="A550" s="385">
        <v>1506</v>
      </c>
      <c r="B550" s="247" t="s">
        <v>1488</v>
      </c>
      <c r="C550" s="227"/>
      <c r="D550" s="629"/>
      <c r="E550" s="56" t="str">
        <f t="shared" si="40"/>
        <v>CAIXAS DE PASSAGEM</v>
      </c>
      <c r="F550" s="56" t="str">
        <f t="shared" si="41"/>
        <v/>
      </c>
      <c r="G550">
        <f t="shared" si="42"/>
        <v>0</v>
      </c>
      <c r="H550">
        <f t="shared" si="43"/>
        <v>0</v>
      </c>
      <c r="I550">
        <f t="shared" si="44"/>
        <v>0</v>
      </c>
    </row>
    <row r="551" spans="1:9" ht="45">
      <c r="A551" s="384">
        <v>150609</v>
      </c>
      <c r="B551" s="246" t="s">
        <v>1489</v>
      </c>
      <c r="C551" s="227" t="s">
        <v>115</v>
      </c>
      <c r="D551" s="247">
        <v>349.91</v>
      </c>
      <c r="E551" s="56" t="str">
        <f t="shared" si="40"/>
        <v>CAIXA PARA MEDIDOR POLIFÁSICO CARGA ATÉ 41000W INCLUSIVE CAIXA PARA DISJUNTOR POLIFÁSICO ATÉ 100A</v>
      </c>
      <c r="F551" s="56" t="str">
        <f t="shared" si="41"/>
        <v>UND</v>
      </c>
      <c r="G551">
        <f t="shared" si="42"/>
        <v>466.26</v>
      </c>
      <c r="H551">
        <f t="shared" si="43"/>
        <v>349.91</v>
      </c>
      <c r="I551">
        <f t="shared" si="44"/>
        <v>349.91</v>
      </c>
    </row>
    <row r="552" spans="1:9" ht="75">
      <c r="A552" s="385">
        <v>150610</v>
      </c>
      <c r="B552" s="247" t="s">
        <v>1490</v>
      </c>
      <c r="C552" s="227" t="s">
        <v>115</v>
      </c>
      <c r="D552" s="247">
        <v>339.46</v>
      </c>
      <c r="E552" s="56" t="str">
        <f t="shared" si="40"/>
        <v>CAIXA DE ATERRAMENTO DE CONCRETO SIMPLES, NAS DIMENSÕES DE 30X30X25CM, COM REVEST. INT. EM CHAPISCO E REBOCO, TAMPA DE CONCRETO ESP.5CM E LASTRO DE BRITA ESP. 5 CM, INCL. HASTE 5/8"X2400MM</v>
      </c>
      <c r="F552" s="56" t="str">
        <f t="shared" si="41"/>
        <v>UND</v>
      </c>
      <c r="G552">
        <f t="shared" si="42"/>
        <v>452.33</v>
      </c>
      <c r="H552">
        <f t="shared" si="43"/>
        <v>339.46</v>
      </c>
      <c r="I552">
        <f t="shared" si="44"/>
        <v>339.46</v>
      </c>
    </row>
    <row r="553" spans="1:9" ht="30">
      <c r="A553" s="385">
        <v>150612</v>
      </c>
      <c r="B553" s="247" t="s">
        <v>18103</v>
      </c>
      <c r="C553" s="227" t="s">
        <v>115</v>
      </c>
      <c r="D553" s="247">
        <v>45.35</v>
      </c>
      <c r="E553" s="56" t="str">
        <f t="shared" si="40"/>
        <v>CAIXA DE PASSAGEM 100X100X80MM, CHAPA 18, COM TAMPA PARAFUSADA</v>
      </c>
      <c r="F553" s="56" t="str">
        <f t="shared" si="41"/>
        <v>UND</v>
      </c>
      <c r="G553">
        <f t="shared" si="42"/>
        <v>60.43</v>
      </c>
      <c r="H553">
        <f t="shared" si="43"/>
        <v>45.35</v>
      </c>
      <c r="I553">
        <f t="shared" si="44"/>
        <v>45.35</v>
      </c>
    </row>
    <row r="554" spans="1:9" ht="75">
      <c r="A554" s="385">
        <v>150614</v>
      </c>
      <c r="B554" s="247" t="s">
        <v>1491</v>
      </c>
      <c r="C554" s="227" t="s">
        <v>115</v>
      </c>
      <c r="D554" s="247">
        <v>146.84</v>
      </c>
      <c r="E554" s="56" t="str">
        <f t="shared" si="40"/>
        <v>CAIXA DE PASSAGEM DE ALVENARIA DE BLOCOS DE CONCRETO 9X19X39CM, DIMENSÕES DE 30X30X50CM, COM REVESTIMENTO INTERNO EM CHAPISCO E REBOCO, TAMPA DE CONCRETO ESP.5CM E LASTRO DE BRITA 5 CM</v>
      </c>
      <c r="F554" s="56" t="str">
        <f t="shared" si="41"/>
        <v>UND</v>
      </c>
      <c r="G554">
        <f t="shared" si="42"/>
        <v>195.66</v>
      </c>
      <c r="H554">
        <f t="shared" si="43"/>
        <v>146.84</v>
      </c>
      <c r="I554">
        <f t="shared" si="44"/>
        <v>146.84</v>
      </c>
    </row>
    <row r="555" spans="1:9" ht="75">
      <c r="A555" s="385">
        <v>150615</v>
      </c>
      <c r="B555" s="247" t="s">
        <v>1492</v>
      </c>
      <c r="C555" s="227" t="s">
        <v>115</v>
      </c>
      <c r="D555" s="247">
        <v>188.58</v>
      </c>
      <c r="E555" s="56" t="str">
        <f t="shared" si="40"/>
        <v>CAIXA DE PASSAGEM DE ALVENARIA DE BLOCOS DE CONCRETO 9X19X39CM, DIMENSÕES DE 40X40X50CM, COM REVESTIMENTO INTERNO EM CHAPISCO E REBOCO, TAMPA DE CONCRETO ESP.5CM E LASTRO DE BRITA 5 CM</v>
      </c>
      <c r="F555" s="56" t="str">
        <f t="shared" si="41"/>
        <v>UND</v>
      </c>
      <c r="G555">
        <f t="shared" si="42"/>
        <v>251.28</v>
      </c>
      <c r="H555">
        <f t="shared" si="43"/>
        <v>188.58</v>
      </c>
      <c r="I555">
        <f t="shared" si="44"/>
        <v>188.58</v>
      </c>
    </row>
    <row r="556" spans="1:9" ht="75">
      <c r="A556" s="385">
        <v>150616</v>
      </c>
      <c r="B556" s="247" t="s">
        <v>1493</v>
      </c>
      <c r="C556" s="227" t="s">
        <v>115</v>
      </c>
      <c r="D556" s="247">
        <v>262.13</v>
      </c>
      <c r="E556" s="56" t="str">
        <f t="shared" si="40"/>
        <v>CAIXA DE PASSAGEM DE ALVENARIA DE BLOCOS DE CONCRETO 9X19X39CM, DIMENSÕES DE 50X50X50CM, COM REVESTIMENTO INTERNO EM CHAPISCO E REBOCO, TAMPA DE CONCRETO ESP.5CM E LASTRO DE BRITA 5 CM</v>
      </c>
      <c r="F556" s="56" t="str">
        <f t="shared" si="41"/>
        <v>UND</v>
      </c>
      <c r="G556">
        <f t="shared" si="42"/>
        <v>349.29</v>
      </c>
      <c r="H556">
        <f t="shared" si="43"/>
        <v>262.13</v>
      </c>
      <c r="I556">
        <f t="shared" si="44"/>
        <v>262.13</v>
      </c>
    </row>
    <row r="557" spans="1:9" ht="75">
      <c r="A557" s="385">
        <v>150626</v>
      </c>
      <c r="B557" s="247" t="s">
        <v>1494</v>
      </c>
      <c r="C557" s="227" t="s">
        <v>115</v>
      </c>
      <c r="D557" s="247">
        <v>212.17</v>
      </c>
      <c r="E557" s="56" t="str">
        <f t="shared" si="40"/>
        <v>CONJUNTO CAIXA TERMOPLÁSTICA PARA MEDIDOR PADRÃO ESCELSA MONOFÁFICO COM TAMPA TRANSPARENTE EM POLICARBONATO P-980-009 INCLUSIVE CAIXA PARA DISJUNTOR MONOF P-940-003 PADRÃO ESCELSA</v>
      </c>
      <c r="F557" s="56" t="str">
        <f t="shared" si="41"/>
        <v>UND</v>
      </c>
      <c r="G557">
        <f t="shared" si="42"/>
        <v>282.72000000000003</v>
      </c>
      <c r="H557">
        <f t="shared" si="43"/>
        <v>212.17</v>
      </c>
      <c r="I557">
        <f t="shared" si="44"/>
        <v>212.17</v>
      </c>
    </row>
    <row r="558" spans="1:9" ht="30">
      <c r="A558" s="385">
        <v>150628</v>
      </c>
      <c r="B558" s="247" t="s">
        <v>1495</v>
      </c>
      <c r="C558" s="227" t="s">
        <v>115</v>
      </c>
      <c r="D558" s="247">
        <v>9.07</v>
      </c>
      <c r="E558" s="56" t="str">
        <f t="shared" si="40"/>
        <v>CAIXA DE EMBUTIR MARCA DE REFERÊNCIA TIGREFLEX, 4X2"</v>
      </c>
      <c r="F558" s="56" t="str">
        <f t="shared" si="41"/>
        <v>UND</v>
      </c>
      <c r="G558">
        <f t="shared" si="42"/>
        <v>12.09</v>
      </c>
      <c r="H558">
        <f t="shared" si="43"/>
        <v>9.07</v>
      </c>
      <c r="I558">
        <f t="shared" si="44"/>
        <v>9.07</v>
      </c>
    </row>
    <row r="559" spans="1:9" ht="30">
      <c r="A559" s="385">
        <v>150629</v>
      </c>
      <c r="B559" s="247" t="s">
        <v>1496</v>
      </c>
      <c r="C559" s="227" t="s">
        <v>115</v>
      </c>
      <c r="D559" s="247">
        <v>14.47</v>
      </c>
      <c r="E559" s="56" t="str">
        <f t="shared" si="40"/>
        <v>CAIXA DE EMBUTIR MARCA DE REFERÊNCIA TIGREFLEX, 4X4"</v>
      </c>
      <c r="F559" s="56" t="str">
        <f t="shared" si="41"/>
        <v>UND</v>
      </c>
      <c r="G559">
        <f t="shared" si="42"/>
        <v>19.28</v>
      </c>
      <c r="H559">
        <f t="shared" si="43"/>
        <v>14.47</v>
      </c>
      <c r="I559">
        <f t="shared" si="44"/>
        <v>14.47</v>
      </c>
    </row>
    <row r="560" spans="1:9" ht="30">
      <c r="A560" s="530">
        <v>150632</v>
      </c>
      <c r="B560" s="247" t="s">
        <v>1497</v>
      </c>
      <c r="C560" s="227" t="s">
        <v>115</v>
      </c>
      <c r="D560" s="247">
        <v>65.02</v>
      </c>
      <c r="E560" s="56" t="str">
        <f t="shared" si="40"/>
        <v>CAIXA DE PASSAGEM 150X150X80MM, CHAPA 18, COM TAMPA PARAFUSADA</v>
      </c>
      <c r="F560" s="56" t="str">
        <f t="shared" si="41"/>
        <v>UND</v>
      </c>
      <c r="G560">
        <f t="shared" si="42"/>
        <v>86.64</v>
      </c>
      <c r="H560">
        <f t="shared" si="43"/>
        <v>65.02</v>
      </c>
      <c r="I560">
        <f t="shared" si="44"/>
        <v>65.02</v>
      </c>
    </row>
    <row r="561" spans="1:9" ht="30">
      <c r="A561" s="385">
        <v>150633</v>
      </c>
      <c r="B561" s="247" t="s">
        <v>1498</v>
      </c>
      <c r="C561" s="227" t="s">
        <v>115</v>
      </c>
      <c r="D561" s="247">
        <v>108.23</v>
      </c>
      <c r="E561" s="56" t="str">
        <f t="shared" si="40"/>
        <v>CAIXA DE PASSAGEM 200X200X100MM, CHAPA 18, COM TAMPA PARAFUSADA</v>
      </c>
      <c r="F561" s="56" t="str">
        <f t="shared" si="41"/>
        <v>UND</v>
      </c>
      <c r="G561">
        <f t="shared" si="42"/>
        <v>144.22</v>
      </c>
      <c r="H561">
        <f t="shared" si="43"/>
        <v>108.23</v>
      </c>
      <c r="I561">
        <f t="shared" si="44"/>
        <v>108.23</v>
      </c>
    </row>
    <row r="562" spans="1:9" ht="30">
      <c r="A562" s="385">
        <v>150634</v>
      </c>
      <c r="B562" s="247" t="s">
        <v>1499</v>
      </c>
      <c r="C562" s="227" t="s">
        <v>115</v>
      </c>
      <c r="D562" s="247">
        <v>147.11000000000001</v>
      </c>
      <c r="E562" s="56" t="str">
        <f t="shared" si="40"/>
        <v>CAIXA DE PASSAGEM 300X300X120MM, CHAPA 18, COM TAMPA PARAFUSADA</v>
      </c>
      <c r="F562" s="56" t="str">
        <f t="shared" si="41"/>
        <v>UND</v>
      </c>
      <c r="G562">
        <f t="shared" si="42"/>
        <v>196.02</v>
      </c>
      <c r="H562">
        <f t="shared" si="43"/>
        <v>147.11000000000001</v>
      </c>
      <c r="I562">
        <f t="shared" si="44"/>
        <v>147.11000000000001</v>
      </c>
    </row>
    <row r="563" spans="1:9" ht="30">
      <c r="A563" s="385">
        <v>150635</v>
      </c>
      <c r="B563" s="247" t="s">
        <v>1500</v>
      </c>
      <c r="C563" s="227" t="s">
        <v>115</v>
      </c>
      <c r="D563" s="247">
        <v>226.5</v>
      </c>
      <c r="E563" s="56" t="str">
        <f t="shared" si="40"/>
        <v>CAIXA DE PASSAGEM 400X400X120MM, CHAPA 18, COM TAMPA PARAFUSADA</v>
      </c>
      <c r="F563" s="56" t="str">
        <f t="shared" si="41"/>
        <v>UND</v>
      </c>
      <c r="G563">
        <f t="shared" si="42"/>
        <v>301.81</v>
      </c>
      <c r="H563">
        <f t="shared" si="43"/>
        <v>226.5</v>
      </c>
      <c r="I563">
        <f t="shared" si="44"/>
        <v>226.5</v>
      </c>
    </row>
    <row r="564" spans="1:9" ht="30">
      <c r="A564" s="385">
        <v>150636</v>
      </c>
      <c r="B564" s="247" t="s">
        <v>1501</v>
      </c>
      <c r="C564" s="227" t="s">
        <v>115</v>
      </c>
      <c r="D564" s="247">
        <v>11.93</v>
      </c>
      <c r="E564" s="56" t="str">
        <f t="shared" si="40"/>
        <v>CAIXA SEXTAVADA EM PVC DE 3X3X1 1/2", MARCA DE REFERÊNCIA TIGREFLEX</v>
      </c>
      <c r="F564" s="56" t="str">
        <f t="shared" si="41"/>
        <v>UND</v>
      </c>
      <c r="G564">
        <f t="shared" si="42"/>
        <v>15.9</v>
      </c>
      <c r="H564">
        <f t="shared" si="43"/>
        <v>11.93</v>
      </c>
      <c r="I564">
        <f t="shared" si="44"/>
        <v>11.93</v>
      </c>
    </row>
    <row r="565" spans="1:9">
      <c r="A565" s="385">
        <v>1507</v>
      </c>
      <c r="B565" s="247" t="s">
        <v>1502</v>
      </c>
      <c r="C565" s="227"/>
      <c r="D565" s="247"/>
      <c r="E565" s="56" t="str">
        <f t="shared" si="40"/>
        <v>ENVELOPAMENTO DE ELETRODUTOS</v>
      </c>
      <c r="F565" s="56" t="str">
        <f t="shared" si="41"/>
        <v/>
      </c>
      <c r="G565">
        <f t="shared" si="42"/>
        <v>0</v>
      </c>
      <c r="H565">
        <f t="shared" si="43"/>
        <v>0</v>
      </c>
      <c r="I565">
        <f t="shared" si="44"/>
        <v>0</v>
      </c>
    </row>
    <row r="566" spans="1:9" ht="75">
      <c r="A566" s="384">
        <v>150701</v>
      </c>
      <c r="B566" s="246" t="s">
        <v>1503</v>
      </c>
      <c r="C566" s="227" t="s">
        <v>112</v>
      </c>
      <c r="D566" s="247">
        <v>57.86</v>
      </c>
      <c r="E566" s="56" t="str">
        <f t="shared" si="40"/>
        <v>ENVELOPAMENTO DE CONCRETO SIMPLES COM CONSUMO MÍNIMO DE CIMENTO DE 250KG/M3, INCLUSIVE ESCAVAÇÃO PARA PROFUNDIDADE MÍNIMA DO ELETRODUTO DE 50 CM, DE 25 X 25 CM, PARA 1 ELETRODUTO</v>
      </c>
      <c r="F566" s="56" t="str">
        <f t="shared" si="41"/>
        <v>M</v>
      </c>
      <c r="G566">
        <f t="shared" si="42"/>
        <v>77.099999999999994</v>
      </c>
      <c r="H566">
        <f t="shared" si="43"/>
        <v>57.86</v>
      </c>
      <c r="I566">
        <f t="shared" si="44"/>
        <v>57.86</v>
      </c>
    </row>
    <row r="567" spans="1:9" ht="75">
      <c r="A567" s="385">
        <v>150702</v>
      </c>
      <c r="B567" s="247" t="s">
        <v>1504</v>
      </c>
      <c r="C567" s="227" t="s">
        <v>112</v>
      </c>
      <c r="D567" s="247">
        <v>69.430000000000007</v>
      </c>
      <c r="E567" s="56" t="str">
        <f t="shared" si="40"/>
        <v>ENVELOPAMENTO DE CONCRETO SIMPLES COM CONSUMO MÍNIMO DE CIMENTO DE 250KG/M3, INCLUSIVE ESCAVAÇÃO PARA PROFUNDIDADE MÍNIMA DO ELETRODUTO DE 50 CM, DE 25 X 30 CM, PARA 2 ELETRODUTOS</v>
      </c>
      <c r="F567" s="56" t="str">
        <f t="shared" si="41"/>
        <v>M</v>
      </c>
      <c r="G567">
        <f t="shared" si="42"/>
        <v>92.52</v>
      </c>
      <c r="H567">
        <f t="shared" si="43"/>
        <v>69.430000000000007</v>
      </c>
      <c r="I567">
        <f t="shared" si="44"/>
        <v>69.430000000000007</v>
      </c>
    </row>
    <row r="568" spans="1:9" ht="75">
      <c r="A568" s="385">
        <v>150703</v>
      </c>
      <c r="B568" s="247" t="s">
        <v>1505</v>
      </c>
      <c r="C568" s="227" t="s">
        <v>112</v>
      </c>
      <c r="D568" s="247">
        <v>180.57</v>
      </c>
      <c r="E568" s="56" t="str">
        <f t="shared" si="40"/>
        <v>ENVELOPAMENTO DE CONCRETO SIMPLES COM CONSUMO MÍNIMO DE CIMENTO DE 250KG/M3, INCLUSIVE ESCAVAÇÃO PARA PROFUNDIDADE MÍNIMA DO ELETRODUTO DE 50CM, DE 60 X 30 CM, PARA 3 ELETRODUTOS</v>
      </c>
      <c r="F568" s="56" t="str">
        <f t="shared" si="41"/>
        <v>M</v>
      </c>
      <c r="G568">
        <f t="shared" si="42"/>
        <v>240.61</v>
      </c>
      <c r="H568">
        <f t="shared" si="43"/>
        <v>180.57</v>
      </c>
      <c r="I568">
        <f t="shared" si="44"/>
        <v>180.57</v>
      </c>
    </row>
    <row r="569" spans="1:9" ht="75">
      <c r="A569" s="385">
        <v>150704</v>
      </c>
      <c r="B569" s="247" t="s">
        <v>1506</v>
      </c>
      <c r="C569" s="227" t="s">
        <v>112</v>
      </c>
      <c r="D569" s="247">
        <v>194.09</v>
      </c>
      <c r="E569" s="56" t="str">
        <f t="shared" si="40"/>
        <v>ENVELOPAMENTO DE CONCRETO SIMPLES COM CONSUMO MÍNIMO DE CIMENTO DE 250KG/M3, INCLUSIVE ESCAVAÇÃO PARA PROFUNDIDADE MÍNIMA DO ELETRODUTO DE 50CM, DE 45 X 45 CM, PARA 3 ELETRODUTOS</v>
      </c>
      <c r="F569" s="56" t="str">
        <f t="shared" si="41"/>
        <v>M</v>
      </c>
      <c r="G569">
        <f t="shared" si="42"/>
        <v>258.62</v>
      </c>
      <c r="H569">
        <f t="shared" si="43"/>
        <v>194.09</v>
      </c>
      <c r="I569">
        <f t="shared" si="44"/>
        <v>194.09</v>
      </c>
    </row>
    <row r="570" spans="1:9">
      <c r="A570" s="385">
        <v>1508</v>
      </c>
      <c r="B570" s="247" t="s">
        <v>1507</v>
      </c>
      <c r="C570" s="227"/>
      <c r="D570" s="247"/>
      <c r="E570" s="56" t="str">
        <f t="shared" si="40"/>
        <v>INSTALAÇÕES APARENTES</v>
      </c>
      <c r="F570" s="56" t="str">
        <f t="shared" si="41"/>
        <v/>
      </c>
      <c r="G570">
        <f t="shared" si="42"/>
        <v>0</v>
      </c>
      <c r="H570">
        <f t="shared" si="43"/>
        <v>0</v>
      </c>
      <c r="I570">
        <f t="shared" si="44"/>
        <v>0</v>
      </c>
    </row>
    <row r="571" spans="1:9" ht="45">
      <c r="A571" s="384">
        <v>150801</v>
      </c>
      <c r="B571" s="246" t="s">
        <v>9084</v>
      </c>
      <c r="C571" s="227" t="s">
        <v>112</v>
      </c>
      <c r="D571" s="247">
        <v>17.25</v>
      </c>
      <c r="E571" s="56" t="str">
        <f t="shared" si="40"/>
        <v>ELETRODUTO APARENTE DE PVC RÍGIDO ROSCÁVEL DIÂMETRO 3/4", INCLUSIVE ABRAÇADEIRA DE FIXAÇÃO</v>
      </c>
      <c r="F571" s="56" t="str">
        <f t="shared" si="41"/>
        <v>M</v>
      </c>
      <c r="G571">
        <f t="shared" si="42"/>
        <v>22.99</v>
      </c>
      <c r="H571">
        <f t="shared" si="43"/>
        <v>17.25</v>
      </c>
      <c r="I571">
        <f t="shared" si="44"/>
        <v>17.25</v>
      </c>
    </row>
    <row r="572" spans="1:9" ht="60">
      <c r="A572" s="385">
        <v>150802</v>
      </c>
      <c r="B572" s="247" t="s">
        <v>8954</v>
      </c>
      <c r="C572" s="227" t="s">
        <v>115</v>
      </c>
      <c r="D572" s="247">
        <v>23.63</v>
      </c>
      <c r="E572" s="56" t="str">
        <f t="shared" si="40"/>
        <v>CAIXA DE LIGAÇÃO DE ALUMÍNIO SILÍCIO, TIPO CONDULETES,SEM ROSCA, NO FORMATO B, INCLUSIVE TAMPA COM VEDAÇÃO, DIÂMETRO 3/4"</v>
      </c>
      <c r="F572" s="56" t="str">
        <f t="shared" si="41"/>
        <v>UND</v>
      </c>
      <c r="G572">
        <f t="shared" si="42"/>
        <v>31.49</v>
      </c>
      <c r="H572">
        <f t="shared" si="43"/>
        <v>23.63</v>
      </c>
      <c r="I572">
        <f t="shared" si="44"/>
        <v>23.63</v>
      </c>
    </row>
    <row r="573" spans="1:9" ht="60">
      <c r="A573" s="385">
        <v>150803</v>
      </c>
      <c r="B573" s="247" t="s">
        <v>8955</v>
      </c>
      <c r="C573" s="227" t="s">
        <v>115</v>
      </c>
      <c r="D573" s="247">
        <v>27.15</v>
      </c>
      <c r="E573" s="56" t="str">
        <f t="shared" si="40"/>
        <v>CAIXA DE LIGAÇÃO DE ALUMÍNIO SILÍCIO, TIPO CONDULETES, SEM ROSCA, NO FORMATO T, INCLUSIVE TAMPA COM VEDAÇÃO, DIÂMETRO 3/4"</v>
      </c>
      <c r="F573" s="56" t="str">
        <f t="shared" si="41"/>
        <v>UND</v>
      </c>
      <c r="G573">
        <f t="shared" si="42"/>
        <v>36.18</v>
      </c>
      <c r="H573">
        <f t="shared" si="43"/>
        <v>27.15</v>
      </c>
      <c r="I573">
        <f t="shared" si="44"/>
        <v>27.15</v>
      </c>
    </row>
    <row r="574" spans="1:9" ht="60">
      <c r="A574" s="385">
        <v>150804</v>
      </c>
      <c r="B574" s="247" t="s">
        <v>8956</v>
      </c>
      <c r="C574" s="227" t="s">
        <v>115</v>
      </c>
      <c r="D574" s="247">
        <v>23.94</v>
      </c>
      <c r="E574" s="56" t="str">
        <f t="shared" si="40"/>
        <v>CAIXA DE LIGAÇÃO DE ALUMÍNIO SILÍCIO, TIPO CONDULETES, SEM ROSCA, NO FORMATO LR, INCLUSIVE TAMPA COM VEDAÇÃO, DIÂMETRO 3/4"</v>
      </c>
      <c r="F574" s="56" t="str">
        <f t="shared" si="41"/>
        <v>UND</v>
      </c>
      <c r="G574">
        <f t="shared" si="42"/>
        <v>31.9</v>
      </c>
      <c r="H574">
        <f t="shared" si="43"/>
        <v>23.94</v>
      </c>
      <c r="I574">
        <f t="shared" si="44"/>
        <v>23.94</v>
      </c>
    </row>
    <row r="575" spans="1:9" ht="60">
      <c r="A575" s="385">
        <v>150805</v>
      </c>
      <c r="B575" s="247" t="s">
        <v>8957</v>
      </c>
      <c r="C575" s="227" t="s">
        <v>115</v>
      </c>
      <c r="D575" s="247">
        <v>26.99</v>
      </c>
      <c r="E575" s="56" t="str">
        <f t="shared" si="40"/>
        <v>CAIXA DE LIGAÇÃO DE ALUMÍNIO SILÍCIO, TIPO CONDULETES, SEM ROSCA, NO FORMATO X, INCLUSIVE TAMPA COM VEDAÇÃO, DIÂMETRO 3/4"</v>
      </c>
      <c r="F575" s="56" t="str">
        <f t="shared" si="41"/>
        <v>UND</v>
      </c>
      <c r="G575">
        <f t="shared" si="42"/>
        <v>35.96</v>
      </c>
      <c r="H575">
        <f t="shared" si="43"/>
        <v>26.99</v>
      </c>
      <c r="I575">
        <f t="shared" si="44"/>
        <v>26.99</v>
      </c>
    </row>
    <row r="576" spans="1:9" ht="45">
      <c r="A576" s="385">
        <v>150806</v>
      </c>
      <c r="B576" s="247" t="s">
        <v>9085</v>
      </c>
      <c r="C576" s="227" t="s">
        <v>112</v>
      </c>
      <c r="D576" s="247">
        <v>27.91</v>
      </c>
      <c r="E576" s="56" t="str">
        <f t="shared" si="40"/>
        <v>ELETRODUTO APARENTE DE PVC RÍGIDO ROSCÁVEL DIÂMETRO 1", INCLUSIVE ABRAÇADEIRA DE FIXAÇÃO</v>
      </c>
      <c r="F576" s="56" t="str">
        <f t="shared" si="41"/>
        <v>M</v>
      </c>
      <c r="G576">
        <f t="shared" si="42"/>
        <v>37.19</v>
      </c>
      <c r="H576">
        <f t="shared" si="43"/>
        <v>27.91</v>
      </c>
      <c r="I576">
        <f t="shared" si="44"/>
        <v>27.91</v>
      </c>
    </row>
    <row r="577" spans="1:9" ht="30">
      <c r="A577" s="385">
        <v>150807</v>
      </c>
      <c r="B577" s="247" t="s">
        <v>1508</v>
      </c>
      <c r="C577" s="227" t="s">
        <v>112</v>
      </c>
      <c r="D577" s="247">
        <v>15.53</v>
      </c>
      <c r="E577" s="56" t="str">
        <f t="shared" ref="E577:E640" si="45">UPPER(B577)</f>
        <v>CANALETA SISTEMA X DA PIAL OU EQUIVALENTE, INCLUSIVE CONEXÕES</v>
      </c>
      <c r="F577" s="56" t="str">
        <f t="shared" ref="F577:F640" si="46">UPPER(C577)</f>
        <v>M</v>
      </c>
      <c r="G577">
        <f t="shared" si="42"/>
        <v>20.69</v>
      </c>
      <c r="H577">
        <f t="shared" si="43"/>
        <v>15.53</v>
      </c>
      <c r="I577">
        <f t="shared" si="44"/>
        <v>15.53</v>
      </c>
    </row>
    <row r="578" spans="1:9" ht="30">
      <c r="A578" s="530">
        <v>150835</v>
      </c>
      <c r="B578" s="247" t="s">
        <v>1509</v>
      </c>
      <c r="C578" s="227" t="s">
        <v>112</v>
      </c>
      <c r="D578" s="247">
        <v>84.64</v>
      </c>
      <c r="E578" s="56" t="str">
        <f t="shared" si="45"/>
        <v>ELETROCALHA PERFURADA EM CHAPA DE AÇO GALVANIZADO Nº16, 150X50MM, SEM TAMPA</v>
      </c>
      <c r="F578" s="56" t="str">
        <f t="shared" si="46"/>
        <v>M</v>
      </c>
      <c r="G578">
        <f t="shared" si="42"/>
        <v>112.78</v>
      </c>
      <c r="H578">
        <f t="shared" si="43"/>
        <v>84.64</v>
      </c>
      <c r="I578">
        <f t="shared" si="44"/>
        <v>84.64</v>
      </c>
    </row>
    <row r="579" spans="1:9" ht="30">
      <c r="A579" s="385">
        <v>150836</v>
      </c>
      <c r="B579" s="247" t="s">
        <v>1510</v>
      </c>
      <c r="C579" s="227" t="s">
        <v>112</v>
      </c>
      <c r="D579" s="247">
        <v>110.03</v>
      </c>
      <c r="E579" s="56" t="str">
        <f t="shared" si="45"/>
        <v>ELETROCALHA PERFURADA EM CHAPA DE AÇO GALVANIZADO Nº16, 200X100MM, SEM TAMPA</v>
      </c>
      <c r="F579" s="56" t="str">
        <f t="shared" si="46"/>
        <v>M</v>
      </c>
      <c r="G579">
        <f t="shared" si="42"/>
        <v>146.61000000000001</v>
      </c>
      <c r="H579">
        <f t="shared" si="43"/>
        <v>110.03</v>
      </c>
      <c r="I579">
        <f t="shared" si="44"/>
        <v>110.03</v>
      </c>
    </row>
    <row r="580" spans="1:9" ht="30">
      <c r="A580" s="385">
        <v>150837</v>
      </c>
      <c r="B580" s="247" t="s">
        <v>1511</v>
      </c>
      <c r="C580" s="227" t="s">
        <v>112</v>
      </c>
      <c r="D580" s="247">
        <v>140.78</v>
      </c>
      <c r="E580" s="56" t="str">
        <f t="shared" si="45"/>
        <v>ELETROCALHA PERFURADA EM CHAPA DE AÇO GALVANIZADO Nº16, 300X100MM, SEM TAMPA</v>
      </c>
      <c r="F580" s="56" t="str">
        <f t="shared" si="46"/>
        <v>M</v>
      </c>
      <c r="G580">
        <f t="shared" si="42"/>
        <v>187.59</v>
      </c>
      <c r="H580">
        <f t="shared" si="43"/>
        <v>140.78</v>
      </c>
      <c r="I580">
        <f t="shared" si="44"/>
        <v>140.78</v>
      </c>
    </row>
    <row r="581" spans="1:9" ht="30">
      <c r="A581" s="385">
        <v>150838</v>
      </c>
      <c r="B581" s="247" t="s">
        <v>1512</v>
      </c>
      <c r="C581" s="227" t="s">
        <v>112</v>
      </c>
      <c r="D581" s="247">
        <v>168.04</v>
      </c>
      <c r="E581" s="56" t="str">
        <f t="shared" si="45"/>
        <v>ELETROCALHA PERFURADA EM CHAPA DE AÇO GALVANIZADO Nº16, 400X100MM, SEM TAMPA</v>
      </c>
      <c r="F581" s="56" t="str">
        <f t="shared" si="46"/>
        <v>M</v>
      </c>
      <c r="G581">
        <f t="shared" si="42"/>
        <v>223.91</v>
      </c>
      <c r="H581">
        <f t="shared" si="43"/>
        <v>168.04</v>
      </c>
      <c r="I581">
        <f t="shared" si="44"/>
        <v>168.04</v>
      </c>
    </row>
    <row r="582" spans="1:9" ht="30">
      <c r="A582" s="385">
        <v>150843</v>
      </c>
      <c r="B582" s="247" t="s">
        <v>1513</v>
      </c>
      <c r="C582" s="227" t="s">
        <v>115</v>
      </c>
      <c r="D582" s="247">
        <v>77.27</v>
      </c>
      <c r="E582" s="56" t="str">
        <f t="shared" si="45"/>
        <v>REDUÇÃO CONCÊNTRICA PARA ELETROCALHA PERFURADA, TIPO "U", 200X150MM, ABA 100</v>
      </c>
      <c r="F582" s="56" t="str">
        <f t="shared" si="46"/>
        <v>UND</v>
      </c>
      <c r="G582">
        <f t="shared" si="42"/>
        <v>102.96</v>
      </c>
      <c r="H582">
        <f t="shared" si="43"/>
        <v>77.27</v>
      </c>
      <c r="I582">
        <f t="shared" si="44"/>
        <v>77.27</v>
      </c>
    </row>
    <row r="583" spans="1:9" ht="30">
      <c r="A583" s="385">
        <v>150844</v>
      </c>
      <c r="B583" s="247" t="s">
        <v>1514</v>
      </c>
      <c r="C583" s="227" t="s">
        <v>115</v>
      </c>
      <c r="D583" s="247">
        <v>99.65</v>
      </c>
      <c r="E583" s="56" t="str">
        <f t="shared" si="45"/>
        <v>REDUÇÃO CONCÊNTRICA PARA ELETROCALHA PERFURADA, TIPO "U", 300X150MM, ABA 100</v>
      </c>
      <c r="F583" s="56" t="str">
        <f t="shared" si="46"/>
        <v>UND</v>
      </c>
      <c r="G583">
        <f t="shared" si="42"/>
        <v>132.78</v>
      </c>
      <c r="H583">
        <f t="shared" si="43"/>
        <v>99.65</v>
      </c>
      <c r="I583">
        <f t="shared" si="44"/>
        <v>99.65</v>
      </c>
    </row>
    <row r="584" spans="1:9" ht="30">
      <c r="A584" s="385">
        <v>150845</v>
      </c>
      <c r="B584" s="247" t="s">
        <v>1515</v>
      </c>
      <c r="C584" s="227" t="s">
        <v>115</v>
      </c>
      <c r="D584" s="247">
        <v>115.42</v>
      </c>
      <c r="E584" s="56" t="str">
        <f t="shared" si="45"/>
        <v>REDUÇÃO CONCÊNTRICA PARA ELETROCALHA PERFURADA, TIPO "U", 400X150MM, ABA 100</v>
      </c>
      <c r="F584" s="56" t="str">
        <f t="shared" si="46"/>
        <v>UND</v>
      </c>
      <c r="G584">
        <f t="shared" ref="G584:G647" si="47">ROUND(H584*(1+$G$1),2)</f>
        <v>153.80000000000001</v>
      </c>
      <c r="H584">
        <f t="shared" ref="H584:H647" si="48">I584</f>
        <v>115.42</v>
      </c>
      <c r="I584">
        <f t="shared" ref="I584:I647" si="49">ROUND(D584/(1+$E$1),2)</f>
        <v>115.42</v>
      </c>
    </row>
    <row r="585" spans="1:9">
      <c r="A585" s="385">
        <v>150850</v>
      </c>
      <c r="B585" s="247" t="s">
        <v>1516</v>
      </c>
      <c r="C585" s="227" t="s">
        <v>115</v>
      </c>
      <c r="D585" s="247">
        <v>10.69</v>
      </c>
      <c r="E585" s="56" t="str">
        <f t="shared" si="45"/>
        <v>SAÍDA HORIZONTAL PARA ELETRODUTO DE 3/4"</v>
      </c>
      <c r="F585" s="56" t="str">
        <f t="shared" si="46"/>
        <v>UND</v>
      </c>
      <c r="G585">
        <f t="shared" si="47"/>
        <v>14.24</v>
      </c>
      <c r="H585">
        <f t="shared" si="48"/>
        <v>10.69</v>
      </c>
      <c r="I585">
        <f t="shared" si="49"/>
        <v>10.69</v>
      </c>
    </row>
    <row r="586" spans="1:9">
      <c r="A586" s="385">
        <v>150851</v>
      </c>
      <c r="B586" s="247" t="s">
        <v>1517</v>
      </c>
      <c r="C586" s="227" t="s">
        <v>115</v>
      </c>
      <c r="D586" s="247">
        <v>11.14</v>
      </c>
      <c r="E586" s="56" t="str">
        <f t="shared" si="45"/>
        <v>SAÍDA HORIZONTAL PARA ELETRODUTO DE 1"</v>
      </c>
      <c r="F586" s="56" t="str">
        <f t="shared" si="46"/>
        <v>UND</v>
      </c>
      <c r="G586">
        <f t="shared" si="47"/>
        <v>14.84</v>
      </c>
      <c r="H586">
        <f t="shared" si="48"/>
        <v>11.14</v>
      </c>
      <c r="I586">
        <f t="shared" si="49"/>
        <v>11.14</v>
      </c>
    </row>
    <row r="587" spans="1:9">
      <c r="A587" s="385">
        <v>150852</v>
      </c>
      <c r="B587" s="247" t="s">
        <v>1518</v>
      </c>
      <c r="C587" s="227" t="s">
        <v>115</v>
      </c>
      <c r="D587" s="247">
        <v>12.28</v>
      </c>
      <c r="E587" s="56" t="str">
        <f t="shared" si="45"/>
        <v>SAÍDA HORIZONTAL PARA ELETRODUTO DE 2"</v>
      </c>
      <c r="F587" s="56" t="str">
        <f t="shared" si="46"/>
        <v>UND</v>
      </c>
      <c r="G587">
        <f t="shared" si="47"/>
        <v>16.36</v>
      </c>
      <c r="H587">
        <f t="shared" si="48"/>
        <v>12.28</v>
      </c>
      <c r="I587">
        <f t="shared" si="49"/>
        <v>12.28</v>
      </c>
    </row>
    <row r="588" spans="1:9" ht="30">
      <c r="A588" s="385">
        <v>150860</v>
      </c>
      <c r="B588" s="247" t="s">
        <v>1519</v>
      </c>
      <c r="C588" s="227" t="s">
        <v>115</v>
      </c>
      <c r="D588" s="247">
        <v>37.44</v>
      </c>
      <c r="E588" s="56" t="str">
        <f t="shared" si="45"/>
        <v>TAMPA DE ENCAIXE PARA ELETROCALHA EM CHAPA DE AÇO GALVANIZADA 18, DIM. 150MM</v>
      </c>
      <c r="F588" s="56" t="str">
        <f t="shared" si="46"/>
        <v>UND</v>
      </c>
      <c r="G588">
        <f t="shared" si="47"/>
        <v>49.89</v>
      </c>
      <c r="H588">
        <f t="shared" si="48"/>
        <v>37.44</v>
      </c>
      <c r="I588">
        <f t="shared" si="49"/>
        <v>37.44</v>
      </c>
    </row>
    <row r="589" spans="1:9" ht="30">
      <c r="A589" s="385">
        <v>150861</v>
      </c>
      <c r="B589" s="247" t="s">
        <v>1520</v>
      </c>
      <c r="C589" s="227" t="s">
        <v>115</v>
      </c>
      <c r="D589" s="247">
        <v>48.49</v>
      </c>
      <c r="E589" s="56" t="str">
        <f t="shared" si="45"/>
        <v>TAMPA DE ENCAIXE PARA ELETROCALHA EM CHAPA DE AÇO GALVANIZADA 18, DIM. 200MM</v>
      </c>
      <c r="F589" s="56" t="str">
        <f t="shared" si="46"/>
        <v>UND</v>
      </c>
      <c r="G589">
        <f t="shared" si="47"/>
        <v>64.61</v>
      </c>
      <c r="H589">
        <f t="shared" si="48"/>
        <v>48.49</v>
      </c>
      <c r="I589">
        <f t="shared" si="49"/>
        <v>48.49</v>
      </c>
    </row>
    <row r="590" spans="1:9" ht="30">
      <c r="A590" s="385">
        <v>150862</v>
      </c>
      <c r="B590" s="247" t="s">
        <v>1521</v>
      </c>
      <c r="C590" s="227" t="s">
        <v>115</v>
      </c>
      <c r="D590" s="247">
        <v>63.39</v>
      </c>
      <c r="E590" s="56" t="str">
        <f t="shared" si="45"/>
        <v>TAMPA DE ENCAIXE PARA ELETROCALHA EM CHAPA DE AÇO GALVANIZADA 18, DIM. 300MM</v>
      </c>
      <c r="F590" s="56" t="str">
        <f t="shared" si="46"/>
        <v>UND</v>
      </c>
      <c r="G590">
        <f t="shared" si="47"/>
        <v>84.47</v>
      </c>
      <c r="H590">
        <f t="shared" si="48"/>
        <v>63.39</v>
      </c>
      <c r="I590">
        <f t="shared" si="49"/>
        <v>63.39</v>
      </c>
    </row>
    <row r="591" spans="1:9" ht="30">
      <c r="A591" s="385">
        <v>150863</v>
      </c>
      <c r="B591" s="247" t="s">
        <v>1522</v>
      </c>
      <c r="C591" s="227" t="s">
        <v>115</v>
      </c>
      <c r="D591" s="247">
        <v>81.93</v>
      </c>
      <c r="E591" s="56" t="str">
        <f t="shared" si="45"/>
        <v>TAMPA DE ENCAIXE PARA ELETROCALHA EM CHAPA DE AÇO GALVANIZADA 18, DIM. 400MM</v>
      </c>
      <c r="F591" s="56" t="str">
        <f t="shared" si="46"/>
        <v>UND</v>
      </c>
      <c r="G591">
        <f t="shared" si="47"/>
        <v>109.17</v>
      </c>
      <c r="H591">
        <f t="shared" si="48"/>
        <v>81.93</v>
      </c>
      <c r="I591">
        <f t="shared" si="49"/>
        <v>81.93</v>
      </c>
    </row>
    <row r="592" spans="1:9" ht="45">
      <c r="A592" s="385">
        <v>150866</v>
      </c>
      <c r="B592" s="247" t="s">
        <v>1523</v>
      </c>
      <c r="C592" s="227" t="s">
        <v>115</v>
      </c>
      <c r="D592" s="247">
        <v>12.32</v>
      </c>
      <c r="E592" s="56" t="str">
        <f t="shared" si="45"/>
        <v>JUNÇÃO SIMPLES PARA ELETROCALHA METÁLICA 200X100MM, GALVANIZADA, REF. MEGA MG 2760 OU EQUIVALENTE</v>
      </c>
      <c r="F592" s="56" t="str">
        <f t="shared" si="46"/>
        <v>UND</v>
      </c>
      <c r="G592">
        <f t="shared" si="47"/>
        <v>16.420000000000002</v>
      </c>
      <c r="H592">
        <f t="shared" si="48"/>
        <v>12.32</v>
      </c>
      <c r="I592">
        <f t="shared" si="49"/>
        <v>12.32</v>
      </c>
    </row>
    <row r="593" spans="1:9" ht="45">
      <c r="A593" s="530">
        <v>150867</v>
      </c>
      <c r="B593" s="247" t="s">
        <v>1524</v>
      </c>
      <c r="C593" s="227" t="s">
        <v>115</v>
      </c>
      <c r="D593" s="247">
        <v>12.32</v>
      </c>
      <c r="E593" s="56" t="str">
        <f t="shared" si="45"/>
        <v>JUNÇÃO SIMPLES PARA ELETROCALHA METÁLICA 300X100MM, GALVANIZADA, REF. MEGA MG 2760 OU EQUIVALENTE</v>
      </c>
      <c r="F593" s="56" t="str">
        <f t="shared" si="46"/>
        <v>UND</v>
      </c>
      <c r="G593">
        <f t="shared" si="47"/>
        <v>16.420000000000002</v>
      </c>
      <c r="H593">
        <f t="shared" si="48"/>
        <v>12.32</v>
      </c>
      <c r="I593">
        <f t="shared" si="49"/>
        <v>12.32</v>
      </c>
    </row>
    <row r="594" spans="1:9" ht="45">
      <c r="A594" s="385">
        <v>150870</v>
      </c>
      <c r="B594" s="247" t="s">
        <v>1525</v>
      </c>
      <c r="C594" s="227" t="s">
        <v>115</v>
      </c>
      <c r="D594" s="247">
        <v>108.78</v>
      </c>
      <c r="E594" s="56" t="str">
        <f t="shared" si="45"/>
        <v>TÊ HORIZONTAL 90º PARA ELETROCALHA METÁLICA 200X100MM, GALVANIZADA, REF. MEGA MG 2570 OU EQUIVALENTE</v>
      </c>
      <c r="F594" s="56" t="str">
        <f t="shared" si="46"/>
        <v>UND</v>
      </c>
      <c r="G594">
        <f t="shared" si="47"/>
        <v>144.94999999999999</v>
      </c>
      <c r="H594">
        <f t="shared" si="48"/>
        <v>108.78</v>
      </c>
      <c r="I594">
        <f t="shared" si="49"/>
        <v>108.78</v>
      </c>
    </row>
    <row r="595" spans="1:9" ht="45">
      <c r="A595" s="385">
        <v>150871</v>
      </c>
      <c r="B595" s="247" t="s">
        <v>1526</v>
      </c>
      <c r="C595" s="227" t="s">
        <v>115</v>
      </c>
      <c r="D595" s="247">
        <v>147.49</v>
      </c>
      <c r="E595" s="56" t="str">
        <f t="shared" si="45"/>
        <v>TÊ HORIZONTAL 90º PARA ELETROCALHA METÁLICA 300X100MM, GALVANIZADA, REF. MEGA MG 2570 OU EQUIVALENTE</v>
      </c>
      <c r="F595" s="56" t="str">
        <f t="shared" si="46"/>
        <v>UND</v>
      </c>
      <c r="G595">
        <f t="shared" si="47"/>
        <v>196.53</v>
      </c>
      <c r="H595">
        <f t="shared" si="48"/>
        <v>147.49</v>
      </c>
      <c r="I595">
        <f t="shared" si="49"/>
        <v>147.49</v>
      </c>
    </row>
    <row r="596" spans="1:9" ht="45">
      <c r="A596" s="385">
        <v>150875</v>
      </c>
      <c r="B596" s="247" t="s">
        <v>1527</v>
      </c>
      <c r="C596" s="227" t="s">
        <v>115</v>
      </c>
      <c r="D596" s="247">
        <v>92.73</v>
      </c>
      <c r="E596" s="56" t="str">
        <f t="shared" si="45"/>
        <v>CURVA HORIZONTAL 90º PARA ELETROCALHA METÁLICA, 200X100MM, GALVANIZADA, REF. MEGA MG 2510</v>
      </c>
      <c r="F596" s="56" t="str">
        <f t="shared" si="46"/>
        <v>UND</v>
      </c>
      <c r="G596">
        <f t="shared" si="47"/>
        <v>123.56</v>
      </c>
      <c r="H596">
        <f t="shared" si="48"/>
        <v>92.73</v>
      </c>
      <c r="I596">
        <f t="shared" si="49"/>
        <v>92.73</v>
      </c>
    </row>
    <row r="597" spans="1:9" ht="45">
      <c r="A597" s="385">
        <v>150876</v>
      </c>
      <c r="B597" s="247" t="s">
        <v>1528</v>
      </c>
      <c r="C597" s="227" t="s">
        <v>115</v>
      </c>
      <c r="D597" s="247">
        <v>140.16</v>
      </c>
      <c r="E597" s="56" t="str">
        <f t="shared" si="45"/>
        <v>CURVA HORIZONTAL 90º PARA ELETROCALHA METÁLICA, 300X100MM, GALVANIZADA, REF. MEGA MG 2510</v>
      </c>
      <c r="F597" s="56" t="str">
        <f t="shared" si="46"/>
        <v>UND</v>
      </c>
      <c r="G597">
        <f t="shared" si="47"/>
        <v>186.76</v>
      </c>
      <c r="H597">
        <f t="shared" si="48"/>
        <v>140.16</v>
      </c>
      <c r="I597">
        <f t="shared" si="49"/>
        <v>140.16</v>
      </c>
    </row>
    <row r="598" spans="1:9" ht="75">
      <c r="A598" s="385">
        <v>150880</v>
      </c>
      <c r="B598" s="247" t="s">
        <v>1529</v>
      </c>
      <c r="C598" s="227" t="s">
        <v>115</v>
      </c>
      <c r="D598" s="247">
        <v>31.94</v>
      </c>
      <c r="E598" s="56" t="str">
        <f t="shared" si="45"/>
        <v>SUPORTE DE FIXAÇÃO DE ELETRODUTO NO TETO, ATRAVÉS DE FITA METÁLICA PERFURADA (WALSIWA) OU EQUIV (1,30M), CURSOR (1 UND), H=60CM, SUPORTE "Y" (1 UND), PARAFUSO E BUCHA S8 (1 UND)</v>
      </c>
      <c r="F598" s="56" t="str">
        <f t="shared" si="46"/>
        <v>UND</v>
      </c>
      <c r="G598">
        <f t="shared" si="47"/>
        <v>42.56</v>
      </c>
      <c r="H598">
        <f t="shared" si="48"/>
        <v>31.94</v>
      </c>
      <c r="I598">
        <f t="shared" si="49"/>
        <v>31.94</v>
      </c>
    </row>
    <row r="599" spans="1:9" ht="60">
      <c r="A599" s="385">
        <v>150881</v>
      </c>
      <c r="B599" s="247" t="s">
        <v>1530</v>
      </c>
      <c r="C599" s="227" t="s">
        <v>115</v>
      </c>
      <c r="D599" s="247">
        <v>34.619999999999997</v>
      </c>
      <c r="E599" s="56" t="str">
        <f t="shared" si="45"/>
        <v>SUPORTE DE FIXAÇÃO DE ELETROCALHA DE 200X100MM, NA PAREDE, ATRAVÉS DE SUPORTE TIPO MÃO FRANCESA SIMPLES (1 UND), PARAFUSO E BUCHA S8 (2UND)</v>
      </c>
      <c r="F599" s="56" t="str">
        <f t="shared" si="46"/>
        <v>UND</v>
      </c>
      <c r="G599">
        <f t="shared" si="47"/>
        <v>46.13</v>
      </c>
      <c r="H599">
        <f t="shared" si="48"/>
        <v>34.619999999999997</v>
      </c>
      <c r="I599">
        <f t="shared" si="49"/>
        <v>34.619999999999997</v>
      </c>
    </row>
    <row r="600" spans="1:9" ht="60">
      <c r="A600" s="530">
        <v>150882</v>
      </c>
      <c r="B600" s="247" t="s">
        <v>1531</v>
      </c>
      <c r="C600" s="227" t="s">
        <v>115</v>
      </c>
      <c r="D600" s="247">
        <v>66.36</v>
      </c>
      <c r="E600" s="56" t="str">
        <f t="shared" si="45"/>
        <v>SUPORTE DE FIXAÇÃO DE ELETROCALHA DE 300X100MM, NA PAREDE, ATRAVÉS DE SUPORTE TIPO MÃO FRANCESA REFORÇADA (1 UND), PARAFUSO E BUCHA S8 (2 UND)</v>
      </c>
      <c r="F600" s="56" t="str">
        <f t="shared" si="46"/>
        <v>UND</v>
      </c>
      <c r="G600">
        <f t="shared" si="47"/>
        <v>88.42</v>
      </c>
      <c r="H600">
        <f t="shared" si="48"/>
        <v>66.36</v>
      </c>
      <c r="I600">
        <f t="shared" si="49"/>
        <v>66.36</v>
      </c>
    </row>
    <row r="601" spans="1:9" ht="60">
      <c r="A601" s="385">
        <v>150883</v>
      </c>
      <c r="B601" s="247" t="s">
        <v>1532</v>
      </c>
      <c r="C601" s="227" t="s">
        <v>115</v>
      </c>
      <c r="D601" s="247">
        <v>77.36</v>
      </c>
      <c r="E601" s="56" t="str">
        <f t="shared" si="45"/>
        <v>SUPORTE DE FIXAÇÃO DE ELETROCALHA DE 400X100MM, NA PAREDE, ATRAVÉS DE SUPORTE TIPO MÃO FRANCESA REFORÇADA (1 UND), PARAFUSO E BUCHA S8 (2 UND)</v>
      </c>
      <c r="F601" s="56" t="str">
        <f t="shared" si="46"/>
        <v>UND</v>
      </c>
      <c r="G601">
        <f t="shared" si="47"/>
        <v>103.08</v>
      </c>
      <c r="H601">
        <f t="shared" si="48"/>
        <v>77.36</v>
      </c>
      <c r="I601">
        <f t="shared" si="49"/>
        <v>77.36</v>
      </c>
    </row>
    <row r="602" spans="1:9" ht="90">
      <c r="A602" s="385">
        <v>150884</v>
      </c>
      <c r="B602" s="247" t="s">
        <v>1533</v>
      </c>
      <c r="C602" s="227" t="s">
        <v>115</v>
      </c>
      <c r="D602" s="247">
        <v>50.36</v>
      </c>
      <c r="E602" s="56" t="str">
        <f t="shared" si="45"/>
        <v>SUPORTE DE FIXAÇÃO DE ELETROCALHA DE 200X100MM, NO TETO, ATRAVÉS DE GANCHO VERTICAL (1 UND), PORCA SEXTAVADA E ARRUELA 1/4" (4 UND), VERGALHÃO ROSCA TOTAL 1/4" (H=60CM), CANTONEIRA ZZ (1 UND) E PARAFUSO E BUCHA S8 (2 UND)</v>
      </c>
      <c r="F602" s="56" t="str">
        <f t="shared" si="46"/>
        <v>UND</v>
      </c>
      <c r="G602">
        <f t="shared" si="47"/>
        <v>67.099999999999994</v>
      </c>
      <c r="H602">
        <f t="shared" si="48"/>
        <v>50.36</v>
      </c>
      <c r="I602">
        <f t="shared" si="49"/>
        <v>50.36</v>
      </c>
    </row>
    <row r="603" spans="1:9" ht="90">
      <c r="A603" s="385">
        <v>150885</v>
      </c>
      <c r="B603" s="247" t="s">
        <v>18104</v>
      </c>
      <c r="C603" s="227" t="s">
        <v>115</v>
      </c>
      <c r="D603" s="247">
        <v>64.069999999999993</v>
      </c>
      <c r="E603" s="56" t="str">
        <f t="shared" si="45"/>
        <v>SUPORTE DE FIXAÇÃO DE ELETROCALHA DE 300X100MM, NO TETO, ATRAVÉS DE SUPORTE ANGULAR (1 UND), PORCA SEXTAVADA E ARRUELA 1/4 (4 UND) , VERGALHÃO COM ROSCA TOTAL 1/4" (H=60CM), CANTONEIRA ZZ (2 UND) E PARAFUSO E BUCHA S8 (2 UND)</v>
      </c>
      <c r="F603" s="56" t="str">
        <f t="shared" si="46"/>
        <v>UND</v>
      </c>
      <c r="G603">
        <f t="shared" si="47"/>
        <v>85.37</v>
      </c>
      <c r="H603">
        <f t="shared" si="48"/>
        <v>64.069999999999993</v>
      </c>
      <c r="I603">
        <f t="shared" si="49"/>
        <v>64.069999999999993</v>
      </c>
    </row>
    <row r="604" spans="1:9" ht="90">
      <c r="A604" s="385">
        <v>150886</v>
      </c>
      <c r="B604" s="247" t="s">
        <v>18105</v>
      </c>
      <c r="C604" s="227" t="s">
        <v>115</v>
      </c>
      <c r="D604" s="247">
        <v>65.61</v>
      </c>
      <c r="E604" s="56" t="str">
        <f t="shared" si="45"/>
        <v>SUPORTE DE FIXAÇÃO DE ELETROCALHA DE 400X100MM, NO TETO, ATRAVÉS DE SUPORTE ANGULAR (1 UND), PORCA SEXTAVADA E ARRUELA 1/4 (4 UND), VERGALHÃO ROSCA TOTAL 1/4" (H=60CM), CANTONEIRA ZZ (2 UND) E PARAFUSO E BUCHA S8 (2 UND)</v>
      </c>
      <c r="F604" s="56" t="str">
        <f t="shared" si="46"/>
        <v>UND</v>
      </c>
      <c r="G604">
        <f t="shared" si="47"/>
        <v>87.43</v>
      </c>
      <c r="H604">
        <f t="shared" si="48"/>
        <v>65.61</v>
      </c>
      <c r="I604">
        <f t="shared" si="49"/>
        <v>65.61</v>
      </c>
    </row>
    <row r="605" spans="1:9">
      <c r="A605" s="385">
        <v>1509</v>
      </c>
      <c r="B605" s="247" t="s">
        <v>1534</v>
      </c>
      <c r="C605" s="227"/>
      <c r="D605" s="247"/>
      <c r="E605" s="56" t="str">
        <f t="shared" si="45"/>
        <v>COMPOSIÇÕES INTERMEDIÁRIAS P/ ELETRICA</v>
      </c>
      <c r="F605" s="56" t="str">
        <f t="shared" si="46"/>
        <v/>
      </c>
      <c r="G605">
        <f t="shared" si="47"/>
        <v>0</v>
      </c>
      <c r="H605">
        <f t="shared" si="48"/>
        <v>0</v>
      </c>
      <c r="I605">
        <f t="shared" si="49"/>
        <v>0</v>
      </c>
    </row>
    <row r="606" spans="1:9">
      <c r="A606" s="384">
        <v>150906</v>
      </c>
      <c r="B606" s="246" t="s">
        <v>1535</v>
      </c>
      <c r="C606" s="227" t="s">
        <v>112</v>
      </c>
      <c r="D606" s="247">
        <v>2.0499999999999998</v>
      </c>
      <c r="E606" s="56" t="str">
        <f t="shared" si="45"/>
        <v>ARAME GALVANIZADO 12 BWG (0.048 KG/M)</v>
      </c>
      <c r="F606" s="56" t="str">
        <f t="shared" si="46"/>
        <v>M</v>
      </c>
      <c r="G606">
        <f t="shared" si="47"/>
        <v>2.73</v>
      </c>
      <c r="H606">
        <f t="shared" si="48"/>
        <v>2.0499999999999998</v>
      </c>
      <c r="I606">
        <f t="shared" si="49"/>
        <v>2.0499999999999998</v>
      </c>
    </row>
    <row r="607" spans="1:9">
      <c r="A607" s="385">
        <v>150910</v>
      </c>
      <c r="B607" s="247" t="s">
        <v>1536</v>
      </c>
      <c r="C607" s="227" t="s">
        <v>115</v>
      </c>
      <c r="D607" s="247">
        <v>12.96</v>
      </c>
      <c r="E607" s="56" t="str">
        <f t="shared" si="45"/>
        <v>CABEÇOTE DE ALUMÍNIO DE 3/4"</v>
      </c>
      <c r="F607" s="56" t="str">
        <f t="shared" si="46"/>
        <v>UND</v>
      </c>
      <c r="G607">
        <f t="shared" si="47"/>
        <v>17.27</v>
      </c>
      <c r="H607">
        <f t="shared" si="48"/>
        <v>12.96</v>
      </c>
      <c r="I607">
        <f t="shared" si="49"/>
        <v>12.96</v>
      </c>
    </row>
    <row r="608" spans="1:9" ht="45">
      <c r="A608" s="385">
        <v>150916</v>
      </c>
      <c r="B608" s="247" t="s">
        <v>1537</v>
      </c>
      <c r="C608" s="227" t="s">
        <v>115</v>
      </c>
      <c r="D608" s="247">
        <v>34.83</v>
      </c>
      <c r="E608" s="56" t="str">
        <f t="shared" si="45"/>
        <v>CANALETA SISTEMA X PIAL OU EQUIVALENTE, INCLUSIVE CONECÇÕES, 20X10X2200 MM, COD. 30801</v>
      </c>
      <c r="F608" s="56" t="str">
        <f t="shared" si="46"/>
        <v>UND</v>
      </c>
      <c r="G608">
        <f t="shared" si="47"/>
        <v>46.41</v>
      </c>
      <c r="H608">
        <f t="shared" si="48"/>
        <v>34.83</v>
      </c>
      <c r="I608">
        <f t="shared" si="49"/>
        <v>34.83</v>
      </c>
    </row>
    <row r="609" spans="1:9" ht="30">
      <c r="A609" s="385">
        <v>150918</v>
      </c>
      <c r="B609" s="247" t="s">
        <v>1538</v>
      </c>
      <c r="C609" s="227" t="s">
        <v>115</v>
      </c>
      <c r="D609" s="247">
        <v>34.700000000000003</v>
      </c>
      <c r="E609" s="56" t="str">
        <f t="shared" si="45"/>
        <v>FITA ISOLANTE EM ROLO DE 19MM X 20 M, NÚMERO 33 SCOTH OU EQUIVALENTE</v>
      </c>
      <c r="F609" s="56" t="str">
        <f t="shared" si="46"/>
        <v>UND</v>
      </c>
      <c r="G609">
        <f t="shared" si="47"/>
        <v>46.24</v>
      </c>
      <c r="H609">
        <f t="shared" si="48"/>
        <v>34.700000000000003</v>
      </c>
      <c r="I609">
        <f t="shared" si="49"/>
        <v>34.700000000000003</v>
      </c>
    </row>
    <row r="610" spans="1:9" ht="30">
      <c r="A610" s="385">
        <v>150932</v>
      </c>
      <c r="B610" s="247" t="s">
        <v>1539</v>
      </c>
      <c r="C610" s="227" t="s">
        <v>115</v>
      </c>
      <c r="D610" s="247">
        <v>6.41</v>
      </c>
      <c r="E610" s="56" t="str">
        <f t="shared" si="45"/>
        <v>RECEPTÁCULO (BOCAL) DE LOUÇA PARA LÂMPADA INCANDESCENTE</v>
      </c>
      <c r="F610" s="56" t="str">
        <f t="shared" si="46"/>
        <v>UND</v>
      </c>
      <c r="G610">
        <f t="shared" si="47"/>
        <v>8.5399999999999991</v>
      </c>
      <c r="H610">
        <f t="shared" si="48"/>
        <v>6.41</v>
      </c>
      <c r="I610">
        <f t="shared" si="49"/>
        <v>6.41</v>
      </c>
    </row>
    <row r="611" spans="1:9">
      <c r="A611" s="385">
        <v>150934</v>
      </c>
      <c r="B611" s="247" t="s">
        <v>1540</v>
      </c>
      <c r="C611" s="227" t="s">
        <v>115</v>
      </c>
      <c r="D611" s="247">
        <v>26.49</v>
      </c>
      <c r="E611" s="56" t="str">
        <f t="shared" si="45"/>
        <v>LÂMPADA FLUORESCENTE 40 W</v>
      </c>
      <c r="F611" s="56" t="str">
        <f t="shared" si="46"/>
        <v>UND</v>
      </c>
      <c r="G611">
        <f t="shared" si="47"/>
        <v>35.299999999999997</v>
      </c>
      <c r="H611">
        <f t="shared" si="48"/>
        <v>26.49</v>
      </c>
      <c r="I611">
        <f t="shared" si="49"/>
        <v>26.49</v>
      </c>
    </row>
    <row r="612" spans="1:9">
      <c r="A612" s="385">
        <v>150937</v>
      </c>
      <c r="B612" s="247" t="s">
        <v>1541</v>
      </c>
      <c r="C612" s="227" t="s">
        <v>112</v>
      </c>
      <c r="D612" s="247">
        <v>4.68</v>
      </c>
      <c r="E612" s="56" t="str">
        <f t="shared" si="45"/>
        <v>ARAME DE AÇO 14 BWG PARA GUIA</v>
      </c>
      <c r="F612" s="56" t="str">
        <f t="shared" si="46"/>
        <v>M</v>
      </c>
      <c r="G612">
        <f t="shared" si="47"/>
        <v>6.24</v>
      </c>
      <c r="H612">
        <f t="shared" si="48"/>
        <v>4.68</v>
      </c>
      <c r="I612">
        <f t="shared" si="49"/>
        <v>4.68</v>
      </c>
    </row>
    <row r="613" spans="1:9">
      <c r="A613" s="385">
        <v>150964</v>
      </c>
      <c r="B613" s="247" t="s">
        <v>1542</v>
      </c>
      <c r="C613" s="227" t="s">
        <v>115</v>
      </c>
      <c r="D613" s="247">
        <v>26.49</v>
      </c>
      <c r="E613" s="56" t="str">
        <f t="shared" si="45"/>
        <v>LÂMPADA FLUORESCENTE DE 20W</v>
      </c>
      <c r="F613" s="56" t="str">
        <f t="shared" si="46"/>
        <v>UND</v>
      </c>
      <c r="G613">
        <f t="shared" si="47"/>
        <v>35.299999999999997</v>
      </c>
      <c r="H613">
        <f t="shared" si="48"/>
        <v>26.49</v>
      </c>
      <c r="I613">
        <f t="shared" si="49"/>
        <v>26.49</v>
      </c>
    </row>
    <row r="614" spans="1:9">
      <c r="A614" s="385">
        <v>150967</v>
      </c>
      <c r="B614" s="247" t="s">
        <v>1543</v>
      </c>
      <c r="C614" s="227" t="s">
        <v>115</v>
      </c>
      <c r="D614" s="247">
        <v>7.21</v>
      </c>
      <c r="E614" s="56" t="str">
        <f t="shared" si="45"/>
        <v>SOQUETE PARA LÂMPADA FLUORESCENTE</v>
      </c>
      <c r="F614" s="56" t="str">
        <f t="shared" si="46"/>
        <v>UND</v>
      </c>
      <c r="G614">
        <f t="shared" si="47"/>
        <v>9.61</v>
      </c>
      <c r="H614">
        <f t="shared" si="48"/>
        <v>7.21</v>
      </c>
      <c r="I614">
        <f t="shared" si="49"/>
        <v>7.21</v>
      </c>
    </row>
    <row r="615" spans="1:9" ht="30">
      <c r="A615" s="385">
        <v>1510</v>
      </c>
      <c r="B615" s="247" t="s">
        <v>1544</v>
      </c>
      <c r="C615" s="227"/>
      <c r="D615" s="247"/>
      <c r="E615" s="56" t="str">
        <f t="shared" si="45"/>
        <v>CAIXAS DE PASSAGEM EMPREGANDO ARGAMASSA DE CIMENTO, CAL E AREIA</v>
      </c>
      <c r="F615" s="56" t="str">
        <f t="shared" si="46"/>
        <v/>
      </c>
      <c r="G615">
        <f t="shared" si="47"/>
        <v>0</v>
      </c>
      <c r="H615">
        <f t="shared" si="48"/>
        <v>0</v>
      </c>
      <c r="I615">
        <f t="shared" si="49"/>
        <v>0</v>
      </c>
    </row>
    <row r="616" spans="1:9" ht="75">
      <c r="A616" s="384">
        <v>151001</v>
      </c>
      <c r="B616" s="246" t="s">
        <v>1545</v>
      </c>
      <c r="C616" s="227" t="s">
        <v>115</v>
      </c>
      <c r="D616" s="247">
        <v>134.55000000000001</v>
      </c>
      <c r="E616" s="56" t="str">
        <f t="shared" si="45"/>
        <v>CAIXA DE PASSAGEM DE ALVENARIA DE BLOCOS CERÂMICOS 10 FUROS 10X20X20CM DIMENSÕES DE 25X25X25CM, COM REVESTIMENTO INTERNO EM CHAPISCO E REBOCO, TAMPA DE CONCRETO ESP.5CM E LASTRO DE BRITA 5 CM</v>
      </c>
      <c r="F616" s="56" t="str">
        <f t="shared" si="46"/>
        <v>UND</v>
      </c>
      <c r="G616">
        <f t="shared" si="47"/>
        <v>179.29</v>
      </c>
      <c r="H616">
        <f t="shared" si="48"/>
        <v>134.55000000000001</v>
      </c>
      <c r="I616">
        <f t="shared" si="49"/>
        <v>134.55000000000001</v>
      </c>
    </row>
    <row r="617" spans="1:9" ht="75">
      <c r="A617" s="385">
        <v>151002</v>
      </c>
      <c r="B617" s="247" t="s">
        <v>1546</v>
      </c>
      <c r="C617" s="227" t="s">
        <v>115</v>
      </c>
      <c r="D617" s="247">
        <v>304.2</v>
      </c>
      <c r="E617" s="56" t="str">
        <f t="shared" si="45"/>
        <v>CAIXA DE PASSAGEM DE ALVENARIA DE BLOCOS CERÂMICOS 10 FUROS 10X20X20CM DIMENSÕES DE 50X50X50CM, COM REVESTIMENTO INTERNO EM CHAPISCO E REBOCO, TAMPA DE CONCRETO ESP.5CM E LASTRO DE BRITA 5 CM</v>
      </c>
      <c r="F617" s="56" t="str">
        <f t="shared" si="46"/>
        <v>UND</v>
      </c>
      <c r="G617">
        <f t="shared" si="47"/>
        <v>405.35</v>
      </c>
      <c r="H617">
        <f t="shared" si="48"/>
        <v>304.2</v>
      </c>
      <c r="I617">
        <f t="shared" si="49"/>
        <v>304.2</v>
      </c>
    </row>
    <row r="618" spans="1:9" ht="75">
      <c r="A618" s="385">
        <v>151003</v>
      </c>
      <c r="B618" s="247" t="s">
        <v>1547</v>
      </c>
      <c r="C618" s="227" t="s">
        <v>115</v>
      </c>
      <c r="D618" s="247">
        <v>134.02000000000001</v>
      </c>
      <c r="E618" s="56" t="str">
        <f t="shared" si="45"/>
        <v>CAIXA DE PASSAGEM DE ALVENARIA DE BLOCOS CERÂMICOS 10 FUROS 10X20X20CM, DIMENSÃO DE 30X30X30CM, COM REVESTIMENTO INTERNO EM CHAPISCO E REBOCO, TAMPA DE CONCRETO ESP. 5CM E LASTRO DE BRITA 5CM</v>
      </c>
      <c r="F618" s="56" t="str">
        <f t="shared" si="46"/>
        <v>UND</v>
      </c>
      <c r="G618">
        <f t="shared" si="47"/>
        <v>178.58</v>
      </c>
      <c r="H618">
        <f t="shared" si="48"/>
        <v>134.02000000000001</v>
      </c>
      <c r="I618">
        <f t="shared" si="49"/>
        <v>134.02000000000001</v>
      </c>
    </row>
    <row r="619" spans="1:9" ht="75">
      <c r="A619" s="385">
        <v>151015</v>
      </c>
      <c r="B619" s="247" t="s">
        <v>1548</v>
      </c>
      <c r="C619" s="227" t="s">
        <v>115</v>
      </c>
      <c r="D619" s="247">
        <v>229.32</v>
      </c>
      <c r="E619" s="56" t="str">
        <f t="shared" si="45"/>
        <v>CAIXA DE INSPEÇÃO DE ALVENARIA DE BLOCOS CERÂMICOS 10 FUROS 10X20X20CM DIMENSÕES DE 30X30X60CM, COM REVESTIMENTO INTERNO EM CHAPISCO E REBOCO, TAMPA DE CONCRETO ESP.5CM E LASTRO DE BRITA 5 CM</v>
      </c>
      <c r="F619" s="56" t="str">
        <f t="shared" si="46"/>
        <v>UND</v>
      </c>
      <c r="G619">
        <f t="shared" si="47"/>
        <v>305.57</v>
      </c>
      <c r="H619">
        <f t="shared" si="48"/>
        <v>229.32</v>
      </c>
      <c r="I619">
        <f t="shared" si="49"/>
        <v>229.32</v>
      </c>
    </row>
    <row r="620" spans="1:9" ht="75">
      <c r="A620" s="385">
        <v>151016</v>
      </c>
      <c r="B620" s="247" t="s">
        <v>1549</v>
      </c>
      <c r="C620" s="227" t="s">
        <v>115</v>
      </c>
      <c r="D620" s="247">
        <v>692.52</v>
      </c>
      <c r="E620" s="56" t="str">
        <f t="shared" si="45"/>
        <v>CAIXA DE PASSAGEM DE ALVENARIA DE BLOCOS DE CONCRETO 9X19X39CM, DIMENSÕES DE 80X80X80M, COM REVESTIMENTO INTERNO EM CHAPISCO E REBOCO TAMPA DE CONCRETO ESP. 5CM E LASTRO DE BRITA 5CM</v>
      </c>
      <c r="F620" s="56" t="str">
        <f t="shared" si="46"/>
        <v>UND</v>
      </c>
      <c r="G620">
        <f t="shared" si="47"/>
        <v>922.78</v>
      </c>
      <c r="H620">
        <f t="shared" si="48"/>
        <v>692.52</v>
      </c>
      <c r="I620">
        <f t="shared" si="49"/>
        <v>692.52</v>
      </c>
    </row>
    <row r="621" spans="1:9" ht="75">
      <c r="A621" s="385">
        <v>151017</v>
      </c>
      <c r="B621" s="247" t="s">
        <v>1550</v>
      </c>
      <c r="C621" s="227" t="s">
        <v>115</v>
      </c>
      <c r="D621" s="247">
        <v>1050.8699999999999</v>
      </c>
      <c r="E621" s="56" t="str">
        <f t="shared" si="45"/>
        <v>CAIXA DE PASSAGEM DE ALVENARIA DE BLOCOS DE CONCRETO 9X19X39CM, DIMENSÕES DE 1.00X1.00X1.00M, COM REVESTIMENTO INTERNO EM CHAPISCO E REBOCO TAMPA DE CONCRETO ESP. 5CM E LASTRO DE BRITA 5CM</v>
      </c>
      <c r="F621" s="56" t="str">
        <f t="shared" si="46"/>
        <v>UND</v>
      </c>
      <c r="G621">
        <f t="shared" si="47"/>
        <v>1400.28</v>
      </c>
      <c r="H621">
        <f t="shared" si="48"/>
        <v>1050.8699999999999</v>
      </c>
      <c r="I621">
        <f t="shared" si="49"/>
        <v>1050.8699999999999</v>
      </c>
    </row>
    <row r="622" spans="1:9">
      <c r="A622" s="385">
        <v>1511</v>
      </c>
      <c r="B622" s="247" t="s">
        <v>1551</v>
      </c>
      <c r="C622" s="227"/>
      <c r="D622" s="247"/>
      <c r="E622" s="56" t="str">
        <f t="shared" si="45"/>
        <v>ELETRODUTOS E CONEXÕES</v>
      </c>
      <c r="F622" s="56" t="str">
        <f t="shared" si="46"/>
        <v/>
      </c>
      <c r="G622">
        <f t="shared" si="47"/>
        <v>0</v>
      </c>
      <c r="H622">
        <f t="shared" si="48"/>
        <v>0</v>
      </c>
      <c r="I622">
        <f t="shared" si="49"/>
        <v>0</v>
      </c>
    </row>
    <row r="623" spans="1:9" ht="30">
      <c r="A623" s="385">
        <v>151125</v>
      </c>
      <c r="B623" s="247" t="s">
        <v>1552</v>
      </c>
      <c r="C623" s="227" t="s">
        <v>112</v>
      </c>
      <c r="D623" s="247">
        <v>15.9</v>
      </c>
      <c r="E623" s="56" t="str">
        <f t="shared" si="45"/>
        <v>ELETRODUTO DE PVC RÍGIDO ROSCÁVEL, DIÂM. 1/2" (20MM), INCLUSIVE CONEXÕES</v>
      </c>
      <c r="F623" s="56" t="str">
        <f t="shared" si="46"/>
        <v>M</v>
      </c>
      <c r="G623">
        <f t="shared" si="47"/>
        <v>21.19</v>
      </c>
      <c r="H623">
        <f t="shared" si="48"/>
        <v>15.9</v>
      </c>
      <c r="I623">
        <f t="shared" si="49"/>
        <v>15.9</v>
      </c>
    </row>
    <row r="624" spans="1:9" ht="30">
      <c r="A624" s="384">
        <v>151126</v>
      </c>
      <c r="B624" s="246" t="s">
        <v>1553</v>
      </c>
      <c r="C624" s="227" t="s">
        <v>112</v>
      </c>
      <c r="D624" s="247">
        <v>16.940000000000001</v>
      </c>
      <c r="E624" s="56" t="str">
        <f t="shared" si="45"/>
        <v>ELETRODUTO DE PVC RÍGIDO ROSCÁVEL, DIÂM. 3/4" (25MM), INCLUSIVE CONEXÕES</v>
      </c>
      <c r="F624" s="56" t="str">
        <f t="shared" si="46"/>
        <v>M</v>
      </c>
      <c r="G624">
        <f t="shared" si="47"/>
        <v>22.57</v>
      </c>
      <c r="H624">
        <f t="shared" si="48"/>
        <v>16.940000000000001</v>
      </c>
      <c r="I624">
        <f t="shared" si="49"/>
        <v>16.940000000000001</v>
      </c>
    </row>
    <row r="625" spans="1:9" ht="30">
      <c r="A625" s="385">
        <v>151127</v>
      </c>
      <c r="B625" s="247" t="s">
        <v>1554</v>
      </c>
      <c r="C625" s="227" t="s">
        <v>112</v>
      </c>
      <c r="D625" s="247">
        <v>24.79</v>
      </c>
      <c r="E625" s="56" t="str">
        <f t="shared" si="45"/>
        <v>ELETRODUTO DE PVC RÍGIDO ROSCÁVEL, DIÂM. 1" (32MM), INCLUSIVE CONEXÕES</v>
      </c>
      <c r="F625" s="56" t="str">
        <f t="shared" si="46"/>
        <v>M</v>
      </c>
      <c r="G625">
        <f t="shared" si="47"/>
        <v>33.03</v>
      </c>
      <c r="H625">
        <f t="shared" si="48"/>
        <v>24.79</v>
      </c>
      <c r="I625">
        <f t="shared" si="49"/>
        <v>24.79</v>
      </c>
    </row>
    <row r="626" spans="1:9" ht="30">
      <c r="A626" s="385">
        <v>151128</v>
      </c>
      <c r="B626" s="247" t="s">
        <v>1555</v>
      </c>
      <c r="C626" s="227" t="s">
        <v>112</v>
      </c>
      <c r="D626" s="247">
        <v>30.16</v>
      </c>
      <c r="E626" s="56" t="str">
        <f t="shared" si="45"/>
        <v>ELETRODUTO DE PVC RÍGIDO ROSCÁVEL, DIÂM. 1 1/4" (40MM), INCLUSIVE CONEXÕES</v>
      </c>
      <c r="F626" s="56" t="str">
        <f t="shared" si="46"/>
        <v>M</v>
      </c>
      <c r="G626">
        <f t="shared" si="47"/>
        <v>40.19</v>
      </c>
      <c r="H626">
        <f t="shared" si="48"/>
        <v>30.16</v>
      </c>
      <c r="I626">
        <f t="shared" si="49"/>
        <v>30.16</v>
      </c>
    </row>
    <row r="627" spans="1:9" ht="30">
      <c r="A627" s="385">
        <v>151129</v>
      </c>
      <c r="B627" s="247" t="s">
        <v>1556</v>
      </c>
      <c r="C627" s="227" t="s">
        <v>112</v>
      </c>
      <c r="D627" s="247">
        <v>36.700000000000003</v>
      </c>
      <c r="E627" s="56" t="str">
        <f t="shared" si="45"/>
        <v>ELETRODUTO DE PVC RÍGIDO ROSCÁVEL, DIÂM. 1 1/2" (50MM), INCLUSIVE CONEXÕES</v>
      </c>
      <c r="F627" s="56" t="str">
        <f t="shared" si="46"/>
        <v>M</v>
      </c>
      <c r="G627">
        <f t="shared" si="47"/>
        <v>48.9</v>
      </c>
      <c r="H627">
        <f t="shared" si="48"/>
        <v>36.700000000000003</v>
      </c>
      <c r="I627">
        <f t="shared" si="49"/>
        <v>36.700000000000003</v>
      </c>
    </row>
    <row r="628" spans="1:9" ht="30">
      <c r="A628" s="385">
        <v>151130</v>
      </c>
      <c r="B628" s="247" t="s">
        <v>1557</v>
      </c>
      <c r="C628" s="227" t="s">
        <v>112</v>
      </c>
      <c r="D628" s="247">
        <v>44.04</v>
      </c>
      <c r="E628" s="56" t="str">
        <f t="shared" si="45"/>
        <v>ELETRODUTO DE PVC RÍGIDO ROSCÁVEL, DIÂM. 2" (60MM), INCLUSIVE CONEXÕES</v>
      </c>
      <c r="F628" s="56" t="str">
        <f t="shared" si="46"/>
        <v>M</v>
      </c>
      <c r="G628">
        <f t="shared" si="47"/>
        <v>58.68</v>
      </c>
      <c r="H628">
        <f t="shared" si="48"/>
        <v>44.04</v>
      </c>
      <c r="I628">
        <f t="shared" si="49"/>
        <v>44.04</v>
      </c>
    </row>
    <row r="629" spans="1:9" ht="30">
      <c r="A629" s="385">
        <v>151131</v>
      </c>
      <c r="B629" s="247" t="s">
        <v>1558</v>
      </c>
      <c r="C629" s="227" t="s">
        <v>112</v>
      </c>
      <c r="D629" s="247">
        <v>77.03</v>
      </c>
      <c r="E629" s="56" t="str">
        <f t="shared" si="45"/>
        <v>ELETRODUTO DE PVC RÍGIDO ROSCÁVEL, DIÂM. 3" (85MM), INCLUSIVE CONEXÕES</v>
      </c>
      <c r="F629" s="56" t="str">
        <f t="shared" si="46"/>
        <v>M</v>
      </c>
      <c r="G629">
        <f t="shared" si="47"/>
        <v>102.64</v>
      </c>
      <c r="H629">
        <f t="shared" si="48"/>
        <v>77.03</v>
      </c>
      <c r="I629">
        <f t="shared" si="49"/>
        <v>77.03</v>
      </c>
    </row>
    <row r="630" spans="1:9" ht="30">
      <c r="A630" s="385">
        <v>151132</v>
      </c>
      <c r="B630" s="247" t="s">
        <v>1559</v>
      </c>
      <c r="C630" s="227" t="s">
        <v>112</v>
      </c>
      <c r="D630" s="247">
        <v>8.52</v>
      </c>
      <c r="E630" s="56" t="str">
        <f t="shared" si="45"/>
        <v>ELETRODUTO FLEXÍVEL CORRUGADO 3/4" , MARCA DE REFERÊNCIA TIGRE</v>
      </c>
      <c r="F630" s="56" t="str">
        <f t="shared" si="46"/>
        <v>M</v>
      </c>
      <c r="G630">
        <f t="shared" si="47"/>
        <v>11.35</v>
      </c>
      <c r="H630">
        <f t="shared" si="48"/>
        <v>8.52</v>
      </c>
      <c r="I630">
        <f t="shared" si="49"/>
        <v>8.52</v>
      </c>
    </row>
    <row r="631" spans="1:9" ht="30">
      <c r="A631" s="385">
        <v>151133</v>
      </c>
      <c r="B631" s="247" t="s">
        <v>1560</v>
      </c>
      <c r="C631" s="227" t="s">
        <v>112</v>
      </c>
      <c r="D631" s="247">
        <v>9.7799999999999994</v>
      </c>
      <c r="E631" s="56" t="str">
        <f t="shared" si="45"/>
        <v>ELETRODUTO FLEXÍVEL CORRUGADO 1", MARCA DE REFERÊNCIA TIGRE</v>
      </c>
      <c r="F631" s="56" t="str">
        <f t="shared" si="46"/>
        <v>M</v>
      </c>
      <c r="G631">
        <f t="shared" si="47"/>
        <v>13.03</v>
      </c>
      <c r="H631">
        <f t="shared" si="48"/>
        <v>9.7799999999999994</v>
      </c>
      <c r="I631">
        <f t="shared" si="49"/>
        <v>9.7799999999999994</v>
      </c>
    </row>
    <row r="632" spans="1:9" ht="30">
      <c r="A632" s="385">
        <v>151135</v>
      </c>
      <c r="B632" s="247" t="s">
        <v>1561</v>
      </c>
      <c r="C632" s="227" t="s">
        <v>112</v>
      </c>
      <c r="D632" s="247">
        <v>103.71</v>
      </c>
      <c r="E632" s="56" t="str">
        <f t="shared" si="45"/>
        <v>ELETRODUTO DE PVC RÍGIDO ROSCÁVEL, DIÂM. 4" (110MM), INCLUSIVE CONEXÕES</v>
      </c>
      <c r="F632" s="56" t="str">
        <f t="shared" si="46"/>
        <v>M</v>
      </c>
      <c r="G632">
        <f t="shared" si="47"/>
        <v>138.19</v>
      </c>
      <c r="H632">
        <f t="shared" si="48"/>
        <v>103.71</v>
      </c>
      <c r="I632">
        <f t="shared" si="49"/>
        <v>103.71</v>
      </c>
    </row>
    <row r="633" spans="1:9" ht="30">
      <c r="A633" s="385">
        <v>151136</v>
      </c>
      <c r="B633" s="247" t="s">
        <v>1562</v>
      </c>
      <c r="C633" s="227" t="s">
        <v>112</v>
      </c>
      <c r="D633" s="247">
        <v>236.41</v>
      </c>
      <c r="E633" s="56" t="str">
        <f t="shared" si="45"/>
        <v>ELETRODUTO DE PVC RÍGIDO ROSCÁVEL, DIÂM. 6" (164MM), INCLUSIVE CONEXÕES</v>
      </c>
      <c r="F633" s="56" t="str">
        <f t="shared" si="46"/>
        <v>M</v>
      </c>
      <c r="G633">
        <f t="shared" si="47"/>
        <v>315.02</v>
      </c>
      <c r="H633">
        <f t="shared" si="48"/>
        <v>236.41</v>
      </c>
      <c r="I633">
        <f t="shared" si="49"/>
        <v>236.41</v>
      </c>
    </row>
    <row r="634" spans="1:9" ht="30">
      <c r="A634" s="385">
        <v>151137</v>
      </c>
      <c r="B634" s="247" t="s">
        <v>1563</v>
      </c>
      <c r="C634" s="227" t="s">
        <v>112</v>
      </c>
      <c r="D634" s="247">
        <v>25.28</v>
      </c>
      <c r="E634" s="56" t="str">
        <f t="shared" si="45"/>
        <v>ELETRODUTO PEAD, COR PRETA, DIAM. 1.1/2", MARCA REF. KANAFLEX OU EQUIVALENTE</v>
      </c>
      <c r="F634" s="56" t="str">
        <f t="shared" si="46"/>
        <v>M</v>
      </c>
      <c r="G634">
        <f t="shared" si="47"/>
        <v>33.69</v>
      </c>
      <c r="H634">
        <f t="shared" si="48"/>
        <v>25.28</v>
      </c>
      <c r="I634">
        <f t="shared" si="49"/>
        <v>25.28</v>
      </c>
    </row>
    <row r="635" spans="1:9" ht="30">
      <c r="A635" s="385">
        <v>151138</v>
      </c>
      <c r="B635" s="247" t="s">
        <v>1564</v>
      </c>
      <c r="C635" s="227" t="s">
        <v>112</v>
      </c>
      <c r="D635" s="247">
        <v>21.82</v>
      </c>
      <c r="E635" s="56" t="str">
        <f t="shared" si="45"/>
        <v>ELETRODUTO PEAD, COR PRETA, DIAM. 1.1/4", MARCA REF. KANAFLEX OU EQUIVALENTE</v>
      </c>
      <c r="F635" s="56" t="str">
        <f t="shared" si="46"/>
        <v>M</v>
      </c>
      <c r="G635">
        <f t="shared" si="47"/>
        <v>29.08</v>
      </c>
      <c r="H635">
        <f t="shared" si="48"/>
        <v>21.82</v>
      </c>
      <c r="I635">
        <f t="shared" si="49"/>
        <v>21.82</v>
      </c>
    </row>
    <row r="636" spans="1:9" ht="30">
      <c r="A636" s="385">
        <v>151139</v>
      </c>
      <c r="B636" s="247" t="s">
        <v>1565</v>
      </c>
      <c r="C636" s="227" t="s">
        <v>112</v>
      </c>
      <c r="D636" s="247">
        <v>25.99</v>
      </c>
      <c r="E636" s="56" t="str">
        <f t="shared" si="45"/>
        <v>ELETRODUTO PEAD, COR PRETA, DIAM. 2", MARCA REF. KANAFLEX OU EQUIVALENTE</v>
      </c>
      <c r="F636" s="56" t="str">
        <f t="shared" si="46"/>
        <v>M</v>
      </c>
      <c r="G636">
        <f t="shared" si="47"/>
        <v>34.630000000000003</v>
      </c>
      <c r="H636">
        <f t="shared" si="48"/>
        <v>25.99</v>
      </c>
      <c r="I636">
        <f t="shared" si="49"/>
        <v>25.99</v>
      </c>
    </row>
    <row r="637" spans="1:9" ht="30">
      <c r="A637" s="385">
        <v>151140</v>
      </c>
      <c r="B637" s="247" t="s">
        <v>1566</v>
      </c>
      <c r="C637" s="227" t="s">
        <v>112</v>
      </c>
      <c r="D637" s="247">
        <v>41.64</v>
      </c>
      <c r="E637" s="56" t="str">
        <f t="shared" si="45"/>
        <v>ELETRODUTO PEAD, COR PRETA, DIAM. 3", MARCA REF. KANAFLEX OU EQUIVALENTE</v>
      </c>
      <c r="F637" s="56" t="str">
        <f t="shared" si="46"/>
        <v>M</v>
      </c>
      <c r="G637">
        <f t="shared" si="47"/>
        <v>55.49</v>
      </c>
      <c r="H637">
        <f t="shared" si="48"/>
        <v>41.64</v>
      </c>
      <c r="I637">
        <f t="shared" si="49"/>
        <v>41.64</v>
      </c>
    </row>
    <row r="638" spans="1:9" ht="30">
      <c r="A638" s="385">
        <v>151141</v>
      </c>
      <c r="B638" s="247" t="s">
        <v>1567</v>
      </c>
      <c r="C638" s="227" t="s">
        <v>112</v>
      </c>
      <c r="D638" s="247">
        <v>57.34</v>
      </c>
      <c r="E638" s="56" t="str">
        <f t="shared" si="45"/>
        <v>ELETRODUTO PEAD, COR PRETA, DIAM. 4", MARCA REF. KANAFLEX OU EQUIVALENTE</v>
      </c>
      <c r="F638" s="56" t="str">
        <f t="shared" si="46"/>
        <v>M</v>
      </c>
      <c r="G638">
        <f t="shared" si="47"/>
        <v>76.41</v>
      </c>
      <c r="H638">
        <f t="shared" si="48"/>
        <v>57.34</v>
      </c>
      <c r="I638">
        <f t="shared" si="49"/>
        <v>57.34</v>
      </c>
    </row>
    <row r="639" spans="1:9" ht="30">
      <c r="A639" s="385">
        <v>151142</v>
      </c>
      <c r="B639" s="247" t="s">
        <v>1568</v>
      </c>
      <c r="C639" s="227" t="s">
        <v>112</v>
      </c>
      <c r="D639" s="247">
        <v>105.36</v>
      </c>
      <c r="E639" s="56" t="str">
        <f t="shared" si="45"/>
        <v>ELETRODUTO PEAD, COR PRETA, DIAM. 6", MARCA REF. KANAFLEX OU EQUIVALENTE</v>
      </c>
      <c r="F639" s="56" t="str">
        <f t="shared" si="46"/>
        <v>M</v>
      </c>
      <c r="G639">
        <f t="shared" si="47"/>
        <v>140.38999999999999</v>
      </c>
      <c r="H639">
        <f t="shared" si="48"/>
        <v>105.36</v>
      </c>
      <c r="I639">
        <f t="shared" si="49"/>
        <v>105.36</v>
      </c>
    </row>
    <row r="640" spans="1:9">
      <c r="A640" s="385">
        <v>1513</v>
      </c>
      <c r="B640" s="247" t="s">
        <v>2023</v>
      </c>
      <c r="C640" s="227"/>
      <c r="D640" s="247"/>
      <c r="E640" s="56" t="str">
        <f t="shared" si="45"/>
        <v>CHAVES, FUSIVEIS E DISJUNTORES</v>
      </c>
      <c r="F640" s="56" t="str">
        <f t="shared" si="46"/>
        <v/>
      </c>
      <c r="G640">
        <f t="shared" si="47"/>
        <v>0</v>
      </c>
      <c r="H640">
        <f t="shared" si="48"/>
        <v>0</v>
      </c>
      <c r="I640">
        <f t="shared" si="49"/>
        <v>0</v>
      </c>
    </row>
    <row r="641" spans="1:9" ht="45">
      <c r="A641" s="385">
        <v>151301</v>
      </c>
      <c r="B641" s="247" t="s">
        <v>2024</v>
      </c>
      <c r="C641" s="227" t="s">
        <v>115</v>
      </c>
      <c r="D641" s="247">
        <v>22.62</v>
      </c>
      <c r="E641" s="56" t="str">
        <f t="shared" ref="E641:E704" si="50">UPPER(B641)</f>
        <v>MINI-DISJUNTOR MONOPOLAR 16 A, CURVA C - 5KA 220/127VCA (NBR IEC 60947-2), REF. SIEMENS, GE, SCHNEIDER OU EQUIVALENTE</v>
      </c>
      <c r="F641" s="56" t="str">
        <f t="shared" ref="F641:F704" si="51">UPPER(C641)</f>
        <v>UND</v>
      </c>
      <c r="G641">
        <f t="shared" si="47"/>
        <v>30.14</v>
      </c>
      <c r="H641">
        <f t="shared" si="48"/>
        <v>22.62</v>
      </c>
      <c r="I641">
        <f t="shared" si="49"/>
        <v>22.62</v>
      </c>
    </row>
    <row r="642" spans="1:9" ht="45">
      <c r="A642" s="384">
        <v>151302</v>
      </c>
      <c r="B642" s="246" t="s">
        <v>2025</v>
      </c>
      <c r="C642" s="227" t="s">
        <v>115</v>
      </c>
      <c r="D642" s="247">
        <v>22.62</v>
      </c>
      <c r="E642" s="56" t="str">
        <f t="shared" si="50"/>
        <v>MINI-DISJUNTOR MONOPOLAR 20 A, CURVA C - 5KA 220/127VCA (NBR IEC 60947-2), REF. SIEMENS, GE, SCHNEIDER OU EQUIVALENTE</v>
      </c>
      <c r="F642" s="56" t="str">
        <f t="shared" si="51"/>
        <v>UND</v>
      </c>
      <c r="G642">
        <f t="shared" si="47"/>
        <v>30.14</v>
      </c>
      <c r="H642">
        <f t="shared" si="48"/>
        <v>22.62</v>
      </c>
      <c r="I642">
        <f t="shared" si="49"/>
        <v>22.62</v>
      </c>
    </row>
    <row r="643" spans="1:9" ht="45">
      <c r="A643" s="385">
        <v>151303</v>
      </c>
      <c r="B643" s="247" t="s">
        <v>2026</v>
      </c>
      <c r="C643" s="227" t="s">
        <v>115</v>
      </c>
      <c r="D643" s="247">
        <v>22.62</v>
      </c>
      <c r="E643" s="56" t="str">
        <f t="shared" si="50"/>
        <v>MINI-DISJUNTOR MONOPOLAR 25 A, CURVA C - 5KA 220/127VCA (NBR IEC 60947-2), REF. SIEMENS, GE, SCHNEIDER OU EQUIVALENTE</v>
      </c>
      <c r="F643" s="56" t="str">
        <f t="shared" si="51"/>
        <v>UND</v>
      </c>
      <c r="G643">
        <f t="shared" si="47"/>
        <v>30.14</v>
      </c>
      <c r="H643">
        <f t="shared" si="48"/>
        <v>22.62</v>
      </c>
      <c r="I643">
        <f t="shared" si="49"/>
        <v>22.62</v>
      </c>
    </row>
    <row r="644" spans="1:9" ht="45">
      <c r="A644" s="385">
        <v>151304</v>
      </c>
      <c r="B644" s="247" t="s">
        <v>2027</v>
      </c>
      <c r="C644" s="227" t="s">
        <v>115</v>
      </c>
      <c r="D644" s="247">
        <v>22.62</v>
      </c>
      <c r="E644" s="56" t="str">
        <f t="shared" si="50"/>
        <v>MINI-DISJUNTOR MONOPOLAR 32 A, CURVA C - 5KA 220/127VCA (NBR IEC 60947-2), REF. SIEMENS, GE, SCHNEIDER OU EQUIVALENTE</v>
      </c>
      <c r="F644" s="56" t="str">
        <f t="shared" si="51"/>
        <v>UND</v>
      </c>
      <c r="G644">
        <f t="shared" si="47"/>
        <v>30.14</v>
      </c>
      <c r="H644">
        <f t="shared" si="48"/>
        <v>22.62</v>
      </c>
      <c r="I644">
        <f t="shared" si="49"/>
        <v>22.62</v>
      </c>
    </row>
    <row r="645" spans="1:9" ht="45">
      <c r="A645" s="385">
        <v>151305</v>
      </c>
      <c r="B645" s="247" t="s">
        <v>2028</v>
      </c>
      <c r="C645" s="227" t="s">
        <v>115</v>
      </c>
      <c r="D645" s="247">
        <v>28.23</v>
      </c>
      <c r="E645" s="56" t="str">
        <f t="shared" si="50"/>
        <v>MINI-DISJUNTOR MONOPOLAR 40 A, CURVA C - 5KA 220/127VCA (NBR IEC 60947-2), REF. SIEMENS, GE, SCHNEIDER OU EQUIVALENTE</v>
      </c>
      <c r="F645" s="56" t="str">
        <f t="shared" si="51"/>
        <v>UND</v>
      </c>
      <c r="G645">
        <f t="shared" si="47"/>
        <v>37.619999999999997</v>
      </c>
      <c r="H645">
        <f t="shared" si="48"/>
        <v>28.23</v>
      </c>
      <c r="I645">
        <f t="shared" si="49"/>
        <v>28.23</v>
      </c>
    </row>
    <row r="646" spans="1:9" ht="45">
      <c r="A646" s="385">
        <v>151306</v>
      </c>
      <c r="B646" s="247" t="s">
        <v>2029</v>
      </c>
      <c r="C646" s="227" t="s">
        <v>115</v>
      </c>
      <c r="D646" s="247">
        <v>71.86</v>
      </c>
      <c r="E646" s="56" t="str">
        <f t="shared" si="50"/>
        <v>MINI-DISJUNTOR BIPOLAR 16 A, CURVA C - 5KA 220/127VCA (NBR IEC 60947-2), REF. SIEMENS, GE, SCHNEIDER OU EQUIVALENTE</v>
      </c>
      <c r="F646" s="56" t="str">
        <f t="shared" si="51"/>
        <v>UND</v>
      </c>
      <c r="G646">
        <f t="shared" si="47"/>
        <v>95.75</v>
      </c>
      <c r="H646">
        <f t="shared" si="48"/>
        <v>71.86</v>
      </c>
      <c r="I646">
        <f t="shared" si="49"/>
        <v>71.86</v>
      </c>
    </row>
    <row r="647" spans="1:9" ht="45">
      <c r="A647" s="385">
        <v>151307</v>
      </c>
      <c r="B647" s="247" t="s">
        <v>2030</v>
      </c>
      <c r="C647" s="227" t="s">
        <v>115</v>
      </c>
      <c r="D647" s="247">
        <v>71.86</v>
      </c>
      <c r="E647" s="56" t="str">
        <f t="shared" si="50"/>
        <v>MINI-DISJUNTOR BIPOLAR 20 A, CURVA C - 5KA 220/127VCA (NBR IEC 60947-2), REF. SIEMENS, GE, SCHNEIDER OU EQUIVALENTE</v>
      </c>
      <c r="F647" s="56" t="str">
        <f t="shared" si="51"/>
        <v>UND</v>
      </c>
      <c r="G647">
        <f t="shared" si="47"/>
        <v>95.75</v>
      </c>
      <c r="H647">
        <f t="shared" si="48"/>
        <v>71.86</v>
      </c>
      <c r="I647">
        <f t="shared" si="49"/>
        <v>71.86</v>
      </c>
    </row>
    <row r="648" spans="1:9" ht="45">
      <c r="A648" s="530">
        <v>151308</v>
      </c>
      <c r="B648" s="247" t="s">
        <v>2031</v>
      </c>
      <c r="C648" s="227" t="s">
        <v>115</v>
      </c>
      <c r="D648" s="247">
        <v>80.16</v>
      </c>
      <c r="E648" s="56" t="str">
        <f t="shared" si="50"/>
        <v>MINI-DISJUNTOR BIPOLAR 50 A, CURVA C - 5KA 220/127VCA (NBR IEC 60947-2), REF. SIEMENS, GE, SCHNEIDER OU EQUIVALENTE</v>
      </c>
      <c r="F648" s="56" t="str">
        <f t="shared" si="51"/>
        <v>UND</v>
      </c>
      <c r="G648">
        <f t="shared" ref="G648:G711" si="52">ROUND(H648*(1+$G$1),2)</f>
        <v>106.81</v>
      </c>
      <c r="H648">
        <f t="shared" ref="H648:H711" si="53">I648</f>
        <v>80.16</v>
      </c>
      <c r="I648">
        <f t="shared" ref="I648:I711" si="54">ROUND(D648/(1+$E$1),2)</f>
        <v>80.16</v>
      </c>
    </row>
    <row r="649" spans="1:9" ht="45">
      <c r="A649" s="530">
        <v>151309</v>
      </c>
      <c r="B649" s="247" t="s">
        <v>2032</v>
      </c>
      <c r="C649" s="227" t="s">
        <v>115</v>
      </c>
      <c r="D649" s="247">
        <v>95.71</v>
      </c>
      <c r="E649" s="56" t="str">
        <f t="shared" si="50"/>
        <v>MINI-DISJUNTOR TRIPOLAR 16 A, CURVA C - 5KA 220/127VCA (NBR IEC 60947-2), REF. SIEMENS, GE, SCHNEIDER OU EQUIVALENTE</v>
      </c>
      <c r="F649" s="56" t="str">
        <f t="shared" si="51"/>
        <v>UND</v>
      </c>
      <c r="G649">
        <f t="shared" si="52"/>
        <v>127.53</v>
      </c>
      <c r="H649">
        <f t="shared" si="53"/>
        <v>95.71</v>
      </c>
      <c r="I649">
        <f t="shared" si="54"/>
        <v>95.71</v>
      </c>
    </row>
    <row r="650" spans="1:9" ht="45">
      <c r="A650" s="530">
        <v>151310</v>
      </c>
      <c r="B650" s="247" t="s">
        <v>2033</v>
      </c>
      <c r="C650" s="227" t="s">
        <v>115</v>
      </c>
      <c r="D650" s="247">
        <v>110.4</v>
      </c>
      <c r="E650" s="56" t="str">
        <f t="shared" si="50"/>
        <v>MINI-DISJUNTOR TRIPOLAR 40 A, CURVA C - 5KA 220/127VCA (NBR IEC 60947-2), REF. SIEMENS, GE, SCHNEIDER OU EQUIVALENTE</v>
      </c>
      <c r="F650" s="56" t="str">
        <f t="shared" si="51"/>
        <v>UND</v>
      </c>
      <c r="G650">
        <f t="shared" si="52"/>
        <v>147.11000000000001</v>
      </c>
      <c r="H650">
        <f t="shared" si="53"/>
        <v>110.4</v>
      </c>
      <c r="I650">
        <f t="shared" si="54"/>
        <v>110.4</v>
      </c>
    </row>
    <row r="651" spans="1:9" ht="45">
      <c r="A651" s="385">
        <v>151311</v>
      </c>
      <c r="B651" s="247" t="s">
        <v>2034</v>
      </c>
      <c r="C651" s="227" t="s">
        <v>115</v>
      </c>
      <c r="D651" s="247">
        <v>110.4</v>
      </c>
      <c r="E651" s="56" t="str">
        <f t="shared" si="50"/>
        <v>MINI-DISJUNTOR TRIPOLAR 50 A, CURVA C - 5KA 220/127VCA (NBR IEC 60947-2), REF. SIEMENS, GE, SCHNEIDER OU EQUIVALENTE</v>
      </c>
      <c r="F651" s="56" t="str">
        <f t="shared" si="51"/>
        <v>UND</v>
      </c>
      <c r="G651">
        <f t="shared" si="52"/>
        <v>147.11000000000001</v>
      </c>
      <c r="H651">
        <f t="shared" si="53"/>
        <v>110.4</v>
      </c>
      <c r="I651">
        <f t="shared" si="54"/>
        <v>110.4</v>
      </c>
    </row>
    <row r="652" spans="1:9" ht="45">
      <c r="A652" s="385">
        <v>151313</v>
      </c>
      <c r="B652" s="247" t="s">
        <v>2035</v>
      </c>
      <c r="C652" s="227" t="s">
        <v>115</v>
      </c>
      <c r="D652" s="247">
        <v>185.26</v>
      </c>
      <c r="E652" s="56" t="str">
        <f t="shared" si="50"/>
        <v>MINI-DISJUNTOR TRIPOLAR 90 A, CURVA C - 5KA 220/127VCA (NBR IEC 60947-2), REF. SIEMENS, GE, SCHNEIDER OU EQUIVALENTE</v>
      </c>
      <c r="F652" s="56" t="str">
        <f t="shared" si="51"/>
        <v>UND</v>
      </c>
      <c r="G652">
        <f t="shared" si="52"/>
        <v>246.86</v>
      </c>
      <c r="H652">
        <f t="shared" si="53"/>
        <v>185.26</v>
      </c>
      <c r="I652">
        <f t="shared" si="54"/>
        <v>185.26</v>
      </c>
    </row>
    <row r="653" spans="1:9" ht="60">
      <c r="A653" s="385">
        <v>151314</v>
      </c>
      <c r="B653" s="247" t="s">
        <v>26280</v>
      </c>
      <c r="C653" s="227" t="s">
        <v>115</v>
      </c>
      <c r="D653" s="247">
        <v>444.15</v>
      </c>
      <c r="E653" s="56" t="str">
        <f t="shared" si="50"/>
        <v>DISJUNTOR COMPACTO EM CAIXA MOLDADA TRIPOLAR 100 A, CURVA C - 20KA 240VCA (NBR IEC 60947-2), REF. SIEMENS, GE, SCHNEIDER OU EQUIVALENTE</v>
      </c>
      <c r="F653" s="56" t="str">
        <f t="shared" si="51"/>
        <v>UND</v>
      </c>
      <c r="G653">
        <f t="shared" si="52"/>
        <v>591.83000000000004</v>
      </c>
      <c r="H653">
        <f t="shared" si="53"/>
        <v>444.15</v>
      </c>
      <c r="I653">
        <f t="shared" si="54"/>
        <v>444.15</v>
      </c>
    </row>
    <row r="654" spans="1:9" ht="45">
      <c r="A654" s="385">
        <v>151316</v>
      </c>
      <c r="B654" s="247" t="s">
        <v>2036</v>
      </c>
      <c r="C654" s="227" t="s">
        <v>115</v>
      </c>
      <c r="D654" s="247">
        <v>167.67</v>
      </c>
      <c r="E654" s="56" t="str">
        <f t="shared" si="50"/>
        <v>MINI-DISJUNTOR TRIPOLAR 70 A, CURVA C - 5KA 220/127VCA (NBR IEC 60947-2), REF. SIEMENS, GE, SCHNEIDER OU EQUIVALENTE</v>
      </c>
      <c r="F654" s="56" t="str">
        <f t="shared" si="51"/>
        <v>UND</v>
      </c>
      <c r="G654">
        <f t="shared" si="52"/>
        <v>223.42</v>
      </c>
      <c r="H654">
        <f t="shared" si="53"/>
        <v>167.67</v>
      </c>
      <c r="I654">
        <f t="shared" si="54"/>
        <v>167.67</v>
      </c>
    </row>
    <row r="655" spans="1:9" ht="45">
      <c r="A655" s="530">
        <v>151317</v>
      </c>
      <c r="B655" s="247" t="s">
        <v>2037</v>
      </c>
      <c r="C655" s="227" t="s">
        <v>115</v>
      </c>
      <c r="D655" s="247">
        <v>28.23</v>
      </c>
      <c r="E655" s="56" t="str">
        <f t="shared" si="50"/>
        <v>MINI-DISJUNTOR MONOPOLAR 50 A, CURVA C - 5KA 220/127VCA (NBR IEC 60947-2), REF. SIEMENS, GE, SCHNEIDER OU EQUIVALENTE</v>
      </c>
      <c r="F655" s="56" t="str">
        <f t="shared" si="51"/>
        <v>UND</v>
      </c>
      <c r="G655">
        <f t="shared" si="52"/>
        <v>37.619999999999997</v>
      </c>
      <c r="H655">
        <f t="shared" si="53"/>
        <v>28.23</v>
      </c>
      <c r="I655">
        <f t="shared" si="54"/>
        <v>28.23</v>
      </c>
    </row>
    <row r="656" spans="1:9" ht="45">
      <c r="A656" s="530">
        <v>151318</v>
      </c>
      <c r="B656" s="247" t="s">
        <v>2038</v>
      </c>
      <c r="C656" s="227" t="s">
        <v>115</v>
      </c>
      <c r="D656" s="629">
        <v>31.83</v>
      </c>
      <c r="E656" s="56" t="str">
        <f t="shared" si="50"/>
        <v>MINI-DISJUNTOR MONOPOLAR 63 A, CURVA C - 5KA 220/127VCA (NBR IEC 60947-2), REF. SIEMENS, GE, SCHNEIDER OU EQUIVALENTE</v>
      </c>
      <c r="F656" s="56" t="str">
        <f t="shared" si="51"/>
        <v>UND</v>
      </c>
      <c r="G656">
        <f t="shared" si="52"/>
        <v>42.41</v>
      </c>
      <c r="H656">
        <f t="shared" si="53"/>
        <v>31.83</v>
      </c>
      <c r="I656">
        <f t="shared" si="54"/>
        <v>31.83</v>
      </c>
    </row>
    <row r="657" spans="1:9" ht="45">
      <c r="A657" s="385">
        <v>151319</v>
      </c>
      <c r="B657" s="247" t="s">
        <v>2039</v>
      </c>
      <c r="C657" s="227" t="s">
        <v>115</v>
      </c>
      <c r="D657" s="247">
        <v>31.83</v>
      </c>
      <c r="E657" s="56" t="str">
        <f t="shared" si="50"/>
        <v>MINI-DISJUNTOR MONOPOLAR 70 A, CURVA C - 5KA 220/127VCA (NBR IEC 60947-2), REF. SIEMENS, GE, SCHNEIDER OU EQUIVALENTE</v>
      </c>
      <c r="F657" s="56" t="str">
        <f t="shared" si="51"/>
        <v>UND</v>
      </c>
      <c r="G657">
        <f t="shared" si="52"/>
        <v>42.41</v>
      </c>
      <c r="H657">
        <f t="shared" si="53"/>
        <v>31.83</v>
      </c>
      <c r="I657">
        <f t="shared" si="54"/>
        <v>31.83</v>
      </c>
    </row>
    <row r="658" spans="1:9" ht="45">
      <c r="A658" s="385">
        <v>151320</v>
      </c>
      <c r="B658" s="247" t="s">
        <v>2040</v>
      </c>
      <c r="C658" s="227" t="s">
        <v>115</v>
      </c>
      <c r="D658" s="247">
        <v>52.92</v>
      </c>
      <c r="E658" s="56" t="str">
        <f t="shared" si="50"/>
        <v>MINI-DISJUNTOR MONOPOLAR 80 A, CURVA C - 10KA 240VCA (NBR IEC 60947-2), REF. SIEMENS, GE, SCHNEIDER OU EQUIVALENTE</v>
      </c>
      <c r="F658" s="56" t="str">
        <f t="shared" si="51"/>
        <v>UND</v>
      </c>
      <c r="G658">
        <f t="shared" si="52"/>
        <v>70.52</v>
      </c>
      <c r="H658">
        <f t="shared" si="53"/>
        <v>52.92</v>
      </c>
      <c r="I658">
        <f t="shared" si="54"/>
        <v>52.92</v>
      </c>
    </row>
    <row r="659" spans="1:9" ht="45">
      <c r="A659" s="385">
        <v>151321</v>
      </c>
      <c r="B659" s="247" t="s">
        <v>2041</v>
      </c>
      <c r="C659" s="227" t="s">
        <v>115</v>
      </c>
      <c r="D659" s="247">
        <v>71.86</v>
      </c>
      <c r="E659" s="56" t="str">
        <f t="shared" si="50"/>
        <v>MINI-DISJUNTOR BIPOLAR 25 A, CURVA C - 5KA 220/127VCA (NBR IEC 60947-2), REF. SIEMENS, GE, SCHNEIDER OU EQUIVALENTE</v>
      </c>
      <c r="F659" s="56" t="str">
        <f t="shared" si="51"/>
        <v>UND</v>
      </c>
      <c r="G659">
        <f t="shared" si="52"/>
        <v>95.75</v>
      </c>
      <c r="H659">
        <f t="shared" si="53"/>
        <v>71.86</v>
      </c>
      <c r="I659">
        <f t="shared" si="54"/>
        <v>71.86</v>
      </c>
    </row>
    <row r="660" spans="1:9" ht="45">
      <c r="A660" s="385">
        <v>151322</v>
      </c>
      <c r="B660" s="247" t="s">
        <v>2042</v>
      </c>
      <c r="C660" s="227" t="s">
        <v>115</v>
      </c>
      <c r="D660" s="247">
        <v>71.86</v>
      </c>
      <c r="E660" s="56" t="str">
        <f t="shared" si="50"/>
        <v>MINI-DISJUNTOR BIPOLAR 32 A, CURVA C - 5KA 220/127VCA (NBR IEC 60947-2), REF. SIEMENS, GE, SCHNEIDER OU EQUIVALENTE</v>
      </c>
      <c r="F660" s="56" t="str">
        <f t="shared" si="51"/>
        <v>UND</v>
      </c>
      <c r="G660">
        <f t="shared" si="52"/>
        <v>95.75</v>
      </c>
      <c r="H660">
        <f t="shared" si="53"/>
        <v>71.86</v>
      </c>
      <c r="I660">
        <f t="shared" si="54"/>
        <v>71.86</v>
      </c>
    </row>
    <row r="661" spans="1:9" ht="45">
      <c r="A661" s="385">
        <v>151323</v>
      </c>
      <c r="B661" s="247" t="s">
        <v>2043</v>
      </c>
      <c r="C661" s="227" t="s">
        <v>115</v>
      </c>
      <c r="D661" s="247">
        <v>80.16</v>
      </c>
      <c r="E661" s="56" t="str">
        <f t="shared" si="50"/>
        <v>MINI-DISJUNTOR BIPOLAR 40 A, CURVA C - 5KA 220/127VCA (NBR IEC 60947-2), REF. SIEMENS, GE, SCHNEIDER OU EQUIVALENTE</v>
      </c>
      <c r="F661" s="56" t="str">
        <f t="shared" si="51"/>
        <v>UND</v>
      </c>
      <c r="G661">
        <f t="shared" si="52"/>
        <v>106.81</v>
      </c>
      <c r="H661">
        <f t="shared" si="53"/>
        <v>80.16</v>
      </c>
      <c r="I661">
        <f t="shared" si="54"/>
        <v>80.16</v>
      </c>
    </row>
    <row r="662" spans="1:9" ht="45">
      <c r="A662" s="385">
        <v>151324</v>
      </c>
      <c r="B662" s="247" t="s">
        <v>2044</v>
      </c>
      <c r="C662" s="227" t="s">
        <v>115</v>
      </c>
      <c r="D662" s="247">
        <v>80.38</v>
      </c>
      <c r="E662" s="56" t="str">
        <f t="shared" si="50"/>
        <v>MINI-DISJUNTOR BIPOLAR 63 A, CURVA C - 5KA 220/127VCA (NBR IEC 60947-2), REF. SIEMENS, GE, SCHNEIDER OU EQUIVALENTE</v>
      </c>
      <c r="F662" s="56" t="str">
        <f t="shared" si="51"/>
        <v>UND</v>
      </c>
      <c r="G662">
        <f t="shared" si="52"/>
        <v>107.11</v>
      </c>
      <c r="H662">
        <f t="shared" si="53"/>
        <v>80.38</v>
      </c>
      <c r="I662">
        <f t="shared" si="54"/>
        <v>80.38</v>
      </c>
    </row>
    <row r="663" spans="1:9" ht="45">
      <c r="A663" s="385">
        <v>151325</v>
      </c>
      <c r="B663" s="247" t="s">
        <v>2045</v>
      </c>
      <c r="C663" s="227" t="s">
        <v>115</v>
      </c>
      <c r="D663" s="247">
        <v>106.06</v>
      </c>
      <c r="E663" s="56" t="str">
        <f t="shared" si="50"/>
        <v>MINI-DISJUNTOR BIPOLAR 70 A, CURVA C - 5KA 220/127VCA (NBR IEC 60947-2), REF. SIEMENS, GE, SCHNEIDER OU EQUIVALENTE</v>
      </c>
      <c r="F663" s="56" t="str">
        <f t="shared" si="51"/>
        <v>UND</v>
      </c>
      <c r="G663">
        <f t="shared" si="52"/>
        <v>141.32</v>
      </c>
      <c r="H663">
        <f t="shared" si="53"/>
        <v>106.06</v>
      </c>
      <c r="I663">
        <f t="shared" si="54"/>
        <v>106.06</v>
      </c>
    </row>
    <row r="664" spans="1:9" ht="45">
      <c r="A664" s="385">
        <v>151326</v>
      </c>
      <c r="B664" s="247" t="s">
        <v>11416</v>
      </c>
      <c r="C664" s="227" t="s">
        <v>115</v>
      </c>
      <c r="D664" s="247">
        <v>131.05000000000001</v>
      </c>
      <c r="E664" s="56" t="str">
        <f t="shared" si="50"/>
        <v>MINI-DISJUNTOR BIPOLAR 80 A, CURVA C - 5KA 240VCA (NBR IEC 60947-2), REF. SIEMENS, GE, SCHNEIDER OU EQUIVALENTE</v>
      </c>
      <c r="F664" s="56" t="str">
        <f t="shared" si="51"/>
        <v>UND</v>
      </c>
      <c r="G664">
        <f t="shared" si="52"/>
        <v>174.62</v>
      </c>
      <c r="H664">
        <f t="shared" si="53"/>
        <v>131.05000000000001</v>
      </c>
      <c r="I664">
        <f t="shared" si="54"/>
        <v>131.05000000000001</v>
      </c>
    </row>
    <row r="665" spans="1:9" ht="45">
      <c r="A665" s="385">
        <v>151327</v>
      </c>
      <c r="B665" s="247" t="s">
        <v>2046</v>
      </c>
      <c r="C665" s="227" t="s">
        <v>115</v>
      </c>
      <c r="D665" s="247">
        <v>95.71</v>
      </c>
      <c r="E665" s="56" t="str">
        <f t="shared" si="50"/>
        <v>MINI-DISJUNTOR TRIPOLAR 20 A, CURVA C - 5KA 220/127VCA (NBR IEC 60947-2), REF. SIEMENS, GE, SCHNEIDER OU EQUIVALENTE</v>
      </c>
      <c r="F665" s="56" t="str">
        <f t="shared" si="51"/>
        <v>UND</v>
      </c>
      <c r="G665">
        <f t="shared" si="52"/>
        <v>127.53</v>
      </c>
      <c r="H665">
        <f t="shared" si="53"/>
        <v>95.71</v>
      </c>
      <c r="I665">
        <f t="shared" si="54"/>
        <v>95.71</v>
      </c>
    </row>
    <row r="666" spans="1:9" ht="45">
      <c r="A666" s="385">
        <v>151328</v>
      </c>
      <c r="B666" s="247" t="s">
        <v>2047</v>
      </c>
      <c r="C666" s="227" t="s">
        <v>115</v>
      </c>
      <c r="D666" s="247">
        <v>95.71</v>
      </c>
      <c r="E666" s="56" t="str">
        <f t="shared" si="50"/>
        <v>MINI-DISJUNTOR TRIPOLAR 25 A, CURVA C - 5KA 220/127VCA (NBR IEC 60947-2), REF. SIEMENS, GE, SCHNEIDER OU EQUIVALENTE</v>
      </c>
      <c r="F666" s="56" t="str">
        <f t="shared" si="51"/>
        <v>UND</v>
      </c>
      <c r="G666">
        <f t="shared" si="52"/>
        <v>127.53</v>
      </c>
      <c r="H666">
        <f t="shared" si="53"/>
        <v>95.71</v>
      </c>
      <c r="I666">
        <f t="shared" si="54"/>
        <v>95.71</v>
      </c>
    </row>
    <row r="667" spans="1:9" ht="45">
      <c r="A667" s="385">
        <v>151329</v>
      </c>
      <c r="B667" s="247" t="s">
        <v>2118</v>
      </c>
      <c r="C667" s="227" t="s">
        <v>115</v>
      </c>
      <c r="D667" s="247">
        <v>95.71</v>
      </c>
      <c r="E667" s="56" t="str">
        <f t="shared" si="50"/>
        <v>MINI-DISJUNTOR TRIPOLAR 32 A, CURVA C - 5KA 220/127VCA (NBR IEC 60947-2), REF. SIEMENS, GE, SCHNEIDER OU EQUIVALENTE</v>
      </c>
      <c r="F667" s="56" t="str">
        <f t="shared" si="51"/>
        <v>UND</v>
      </c>
      <c r="G667">
        <f t="shared" si="52"/>
        <v>127.53</v>
      </c>
      <c r="H667">
        <f t="shared" si="53"/>
        <v>95.71</v>
      </c>
      <c r="I667">
        <f t="shared" si="54"/>
        <v>95.71</v>
      </c>
    </row>
    <row r="668" spans="1:9" ht="45">
      <c r="A668" s="385">
        <v>151330</v>
      </c>
      <c r="B668" s="247" t="s">
        <v>2048</v>
      </c>
      <c r="C668" s="227" t="s">
        <v>115</v>
      </c>
      <c r="D668" s="247">
        <v>128.85</v>
      </c>
      <c r="E668" s="56" t="str">
        <f t="shared" si="50"/>
        <v>MINI-DISJUNTOR TRIPOLAR 63 A, CURVA C - 5KA 220/127VCA (NBR IEC 60947-2), REF. SIEMENS, GE, SCHNEIDER OU EQUIVALENTE</v>
      </c>
      <c r="F668" s="56" t="str">
        <f t="shared" si="51"/>
        <v>UND</v>
      </c>
      <c r="G668">
        <f t="shared" si="52"/>
        <v>171.69</v>
      </c>
      <c r="H668">
        <f t="shared" si="53"/>
        <v>128.85</v>
      </c>
      <c r="I668">
        <f t="shared" si="54"/>
        <v>128.85</v>
      </c>
    </row>
    <row r="669" spans="1:9" ht="45">
      <c r="A669" s="385">
        <v>151331</v>
      </c>
      <c r="B669" s="247" t="s">
        <v>11417</v>
      </c>
      <c r="C669" s="227" t="s">
        <v>115</v>
      </c>
      <c r="D669" s="247">
        <v>185.26</v>
      </c>
      <c r="E669" s="56" t="str">
        <f t="shared" si="50"/>
        <v>MINI-DISJUNTOR TRIPOLAR 80 A, CURVA C - 5KA 240VCA (NBR IEC 60947-2), REF. SIEMENS, GE, SCHNEIDER OU EQUIVALENTE</v>
      </c>
      <c r="F669" s="56" t="str">
        <f t="shared" si="51"/>
        <v>UND</v>
      </c>
      <c r="G669">
        <f t="shared" si="52"/>
        <v>246.86</v>
      </c>
      <c r="H669">
        <f t="shared" si="53"/>
        <v>185.26</v>
      </c>
      <c r="I669">
        <f t="shared" si="54"/>
        <v>185.26</v>
      </c>
    </row>
    <row r="670" spans="1:9" ht="45">
      <c r="A670" s="385">
        <v>151332</v>
      </c>
      <c r="B670" s="247" t="s">
        <v>26281</v>
      </c>
      <c r="C670" s="227" t="s">
        <v>115</v>
      </c>
      <c r="D670" s="247">
        <v>444.15</v>
      </c>
      <c r="E670" s="56" t="str">
        <f t="shared" si="50"/>
        <v>MINI-DISJUNTOR TRIPOLAR 125 A, CURVA C - 20KA 240VCA (NBR IEC 60947-2), REF. SIEMENS, GE, SCHNEIDER OU EQUIVALENTE</v>
      </c>
      <c r="F670" s="56" t="str">
        <f t="shared" si="51"/>
        <v>UND</v>
      </c>
      <c r="G670">
        <f t="shared" si="52"/>
        <v>591.83000000000004</v>
      </c>
      <c r="H670">
        <f t="shared" si="53"/>
        <v>444.15</v>
      </c>
      <c r="I670">
        <f t="shared" si="54"/>
        <v>444.15</v>
      </c>
    </row>
    <row r="671" spans="1:9" ht="60">
      <c r="A671" s="385">
        <v>151333</v>
      </c>
      <c r="B671" s="247" t="s">
        <v>2049</v>
      </c>
      <c r="C671" s="227" t="s">
        <v>115</v>
      </c>
      <c r="D671" s="247">
        <v>503.17</v>
      </c>
      <c r="E671" s="56" t="str">
        <f t="shared" si="50"/>
        <v>DISJUNTOR COMPACTO EM CAIXA MOLDADA TRIPOLAR 175 A, 50KA 220/240V / 25KA 380/415V (NBR IEC 60947-2), REF. SIEMENS, GE, SCHNEIDER OU EQUIVALENTE</v>
      </c>
      <c r="F671" s="56" t="str">
        <f t="shared" si="51"/>
        <v>UND</v>
      </c>
      <c r="G671">
        <f t="shared" si="52"/>
        <v>670.47</v>
      </c>
      <c r="H671">
        <f t="shared" si="53"/>
        <v>503.17</v>
      </c>
      <c r="I671">
        <f t="shared" si="54"/>
        <v>503.17</v>
      </c>
    </row>
    <row r="672" spans="1:9" ht="60">
      <c r="A672" s="385">
        <v>151334</v>
      </c>
      <c r="B672" s="247" t="s">
        <v>2050</v>
      </c>
      <c r="C672" s="227" t="s">
        <v>115</v>
      </c>
      <c r="D672" s="247">
        <v>533.33000000000004</v>
      </c>
      <c r="E672" s="56" t="str">
        <f t="shared" si="50"/>
        <v>DISJUNTOR COMPACTO EM CAIXA MOLDADA TRIPOLAR 200 A, 50KA 220/240V / 25KA 380/415V 20KA/440V (NBR IEC 60947-2), REF. SIEMENS, GE, SCHNEIDER OU EQUIVALENTE</v>
      </c>
      <c r="F672" s="56" t="str">
        <f t="shared" si="51"/>
        <v>UND</v>
      </c>
      <c r="G672">
        <f t="shared" si="52"/>
        <v>710.66</v>
      </c>
      <c r="H672">
        <f t="shared" si="53"/>
        <v>533.33000000000004</v>
      </c>
      <c r="I672">
        <f t="shared" si="54"/>
        <v>533.33000000000004</v>
      </c>
    </row>
    <row r="673" spans="1:9" ht="75">
      <c r="A673" s="385">
        <v>151335</v>
      </c>
      <c r="B673" s="247" t="s">
        <v>2051</v>
      </c>
      <c r="C673" s="227" t="s">
        <v>115</v>
      </c>
      <c r="D673" s="247">
        <v>1195.9100000000001</v>
      </c>
      <c r="E673" s="56" t="str">
        <f t="shared" si="50"/>
        <v>DISJUNTOR COMPACTO EM CAIXA MOLDADA TRIPOLAR 400 A, 65KA 220/240V / 36KA 380/415V 35KA 440/460V 25KA 600V (NBR IEC 60947-2), REF. SIEMENS, GE, SCHNEIDER OU EQUIVALENTE</v>
      </c>
      <c r="F673" s="56" t="str">
        <f t="shared" si="51"/>
        <v>UND</v>
      </c>
      <c r="G673">
        <f t="shared" si="52"/>
        <v>1593.55</v>
      </c>
      <c r="H673">
        <f t="shared" si="53"/>
        <v>1195.9100000000001</v>
      </c>
      <c r="I673">
        <f t="shared" si="54"/>
        <v>1195.9100000000001</v>
      </c>
    </row>
    <row r="674" spans="1:9" ht="45">
      <c r="A674" s="385">
        <v>151337</v>
      </c>
      <c r="B674" s="247" t="s">
        <v>1569</v>
      </c>
      <c r="C674" s="227" t="s">
        <v>115</v>
      </c>
      <c r="D674" s="247">
        <v>185.74</v>
      </c>
      <c r="E674" s="56" t="str">
        <f t="shared" si="50"/>
        <v>DISPOSITIVO DE PROTEÇÃO CONTRA SURTO (DPS) BIPOLAR, TENSÃO NOMINAL MÁXIMA 275VCA, CORENTE DE SURTO MÁXIMA 40KA.</v>
      </c>
      <c r="F674" s="56" t="str">
        <f t="shared" si="51"/>
        <v>UND</v>
      </c>
      <c r="G674">
        <f t="shared" si="52"/>
        <v>247.5</v>
      </c>
      <c r="H674">
        <f t="shared" si="53"/>
        <v>185.74</v>
      </c>
      <c r="I674">
        <f>D674/(1+$E$1)</f>
        <v>185.74</v>
      </c>
    </row>
    <row r="675" spans="1:9" ht="45">
      <c r="A675" s="385">
        <v>151338</v>
      </c>
      <c r="B675" s="247" t="s">
        <v>2052</v>
      </c>
      <c r="C675" s="227" t="s">
        <v>115</v>
      </c>
      <c r="D675" s="247">
        <v>22.62</v>
      </c>
      <c r="E675" s="56" t="str">
        <f t="shared" si="50"/>
        <v>MINI-DISJUNTOR MONOPOLAR 10 A, CURVA C - 5KA 220/127VCA (NBR IEC 60947-2), REF. SIEMENS, GE, SCHNEIDER OU EQUIVALENTE</v>
      </c>
      <c r="F675" s="56" t="str">
        <f t="shared" si="51"/>
        <v>UND</v>
      </c>
      <c r="G675">
        <f t="shared" si="52"/>
        <v>30.14</v>
      </c>
      <c r="H675">
        <f t="shared" si="53"/>
        <v>22.62</v>
      </c>
      <c r="I675">
        <f t="shared" si="54"/>
        <v>22.62</v>
      </c>
    </row>
    <row r="676" spans="1:9" ht="45">
      <c r="A676" s="385">
        <v>151339</v>
      </c>
      <c r="B676" s="247" t="s">
        <v>2053</v>
      </c>
      <c r="C676" s="227" t="s">
        <v>115</v>
      </c>
      <c r="D676" s="629">
        <v>444.15</v>
      </c>
      <c r="E676" s="56" t="str">
        <f t="shared" si="50"/>
        <v>MINI-DISJUNTOR TRIPOLAR 125 A, CURVA C - 15KA 240VCA (NBR IEC 60947-2), REF. SIEMENS, GE, SCHNEIDER OU EQUIVALENTE</v>
      </c>
      <c r="F676" s="56" t="str">
        <f t="shared" si="51"/>
        <v>UND</v>
      </c>
      <c r="G676">
        <f t="shared" si="52"/>
        <v>591.83000000000004</v>
      </c>
      <c r="H676">
        <f t="shared" si="53"/>
        <v>444.15</v>
      </c>
      <c r="I676">
        <f t="shared" si="54"/>
        <v>444.15</v>
      </c>
    </row>
    <row r="677" spans="1:9">
      <c r="A677" s="385">
        <v>151344</v>
      </c>
      <c r="B677" s="247" t="s">
        <v>1570</v>
      </c>
      <c r="C677" s="227" t="s">
        <v>115</v>
      </c>
      <c r="D677" s="247">
        <v>75.81</v>
      </c>
      <c r="E677" s="56" t="str">
        <f t="shared" si="50"/>
        <v>FUSIVEL NH 100A, TAMANHO 01</v>
      </c>
      <c r="F677" s="56" t="str">
        <f t="shared" si="51"/>
        <v>UND</v>
      </c>
      <c r="G677">
        <f t="shared" si="52"/>
        <v>101.02</v>
      </c>
      <c r="H677">
        <f t="shared" si="53"/>
        <v>75.81</v>
      </c>
      <c r="I677">
        <f t="shared" si="54"/>
        <v>75.81</v>
      </c>
    </row>
    <row r="678" spans="1:9">
      <c r="A678" s="530">
        <v>151345</v>
      </c>
      <c r="B678" s="247" t="s">
        <v>1571</v>
      </c>
      <c r="C678" s="227" t="s">
        <v>115</v>
      </c>
      <c r="D678" s="247">
        <v>75.81</v>
      </c>
      <c r="E678" s="56" t="str">
        <f t="shared" si="50"/>
        <v>FUSIVE NH 160A, TAMANHO 01</v>
      </c>
      <c r="F678" s="56" t="str">
        <f t="shared" si="51"/>
        <v>UND</v>
      </c>
      <c r="G678">
        <f t="shared" si="52"/>
        <v>101.02</v>
      </c>
      <c r="H678">
        <f t="shared" si="53"/>
        <v>75.81</v>
      </c>
      <c r="I678">
        <f t="shared" si="54"/>
        <v>75.81</v>
      </c>
    </row>
    <row r="679" spans="1:9">
      <c r="A679" s="385">
        <v>151346</v>
      </c>
      <c r="B679" s="247" t="s">
        <v>1572</v>
      </c>
      <c r="C679" s="227" t="s">
        <v>115</v>
      </c>
      <c r="D679" s="247">
        <v>118.45</v>
      </c>
      <c r="E679" s="56" t="str">
        <f t="shared" si="50"/>
        <v>FUSIVE NH 250A, TAMANHO 02</v>
      </c>
      <c r="F679" s="56" t="str">
        <f t="shared" si="51"/>
        <v>UND</v>
      </c>
      <c r="G679">
        <f t="shared" si="52"/>
        <v>157.83000000000001</v>
      </c>
      <c r="H679">
        <f t="shared" si="53"/>
        <v>118.45</v>
      </c>
      <c r="I679">
        <f t="shared" si="54"/>
        <v>118.45</v>
      </c>
    </row>
    <row r="680" spans="1:9">
      <c r="A680" s="385">
        <v>151347</v>
      </c>
      <c r="B680" s="247" t="s">
        <v>1573</v>
      </c>
      <c r="C680" s="227" t="s">
        <v>115</v>
      </c>
      <c r="D680" s="247">
        <v>118.45</v>
      </c>
      <c r="E680" s="56" t="str">
        <f t="shared" si="50"/>
        <v>FUSIVE NH 300A, TAMANHO 02</v>
      </c>
      <c r="F680" s="56" t="str">
        <f t="shared" si="51"/>
        <v>UND</v>
      </c>
      <c r="G680">
        <f t="shared" si="52"/>
        <v>157.83000000000001</v>
      </c>
      <c r="H680">
        <f t="shared" si="53"/>
        <v>118.45</v>
      </c>
      <c r="I680">
        <f t="shared" si="54"/>
        <v>118.45</v>
      </c>
    </row>
    <row r="681" spans="1:9">
      <c r="A681" s="385">
        <v>151348</v>
      </c>
      <c r="B681" s="247" t="s">
        <v>1574</v>
      </c>
      <c r="C681" s="227" t="s">
        <v>115</v>
      </c>
      <c r="D681" s="629">
        <v>118.45</v>
      </c>
      <c r="E681" s="56" t="str">
        <f t="shared" si="50"/>
        <v>FUSIVE NH 355A, TAMANHO 02</v>
      </c>
      <c r="F681" s="56" t="str">
        <f t="shared" si="51"/>
        <v>UND</v>
      </c>
      <c r="G681">
        <f t="shared" si="52"/>
        <v>157.83000000000001</v>
      </c>
      <c r="H681">
        <f t="shared" si="53"/>
        <v>118.45</v>
      </c>
      <c r="I681">
        <f t="shared" si="54"/>
        <v>118.45</v>
      </c>
    </row>
    <row r="682" spans="1:9">
      <c r="A682" s="385">
        <v>151349</v>
      </c>
      <c r="B682" s="247" t="s">
        <v>1575</v>
      </c>
      <c r="C682" s="227" t="s">
        <v>115</v>
      </c>
      <c r="D682" s="629">
        <v>75.81</v>
      </c>
      <c r="E682" s="56" t="str">
        <f t="shared" si="50"/>
        <v>FUSIVE NH 125A, TAMANHO 01</v>
      </c>
      <c r="F682" s="56" t="str">
        <f t="shared" si="51"/>
        <v>UND</v>
      </c>
      <c r="G682">
        <f t="shared" si="52"/>
        <v>101.02</v>
      </c>
      <c r="H682">
        <f t="shared" si="53"/>
        <v>75.81</v>
      </c>
      <c r="I682">
        <f t="shared" si="54"/>
        <v>75.81</v>
      </c>
    </row>
    <row r="683" spans="1:9" ht="30">
      <c r="A683" s="385">
        <v>151350</v>
      </c>
      <c r="B683" s="247" t="s">
        <v>26282</v>
      </c>
      <c r="C683" s="227" t="s">
        <v>115</v>
      </c>
      <c r="D683" s="629">
        <v>110.79</v>
      </c>
      <c r="E683" s="56" t="str">
        <f t="shared" si="50"/>
        <v>INTERRUPTOR DIFERENCIAL DR 25A, 30MA, 2 MÓDULOS</v>
      </c>
      <c r="F683" s="56" t="str">
        <f t="shared" si="51"/>
        <v>UND</v>
      </c>
      <c r="G683">
        <f t="shared" si="52"/>
        <v>147.63</v>
      </c>
      <c r="H683">
        <f t="shared" si="53"/>
        <v>110.79</v>
      </c>
      <c r="I683">
        <f t="shared" si="54"/>
        <v>110.79</v>
      </c>
    </row>
    <row r="684" spans="1:9" ht="30">
      <c r="A684" s="385">
        <v>151357</v>
      </c>
      <c r="B684" s="247" t="s">
        <v>26283</v>
      </c>
      <c r="C684" s="227" t="s">
        <v>115</v>
      </c>
      <c r="D684" s="629">
        <v>112.04</v>
      </c>
      <c r="E684" s="56" t="str">
        <f t="shared" si="50"/>
        <v>INTERRUPTOR DIFERENCIAL DR 40A, 30MA, 2 MODULOS</v>
      </c>
      <c r="F684" s="56" t="str">
        <f t="shared" si="51"/>
        <v>UND</v>
      </c>
      <c r="G684">
        <f t="shared" si="52"/>
        <v>149.29</v>
      </c>
      <c r="H684">
        <f t="shared" si="53"/>
        <v>112.04</v>
      </c>
      <c r="I684">
        <f t="shared" si="54"/>
        <v>112.04</v>
      </c>
    </row>
    <row r="685" spans="1:9" ht="30">
      <c r="A685" s="385">
        <v>151359</v>
      </c>
      <c r="B685" s="247" t="s">
        <v>26284</v>
      </c>
      <c r="C685" s="227" t="s">
        <v>115</v>
      </c>
      <c r="D685" s="247">
        <v>206.1</v>
      </c>
      <c r="E685" s="56" t="str">
        <f t="shared" si="50"/>
        <v>INTERRUPTOR DIFERENCIAL DR 80A, 30MA, 2 MODULOS</v>
      </c>
      <c r="F685" s="56" t="str">
        <f t="shared" si="51"/>
        <v>UND</v>
      </c>
      <c r="G685">
        <f t="shared" si="52"/>
        <v>274.63</v>
      </c>
      <c r="H685">
        <f t="shared" si="53"/>
        <v>206.1</v>
      </c>
      <c r="I685">
        <f t="shared" si="54"/>
        <v>206.1</v>
      </c>
    </row>
    <row r="686" spans="1:9">
      <c r="A686" s="385">
        <v>1514</v>
      </c>
      <c r="B686" s="247" t="s">
        <v>516</v>
      </c>
      <c r="C686" s="227"/>
      <c r="D686" s="247"/>
      <c r="E686" s="56" t="str">
        <f t="shared" si="50"/>
        <v>FIOS E CABOS</v>
      </c>
      <c r="F686" s="56" t="str">
        <f t="shared" si="51"/>
        <v/>
      </c>
      <c r="G686">
        <f t="shared" si="52"/>
        <v>0</v>
      </c>
      <c r="H686">
        <f t="shared" si="53"/>
        <v>0</v>
      </c>
      <c r="I686">
        <f t="shared" si="54"/>
        <v>0</v>
      </c>
    </row>
    <row r="687" spans="1:9" ht="30">
      <c r="A687" s="385">
        <v>151401</v>
      </c>
      <c r="B687" s="247" t="s">
        <v>1576</v>
      </c>
      <c r="C687" s="227" t="s">
        <v>112</v>
      </c>
      <c r="D687" s="247">
        <v>5.99</v>
      </c>
      <c r="E687" s="56" t="str">
        <f t="shared" si="50"/>
        <v>FIO DE COBRE TERMOPLÁSTICO, COM ISOLAMENTO PARA 750V, SEÇÃO DE 1.5 MM2</v>
      </c>
      <c r="F687" s="56" t="str">
        <f t="shared" si="51"/>
        <v>M</v>
      </c>
      <c r="G687">
        <f t="shared" si="52"/>
        <v>7.98</v>
      </c>
      <c r="H687">
        <f t="shared" si="53"/>
        <v>5.99</v>
      </c>
      <c r="I687">
        <f t="shared" si="54"/>
        <v>5.99</v>
      </c>
    </row>
    <row r="688" spans="1:9" ht="30">
      <c r="A688" s="385">
        <v>151402</v>
      </c>
      <c r="B688" s="247" t="s">
        <v>1577</v>
      </c>
      <c r="C688" s="227" t="s">
        <v>112</v>
      </c>
      <c r="D688" s="247">
        <v>7.46</v>
      </c>
      <c r="E688" s="56" t="str">
        <f t="shared" si="50"/>
        <v>FIO DE COBRE TERMOPLÁSTICO, COM ISOLAMENTO PARA 750V, SEÇÃO DE 2.5 MM2</v>
      </c>
      <c r="F688" s="56" t="str">
        <f t="shared" si="51"/>
        <v>M</v>
      </c>
      <c r="G688">
        <f t="shared" si="52"/>
        <v>9.94</v>
      </c>
      <c r="H688">
        <f t="shared" si="53"/>
        <v>7.46</v>
      </c>
      <c r="I688">
        <f t="shared" si="54"/>
        <v>7.46</v>
      </c>
    </row>
    <row r="689" spans="1:9" ht="30">
      <c r="A689" s="385">
        <v>151403</v>
      </c>
      <c r="B689" s="247" t="s">
        <v>1578</v>
      </c>
      <c r="C689" s="227" t="s">
        <v>112</v>
      </c>
      <c r="D689" s="247">
        <v>9.92</v>
      </c>
      <c r="E689" s="56" t="str">
        <f t="shared" si="50"/>
        <v>FIO OU CABO DE COBRE TERMOPLÁSTICO, COM ISOLAMENTO PARA 750V, SEÇÃO DE 4.0 MM2</v>
      </c>
      <c r="F689" s="56" t="str">
        <f t="shared" si="51"/>
        <v>M</v>
      </c>
      <c r="G689">
        <f t="shared" si="52"/>
        <v>13.22</v>
      </c>
      <c r="H689">
        <f t="shared" si="53"/>
        <v>9.92</v>
      </c>
      <c r="I689">
        <f t="shared" si="54"/>
        <v>9.92</v>
      </c>
    </row>
    <row r="690" spans="1:9" ht="30">
      <c r="A690" s="385">
        <v>151404</v>
      </c>
      <c r="B690" s="247" t="s">
        <v>1579</v>
      </c>
      <c r="C690" s="227" t="s">
        <v>112</v>
      </c>
      <c r="D690" s="247">
        <v>12.2</v>
      </c>
      <c r="E690" s="56" t="str">
        <f t="shared" si="50"/>
        <v>FIO OU CABO DE COBRE TERMOPLÁSTICO, COM ISOLAMENTO PARA 750V, SEÇÃO DE 6.0 MM2</v>
      </c>
      <c r="F690" s="56" t="str">
        <f t="shared" si="51"/>
        <v>M</v>
      </c>
      <c r="G690">
        <f t="shared" si="52"/>
        <v>16.260000000000002</v>
      </c>
      <c r="H690">
        <f t="shared" si="53"/>
        <v>12.2</v>
      </c>
      <c r="I690">
        <f t="shared" si="54"/>
        <v>12.2</v>
      </c>
    </row>
    <row r="691" spans="1:9" ht="30">
      <c r="A691" s="385">
        <v>151405</v>
      </c>
      <c r="B691" s="247" t="s">
        <v>1580</v>
      </c>
      <c r="C691" s="227" t="s">
        <v>112</v>
      </c>
      <c r="D691" s="247">
        <v>18.190000000000001</v>
      </c>
      <c r="E691" s="56" t="str">
        <f t="shared" si="50"/>
        <v>FIO OU CABO DE COBRE TERMOPLÁSTICO, COM ISOLAMENTO PARA 750V, SEÇÃO DE 10.0 MM2</v>
      </c>
      <c r="F691" s="56" t="str">
        <f t="shared" si="51"/>
        <v>M</v>
      </c>
      <c r="G691">
        <f t="shared" si="52"/>
        <v>24.24</v>
      </c>
      <c r="H691">
        <f t="shared" si="53"/>
        <v>18.190000000000001</v>
      </c>
      <c r="I691">
        <f t="shared" si="54"/>
        <v>18.190000000000001</v>
      </c>
    </row>
    <row r="692" spans="1:9" ht="30">
      <c r="A692" s="385">
        <v>151406</v>
      </c>
      <c r="B692" s="247" t="s">
        <v>1581</v>
      </c>
      <c r="C692" s="227" t="s">
        <v>112</v>
      </c>
      <c r="D692" s="247">
        <v>25.93</v>
      </c>
      <c r="E692" s="56" t="str">
        <f t="shared" si="50"/>
        <v>FIO OU CABO DE COBRE TERMOPLÁSTICO, COM ISOLAMENTO PARA 750V, SEÇÃO DE 16.0 MM2</v>
      </c>
      <c r="F692" s="56" t="str">
        <f t="shared" si="51"/>
        <v>M</v>
      </c>
      <c r="G692">
        <f t="shared" si="52"/>
        <v>34.549999999999997</v>
      </c>
      <c r="H692">
        <f t="shared" si="53"/>
        <v>25.93</v>
      </c>
      <c r="I692">
        <f t="shared" si="54"/>
        <v>25.93</v>
      </c>
    </row>
    <row r="693" spans="1:9" ht="30">
      <c r="A693" s="384">
        <v>151407</v>
      </c>
      <c r="B693" s="246" t="s">
        <v>1582</v>
      </c>
      <c r="C693" s="227" t="s">
        <v>112</v>
      </c>
      <c r="D693" s="247">
        <v>37.380000000000003</v>
      </c>
      <c r="E693" s="56" t="str">
        <f t="shared" si="50"/>
        <v>CABO DE COBRE TERMOPLÁSTICO, COM ISOLAMENTO PARA 750V, SEÇÃO DE 25.0 MM2</v>
      </c>
      <c r="F693" s="56" t="str">
        <f t="shared" si="51"/>
        <v>M</v>
      </c>
      <c r="G693">
        <f t="shared" si="52"/>
        <v>49.81</v>
      </c>
      <c r="H693">
        <f t="shared" si="53"/>
        <v>37.380000000000003</v>
      </c>
      <c r="I693">
        <f t="shared" si="54"/>
        <v>37.380000000000003</v>
      </c>
    </row>
    <row r="694" spans="1:9">
      <c r="A694" s="385">
        <v>151413</v>
      </c>
      <c r="B694" s="247" t="s">
        <v>1583</v>
      </c>
      <c r="C694" s="227" t="s">
        <v>112</v>
      </c>
      <c r="D694" s="247">
        <v>37.33</v>
      </c>
      <c r="E694" s="56" t="str">
        <f t="shared" si="50"/>
        <v>CABO DE COBRE NÚ, SEÇÃO DE 25.0 MM2</v>
      </c>
      <c r="F694" s="56" t="str">
        <f t="shared" si="51"/>
        <v>M</v>
      </c>
      <c r="G694">
        <f t="shared" si="52"/>
        <v>49.74</v>
      </c>
      <c r="H694">
        <f t="shared" si="53"/>
        <v>37.33</v>
      </c>
      <c r="I694">
        <f t="shared" si="54"/>
        <v>37.33</v>
      </c>
    </row>
    <row r="695" spans="1:9">
      <c r="A695" s="385">
        <v>151414</v>
      </c>
      <c r="B695" s="247" t="s">
        <v>2159</v>
      </c>
      <c r="C695" s="227" t="s">
        <v>112</v>
      </c>
      <c r="D695" s="247">
        <v>19.399999999999999</v>
      </c>
      <c r="E695" s="56" t="str">
        <f t="shared" si="50"/>
        <v>CABO DE COBRE NÚ, SEÇÃO DE 10.0 MM2</v>
      </c>
      <c r="F695" s="56" t="str">
        <f t="shared" si="51"/>
        <v>M</v>
      </c>
      <c r="G695">
        <f t="shared" si="52"/>
        <v>25.85</v>
      </c>
      <c r="H695">
        <f t="shared" si="53"/>
        <v>19.399999999999999</v>
      </c>
      <c r="I695">
        <f t="shared" si="54"/>
        <v>19.399999999999999</v>
      </c>
    </row>
    <row r="696" spans="1:9" ht="45">
      <c r="A696" s="385">
        <v>151417</v>
      </c>
      <c r="B696" s="247" t="s">
        <v>26285</v>
      </c>
      <c r="C696" s="227" t="s">
        <v>112</v>
      </c>
      <c r="D696" s="247">
        <v>9.1</v>
      </c>
      <c r="E696" s="56" t="str">
        <f t="shared" si="50"/>
        <v>CABO DE COBRE TERMOPLÁSTICO (PVC) FLEXÍVEL ISOLADO 0,6/1KV, ANTI-CHAMA 90ºC HEPR - 2,5MM2</v>
      </c>
      <c r="F696" s="56" t="str">
        <f t="shared" si="51"/>
        <v>M</v>
      </c>
      <c r="G696">
        <f t="shared" si="52"/>
        <v>12.13</v>
      </c>
      <c r="H696">
        <f t="shared" si="53"/>
        <v>9.1</v>
      </c>
      <c r="I696">
        <f t="shared" si="54"/>
        <v>9.1</v>
      </c>
    </row>
    <row r="697" spans="1:9" ht="45">
      <c r="A697" s="385">
        <v>151418</v>
      </c>
      <c r="B697" s="247" t="s">
        <v>26286</v>
      </c>
      <c r="C697" s="227" t="s">
        <v>112</v>
      </c>
      <c r="D697" s="247">
        <v>10.88</v>
      </c>
      <c r="E697" s="56" t="str">
        <f t="shared" si="50"/>
        <v>CABO DE COBRE TERMOPLÁSTICO (PVC) FLEXÍVEL ISOLADO 0,6/1KV, ANTI-CHAMA 90ºC HEPR - 4,0 MM2</v>
      </c>
      <c r="F697" s="56" t="str">
        <f t="shared" si="51"/>
        <v>M</v>
      </c>
      <c r="G697">
        <f t="shared" si="52"/>
        <v>14.5</v>
      </c>
      <c r="H697">
        <f t="shared" si="53"/>
        <v>10.88</v>
      </c>
      <c r="I697">
        <f t="shared" si="54"/>
        <v>10.88</v>
      </c>
    </row>
    <row r="698" spans="1:9" ht="45">
      <c r="A698" s="385">
        <v>151419</v>
      </c>
      <c r="B698" s="247" t="s">
        <v>26287</v>
      </c>
      <c r="C698" s="227" t="s">
        <v>112</v>
      </c>
      <c r="D698" s="247">
        <v>13.52</v>
      </c>
      <c r="E698" s="56" t="str">
        <f t="shared" si="50"/>
        <v>CABO DE COBRE TERMOPLÁSTICO (PVC) FLEXÍVEL ISOLADO 0,6/1KV, ANTI-CHAMA 90ºC HEPR - 6,0 MM2</v>
      </c>
      <c r="F698" s="56" t="str">
        <f t="shared" si="51"/>
        <v>M</v>
      </c>
      <c r="G698">
        <f t="shared" si="52"/>
        <v>18.02</v>
      </c>
      <c r="H698">
        <f t="shared" si="53"/>
        <v>13.52</v>
      </c>
      <c r="I698">
        <f t="shared" si="54"/>
        <v>13.52</v>
      </c>
    </row>
    <row r="699" spans="1:9" ht="45">
      <c r="A699" s="385">
        <v>151420</v>
      </c>
      <c r="B699" s="247" t="s">
        <v>26288</v>
      </c>
      <c r="C699" s="227" t="s">
        <v>112</v>
      </c>
      <c r="D699" s="247">
        <v>18.809999999999999</v>
      </c>
      <c r="E699" s="56" t="str">
        <f t="shared" si="50"/>
        <v>CABO DE COBRE TERMOPLÁSTICO (PVC) FLEXÍVEL ISOLADO 0,6/1KV, ANTI-CHAMA 90ºC HEPR - 10,0 MM2</v>
      </c>
      <c r="F699" s="56" t="str">
        <f t="shared" si="51"/>
        <v>M</v>
      </c>
      <c r="G699">
        <f t="shared" si="52"/>
        <v>25.06</v>
      </c>
      <c r="H699">
        <f t="shared" si="53"/>
        <v>18.809999999999999</v>
      </c>
      <c r="I699">
        <f t="shared" si="54"/>
        <v>18.809999999999999</v>
      </c>
    </row>
    <row r="700" spans="1:9" ht="45">
      <c r="A700" s="385">
        <v>151421</v>
      </c>
      <c r="B700" s="247" t="s">
        <v>26289</v>
      </c>
      <c r="C700" s="227" t="s">
        <v>112</v>
      </c>
      <c r="D700" s="247">
        <v>26.37</v>
      </c>
      <c r="E700" s="56" t="str">
        <f t="shared" si="50"/>
        <v>CABO DE COBRE TERMOPLÁSTICO (PVC) FLEXÍVEL ISOLADO 0,6/1KV, ANTI-CHAMA 90ºC HEPR - 16,0 MM2</v>
      </c>
      <c r="F700" s="56" t="str">
        <f t="shared" si="51"/>
        <v>M</v>
      </c>
      <c r="G700">
        <f t="shared" si="52"/>
        <v>35.14</v>
      </c>
      <c r="H700">
        <f t="shared" si="53"/>
        <v>26.37</v>
      </c>
      <c r="I700">
        <f t="shared" si="54"/>
        <v>26.37</v>
      </c>
    </row>
    <row r="701" spans="1:9" ht="45">
      <c r="A701" s="385">
        <v>151422</v>
      </c>
      <c r="B701" s="247" t="s">
        <v>26290</v>
      </c>
      <c r="C701" s="227" t="s">
        <v>112</v>
      </c>
      <c r="D701" s="247">
        <v>40.369999999999997</v>
      </c>
      <c r="E701" s="56" t="str">
        <f t="shared" si="50"/>
        <v>CABO DE COBRE TERMOPLÁSTICO (PVC) FLEXÍVEL ISOLADO 0,6/1KV, ANTI-CHAMA 90ºC HEPR - 25,0 MM2</v>
      </c>
      <c r="F701" s="56" t="str">
        <f t="shared" si="51"/>
        <v>M</v>
      </c>
      <c r="G701">
        <f t="shared" si="52"/>
        <v>53.79</v>
      </c>
      <c r="H701">
        <f t="shared" si="53"/>
        <v>40.369999999999997</v>
      </c>
      <c r="I701">
        <f t="shared" si="54"/>
        <v>40.369999999999997</v>
      </c>
    </row>
    <row r="702" spans="1:9" ht="45">
      <c r="A702" s="385">
        <v>151423</v>
      </c>
      <c r="B702" s="247" t="s">
        <v>26291</v>
      </c>
      <c r="C702" s="227" t="s">
        <v>112</v>
      </c>
      <c r="D702" s="247">
        <v>50.72</v>
      </c>
      <c r="E702" s="56" t="str">
        <f t="shared" si="50"/>
        <v>CABO DE COBRE TERMOPLÁSTICO (PVC) FLEXÍVEL ISOLADO 0,6/1KV, ANTI-CHAMA 90ºC HEPR - 35,0 MM2</v>
      </c>
      <c r="F702" s="56" t="str">
        <f t="shared" si="51"/>
        <v>M</v>
      </c>
      <c r="G702">
        <f t="shared" si="52"/>
        <v>67.58</v>
      </c>
      <c r="H702">
        <f t="shared" si="53"/>
        <v>50.72</v>
      </c>
      <c r="I702">
        <f t="shared" si="54"/>
        <v>50.72</v>
      </c>
    </row>
    <row r="703" spans="1:9" ht="45">
      <c r="A703" s="385">
        <v>151425</v>
      </c>
      <c r="B703" s="247" t="s">
        <v>26292</v>
      </c>
      <c r="C703" s="227" t="s">
        <v>112</v>
      </c>
      <c r="D703" s="247">
        <v>74.510000000000005</v>
      </c>
      <c r="E703" s="56" t="str">
        <f t="shared" si="50"/>
        <v>CABO DE COBRE TERMOPLÁSTICO (PVC) FLEXÍVEL ISOLADO 0,6/1KV, ANTI-CHAMA 90ºC HEPR - 50,0 MM2</v>
      </c>
      <c r="F703" s="56" t="str">
        <f t="shared" si="51"/>
        <v>M</v>
      </c>
      <c r="G703">
        <f t="shared" si="52"/>
        <v>99.28</v>
      </c>
      <c r="H703">
        <f t="shared" si="53"/>
        <v>74.510000000000005</v>
      </c>
      <c r="I703">
        <f t="shared" si="54"/>
        <v>74.510000000000005</v>
      </c>
    </row>
    <row r="704" spans="1:9" ht="45">
      <c r="A704" s="385">
        <v>151426</v>
      </c>
      <c r="B704" s="247" t="s">
        <v>26293</v>
      </c>
      <c r="C704" s="227" t="s">
        <v>112</v>
      </c>
      <c r="D704" s="247">
        <v>131.82</v>
      </c>
      <c r="E704" s="56" t="str">
        <f t="shared" si="50"/>
        <v>CABO DE COBRE TERMOPLÁSTICO (PVC) FLEXÍVEL ISOLADO 0,6/1KV, ANTI-CHAMA 90ºC HEPR - 95,0 MM2</v>
      </c>
      <c r="F704" s="56" t="str">
        <f t="shared" si="51"/>
        <v>M</v>
      </c>
      <c r="G704">
        <f t="shared" si="52"/>
        <v>175.65</v>
      </c>
      <c r="H704">
        <f t="shared" si="53"/>
        <v>131.82</v>
      </c>
      <c r="I704">
        <f t="shared" si="54"/>
        <v>131.82</v>
      </c>
    </row>
    <row r="705" spans="1:9" ht="45">
      <c r="A705" s="385">
        <v>151427</v>
      </c>
      <c r="B705" s="247" t="s">
        <v>26294</v>
      </c>
      <c r="C705" s="227" t="s">
        <v>112</v>
      </c>
      <c r="D705" s="247">
        <v>170.78</v>
      </c>
      <c r="E705" s="56" t="str">
        <f t="shared" ref="E705:E768" si="55">UPPER(B705)</f>
        <v>CABO DE COBRE TERMOPLÁSTICO (PVC) FLEXÍVEL ISOLADO 0,6/1KV, ANTI-CHAMA 90ºC HEPR - 120,0 MM2</v>
      </c>
      <c r="F705" s="56" t="str">
        <f t="shared" ref="F705:F768" si="56">UPPER(C705)</f>
        <v>M</v>
      </c>
      <c r="G705">
        <f t="shared" si="52"/>
        <v>227.56</v>
      </c>
      <c r="H705">
        <f t="shared" si="53"/>
        <v>170.78</v>
      </c>
      <c r="I705">
        <f t="shared" si="54"/>
        <v>170.78</v>
      </c>
    </row>
    <row r="706" spans="1:9" ht="45">
      <c r="A706" s="385">
        <v>151428</v>
      </c>
      <c r="B706" s="247" t="s">
        <v>26295</v>
      </c>
      <c r="C706" s="227" t="s">
        <v>112</v>
      </c>
      <c r="D706" s="247">
        <v>461.24</v>
      </c>
      <c r="E706" s="56" t="str">
        <f t="shared" si="55"/>
        <v>CABO DE COBRE TERMOPLÁSTICO (PVC) FLEXÍVEL ISOLADO 0,6/1KV, ANTI-CHAMA 90ºC HEPR - 300,0 MM2</v>
      </c>
      <c r="F706" s="56" t="str">
        <f t="shared" si="56"/>
        <v>M</v>
      </c>
      <c r="G706">
        <f t="shared" si="52"/>
        <v>614.6</v>
      </c>
      <c r="H706">
        <f t="shared" si="53"/>
        <v>461.24</v>
      </c>
      <c r="I706">
        <f t="shared" si="54"/>
        <v>461.24</v>
      </c>
    </row>
    <row r="707" spans="1:9" ht="45">
      <c r="A707" s="385">
        <v>151429</v>
      </c>
      <c r="B707" s="247" t="s">
        <v>26296</v>
      </c>
      <c r="C707" s="227" t="s">
        <v>112</v>
      </c>
      <c r="D707" s="247">
        <v>99.62</v>
      </c>
      <c r="E707" s="56" t="str">
        <f t="shared" si="55"/>
        <v>CABO DE COBRE TERMOPLÁSTICO (PVC) FLEXÍVEL ISOLADO 0,6/1KV, ANTI-CHAMA 90ºC HEPR - 70,0 MM2</v>
      </c>
      <c r="F707" s="56" t="str">
        <f t="shared" si="56"/>
        <v>M</v>
      </c>
      <c r="G707">
        <f t="shared" si="52"/>
        <v>132.74</v>
      </c>
      <c r="H707">
        <f t="shared" si="53"/>
        <v>99.62</v>
      </c>
      <c r="I707">
        <f t="shared" si="54"/>
        <v>99.62</v>
      </c>
    </row>
    <row r="708" spans="1:9" ht="45">
      <c r="A708" s="385">
        <v>151430</v>
      </c>
      <c r="B708" s="247" t="s">
        <v>26297</v>
      </c>
      <c r="C708" s="227" t="s">
        <v>112</v>
      </c>
      <c r="D708" s="247">
        <v>203.35</v>
      </c>
      <c r="E708" s="56" t="str">
        <f t="shared" si="55"/>
        <v>CABO DE COBRE TERMOPLÁSTICO (PVC) FLEXÍVEL ISOLADO 0,6/1KV, ANTI-CHAMA 90ºC HEPR - 150,0 MM2</v>
      </c>
      <c r="F708" s="56" t="str">
        <f t="shared" si="56"/>
        <v>M</v>
      </c>
      <c r="G708">
        <f t="shared" si="52"/>
        <v>270.95999999999998</v>
      </c>
      <c r="H708">
        <f t="shared" si="53"/>
        <v>203.35</v>
      </c>
      <c r="I708">
        <f t="shared" si="54"/>
        <v>203.35</v>
      </c>
    </row>
    <row r="709" spans="1:9" ht="30">
      <c r="A709" s="385">
        <v>151431</v>
      </c>
      <c r="B709" s="247" t="s">
        <v>1584</v>
      </c>
      <c r="C709" s="227" t="s">
        <v>112</v>
      </c>
      <c r="D709" s="247">
        <v>257.55</v>
      </c>
      <c r="E709" s="56" t="str">
        <f t="shared" si="55"/>
        <v>CABO DE COBRE TERMOPLÁSTICO, COM ISOLAMENTO PARA 1000V, SEÇÃO DE 185,0MM2</v>
      </c>
      <c r="F709" s="56" t="str">
        <f t="shared" si="56"/>
        <v>M</v>
      </c>
      <c r="G709">
        <f t="shared" si="52"/>
        <v>343.19</v>
      </c>
      <c r="H709">
        <f t="shared" si="53"/>
        <v>257.55</v>
      </c>
      <c r="I709">
        <f t="shared" si="54"/>
        <v>257.55</v>
      </c>
    </row>
    <row r="710" spans="1:9" ht="30">
      <c r="A710" s="385">
        <v>151432</v>
      </c>
      <c r="B710" s="247" t="s">
        <v>1585</v>
      </c>
      <c r="C710" s="227" t="s">
        <v>112</v>
      </c>
      <c r="D710" s="247">
        <v>332.92</v>
      </c>
      <c r="E710" s="56" t="str">
        <f t="shared" si="55"/>
        <v>CABO DE COBRE TERMOPLÁSTICO, COM ISOLAMENTO PARA 1000V, SEÇÃO DE 240,0MM2</v>
      </c>
      <c r="F710" s="56" t="str">
        <f t="shared" si="56"/>
        <v>M</v>
      </c>
      <c r="G710">
        <f t="shared" si="52"/>
        <v>443.62</v>
      </c>
      <c r="H710">
        <f t="shared" si="53"/>
        <v>332.92</v>
      </c>
      <c r="I710">
        <f t="shared" si="54"/>
        <v>332.92</v>
      </c>
    </row>
    <row r="711" spans="1:9" ht="30">
      <c r="A711" s="385">
        <v>151433</v>
      </c>
      <c r="B711" s="247" t="s">
        <v>1586</v>
      </c>
      <c r="C711" s="227" t="s">
        <v>112</v>
      </c>
      <c r="D711" s="247">
        <v>85.68</v>
      </c>
      <c r="E711" s="56" t="str">
        <f t="shared" si="55"/>
        <v>CABO DE COBRE TERMOPLÁSTICO, COM ISOLAMENTO PARA 15KV, SEÇÃO DE 25,0MM2</v>
      </c>
      <c r="F711" s="56" t="str">
        <f t="shared" si="56"/>
        <v>M</v>
      </c>
      <c r="G711">
        <f t="shared" si="52"/>
        <v>114.17</v>
      </c>
      <c r="H711">
        <f t="shared" si="53"/>
        <v>85.68</v>
      </c>
      <c r="I711">
        <f t="shared" si="54"/>
        <v>85.68</v>
      </c>
    </row>
    <row r="712" spans="1:9" ht="30">
      <c r="A712" s="385">
        <v>151434</v>
      </c>
      <c r="B712" s="247" t="s">
        <v>1587</v>
      </c>
      <c r="C712" s="227" t="s">
        <v>112</v>
      </c>
      <c r="D712" s="247">
        <v>98.35</v>
      </c>
      <c r="E712" s="56" t="str">
        <f t="shared" si="55"/>
        <v>CABO DE COBRE TERMOPLÁSTICO, COM ISOLAMENTO PARA 15KV, SEÇÃO DE 35,0MM2</v>
      </c>
      <c r="F712" s="56" t="str">
        <f t="shared" si="56"/>
        <v>M</v>
      </c>
      <c r="G712">
        <f t="shared" ref="G712:G775" si="57">ROUND(H712*(1+$G$1),2)</f>
        <v>131.05000000000001</v>
      </c>
      <c r="H712">
        <f t="shared" ref="H712:H775" si="58">I712</f>
        <v>98.35</v>
      </c>
      <c r="I712">
        <f t="shared" ref="I712:I775" si="59">ROUND(D712/(1+$E$1),2)</f>
        <v>98.35</v>
      </c>
    </row>
    <row r="713" spans="1:9" ht="30">
      <c r="A713" s="385">
        <v>151438</v>
      </c>
      <c r="B713" s="247" t="s">
        <v>17243</v>
      </c>
      <c r="C713" s="227" t="s">
        <v>112</v>
      </c>
      <c r="D713" s="247">
        <v>33.06</v>
      </c>
      <c r="E713" s="56" t="str">
        <f t="shared" si="55"/>
        <v>FIO OU CABO PARALELO DE COBRE, COM ISOLAMENTO PARA 1000V, SEÇÃO DE 2 X 2.5 MM2</v>
      </c>
      <c r="F713" s="56" t="str">
        <f t="shared" si="56"/>
        <v>M</v>
      </c>
      <c r="G713">
        <f t="shared" si="57"/>
        <v>44.05</v>
      </c>
      <c r="H713">
        <f t="shared" si="58"/>
        <v>33.06</v>
      </c>
      <c r="I713">
        <f t="shared" si="59"/>
        <v>33.06</v>
      </c>
    </row>
    <row r="714" spans="1:9" ht="30">
      <c r="A714" s="385">
        <v>151439</v>
      </c>
      <c r="B714" s="247" t="s">
        <v>17244</v>
      </c>
      <c r="C714" s="227" t="s">
        <v>112</v>
      </c>
      <c r="D714" s="247">
        <v>16.2</v>
      </c>
      <c r="E714" s="56" t="str">
        <f t="shared" si="55"/>
        <v>CABO PARALELO PP DE COBRE, COM ISOLAMENTO PARA 1000V, SEÇÃO 3X2,5MM2</v>
      </c>
      <c r="F714" s="56" t="str">
        <f t="shared" si="56"/>
        <v>M</v>
      </c>
      <c r="G714">
        <f t="shared" si="57"/>
        <v>21.59</v>
      </c>
      <c r="H714">
        <f t="shared" si="58"/>
        <v>16.2</v>
      </c>
      <c r="I714">
        <f t="shared" si="59"/>
        <v>16.2</v>
      </c>
    </row>
    <row r="715" spans="1:9" ht="30">
      <c r="A715" s="385">
        <v>151440</v>
      </c>
      <c r="B715" s="247" t="s">
        <v>17245</v>
      </c>
      <c r="C715" s="227" t="s">
        <v>112</v>
      </c>
      <c r="D715" s="247">
        <v>25.04</v>
      </c>
      <c r="E715" s="56" t="str">
        <f t="shared" si="55"/>
        <v>CABO PARALELO PP DE COBRE, COM ISOLAMENTO PARA 1000V, SEÇÃO 3X4,0MM2</v>
      </c>
      <c r="F715" s="56" t="str">
        <f t="shared" si="56"/>
        <v>M</v>
      </c>
      <c r="G715">
        <f t="shared" si="57"/>
        <v>33.369999999999997</v>
      </c>
      <c r="H715">
        <f t="shared" si="58"/>
        <v>25.04</v>
      </c>
      <c r="I715">
        <f t="shared" si="59"/>
        <v>25.04</v>
      </c>
    </row>
    <row r="716" spans="1:9">
      <c r="A716" s="385">
        <v>1515</v>
      </c>
      <c r="B716" s="247" t="s">
        <v>60</v>
      </c>
      <c r="C716" s="227"/>
      <c r="D716" s="247"/>
      <c r="E716" s="56" t="str">
        <f t="shared" si="55"/>
        <v>SERVIÇOS DIVERSOS</v>
      </c>
      <c r="F716" s="56" t="str">
        <f t="shared" si="56"/>
        <v/>
      </c>
      <c r="G716">
        <f t="shared" si="57"/>
        <v>0</v>
      </c>
      <c r="H716">
        <f t="shared" si="58"/>
        <v>0</v>
      </c>
      <c r="I716">
        <f t="shared" si="59"/>
        <v>0</v>
      </c>
    </row>
    <row r="717" spans="1:9">
      <c r="A717" s="385">
        <v>151503</v>
      </c>
      <c r="B717" s="247" t="s">
        <v>1588</v>
      </c>
      <c r="C717" s="227" t="s">
        <v>115</v>
      </c>
      <c r="D717" s="247">
        <v>15.61</v>
      </c>
      <c r="E717" s="56" t="str">
        <f t="shared" si="55"/>
        <v>CABEÇOTE DE ALUMÍNIO DE 1 1/4"</v>
      </c>
      <c r="F717" s="56" t="str">
        <f t="shared" si="56"/>
        <v>UND</v>
      </c>
      <c r="G717">
        <f t="shared" si="57"/>
        <v>20.8</v>
      </c>
      <c r="H717">
        <f t="shared" si="58"/>
        <v>15.61</v>
      </c>
      <c r="I717">
        <f t="shared" si="59"/>
        <v>15.61</v>
      </c>
    </row>
    <row r="718" spans="1:9">
      <c r="A718" s="385">
        <v>151504</v>
      </c>
      <c r="B718" s="247" t="s">
        <v>1589</v>
      </c>
      <c r="C718" s="227" t="s">
        <v>115</v>
      </c>
      <c r="D718" s="247">
        <v>18.239999999999998</v>
      </c>
      <c r="E718" s="56" t="str">
        <f t="shared" si="55"/>
        <v>CABEÇOTE DE ALUMÍNIO DE 1 1/2"</v>
      </c>
      <c r="F718" s="56" t="str">
        <f t="shared" si="56"/>
        <v>UND</v>
      </c>
      <c r="G718">
        <f t="shared" si="57"/>
        <v>24.3</v>
      </c>
      <c r="H718">
        <f t="shared" si="58"/>
        <v>18.239999999999998</v>
      </c>
      <c r="I718">
        <f t="shared" si="59"/>
        <v>18.239999999999998</v>
      </c>
    </row>
    <row r="719" spans="1:9" ht="30">
      <c r="A719" s="385">
        <v>151506</v>
      </c>
      <c r="B719" s="247" t="s">
        <v>1590</v>
      </c>
      <c r="C719" s="227" t="s">
        <v>115</v>
      </c>
      <c r="D719" s="247">
        <v>244.36</v>
      </c>
      <c r="E719" s="56" t="str">
        <f t="shared" si="55"/>
        <v>HASTE DE TERRA TIPO COPPERWELD - 5/8" X 2.40M</v>
      </c>
      <c r="F719" s="56" t="str">
        <f t="shared" si="56"/>
        <v>UND</v>
      </c>
      <c r="G719">
        <f t="shared" si="57"/>
        <v>325.61</v>
      </c>
      <c r="H719">
        <f t="shared" si="58"/>
        <v>244.36</v>
      </c>
      <c r="I719">
        <f t="shared" si="59"/>
        <v>244.36</v>
      </c>
    </row>
    <row r="720" spans="1:9">
      <c r="A720" s="385">
        <v>151507</v>
      </c>
      <c r="B720" s="247" t="s">
        <v>1591</v>
      </c>
      <c r="C720" s="227" t="s">
        <v>115</v>
      </c>
      <c r="D720" s="247">
        <v>12.54</v>
      </c>
      <c r="E720" s="56" t="str">
        <f t="shared" si="55"/>
        <v>SAPATILHA</v>
      </c>
      <c r="F720" s="56" t="str">
        <f t="shared" si="56"/>
        <v>UND</v>
      </c>
      <c r="G720">
        <f t="shared" si="57"/>
        <v>16.71</v>
      </c>
      <c r="H720">
        <f t="shared" si="58"/>
        <v>12.54</v>
      </c>
      <c r="I720">
        <f t="shared" si="59"/>
        <v>12.54</v>
      </c>
    </row>
    <row r="721" spans="1:9" ht="30">
      <c r="A721" s="385">
        <v>151508</v>
      </c>
      <c r="B721" s="247" t="s">
        <v>1592</v>
      </c>
      <c r="C721" s="227" t="s">
        <v>115</v>
      </c>
      <c r="D721" s="247">
        <v>2.21</v>
      </c>
      <c r="E721" s="56" t="str">
        <f t="shared" si="55"/>
        <v>BUCHA E ARRUELA DE ALUMÍNIO FUNDIDO DIÂMETRO 20MM (3/4")</v>
      </c>
      <c r="F721" s="56" t="str">
        <f t="shared" si="56"/>
        <v>UND</v>
      </c>
      <c r="G721">
        <f t="shared" si="57"/>
        <v>2.94</v>
      </c>
      <c r="H721">
        <f t="shared" si="58"/>
        <v>2.21</v>
      </c>
      <c r="I721">
        <f t="shared" si="59"/>
        <v>2.21</v>
      </c>
    </row>
    <row r="722" spans="1:9" ht="30">
      <c r="A722" s="385">
        <v>151509</v>
      </c>
      <c r="B722" s="247" t="s">
        <v>1593</v>
      </c>
      <c r="C722" s="227" t="s">
        <v>115</v>
      </c>
      <c r="D722" s="247">
        <v>3.1</v>
      </c>
      <c r="E722" s="56" t="str">
        <f t="shared" si="55"/>
        <v>BUCHA E ARRUELA DE ALUMÍNIO FUNDIDO DIÂMETRO 25MM (1")</v>
      </c>
      <c r="F722" s="56" t="str">
        <f t="shared" si="56"/>
        <v>UND</v>
      </c>
      <c r="G722">
        <f t="shared" si="57"/>
        <v>4.13</v>
      </c>
      <c r="H722">
        <f t="shared" si="58"/>
        <v>3.1</v>
      </c>
      <c r="I722">
        <f t="shared" si="59"/>
        <v>3.1</v>
      </c>
    </row>
    <row r="723" spans="1:9" ht="30">
      <c r="A723" s="384">
        <v>151510</v>
      </c>
      <c r="B723" s="246" t="s">
        <v>1594</v>
      </c>
      <c r="C723" s="227" t="s">
        <v>115</v>
      </c>
      <c r="D723" s="247">
        <v>6.75</v>
      </c>
      <c r="E723" s="56" t="str">
        <f t="shared" si="55"/>
        <v>BUCHA E ARRUELA DE ALUMÍNIO FUNDIDO DIÂMETRO 40MM (1 1/2")</v>
      </c>
      <c r="F723" s="56" t="str">
        <f t="shared" si="56"/>
        <v>UND</v>
      </c>
      <c r="G723">
        <f t="shared" si="57"/>
        <v>8.99</v>
      </c>
      <c r="H723">
        <f t="shared" si="58"/>
        <v>6.75</v>
      </c>
      <c r="I723">
        <f t="shared" si="59"/>
        <v>6.75</v>
      </c>
    </row>
    <row r="724" spans="1:9" ht="30">
      <c r="A724" s="385">
        <v>151511</v>
      </c>
      <c r="B724" s="247" t="s">
        <v>1595</v>
      </c>
      <c r="C724" s="227" t="s">
        <v>115</v>
      </c>
      <c r="D724" s="247">
        <v>24.08</v>
      </c>
      <c r="E724" s="56" t="str">
        <f t="shared" si="55"/>
        <v>BUCHA E ARRUELA DE ALUMÍNIO FUNDIDO DIÂMETRO 80MM (3")</v>
      </c>
      <c r="F724" s="56" t="str">
        <f t="shared" si="56"/>
        <v>UND</v>
      </c>
      <c r="G724">
        <f t="shared" si="57"/>
        <v>32.090000000000003</v>
      </c>
      <c r="H724">
        <f t="shared" si="58"/>
        <v>24.08</v>
      </c>
      <c r="I724">
        <f t="shared" si="59"/>
        <v>24.08</v>
      </c>
    </row>
    <row r="725" spans="1:9">
      <c r="A725" s="530">
        <v>151512</v>
      </c>
      <c r="B725" s="247" t="s">
        <v>2740</v>
      </c>
      <c r="C725" s="227" t="s">
        <v>115</v>
      </c>
      <c r="D725" s="247">
        <v>90.93</v>
      </c>
      <c r="E725" s="56" t="str">
        <f t="shared" si="55"/>
        <v>AUTOMÁTICO DE BÓIA, 2 FUNÇÕES 25A</v>
      </c>
      <c r="F725" s="56" t="str">
        <f t="shared" si="56"/>
        <v>UND</v>
      </c>
      <c r="G725">
        <f t="shared" si="57"/>
        <v>121.16</v>
      </c>
      <c r="H725">
        <f t="shared" si="58"/>
        <v>90.93</v>
      </c>
      <c r="I725">
        <f t="shared" si="59"/>
        <v>90.93</v>
      </c>
    </row>
    <row r="726" spans="1:9" ht="30">
      <c r="A726" s="530">
        <v>151513</v>
      </c>
      <c r="B726" s="247" t="s">
        <v>1596</v>
      </c>
      <c r="C726" s="227" t="s">
        <v>115</v>
      </c>
      <c r="D726" s="247">
        <v>23</v>
      </c>
      <c r="E726" s="56" t="str">
        <f t="shared" si="55"/>
        <v>PARAFUSO DE MÁQUINA DE FERRO GALVANIZADO DIÂMETRO 16MM</v>
      </c>
      <c r="F726" s="56" t="str">
        <f t="shared" si="56"/>
        <v>UND</v>
      </c>
      <c r="G726">
        <f t="shared" si="57"/>
        <v>30.65</v>
      </c>
      <c r="H726">
        <f t="shared" si="58"/>
        <v>23</v>
      </c>
      <c r="I726">
        <f t="shared" si="59"/>
        <v>23</v>
      </c>
    </row>
    <row r="727" spans="1:9" ht="45">
      <c r="A727" s="530">
        <v>1516</v>
      </c>
      <c r="B727" s="247" t="s">
        <v>1463</v>
      </c>
      <c r="C727" s="227"/>
      <c r="D727" s="247"/>
      <c r="E727" s="56" t="str">
        <f t="shared" si="55"/>
        <v>ABERTURA E FECHAMENTO DE RASGOS (INCLUSIVE PREPARO E APLICAÇÃO DE ARGAMASSA)</v>
      </c>
      <c r="F727" s="56" t="str">
        <f t="shared" si="56"/>
        <v/>
      </c>
      <c r="G727">
        <f t="shared" si="57"/>
        <v>0</v>
      </c>
      <c r="H727">
        <f t="shared" si="58"/>
        <v>0</v>
      </c>
      <c r="I727">
        <f t="shared" si="59"/>
        <v>0</v>
      </c>
    </row>
    <row r="728" spans="1:9" ht="45">
      <c r="A728" s="530">
        <v>151601</v>
      </c>
      <c r="B728" s="247" t="s">
        <v>1597</v>
      </c>
      <c r="C728" s="227" t="s">
        <v>112</v>
      </c>
      <c r="D728" s="247">
        <v>12.25</v>
      </c>
      <c r="E728" s="56" t="str">
        <f t="shared" si="55"/>
        <v>ABERTURA E FECHAMENTO DE RASGOS EM ALVENARIA, PARA PASSAGEM DE ELETRODUTOS DIÂM. 1/2" A 1"</v>
      </c>
      <c r="F728" s="56" t="str">
        <f t="shared" si="56"/>
        <v>M</v>
      </c>
      <c r="G728">
        <f t="shared" si="57"/>
        <v>16.32</v>
      </c>
      <c r="H728">
        <f t="shared" si="58"/>
        <v>12.25</v>
      </c>
      <c r="I728">
        <f t="shared" si="59"/>
        <v>12.25</v>
      </c>
    </row>
    <row r="729" spans="1:9" ht="45">
      <c r="A729" s="385">
        <v>151602</v>
      </c>
      <c r="B729" s="247" t="s">
        <v>1598</v>
      </c>
      <c r="C729" s="227" t="s">
        <v>112</v>
      </c>
      <c r="D729" s="247">
        <v>18.34</v>
      </c>
      <c r="E729" s="56" t="str">
        <f t="shared" si="55"/>
        <v>ABERTURA E FECHAMENTO DE RASGOS EM ALVENARIA, PARA PASSAGEM DE ELETRODUTO DIÂM. 1 1/4"A 2"</v>
      </c>
      <c r="F729" s="56" t="str">
        <f t="shared" si="56"/>
        <v>M</v>
      </c>
      <c r="G729">
        <f t="shared" si="57"/>
        <v>24.44</v>
      </c>
      <c r="H729">
        <f t="shared" si="58"/>
        <v>18.34</v>
      </c>
      <c r="I729">
        <f t="shared" si="59"/>
        <v>18.34</v>
      </c>
    </row>
    <row r="730" spans="1:9" ht="45">
      <c r="A730" s="385">
        <v>151603</v>
      </c>
      <c r="B730" s="247" t="s">
        <v>1599</v>
      </c>
      <c r="C730" s="227" t="s">
        <v>112</v>
      </c>
      <c r="D730" s="247">
        <v>27.62</v>
      </c>
      <c r="E730" s="56" t="str">
        <f t="shared" si="55"/>
        <v>ABERTURA E FECHAMENTO DE RASGOS EM ALVENARIA, PARA PASSAGEM DE ELETRODUTO DIÂM. 2 1/2" A 4"</v>
      </c>
      <c r="F730" s="56" t="str">
        <f t="shared" si="56"/>
        <v>M</v>
      </c>
      <c r="G730">
        <f t="shared" si="57"/>
        <v>36.799999999999997</v>
      </c>
      <c r="H730">
        <f t="shared" si="58"/>
        <v>27.62</v>
      </c>
      <c r="I730">
        <f t="shared" si="59"/>
        <v>27.62</v>
      </c>
    </row>
    <row r="731" spans="1:9" ht="45">
      <c r="A731" s="385">
        <v>151604</v>
      </c>
      <c r="B731" s="247" t="s">
        <v>1600</v>
      </c>
      <c r="C731" s="227" t="s">
        <v>112</v>
      </c>
      <c r="D731" s="247">
        <v>23.34</v>
      </c>
      <c r="E731" s="56" t="str">
        <f t="shared" si="55"/>
        <v>ABERTURA E FECHAMENTO DE RASGOS EM CONCRETO, PARA PASSAGEM DE ELETRODUTO DIÂM. 1/2" A 1"</v>
      </c>
      <c r="F731" s="56" t="str">
        <f t="shared" si="56"/>
        <v>M</v>
      </c>
      <c r="G731">
        <f t="shared" si="57"/>
        <v>31.1</v>
      </c>
      <c r="H731">
        <f t="shared" si="58"/>
        <v>23.34</v>
      </c>
      <c r="I731">
        <f t="shared" si="59"/>
        <v>23.34</v>
      </c>
    </row>
    <row r="732" spans="1:9" ht="45">
      <c r="A732" s="385">
        <v>151605</v>
      </c>
      <c r="B732" s="247" t="s">
        <v>1601</v>
      </c>
      <c r="C732" s="227" t="s">
        <v>112</v>
      </c>
      <c r="D732" s="247">
        <v>35.54</v>
      </c>
      <c r="E732" s="56" t="str">
        <f t="shared" si="55"/>
        <v>ABERTURA E FECHAMENTO DE RASGOS EM CONCRETO, PARA PASSAGEM DE ELETRODUTO DIÂM. 1 1/4" A 2"</v>
      </c>
      <c r="F732" s="56" t="str">
        <f t="shared" si="56"/>
        <v>M</v>
      </c>
      <c r="G732">
        <f t="shared" si="57"/>
        <v>47.36</v>
      </c>
      <c r="H732">
        <f t="shared" si="58"/>
        <v>35.54</v>
      </c>
      <c r="I732">
        <f t="shared" si="59"/>
        <v>35.54</v>
      </c>
    </row>
    <row r="733" spans="1:9" ht="45">
      <c r="A733" s="385">
        <v>151606</v>
      </c>
      <c r="B733" s="247" t="s">
        <v>1602</v>
      </c>
      <c r="C733" s="227" t="s">
        <v>112</v>
      </c>
      <c r="D733" s="247">
        <v>51.71</v>
      </c>
      <c r="E733" s="56" t="str">
        <f t="shared" si="55"/>
        <v>ABERTURA E FECHAMENTO DE RASGOS EM CONCRETO, PARA PASSAGEM DE ELETRODUTO DIÂM. 2 1/2" A 4"</v>
      </c>
      <c r="F733" s="56" t="str">
        <f t="shared" si="56"/>
        <v>M</v>
      </c>
      <c r="G733">
        <f t="shared" si="57"/>
        <v>68.900000000000006</v>
      </c>
      <c r="H733">
        <f t="shared" si="58"/>
        <v>51.71</v>
      </c>
      <c r="I733">
        <f t="shared" si="59"/>
        <v>51.71</v>
      </c>
    </row>
    <row r="734" spans="1:9" ht="30">
      <c r="A734" s="384">
        <v>1517</v>
      </c>
      <c r="B734" s="246" t="s">
        <v>1603</v>
      </c>
      <c r="C734" s="227"/>
      <c r="D734" s="247"/>
      <c r="E734" s="56" t="str">
        <f t="shared" si="55"/>
        <v>PADRAO DE ENTRADA DE ENERGIA - NORTEC-01 - ESCELSA</v>
      </c>
      <c r="F734" s="56" t="str">
        <f t="shared" si="56"/>
        <v/>
      </c>
      <c r="G734">
        <f t="shared" si="57"/>
        <v>0</v>
      </c>
      <c r="H734">
        <f t="shared" si="58"/>
        <v>0</v>
      </c>
      <c r="I734">
        <f t="shared" si="59"/>
        <v>0</v>
      </c>
    </row>
    <row r="735" spans="1:9" ht="60">
      <c r="A735" s="385">
        <v>151701</v>
      </c>
      <c r="B735" s="247" t="s">
        <v>12264</v>
      </c>
      <c r="C735" s="227" t="s">
        <v>115</v>
      </c>
      <c r="D735" s="247">
        <v>2344.98</v>
      </c>
      <c r="E735" s="56" t="str">
        <f t="shared" si="55"/>
        <v>PADRÃO DE ENTRADA DE ENERGIA ELÉTRICA, MONOFÁSICO, ENTRADA AÉREA, A 2 FIOS, CARGA INSTALADA EM MURO DE 3500 ATÉ 9000W - 220/127V</v>
      </c>
      <c r="F735" s="56" t="str">
        <f t="shared" si="56"/>
        <v>UND</v>
      </c>
      <c r="G735">
        <f t="shared" si="57"/>
        <v>3124.69</v>
      </c>
      <c r="H735">
        <f t="shared" si="58"/>
        <v>2344.98</v>
      </c>
      <c r="I735">
        <f t="shared" si="59"/>
        <v>2344.98</v>
      </c>
    </row>
    <row r="736" spans="1:9" ht="60">
      <c r="A736" s="385">
        <v>151702</v>
      </c>
      <c r="B736" s="247" t="s">
        <v>12265</v>
      </c>
      <c r="C736" s="227" t="s">
        <v>115</v>
      </c>
      <c r="D736" s="247">
        <v>3097.03</v>
      </c>
      <c r="E736" s="56" t="str">
        <f t="shared" si="55"/>
        <v>PADRÃO DE ENTRADA DE ENERGIA ELÉTRICA, BIFÁSICO, ENTRADA AÉREA, A 3 FIOS, CARGA INSTALADA EM MURO DE 9001 ATÉ 15000W - 220/127V</v>
      </c>
      <c r="F736" s="56" t="str">
        <f t="shared" si="56"/>
        <v>UND</v>
      </c>
      <c r="G736">
        <f t="shared" si="57"/>
        <v>4126.79</v>
      </c>
      <c r="H736">
        <f t="shared" si="58"/>
        <v>3097.03</v>
      </c>
      <c r="I736">
        <f t="shared" si="59"/>
        <v>3097.03</v>
      </c>
    </row>
    <row r="737" spans="1:9" ht="60">
      <c r="A737" s="385">
        <v>151703</v>
      </c>
      <c r="B737" s="247" t="s">
        <v>12266</v>
      </c>
      <c r="C737" s="227" t="s">
        <v>115</v>
      </c>
      <c r="D737" s="247">
        <v>3385.6</v>
      </c>
      <c r="E737" s="56" t="str">
        <f t="shared" si="55"/>
        <v>PADRÃO DE ENTRADA DE ENERGIA ELÉTRICA, TRIFÁSICO, ENTRADA AÉREA, A 4 FIOS, CARGA INSTALADA EM MURO DE 15001 ATÉ 26000W - 220/127V</v>
      </c>
      <c r="F737" s="56" t="str">
        <f t="shared" si="56"/>
        <v>UND</v>
      </c>
      <c r="G737">
        <f t="shared" si="57"/>
        <v>4511.3100000000004</v>
      </c>
      <c r="H737">
        <f t="shared" si="58"/>
        <v>3385.6</v>
      </c>
      <c r="I737">
        <f t="shared" si="59"/>
        <v>3385.6</v>
      </c>
    </row>
    <row r="738" spans="1:9" ht="60">
      <c r="A738" s="385">
        <v>151704</v>
      </c>
      <c r="B738" s="247" t="s">
        <v>12267</v>
      </c>
      <c r="C738" s="227" t="s">
        <v>115</v>
      </c>
      <c r="D738" s="247">
        <v>3769.77</v>
      </c>
      <c r="E738" s="56" t="str">
        <f t="shared" si="55"/>
        <v>PADRÃO DE ENTRADA DE ENERGIA ELÉTRICA, TRIFÁSICO, ENTRADA AÉREA, A 4 FIOS, CARGA INSTALADA EM MURO DE 26001 ATÉ 34000W - 220/127V</v>
      </c>
      <c r="F738" s="56" t="str">
        <f t="shared" si="56"/>
        <v>UND</v>
      </c>
      <c r="G738">
        <f t="shared" si="57"/>
        <v>5023.22</v>
      </c>
      <c r="H738">
        <f t="shared" si="58"/>
        <v>3769.77</v>
      </c>
      <c r="I738">
        <f t="shared" si="59"/>
        <v>3769.77</v>
      </c>
    </row>
    <row r="739" spans="1:9" ht="60">
      <c r="A739" s="385">
        <v>151705</v>
      </c>
      <c r="B739" s="247" t="s">
        <v>12268</v>
      </c>
      <c r="C739" s="227" t="s">
        <v>115</v>
      </c>
      <c r="D739" s="247">
        <v>4132.5600000000004</v>
      </c>
      <c r="E739" s="56" t="str">
        <f t="shared" si="55"/>
        <v>PADRÃO DE ENTRADA DE ENERGIA ELÉTRICA, TRIFÁSICO, ENTRADA AÉREA, A 4 FIOS, CARGA INSTALADA EM MURO DE 34001 ATÉ 41000W - 220/127V</v>
      </c>
      <c r="F739" s="56" t="str">
        <f t="shared" si="56"/>
        <v>UND</v>
      </c>
      <c r="G739">
        <f t="shared" si="57"/>
        <v>5506.64</v>
      </c>
      <c r="H739">
        <f t="shared" si="58"/>
        <v>4132.5600000000004</v>
      </c>
      <c r="I739">
        <f t="shared" si="59"/>
        <v>4132.5600000000004</v>
      </c>
    </row>
    <row r="740" spans="1:9" ht="60">
      <c r="A740" s="385">
        <v>151706</v>
      </c>
      <c r="B740" s="247" t="s">
        <v>26298</v>
      </c>
      <c r="C740" s="227" t="s">
        <v>115</v>
      </c>
      <c r="D740" s="247">
        <v>7030.84</v>
      </c>
      <c r="E740" s="56" t="str">
        <f t="shared" si="55"/>
        <v>PADRÃO DE ENTRADA DE ENERGIA ELÉTRICA, TRIFÁSICO, ENTRADA AÉREA, A 4 FIOS, CARGA INSTALADA EM MURO DE 41001 ATÉ 57000W - 220/127V</v>
      </c>
      <c r="F740" s="56" t="str">
        <f t="shared" si="56"/>
        <v>UND</v>
      </c>
      <c r="G740">
        <f t="shared" si="57"/>
        <v>9368.59</v>
      </c>
      <c r="H740">
        <f t="shared" si="58"/>
        <v>7030.84</v>
      </c>
      <c r="I740">
        <f t="shared" si="59"/>
        <v>7030.84</v>
      </c>
    </row>
    <row r="741" spans="1:9" ht="75">
      <c r="A741" s="384">
        <v>151707</v>
      </c>
      <c r="B741" s="246" t="s">
        <v>26299</v>
      </c>
      <c r="C741" s="227" t="s">
        <v>115</v>
      </c>
      <c r="D741" s="247">
        <v>5307.88</v>
      </c>
      <c r="E741" s="56" t="str">
        <f t="shared" si="55"/>
        <v>PADRÃO DE ENTRADA DE ENERGIA ELÉTRICA, TRIFÁSICO, ENTRADA SUBTERRÂNEA, A 4 FIOS, CARGA INSTALADA EM MURO DE 41001 ATÉ 57000W - 220/127V, EXCLUSIVE DERIVAÇÃO DE RAMAL DE ENTRADA SUBTERRÂNEA</v>
      </c>
      <c r="F741" s="56" t="str">
        <f t="shared" si="56"/>
        <v>UND</v>
      </c>
      <c r="G741">
        <f t="shared" si="57"/>
        <v>7072.75</v>
      </c>
      <c r="H741">
        <f t="shared" si="58"/>
        <v>5307.88</v>
      </c>
      <c r="I741">
        <f t="shared" si="59"/>
        <v>5307.88</v>
      </c>
    </row>
    <row r="742" spans="1:9" ht="60">
      <c r="A742" s="385">
        <v>151710</v>
      </c>
      <c r="B742" s="247" t="s">
        <v>12269</v>
      </c>
      <c r="C742" s="227" t="s">
        <v>115</v>
      </c>
      <c r="D742" s="629">
        <v>8738.7099999999991</v>
      </c>
      <c r="E742" s="56" t="str">
        <f t="shared" si="55"/>
        <v>PADRÃO DE ENTRADA DE ENERGIA ELÉTRICA, TRIFÁSICO, ENTRADA AÉREA, A 4 FIOS, CARGA INSTALADA EM MURO DE 57001 ATÉ 75000W - 220/127V</v>
      </c>
      <c r="F742" s="56" t="str">
        <f t="shared" si="56"/>
        <v>UND</v>
      </c>
      <c r="G742">
        <f t="shared" si="57"/>
        <v>11644.33</v>
      </c>
      <c r="H742">
        <f t="shared" si="58"/>
        <v>8738.7099999999991</v>
      </c>
      <c r="I742">
        <f t="shared" si="59"/>
        <v>8738.7099999999991</v>
      </c>
    </row>
    <row r="743" spans="1:9" ht="75">
      <c r="A743" s="385">
        <v>151711</v>
      </c>
      <c r="B743" s="247" t="s">
        <v>12270</v>
      </c>
      <c r="C743" s="227" t="s">
        <v>115</v>
      </c>
      <c r="D743" s="629">
        <v>7462.61</v>
      </c>
      <c r="E743" s="56" t="str">
        <f t="shared" si="55"/>
        <v>PADRÃO DE ENTRADA DE ENERGIA ELÉTRICA, TRIFÁSICO, ENTRADA SUBTERRÂNEA, A 4 FIOS, CARGA INSTALADA EM MURO DE 57001 ATÉ 75000W - 220/127V, EXCLUSIVE DERIVAÇÃO DE RAMAL DE ENTRADA SUBTERRÂNEA</v>
      </c>
      <c r="F743" s="56" t="str">
        <f t="shared" si="56"/>
        <v>UND</v>
      </c>
      <c r="G743">
        <f t="shared" si="57"/>
        <v>9943.93</v>
      </c>
      <c r="H743">
        <f t="shared" si="58"/>
        <v>7462.61</v>
      </c>
      <c r="I743">
        <f t="shared" si="59"/>
        <v>7462.61</v>
      </c>
    </row>
    <row r="744" spans="1:9" ht="90">
      <c r="A744" s="385">
        <v>151712</v>
      </c>
      <c r="B744" s="247" t="s">
        <v>1604</v>
      </c>
      <c r="C744" s="227" t="s">
        <v>115</v>
      </c>
      <c r="D744" s="629">
        <v>44011.79</v>
      </c>
      <c r="E744" s="56" t="str">
        <f t="shared" si="55"/>
        <v>SUBESTAÇÃO EXT. AÉREA TRIFÁS. 75KVA, COMPLETA, C/ QUADROS DE MEDIÇÃO, TRANSF. A ÓLEO, CHAVE GERAL TRIPOLAR, POSTE E ACESSÓRIOS, CONF. NOR-TEC-01 DA ESCELSA, INCL. MURETA REV. C/ ARG. CIMENTO, CAL HIDRAT. CH1 E AREIA TRAÇO 1:0.5:6</v>
      </c>
      <c r="F744" s="56" t="str">
        <f t="shared" si="56"/>
        <v>UND</v>
      </c>
      <c r="G744">
        <f t="shared" si="57"/>
        <v>58645.71</v>
      </c>
      <c r="H744">
        <f t="shared" si="58"/>
        <v>44011.79</v>
      </c>
      <c r="I744">
        <f t="shared" si="59"/>
        <v>44011.79</v>
      </c>
    </row>
    <row r="745" spans="1:9" ht="90">
      <c r="A745" s="385">
        <v>151713</v>
      </c>
      <c r="B745" s="247" t="s">
        <v>1605</v>
      </c>
      <c r="C745" s="227" t="s">
        <v>115</v>
      </c>
      <c r="D745" s="629">
        <v>54705.440000000002</v>
      </c>
      <c r="E745" s="56" t="str">
        <f t="shared" si="55"/>
        <v>SUBESTAÇÃO EXT. AÉREA TRIFÁS. 112.5KVA, COMPLETA, C/ QUADROS DE MEDIÇÃO, TRANSF. A ÓLEO, CHAVE GERAL TRIP., POSTE E ACESSÓRIOS, CONF. NOR-TEC-01 DA ESCELSA, INCL. MURETA REV. C/ ARG. CIMENTO, CAL HIDRAT. CH1 E AREIA TRAÇO 1:0.5:6</v>
      </c>
      <c r="F745" s="56" t="str">
        <f t="shared" si="56"/>
        <v>UND</v>
      </c>
      <c r="G745">
        <f t="shared" si="57"/>
        <v>72895</v>
      </c>
      <c r="H745">
        <f t="shared" si="58"/>
        <v>54705.440000000002</v>
      </c>
      <c r="I745">
        <f t="shared" si="59"/>
        <v>54705.440000000002</v>
      </c>
    </row>
    <row r="746" spans="1:9" ht="90">
      <c r="A746" s="385">
        <v>151714</v>
      </c>
      <c r="B746" s="247" t="s">
        <v>1606</v>
      </c>
      <c r="C746" s="227" t="s">
        <v>115</v>
      </c>
      <c r="D746" s="629">
        <v>78831.47</v>
      </c>
      <c r="E746" s="56" t="str">
        <f t="shared" si="55"/>
        <v>SUBESTAÇÃO EXT. AÉREA TRIFÁS. 150KVA, COMPLETA, C/ QUADROS DE MEDIÇÃO, TRANSF. A ÓLEO, CHAVE GERAL TRIP., POSTE E ACESSÓRIOS, CONF. NOR-TEC-01 DA ESCELSA, INCL. MURETA REV. C/ ARG. CIMENTO, CAL HIDRAT. CH1 E AREIA TRAÇO 1:0.5:6</v>
      </c>
      <c r="F746" s="56" t="str">
        <f t="shared" si="56"/>
        <v>UND</v>
      </c>
      <c r="G746">
        <f t="shared" si="57"/>
        <v>105042.93</v>
      </c>
      <c r="H746">
        <f t="shared" si="58"/>
        <v>78831.47</v>
      </c>
      <c r="I746">
        <f t="shared" si="59"/>
        <v>78831.47</v>
      </c>
    </row>
    <row r="747" spans="1:9" ht="90">
      <c r="A747" s="385">
        <v>151715</v>
      </c>
      <c r="B747" s="247" t="s">
        <v>1607</v>
      </c>
      <c r="C747" s="227" t="s">
        <v>115</v>
      </c>
      <c r="D747" s="629">
        <v>97860.27</v>
      </c>
      <c r="E747" s="56" t="str">
        <f t="shared" si="55"/>
        <v>SUBESTAÇÃO EXT. AÉREA TRIFÁS. 225KVA, COMPLETA, C/ QUADROS DE MEDIÇÃO, TRANSF. A ÓLEO, CHAVE GERAL TRIP., POSTE E ACESSÓRIOS, CONF. NOR-TEC-01 DA ESCELSA, INCL. MURETA REV. C/ ARG. CIMENTO, CAL HIDRAT. CH1 E AREIA TRAÇO 1:0.5:6</v>
      </c>
      <c r="F747" s="56" t="str">
        <f t="shared" si="56"/>
        <v>UND</v>
      </c>
      <c r="G747">
        <f t="shared" si="57"/>
        <v>130398.81</v>
      </c>
      <c r="H747">
        <f t="shared" si="58"/>
        <v>97860.27</v>
      </c>
      <c r="I747">
        <f t="shared" si="59"/>
        <v>97860.27</v>
      </c>
    </row>
    <row r="748" spans="1:9">
      <c r="A748" s="385">
        <v>1518</v>
      </c>
      <c r="B748" s="247" t="s">
        <v>1608</v>
      </c>
      <c r="C748" s="227"/>
      <c r="D748" s="629"/>
      <c r="E748" s="56" t="str">
        <f t="shared" si="55"/>
        <v>PONTOS ELETRICOS REVISAO NR-10</v>
      </c>
      <c r="F748" s="56" t="str">
        <f t="shared" si="56"/>
        <v/>
      </c>
      <c r="G748">
        <f t="shared" si="57"/>
        <v>0</v>
      </c>
      <c r="H748">
        <f t="shared" si="58"/>
        <v>0</v>
      </c>
      <c r="I748">
        <f t="shared" si="59"/>
        <v>0</v>
      </c>
    </row>
    <row r="749" spans="1:9" ht="60">
      <c r="A749" s="385">
        <v>151801</v>
      </c>
      <c r="B749" s="247" t="s">
        <v>17246</v>
      </c>
      <c r="C749" s="227" t="s">
        <v>115</v>
      </c>
      <c r="D749" s="629">
        <v>218.39</v>
      </c>
      <c r="E749" s="56" t="str">
        <f t="shared" si="55"/>
        <v>PONTO PADRÃO DE LUZ NO TETO - CONSIDERANDO ELETRODUTO PVC RÍGIDO DE 3/4" INCLUSIVE CONEXÕES (4.5M), FIO ISOLADO PVC DE 2.5MM2 (16.2M) E CAIXA PVC 4X4" (1 UND)</v>
      </c>
      <c r="F749" s="56" t="str">
        <f t="shared" si="56"/>
        <v>UND</v>
      </c>
      <c r="G749">
        <f t="shared" si="57"/>
        <v>291</v>
      </c>
      <c r="H749">
        <f t="shared" si="58"/>
        <v>218.39</v>
      </c>
      <c r="I749">
        <f t="shared" si="59"/>
        <v>218.39</v>
      </c>
    </row>
    <row r="750" spans="1:9" ht="60">
      <c r="A750" s="385">
        <v>151802</v>
      </c>
      <c r="B750" s="247" t="s">
        <v>17247</v>
      </c>
      <c r="C750" s="227" t="s">
        <v>115</v>
      </c>
      <c r="D750" s="629">
        <v>194.39</v>
      </c>
      <c r="E750" s="56" t="str">
        <f t="shared" si="55"/>
        <v>PONTO PADRÃO DE LUZ NA PAREDE - CONSIDERANDO ELETRODUTO PVC RÍGIDO DE 3/4" INCLUSIVE CONEXÕES (4.5M), FIO ISOLADO PVC DE 2.5MM2 (16.2M) E CAIXA PVC 4X2" (1 UND)</v>
      </c>
      <c r="F750" s="56" t="str">
        <f t="shared" si="56"/>
        <v>UND</v>
      </c>
      <c r="G750">
        <f t="shared" si="57"/>
        <v>259.02</v>
      </c>
      <c r="H750">
        <f t="shared" si="58"/>
        <v>194.39</v>
      </c>
      <c r="I750">
        <f t="shared" si="59"/>
        <v>194.39</v>
      </c>
    </row>
    <row r="751" spans="1:9" ht="75">
      <c r="A751" s="385">
        <v>151803</v>
      </c>
      <c r="B751" s="247" t="s">
        <v>17248</v>
      </c>
      <c r="C751" s="227" t="s">
        <v>115</v>
      </c>
      <c r="D751" s="629">
        <v>221.23</v>
      </c>
      <c r="E751" s="56" t="str">
        <f t="shared" si="55"/>
        <v>PONTO PADRÃO DE TOMADA 2 PÓLOS MAIS TERRA - CONSIDERANDO ELETRODUTO PVC RÍGIDO DE 3/4" INCLUSIVE CONEXÕES (5.0M), FIO ISOLADO PVC DE 2.5MM2 (16.5M) E CAIXA PVC 4X2" (1 UND)</v>
      </c>
      <c r="F751" s="56" t="str">
        <f t="shared" si="56"/>
        <v>UND</v>
      </c>
      <c r="G751">
        <f t="shared" si="57"/>
        <v>294.79000000000002</v>
      </c>
      <c r="H751">
        <f t="shared" si="58"/>
        <v>221.23</v>
      </c>
      <c r="I751">
        <f t="shared" si="59"/>
        <v>221.23</v>
      </c>
    </row>
    <row r="752" spans="1:9" ht="75">
      <c r="A752" s="385">
        <v>151805</v>
      </c>
      <c r="B752" s="247" t="s">
        <v>17249</v>
      </c>
      <c r="C752" s="227" t="s">
        <v>115</v>
      </c>
      <c r="D752" s="629">
        <v>562.51</v>
      </c>
      <c r="E752" s="56" t="str">
        <f t="shared" si="55"/>
        <v>PONTO PADRÃO DE TOMADA PARA CHUVEIRO ELÉTRICO - CONSIDERANDO ELETRODUTO PVC RÍGIDO DE 3/4" INCLUSIVE CONEXÕES (9.0M), FIO ISOLADO PVC DE 6.0MM2 (32.5M) E CAIXA PVC 4X2" (1 UND)</v>
      </c>
      <c r="F752" s="56" t="str">
        <f t="shared" si="56"/>
        <v>UND</v>
      </c>
      <c r="G752">
        <f t="shared" si="57"/>
        <v>749.54</v>
      </c>
      <c r="H752">
        <f t="shared" si="58"/>
        <v>562.51</v>
      </c>
      <c r="I752">
        <f t="shared" si="59"/>
        <v>562.51</v>
      </c>
    </row>
    <row r="753" spans="1:9" ht="75">
      <c r="A753" s="385">
        <v>151806</v>
      </c>
      <c r="B753" s="247" t="s">
        <v>17250</v>
      </c>
      <c r="C753" s="227" t="s">
        <v>115</v>
      </c>
      <c r="D753" s="629">
        <v>326.54000000000002</v>
      </c>
      <c r="E753" s="56" t="str">
        <f t="shared" si="55"/>
        <v>PONTO PADRÃO DE TOMADA PARA AR REFRIGERADO - CONSIDERANDO ELETRODUTO PVC RÍGIDO DE 3/4" INCLUSIVE CONEXÕES (6.0M), FIO ISOLADO PVC DE 4.0MM2 (21.6M) E CAIXA PVC 4X2" (1 UND)</v>
      </c>
      <c r="F753" s="56" t="str">
        <f t="shared" si="56"/>
        <v>UND</v>
      </c>
      <c r="G753">
        <f t="shared" si="57"/>
        <v>435.11</v>
      </c>
      <c r="H753">
        <f t="shared" si="58"/>
        <v>326.54000000000002</v>
      </c>
      <c r="I753">
        <f t="shared" si="59"/>
        <v>326.54000000000002</v>
      </c>
    </row>
    <row r="754" spans="1:9" ht="60">
      <c r="A754" s="385">
        <v>151807</v>
      </c>
      <c r="B754" s="247" t="s">
        <v>17251</v>
      </c>
      <c r="C754" s="227" t="s">
        <v>115</v>
      </c>
      <c r="D754" s="629">
        <v>258.66000000000003</v>
      </c>
      <c r="E754" s="56" t="str">
        <f t="shared" si="55"/>
        <v>PONTO PADRÃO DE VENTILADOR NO TETO - CONSIDERANDO ELETRODUTO PVC RÍGIDO DE 3/4" INCLUSIVE CONEXÕES (4.5M), FIO ISOLADO PVC DE 2.5MM2 (21.6M) E CAIXA PVC 4X4" (1 UND)</v>
      </c>
      <c r="F754" s="56" t="str">
        <f t="shared" si="56"/>
        <v>UND</v>
      </c>
      <c r="G754">
        <f t="shared" si="57"/>
        <v>344.66</v>
      </c>
      <c r="H754">
        <f t="shared" si="58"/>
        <v>258.66000000000003</v>
      </c>
      <c r="I754">
        <f t="shared" si="59"/>
        <v>258.66000000000003</v>
      </c>
    </row>
    <row r="755" spans="1:9" ht="75">
      <c r="A755" s="385">
        <v>151809</v>
      </c>
      <c r="B755" s="247" t="s">
        <v>17252</v>
      </c>
      <c r="C755" s="227" t="s">
        <v>115</v>
      </c>
      <c r="D755" s="629">
        <v>197.65</v>
      </c>
      <c r="E755" s="56" t="str">
        <f t="shared" si="55"/>
        <v>PONTO PADRÃO DE INTERRUPTOR DE 2 TECLAS SIMPLES - CONSIDERANDO ELETRODUTO PVC RÍGIDO DE 3/4" INCLUSIVE CONEXÕES (3.3M), FIO ISOLADO PVC DE 2.5MM2 (17.2M) E CAIXA PVC 4X2" (1 UND)</v>
      </c>
      <c r="F755" s="56" t="str">
        <f t="shared" si="56"/>
        <v>UND</v>
      </c>
      <c r="G755">
        <f t="shared" si="57"/>
        <v>263.37</v>
      </c>
      <c r="H755">
        <f t="shared" si="58"/>
        <v>197.65</v>
      </c>
      <c r="I755">
        <f t="shared" si="59"/>
        <v>197.65</v>
      </c>
    </row>
    <row r="756" spans="1:9" ht="75">
      <c r="A756" s="385">
        <v>151810</v>
      </c>
      <c r="B756" s="247" t="s">
        <v>17253</v>
      </c>
      <c r="C756" s="227" t="s">
        <v>115</v>
      </c>
      <c r="D756" s="629">
        <v>372.23</v>
      </c>
      <c r="E756" s="56" t="str">
        <f t="shared" si="55"/>
        <v>PONTO PADRÃO DE INTERRUPTOR DE 1 TECLA PARALELO - CONSIDERANDO ELETRODUTO PVC RÍGIDO DE 3/4" INCLUSIVE CONEXÕES (8.5M), FIO ISOLADO PVC DE 2.5MM2 (28.8M) E CAIXA PVC 4X2" (1 UND)</v>
      </c>
      <c r="F756" s="56" t="str">
        <f t="shared" si="56"/>
        <v>UND</v>
      </c>
      <c r="G756">
        <f t="shared" si="57"/>
        <v>496</v>
      </c>
      <c r="H756">
        <f t="shared" si="58"/>
        <v>372.23</v>
      </c>
      <c r="I756">
        <f t="shared" si="59"/>
        <v>372.23</v>
      </c>
    </row>
    <row r="757" spans="1:9" ht="90">
      <c r="A757" s="384">
        <v>151811</v>
      </c>
      <c r="B757" s="246" t="s">
        <v>17254</v>
      </c>
      <c r="C757" s="227" t="s">
        <v>115</v>
      </c>
      <c r="D757" s="247">
        <v>234.01</v>
      </c>
      <c r="E757" s="56" t="str">
        <f t="shared" si="55"/>
        <v>PONTO PADRÃO DE INTERRUPTOR DE 1 TECLA SIMPLES E 1 TOMADA DOIS PÓLOS MAIS TERRA 10A/250V - CONSIDERANDO ELETRODUTO PVC RÍGIDO DE 3/4" INCLUSIVE CONEXÕES (4.5M), FIO ISOLADO PVC DE 2.5MM2 (19.4M) E CAIXA PVC 4X2" (1 UND)</v>
      </c>
      <c r="F757" s="56" t="str">
        <f t="shared" si="56"/>
        <v>UND</v>
      </c>
      <c r="G757">
        <f t="shared" si="57"/>
        <v>311.82</v>
      </c>
      <c r="H757">
        <f t="shared" si="58"/>
        <v>234.01</v>
      </c>
      <c r="I757">
        <f t="shared" si="59"/>
        <v>234.01</v>
      </c>
    </row>
    <row r="758" spans="1:9" ht="90">
      <c r="A758" s="385">
        <v>151812</v>
      </c>
      <c r="B758" s="247" t="s">
        <v>17255</v>
      </c>
      <c r="C758" s="227" t="s">
        <v>115</v>
      </c>
      <c r="D758" s="247">
        <v>260.12</v>
      </c>
      <c r="E758" s="56" t="str">
        <f t="shared" si="55"/>
        <v>PONTO PADRÃO DE INTERRUPTOR DE 2 TECLAS SIMPLES E 1 TOMADA DOIS PÓLOS MAIS TERRA 10A/250V - CONSIDERANDO ELETRODUTO PVC RÍGIDO DE 3/4" INCLUSIVE CONEXÕES (4.5M), FIO ISOLADO PVC DE 2.5MM2 (22.9M) E CAIXA PVC 4X2" (1 UND)</v>
      </c>
      <c r="F758" s="56" t="str">
        <f t="shared" si="56"/>
        <v>UND</v>
      </c>
      <c r="G758">
        <f t="shared" si="57"/>
        <v>346.61</v>
      </c>
      <c r="H758">
        <f t="shared" si="58"/>
        <v>260.12</v>
      </c>
      <c r="I758">
        <f t="shared" si="59"/>
        <v>260.12</v>
      </c>
    </row>
    <row r="759" spans="1:9" ht="60">
      <c r="A759" s="385">
        <v>151813</v>
      </c>
      <c r="B759" s="247" t="s">
        <v>17256</v>
      </c>
      <c r="C759" s="227" t="s">
        <v>115</v>
      </c>
      <c r="D759" s="247">
        <v>198.14</v>
      </c>
      <c r="E759" s="56" t="str">
        <f t="shared" si="55"/>
        <v>PONTO PADRÃO DE CAMPAINHA - CONSIDERANDO ELETRODUTO PVC RÍGIDO DE 3/4" INCLUSIVE CONEXÕES (5.0M), FIO ISOLADO PVC DE 2.5MM2 (12.0M) E CAIXA PVC 4X2" (1 UND)</v>
      </c>
      <c r="F759" s="56" t="str">
        <f t="shared" si="56"/>
        <v>UND</v>
      </c>
      <c r="G759">
        <f t="shared" si="57"/>
        <v>264.02</v>
      </c>
      <c r="H759">
        <f t="shared" si="58"/>
        <v>198.14</v>
      </c>
      <c r="I759">
        <f t="shared" si="59"/>
        <v>198.14</v>
      </c>
    </row>
    <row r="760" spans="1:9" ht="60">
      <c r="A760" s="385">
        <v>151814</v>
      </c>
      <c r="B760" s="247" t="s">
        <v>1609</v>
      </c>
      <c r="C760" s="227" t="s">
        <v>115</v>
      </c>
      <c r="D760" s="247">
        <v>323.58999999999997</v>
      </c>
      <c r="E760" s="56" t="str">
        <f t="shared" si="55"/>
        <v>PONTO PADRÃO DE POSTE PARA ILUMINAÇÃO EXTERNA - CONSIDERANDO ELETRODUTO PVC RÍGIDO DE 3/4" INCLUSIVE CONEXÕES (7.7M) E FIO ISOLADO PVC DE 2.5MM2 (25.2.0M)</v>
      </c>
      <c r="F760" s="56" t="str">
        <f t="shared" si="56"/>
        <v>UND</v>
      </c>
      <c r="G760">
        <f t="shared" si="57"/>
        <v>431.18</v>
      </c>
      <c r="H760">
        <f t="shared" si="58"/>
        <v>323.58999999999997</v>
      </c>
      <c r="I760">
        <f t="shared" si="59"/>
        <v>323.58999999999997</v>
      </c>
    </row>
    <row r="761" spans="1:9" ht="75">
      <c r="A761" s="385">
        <v>151815</v>
      </c>
      <c r="B761" s="247" t="s">
        <v>17257</v>
      </c>
      <c r="C761" s="227" t="s">
        <v>115</v>
      </c>
      <c r="D761" s="247">
        <v>158.88</v>
      </c>
      <c r="E761" s="56" t="str">
        <f t="shared" si="55"/>
        <v>PONTO PADRÃO DE INTERRUPTOR PARA VENTILADOR - CONSIDERANDO ELETRODUTO PVC RÍGIDO DE 3/4" INCLUSIVE CONEXÕES (3.3M), FIO ISOLADO PVC DE 2.5MM2 (12.0M) E CAIXA PVC 4X2" (1 UND)</v>
      </c>
      <c r="F761" s="56" t="str">
        <f t="shared" si="56"/>
        <v>UND</v>
      </c>
      <c r="G761">
        <f t="shared" si="57"/>
        <v>211.71</v>
      </c>
      <c r="H761">
        <f t="shared" si="58"/>
        <v>158.88</v>
      </c>
      <c r="I761">
        <f t="shared" si="59"/>
        <v>158.88</v>
      </c>
    </row>
    <row r="762" spans="1:9" ht="75">
      <c r="A762" s="385">
        <v>151816</v>
      </c>
      <c r="B762" s="247" t="s">
        <v>17258</v>
      </c>
      <c r="C762" s="227" t="s">
        <v>115</v>
      </c>
      <c r="D762" s="247">
        <v>282.11</v>
      </c>
      <c r="E762" s="56" t="str">
        <f t="shared" si="55"/>
        <v>PONTO PADRÃO DE INTERRUPTOR DE 3 TECLAS SIMPLES - CONSIDERANDO ELETRODUTO PVC RÍGIDO DE 3/4" INCLUSIVE CONEXÕES (4.5M), FIO ISOLADO PVC DE 2.5MM2 (25.8M) E CAIXA PVC 4X2" (1 UND)</v>
      </c>
      <c r="F762" s="56" t="str">
        <f t="shared" si="56"/>
        <v>UND</v>
      </c>
      <c r="G762">
        <f t="shared" si="57"/>
        <v>375.91</v>
      </c>
      <c r="H762">
        <f t="shared" si="58"/>
        <v>282.11</v>
      </c>
      <c r="I762">
        <f t="shared" si="59"/>
        <v>282.11</v>
      </c>
    </row>
    <row r="763" spans="1:9" ht="75">
      <c r="A763" s="385">
        <v>151817</v>
      </c>
      <c r="B763" s="247" t="s">
        <v>1610</v>
      </c>
      <c r="C763" s="227" t="s">
        <v>115</v>
      </c>
      <c r="D763" s="247">
        <v>262.61</v>
      </c>
      <c r="E763" s="56" t="str">
        <f t="shared" si="55"/>
        <v>PONTO PADRÃO DE TOMADA DE PISO - CONSIDERANDO ELETRODUTO PVC RÍGIDO DE 3/4" INCLUSIVE CONEXÕES (5.0M), FIO ISOLADO PVC DE 2.5MM2 (18.0M) E CAIXA ALUMÍNIO SILÍCIO 4X4" (1 UND)</v>
      </c>
      <c r="F763" s="56" t="str">
        <f t="shared" si="56"/>
        <v>UND</v>
      </c>
      <c r="G763">
        <f t="shared" si="57"/>
        <v>349.93</v>
      </c>
      <c r="H763">
        <f t="shared" si="58"/>
        <v>262.61</v>
      </c>
      <c r="I763">
        <f t="shared" si="59"/>
        <v>262.61</v>
      </c>
    </row>
    <row r="764" spans="1:9" ht="60">
      <c r="A764" s="385">
        <v>151819</v>
      </c>
      <c r="B764" s="247" t="s">
        <v>17259</v>
      </c>
      <c r="C764" s="227" t="s">
        <v>115</v>
      </c>
      <c r="D764" s="247">
        <v>100.81</v>
      </c>
      <c r="E764" s="56" t="str">
        <f t="shared" si="55"/>
        <v>PONTO DE ANTENA DE TV - CONSIDERANDO ELETRODUTO PVC RÍGIDO DE 3/4" INCLUSIVE CONEXÕES (3.0M), CABO COAXIAL 67 OHMS (4.5M) E CAIXA PVC 4X2" (1 UND)</v>
      </c>
      <c r="F764" s="56" t="str">
        <f t="shared" si="56"/>
        <v>UND</v>
      </c>
      <c r="G764">
        <f t="shared" si="57"/>
        <v>134.33000000000001</v>
      </c>
      <c r="H764">
        <f t="shared" si="58"/>
        <v>100.81</v>
      </c>
      <c r="I764">
        <f t="shared" si="59"/>
        <v>100.81</v>
      </c>
    </row>
    <row r="765" spans="1:9" ht="75">
      <c r="A765" s="385">
        <v>151820</v>
      </c>
      <c r="B765" s="247" t="s">
        <v>17260</v>
      </c>
      <c r="C765" s="227" t="s">
        <v>115</v>
      </c>
      <c r="D765" s="247">
        <v>187.21</v>
      </c>
      <c r="E765" s="56" t="str">
        <f t="shared" si="55"/>
        <v>PONTO PADRÃO DE INTERRUPTOR DE 1 TECLA INTERMEDIÁRIO - CONSIDERANDO ELETRODUTO PVC RÍGIDO DE 3/4" INCLUSIVE CONEXÕES (3.3M), FIO ISOLADO PVC DE 2.5MM2 (15.8M) E CAIXA PVC 4X2" (1 UND)</v>
      </c>
      <c r="F765" s="56" t="str">
        <f t="shared" si="56"/>
        <v>UND</v>
      </c>
      <c r="G765">
        <f t="shared" si="57"/>
        <v>249.46</v>
      </c>
      <c r="H765">
        <f t="shared" si="58"/>
        <v>187.21</v>
      </c>
      <c r="I765">
        <f t="shared" si="59"/>
        <v>187.21</v>
      </c>
    </row>
    <row r="766" spans="1:9" ht="30">
      <c r="A766" s="385">
        <v>1519</v>
      </c>
      <c r="B766" s="247" t="s">
        <v>1611</v>
      </c>
      <c r="C766" s="227"/>
      <c r="D766" s="247"/>
      <c r="E766" s="56" t="str">
        <f t="shared" si="55"/>
        <v>QUADROS DE DISTRIBUIÇÃO COM BARRAMENTO, TRINCO E FECHADURA</v>
      </c>
      <c r="F766" s="56" t="str">
        <f t="shared" si="56"/>
        <v/>
      </c>
      <c r="G766">
        <f t="shared" si="57"/>
        <v>0</v>
      </c>
      <c r="H766">
        <f t="shared" si="58"/>
        <v>0</v>
      </c>
      <c r="I766">
        <f t="shared" si="59"/>
        <v>0</v>
      </c>
    </row>
    <row r="767" spans="1:9" ht="90">
      <c r="A767" s="385">
        <v>151901</v>
      </c>
      <c r="B767" s="247" t="s">
        <v>1612</v>
      </c>
      <c r="C767" s="227" t="s">
        <v>115</v>
      </c>
      <c r="D767" s="247">
        <v>533.95000000000005</v>
      </c>
      <c r="E767" s="56" t="str">
        <f t="shared" si="55"/>
        <v>QUADRO DISTRIB. ENERGIA, EMBUTIDO OU SEMI EMBUTIDO, CAPAC. P/ 16 DISJ. DIN, C/BARRAM TRIF. 100A BARRA. NEUTRO E TERRA, FAB. EM CHAPA DE AÇO 12 USG COM PORTA, ESPELHO, TRINCO COM FECHAD CH YALE, REF. QDTN II-16DIN-CEMAR OU EQUIV.</v>
      </c>
      <c r="F767" s="56" t="str">
        <f t="shared" si="56"/>
        <v>UND</v>
      </c>
      <c r="G767">
        <f t="shared" si="57"/>
        <v>711.49</v>
      </c>
      <c r="H767">
        <f t="shared" si="58"/>
        <v>533.95000000000005</v>
      </c>
      <c r="I767">
        <f t="shared" si="59"/>
        <v>533.95000000000005</v>
      </c>
    </row>
    <row r="768" spans="1:9" ht="90">
      <c r="A768" s="385">
        <v>151902</v>
      </c>
      <c r="B768" s="247" t="s">
        <v>1613</v>
      </c>
      <c r="C768" s="227" t="s">
        <v>115</v>
      </c>
      <c r="D768" s="247">
        <v>582.45000000000005</v>
      </c>
      <c r="E768" s="56" t="str">
        <f t="shared" si="55"/>
        <v>QUADRO DISTRIB. ENERGIA, EMBUTIDO OU SEMI EMBUTIDO, CAPAC. P/ 28 DISJ. DIN, C/BARRAM TRIF. 100A BARRA. NEUTRO E TERRA, FAB. EM CHAPA DE AÇO 12 USG COM PORTA, ESPELHO, TRINCO COM FECHAD CH YALE, REF. QDTN II-28DIN-CEMAR OU EQUIV.</v>
      </c>
      <c r="F768" s="56" t="str">
        <f t="shared" si="56"/>
        <v>UND</v>
      </c>
      <c r="G768">
        <f t="shared" si="57"/>
        <v>776.11</v>
      </c>
      <c r="H768">
        <f t="shared" si="58"/>
        <v>582.45000000000005</v>
      </c>
      <c r="I768">
        <f t="shared" si="59"/>
        <v>582.45000000000005</v>
      </c>
    </row>
    <row r="769" spans="1:9" ht="90">
      <c r="A769" s="385">
        <v>151903</v>
      </c>
      <c r="B769" s="247" t="s">
        <v>1614</v>
      </c>
      <c r="C769" s="227" t="s">
        <v>115</v>
      </c>
      <c r="D769" s="247">
        <v>633.37</v>
      </c>
      <c r="E769" s="56" t="str">
        <f t="shared" ref="E769:E832" si="60">UPPER(B769)</f>
        <v>QUADRO DISTRIB. ENERGIA, EMBUTIDO OU SEMI EMBUTIDO, CAPAC. P/ 34 DISJ. DIN, C/BARRAM TRIF. 100A BARRA. NEUTRO E TERRA, FAB. EM CHAPA DE AÇO 12 USG COM PORTA, ESPELHO, TRINCO COM FECHAD CH YALE, REF. QDTN II-34DIN-CEMAR OU EQUIV</v>
      </c>
      <c r="F769" s="56" t="str">
        <f t="shared" ref="F769:F832" si="61">UPPER(C769)</f>
        <v>UND</v>
      </c>
      <c r="G769">
        <f t="shared" si="57"/>
        <v>843.97</v>
      </c>
      <c r="H769">
        <f t="shared" si="58"/>
        <v>633.37</v>
      </c>
      <c r="I769">
        <f t="shared" si="59"/>
        <v>633.37</v>
      </c>
    </row>
    <row r="770" spans="1:9" ht="90">
      <c r="A770" s="385">
        <v>151904</v>
      </c>
      <c r="B770" s="247" t="s">
        <v>1615</v>
      </c>
      <c r="C770" s="227" t="s">
        <v>115</v>
      </c>
      <c r="D770" s="247">
        <v>757.17</v>
      </c>
      <c r="E770" s="56" t="str">
        <f t="shared" si="60"/>
        <v>QUADRO DISTRIB. ENERGIA, EMBUTIDO OU SEMI EMBUTIDO, CAPAC. P/ 44 DISJ. DIN, C/BARRAM TRIF. 100A BARRA. NEUTRO E TERRA, FAB. EM CHAPA DE AÇO 12 USG COM PORTA, ESPELHO, TRINCO COM FECHAD CH YALE, REF. QDTN II-44DIN-CEMAR OU EQUIV</v>
      </c>
      <c r="F770" s="56" t="str">
        <f t="shared" si="61"/>
        <v>UND</v>
      </c>
      <c r="G770">
        <f t="shared" si="57"/>
        <v>1008.93</v>
      </c>
      <c r="H770">
        <f t="shared" si="58"/>
        <v>757.17</v>
      </c>
      <c r="I770">
        <f t="shared" si="59"/>
        <v>757.17</v>
      </c>
    </row>
    <row r="771" spans="1:9" ht="90">
      <c r="A771" s="385">
        <v>151905</v>
      </c>
      <c r="B771" s="247" t="s">
        <v>1616</v>
      </c>
      <c r="C771" s="227" t="s">
        <v>115</v>
      </c>
      <c r="D771" s="247">
        <v>1328.13</v>
      </c>
      <c r="E771" s="56" t="str">
        <f t="shared" si="60"/>
        <v>QUADRO DISTRIB. ENERGIA, EMBUTIDO OU SEMI EMBUTIDO, CAPAC. P/ 54 DISJ. DIN, C/BARRAM TRIF. 100A BARRA. NEUTRO E TERRA, FAB. EM CHAPA DE AÇO 12 USG COM PORTA, ESPELHO, TRINCO COM FECHAD CH YALE, REF. QDTN II-54DIN-CEMAR</v>
      </c>
      <c r="F771" s="56" t="str">
        <f t="shared" si="61"/>
        <v>UND</v>
      </c>
      <c r="G771">
        <f t="shared" si="57"/>
        <v>1769.73</v>
      </c>
      <c r="H771">
        <f t="shared" si="58"/>
        <v>1328.13</v>
      </c>
      <c r="I771">
        <f t="shared" si="59"/>
        <v>1328.13</v>
      </c>
    </row>
    <row r="772" spans="1:9">
      <c r="A772" s="385">
        <v>1520</v>
      </c>
      <c r="B772" s="247" t="s">
        <v>1617</v>
      </c>
      <c r="C772" s="227"/>
      <c r="D772" s="247"/>
      <c r="E772" s="56" t="str">
        <f t="shared" si="60"/>
        <v>TERMINAIS, CONECTORES E ABRAÇADEIRAS</v>
      </c>
      <c r="F772" s="56" t="str">
        <f t="shared" si="61"/>
        <v/>
      </c>
      <c r="G772">
        <f t="shared" si="57"/>
        <v>0</v>
      </c>
      <c r="H772">
        <f t="shared" si="58"/>
        <v>0</v>
      </c>
      <c r="I772">
        <f t="shared" si="59"/>
        <v>0</v>
      </c>
    </row>
    <row r="773" spans="1:9" ht="30">
      <c r="A773" s="385">
        <v>152001</v>
      </c>
      <c r="B773" s="247" t="s">
        <v>9669</v>
      </c>
      <c r="C773" s="227" t="s">
        <v>115</v>
      </c>
      <c r="D773" s="247">
        <v>12.8</v>
      </c>
      <c r="E773" s="56" t="str">
        <f t="shared" si="60"/>
        <v>TERMINAL PARA LIGAÇÃO DE CABO A BARRA ATÉ 4.0MM2</v>
      </c>
      <c r="F773" s="56" t="str">
        <f t="shared" si="61"/>
        <v>UND</v>
      </c>
      <c r="G773">
        <f t="shared" si="57"/>
        <v>17.059999999999999</v>
      </c>
      <c r="H773">
        <f t="shared" si="58"/>
        <v>12.8</v>
      </c>
      <c r="I773">
        <f t="shared" si="59"/>
        <v>12.8</v>
      </c>
    </row>
    <row r="774" spans="1:9" ht="30">
      <c r="A774" s="385">
        <v>152002</v>
      </c>
      <c r="B774" s="247" t="s">
        <v>1618</v>
      </c>
      <c r="C774" s="227" t="s">
        <v>115</v>
      </c>
      <c r="D774" s="247">
        <v>16.75</v>
      </c>
      <c r="E774" s="56" t="str">
        <f t="shared" si="60"/>
        <v>TERMINAL PARA LIGAÇÃO DE CABO A BARRA DE 6.0 MM2</v>
      </c>
      <c r="F774" s="56" t="str">
        <f t="shared" si="61"/>
        <v>UND</v>
      </c>
      <c r="G774">
        <f t="shared" si="57"/>
        <v>22.32</v>
      </c>
      <c r="H774">
        <f t="shared" si="58"/>
        <v>16.75</v>
      </c>
      <c r="I774">
        <f t="shared" si="59"/>
        <v>16.75</v>
      </c>
    </row>
    <row r="775" spans="1:9" ht="30">
      <c r="A775" s="384">
        <v>152003</v>
      </c>
      <c r="B775" s="246" t="s">
        <v>1619</v>
      </c>
      <c r="C775" s="227" t="s">
        <v>115</v>
      </c>
      <c r="D775" s="247">
        <v>24.26</v>
      </c>
      <c r="E775" s="56" t="str">
        <f t="shared" si="60"/>
        <v>TERMINAL PARA LIGAÇÃO DE CABO A BARRA DE 10.0 MM2</v>
      </c>
      <c r="F775" s="56" t="str">
        <f t="shared" si="61"/>
        <v>UND</v>
      </c>
      <c r="G775">
        <f t="shared" si="57"/>
        <v>32.33</v>
      </c>
      <c r="H775">
        <f t="shared" si="58"/>
        <v>24.26</v>
      </c>
      <c r="I775">
        <f t="shared" si="59"/>
        <v>24.26</v>
      </c>
    </row>
    <row r="776" spans="1:9" ht="30">
      <c r="A776" s="385">
        <v>152004</v>
      </c>
      <c r="B776" s="247" t="s">
        <v>1620</v>
      </c>
      <c r="C776" s="227" t="s">
        <v>115</v>
      </c>
      <c r="D776" s="247">
        <v>24.74</v>
      </c>
      <c r="E776" s="56" t="str">
        <f t="shared" si="60"/>
        <v>TERMINAL PARA LIGAÇÃO DE CABO A BARRA DE 16.0 MM2</v>
      </c>
      <c r="F776" s="56" t="str">
        <f t="shared" si="61"/>
        <v>UND</v>
      </c>
      <c r="G776">
        <f t="shared" ref="G776:G839" si="62">ROUND(H776*(1+$G$1),2)</f>
        <v>32.97</v>
      </c>
      <c r="H776">
        <f t="shared" ref="H776:H839" si="63">I776</f>
        <v>24.74</v>
      </c>
      <c r="I776">
        <f t="shared" ref="I776:I839" si="64">ROUND(D776/(1+$E$1),2)</f>
        <v>24.74</v>
      </c>
    </row>
    <row r="777" spans="1:9" ht="30">
      <c r="A777" s="385">
        <v>152005</v>
      </c>
      <c r="B777" s="247" t="s">
        <v>1621</v>
      </c>
      <c r="C777" s="227" t="s">
        <v>115</v>
      </c>
      <c r="D777" s="247">
        <v>25.75</v>
      </c>
      <c r="E777" s="56" t="str">
        <f t="shared" si="60"/>
        <v>TERMINAL PARA LIGAÇÃO DE CABO A BARRA DE 25.0 MM2</v>
      </c>
      <c r="F777" s="56" t="str">
        <f t="shared" si="61"/>
        <v>UND</v>
      </c>
      <c r="G777">
        <f t="shared" si="62"/>
        <v>34.31</v>
      </c>
      <c r="H777">
        <f t="shared" si="63"/>
        <v>25.75</v>
      </c>
      <c r="I777">
        <f t="shared" si="64"/>
        <v>25.75</v>
      </c>
    </row>
    <row r="778" spans="1:9" ht="30">
      <c r="A778" s="385">
        <v>152006</v>
      </c>
      <c r="B778" s="247" t="s">
        <v>1622</v>
      </c>
      <c r="C778" s="227" t="s">
        <v>115</v>
      </c>
      <c r="D778" s="247">
        <v>30.26</v>
      </c>
      <c r="E778" s="56" t="str">
        <f t="shared" si="60"/>
        <v>TERMINAL PARA LIGAÇÃO DE CABO A BARRA DE 35.0 MM2</v>
      </c>
      <c r="F778" s="56" t="str">
        <f t="shared" si="61"/>
        <v>UND</v>
      </c>
      <c r="G778">
        <f t="shared" si="62"/>
        <v>40.32</v>
      </c>
      <c r="H778">
        <f t="shared" si="63"/>
        <v>30.26</v>
      </c>
      <c r="I778">
        <f t="shared" si="64"/>
        <v>30.26</v>
      </c>
    </row>
    <row r="779" spans="1:9" ht="30">
      <c r="A779" s="385">
        <v>152007</v>
      </c>
      <c r="B779" s="247" t="s">
        <v>1623</v>
      </c>
      <c r="C779" s="227" t="s">
        <v>115</v>
      </c>
      <c r="D779" s="247">
        <v>44.19</v>
      </c>
      <c r="E779" s="56" t="str">
        <f t="shared" si="60"/>
        <v>TERMINAL PARA LIGAÇÃO DE CABO A BARRA DE 50.0 MM2</v>
      </c>
      <c r="F779" s="56" t="str">
        <f t="shared" si="61"/>
        <v>UND</v>
      </c>
      <c r="G779">
        <f t="shared" si="62"/>
        <v>58.88</v>
      </c>
      <c r="H779">
        <f t="shared" si="63"/>
        <v>44.19</v>
      </c>
      <c r="I779">
        <f t="shared" si="64"/>
        <v>44.19</v>
      </c>
    </row>
    <row r="780" spans="1:9" ht="30">
      <c r="A780" s="385">
        <v>152010</v>
      </c>
      <c r="B780" s="247" t="s">
        <v>1624</v>
      </c>
      <c r="C780" s="227" t="s">
        <v>115</v>
      </c>
      <c r="D780" s="629">
        <v>44.43</v>
      </c>
      <c r="E780" s="56" t="str">
        <f t="shared" si="60"/>
        <v>TERMINAL PARA LIGAÇÃO DE CABO A BARRA DE 70 MM2</v>
      </c>
      <c r="F780" s="56" t="str">
        <f t="shared" si="61"/>
        <v>UND</v>
      </c>
      <c r="G780">
        <f t="shared" si="62"/>
        <v>59.2</v>
      </c>
      <c r="H780">
        <f t="shared" si="63"/>
        <v>44.43</v>
      </c>
      <c r="I780">
        <f t="shared" si="64"/>
        <v>44.43</v>
      </c>
    </row>
    <row r="781" spans="1:9" ht="30">
      <c r="A781" s="384">
        <v>152011</v>
      </c>
      <c r="B781" s="246" t="s">
        <v>1625</v>
      </c>
      <c r="C781" s="227" t="s">
        <v>115</v>
      </c>
      <c r="D781" s="247">
        <v>52.62</v>
      </c>
      <c r="E781" s="56" t="str">
        <f t="shared" si="60"/>
        <v>TERMINAL PARA LIGAÇÃO DE CABO A BARRA DE 95 MM2</v>
      </c>
      <c r="F781" s="56" t="str">
        <f t="shared" si="61"/>
        <v>UND</v>
      </c>
      <c r="G781">
        <f t="shared" si="62"/>
        <v>70.12</v>
      </c>
      <c r="H781">
        <f t="shared" si="63"/>
        <v>52.62</v>
      </c>
      <c r="I781">
        <f t="shared" si="64"/>
        <v>52.62</v>
      </c>
    </row>
    <row r="782" spans="1:9" ht="30">
      <c r="A782" s="385">
        <v>152012</v>
      </c>
      <c r="B782" s="247" t="s">
        <v>1626</v>
      </c>
      <c r="C782" s="227" t="s">
        <v>115</v>
      </c>
      <c r="D782" s="247">
        <v>74.28</v>
      </c>
      <c r="E782" s="56" t="str">
        <f t="shared" si="60"/>
        <v>TERMINAL PARA LIGAÇÃO DE CABO A BARRA DE 120 MM2</v>
      </c>
      <c r="F782" s="56" t="str">
        <f t="shared" si="61"/>
        <v>UND</v>
      </c>
      <c r="G782">
        <f t="shared" si="62"/>
        <v>98.98</v>
      </c>
      <c r="H782">
        <f t="shared" si="63"/>
        <v>74.28</v>
      </c>
      <c r="I782">
        <f t="shared" si="64"/>
        <v>74.28</v>
      </c>
    </row>
    <row r="783" spans="1:9" ht="30">
      <c r="A783" s="385">
        <v>152013</v>
      </c>
      <c r="B783" s="247" t="s">
        <v>1627</v>
      </c>
      <c r="C783" s="227" t="s">
        <v>115</v>
      </c>
      <c r="D783" s="247">
        <v>77.7</v>
      </c>
      <c r="E783" s="56" t="str">
        <f t="shared" si="60"/>
        <v>TERMINAL PARA LIGAÇÃO DE CABO A BARRA DE 150 MM2</v>
      </c>
      <c r="F783" s="56" t="str">
        <f t="shared" si="61"/>
        <v>UND</v>
      </c>
      <c r="G783">
        <f t="shared" si="62"/>
        <v>103.54</v>
      </c>
      <c r="H783">
        <f t="shared" si="63"/>
        <v>77.7</v>
      </c>
      <c r="I783">
        <f t="shared" si="64"/>
        <v>77.7</v>
      </c>
    </row>
    <row r="784" spans="1:9" ht="30">
      <c r="A784" s="385">
        <v>152014</v>
      </c>
      <c r="B784" s="247" t="s">
        <v>1628</v>
      </c>
      <c r="C784" s="227" t="s">
        <v>115</v>
      </c>
      <c r="D784" s="247">
        <v>89.06</v>
      </c>
      <c r="E784" s="56" t="str">
        <f t="shared" si="60"/>
        <v>TERMINAL PARA LIGAÇÃO DE CABO A BARRA DE 185 MM2</v>
      </c>
      <c r="F784" s="56" t="str">
        <f t="shared" si="61"/>
        <v>UND</v>
      </c>
      <c r="G784">
        <f t="shared" si="62"/>
        <v>118.67</v>
      </c>
      <c r="H784">
        <f t="shared" si="63"/>
        <v>89.06</v>
      </c>
      <c r="I784">
        <f t="shared" si="64"/>
        <v>89.06</v>
      </c>
    </row>
    <row r="785" spans="1:9" ht="30">
      <c r="A785" s="385">
        <v>152015</v>
      </c>
      <c r="B785" s="247" t="s">
        <v>1629</v>
      </c>
      <c r="C785" s="227" t="s">
        <v>115</v>
      </c>
      <c r="D785" s="247">
        <v>95.03</v>
      </c>
      <c r="E785" s="56" t="str">
        <f t="shared" si="60"/>
        <v>TERMINAL PARA LIGAÇÃO DE CABO A BARRA DE 240 MM2</v>
      </c>
      <c r="F785" s="56" t="str">
        <f t="shared" si="61"/>
        <v>UND</v>
      </c>
      <c r="G785">
        <f t="shared" si="62"/>
        <v>126.63</v>
      </c>
      <c r="H785">
        <f t="shared" si="63"/>
        <v>95.03</v>
      </c>
      <c r="I785">
        <f t="shared" si="64"/>
        <v>95.03</v>
      </c>
    </row>
    <row r="786" spans="1:9" ht="30">
      <c r="A786" s="385">
        <v>152016</v>
      </c>
      <c r="B786" s="247" t="s">
        <v>1630</v>
      </c>
      <c r="C786" s="227" t="s">
        <v>115</v>
      </c>
      <c r="D786" s="247">
        <v>103.21</v>
      </c>
      <c r="E786" s="56" t="str">
        <f t="shared" si="60"/>
        <v>TERMINAL PARA LIGAÇÃO DE CABO A BARRA DE 300 MM2</v>
      </c>
      <c r="F786" s="56" t="str">
        <f t="shared" si="61"/>
        <v>UND</v>
      </c>
      <c r="G786">
        <f t="shared" si="62"/>
        <v>137.53</v>
      </c>
      <c r="H786">
        <f t="shared" si="63"/>
        <v>103.21</v>
      </c>
      <c r="I786">
        <f t="shared" si="64"/>
        <v>103.21</v>
      </c>
    </row>
    <row r="787" spans="1:9" ht="30">
      <c r="A787" s="385">
        <v>152025</v>
      </c>
      <c r="B787" s="247" t="s">
        <v>1631</v>
      </c>
      <c r="C787" s="227" t="s">
        <v>115</v>
      </c>
      <c r="D787" s="247">
        <v>346.35</v>
      </c>
      <c r="E787" s="56" t="str">
        <f t="shared" si="60"/>
        <v>TERMINAL PARA LIGAÇÃO DE CABO A BARRA DUPLO DE 185 MM2</v>
      </c>
      <c r="F787" s="56" t="str">
        <f t="shared" si="61"/>
        <v>UND</v>
      </c>
      <c r="G787">
        <f t="shared" si="62"/>
        <v>461.51</v>
      </c>
      <c r="H787">
        <f t="shared" si="63"/>
        <v>346.35</v>
      </c>
      <c r="I787">
        <f t="shared" si="64"/>
        <v>346.35</v>
      </c>
    </row>
    <row r="788" spans="1:9" ht="30">
      <c r="A788" s="385">
        <v>152026</v>
      </c>
      <c r="B788" s="247" t="s">
        <v>1632</v>
      </c>
      <c r="C788" s="227" t="s">
        <v>115</v>
      </c>
      <c r="D788" s="247">
        <v>362.22</v>
      </c>
      <c r="E788" s="56" t="str">
        <f t="shared" si="60"/>
        <v>TERMINAL PARA LIGAÇÃO DE CABO A BARRA DUPLO DE 240 MM2</v>
      </c>
      <c r="F788" s="56" t="str">
        <f t="shared" si="61"/>
        <v>UND</v>
      </c>
      <c r="G788">
        <f t="shared" si="62"/>
        <v>482.66</v>
      </c>
      <c r="H788">
        <f t="shared" si="63"/>
        <v>362.22</v>
      </c>
      <c r="I788">
        <f t="shared" si="64"/>
        <v>362.22</v>
      </c>
    </row>
    <row r="789" spans="1:9" ht="30">
      <c r="A789" s="385">
        <v>152027</v>
      </c>
      <c r="B789" s="247" t="s">
        <v>1633</v>
      </c>
      <c r="C789" s="227" t="s">
        <v>115</v>
      </c>
      <c r="D789" s="247">
        <v>381.59</v>
      </c>
      <c r="E789" s="56" t="str">
        <f t="shared" si="60"/>
        <v>TERMINAL PARA LIGAÇÃO DE CABO A BARRA DUPLO DE 300 MM2</v>
      </c>
      <c r="F789" s="56" t="str">
        <f t="shared" si="61"/>
        <v>UND</v>
      </c>
      <c r="G789">
        <f t="shared" si="62"/>
        <v>508.47</v>
      </c>
      <c r="H789">
        <f t="shared" si="63"/>
        <v>381.59</v>
      </c>
      <c r="I789">
        <f t="shared" si="64"/>
        <v>381.59</v>
      </c>
    </row>
    <row r="790" spans="1:9">
      <c r="A790" s="385">
        <v>152030</v>
      </c>
      <c r="B790" s="247" t="s">
        <v>1634</v>
      </c>
      <c r="C790" s="227" t="s">
        <v>115</v>
      </c>
      <c r="D790" s="247">
        <v>14.74</v>
      </c>
      <c r="E790" s="56" t="str">
        <f t="shared" si="60"/>
        <v>CONECTOR SPLIT BOLT PARA CABO DE 4.0 MM2</v>
      </c>
      <c r="F790" s="56" t="str">
        <f t="shared" si="61"/>
        <v>UND</v>
      </c>
      <c r="G790">
        <f t="shared" si="62"/>
        <v>19.64</v>
      </c>
      <c r="H790">
        <f t="shared" si="63"/>
        <v>14.74</v>
      </c>
      <c r="I790">
        <f t="shared" si="64"/>
        <v>14.74</v>
      </c>
    </row>
    <row r="791" spans="1:9">
      <c r="A791" s="385">
        <v>152031</v>
      </c>
      <c r="B791" s="247" t="s">
        <v>1635</v>
      </c>
      <c r="C791" s="227" t="s">
        <v>115</v>
      </c>
      <c r="D791" s="247">
        <v>25.19</v>
      </c>
      <c r="E791" s="56" t="str">
        <f t="shared" si="60"/>
        <v>CONECTOR SPLIT BOLT PARA CABO DE 35.0 MM2</v>
      </c>
      <c r="F791" s="56" t="str">
        <f t="shared" si="61"/>
        <v>UND</v>
      </c>
      <c r="G791">
        <f t="shared" si="62"/>
        <v>33.57</v>
      </c>
      <c r="H791">
        <f t="shared" si="63"/>
        <v>25.19</v>
      </c>
      <c r="I791">
        <f t="shared" si="64"/>
        <v>25.19</v>
      </c>
    </row>
    <row r="792" spans="1:9" ht="30">
      <c r="A792" s="385">
        <v>152033</v>
      </c>
      <c r="B792" s="247" t="s">
        <v>1636</v>
      </c>
      <c r="C792" s="227" t="s">
        <v>115</v>
      </c>
      <c r="D792" s="247">
        <v>14.02</v>
      </c>
      <c r="E792" s="56" t="str">
        <f t="shared" si="60"/>
        <v>CONECTOR PORCELANA 3 POLOS PARA CABOS DE #4,0MM2</v>
      </c>
      <c r="F792" s="56" t="str">
        <f t="shared" si="61"/>
        <v>UND</v>
      </c>
      <c r="G792">
        <f t="shared" si="62"/>
        <v>18.68</v>
      </c>
      <c r="H792">
        <f t="shared" si="63"/>
        <v>14.02</v>
      </c>
      <c r="I792">
        <f t="shared" si="64"/>
        <v>14.02</v>
      </c>
    </row>
    <row r="793" spans="1:9" ht="30">
      <c r="A793" s="385">
        <v>152034</v>
      </c>
      <c r="B793" s="247" t="s">
        <v>1637</v>
      </c>
      <c r="C793" s="227" t="s">
        <v>115</v>
      </c>
      <c r="D793" s="247">
        <v>14.35</v>
      </c>
      <c r="E793" s="56" t="str">
        <f t="shared" si="60"/>
        <v>CONECTOR PORCELANA 3 POLOS PARA CABO DE #6,0MM2</v>
      </c>
      <c r="F793" s="56" t="str">
        <f t="shared" si="61"/>
        <v>UND</v>
      </c>
      <c r="G793">
        <f t="shared" si="62"/>
        <v>19.12</v>
      </c>
      <c r="H793">
        <f t="shared" si="63"/>
        <v>14.35</v>
      </c>
      <c r="I793">
        <f t="shared" si="64"/>
        <v>14.35</v>
      </c>
    </row>
    <row r="794" spans="1:9" ht="30">
      <c r="A794" s="385">
        <v>152035</v>
      </c>
      <c r="B794" s="247" t="s">
        <v>1638</v>
      </c>
      <c r="C794" s="227" t="s">
        <v>115</v>
      </c>
      <c r="D794" s="247">
        <v>17.079999999999998</v>
      </c>
      <c r="E794" s="56" t="str">
        <f t="shared" si="60"/>
        <v>CONECTOR PORCELANA 3 POLOS PARA CABOS DE #10,0MM2</v>
      </c>
      <c r="F794" s="56" t="str">
        <f t="shared" si="61"/>
        <v>UND</v>
      </c>
      <c r="G794">
        <f t="shared" si="62"/>
        <v>22.76</v>
      </c>
      <c r="H794">
        <f t="shared" si="63"/>
        <v>17.079999999999998</v>
      </c>
      <c r="I794">
        <f t="shared" si="64"/>
        <v>17.079999999999998</v>
      </c>
    </row>
    <row r="795" spans="1:9">
      <c r="A795" s="385">
        <v>152040</v>
      </c>
      <c r="B795" s="247" t="s">
        <v>1639</v>
      </c>
      <c r="C795" s="227" t="s">
        <v>115</v>
      </c>
      <c r="D795" s="247">
        <v>30.03</v>
      </c>
      <c r="E795" s="56" t="str">
        <f t="shared" si="60"/>
        <v>PRENSA CABOS PARA ELETRODUTO 1/2"</v>
      </c>
      <c r="F795" s="56" t="str">
        <f t="shared" si="61"/>
        <v>UND</v>
      </c>
      <c r="G795">
        <f t="shared" si="62"/>
        <v>40.01</v>
      </c>
      <c r="H795">
        <f t="shared" si="63"/>
        <v>30.03</v>
      </c>
      <c r="I795">
        <f t="shared" si="64"/>
        <v>30.03</v>
      </c>
    </row>
    <row r="796" spans="1:9">
      <c r="A796" s="385">
        <v>152041</v>
      </c>
      <c r="B796" s="247" t="s">
        <v>1640</v>
      </c>
      <c r="C796" s="227" t="s">
        <v>115</v>
      </c>
      <c r="D796" s="247">
        <v>31.62</v>
      </c>
      <c r="E796" s="56" t="str">
        <f t="shared" si="60"/>
        <v>PRENSA CABOS PARA ELETRODUTO 3/4"</v>
      </c>
      <c r="F796" s="56" t="str">
        <f t="shared" si="61"/>
        <v>UND</v>
      </c>
      <c r="G796">
        <f t="shared" si="62"/>
        <v>42.13</v>
      </c>
      <c r="H796">
        <f t="shared" si="63"/>
        <v>31.62</v>
      </c>
      <c r="I796">
        <f t="shared" si="64"/>
        <v>31.62</v>
      </c>
    </row>
    <row r="797" spans="1:9">
      <c r="A797" s="385">
        <v>152042</v>
      </c>
      <c r="B797" s="247" t="s">
        <v>1641</v>
      </c>
      <c r="C797" s="227" t="s">
        <v>115</v>
      </c>
      <c r="D797" s="247">
        <v>37.71</v>
      </c>
      <c r="E797" s="56" t="str">
        <f t="shared" si="60"/>
        <v>PRENSA CABOS PARA ELETRODUTO DE 1"</v>
      </c>
      <c r="F797" s="56" t="str">
        <f t="shared" si="61"/>
        <v>UND</v>
      </c>
      <c r="G797">
        <f t="shared" si="62"/>
        <v>50.25</v>
      </c>
      <c r="H797">
        <f t="shared" si="63"/>
        <v>37.71</v>
      </c>
      <c r="I797">
        <f t="shared" si="64"/>
        <v>37.71</v>
      </c>
    </row>
    <row r="798" spans="1:9" ht="60">
      <c r="A798" s="385">
        <v>1522</v>
      </c>
      <c r="B798" s="247" t="s">
        <v>26300</v>
      </c>
      <c r="C798" s="227"/>
      <c r="D798" s="247"/>
      <c r="E798" s="56" t="str">
        <f t="shared" si="60"/>
        <v>(COMPOSIÇÃO REPRESENTATIVA) - MONTAGEM MECANICA E ELETRICA, TESTE DE ACEITAÇÃO DE QUADROS DE FABRICAÇÃO ESPECIAL COM ATESTADOS TTA/PTTA</v>
      </c>
      <c r="F798" s="56" t="str">
        <f t="shared" si="61"/>
        <v/>
      </c>
      <c r="G798">
        <f t="shared" si="62"/>
        <v>0</v>
      </c>
      <c r="H798">
        <f t="shared" si="63"/>
        <v>0</v>
      </c>
      <c r="I798">
        <f t="shared" si="64"/>
        <v>0</v>
      </c>
    </row>
    <row r="799" spans="1:9" ht="45">
      <c r="A799" s="385">
        <v>152201</v>
      </c>
      <c r="B799" s="247" t="s">
        <v>26301</v>
      </c>
      <c r="C799" s="227" t="s">
        <v>115</v>
      </c>
      <c r="D799" s="247">
        <v>83.86</v>
      </c>
      <c r="E799" s="56" t="str">
        <f t="shared" si="60"/>
        <v>(COMPOSIÇÃO REPRESENTATIVA) MONTAGEM MECÂNICA DE QUADRO DE DISTRIBUIÇÃO ATÉ 16 CIRCUITOS (600X500MM)</v>
      </c>
      <c r="F799" s="56" t="str">
        <f t="shared" si="61"/>
        <v>UND</v>
      </c>
      <c r="G799">
        <f t="shared" si="62"/>
        <v>111.74</v>
      </c>
      <c r="H799">
        <f t="shared" si="63"/>
        <v>83.86</v>
      </c>
      <c r="I799">
        <f t="shared" si="64"/>
        <v>83.86</v>
      </c>
    </row>
    <row r="800" spans="1:9" ht="45">
      <c r="A800" s="385">
        <v>152202</v>
      </c>
      <c r="B800" s="247" t="s">
        <v>26302</v>
      </c>
      <c r="C800" s="227" t="s">
        <v>115</v>
      </c>
      <c r="D800" s="247">
        <v>125.79</v>
      </c>
      <c r="E800" s="56" t="str">
        <f t="shared" si="60"/>
        <v>(COMPOSIÇÃO REPRESENTATIVA) MONTAGEM MECÂNICA DE QUADRO DE DISTRIBUIÇÃO ATÉ 32 CIRCUITOS (1000X600MM)</v>
      </c>
      <c r="F800" s="56" t="str">
        <f t="shared" si="61"/>
        <v>UND</v>
      </c>
      <c r="G800">
        <f t="shared" si="62"/>
        <v>167.62</v>
      </c>
      <c r="H800">
        <f t="shared" si="63"/>
        <v>125.79</v>
      </c>
      <c r="I800">
        <f t="shared" si="64"/>
        <v>125.79</v>
      </c>
    </row>
    <row r="801" spans="1:9" ht="45">
      <c r="A801" s="385">
        <v>152203</v>
      </c>
      <c r="B801" s="247" t="s">
        <v>26303</v>
      </c>
      <c r="C801" s="227" t="s">
        <v>115</v>
      </c>
      <c r="D801" s="247">
        <v>209.65</v>
      </c>
      <c r="E801" s="56" t="str">
        <f t="shared" si="60"/>
        <v>(COMPOSIÇÃO REPRESENTATIVA) MONTAGEM MECÂNICA DE QUADRO DE DISTRIBUIÇÃO ATÉ 64 CIRCUITOS (2000X800MM)</v>
      </c>
      <c r="F801" s="56" t="str">
        <f t="shared" si="61"/>
        <v>UND</v>
      </c>
      <c r="G801">
        <f t="shared" si="62"/>
        <v>279.36</v>
      </c>
      <c r="H801">
        <f t="shared" si="63"/>
        <v>209.65</v>
      </c>
      <c r="I801">
        <f t="shared" si="64"/>
        <v>209.65</v>
      </c>
    </row>
    <row r="802" spans="1:9" ht="45">
      <c r="A802" s="385">
        <v>152204</v>
      </c>
      <c r="B802" s="247" t="s">
        <v>26304</v>
      </c>
      <c r="C802" s="227" t="s">
        <v>112</v>
      </c>
      <c r="D802" s="247">
        <v>28.09</v>
      </c>
      <c r="E802" s="56" t="str">
        <f t="shared" si="60"/>
        <v>(COMPOSIÇÃO REPRESENTATIVA) MONTAGEM MECÂNICA DE BARRAMENTO DE COBRE DE 1/2" X 1/16" (85A) ATÉ 2.1/2" X 5/16" (905A)</v>
      </c>
      <c r="F802" s="56" t="str">
        <f t="shared" si="61"/>
        <v>M</v>
      </c>
      <c r="G802">
        <f t="shared" si="62"/>
        <v>37.43</v>
      </c>
      <c r="H802">
        <f t="shared" si="63"/>
        <v>28.09</v>
      </c>
      <c r="I802">
        <f t="shared" si="64"/>
        <v>28.09</v>
      </c>
    </row>
    <row r="803" spans="1:9" ht="45">
      <c r="A803" s="385">
        <v>152205</v>
      </c>
      <c r="B803" s="247" t="s">
        <v>26305</v>
      </c>
      <c r="C803" s="227" t="s">
        <v>112</v>
      </c>
      <c r="D803" s="247">
        <v>41.93</v>
      </c>
      <c r="E803" s="56" t="str">
        <f t="shared" si="60"/>
        <v>(COMPOSIÇÃO REPRESENTATIVA) MONTAGEM MECÂNICA DE BARRAMENTO DE COBRE DE 2.1/4" X 1/2" (1086A) ATÉ 8" X 1/2" (3195A)</v>
      </c>
      <c r="F803" s="56" t="str">
        <f t="shared" si="61"/>
        <v>M</v>
      </c>
      <c r="G803">
        <f t="shared" si="62"/>
        <v>55.87</v>
      </c>
      <c r="H803">
        <f t="shared" si="63"/>
        <v>41.93</v>
      </c>
      <c r="I803">
        <f t="shared" si="64"/>
        <v>41.93</v>
      </c>
    </row>
    <row r="804" spans="1:9" ht="30">
      <c r="A804" s="385">
        <v>152206</v>
      </c>
      <c r="B804" s="247" t="s">
        <v>26306</v>
      </c>
      <c r="C804" s="227" t="s">
        <v>115</v>
      </c>
      <c r="D804" s="247">
        <v>33.54</v>
      </c>
      <c r="E804" s="56" t="str">
        <f t="shared" si="60"/>
        <v>(COMPOSIÇÃO REPRESENTATIVA) MONTAGEM MECÂNICA DE ISOLADOR P/ BARRA DE 1000V</v>
      </c>
      <c r="F804" s="56" t="str">
        <f t="shared" si="61"/>
        <v>UND</v>
      </c>
      <c r="G804">
        <f t="shared" si="62"/>
        <v>44.69</v>
      </c>
      <c r="H804">
        <f t="shared" si="63"/>
        <v>33.54</v>
      </c>
      <c r="I804">
        <f t="shared" si="64"/>
        <v>33.54</v>
      </c>
    </row>
    <row r="805" spans="1:9" ht="30">
      <c r="A805" s="385">
        <v>152207</v>
      </c>
      <c r="B805" s="247" t="s">
        <v>26307</v>
      </c>
      <c r="C805" s="227" t="s">
        <v>112</v>
      </c>
      <c r="D805" s="247">
        <v>20.97</v>
      </c>
      <c r="E805" s="56" t="str">
        <f t="shared" si="60"/>
        <v>(COMPOSIÇÃO REPRESENTATIVA) MONTAGEM MECÂNICA DE TRILHO METÁLICO DIN 35MM</v>
      </c>
      <c r="F805" s="56" t="str">
        <f t="shared" si="61"/>
        <v>M</v>
      </c>
      <c r="G805">
        <f t="shared" si="62"/>
        <v>27.94</v>
      </c>
      <c r="H805">
        <f t="shared" si="63"/>
        <v>20.97</v>
      </c>
      <c r="I805">
        <f t="shared" si="64"/>
        <v>20.97</v>
      </c>
    </row>
    <row r="806" spans="1:9" ht="30">
      <c r="A806" s="385">
        <v>152208</v>
      </c>
      <c r="B806" s="247" t="s">
        <v>26308</v>
      </c>
      <c r="C806" s="227" t="s">
        <v>115</v>
      </c>
      <c r="D806" s="247">
        <v>37.74</v>
      </c>
      <c r="E806" s="56" t="str">
        <f t="shared" si="60"/>
        <v>(COMPOSIÇÃO REPRESENTATIVA) MONTAGEM ELÉTRICA DE PROGRAMADOR LOGICO</v>
      </c>
      <c r="F806" s="56" t="str">
        <f t="shared" si="61"/>
        <v>UND</v>
      </c>
      <c r="G806">
        <f t="shared" si="62"/>
        <v>50.29</v>
      </c>
      <c r="H806">
        <f t="shared" si="63"/>
        <v>37.74</v>
      </c>
      <c r="I806">
        <f t="shared" si="64"/>
        <v>37.74</v>
      </c>
    </row>
    <row r="807" spans="1:9" ht="30">
      <c r="A807" s="384">
        <v>152209</v>
      </c>
      <c r="B807" s="246" t="s">
        <v>26309</v>
      </c>
      <c r="C807" s="227" t="s">
        <v>115</v>
      </c>
      <c r="D807" s="247">
        <v>83.86</v>
      </c>
      <c r="E807" s="56" t="str">
        <f t="shared" si="60"/>
        <v>(COMPOSIÇÃO REPRESENTATIVA) MONTAGEM ELÉTRICA DE DISJUNTOR TRIPOLAR ATÉ 400A</v>
      </c>
      <c r="F807" s="56" t="str">
        <f t="shared" si="61"/>
        <v>UND</v>
      </c>
      <c r="G807">
        <f t="shared" si="62"/>
        <v>111.74</v>
      </c>
      <c r="H807">
        <f t="shared" si="63"/>
        <v>83.86</v>
      </c>
      <c r="I807">
        <f t="shared" si="64"/>
        <v>83.86</v>
      </c>
    </row>
    <row r="808" spans="1:9" ht="45">
      <c r="A808" s="384">
        <v>152210</v>
      </c>
      <c r="B808" s="246" t="s">
        <v>26310</v>
      </c>
      <c r="C808" s="227" t="s">
        <v>115</v>
      </c>
      <c r="D808" s="247">
        <v>167.72</v>
      </c>
      <c r="E808" s="56" t="str">
        <f t="shared" si="60"/>
        <v>(COMPOSIÇÃO REPRESENTATIVA) MONTAGEM ELÉTRICA DE DISJUNTOR TRIPOLAR GERAL ATÉ 1000A</v>
      </c>
      <c r="F808" s="56" t="str">
        <f t="shared" si="61"/>
        <v>UND</v>
      </c>
      <c r="G808">
        <f t="shared" si="62"/>
        <v>223.49</v>
      </c>
      <c r="H808">
        <f t="shared" si="63"/>
        <v>167.72</v>
      </c>
      <c r="I808">
        <f t="shared" si="64"/>
        <v>167.72</v>
      </c>
    </row>
    <row r="809" spans="1:9" ht="45">
      <c r="A809" s="385">
        <v>152211</v>
      </c>
      <c r="B809" s="247" t="s">
        <v>26311</v>
      </c>
      <c r="C809" s="227" t="s">
        <v>115</v>
      </c>
      <c r="D809" s="629">
        <v>209.65</v>
      </c>
      <c r="E809" s="56" t="str">
        <f t="shared" si="60"/>
        <v>(COMPOSIÇÃO REPRESENTATIVA) MONTAGEM ELÉTRICA DE DISJUNTOR TRIPOLAR GERAL ATÉ 1600A</v>
      </c>
      <c r="F809" s="56" t="str">
        <f t="shared" si="61"/>
        <v>UND</v>
      </c>
      <c r="G809">
        <f t="shared" si="62"/>
        <v>279.36</v>
      </c>
      <c r="H809">
        <f t="shared" si="63"/>
        <v>209.65</v>
      </c>
      <c r="I809">
        <f t="shared" si="64"/>
        <v>209.65</v>
      </c>
    </row>
    <row r="810" spans="1:9" ht="45">
      <c r="A810" s="385">
        <v>152212</v>
      </c>
      <c r="B810" s="247" t="s">
        <v>26312</v>
      </c>
      <c r="C810" s="227" t="s">
        <v>115</v>
      </c>
      <c r="D810" s="247">
        <v>335.44</v>
      </c>
      <c r="E810" s="56" t="str">
        <f t="shared" si="60"/>
        <v>(COMPOSIÇÃO REPRESENTATIVA) MONTAGEM ELÉTRICA DE DISJUNTOR TRIPOLAR GERAL ATÉ 3150A</v>
      </c>
      <c r="F810" s="56" t="str">
        <f t="shared" si="61"/>
        <v>UND</v>
      </c>
      <c r="G810">
        <f t="shared" si="62"/>
        <v>446.97</v>
      </c>
      <c r="H810">
        <f t="shared" si="63"/>
        <v>335.44</v>
      </c>
      <c r="I810">
        <f t="shared" si="64"/>
        <v>335.44</v>
      </c>
    </row>
    <row r="811" spans="1:9" ht="45">
      <c r="A811" s="385">
        <v>152213</v>
      </c>
      <c r="B811" s="247" t="s">
        <v>26313</v>
      </c>
      <c r="C811" s="227" t="s">
        <v>115</v>
      </c>
      <c r="D811" s="247">
        <v>16.77</v>
      </c>
      <c r="E811" s="56" t="str">
        <f t="shared" si="60"/>
        <v>(COMPOSIÇÃO REPRESENTATIVA) MONTAGEM ELÉTRICA DE DISPOSITIVO DIFERENCIAL RESIDUAL (DR) MONOPOLAR</v>
      </c>
      <c r="F811" s="56" t="str">
        <f t="shared" si="61"/>
        <v>UND</v>
      </c>
      <c r="G811">
        <f t="shared" si="62"/>
        <v>22.35</v>
      </c>
      <c r="H811">
        <f t="shared" si="63"/>
        <v>16.77</v>
      </c>
      <c r="I811">
        <f t="shared" si="64"/>
        <v>16.77</v>
      </c>
    </row>
    <row r="812" spans="1:9" ht="45">
      <c r="A812" s="385">
        <v>152214</v>
      </c>
      <c r="B812" s="247" t="s">
        <v>26314</v>
      </c>
      <c r="C812" s="227" t="s">
        <v>115</v>
      </c>
      <c r="D812" s="247">
        <v>25.16</v>
      </c>
      <c r="E812" s="56" t="str">
        <f t="shared" si="60"/>
        <v>(COMPOSIÇÃO REPRESENTATIVA) MONTAGEM ELÉTRICA DE DISPOSITIVO DIFERENCIAL RESIDUAL (DR) BIPOLAR E TETRAPOLAR</v>
      </c>
      <c r="F812" s="56" t="str">
        <f t="shared" si="61"/>
        <v>UND</v>
      </c>
      <c r="G812">
        <f t="shared" si="62"/>
        <v>33.53</v>
      </c>
      <c r="H812">
        <f t="shared" si="63"/>
        <v>25.16</v>
      </c>
      <c r="I812">
        <f t="shared" si="64"/>
        <v>25.16</v>
      </c>
    </row>
    <row r="813" spans="1:9" ht="45">
      <c r="A813" s="385">
        <v>152215</v>
      </c>
      <c r="B813" s="247" t="s">
        <v>26315</v>
      </c>
      <c r="C813" s="227" t="s">
        <v>115</v>
      </c>
      <c r="D813" s="629">
        <v>12.58</v>
      </c>
      <c r="E813" s="56" t="str">
        <f t="shared" si="60"/>
        <v>(COMPOSIÇÃO REPRESENTATIVA) MONTAGEM ELÉTRICA DE DISPOSITIVO DE PROTEÇÃO CONTRA SURTO (DPS)</v>
      </c>
      <c r="F813" s="56" t="str">
        <f t="shared" si="61"/>
        <v>UND</v>
      </c>
      <c r="G813">
        <f t="shared" si="62"/>
        <v>16.760000000000002</v>
      </c>
      <c r="H813">
        <f t="shared" si="63"/>
        <v>12.58</v>
      </c>
      <c r="I813">
        <f t="shared" si="64"/>
        <v>12.58</v>
      </c>
    </row>
    <row r="814" spans="1:9" ht="45">
      <c r="A814" s="385">
        <v>152216</v>
      </c>
      <c r="B814" s="247" t="s">
        <v>26316</v>
      </c>
      <c r="C814" s="227" t="s">
        <v>115</v>
      </c>
      <c r="D814" s="247">
        <v>18.87</v>
      </c>
      <c r="E814" s="56" t="str">
        <f t="shared" si="60"/>
        <v>(COMPOSIÇÃO REPRESENTATIVA) MONTAGEM ELÉTRICA DE BASE E FUSÍVEL TIPO DIAZED ATÉ 63A</v>
      </c>
      <c r="F814" s="56" t="str">
        <f t="shared" si="61"/>
        <v>UND</v>
      </c>
      <c r="G814">
        <f t="shared" si="62"/>
        <v>25.14</v>
      </c>
      <c r="H814">
        <f t="shared" si="63"/>
        <v>18.87</v>
      </c>
      <c r="I814">
        <f t="shared" si="64"/>
        <v>18.87</v>
      </c>
    </row>
    <row r="815" spans="1:9" ht="45">
      <c r="A815" s="385">
        <v>152217</v>
      </c>
      <c r="B815" s="247" t="s">
        <v>26317</v>
      </c>
      <c r="C815" s="227" t="s">
        <v>115</v>
      </c>
      <c r="D815" s="247">
        <v>20.97</v>
      </c>
      <c r="E815" s="56" t="str">
        <f t="shared" si="60"/>
        <v>(COMPOSIÇÃO REPRESENTATIVA) MONTAGEM ELÉTRICA DE BASE E FUSÍVEL TIPO NH 00 ATÉ 125A</v>
      </c>
      <c r="F815" s="56" t="str">
        <f t="shared" si="61"/>
        <v>UND</v>
      </c>
      <c r="G815">
        <f t="shared" si="62"/>
        <v>27.94</v>
      </c>
      <c r="H815">
        <f t="shared" si="63"/>
        <v>20.97</v>
      </c>
      <c r="I815">
        <f t="shared" si="64"/>
        <v>20.97</v>
      </c>
    </row>
    <row r="816" spans="1:9" ht="45">
      <c r="A816" s="384">
        <v>152218</v>
      </c>
      <c r="B816" s="246" t="s">
        <v>26318</v>
      </c>
      <c r="C816" s="227" t="s">
        <v>115</v>
      </c>
      <c r="D816" s="247">
        <v>25.16</v>
      </c>
      <c r="E816" s="56" t="str">
        <f t="shared" si="60"/>
        <v>(COMPOSIÇÃO REPRESENTATIVA) MONTAGEM ELÉTRICA DE BASE E FUSÍVEL TIPO NH 01 ATÉ 250A</v>
      </c>
      <c r="F816" s="56" t="str">
        <f t="shared" si="61"/>
        <v>UND</v>
      </c>
      <c r="G816">
        <f t="shared" si="62"/>
        <v>33.53</v>
      </c>
      <c r="H816">
        <f t="shared" si="63"/>
        <v>25.16</v>
      </c>
      <c r="I816">
        <f t="shared" si="64"/>
        <v>25.16</v>
      </c>
    </row>
    <row r="817" spans="1:9" ht="45">
      <c r="A817" s="385">
        <v>152219</v>
      </c>
      <c r="B817" s="247" t="s">
        <v>26319</v>
      </c>
      <c r="C817" s="227" t="s">
        <v>115</v>
      </c>
      <c r="D817" s="629">
        <v>29.35</v>
      </c>
      <c r="E817" s="56" t="str">
        <f t="shared" si="60"/>
        <v>(COMPOSIÇÃO REPRESENTATIVA) MONTAGEM ELÉTRICA DE BASE E FUSÍVEL TIPO NH 02 ATÉ 400A</v>
      </c>
      <c r="F817" s="56" t="str">
        <f t="shared" si="61"/>
        <v>UND</v>
      </c>
      <c r="G817">
        <f t="shared" si="62"/>
        <v>39.11</v>
      </c>
      <c r="H817">
        <f t="shared" si="63"/>
        <v>29.35</v>
      </c>
      <c r="I817">
        <f t="shared" si="64"/>
        <v>29.35</v>
      </c>
    </row>
    <row r="818" spans="1:9" ht="45">
      <c r="A818" s="385">
        <v>152220</v>
      </c>
      <c r="B818" s="247" t="s">
        <v>26320</v>
      </c>
      <c r="C818" s="227" t="s">
        <v>115</v>
      </c>
      <c r="D818" s="629">
        <v>33.54</v>
      </c>
      <c r="E818" s="56" t="str">
        <f t="shared" si="60"/>
        <v>(COMPOSIÇÃO REPRESENTATIVA) MONTAGEM ELÉTRICA DE BASE E FUSÍVEL TIPO NH 03 ATÉ 630A</v>
      </c>
      <c r="F818" s="56" t="str">
        <f t="shared" si="61"/>
        <v>UND</v>
      </c>
      <c r="G818">
        <f t="shared" si="62"/>
        <v>44.69</v>
      </c>
      <c r="H818">
        <f t="shared" si="63"/>
        <v>33.54</v>
      </c>
      <c r="I818">
        <f t="shared" si="64"/>
        <v>33.54</v>
      </c>
    </row>
    <row r="819" spans="1:9" ht="45">
      <c r="A819" s="384">
        <v>152221</v>
      </c>
      <c r="B819" s="246" t="s">
        <v>26321</v>
      </c>
      <c r="C819" s="227" t="s">
        <v>115</v>
      </c>
      <c r="D819" s="247">
        <v>37.74</v>
      </c>
      <c r="E819" s="56" t="str">
        <f t="shared" si="60"/>
        <v>(COMPOSIÇÃO REPRESENTATIVA) MONTAGEM ELÉTRICA DE BASE E FUSÍVEL TIPO NH 04 ATÉ 1250A</v>
      </c>
      <c r="F819" s="56" t="str">
        <f t="shared" si="61"/>
        <v>UND</v>
      </c>
      <c r="G819">
        <f t="shared" si="62"/>
        <v>50.29</v>
      </c>
      <c r="H819">
        <f t="shared" si="63"/>
        <v>37.74</v>
      </c>
      <c r="I819">
        <f t="shared" si="64"/>
        <v>37.74</v>
      </c>
    </row>
    <row r="820" spans="1:9" ht="30">
      <c r="A820" s="385">
        <v>152222</v>
      </c>
      <c r="B820" s="247" t="s">
        <v>26322</v>
      </c>
      <c r="C820" s="227" t="s">
        <v>115</v>
      </c>
      <c r="D820" s="247">
        <v>18.87</v>
      </c>
      <c r="E820" s="56" t="str">
        <f t="shared" si="60"/>
        <v>(COMPOSIÇÃO REPRESENTATIVA) MONTAGEM ELÉTRICA DE COMUTADOR 2 OU 3 POSIÇÕES</v>
      </c>
      <c r="F820" s="56" t="str">
        <f t="shared" si="61"/>
        <v>UND</v>
      </c>
      <c r="G820">
        <f t="shared" si="62"/>
        <v>25.14</v>
      </c>
      <c r="H820">
        <f t="shared" si="63"/>
        <v>18.87</v>
      </c>
      <c r="I820">
        <f t="shared" si="64"/>
        <v>18.87</v>
      </c>
    </row>
    <row r="821" spans="1:9" ht="30">
      <c r="A821" s="385">
        <v>152223</v>
      </c>
      <c r="B821" s="247" t="s">
        <v>26323</v>
      </c>
      <c r="C821" s="227" t="s">
        <v>115</v>
      </c>
      <c r="D821" s="247">
        <v>10.48</v>
      </c>
      <c r="E821" s="56" t="str">
        <f t="shared" si="60"/>
        <v>(COMPOSIÇÃO REPRESENTATIVA) MONTAGEM ELÉTRICA DE BOTÕES DE COMANDO</v>
      </c>
      <c r="F821" s="56" t="str">
        <f t="shared" si="61"/>
        <v>UND</v>
      </c>
      <c r="G821">
        <f t="shared" si="62"/>
        <v>13.96</v>
      </c>
      <c r="H821">
        <f t="shared" si="63"/>
        <v>10.48</v>
      </c>
      <c r="I821">
        <f t="shared" si="64"/>
        <v>10.48</v>
      </c>
    </row>
    <row r="822" spans="1:9" ht="30">
      <c r="A822" s="385">
        <v>152224</v>
      </c>
      <c r="B822" s="247" t="s">
        <v>26324</v>
      </c>
      <c r="C822" s="227" t="s">
        <v>115</v>
      </c>
      <c r="D822" s="247">
        <v>37.74</v>
      </c>
      <c r="E822" s="56" t="str">
        <f t="shared" si="60"/>
        <v>(COMPOSIÇÃO REPRESENTATIVA) MONTAGEM ELÉTRICA DE CONTATOR AUXILIARES</v>
      </c>
      <c r="F822" s="56" t="str">
        <f t="shared" si="61"/>
        <v>UND</v>
      </c>
      <c r="G822">
        <f t="shared" si="62"/>
        <v>50.29</v>
      </c>
      <c r="H822">
        <f t="shared" si="63"/>
        <v>37.74</v>
      </c>
      <c r="I822">
        <f t="shared" si="64"/>
        <v>37.74</v>
      </c>
    </row>
    <row r="823" spans="1:9" ht="30">
      <c r="A823" s="385">
        <v>152225</v>
      </c>
      <c r="B823" s="247" t="s">
        <v>26325</v>
      </c>
      <c r="C823" s="227" t="s">
        <v>115</v>
      </c>
      <c r="D823" s="247">
        <v>37.74</v>
      </c>
      <c r="E823" s="56" t="str">
        <f t="shared" si="60"/>
        <v>(COMPOSIÇÃO REPRESENTATIVA) MONTAGEM ELÉTRICA DE RELÊ DE SOBRE CORRENTE</v>
      </c>
      <c r="F823" s="56" t="str">
        <f t="shared" si="61"/>
        <v>UND</v>
      </c>
      <c r="G823">
        <f t="shared" si="62"/>
        <v>50.29</v>
      </c>
      <c r="H823">
        <f t="shared" si="63"/>
        <v>37.74</v>
      </c>
      <c r="I823">
        <f t="shared" si="64"/>
        <v>37.74</v>
      </c>
    </row>
    <row r="824" spans="1:9" ht="30">
      <c r="A824" s="385">
        <v>152226</v>
      </c>
      <c r="B824" s="247" t="s">
        <v>26326</v>
      </c>
      <c r="C824" s="227" t="s">
        <v>115</v>
      </c>
      <c r="D824" s="247">
        <v>18.87</v>
      </c>
      <c r="E824" s="56" t="str">
        <f t="shared" si="60"/>
        <v>(COMPOSIÇÃO REPRESENTATIVA) MONTAGEM ELÉTRICA DE VOLTÍMETRO SELETOR</v>
      </c>
      <c r="F824" s="56" t="str">
        <f t="shared" si="61"/>
        <v>UND</v>
      </c>
      <c r="G824">
        <f t="shared" si="62"/>
        <v>25.14</v>
      </c>
      <c r="H824">
        <f t="shared" si="63"/>
        <v>18.87</v>
      </c>
      <c r="I824">
        <f t="shared" si="64"/>
        <v>18.87</v>
      </c>
    </row>
    <row r="825" spans="1:9" ht="30">
      <c r="A825" s="385">
        <v>152227</v>
      </c>
      <c r="B825" s="247" t="s">
        <v>26327</v>
      </c>
      <c r="C825" s="227" t="s">
        <v>115</v>
      </c>
      <c r="D825" s="247">
        <v>18.87</v>
      </c>
      <c r="E825" s="56" t="str">
        <f t="shared" si="60"/>
        <v>(COMPOSIÇÃO REPRESENTATIVA) MONTAGEM ELÉTRICA DE AMPERÍMETRO SELETOR</v>
      </c>
      <c r="F825" s="56" t="str">
        <f t="shared" si="61"/>
        <v>UND</v>
      </c>
      <c r="G825">
        <f t="shared" si="62"/>
        <v>25.14</v>
      </c>
      <c r="H825">
        <f t="shared" si="63"/>
        <v>18.87</v>
      </c>
      <c r="I825">
        <f t="shared" si="64"/>
        <v>18.87</v>
      </c>
    </row>
    <row r="826" spans="1:9" ht="30">
      <c r="A826" s="530">
        <v>152228</v>
      </c>
      <c r="B826" s="247" t="s">
        <v>26328</v>
      </c>
      <c r="C826" s="227" t="s">
        <v>115</v>
      </c>
      <c r="D826" s="247">
        <v>6.82</v>
      </c>
      <c r="E826" s="56" t="str">
        <f t="shared" si="60"/>
        <v>(COMPOSIÇÃO REPRESENTATIVA) MONTAGEM ELÉTRICA DE CONECTORES DE BORNE</v>
      </c>
      <c r="F826" s="56" t="str">
        <f t="shared" si="61"/>
        <v>UND</v>
      </c>
      <c r="G826">
        <f t="shared" si="62"/>
        <v>9.09</v>
      </c>
      <c r="H826">
        <f t="shared" si="63"/>
        <v>6.82</v>
      </c>
      <c r="I826">
        <f t="shared" si="64"/>
        <v>6.82</v>
      </c>
    </row>
    <row r="827" spans="1:9" ht="30">
      <c r="A827" s="385">
        <v>152229</v>
      </c>
      <c r="B827" s="247" t="s">
        <v>26329</v>
      </c>
      <c r="C827" s="227" t="s">
        <v>115</v>
      </c>
      <c r="D827" s="247">
        <v>1.59</v>
      </c>
      <c r="E827" s="56" t="str">
        <f t="shared" si="60"/>
        <v>(COMPOSIÇÃO REPRESENTATIVA) MONTAGEM ELÉTRICA DE TERMINAIS DE COMPRESSÃO</v>
      </c>
      <c r="F827" s="56" t="str">
        <f t="shared" si="61"/>
        <v>UND</v>
      </c>
      <c r="G827">
        <f t="shared" si="62"/>
        <v>2.12</v>
      </c>
      <c r="H827">
        <f t="shared" si="63"/>
        <v>1.59</v>
      </c>
      <c r="I827">
        <f t="shared" si="64"/>
        <v>1.59</v>
      </c>
    </row>
    <row r="828" spans="1:9" ht="30">
      <c r="A828" s="385">
        <v>152230</v>
      </c>
      <c r="B828" s="247" t="s">
        <v>26330</v>
      </c>
      <c r="C828" s="227" t="s">
        <v>115</v>
      </c>
      <c r="D828" s="247">
        <v>11.37</v>
      </c>
      <c r="E828" s="56" t="str">
        <f t="shared" si="60"/>
        <v>(COMPOSIÇÃO REPRESENTATIVA) TESTE PONTO A PONTO POR CIRCUITOS</v>
      </c>
      <c r="F828" s="56" t="str">
        <f t="shared" si="61"/>
        <v>UND</v>
      </c>
      <c r="G828">
        <f t="shared" si="62"/>
        <v>15.15</v>
      </c>
      <c r="H828">
        <f t="shared" si="63"/>
        <v>11.37</v>
      </c>
      <c r="I828">
        <f t="shared" si="64"/>
        <v>11.37</v>
      </c>
    </row>
    <row r="829" spans="1:9" ht="30">
      <c r="A829" s="385">
        <v>152231</v>
      </c>
      <c r="B829" s="247" t="s">
        <v>26331</v>
      </c>
      <c r="C829" s="227" t="s">
        <v>115</v>
      </c>
      <c r="D829" s="247">
        <v>22.74</v>
      </c>
      <c r="E829" s="56" t="str">
        <f t="shared" si="60"/>
        <v>(COMPOSIÇÃO REPRESENTATIVA) TESTE FUNCIONAL POR CIRCUITOS</v>
      </c>
      <c r="F829" s="56" t="str">
        <f t="shared" si="61"/>
        <v>UND</v>
      </c>
      <c r="G829">
        <f t="shared" si="62"/>
        <v>30.3</v>
      </c>
      <c r="H829">
        <f t="shared" si="63"/>
        <v>22.74</v>
      </c>
      <c r="I829">
        <f t="shared" si="64"/>
        <v>22.74</v>
      </c>
    </row>
    <row r="830" spans="1:9" ht="30">
      <c r="A830" s="385">
        <v>152232</v>
      </c>
      <c r="B830" s="247" t="s">
        <v>26332</v>
      </c>
      <c r="C830" s="227" t="s">
        <v>115</v>
      </c>
      <c r="D830" s="629">
        <v>45.48</v>
      </c>
      <c r="E830" s="56" t="str">
        <f t="shared" si="60"/>
        <v>(COMPOSIÇÃO REPRESENTATIVA) TESTE DIELÉTRICO POR CIRCUITOS</v>
      </c>
      <c r="F830" s="56" t="str">
        <f t="shared" si="61"/>
        <v>UND</v>
      </c>
      <c r="G830">
        <f t="shared" si="62"/>
        <v>60.6</v>
      </c>
      <c r="H830">
        <f t="shared" si="63"/>
        <v>45.48</v>
      </c>
      <c r="I830">
        <f t="shared" si="64"/>
        <v>45.48</v>
      </c>
    </row>
    <row r="831" spans="1:9" ht="60">
      <c r="A831" s="385">
        <v>152233</v>
      </c>
      <c r="B831" s="247" t="s">
        <v>26333</v>
      </c>
      <c r="C831" s="227" t="s">
        <v>115</v>
      </c>
      <c r="D831" s="247">
        <v>337.88</v>
      </c>
      <c r="E831" s="56" t="str">
        <f t="shared" si="60"/>
        <v>(COMPOSIÇÃO REPRESENTATIVA) TESTE DE ACEITAÇÃO PARA QUADRO DE DISTRIBUIÇÃO ATÉ 16 CIRCUITOS, COM EMISSÃO DE ART E LAUDO PTTA/TTA</v>
      </c>
      <c r="F831" s="56" t="str">
        <f t="shared" si="61"/>
        <v>UND</v>
      </c>
      <c r="G831">
        <f t="shared" si="62"/>
        <v>450.23</v>
      </c>
      <c r="H831">
        <f t="shared" si="63"/>
        <v>337.88</v>
      </c>
      <c r="I831">
        <f t="shared" si="64"/>
        <v>337.88</v>
      </c>
    </row>
    <row r="832" spans="1:9" ht="60">
      <c r="A832" s="385">
        <v>152234</v>
      </c>
      <c r="B832" s="247" t="s">
        <v>26334</v>
      </c>
      <c r="C832" s="227" t="s">
        <v>115</v>
      </c>
      <c r="D832" s="247">
        <v>520.38</v>
      </c>
      <c r="E832" s="56" t="str">
        <f t="shared" si="60"/>
        <v>(COMPOSIÇÃO REPRESENTATIVA) TESTE DE ACEITAÇÃO PARA QUADRO DE DISTRIBUIÇÃO ATÉ 32 CIRCUITOS, COM EMISSÃO DE ART E LAUDO PTTA/TTA</v>
      </c>
      <c r="F832" s="56" t="str">
        <f t="shared" si="61"/>
        <v>UND</v>
      </c>
      <c r="G832">
        <f t="shared" si="62"/>
        <v>693.41</v>
      </c>
      <c r="H832">
        <f t="shared" si="63"/>
        <v>520.38</v>
      </c>
      <c r="I832">
        <f t="shared" si="64"/>
        <v>520.38</v>
      </c>
    </row>
    <row r="833" spans="1:9" ht="60">
      <c r="A833" s="385">
        <v>152235</v>
      </c>
      <c r="B833" s="247" t="s">
        <v>26335</v>
      </c>
      <c r="C833" s="227" t="s">
        <v>115</v>
      </c>
      <c r="D833" s="247">
        <v>1113.94</v>
      </c>
      <c r="E833" s="56" t="str">
        <f t="shared" ref="E833:E896" si="65">UPPER(B833)</f>
        <v>(COMPOSIÇÃO REPRESENTATIVA) TESTE DE ACEITAÇÃO PARA QUADRO DE DISTRIBUIÇÃO ATÉ 64 CIRCUITOS, COM EMISSÃO DE ART E LAUDO PTTA/TTA</v>
      </c>
      <c r="F833" s="56" t="str">
        <f t="shared" ref="F833:F896" si="66">UPPER(C833)</f>
        <v>UND</v>
      </c>
      <c r="G833">
        <f t="shared" si="62"/>
        <v>1484.33</v>
      </c>
      <c r="H833">
        <f t="shared" si="63"/>
        <v>1113.94</v>
      </c>
      <c r="I833">
        <f t="shared" si="64"/>
        <v>1113.94</v>
      </c>
    </row>
    <row r="834" spans="1:9" ht="30">
      <c r="A834" s="385">
        <v>152236</v>
      </c>
      <c r="B834" s="247" t="s">
        <v>26336</v>
      </c>
      <c r="C834" s="227" t="s">
        <v>112</v>
      </c>
      <c r="D834" s="247">
        <v>2.1</v>
      </c>
      <c r="E834" s="56" t="str">
        <f t="shared" si="65"/>
        <v>(COMPOSIÇÃO REPRESENTATIVA) MONTAGEM MECÂNICA DE CANALETA PVC ABERTA 50X80MM</v>
      </c>
      <c r="F834" s="56" t="str">
        <f t="shared" si="66"/>
        <v>M</v>
      </c>
      <c r="G834">
        <f t="shared" si="62"/>
        <v>2.8</v>
      </c>
      <c r="H834">
        <f t="shared" si="63"/>
        <v>2.1</v>
      </c>
      <c r="I834">
        <f t="shared" si="64"/>
        <v>2.1</v>
      </c>
    </row>
    <row r="835" spans="1:9" ht="45">
      <c r="A835" s="385">
        <v>152238</v>
      </c>
      <c r="B835" s="247" t="s">
        <v>26337</v>
      </c>
      <c r="C835" s="227" t="s">
        <v>115</v>
      </c>
      <c r="D835" s="247">
        <v>8.39</v>
      </c>
      <c r="E835" s="56" t="str">
        <f t="shared" si="65"/>
        <v>(COMPOSIÇÃO REPRESENTATIVA) MONTAGEM MECÂNICA DE BOTÃO SINALIZADOR LUMINOSO LED 22MM</v>
      </c>
      <c r="F835" s="56" t="str">
        <f t="shared" si="66"/>
        <v>UND</v>
      </c>
      <c r="G835">
        <f t="shared" si="62"/>
        <v>11.18</v>
      </c>
      <c r="H835">
        <f t="shared" si="63"/>
        <v>8.39</v>
      </c>
      <c r="I835">
        <f t="shared" si="64"/>
        <v>8.39</v>
      </c>
    </row>
    <row r="836" spans="1:9">
      <c r="A836" s="385">
        <v>16</v>
      </c>
      <c r="B836" s="247" t="s">
        <v>1642</v>
      </c>
      <c r="C836" s="227"/>
      <c r="D836" s="247"/>
      <c r="E836" s="56" t="str">
        <f t="shared" si="65"/>
        <v>OUTRAS INSTALAÇÕES</v>
      </c>
      <c r="F836" s="56" t="str">
        <f t="shared" si="66"/>
        <v/>
      </c>
      <c r="G836">
        <f t="shared" si="62"/>
        <v>0</v>
      </c>
      <c r="H836">
        <f t="shared" si="63"/>
        <v>0</v>
      </c>
      <c r="I836">
        <f t="shared" si="64"/>
        <v>0</v>
      </c>
    </row>
    <row r="837" spans="1:9">
      <c r="A837" s="385">
        <v>1601</v>
      </c>
      <c r="B837" s="247" t="s">
        <v>1643</v>
      </c>
      <c r="C837" s="227"/>
      <c r="D837" s="247"/>
      <c r="E837" s="56" t="str">
        <f t="shared" si="65"/>
        <v>INSTALAÇÃO DE TELEFONE</v>
      </c>
      <c r="F837" s="56" t="str">
        <f t="shared" si="66"/>
        <v/>
      </c>
      <c r="G837">
        <f t="shared" si="62"/>
        <v>0</v>
      </c>
      <c r="H837">
        <f t="shared" si="63"/>
        <v>0</v>
      </c>
      <c r="I837">
        <f t="shared" si="64"/>
        <v>0</v>
      </c>
    </row>
    <row r="838" spans="1:9" ht="45">
      <c r="A838" s="385">
        <v>160105</v>
      </c>
      <c r="B838" s="247" t="s">
        <v>1644</v>
      </c>
      <c r="C838" s="227" t="s">
        <v>115</v>
      </c>
      <c r="D838" s="247">
        <v>1546.28</v>
      </c>
      <c r="E838" s="56" t="str">
        <f t="shared" si="65"/>
        <v>CAIXA DE TELEFONE EM CHAPA DE AÇO PADRÃO TELEBRAS N. 6, 1200X1200X150 MM, COM FUNDO DE MADEIRA</v>
      </c>
      <c r="F838" s="56" t="str">
        <f t="shared" si="66"/>
        <v>UND</v>
      </c>
      <c r="G838">
        <f t="shared" si="62"/>
        <v>2060.42</v>
      </c>
      <c r="H838">
        <f t="shared" si="63"/>
        <v>1546.28</v>
      </c>
      <c r="I838">
        <f t="shared" si="64"/>
        <v>1546.28</v>
      </c>
    </row>
    <row r="839" spans="1:9" ht="60">
      <c r="A839" s="385">
        <v>160106</v>
      </c>
      <c r="B839" s="247" t="s">
        <v>1645</v>
      </c>
      <c r="C839" s="227" t="s">
        <v>115</v>
      </c>
      <c r="D839" s="247">
        <v>525.79999999999995</v>
      </c>
      <c r="E839" s="56" t="str">
        <f t="shared" si="65"/>
        <v>ATERRAMENTO COM HASTE DE TERRA 5/8"X2.40M, CABO DE COBRE NÚ 6MM2 EM CAIXA DE CONCRETO DE DIMENSÕES INTERNAS DE 30X30X30CM</v>
      </c>
      <c r="F839" s="56" t="str">
        <f t="shared" si="66"/>
        <v>UND</v>
      </c>
      <c r="G839">
        <f t="shared" si="62"/>
        <v>700.63</v>
      </c>
      <c r="H839">
        <f t="shared" si="63"/>
        <v>525.79999999999995</v>
      </c>
      <c r="I839">
        <f t="shared" si="64"/>
        <v>525.79999999999995</v>
      </c>
    </row>
    <row r="840" spans="1:9" ht="30">
      <c r="A840" s="385">
        <v>160108</v>
      </c>
      <c r="B840" s="247" t="s">
        <v>1646</v>
      </c>
      <c r="C840" s="227" t="s">
        <v>115</v>
      </c>
      <c r="D840" s="247">
        <v>155.71</v>
      </c>
      <c r="E840" s="56" t="str">
        <f t="shared" si="65"/>
        <v>CAIXA DE TELEFONE EM CHAPA DE AÇO PADRÃO TELEBRAS DO TIPO CIE-2 200X200X120MM</v>
      </c>
      <c r="F840" s="56" t="str">
        <f t="shared" si="66"/>
        <v>UND</v>
      </c>
      <c r="G840">
        <f t="shared" ref="G840:G903" si="67">ROUND(H840*(1+$G$1),2)</f>
        <v>207.48</v>
      </c>
      <c r="H840">
        <f t="shared" ref="H840:H903" si="68">I840</f>
        <v>155.71</v>
      </c>
      <c r="I840">
        <f t="shared" ref="I840:I903" si="69">ROUND(D840/(1+$E$1),2)</f>
        <v>155.71</v>
      </c>
    </row>
    <row r="841" spans="1:9" ht="30">
      <c r="A841" s="385">
        <v>160110</v>
      </c>
      <c r="B841" s="247" t="s">
        <v>1647</v>
      </c>
      <c r="C841" s="227" t="s">
        <v>115</v>
      </c>
      <c r="D841" s="247">
        <v>438.05</v>
      </c>
      <c r="E841" s="56" t="str">
        <f t="shared" si="65"/>
        <v>CAIXA DE TELEFONE EM CHAPA DE AÇO PADRÃO TELEBRAS DO TIPO CIE-4 600X600X120 MM</v>
      </c>
      <c r="F841" s="56" t="str">
        <f t="shared" si="66"/>
        <v>UND</v>
      </c>
      <c r="G841">
        <f t="shared" si="67"/>
        <v>583.70000000000005</v>
      </c>
      <c r="H841">
        <f t="shared" si="68"/>
        <v>438.05</v>
      </c>
      <c r="I841">
        <f t="shared" si="69"/>
        <v>438.05</v>
      </c>
    </row>
    <row r="842" spans="1:9" ht="60">
      <c r="A842" s="385">
        <v>160111</v>
      </c>
      <c r="B842" s="247" t="s">
        <v>1648</v>
      </c>
      <c r="C842" s="227" t="s">
        <v>115</v>
      </c>
      <c r="D842" s="247">
        <v>1078.79</v>
      </c>
      <c r="E842" s="56" t="str">
        <f t="shared" si="65"/>
        <v>CAIXA PARA TELEFONE PADRÃO TELEMAR, DIM. 1070 X 520 X 500 MM, COM TAMPA DE FERRO TIPO R2, ASSENTADA COM ARGAMASSA DE CIMENTO, CAL E AREIA</v>
      </c>
      <c r="F842" s="56" t="str">
        <f t="shared" si="66"/>
        <v>UND</v>
      </c>
      <c r="G842">
        <f t="shared" si="67"/>
        <v>1437.49</v>
      </c>
      <c r="H842">
        <f t="shared" si="68"/>
        <v>1078.79</v>
      </c>
      <c r="I842">
        <f t="shared" si="69"/>
        <v>1078.79</v>
      </c>
    </row>
    <row r="843" spans="1:9" ht="30">
      <c r="A843" s="385">
        <v>160115</v>
      </c>
      <c r="B843" s="247" t="s">
        <v>1649</v>
      </c>
      <c r="C843" s="227" t="s">
        <v>112</v>
      </c>
      <c r="D843" s="247">
        <v>27.26</v>
      </c>
      <c r="E843" s="56" t="str">
        <f t="shared" si="65"/>
        <v>CABO TELEFÔNICO CI, DIÂMETRO DO CONDUTOR 50MM, 30 PARES</v>
      </c>
      <c r="F843" s="56" t="str">
        <f t="shared" si="66"/>
        <v>M</v>
      </c>
      <c r="G843">
        <f t="shared" si="67"/>
        <v>36.32</v>
      </c>
      <c r="H843">
        <f t="shared" si="68"/>
        <v>27.26</v>
      </c>
      <c r="I843">
        <f t="shared" si="69"/>
        <v>27.26</v>
      </c>
    </row>
    <row r="844" spans="1:9">
      <c r="A844" s="385">
        <v>160120</v>
      </c>
      <c r="B844" s="247" t="s">
        <v>1650</v>
      </c>
      <c r="C844" s="227" t="s">
        <v>115</v>
      </c>
      <c r="D844" s="247">
        <v>72.89</v>
      </c>
      <c r="E844" s="56" t="str">
        <f t="shared" si="65"/>
        <v>TOMADA PARA TELEFONE COM CONECTOR RJ 11</v>
      </c>
      <c r="F844" s="56" t="str">
        <f t="shared" si="66"/>
        <v>UND</v>
      </c>
      <c r="G844">
        <f t="shared" si="67"/>
        <v>97.13</v>
      </c>
      <c r="H844">
        <f t="shared" si="68"/>
        <v>72.89</v>
      </c>
      <c r="I844">
        <f t="shared" si="69"/>
        <v>72.89</v>
      </c>
    </row>
    <row r="845" spans="1:9" ht="30">
      <c r="A845" s="385">
        <v>160121</v>
      </c>
      <c r="B845" s="247" t="s">
        <v>26338</v>
      </c>
      <c r="C845" s="227" t="s">
        <v>115</v>
      </c>
      <c r="D845" s="247">
        <v>780.93</v>
      </c>
      <c r="E845" s="56" t="str">
        <f t="shared" si="65"/>
        <v>CAIXA DE TELEFONE EM CHAPA DE AÇO PADRÃO TELEBRAS DO TIPO CIE-5 800X800X120 MM</v>
      </c>
      <c r="F845" s="56" t="str">
        <f t="shared" si="66"/>
        <v>UND</v>
      </c>
      <c r="G845">
        <f t="shared" si="67"/>
        <v>1040.5899999999999</v>
      </c>
      <c r="H845">
        <f t="shared" si="68"/>
        <v>780.93</v>
      </c>
      <c r="I845">
        <f t="shared" si="69"/>
        <v>780.93</v>
      </c>
    </row>
    <row r="846" spans="1:9" ht="30">
      <c r="A846" s="385">
        <v>160122</v>
      </c>
      <c r="B846" s="247" t="s">
        <v>26339</v>
      </c>
      <c r="C846" s="227" t="s">
        <v>115</v>
      </c>
      <c r="D846" s="247">
        <v>1619.66</v>
      </c>
      <c r="E846" s="56" t="str">
        <f t="shared" si="65"/>
        <v>CAIXA DE TELEFONE EM CHAPA DE AÇO PADRÃO TELEBRAS DO TIPO CIE-6 1200X1200X150 MM</v>
      </c>
      <c r="F846" s="56" t="str">
        <f t="shared" si="66"/>
        <v>UND</v>
      </c>
      <c r="G846">
        <f t="shared" si="67"/>
        <v>2158.1999999999998</v>
      </c>
      <c r="H846">
        <f t="shared" si="68"/>
        <v>1619.66</v>
      </c>
      <c r="I846">
        <f t="shared" si="69"/>
        <v>1619.66</v>
      </c>
    </row>
    <row r="847" spans="1:9" ht="30">
      <c r="A847" s="385">
        <v>160123</v>
      </c>
      <c r="B847" s="247" t="s">
        <v>26340</v>
      </c>
      <c r="C847" s="227" t="s">
        <v>115</v>
      </c>
      <c r="D847" s="247">
        <v>2571.63</v>
      </c>
      <c r="E847" s="56" t="str">
        <f t="shared" si="65"/>
        <v>CAIXA DE TELEFONE EM CHAPA DE AÇO PADRÃO TELEBRAS DO TIPO CIE-7 1500X1500X150 MM</v>
      </c>
      <c r="F847" s="56" t="str">
        <f t="shared" si="66"/>
        <v>UND</v>
      </c>
      <c r="G847">
        <f t="shared" si="67"/>
        <v>3426.7</v>
      </c>
      <c r="H847">
        <f t="shared" si="68"/>
        <v>2571.63</v>
      </c>
      <c r="I847">
        <f t="shared" si="69"/>
        <v>2571.63</v>
      </c>
    </row>
    <row r="848" spans="1:9" ht="30">
      <c r="A848" s="385">
        <v>160124</v>
      </c>
      <c r="B848" s="247" t="s">
        <v>26341</v>
      </c>
      <c r="C848" s="227" t="s">
        <v>112</v>
      </c>
      <c r="D848" s="247">
        <v>21.1</v>
      </c>
      <c r="E848" s="56" t="str">
        <f t="shared" si="65"/>
        <v>CABO TELEFÔNICO CI, DIÂMETRO DO CONDUTOR 50MM, 20 PARES</v>
      </c>
      <c r="F848" s="56" t="str">
        <f t="shared" si="66"/>
        <v>M</v>
      </c>
      <c r="G848">
        <f t="shared" si="67"/>
        <v>28.12</v>
      </c>
      <c r="H848">
        <f t="shared" si="68"/>
        <v>21.1</v>
      </c>
      <c r="I848">
        <f t="shared" si="69"/>
        <v>21.1</v>
      </c>
    </row>
    <row r="849" spans="1:9" ht="30">
      <c r="A849" s="385">
        <v>160125</v>
      </c>
      <c r="B849" s="247" t="s">
        <v>26342</v>
      </c>
      <c r="C849" s="227" t="s">
        <v>112</v>
      </c>
      <c r="D849" s="247">
        <v>94.96</v>
      </c>
      <c r="E849" s="56" t="str">
        <f t="shared" si="65"/>
        <v>CABO TELEFÔNICO CI, DIÂMETRO DO CONDUTOR 50MM, 100 PARES</v>
      </c>
      <c r="F849" s="56" t="str">
        <f t="shared" si="66"/>
        <v>M</v>
      </c>
      <c r="G849">
        <f t="shared" si="67"/>
        <v>126.53</v>
      </c>
      <c r="H849">
        <f t="shared" si="68"/>
        <v>94.96</v>
      </c>
      <c r="I849">
        <f t="shared" si="69"/>
        <v>94.96</v>
      </c>
    </row>
    <row r="850" spans="1:9" ht="30">
      <c r="A850" s="384">
        <v>160126</v>
      </c>
      <c r="B850" s="246" t="s">
        <v>26343</v>
      </c>
      <c r="C850" s="227" t="s">
        <v>112</v>
      </c>
      <c r="D850" s="247">
        <v>42.75</v>
      </c>
      <c r="E850" s="56" t="str">
        <f t="shared" si="65"/>
        <v>CABO TELEFÔNICO CI, DIÂMETRO DO CONDUTOR 50MM, 50 PARES</v>
      </c>
      <c r="F850" s="56" t="str">
        <f t="shared" si="66"/>
        <v>M</v>
      </c>
      <c r="G850">
        <f t="shared" si="67"/>
        <v>56.96</v>
      </c>
      <c r="H850">
        <f t="shared" si="68"/>
        <v>42.75</v>
      </c>
      <c r="I850">
        <f t="shared" si="69"/>
        <v>42.75</v>
      </c>
    </row>
    <row r="851" spans="1:9">
      <c r="A851" s="385">
        <v>1602</v>
      </c>
      <c r="B851" s="247" t="s">
        <v>1651</v>
      </c>
      <c r="C851" s="227"/>
      <c r="D851" s="629"/>
      <c r="E851" s="56" t="str">
        <f t="shared" si="65"/>
        <v>INSTALAÇÃO DE GÁS</v>
      </c>
      <c r="F851" s="56" t="str">
        <f t="shared" si="66"/>
        <v/>
      </c>
      <c r="G851">
        <f t="shared" si="67"/>
        <v>0</v>
      </c>
      <c r="H851">
        <f t="shared" si="68"/>
        <v>0</v>
      </c>
      <c r="I851">
        <f t="shared" si="69"/>
        <v>0</v>
      </c>
    </row>
    <row r="852" spans="1:9" ht="90">
      <c r="A852" s="385">
        <v>160207</v>
      </c>
      <c r="B852" s="247" t="s">
        <v>12271</v>
      </c>
      <c r="C852" s="227" t="s">
        <v>115</v>
      </c>
      <c r="D852" s="247">
        <v>8642.65</v>
      </c>
      <c r="E852" s="56" t="str">
        <f t="shared" si="65"/>
        <v>ABRIGO DE GÁS PARA 2 CILINDROS 45 KG, EXEC. EM ALV. BLOCO CONC CHEIO,DIM 1,50X0.85X2.10M, INCLUSIVE CILINDROS E REDE INTERNA DO ABRIGO COMPREENDENDO TUBOS E VÁLVULAS DE ESFERA QUE INTERLIGAM OS CILINDROS</v>
      </c>
      <c r="F852" s="56" t="str">
        <f t="shared" si="66"/>
        <v>UND</v>
      </c>
      <c r="G852">
        <f t="shared" si="67"/>
        <v>11516.33</v>
      </c>
      <c r="H852">
        <f t="shared" si="68"/>
        <v>8642.65</v>
      </c>
      <c r="I852">
        <f t="shared" si="69"/>
        <v>8642.65</v>
      </c>
    </row>
    <row r="853" spans="1:9" ht="75">
      <c r="A853" s="385">
        <v>160208</v>
      </c>
      <c r="B853" s="247" t="s">
        <v>1652</v>
      </c>
      <c r="C853" s="227" t="s">
        <v>115</v>
      </c>
      <c r="D853" s="247">
        <v>15434.89</v>
      </c>
      <c r="E853" s="56" t="str">
        <f t="shared" si="65"/>
        <v>ABRIGO DE GÁS PARA 4 CILINDROS 45KG , EXEC. EM ALV BLOCO CONCRETO, DIM.4.05X0,85X2.10M, INCLUSIVE CILINDROS E REDE INTERNA DO ABRIGO COMPREENDENDO TUBOS E VÁLVULAS DE ESFERA QUE INTERLIGAM OS CILINDROS</v>
      </c>
      <c r="F853" s="56" t="str">
        <f t="shared" si="66"/>
        <v>UND</v>
      </c>
      <c r="G853">
        <f t="shared" si="67"/>
        <v>20566.990000000002</v>
      </c>
      <c r="H853">
        <f t="shared" si="68"/>
        <v>15434.89</v>
      </c>
      <c r="I853">
        <f t="shared" si="69"/>
        <v>15434.89</v>
      </c>
    </row>
    <row r="854" spans="1:9">
      <c r="A854" s="385">
        <v>1603</v>
      </c>
      <c r="B854" s="247" t="s">
        <v>1653</v>
      </c>
      <c r="C854" s="227"/>
      <c r="D854" s="247"/>
      <c r="E854" s="56" t="str">
        <f t="shared" si="65"/>
        <v>INSTALAÇÃO DE PÁRA-RAIO</v>
      </c>
      <c r="F854" s="56" t="str">
        <f t="shared" si="66"/>
        <v/>
      </c>
      <c r="G854">
        <f t="shared" si="67"/>
        <v>0</v>
      </c>
      <c r="H854">
        <f t="shared" si="68"/>
        <v>0</v>
      </c>
      <c r="I854">
        <f t="shared" si="69"/>
        <v>0</v>
      </c>
    </row>
    <row r="855" spans="1:9" ht="45">
      <c r="A855" s="530">
        <v>160303</v>
      </c>
      <c r="B855" s="247" t="s">
        <v>1654</v>
      </c>
      <c r="C855" s="227" t="s">
        <v>115</v>
      </c>
      <c r="D855" s="247">
        <v>484.75</v>
      </c>
      <c r="E855" s="56" t="str">
        <f t="shared" si="65"/>
        <v>ATERRAMENTO COM HASTE TERRA 5/8" X 2.40, CABO DE COBRE NU 6MM2, INCLUSIVE CAIXA DE CONCRETO 30 X 30 CM</v>
      </c>
      <c r="F855" s="56" t="str">
        <f t="shared" si="66"/>
        <v>UND</v>
      </c>
      <c r="G855">
        <f t="shared" si="67"/>
        <v>645.92999999999995</v>
      </c>
      <c r="H855">
        <f t="shared" si="68"/>
        <v>484.75</v>
      </c>
      <c r="I855">
        <f t="shared" si="69"/>
        <v>484.75</v>
      </c>
    </row>
    <row r="856" spans="1:9" ht="75">
      <c r="A856" s="385">
        <v>160304</v>
      </c>
      <c r="B856" s="247" t="s">
        <v>1655</v>
      </c>
      <c r="C856" s="227" t="s">
        <v>115</v>
      </c>
      <c r="D856" s="247">
        <v>890.3</v>
      </c>
      <c r="E856" s="56" t="str">
        <f t="shared" si="65"/>
        <v>PÁRA-RAIOS TIPO FRANKLIM INCLUINDO BASE DE FIXAÇÃO, CONJUNTO DE CONTRAVENTAGEM C/ABRAÇADEIRA P/3 ESTAIS EM TUBO E DEMAIS ACESSÓRIOS C/EXCEÇÃO DO CABO DE COBRE DE DESCIDA E SUPORTES ISOLADORES</v>
      </c>
      <c r="F856" s="56" t="str">
        <f t="shared" si="66"/>
        <v>UND</v>
      </c>
      <c r="G856">
        <f t="shared" si="67"/>
        <v>1186.32</v>
      </c>
      <c r="H856">
        <f t="shared" si="68"/>
        <v>890.3</v>
      </c>
      <c r="I856">
        <f t="shared" si="69"/>
        <v>890.3</v>
      </c>
    </row>
    <row r="857" spans="1:9" ht="45">
      <c r="A857" s="385">
        <v>160305</v>
      </c>
      <c r="B857" s="247" t="s">
        <v>1656</v>
      </c>
      <c r="C857" s="227" t="s">
        <v>112</v>
      </c>
      <c r="D857" s="247">
        <v>98.69</v>
      </c>
      <c r="E857" s="56" t="str">
        <f t="shared" si="65"/>
        <v>CONDUTOR DE COBRE NÚ, SEÇÃO DE 35MM2, INCLUSIVE SUPORTES ISOLADORES E ACESSÓRIOS DE FIXAÇÃO, CONFORME PROJETO</v>
      </c>
      <c r="F857" s="56" t="str">
        <f t="shared" si="66"/>
        <v>M</v>
      </c>
      <c r="G857">
        <f t="shared" si="67"/>
        <v>131.5</v>
      </c>
      <c r="H857">
        <f t="shared" si="68"/>
        <v>98.69</v>
      </c>
      <c r="I857">
        <f t="shared" si="69"/>
        <v>98.69</v>
      </c>
    </row>
    <row r="858" spans="1:9" ht="45">
      <c r="A858" s="385">
        <v>160308</v>
      </c>
      <c r="B858" s="247" t="s">
        <v>1657</v>
      </c>
      <c r="C858" s="227" t="s">
        <v>112</v>
      </c>
      <c r="D858" s="247">
        <v>78.03</v>
      </c>
      <c r="E858" s="56" t="str">
        <f t="shared" si="65"/>
        <v>CABO CONDUTOR DE COBRE ELETROLÍTICO NU, TEMPERA MEIO DURA, ENCORDOAMENTO CLASSE 2, PARA ATERRAMENTO, DIAM. 50MM2</v>
      </c>
      <c r="F858" s="56" t="str">
        <f t="shared" si="66"/>
        <v>M</v>
      </c>
      <c r="G858">
        <f t="shared" si="67"/>
        <v>103.97</v>
      </c>
      <c r="H858">
        <f t="shared" si="68"/>
        <v>78.03</v>
      </c>
      <c r="I858">
        <f t="shared" si="69"/>
        <v>78.03</v>
      </c>
    </row>
    <row r="859" spans="1:9" ht="75">
      <c r="A859" s="385">
        <v>160309</v>
      </c>
      <c r="B859" s="247" t="s">
        <v>18146</v>
      </c>
      <c r="C859" s="227" t="s">
        <v>115</v>
      </c>
      <c r="D859" s="247">
        <v>129.47999999999999</v>
      </c>
      <c r="E859" s="56" t="str">
        <f t="shared" si="65"/>
        <v>TERMINAL AÉREO EM LATÃO (MINICAPTOR), COM CONECTOR E FIXAÇÃO HORIZONTAL 250MM X 10MM, REF. TEL-2024, INCLUSIVE VEDAÇÃO DOS FUROS COM POLIURETANO REF. TEL 5905, MARCA DE REF. TERMOTÉCNICA OU EQUIVALENTE</v>
      </c>
      <c r="F859" s="56" t="str">
        <f t="shared" si="66"/>
        <v>UND</v>
      </c>
      <c r="G859">
        <f t="shared" si="67"/>
        <v>172.53</v>
      </c>
      <c r="H859">
        <f t="shared" si="68"/>
        <v>129.47999999999999</v>
      </c>
      <c r="I859">
        <f t="shared" si="69"/>
        <v>129.47999999999999</v>
      </c>
    </row>
    <row r="860" spans="1:9" ht="45">
      <c r="A860" s="385">
        <v>160310</v>
      </c>
      <c r="B860" s="247" t="s">
        <v>1658</v>
      </c>
      <c r="C860" s="227" t="s">
        <v>115</v>
      </c>
      <c r="D860" s="247">
        <v>65.73</v>
      </c>
      <c r="E860" s="56" t="str">
        <f t="shared" si="65"/>
        <v>CONECTOR DE MEDIÇÃO EM LATÃO COM 2 PARAFUSOS PARA CABOS DE 16 A 50 MM2, REF. TEL-562, TERMOTÉCNICA OU EQUIVALENTE</v>
      </c>
      <c r="F860" s="56" t="str">
        <f t="shared" si="66"/>
        <v>UND</v>
      </c>
      <c r="G860">
        <f t="shared" si="67"/>
        <v>87.59</v>
      </c>
      <c r="H860">
        <f t="shared" si="68"/>
        <v>65.73</v>
      </c>
      <c r="I860">
        <f t="shared" si="69"/>
        <v>65.73</v>
      </c>
    </row>
    <row r="861" spans="1:9" ht="30">
      <c r="A861" s="385">
        <v>160311</v>
      </c>
      <c r="B861" s="247" t="s">
        <v>1590</v>
      </c>
      <c r="C861" s="227" t="s">
        <v>115</v>
      </c>
      <c r="D861" s="247">
        <v>244.36</v>
      </c>
      <c r="E861" s="56" t="str">
        <f t="shared" si="65"/>
        <v>HASTE DE TERRA TIPO COPPERWELD - 5/8" X 2.40M</v>
      </c>
      <c r="F861" s="56" t="str">
        <f t="shared" si="66"/>
        <v>UND</v>
      </c>
      <c r="G861">
        <f t="shared" si="67"/>
        <v>325.61</v>
      </c>
      <c r="H861">
        <f t="shared" si="68"/>
        <v>244.36</v>
      </c>
      <c r="I861">
        <f t="shared" si="69"/>
        <v>244.36</v>
      </c>
    </row>
    <row r="862" spans="1:9" ht="75">
      <c r="A862" s="385">
        <v>160312</v>
      </c>
      <c r="B862" s="247" t="s">
        <v>1659</v>
      </c>
      <c r="C862" s="227" t="s">
        <v>115</v>
      </c>
      <c r="D862" s="629">
        <v>47.06</v>
      </c>
      <c r="E862" s="56" t="str">
        <f t="shared" si="65"/>
        <v>KIT COMPLETO PARA SOLDA EXOTÉRMICA (MOLDE HCL 5/8" REF: TEL905611 / CARTUCHO N° 115 REF: TEL 909115 / ALICATE Z 201 REF: TEL 998201), MARCA DE REFERÊNCIA TERMOTÉCNICA OU EQUIVALENTE</v>
      </c>
      <c r="F862" s="56" t="str">
        <f t="shared" si="66"/>
        <v>UND</v>
      </c>
      <c r="G862">
        <f t="shared" si="67"/>
        <v>62.71</v>
      </c>
      <c r="H862">
        <f t="shared" si="68"/>
        <v>47.06</v>
      </c>
      <c r="I862">
        <f t="shared" si="69"/>
        <v>47.06</v>
      </c>
    </row>
    <row r="863" spans="1:9" ht="90">
      <c r="A863" s="385">
        <v>160313</v>
      </c>
      <c r="B863" s="247" t="s">
        <v>1660</v>
      </c>
      <c r="C863" s="227" t="s">
        <v>115</v>
      </c>
      <c r="D863" s="629">
        <v>59.73</v>
      </c>
      <c r="E863" s="56" t="str">
        <f t="shared" si="65"/>
        <v>FIXADOR UNIVERSAL LATÃO ESTANHADO P/ CABOS 16 A 70 MM2 REF. 5024, INCL. PARAFUSO SEXTAVADO M6X45MM, ARRUELA LISA 1/4", BUCHA Nº8, VEDAÇÃO DOS FUROS C/ POLIURETANO REF. 5905, MARCA DE REF. TERMOTÉCNICA OU EQUIVALENTE</v>
      </c>
      <c r="F863" s="56" t="str">
        <f t="shared" si="66"/>
        <v>UND</v>
      </c>
      <c r="G863">
        <f t="shared" si="67"/>
        <v>79.59</v>
      </c>
      <c r="H863">
        <f t="shared" si="68"/>
        <v>59.73</v>
      </c>
      <c r="I863">
        <f t="shared" si="69"/>
        <v>59.73</v>
      </c>
    </row>
    <row r="864" spans="1:9" ht="90">
      <c r="A864" s="385">
        <v>160314</v>
      </c>
      <c r="B864" s="247" t="s">
        <v>1661</v>
      </c>
      <c r="C864" s="227" t="s">
        <v>115</v>
      </c>
      <c r="D864" s="629">
        <v>928.03</v>
      </c>
      <c r="E864" s="56" t="str">
        <f t="shared" si="65"/>
        <v>MASTRO SIMPLES 3MX1.1/2", UMA DESCIDA, INCL. BASE DE FIXAÇÃO, CAPTOR, CONJ.DE CONTRAVENTAGEM C/ABRAÇADEIRA P/3 ESTAIS EM TUBO E DEMAIS ACESSÓRIOS, EXCL. CABO DE COBRE DE DESCIDA E SUPORTES ISOLADORES, REF.TERMOTÉCNICA OU EQUIV.</v>
      </c>
      <c r="F864" s="56" t="str">
        <f t="shared" si="66"/>
        <v>UND</v>
      </c>
      <c r="G864">
        <f t="shared" si="67"/>
        <v>1236.5999999999999</v>
      </c>
      <c r="H864">
        <f t="shared" si="68"/>
        <v>928.03</v>
      </c>
      <c r="I864">
        <f t="shared" si="69"/>
        <v>928.03</v>
      </c>
    </row>
    <row r="865" spans="1:9" ht="90">
      <c r="A865" s="385">
        <v>160315</v>
      </c>
      <c r="B865" s="247" t="s">
        <v>1662</v>
      </c>
      <c r="C865" s="227" t="s">
        <v>115</v>
      </c>
      <c r="D865" s="247">
        <v>1279.78</v>
      </c>
      <c r="E865" s="56" t="str">
        <f t="shared" si="65"/>
        <v>MASTRO TELESCÓPICO 5MX2", UMA DESCIDA, INCL. BASE DE FIXAÇÃO, CAPTOR, CONJ.DE CONTRAVENTAGEM C/ABRAÇADEIRA P/3 ESTAIS EM TUBO E DEMAIS ACESSÓRIOS EXCL. CABO DE COBRE DE DESCIDA E SUPORTES ISOLADORES, REF. TERMOTÉCNICA OU EQUIV.</v>
      </c>
      <c r="F865" s="56" t="str">
        <f t="shared" si="66"/>
        <v>UND</v>
      </c>
      <c r="G865">
        <f t="shared" si="67"/>
        <v>1705.31</v>
      </c>
      <c r="H865">
        <f t="shared" si="68"/>
        <v>1279.78</v>
      </c>
      <c r="I865">
        <f t="shared" si="69"/>
        <v>1279.78</v>
      </c>
    </row>
    <row r="866" spans="1:9" ht="60">
      <c r="A866" s="385">
        <v>160316</v>
      </c>
      <c r="B866" s="247" t="s">
        <v>1663</v>
      </c>
      <c r="C866" s="227" t="s">
        <v>115</v>
      </c>
      <c r="D866" s="247">
        <v>93.13</v>
      </c>
      <c r="E866" s="56" t="str">
        <f t="shared" si="65"/>
        <v>CAIXA DE INSPEÇÃO EM PVC, DIÂMETRO 300 MM, REF TEL-552, MARCA DE REFERÊNCIA TERMOTÉCNICA OU EQUIVALENTE, INCLUSIVE ESCAVAÇÃO E REATERRO</v>
      </c>
      <c r="F866" s="56" t="str">
        <f t="shared" si="66"/>
        <v>UND</v>
      </c>
      <c r="G866">
        <f t="shared" si="67"/>
        <v>124.1</v>
      </c>
      <c r="H866">
        <f t="shared" si="68"/>
        <v>93.13</v>
      </c>
      <c r="I866">
        <f t="shared" si="69"/>
        <v>93.13</v>
      </c>
    </row>
    <row r="867" spans="1:9" ht="45">
      <c r="A867" s="385">
        <v>160317</v>
      </c>
      <c r="B867" s="247" t="s">
        <v>1664</v>
      </c>
      <c r="C867" s="227" t="s">
        <v>112</v>
      </c>
      <c r="D867" s="247">
        <v>78.03</v>
      </c>
      <c r="E867" s="56" t="str">
        <f t="shared" si="65"/>
        <v>CABO DE COBRE NÚ 50MM2, REF. TEL 5750, MARCA DE REFERÊNCIA TERMOTÉCNICA OU EQUIVALENTE</v>
      </c>
      <c r="F867" s="56" t="str">
        <f t="shared" si="66"/>
        <v>M</v>
      </c>
      <c r="G867">
        <f t="shared" si="67"/>
        <v>103.97</v>
      </c>
      <c r="H867">
        <f t="shared" si="68"/>
        <v>78.03</v>
      </c>
      <c r="I867">
        <f t="shared" si="69"/>
        <v>78.03</v>
      </c>
    </row>
    <row r="868" spans="1:9" ht="45">
      <c r="A868" s="384">
        <v>160318</v>
      </c>
      <c r="B868" s="246" t="s">
        <v>1665</v>
      </c>
      <c r="C868" s="227" t="s">
        <v>112</v>
      </c>
      <c r="D868" s="247">
        <v>50.26</v>
      </c>
      <c r="E868" s="56" t="str">
        <f t="shared" si="65"/>
        <v>CABO DE COBRE NÚ 35MM2, REF. TEL 5735, MARCA DE REFERÊNCIA TERMOTÉCNICA OU EQUIVALENTE</v>
      </c>
      <c r="F868" s="56" t="str">
        <f t="shared" si="66"/>
        <v>M</v>
      </c>
      <c r="G868">
        <f t="shared" si="67"/>
        <v>66.97</v>
      </c>
      <c r="H868">
        <f t="shared" si="68"/>
        <v>50.26</v>
      </c>
      <c r="I868">
        <f t="shared" si="69"/>
        <v>50.26</v>
      </c>
    </row>
    <row r="869" spans="1:9" ht="75">
      <c r="A869" s="385">
        <v>160319</v>
      </c>
      <c r="B869" s="247" t="s">
        <v>1666</v>
      </c>
      <c r="C869" s="227" t="s">
        <v>115</v>
      </c>
      <c r="D869" s="247">
        <v>11.27</v>
      </c>
      <c r="E869" s="56" t="str">
        <f t="shared" si="65"/>
        <v>PRESILHA DE LATÃO REF. 744, INCLUSIVE PARAFUSO FENDA DN 4,2X32MM E BUCHA NYLON DN 6MM E VEDAÇÃO DOS FUROS COM POLIURETANO REF. 5905, MARCA DE REF. TERMOTÉCNICA OU EQUIVALENTE</v>
      </c>
      <c r="F869" s="56" t="str">
        <f t="shared" si="66"/>
        <v>UND</v>
      </c>
      <c r="G869">
        <f t="shared" si="67"/>
        <v>15.02</v>
      </c>
      <c r="H869">
        <f t="shared" si="68"/>
        <v>11.27</v>
      </c>
      <c r="I869">
        <f t="shared" si="69"/>
        <v>11.27</v>
      </c>
    </row>
    <row r="870" spans="1:9" ht="60">
      <c r="A870" s="385">
        <v>160321</v>
      </c>
      <c r="B870" s="247" t="s">
        <v>1667</v>
      </c>
      <c r="C870" s="227" t="s">
        <v>115</v>
      </c>
      <c r="D870" s="629">
        <v>139.83000000000001</v>
      </c>
      <c r="E870" s="56" t="str">
        <f t="shared" si="65"/>
        <v>TAMPA REFORÇADA EM FERRO FUNDIDO COM ESCOTILHA TEL 536, INCLUSIVE ASSENTAMENTO, MARCA DE REFERÊNCIA TERMOTÉCNICA OU EQUIVALENTE</v>
      </c>
      <c r="F870" s="56" t="str">
        <f t="shared" si="66"/>
        <v>UND</v>
      </c>
      <c r="G870">
        <f t="shared" si="67"/>
        <v>186.32</v>
      </c>
      <c r="H870">
        <f t="shared" si="68"/>
        <v>139.83000000000001</v>
      </c>
      <c r="I870">
        <f t="shared" si="69"/>
        <v>139.83000000000001</v>
      </c>
    </row>
    <row r="871" spans="1:9" ht="45">
      <c r="A871" s="385">
        <v>160322</v>
      </c>
      <c r="B871" s="247" t="s">
        <v>1668</v>
      </c>
      <c r="C871" s="227" t="s">
        <v>115</v>
      </c>
      <c r="D871" s="247">
        <v>6.38</v>
      </c>
      <c r="E871" s="56" t="str">
        <f t="shared" si="65"/>
        <v>ABRAÇADEIRA TIPO "D" COM CUNHA, DIÂMETRO 1", REF. TEL-095, MARCA DE REFERÊNCIA TERMOTÉCNICA OU EQUIVALENTE</v>
      </c>
      <c r="F871" s="56" t="str">
        <f t="shared" si="66"/>
        <v>UND</v>
      </c>
      <c r="G871">
        <f t="shared" si="67"/>
        <v>8.5</v>
      </c>
      <c r="H871">
        <f t="shared" si="68"/>
        <v>6.38</v>
      </c>
      <c r="I871">
        <f t="shared" si="69"/>
        <v>6.38</v>
      </c>
    </row>
    <row r="872" spans="1:9" ht="45">
      <c r="A872" s="385">
        <v>160323</v>
      </c>
      <c r="B872" s="247" t="s">
        <v>1669</v>
      </c>
      <c r="C872" s="227" t="s">
        <v>115</v>
      </c>
      <c r="D872" s="247">
        <v>12.39</v>
      </c>
      <c r="E872" s="56" t="str">
        <f t="shared" si="65"/>
        <v>TAMPÃO PARA ELETRODUTO 1", REF. TEL-5533, MARCA DE REFERÊNCIA TERMOTÉCNICA OU EQUIVALENTE</v>
      </c>
      <c r="F872" s="56" t="str">
        <f t="shared" si="66"/>
        <v>UND</v>
      </c>
      <c r="G872">
        <f t="shared" si="67"/>
        <v>16.510000000000002</v>
      </c>
      <c r="H872">
        <f t="shared" si="68"/>
        <v>12.39</v>
      </c>
      <c r="I872">
        <f t="shared" si="69"/>
        <v>12.39</v>
      </c>
    </row>
    <row r="873" spans="1:9" ht="75">
      <c r="A873" s="385">
        <v>160324</v>
      </c>
      <c r="B873" s="247" t="s">
        <v>1670</v>
      </c>
      <c r="C873" s="227" t="s">
        <v>115</v>
      </c>
      <c r="D873" s="629">
        <v>241.12</v>
      </c>
      <c r="E873" s="56" t="str">
        <f t="shared" si="65"/>
        <v>CAIXA DE EQUALIZAÇÃO DE POTENCIAIS PARA USO INTERNO E EXTERNO COM CINCO (5) TERMINAIS PARA ATERRAMENTO (BEP), EM POLIPROPILENO, REF. TEL-902, MARCA DE REFERÊNCIA TERMOTÉCNICA OU EQUIVALENTE</v>
      </c>
      <c r="F873" s="56" t="str">
        <f t="shared" si="66"/>
        <v>UND</v>
      </c>
      <c r="G873">
        <f t="shared" si="67"/>
        <v>321.29000000000002</v>
      </c>
      <c r="H873">
        <f t="shared" si="68"/>
        <v>241.12</v>
      </c>
      <c r="I873">
        <f t="shared" si="69"/>
        <v>241.12</v>
      </c>
    </row>
    <row r="874" spans="1:9" ht="90">
      <c r="A874" s="385">
        <v>160325</v>
      </c>
      <c r="B874" s="247" t="s">
        <v>1671</v>
      </c>
      <c r="C874" s="227" t="s">
        <v>115</v>
      </c>
      <c r="D874" s="247">
        <v>599.64</v>
      </c>
      <c r="E874" s="56" t="str">
        <f t="shared" si="65"/>
        <v>CAIXA DE EQUALIZAÇÃO DE POTENCIAIS PARA USO INTERNO E EXTERNO COM NOVE (9) TERMINAIS PARA ATERRAMENTO (BEP), EM AÇO, COM FLANGE INFERIOR E VEDAÇÃO NA PORTA, REF. TEL-903, MARCA DE REFERÊNCIA TERMOTÉCNICA OU EQUIVALENTE</v>
      </c>
      <c r="F874" s="56" t="str">
        <f t="shared" si="66"/>
        <v>UND</v>
      </c>
      <c r="G874">
        <f t="shared" si="67"/>
        <v>799.02</v>
      </c>
      <c r="H874">
        <f t="shared" si="68"/>
        <v>599.64</v>
      </c>
      <c r="I874">
        <f t="shared" si="69"/>
        <v>599.64</v>
      </c>
    </row>
    <row r="875" spans="1:9" ht="60">
      <c r="A875" s="385">
        <v>160326</v>
      </c>
      <c r="B875" s="247" t="s">
        <v>1672</v>
      </c>
      <c r="C875" s="227" t="s">
        <v>112</v>
      </c>
      <c r="D875" s="247">
        <v>40.32</v>
      </c>
      <c r="E875" s="56" t="str">
        <f t="shared" si="65"/>
        <v>BARRA CHATA EM ALUMÍNIO 7/8"X1/8" (70MM²), COM FUROS DIÂMETRO 7 MM REF. TEL-771, MARCA DE REFERÊNCIA TERMOTÉCNICA OU EQUIVALENTE</v>
      </c>
      <c r="F875" s="56" t="str">
        <f t="shared" si="66"/>
        <v>M</v>
      </c>
      <c r="G875">
        <f t="shared" si="67"/>
        <v>53.73</v>
      </c>
      <c r="H875">
        <f t="shared" si="68"/>
        <v>40.32</v>
      </c>
      <c r="I875">
        <f t="shared" si="69"/>
        <v>40.32</v>
      </c>
    </row>
    <row r="876" spans="1:9" ht="60">
      <c r="A876" s="385">
        <v>160327</v>
      </c>
      <c r="B876" s="247" t="s">
        <v>1673</v>
      </c>
      <c r="C876" s="227" t="s">
        <v>112</v>
      </c>
      <c r="D876" s="247">
        <v>41.17</v>
      </c>
      <c r="E876" s="56" t="str">
        <f t="shared" si="65"/>
        <v>BARRA CHATA EM AÇO GALVANIZADO A FOGO 7/8"X1/8" (70MM²), COM FUROS DIÂM. 7MM REF. TEL-761, MARCA DE REFERÊNCIA TERMOTÉCNICA OU EQUIVALENTE</v>
      </c>
      <c r="F876" s="56" t="str">
        <f t="shared" si="66"/>
        <v>M</v>
      </c>
      <c r="G876">
        <f t="shared" si="67"/>
        <v>54.86</v>
      </c>
      <c r="H876">
        <f t="shared" si="68"/>
        <v>41.17</v>
      </c>
      <c r="I876">
        <f t="shared" si="69"/>
        <v>41.17</v>
      </c>
    </row>
    <row r="877" spans="1:9" ht="45">
      <c r="A877" s="385">
        <v>160328</v>
      </c>
      <c r="B877" s="247" t="s">
        <v>1674</v>
      </c>
      <c r="C877" s="227" t="s">
        <v>115</v>
      </c>
      <c r="D877" s="247">
        <v>27.41</v>
      </c>
      <c r="E877" s="56" t="str">
        <f t="shared" si="65"/>
        <v>TERMINAL ESTANHADO DE 1 COMPRESSÃO 1 FURO, 35MM², REF. TEL-5135, MARCA DE REFERÊNCIA TERMOTÉCNICA OU EQUIVALENTE</v>
      </c>
      <c r="F877" s="56" t="str">
        <f t="shared" si="66"/>
        <v>UND</v>
      </c>
      <c r="G877">
        <f t="shared" si="67"/>
        <v>36.520000000000003</v>
      </c>
      <c r="H877">
        <f t="shared" si="68"/>
        <v>27.41</v>
      </c>
      <c r="I877">
        <f t="shared" si="69"/>
        <v>27.41</v>
      </c>
    </row>
    <row r="878" spans="1:9" ht="60">
      <c r="A878" s="385">
        <v>160329</v>
      </c>
      <c r="B878" s="247" t="s">
        <v>1675</v>
      </c>
      <c r="C878" s="227" t="s">
        <v>115</v>
      </c>
      <c r="D878" s="247">
        <v>20.329999999999998</v>
      </c>
      <c r="E878" s="56" t="str">
        <f t="shared" si="65"/>
        <v>CURVA 90º DE BARRA CHATA EM ALUMÍNIO 7/8"X1/8"X300MM, 70MM², REF. TEL-778, MARCA DE REFERÊNCIA TERMOTÉCNICA OU EQUIVALENTE</v>
      </c>
      <c r="F878" s="56" t="str">
        <f t="shared" si="66"/>
        <v>UND</v>
      </c>
      <c r="G878">
        <f t="shared" si="67"/>
        <v>27.09</v>
      </c>
      <c r="H878">
        <f t="shared" si="68"/>
        <v>20.329999999999998</v>
      </c>
      <c r="I878">
        <f t="shared" si="69"/>
        <v>20.329999999999998</v>
      </c>
    </row>
    <row r="879" spans="1:9" ht="75">
      <c r="A879" s="385">
        <v>160330</v>
      </c>
      <c r="B879" s="247" t="s">
        <v>1676</v>
      </c>
      <c r="C879" s="227" t="s">
        <v>115</v>
      </c>
      <c r="D879" s="247">
        <v>12.69</v>
      </c>
      <c r="E879" s="56" t="str">
        <f t="shared" si="65"/>
        <v>FIXADOR ÔMEGA EM LATÃO REF. 733, INCLUSIVE PARAFUSO FENDA DN 4,2X32MM, BUCHA NYLON DN 6MM E VEDAÇÃO DOS FUROS COM POLIURETANO REF. 5905, MARCA DE REF. TERMOTÉCNICA OU EQUIVALENTE</v>
      </c>
      <c r="F879" s="56" t="str">
        <f t="shared" si="66"/>
        <v>UND</v>
      </c>
      <c r="G879">
        <f t="shared" si="67"/>
        <v>16.91</v>
      </c>
      <c r="H879">
        <f t="shared" si="68"/>
        <v>12.69</v>
      </c>
      <c r="I879">
        <f t="shared" si="69"/>
        <v>12.69</v>
      </c>
    </row>
    <row r="880" spans="1:9" ht="45">
      <c r="A880" s="385">
        <v>160331</v>
      </c>
      <c r="B880" s="247" t="s">
        <v>1677</v>
      </c>
      <c r="C880" s="227" t="s">
        <v>115</v>
      </c>
      <c r="D880" s="247">
        <v>42.57</v>
      </c>
      <c r="E880" s="56" t="str">
        <f t="shared" si="65"/>
        <v>CORDOALHA FLEXÍVEL 25X100 MM, COM DOIS FUROS, DIÂMETRO 11 MM, REF. TEL-5701, MARCA DE REFERÊNCIA TERMOTÉCNICA OU EQUIVALENTE</v>
      </c>
      <c r="F880" s="56" t="str">
        <f t="shared" si="66"/>
        <v>UND</v>
      </c>
      <c r="G880">
        <f t="shared" si="67"/>
        <v>56.72</v>
      </c>
      <c r="H880">
        <f t="shared" si="68"/>
        <v>42.57</v>
      </c>
      <c r="I880">
        <f t="shared" si="69"/>
        <v>42.57</v>
      </c>
    </row>
    <row r="881" spans="1:9" ht="60">
      <c r="A881" s="385">
        <v>160332</v>
      </c>
      <c r="B881" s="247" t="s">
        <v>1678</v>
      </c>
      <c r="C881" s="227" t="s">
        <v>112</v>
      </c>
      <c r="D881" s="247">
        <v>37.93</v>
      </c>
      <c r="E881" s="56" t="str">
        <f t="shared" si="65"/>
        <v>FITA PERFURADA EM LATÃO NIQUELADO 20MM X 0,8MM, PARA EQUALIZAÇÃO DE POTENCIAIS, REF. TEL-750, MARCA DE REFERÊNCIA TERMOTÉCNICA OU EQUIVALENTE</v>
      </c>
      <c r="F881" s="56" t="str">
        <f t="shared" si="66"/>
        <v>M</v>
      </c>
      <c r="G881">
        <f t="shared" si="67"/>
        <v>50.54</v>
      </c>
      <c r="H881">
        <f t="shared" si="68"/>
        <v>37.93</v>
      </c>
      <c r="I881">
        <f t="shared" si="69"/>
        <v>37.93</v>
      </c>
    </row>
    <row r="882" spans="1:9" ht="75">
      <c r="A882" s="385">
        <v>160333</v>
      </c>
      <c r="B882" s="247" t="s">
        <v>1679</v>
      </c>
      <c r="C882" s="227" t="s">
        <v>112</v>
      </c>
      <c r="D882" s="247">
        <v>90.96</v>
      </c>
      <c r="E882" s="56" t="str">
        <f t="shared" si="65"/>
        <v>CABO DE COBRE NÚ 50 MM2, REF. TEL-5750, MARCA DE REFERÊNCIA TERMOTÉCNICA OU EQUIVALENTE, INCLUSIVE ABERTURA E FECHAMENTO DE VALA PARA CABO DIMENSÕES 50X20CM</v>
      </c>
      <c r="F882" s="56" t="str">
        <f t="shared" si="66"/>
        <v>M</v>
      </c>
      <c r="G882">
        <f t="shared" si="67"/>
        <v>121.2</v>
      </c>
      <c r="H882">
        <f t="shared" si="68"/>
        <v>90.96</v>
      </c>
      <c r="I882">
        <f t="shared" si="69"/>
        <v>90.96</v>
      </c>
    </row>
    <row r="883" spans="1:9" ht="45">
      <c r="A883" s="385">
        <v>160334</v>
      </c>
      <c r="B883" s="247" t="s">
        <v>1680</v>
      </c>
      <c r="C883" s="227" t="s">
        <v>115</v>
      </c>
      <c r="D883" s="247">
        <v>42.73</v>
      </c>
      <c r="E883" s="56" t="str">
        <f t="shared" si="65"/>
        <v>TERMINAL ESTANHADO DE 1 COMPRESSÃO 1 FURO, 50MM², REF. TEL-5150, MARCA DE REFERÊNCIA TERMOTÉCNICA OU EQUIVALENTE</v>
      </c>
      <c r="F883" s="56" t="str">
        <f t="shared" si="66"/>
        <v>UND</v>
      </c>
      <c r="G883">
        <f t="shared" si="67"/>
        <v>56.94</v>
      </c>
      <c r="H883">
        <f t="shared" si="68"/>
        <v>42.73</v>
      </c>
      <c r="I883">
        <f t="shared" si="69"/>
        <v>42.73</v>
      </c>
    </row>
    <row r="884" spans="1:9" ht="60">
      <c r="A884" s="385">
        <v>160335</v>
      </c>
      <c r="B884" s="247" t="s">
        <v>18147</v>
      </c>
      <c r="C884" s="227" t="s">
        <v>112</v>
      </c>
      <c r="D884" s="247">
        <v>65.36</v>
      </c>
      <c r="E884" s="56" t="str">
        <f t="shared" si="65"/>
        <v>CHAPA PERFURADA(TELA CASA DA MOEDA) BELINOX, LARGURA 245 MM, ESPESSURA 1.5MM, REF. TEL-754, MARCA DE REFERÊNCIA TERMOTÉCNICA OU EQUIVALENTE</v>
      </c>
      <c r="F884" s="56" t="str">
        <f t="shared" si="66"/>
        <v>M</v>
      </c>
      <c r="G884">
        <f t="shared" si="67"/>
        <v>87.09</v>
      </c>
      <c r="H884">
        <f t="shared" si="68"/>
        <v>65.36</v>
      </c>
      <c r="I884">
        <f t="shared" si="69"/>
        <v>65.36</v>
      </c>
    </row>
    <row r="885" spans="1:9">
      <c r="A885" s="385">
        <v>1606</v>
      </c>
      <c r="B885" s="247" t="s">
        <v>1681</v>
      </c>
      <c r="C885" s="227"/>
      <c r="D885" s="247"/>
      <c r="E885" s="56" t="str">
        <f t="shared" si="65"/>
        <v>INSTALAÇÃO DE INCÊNDIO</v>
      </c>
      <c r="F885" s="56" t="str">
        <f t="shared" si="66"/>
        <v/>
      </c>
      <c r="G885">
        <f t="shared" si="67"/>
        <v>0</v>
      </c>
      <c r="H885">
        <f t="shared" si="68"/>
        <v>0</v>
      </c>
      <c r="I885">
        <f t="shared" si="69"/>
        <v>0</v>
      </c>
    </row>
    <row r="886" spans="1:9" ht="75">
      <c r="A886" s="385">
        <v>160602</v>
      </c>
      <c r="B886" s="247" t="s">
        <v>1682</v>
      </c>
      <c r="C886" s="227" t="s">
        <v>115</v>
      </c>
      <c r="D886" s="247">
        <v>1942.68</v>
      </c>
      <c r="E886" s="56" t="str">
        <f t="shared" si="65"/>
        <v>HIDRANTE DE PAREDE, COM ABRIGO EM CHAPA, 60X90X17CM, COM SUPORTE E MANGUEIRA 20M 63MM, ADAPTADOR ROSCA FÊMEA E ENGATE RÁPIDO, ESGUICHO EM LATÃO REGULAVEL, REGISTRO GLOBO ANGULAR 45º/ 63MM</v>
      </c>
      <c r="F886" s="56" t="str">
        <f t="shared" si="66"/>
        <v>UND</v>
      </c>
      <c r="G886">
        <f t="shared" si="67"/>
        <v>2588.62</v>
      </c>
      <c r="H886">
        <f t="shared" si="68"/>
        <v>1942.68</v>
      </c>
      <c r="I886">
        <f t="shared" si="69"/>
        <v>1942.68</v>
      </c>
    </row>
    <row r="887" spans="1:9" ht="60">
      <c r="A887" s="384">
        <v>160603</v>
      </c>
      <c r="B887" s="246" t="s">
        <v>1683</v>
      </c>
      <c r="C887" s="227" t="s">
        <v>115</v>
      </c>
      <c r="D887" s="247">
        <v>744.04</v>
      </c>
      <c r="E887" s="56" t="str">
        <f t="shared" si="65"/>
        <v>HIDRANTE DE RECALQUE NO PASSEIO EM CAIXA METÁLICA DE 40X60X40CM, INCL. REGISTRO GLOBO ANGULAR 90º DE 63MM, ADAPTADOR P/ ENGATE RÁPIDO E TAMPA C/ CORRENTE</v>
      </c>
      <c r="F887" s="56" t="str">
        <f t="shared" si="66"/>
        <v>UND</v>
      </c>
      <c r="G887">
        <f t="shared" si="67"/>
        <v>991.43</v>
      </c>
      <c r="H887">
        <f t="shared" si="68"/>
        <v>744.04</v>
      </c>
      <c r="I887">
        <f t="shared" si="69"/>
        <v>744.04</v>
      </c>
    </row>
    <row r="888" spans="1:9" ht="60">
      <c r="A888" s="385">
        <v>160604</v>
      </c>
      <c r="B888" s="247" t="s">
        <v>2054</v>
      </c>
      <c r="C888" s="227" t="s">
        <v>115</v>
      </c>
      <c r="D888" s="247">
        <v>223.07</v>
      </c>
      <c r="E888" s="56" t="str">
        <f t="shared" si="65"/>
        <v>EXTINTOR DE INCÊNDIO DE ÁGUA PRESSURIZADA CAPACIDADE 2A (10L), INCLUSIVE SUPORTE PARA FIXAÇÃO E EXCLUSIVE PLACA SINALIZADORA EM PVC FOTOLUMINESCENTE</v>
      </c>
      <c r="F888" s="56" t="str">
        <f t="shared" si="66"/>
        <v>UND</v>
      </c>
      <c r="G888">
        <f t="shared" si="67"/>
        <v>297.24</v>
      </c>
      <c r="H888">
        <f t="shared" si="68"/>
        <v>223.07</v>
      </c>
      <c r="I888">
        <f t="shared" si="69"/>
        <v>223.07</v>
      </c>
    </row>
    <row r="889" spans="1:9" ht="75">
      <c r="A889" s="385">
        <v>160605</v>
      </c>
      <c r="B889" s="247" t="s">
        <v>1684</v>
      </c>
      <c r="C889" s="227" t="s">
        <v>115</v>
      </c>
      <c r="D889" s="247">
        <v>223.13</v>
      </c>
      <c r="E889" s="56" t="str">
        <f t="shared" si="65"/>
        <v>EXTINTOR DE INCÊNDIO PORTÁTIL DE PÓ QUÍMICO ABC COM CAPACIDADE 2A-20B:C (6 KG), INCLUSIVE SUPORTE PARA FIXAÇÃO, EXCLUSIVE PLACA SINALIZADORA EM PVC FOTOLUMINESCENTE</v>
      </c>
      <c r="F889" s="56" t="str">
        <f t="shared" si="66"/>
        <v>UND</v>
      </c>
      <c r="G889">
        <f t="shared" si="67"/>
        <v>297.32</v>
      </c>
      <c r="H889">
        <f t="shared" si="68"/>
        <v>223.13</v>
      </c>
      <c r="I889">
        <f t="shared" si="69"/>
        <v>223.13</v>
      </c>
    </row>
    <row r="890" spans="1:9" ht="60">
      <c r="A890" s="385">
        <v>160606</v>
      </c>
      <c r="B890" s="247" t="s">
        <v>2055</v>
      </c>
      <c r="C890" s="227" t="s">
        <v>115</v>
      </c>
      <c r="D890" s="247">
        <v>777.63</v>
      </c>
      <c r="E890" s="56" t="str">
        <f t="shared" si="65"/>
        <v>EXTINTOR DE INCÊNDIO DE GÁS CARBÔNICO CO2 5 B:C (6 KG), INCLUSIVE SUPORTE PARA FIXAÇÃO, EXCLUSIVE PLACA SINALIZADORA EM PVC FOTOLUMINESCENTE</v>
      </c>
      <c r="F890" s="56" t="str">
        <f t="shared" si="66"/>
        <v>UND</v>
      </c>
      <c r="G890">
        <f t="shared" si="67"/>
        <v>1036.19</v>
      </c>
      <c r="H890">
        <f t="shared" si="68"/>
        <v>777.63</v>
      </c>
      <c r="I890">
        <f t="shared" si="69"/>
        <v>777.63</v>
      </c>
    </row>
    <row r="891" spans="1:9" ht="75">
      <c r="A891" s="385">
        <v>160607</v>
      </c>
      <c r="B891" s="247" t="s">
        <v>1685</v>
      </c>
      <c r="C891" s="227" t="s">
        <v>115</v>
      </c>
      <c r="D891" s="247">
        <v>198.63</v>
      </c>
      <c r="E891" s="56" t="str">
        <f t="shared" si="65"/>
        <v>EXTINTOR DE INCÊNDIO PORTÁTIL DE PÓ QUÍMICO ABC COM CAPACIDADE 2A-20B:C (4 KG), INCLUSIVE SUPORTE PARA FIXAÇÃO, EXCLUSIVE PLACA SINALIZADORA EM PVC FOTOLUMINESCENTE</v>
      </c>
      <c r="F891" s="56" t="str">
        <f t="shared" si="66"/>
        <v>UND</v>
      </c>
      <c r="G891">
        <f t="shared" si="67"/>
        <v>264.67</v>
      </c>
      <c r="H891">
        <f t="shared" si="68"/>
        <v>198.63</v>
      </c>
      <c r="I891">
        <f t="shared" si="69"/>
        <v>198.63</v>
      </c>
    </row>
    <row r="892" spans="1:9" ht="90">
      <c r="A892" s="385">
        <v>160608</v>
      </c>
      <c r="B892" s="247" t="s">
        <v>1686</v>
      </c>
      <c r="C892" s="227" t="s">
        <v>115</v>
      </c>
      <c r="D892" s="247">
        <v>341.48</v>
      </c>
      <c r="E892" s="56" t="str">
        <f t="shared" si="65"/>
        <v>PONTO PARA SETA INDICATIVA DE SAÍDA, INCL. SETA EM ACRÍLICO, COM FONTE ALIMENTADORA PRÓPRIA QUE ASSEGURE UM FUNCIONAMENTO MÍNIMO DE 1H, PARA QUANDO OCORRER FALTA DE ENERGIA ELÉTRICA NA REDE PÚBLICA, CONFORME PROJETO</v>
      </c>
      <c r="F892" s="56" t="str">
        <f t="shared" si="66"/>
        <v>UND</v>
      </c>
      <c r="G892">
        <f t="shared" si="67"/>
        <v>455.02</v>
      </c>
      <c r="H892">
        <f t="shared" si="68"/>
        <v>341.48</v>
      </c>
      <c r="I892">
        <f t="shared" si="69"/>
        <v>341.48</v>
      </c>
    </row>
    <row r="893" spans="1:9" ht="45">
      <c r="A893" s="385">
        <v>160612</v>
      </c>
      <c r="B893" s="247" t="s">
        <v>1687</v>
      </c>
      <c r="C893" s="227" t="s">
        <v>115</v>
      </c>
      <c r="D893" s="247">
        <v>26.92</v>
      </c>
      <c r="E893" s="56" t="str">
        <f t="shared" si="65"/>
        <v>PLACA DE SINALIZAÇÃO DE SEGURANÇA CODIGO 14 - 315/158(NBR 13.434); CÓDIGO S3(NT 14/2010-ES) ("SAIDA DE EMERGÊNCIA" - SETA VERTICAL)</v>
      </c>
      <c r="F893" s="56" t="str">
        <f t="shared" si="66"/>
        <v>UND</v>
      </c>
      <c r="G893">
        <f t="shared" si="67"/>
        <v>35.869999999999997</v>
      </c>
      <c r="H893">
        <f t="shared" si="68"/>
        <v>26.92</v>
      </c>
      <c r="I893">
        <f t="shared" si="69"/>
        <v>26.92</v>
      </c>
    </row>
    <row r="894" spans="1:9" ht="45">
      <c r="A894" s="385">
        <v>160613</v>
      </c>
      <c r="B894" s="247" t="s">
        <v>1688</v>
      </c>
      <c r="C894" s="227" t="s">
        <v>115</v>
      </c>
      <c r="D894" s="247">
        <v>244.11</v>
      </c>
      <c r="E894" s="56" t="str">
        <f t="shared" si="65"/>
        <v>PONTO PARA ILUMINAÇÃO DE EMERGÊNCIA COMPLETO, INCLUSIVE BLOCO AUTÔNOMO DE ILUMINAÇÃO 2X9W COM TOMADA UNIVERSAL</v>
      </c>
      <c r="F894" s="56" t="str">
        <f t="shared" si="66"/>
        <v>UND</v>
      </c>
      <c r="G894">
        <f t="shared" si="67"/>
        <v>325.27999999999997</v>
      </c>
      <c r="H894">
        <f t="shared" si="68"/>
        <v>244.11</v>
      </c>
      <c r="I894">
        <f t="shared" si="69"/>
        <v>244.11</v>
      </c>
    </row>
    <row r="895" spans="1:9" ht="75">
      <c r="A895" s="385">
        <v>160625</v>
      </c>
      <c r="B895" s="247" t="s">
        <v>1689</v>
      </c>
      <c r="C895" s="227" t="s">
        <v>115</v>
      </c>
      <c r="D895" s="247">
        <v>813.44</v>
      </c>
      <c r="E895" s="56" t="str">
        <f t="shared" si="65"/>
        <v>ABRIGO PARA HIDRANTE DE RECALQUE NO PASSEIO EM CAIXA DE ALVENARIA 60X40CM EM BLOCO DE CONCRETO INCLUSIVE REGISTRO DE RECALQUE Ø 65 MM (2 1/2") E TAMPA DE FERRO FUNDIDO 40X40CM COM INSCRIÇÃO INCÊNDIO</v>
      </c>
      <c r="F895" s="56" t="str">
        <f t="shared" si="66"/>
        <v>UND</v>
      </c>
      <c r="G895">
        <f t="shared" si="67"/>
        <v>1083.9100000000001</v>
      </c>
      <c r="H895">
        <f t="shared" si="68"/>
        <v>813.44</v>
      </c>
      <c r="I895">
        <f t="shared" si="69"/>
        <v>813.44</v>
      </c>
    </row>
    <row r="896" spans="1:9" ht="90">
      <c r="A896" s="385">
        <v>160626</v>
      </c>
      <c r="B896" s="247" t="s">
        <v>26344</v>
      </c>
      <c r="C896" s="227" t="s">
        <v>115</v>
      </c>
      <c r="D896" s="247">
        <v>1719.82</v>
      </c>
      <c r="E896" s="56" t="str">
        <f t="shared" si="65"/>
        <v>FORNECIMENTO E INSTALAÇÃO DE PORTA CORTA-FOGO PARA SAÍDA DE EMERGÊNCIA DIM.: 80X210X5CM, CONFORME ABNT NBR 11742, CLASSE P-90, CHAPA DE ACO, TENDO MARCOS, INCLUSIVE TRES PARES DE DOBRADICAS COM MOLA, EXCLUSIVE PINTURA</v>
      </c>
      <c r="F896" s="56" t="str">
        <f t="shared" si="66"/>
        <v>UND</v>
      </c>
      <c r="G896">
        <f t="shared" si="67"/>
        <v>2291.66</v>
      </c>
      <c r="H896">
        <f t="shared" si="68"/>
        <v>1719.82</v>
      </c>
      <c r="I896">
        <f t="shared" si="69"/>
        <v>1719.82</v>
      </c>
    </row>
    <row r="897" spans="1:9" ht="90">
      <c r="A897" s="385">
        <v>160627</v>
      </c>
      <c r="B897" s="247" t="s">
        <v>26345</v>
      </c>
      <c r="C897" s="227" t="s">
        <v>115</v>
      </c>
      <c r="D897" s="247">
        <v>1725.23</v>
      </c>
      <c r="E897" s="56" t="str">
        <f t="shared" ref="E897:E960" si="70">UPPER(B897)</f>
        <v>FORNECIMENTO E INSTALAÇÃO DE PORTA CORTA-FOGO PARA SAÍDA DE EMERGÊNCIA DIM.: 90X210X5CM, CONFORME ABNT NBR 11742, CLASSE P-90, CHAPA DE ACO, TENDO MARCOS, INCLUSIVE TRES PARES DE DOBRADICAS COM MOLA, EXCLUSIVE PINTURA</v>
      </c>
      <c r="F897" s="56" t="str">
        <f t="shared" ref="F897:F960" si="71">UPPER(C897)</f>
        <v>UND</v>
      </c>
      <c r="G897">
        <f t="shared" si="67"/>
        <v>2298.87</v>
      </c>
      <c r="H897">
        <f t="shared" si="68"/>
        <v>1725.23</v>
      </c>
      <c r="I897">
        <f t="shared" si="69"/>
        <v>1725.23</v>
      </c>
    </row>
    <row r="898" spans="1:9" ht="90">
      <c r="A898" s="385">
        <v>160628</v>
      </c>
      <c r="B898" s="247" t="s">
        <v>26346</v>
      </c>
      <c r="C898" s="227" t="s">
        <v>115</v>
      </c>
      <c r="D898" s="247">
        <v>2179.33</v>
      </c>
      <c r="E898" s="56" t="str">
        <f t="shared" si="70"/>
        <v>FORNECIMENTO E INSTALAÇÃO DE PORTA CORTA-FOGO PARA SAÍDA DE EMERGÊNCIA DIM.: 90X210X5CM, CONFORME ABNT NBR 11742, CLASSE P-120, CHAPA DE ACO, TENDO MARCOS, INCLUSIVE TRES PARES DE DOBRADICAS COM MOLA, EXCLUSIVE PINTURA</v>
      </c>
      <c r="F898" s="56" t="str">
        <f t="shared" si="71"/>
        <v>UND</v>
      </c>
      <c r="G898">
        <f t="shared" si="67"/>
        <v>2903.96</v>
      </c>
      <c r="H898">
        <f t="shared" si="68"/>
        <v>2179.33</v>
      </c>
      <c r="I898">
        <f t="shared" si="69"/>
        <v>2179.33</v>
      </c>
    </row>
    <row r="899" spans="1:9" ht="30">
      <c r="A899" s="385">
        <v>160629</v>
      </c>
      <c r="B899" s="247" t="s">
        <v>26347</v>
      </c>
      <c r="C899" s="227" t="s">
        <v>112</v>
      </c>
      <c r="D899" s="247">
        <v>120.08</v>
      </c>
      <c r="E899" s="56" t="str">
        <f t="shared" si="70"/>
        <v>TUBO DE AÇO GALVANIZADO COM COSTURA Ø 50 MM (2"), CONFORME NBR5580</v>
      </c>
      <c r="F899" s="56" t="str">
        <f t="shared" si="71"/>
        <v>M</v>
      </c>
      <c r="G899">
        <f t="shared" si="67"/>
        <v>160.01</v>
      </c>
      <c r="H899">
        <f t="shared" si="68"/>
        <v>120.08</v>
      </c>
      <c r="I899">
        <f t="shared" si="69"/>
        <v>120.08</v>
      </c>
    </row>
    <row r="900" spans="1:9" ht="30">
      <c r="A900" s="385">
        <v>160630</v>
      </c>
      <c r="B900" s="247" t="s">
        <v>26348</v>
      </c>
      <c r="C900" s="227" t="s">
        <v>112</v>
      </c>
      <c r="D900" s="247">
        <v>153.71</v>
      </c>
      <c r="E900" s="56" t="str">
        <f t="shared" si="70"/>
        <v>TUBO DE AÇO GALVANIZADO COM COSTURA Ø 65 MM (2.1/2"), CONFORME NBR5580</v>
      </c>
      <c r="F900" s="56" t="str">
        <f t="shared" si="71"/>
        <v>M</v>
      </c>
      <c r="G900">
        <f t="shared" si="67"/>
        <v>204.82</v>
      </c>
      <c r="H900">
        <f t="shared" si="68"/>
        <v>153.71</v>
      </c>
      <c r="I900">
        <f t="shared" si="69"/>
        <v>153.71</v>
      </c>
    </row>
    <row r="901" spans="1:9" ht="30">
      <c r="A901" s="385">
        <v>160631</v>
      </c>
      <c r="B901" s="247" t="s">
        <v>26349</v>
      </c>
      <c r="C901" s="227" t="s">
        <v>112</v>
      </c>
      <c r="D901" s="247">
        <v>174.21</v>
      </c>
      <c r="E901" s="56" t="str">
        <f t="shared" si="70"/>
        <v>TUBO DE AÇO GALVANIZADO COM COSTURA Ø 75 MM (3"), CONFORME NBR5580</v>
      </c>
      <c r="F901" s="56" t="str">
        <f t="shared" si="71"/>
        <v>M</v>
      </c>
      <c r="G901">
        <f t="shared" si="67"/>
        <v>232.13</v>
      </c>
      <c r="H901">
        <f t="shared" si="68"/>
        <v>174.21</v>
      </c>
      <c r="I901">
        <f t="shared" si="69"/>
        <v>174.21</v>
      </c>
    </row>
    <row r="902" spans="1:9" ht="30">
      <c r="A902" s="385">
        <v>160632</v>
      </c>
      <c r="B902" s="247" t="s">
        <v>26350</v>
      </c>
      <c r="C902" s="227" t="s">
        <v>112</v>
      </c>
      <c r="D902" s="247">
        <v>251.82</v>
      </c>
      <c r="E902" s="56" t="str">
        <f t="shared" si="70"/>
        <v>TUBO DE AÇO GALVANIZADO COM COSTURA Ø 100 MM (4"), CONFORME NBR5580</v>
      </c>
      <c r="F902" s="56" t="str">
        <f t="shared" si="71"/>
        <v>M</v>
      </c>
      <c r="G902">
        <f t="shared" si="67"/>
        <v>335.55</v>
      </c>
      <c r="H902">
        <f t="shared" si="68"/>
        <v>251.82</v>
      </c>
      <c r="I902">
        <f t="shared" si="69"/>
        <v>251.82</v>
      </c>
    </row>
    <row r="903" spans="1:9">
      <c r="A903" s="385">
        <v>160633</v>
      </c>
      <c r="B903" s="247" t="s">
        <v>26351</v>
      </c>
      <c r="C903" s="227" t="s">
        <v>115</v>
      </c>
      <c r="D903" s="247">
        <v>201.22</v>
      </c>
      <c r="E903" s="56" t="str">
        <f t="shared" si="70"/>
        <v>REGISTRO DE GAVETA BRUTO Ø 50 MM (2")</v>
      </c>
      <c r="F903" s="56" t="str">
        <f t="shared" si="71"/>
        <v>UND</v>
      </c>
      <c r="G903">
        <f t="shared" si="67"/>
        <v>268.13</v>
      </c>
      <c r="H903">
        <f t="shared" si="68"/>
        <v>201.22</v>
      </c>
      <c r="I903">
        <f t="shared" si="69"/>
        <v>201.22</v>
      </c>
    </row>
    <row r="904" spans="1:9">
      <c r="A904" s="385">
        <v>160634</v>
      </c>
      <c r="B904" s="247" t="s">
        <v>26352</v>
      </c>
      <c r="C904" s="227" t="s">
        <v>115</v>
      </c>
      <c r="D904" s="629">
        <v>412.04</v>
      </c>
      <c r="E904" s="56" t="str">
        <f t="shared" si="70"/>
        <v>REGISTRO DE GAVETA BRUTO Ø 65 MM (2 1/2")</v>
      </c>
      <c r="F904" s="56" t="str">
        <f t="shared" si="71"/>
        <v>UND</v>
      </c>
      <c r="G904">
        <f t="shared" ref="G904:G967" si="72">ROUND(H904*(1+$G$1),2)</f>
        <v>549.04</v>
      </c>
      <c r="H904">
        <f t="shared" ref="H904:H967" si="73">I904</f>
        <v>412.04</v>
      </c>
      <c r="I904">
        <f t="shared" ref="I904:I967" si="74">ROUND(D904/(1+$E$1),2)</f>
        <v>412.04</v>
      </c>
    </row>
    <row r="905" spans="1:9">
      <c r="A905" s="385">
        <v>160635</v>
      </c>
      <c r="B905" s="247" t="s">
        <v>26353</v>
      </c>
      <c r="C905" s="227" t="s">
        <v>115</v>
      </c>
      <c r="D905" s="629">
        <v>602.58000000000004</v>
      </c>
      <c r="E905" s="56" t="str">
        <f t="shared" si="70"/>
        <v>REGISTRO DE GAVETA BRUTO Ø 80 MM (3")</v>
      </c>
      <c r="F905" s="56" t="str">
        <f t="shared" si="71"/>
        <v>UND</v>
      </c>
      <c r="G905">
        <f t="shared" si="72"/>
        <v>802.94</v>
      </c>
      <c r="H905">
        <f t="shared" si="73"/>
        <v>602.58000000000004</v>
      </c>
      <c r="I905">
        <f t="shared" si="74"/>
        <v>602.58000000000004</v>
      </c>
    </row>
    <row r="906" spans="1:9">
      <c r="A906" s="385">
        <v>160636</v>
      </c>
      <c r="B906" s="247" t="s">
        <v>26354</v>
      </c>
      <c r="C906" s="227" t="s">
        <v>115</v>
      </c>
      <c r="D906" s="629">
        <v>918.29</v>
      </c>
      <c r="E906" s="56" t="str">
        <f t="shared" si="70"/>
        <v>REGISTRO DE GAVETA BRUTO Ø 100 MM (4")</v>
      </c>
      <c r="F906" s="56" t="str">
        <f t="shared" si="71"/>
        <v>UND</v>
      </c>
      <c r="G906">
        <f t="shared" si="72"/>
        <v>1223.6199999999999</v>
      </c>
      <c r="H906">
        <f t="shared" si="73"/>
        <v>918.29</v>
      </c>
      <c r="I906">
        <f t="shared" si="74"/>
        <v>918.29</v>
      </c>
    </row>
    <row r="907" spans="1:9">
      <c r="A907" s="385">
        <v>160637</v>
      </c>
      <c r="B907" s="247" t="s">
        <v>26355</v>
      </c>
      <c r="C907" s="227" t="s">
        <v>115</v>
      </c>
      <c r="D907" s="247">
        <v>86.33</v>
      </c>
      <c r="E907" s="56" t="str">
        <f t="shared" si="70"/>
        <v>TÊ 90° DE FERRO GALVANIZADO Ø 50 MM (2") </v>
      </c>
      <c r="F907" s="56" t="str">
        <f t="shared" si="71"/>
        <v>UND</v>
      </c>
      <c r="G907">
        <f t="shared" si="72"/>
        <v>115.03</v>
      </c>
      <c r="H907">
        <f t="shared" si="73"/>
        <v>86.33</v>
      </c>
      <c r="I907">
        <f t="shared" si="74"/>
        <v>86.33</v>
      </c>
    </row>
    <row r="908" spans="1:9">
      <c r="A908" s="385">
        <v>160638</v>
      </c>
      <c r="B908" s="247" t="s">
        <v>26356</v>
      </c>
      <c r="C908" s="227" t="s">
        <v>115</v>
      </c>
      <c r="D908" s="247">
        <v>124.97</v>
      </c>
      <c r="E908" s="56" t="str">
        <f t="shared" si="70"/>
        <v>TÊ 90° DE FERRO GALVANIZADO Ø 65 MM (2.1/2") </v>
      </c>
      <c r="F908" s="56" t="str">
        <f t="shared" si="71"/>
        <v>UND</v>
      </c>
      <c r="G908">
        <f t="shared" si="72"/>
        <v>166.52</v>
      </c>
      <c r="H908">
        <f t="shared" si="73"/>
        <v>124.97</v>
      </c>
      <c r="I908">
        <f t="shared" si="74"/>
        <v>124.97</v>
      </c>
    </row>
    <row r="909" spans="1:9">
      <c r="A909" s="385">
        <v>160639</v>
      </c>
      <c r="B909" s="247" t="s">
        <v>26357</v>
      </c>
      <c r="C909" s="227" t="s">
        <v>115</v>
      </c>
      <c r="D909" s="629">
        <v>207.11</v>
      </c>
      <c r="E909" s="56" t="str">
        <f t="shared" si="70"/>
        <v>TÊ 90° DE FERRO GALVANIZADO Ø 80 MM (3") </v>
      </c>
      <c r="F909" s="56" t="str">
        <f t="shared" si="71"/>
        <v>UND</v>
      </c>
      <c r="G909">
        <f t="shared" si="72"/>
        <v>275.97000000000003</v>
      </c>
      <c r="H909">
        <f t="shared" si="73"/>
        <v>207.11</v>
      </c>
      <c r="I909">
        <f t="shared" si="74"/>
        <v>207.11</v>
      </c>
    </row>
    <row r="910" spans="1:9">
      <c r="A910" s="385">
        <v>160640</v>
      </c>
      <c r="B910" s="247" t="s">
        <v>26358</v>
      </c>
      <c r="C910" s="227" t="s">
        <v>115</v>
      </c>
      <c r="D910" s="629">
        <v>373.02</v>
      </c>
      <c r="E910" s="56" t="str">
        <f t="shared" si="70"/>
        <v>TÊ 90° DE FERRO GALVANIZADO Ø 100 MM (4") </v>
      </c>
      <c r="F910" s="56" t="str">
        <f t="shared" si="71"/>
        <v>UND</v>
      </c>
      <c r="G910">
        <f t="shared" si="72"/>
        <v>497.05</v>
      </c>
      <c r="H910">
        <f t="shared" si="73"/>
        <v>373.02</v>
      </c>
      <c r="I910">
        <f t="shared" si="74"/>
        <v>373.02</v>
      </c>
    </row>
    <row r="911" spans="1:9" ht="30">
      <c r="A911" s="385">
        <v>160641</v>
      </c>
      <c r="B911" s="247" t="s">
        <v>26359</v>
      </c>
      <c r="C911" s="227" t="s">
        <v>115</v>
      </c>
      <c r="D911" s="247">
        <v>66.319999999999993</v>
      </c>
      <c r="E911" s="56" t="str">
        <f t="shared" si="70"/>
        <v>COTOVELO 90° DE FERRO GALVANIZADO Ø 50 MM (2")</v>
      </c>
      <c r="F911" s="56" t="str">
        <f t="shared" si="71"/>
        <v>UND</v>
      </c>
      <c r="G911">
        <f t="shared" si="72"/>
        <v>88.37</v>
      </c>
      <c r="H911">
        <f t="shared" si="73"/>
        <v>66.319999999999993</v>
      </c>
      <c r="I911">
        <f t="shared" si="74"/>
        <v>66.319999999999993</v>
      </c>
    </row>
    <row r="912" spans="1:9" ht="30">
      <c r="A912" s="385">
        <v>160642</v>
      </c>
      <c r="B912" s="247" t="s">
        <v>26360</v>
      </c>
      <c r="C912" s="227" t="s">
        <v>115</v>
      </c>
      <c r="D912" s="247">
        <v>104.52</v>
      </c>
      <c r="E912" s="56" t="str">
        <f t="shared" si="70"/>
        <v>COTOVELO 90° DE FERRO GALVANIZADO Ø 65 MM (2.1/2")</v>
      </c>
      <c r="F912" s="56" t="str">
        <f t="shared" si="71"/>
        <v>UND</v>
      </c>
      <c r="G912">
        <f t="shared" si="72"/>
        <v>139.27000000000001</v>
      </c>
      <c r="H912">
        <f t="shared" si="73"/>
        <v>104.52</v>
      </c>
      <c r="I912">
        <f t="shared" si="74"/>
        <v>104.52</v>
      </c>
    </row>
    <row r="913" spans="1:9" ht="30">
      <c r="A913" s="385">
        <v>160643</v>
      </c>
      <c r="B913" s="247" t="s">
        <v>26361</v>
      </c>
      <c r="C913" s="227" t="s">
        <v>115</v>
      </c>
      <c r="D913" s="629">
        <v>178</v>
      </c>
      <c r="E913" s="56" t="str">
        <f t="shared" si="70"/>
        <v>COTOVELO 90° DE FERRO GALVANIZADO Ø 80 MM (3")</v>
      </c>
      <c r="F913" s="56" t="str">
        <f t="shared" si="71"/>
        <v>UND</v>
      </c>
      <c r="G913">
        <f t="shared" si="72"/>
        <v>237.19</v>
      </c>
      <c r="H913">
        <f t="shared" si="73"/>
        <v>178</v>
      </c>
      <c r="I913">
        <f t="shared" si="74"/>
        <v>178</v>
      </c>
    </row>
    <row r="914" spans="1:9" ht="30">
      <c r="A914" s="385">
        <v>160644</v>
      </c>
      <c r="B914" s="247" t="s">
        <v>26362</v>
      </c>
      <c r="C914" s="227" t="s">
        <v>115</v>
      </c>
      <c r="D914" s="247">
        <v>301.69</v>
      </c>
      <c r="E914" s="56" t="str">
        <f t="shared" si="70"/>
        <v>COTOVELO 90° DE FERRO GALVANIZADO Ø 100 MM (4")</v>
      </c>
      <c r="F914" s="56" t="str">
        <f t="shared" si="71"/>
        <v>UND</v>
      </c>
      <c r="G914">
        <f t="shared" si="72"/>
        <v>402</v>
      </c>
      <c r="H914">
        <f t="shared" si="73"/>
        <v>301.69</v>
      </c>
      <c r="I914">
        <f t="shared" si="74"/>
        <v>301.69</v>
      </c>
    </row>
    <row r="915" spans="1:9" ht="30">
      <c r="A915" s="385">
        <v>160645</v>
      </c>
      <c r="B915" s="247" t="s">
        <v>26363</v>
      </c>
      <c r="C915" s="227" t="s">
        <v>115</v>
      </c>
      <c r="D915" s="247">
        <v>68.31</v>
      </c>
      <c r="E915" s="56" t="str">
        <f t="shared" si="70"/>
        <v>COTOVELO 45° DE FERRO GALVANIZADO Ø 50 MM (2")</v>
      </c>
      <c r="F915" s="56" t="str">
        <f t="shared" si="71"/>
        <v>UND</v>
      </c>
      <c r="G915">
        <f t="shared" si="72"/>
        <v>91.02</v>
      </c>
      <c r="H915">
        <f t="shared" si="73"/>
        <v>68.31</v>
      </c>
      <c r="I915">
        <f t="shared" si="74"/>
        <v>68.31</v>
      </c>
    </row>
    <row r="916" spans="1:9" ht="30">
      <c r="A916" s="385">
        <v>160646</v>
      </c>
      <c r="B916" s="247" t="s">
        <v>26364</v>
      </c>
      <c r="C916" s="227" t="s">
        <v>115</v>
      </c>
      <c r="D916" s="247">
        <v>104.14</v>
      </c>
      <c r="E916" s="56" t="str">
        <f t="shared" si="70"/>
        <v>COTOVELO 45° DE FERRO GALVANIZADO Ø 65 MM (2.1/2")</v>
      </c>
      <c r="F916" s="56" t="str">
        <f t="shared" si="71"/>
        <v>UND</v>
      </c>
      <c r="G916">
        <f t="shared" si="72"/>
        <v>138.77000000000001</v>
      </c>
      <c r="H916">
        <f t="shared" si="73"/>
        <v>104.14</v>
      </c>
      <c r="I916">
        <f t="shared" si="74"/>
        <v>104.14</v>
      </c>
    </row>
    <row r="917" spans="1:9" ht="30">
      <c r="A917" s="385">
        <v>160647</v>
      </c>
      <c r="B917" s="247" t="s">
        <v>26365</v>
      </c>
      <c r="C917" s="227" t="s">
        <v>115</v>
      </c>
      <c r="D917" s="247">
        <v>173.61</v>
      </c>
      <c r="E917" s="56" t="str">
        <f t="shared" si="70"/>
        <v>COTOVELO 45° DE FERRO GALVANIZADO Ø 80 MM (3")</v>
      </c>
      <c r="F917" s="56" t="str">
        <f t="shared" si="71"/>
        <v>UND</v>
      </c>
      <c r="G917">
        <f t="shared" si="72"/>
        <v>231.34</v>
      </c>
      <c r="H917">
        <f t="shared" si="73"/>
        <v>173.61</v>
      </c>
      <c r="I917">
        <f t="shared" si="74"/>
        <v>173.61</v>
      </c>
    </row>
    <row r="918" spans="1:9" ht="30">
      <c r="A918" s="385">
        <v>160648</v>
      </c>
      <c r="B918" s="247" t="s">
        <v>26366</v>
      </c>
      <c r="C918" s="227" t="s">
        <v>115</v>
      </c>
      <c r="D918" s="247">
        <v>295.39999999999998</v>
      </c>
      <c r="E918" s="56" t="str">
        <f t="shared" si="70"/>
        <v>COTOVELO 45° DE FERRO GALVANIZADO Ø 100 MM (4")</v>
      </c>
      <c r="F918" s="56" t="str">
        <f t="shared" si="71"/>
        <v>UND</v>
      </c>
      <c r="G918">
        <f t="shared" si="72"/>
        <v>393.62</v>
      </c>
      <c r="H918">
        <f t="shared" si="73"/>
        <v>295.39999999999998</v>
      </c>
      <c r="I918">
        <f t="shared" si="74"/>
        <v>295.39999999999998</v>
      </c>
    </row>
    <row r="919" spans="1:9" ht="30">
      <c r="A919" s="385">
        <v>160649</v>
      </c>
      <c r="B919" s="247" t="s">
        <v>26367</v>
      </c>
      <c r="C919" s="227" t="s">
        <v>115</v>
      </c>
      <c r="D919" s="247">
        <v>408.55</v>
      </c>
      <c r="E919" s="56" t="str">
        <f t="shared" si="70"/>
        <v>VÁLVULA DE RETENÇÃO HORIZONTAL, Ø 50 MM (2")</v>
      </c>
      <c r="F919" s="56" t="str">
        <f t="shared" si="71"/>
        <v>UND</v>
      </c>
      <c r="G919">
        <f t="shared" si="72"/>
        <v>544.39</v>
      </c>
      <c r="H919">
        <f t="shared" si="73"/>
        <v>408.55</v>
      </c>
      <c r="I919">
        <f t="shared" si="74"/>
        <v>408.55</v>
      </c>
    </row>
    <row r="920" spans="1:9" ht="30">
      <c r="A920" s="385">
        <v>160650</v>
      </c>
      <c r="B920" s="247" t="s">
        <v>26368</v>
      </c>
      <c r="C920" s="227" t="s">
        <v>115</v>
      </c>
      <c r="D920" s="629">
        <v>688.55</v>
      </c>
      <c r="E920" s="56" t="str">
        <f t="shared" si="70"/>
        <v>VÁLVULA DE RETENÇÃO HORIZONTAL, Ø 65 MM (2.1/2")</v>
      </c>
      <c r="F920" s="56" t="str">
        <f t="shared" si="71"/>
        <v>UND</v>
      </c>
      <c r="G920">
        <f t="shared" si="72"/>
        <v>917.49</v>
      </c>
      <c r="H920">
        <f t="shared" si="73"/>
        <v>688.55</v>
      </c>
      <c r="I920">
        <f t="shared" si="74"/>
        <v>688.55</v>
      </c>
    </row>
    <row r="921" spans="1:9" ht="30">
      <c r="A921" s="384">
        <v>160651</v>
      </c>
      <c r="B921" s="246" t="s">
        <v>26369</v>
      </c>
      <c r="C921" s="227" t="s">
        <v>115</v>
      </c>
      <c r="D921" s="247">
        <v>902.87</v>
      </c>
      <c r="E921" s="56" t="str">
        <f t="shared" si="70"/>
        <v>VÁLVULA DE RETENÇÃO HORIZONTAL, Ø 80 MM (3")</v>
      </c>
      <c r="F921" s="56" t="str">
        <f t="shared" si="71"/>
        <v>UND</v>
      </c>
      <c r="G921">
        <f t="shared" si="72"/>
        <v>1203.07</v>
      </c>
      <c r="H921">
        <f t="shared" si="73"/>
        <v>902.87</v>
      </c>
      <c r="I921">
        <f t="shared" si="74"/>
        <v>902.87</v>
      </c>
    </row>
    <row r="922" spans="1:9" ht="30">
      <c r="A922" s="385">
        <v>160652</v>
      </c>
      <c r="B922" s="247" t="s">
        <v>26370</v>
      </c>
      <c r="C922" s="227" t="s">
        <v>115</v>
      </c>
      <c r="D922" s="247">
        <v>1319.31</v>
      </c>
      <c r="E922" s="56" t="str">
        <f t="shared" si="70"/>
        <v>VÁLVULA DE RETENÇÃO HORIZONTAL, Ø 100 MM (4")</v>
      </c>
      <c r="F922" s="56" t="str">
        <f t="shared" si="71"/>
        <v>UND</v>
      </c>
      <c r="G922">
        <f t="shared" si="72"/>
        <v>1757.98</v>
      </c>
      <c r="H922">
        <f t="shared" si="73"/>
        <v>1319.31</v>
      </c>
      <c r="I922">
        <f t="shared" si="74"/>
        <v>1319.31</v>
      </c>
    </row>
    <row r="923" spans="1:9">
      <c r="A923" s="385">
        <v>160653</v>
      </c>
      <c r="B923" s="247" t="s">
        <v>26371</v>
      </c>
      <c r="C923" s="227" t="s">
        <v>115</v>
      </c>
      <c r="D923" s="247">
        <v>259.06</v>
      </c>
      <c r="E923" s="56" t="str">
        <f t="shared" si="70"/>
        <v>VÁLVULA DE RETENÇÃO VERTICAL, Ø 50 MM (2")</v>
      </c>
      <c r="F923" s="56" t="str">
        <f t="shared" si="71"/>
        <v>UND</v>
      </c>
      <c r="G923">
        <f t="shared" si="72"/>
        <v>345.2</v>
      </c>
      <c r="H923">
        <f t="shared" si="73"/>
        <v>259.06</v>
      </c>
      <c r="I923">
        <f t="shared" si="74"/>
        <v>259.06</v>
      </c>
    </row>
    <row r="924" spans="1:9" ht="30">
      <c r="A924" s="385">
        <v>160654</v>
      </c>
      <c r="B924" s="247" t="s">
        <v>26372</v>
      </c>
      <c r="C924" s="227" t="s">
        <v>115</v>
      </c>
      <c r="D924" s="247">
        <v>428.41</v>
      </c>
      <c r="E924" s="56" t="str">
        <f t="shared" si="70"/>
        <v>VÁLVULA DE RETENÇÃO VERTICAL, Ø 65 MM (2.1/2")</v>
      </c>
      <c r="F924" s="56" t="str">
        <f t="shared" si="71"/>
        <v>UND</v>
      </c>
      <c r="G924">
        <f t="shared" si="72"/>
        <v>570.86</v>
      </c>
      <c r="H924">
        <f t="shared" si="73"/>
        <v>428.41</v>
      </c>
      <c r="I924">
        <f t="shared" si="74"/>
        <v>428.41</v>
      </c>
    </row>
    <row r="925" spans="1:9">
      <c r="A925" s="385">
        <v>160655</v>
      </c>
      <c r="B925" s="247" t="s">
        <v>26373</v>
      </c>
      <c r="C925" s="227" t="s">
        <v>115</v>
      </c>
      <c r="D925" s="247">
        <v>592.87</v>
      </c>
      <c r="E925" s="56" t="str">
        <f t="shared" si="70"/>
        <v>VÁLVULA DE RETENÇÃO VERTICAL, Ø 80 MM (3")</v>
      </c>
      <c r="F925" s="56" t="str">
        <f t="shared" si="71"/>
        <v>UND</v>
      </c>
      <c r="G925">
        <f t="shared" si="72"/>
        <v>790</v>
      </c>
      <c r="H925">
        <f t="shared" si="73"/>
        <v>592.87</v>
      </c>
      <c r="I925">
        <f t="shared" si="74"/>
        <v>592.87</v>
      </c>
    </row>
    <row r="926" spans="1:9">
      <c r="A926" s="385">
        <v>160656</v>
      </c>
      <c r="B926" s="247" t="s">
        <v>26374</v>
      </c>
      <c r="C926" s="227" t="s">
        <v>115</v>
      </c>
      <c r="D926" s="247">
        <v>936.21</v>
      </c>
      <c r="E926" s="56" t="str">
        <f t="shared" si="70"/>
        <v>VÁLVULA DE RETENÇÃO VERTICAL, Ø 100 MM (4")</v>
      </c>
      <c r="F926" s="56" t="str">
        <f t="shared" si="71"/>
        <v>UND</v>
      </c>
      <c r="G926">
        <f t="shared" si="72"/>
        <v>1247.5</v>
      </c>
      <c r="H926">
        <f t="shared" si="73"/>
        <v>936.21</v>
      </c>
      <c r="I926">
        <f t="shared" si="74"/>
        <v>936.21</v>
      </c>
    </row>
    <row r="927" spans="1:9" ht="60">
      <c r="A927" s="385">
        <v>160657</v>
      </c>
      <c r="B927" s="247" t="s">
        <v>26375</v>
      </c>
      <c r="C927" s="227" t="s">
        <v>115</v>
      </c>
      <c r="D927" s="247">
        <v>145.43</v>
      </c>
      <c r="E927" s="56" t="str">
        <f t="shared" si="70"/>
        <v>MANÔMETRO COM CAIXA E ANEL TIPO CRAVADO EM AÇO INOX, MOSTRADOR DUPLO 63 MM ESCALAS DE 0 À 4 KGF/CM2 E 0 À 60 PSI, SAÍDA TRASEIRA DE 1/4" BSP</v>
      </c>
      <c r="F927" s="56" t="str">
        <f t="shared" si="71"/>
        <v>UND</v>
      </c>
      <c r="G927">
        <f t="shared" si="72"/>
        <v>193.79</v>
      </c>
      <c r="H927">
        <f t="shared" si="73"/>
        <v>145.43</v>
      </c>
      <c r="I927">
        <f t="shared" si="74"/>
        <v>145.43</v>
      </c>
    </row>
    <row r="928" spans="1:9" ht="60">
      <c r="A928" s="385">
        <v>160658</v>
      </c>
      <c r="B928" s="247" t="s">
        <v>26376</v>
      </c>
      <c r="C928" s="227" t="s">
        <v>115</v>
      </c>
      <c r="D928" s="247">
        <v>145.43</v>
      </c>
      <c r="E928" s="56" t="str">
        <f t="shared" si="70"/>
        <v>MANÔMETRO COM CAIXA E ANEL TIPO CRAVADO EM AÇO INOX, MOSTRADOR DUPLO 100 MM ESCALAS DE 0 À 7 KGF/CM2 E 0 À 100 PSI, SAÍDA TRASEIRA DE 1/4" BSP</v>
      </c>
      <c r="F928" s="56" t="str">
        <f t="shared" si="71"/>
        <v>UND</v>
      </c>
      <c r="G928">
        <f t="shared" si="72"/>
        <v>193.79</v>
      </c>
      <c r="H928">
        <f t="shared" si="73"/>
        <v>145.43</v>
      </c>
      <c r="I928">
        <f t="shared" si="74"/>
        <v>145.43</v>
      </c>
    </row>
    <row r="929" spans="1:9" ht="60">
      <c r="A929" s="385">
        <v>160659</v>
      </c>
      <c r="B929" s="247" t="s">
        <v>26377</v>
      </c>
      <c r="C929" s="227" t="s">
        <v>115</v>
      </c>
      <c r="D929" s="247">
        <v>148.77000000000001</v>
      </c>
      <c r="E929" s="56" t="str">
        <f t="shared" si="70"/>
        <v>MANÔMETRO COM CAIXA E ANEL TIPO CRAVADO EM AÇO INOX, MOSTRADOR DUPLO 100 MM ESCALAS DE 0 À 10 KGF/CM2 E 0 À 150 PSI, SAÍDA TRASEIRA DE 1/4" BSP</v>
      </c>
      <c r="F929" s="56" t="str">
        <f t="shared" si="71"/>
        <v>UND</v>
      </c>
      <c r="G929">
        <f t="shared" si="72"/>
        <v>198.24</v>
      </c>
      <c r="H929">
        <f t="shared" si="73"/>
        <v>148.77000000000001</v>
      </c>
      <c r="I929">
        <f t="shared" si="74"/>
        <v>148.77000000000001</v>
      </c>
    </row>
    <row r="930" spans="1:9" ht="45">
      <c r="A930" s="385">
        <v>160660</v>
      </c>
      <c r="B930" s="247" t="s">
        <v>26378</v>
      </c>
      <c r="C930" s="227" t="s">
        <v>115</v>
      </c>
      <c r="D930" s="247">
        <v>128.46</v>
      </c>
      <c r="E930" s="56" t="str">
        <f t="shared" si="70"/>
        <v>PRESSOSTATO 80 / 120 PSI COM VÁLVULA, CAPACIDADE ELÉTRICA ATÉ 5CV EM 250VCA, MARGIRIUS OU EQUIVALENTE</v>
      </c>
      <c r="F930" s="56" t="str">
        <f t="shared" si="71"/>
        <v>UND</v>
      </c>
      <c r="G930">
        <f t="shared" si="72"/>
        <v>171.17</v>
      </c>
      <c r="H930">
        <f t="shared" si="73"/>
        <v>128.46</v>
      </c>
      <c r="I930">
        <f t="shared" si="74"/>
        <v>128.46</v>
      </c>
    </row>
    <row r="931" spans="1:9" ht="45">
      <c r="A931" s="385">
        <v>160661</v>
      </c>
      <c r="B931" s="247" t="s">
        <v>26379</v>
      </c>
      <c r="C931" s="227" t="s">
        <v>115</v>
      </c>
      <c r="D931" s="247">
        <v>141.32</v>
      </c>
      <c r="E931" s="56" t="str">
        <f t="shared" si="70"/>
        <v>PRESSOSTATO 100 / 150 PSI SEM VÁLVULA, CAPACIDADE ELÉTRICA ATÉ 5CV EM 250VCA, MARGIRIUS OU EQUIVALENTE</v>
      </c>
      <c r="F931" s="56" t="str">
        <f t="shared" si="71"/>
        <v>UND</v>
      </c>
      <c r="G931">
        <f t="shared" si="72"/>
        <v>188.31</v>
      </c>
      <c r="H931">
        <f t="shared" si="73"/>
        <v>141.32</v>
      </c>
      <c r="I931">
        <f t="shared" si="74"/>
        <v>141.32</v>
      </c>
    </row>
    <row r="932" spans="1:9" ht="30">
      <c r="A932" s="385">
        <v>160662</v>
      </c>
      <c r="B932" s="247" t="s">
        <v>26380</v>
      </c>
      <c r="C932" s="227" t="s">
        <v>115</v>
      </c>
      <c r="D932" s="247">
        <v>790.2</v>
      </c>
      <c r="E932" s="56" t="str">
        <f t="shared" si="70"/>
        <v>TANQUE DE PRESSURIZAÇÃO/CILINDRO DE PRESSÃO 10 LTS VAZIO</v>
      </c>
      <c r="F932" s="56" t="str">
        <f t="shared" si="71"/>
        <v>UND</v>
      </c>
      <c r="G932">
        <f t="shared" si="72"/>
        <v>1052.94</v>
      </c>
      <c r="H932">
        <f t="shared" si="73"/>
        <v>790.2</v>
      </c>
      <c r="I932">
        <f t="shared" si="74"/>
        <v>790.2</v>
      </c>
    </row>
    <row r="933" spans="1:9" ht="45">
      <c r="A933" s="385">
        <v>160663</v>
      </c>
      <c r="B933" s="247" t="s">
        <v>2056</v>
      </c>
      <c r="C933" s="227" t="s">
        <v>115</v>
      </c>
      <c r="D933" s="247">
        <v>589.19000000000005</v>
      </c>
      <c r="E933" s="56" t="str">
        <f t="shared" si="70"/>
        <v>FORNECIMENTO E INSTALAÇÃO DE BATERIA SELADA 12V - 60 AH, PARA CENTRAIS DE ALARME / ILUMINAÇÃO DE EMERGÊNCIA</v>
      </c>
      <c r="F933" s="56" t="str">
        <f t="shared" si="71"/>
        <v>UND</v>
      </c>
      <c r="G933">
        <f t="shared" si="72"/>
        <v>785.1</v>
      </c>
      <c r="H933">
        <f t="shared" si="73"/>
        <v>589.19000000000005</v>
      </c>
      <c r="I933">
        <f t="shared" si="74"/>
        <v>589.19000000000005</v>
      </c>
    </row>
    <row r="934" spans="1:9" ht="90">
      <c r="A934" s="385">
        <v>160665</v>
      </c>
      <c r="B934" s="247" t="s">
        <v>1690</v>
      </c>
      <c r="C934" s="227" t="s">
        <v>115</v>
      </c>
      <c r="D934" s="247">
        <v>2167.85</v>
      </c>
      <c r="E934" s="56" t="str">
        <f t="shared" si="70"/>
        <v>FORNECIMENTO E INSTALAÇÃO DE PORTA CORTA-FOGO PARA SAÍDA DE EMERGÊNCIA DIM.: 100X210X5CM, CONFORME ABNT NBR 11742P, CLASSE P-90, INCL. MARCO, 3 PARES DE DOBRADIÇAAS C/MOLA, BARRA ANTI-PANICO, PINTURA ESMALTE SINTETICO COR VERMELHA</v>
      </c>
      <c r="F934" s="56" t="str">
        <f t="shared" si="71"/>
        <v>UND</v>
      </c>
      <c r="G934">
        <f t="shared" si="72"/>
        <v>2888.66</v>
      </c>
      <c r="H934">
        <f t="shared" si="73"/>
        <v>2167.85</v>
      </c>
      <c r="I934">
        <f t="shared" si="74"/>
        <v>2167.85</v>
      </c>
    </row>
    <row r="935" spans="1:9" ht="75">
      <c r="A935" s="385">
        <v>160671</v>
      </c>
      <c r="B935" s="247" t="s">
        <v>1691</v>
      </c>
      <c r="C935" s="227" t="s">
        <v>115</v>
      </c>
      <c r="D935" s="247">
        <v>2526.25</v>
      </c>
      <c r="E935" s="56" t="str">
        <f t="shared" si="70"/>
        <v>HIDRANTE DE PAREDE, COM ABRIGO EM CHAPA, 80X90X17CM, COM SUPORTE E MANGUEIRAS 2 X 15M 63MM, ADAPTADOR ROSCA FÊMEA E ENGATE RÁPIDO, ESGUICHO EM LATÃO REGULAVEL, REGISTRO GLOBO ANGULAR 45º/ 63MM</v>
      </c>
      <c r="F935" s="56" t="str">
        <f t="shared" si="71"/>
        <v>UND</v>
      </c>
      <c r="G935">
        <f t="shared" si="72"/>
        <v>3366.23</v>
      </c>
      <c r="H935">
        <f t="shared" si="73"/>
        <v>2526.25</v>
      </c>
      <c r="I935">
        <f t="shared" si="74"/>
        <v>2526.25</v>
      </c>
    </row>
    <row r="936" spans="1:9" ht="75">
      <c r="A936" s="385">
        <v>160673</v>
      </c>
      <c r="B936" s="247" t="s">
        <v>2057</v>
      </c>
      <c r="C936" s="227" t="s">
        <v>115</v>
      </c>
      <c r="D936" s="247">
        <v>2579.36</v>
      </c>
      <c r="E936" s="56" t="str">
        <f t="shared" si="70"/>
        <v>FORNECIMENTO E INSTALAÇÃO DE CENTRAL DE ALARME DE INCÊNDIO ENDEREÇÁVEL, CAPACIDADE ATÉ: 256 ENDEREÇOS, 4 LAÇOS COM BATERIA REF. WALMONOF, ABAFIRE, DELTAFIRE OU EQUIVALENTE</v>
      </c>
      <c r="F936" s="56" t="str">
        <f t="shared" si="71"/>
        <v>UND</v>
      </c>
      <c r="G936">
        <f t="shared" si="72"/>
        <v>3437</v>
      </c>
      <c r="H936">
        <f t="shared" si="73"/>
        <v>2579.36</v>
      </c>
      <c r="I936">
        <f t="shared" si="74"/>
        <v>2579.36</v>
      </c>
    </row>
    <row r="937" spans="1:9" ht="45">
      <c r="A937" s="385">
        <v>160674</v>
      </c>
      <c r="B937" s="247" t="s">
        <v>2058</v>
      </c>
      <c r="C937" s="227" t="s">
        <v>115</v>
      </c>
      <c r="D937" s="247">
        <v>119.63</v>
      </c>
      <c r="E937" s="56" t="str">
        <f t="shared" si="70"/>
        <v>FORNECIMENTO E INSTALAÇÃO DE ACIONADOR MANUAL DE ALARME DE INCÊNDIO ENDEREÇAVEL, TIPO QUEBRA VIDRO</v>
      </c>
      <c r="F937" s="56" t="str">
        <f t="shared" si="71"/>
        <v>UND</v>
      </c>
      <c r="G937">
        <f t="shared" si="72"/>
        <v>159.41</v>
      </c>
      <c r="H937">
        <f t="shared" si="73"/>
        <v>119.63</v>
      </c>
      <c r="I937">
        <f t="shared" si="74"/>
        <v>119.63</v>
      </c>
    </row>
    <row r="938" spans="1:9" ht="45">
      <c r="A938" s="385">
        <v>160675</v>
      </c>
      <c r="B938" s="247" t="s">
        <v>2059</v>
      </c>
      <c r="C938" s="227" t="s">
        <v>115</v>
      </c>
      <c r="D938" s="247">
        <v>194.3</v>
      </c>
      <c r="E938" s="56" t="str">
        <f t="shared" si="70"/>
        <v>FORNECIMENTO E INSTALAÇÃO DE DETECTOR DE FUMAÇA ÓPTICO ENDEREÇAVEL BIVOLT 12/24V PARA PAREDE OU TETO</v>
      </c>
      <c r="F938" s="56" t="str">
        <f t="shared" si="71"/>
        <v>UND</v>
      </c>
      <c r="G938">
        <f t="shared" si="72"/>
        <v>258.89999999999998</v>
      </c>
      <c r="H938">
        <f t="shared" si="73"/>
        <v>194.3</v>
      </c>
      <c r="I938">
        <f t="shared" si="74"/>
        <v>194.3</v>
      </c>
    </row>
    <row r="939" spans="1:9" ht="30">
      <c r="A939" s="385">
        <v>160676</v>
      </c>
      <c r="B939" s="247" t="s">
        <v>2060</v>
      </c>
      <c r="C939" s="227" t="s">
        <v>115</v>
      </c>
      <c r="D939" s="247">
        <v>117.29</v>
      </c>
      <c r="E939" s="56" t="str">
        <f t="shared" si="70"/>
        <v>FORNECIMENTO E INSTALAÇÃO DE SIRENE ELETRONICA MÉDIA TIPO CORNETA</v>
      </c>
      <c r="F939" s="56" t="str">
        <f t="shared" si="71"/>
        <v>UND</v>
      </c>
      <c r="G939">
        <f t="shared" si="72"/>
        <v>156.29</v>
      </c>
      <c r="H939">
        <f t="shared" si="73"/>
        <v>117.29</v>
      </c>
      <c r="I939">
        <f t="shared" si="74"/>
        <v>117.29</v>
      </c>
    </row>
    <row r="940" spans="1:9">
      <c r="A940" s="385">
        <v>1607</v>
      </c>
      <c r="B940" s="247" t="s">
        <v>1692</v>
      </c>
      <c r="C940" s="227"/>
      <c r="D940" s="247"/>
      <c r="E940" s="56" t="str">
        <f t="shared" si="70"/>
        <v>DEPÓSITO DE GÁS</v>
      </c>
      <c r="F940" s="56" t="str">
        <f t="shared" si="71"/>
        <v/>
      </c>
      <c r="G940">
        <f t="shared" si="72"/>
        <v>0</v>
      </c>
      <c r="H940">
        <f t="shared" si="73"/>
        <v>0</v>
      </c>
      <c r="I940">
        <f t="shared" si="74"/>
        <v>0</v>
      </c>
    </row>
    <row r="941" spans="1:9" ht="45">
      <c r="A941" s="385">
        <v>160702</v>
      </c>
      <c r="B941" s="247" t="s">
        <v>1693</v>
      </c>
      <c r="C941" s="227" t="s">
        <v>110</v>
      </c>
      <c r="D941" s="247">
        <v>7.1</v>
      </c>
      <c r="E941" s="56" t="str">
        <f t="shared" si="70"/>
        <v>CHAPISCO COM ARGAMASSA DE CIMENTO E AREIA MÉDIA OU GROSSA SEM PENEIRAR NO TRAÇO 1:3, ESPESSURA 5 MM</v>
      </c>
      <c r="F941" s="56" t="str">
        <f t="shared" si="71"/>
        <v>M2</v>
      </c>
      <c r="G941">
        <f t="shared" si="72"/>
        <v>9.4600000000000009</v>
      </c>
      <c r="H941">
        <f t="shared" si="73"/>
        <v>7.1</v>
      </c>
      <c r="I941">
        <f t="shared" si="74"/>
        <v>7.1</v>
      </c>
    </row>
    <row r="942" spans="1:9" ht="60">
      <c r="A942" s="385">
        <v>160704</v>
      </c>
      <c r="B942" s="247" t="s">
        <v>1694</v>
      </c>
      <c r="C942" s="227" t="s">
        <v>1061</v>
      </c>
      <c r="D942" s="247">
        <v>2716.67</v>
      </c>
      <c r="E942" s="56" t="str">
        <f t="shared" si="70"/>
        <v>FORNECIMENTO, PREPARO E APLICAÇÃO DE CONCRETO ARMADO FCK=15 MPA, INCLUSIVE FORMA, ARMAÇÃO E DESFORMA PARA LAJES MACIÇAS</v>
      </c>
      <c r="F942" s="56" t="str">
        <f t="shared" si="71"/>
        <v>M3</v>
      </c>
      <c r="G942">
        <f t="shared" si="72"/>
        <v>3619.96</v>
      </c>
      <c r="H942">
        <f t="shared" si="73"/>
        <v>2716.67</v>
      </c>
      <c r="I942">
        <f t="shared" si="74"/>
        <v>2716.67</v>
      </c>
    </row>
    <row r="943" spans="1:9" ht="45">
      <c r="A943" s="385">
        <v>160707</v>
      </c>
      <c r="B943" s="247" t="s">
        <v>1695</v>
      </c>
      <c r="C943" s="227" t="s">
        <v>110</v>
      </c>
      <c r="D943" s="247">
        <v>26.61</v>
      </c>
      <c r="E943" s="56" t="str">
        <f t="shared" si="70"/>
        <v>PINTURA COM TINTA LÁTEX PVA SUVINIL, CORAL OU METALATEX, INCLUSIVE SELADOR EM PAREDES INTERNAS E FORROS A TRÊS DEMÃOS</v>
      </c>
      <c r="F943" s="56" t="str">
        <f t="shared" si="71"/>
        <v>M2</v>
      </c>
      <c r="G943">
        <f t="shared" si="72"/>
        <v>35.46</v>
      </c>
      <c r="H943">
        <f t="shared" si="73"/>
        <v>26.61</v>
      </c>
      <c r="I943">
        <f t="shared" si="74"/>
        <v>26.61</v>
      </c>
    </row>
    <row r="944" spans="1:9" ht="45">
      <c r="A944" s="385">
        <v>160708</v>
      </c>
      <c r="B944" s="247" t="s">
        <v>1696</v>
      </c>
      <c r="C944" s="227" t="s">
        <v>110</v>
      </c>
      <c r="D944" s="247">
        <v>25.99</v>
      </c>
      <c r="E944" s="56" t="str">
        <f t="shared" si="70"/>
        <v>PINTURA COM TINTA ACRÍLICA SUVINIL, CORAL OU METALATEX, INCLUSIVE SELADOR ACRÍLICO, EM PAREDES EXTERNAS A TRÊS DEMÃOS</v>
      </c>
      <c r="F944" s="56" t="str">
        <f t="shared" si="71"/>
        <v>M2</v>
      </c>
      <c r="G944">
        <f t="shared" si="72"/>
        <v>34.630000000000003</v>
      </c>
      <c r="H944">
        <f t="shared" si="73"/>
        <v>25.99</v>
      </c>
      <c r="I944">
        <f t="shared" si="74"/>
        <v>25.99</v>
      </c>
    </row>
    <row r="945" spans="1:9" ht="30">
      <c r="A945" s="385">
        <v>160709</v>
      </c>
      <c r="B945" s="247" t="s">
        <v>1697</v>
      </c>
      <c r="C945" s="227" t="s">
        <v>110</v>
      </c>
      <c r="D945" s="247">
        <v>1481.23</v>
      </c>
      <c r="E945" s="56" t="str">
        <f t="shared" si="70"/>
        <v>ESTRADO DE MADEIRA DE LEI TIPO PARAJU OU EQUIVALENTE CONFORME DETALHE EM PROJETO</v>
      </c>
      <c r="F945" s="56" t="str">
        <f t="shared" si="71"/>
        <v>M2</v>
      </c>
      <c r="G945">
        <f t="shared" si="72"/>
        <v>1973.74</v>
      </c>
      <c r="H945">
        <f t="shared" si="73"/>
        <v>1481.23</v>
      </c>
      <c r="I945">
        <f t="shared" si="74"/>
        <v>1481.23</v>
      </c>
    </row>
    <row r="946" spans="1:9" ht="75">
      <c r="A946" s="385">
        <v>160710</v>
      </c>
      <c r="B946" s="247" t="s">
        <v>1698</v>
      </c>
      <c r="C946" s="227" t="s">
        <v>110</v>
      </c>
      <c r="D946" s="247">
        <v>67.150000000000006</v>
      </c>
      <c r="E946" s="56" t="str">
        <f t="shared" si="70"/>
        <v>ALVENARIA DE BLOCOS DE CONCRETO 9X19X39 C/ RESIST. MIN COMP. 2.5MPA, ASSENTADO C/ ARGAMASSA DE CIMENTO, CAL HIDRATADA CH1 E AREIA TRAÇO 1:0,5:8, ESP.JUNTAS 10MM E ESP. PAREDES, SEM REVESTIMENTO, 9CM</v>
      </c>
      <c r="F946" s="56" t="str">
        <f t="shared" si="71"/>
        <v>M2</v>
      </c>
      <c r="G946">
        <f t="shared" si="72"/>
        <v>89.48</v>
      </c>
      <c r="H946">
        <f t="shared" si="73"/>
        <v>67.150000000000006</v>
      </c>
      <c r="I946">
        <f t="shared" si="74"/>
        <v>67.150000000000006</v>
      </c>
    </row>
    <row r="947" spans="1:9" ht="45">
      <c r="A947" s="385">
        <v>160711</v>
      </c>
      <c r="B947" s="247" t="s">
        <v>1699</v>
      </c>
      <c r="C947" s="227" t="s">
        <v>110</v>
      </c>
      <c r="D947" s="247">
        <v>57.89</v>
      </c>
      <c r="E947" s="56" t="str">
        <f t="shared" si="70"/>
        <v>REBOCO TIPO PAULISTA COM ARGAMASSA DE CIMENTO, CAL HIDRATADA CH1 E AREIA NO TRAÇO 1:0,5:6, ESPESSURA 25MM</v>
      </c>
      <c r="F947" s="56" t="str">
        <f t="shared" si="71"/>
        <v>M2</v>
      </c>
      <c r="G947">
        <f t="shared" si="72"/>
        <v>77.14</v>
      </c>
      <c r="H947">
        <f t="shared" si="73"/>
        <v>57.89</v>
      </c>
      <c r="I947">
        <f t="shared" si="74"/>
        <v>57.89</v>
      </c>
    </row>
    <row r="948" spans="1:9" ht="45">
      <c r="A948" s="385">
        <v>160712</v>
      </c>
      <c r="B948" s="247" t="s">
        <v>1700</v>
      </c>
      <c r="C948" s="227" t="s">
        <v>110</v>
      </c>
      <c r="D948" s="247">
        <v>223.69</v>
      </c>
      <c r="E948" s="56" t="str">
        <f t="shared" si="70"/>
        <v>TELA EM ARAME GALVANIZADO DE 1"E FIO 10 PARA VENTILAÇÃO DE CASA DE GÁS, CHUMBADA COM ARGAMASSA DE CIMENTO, CAL E AREIA</v>
      </c>
      <c r="F948" s="56" t="str">
        <f t="shared" si="71"/>
        <v>M2</v>
      </c>
      <c r="G948">
        <f t="shared" si="72"/>
        <v>298.07</v>
      </c>
      <c r="H948">
        <f t="shared" si="73"/>
        <v>223.69</v>
      </c>
      <c r="I948">
        <f t="shared" si="74"/>
        <v>223.69</v>
      </c>
    </row>
    <row r="949" spans="1:9" ht="60">
      <c r="A949" s="385">
        <v>160713</v>
      </c>
      <c r="B949" s="247" t="s">
        <v>1701</v>
      </c>
      <c r="C949" s="227" t="s">
        <v>110</v>
      </c>
      <c r="D949" s="247">
        <v>499.62</v>
      </c>
      <c r="E949" s="56" t="str">
        <f t="shared" si="70"/>
        <v>PORTA DE CORRER DE CHAPA GALVANIZADA Nº 14 - PINTURA COM ESMALTE SINTETICO ACETINADO SOBRE ZARCÃO, COM TELA QUEBRA CHAMA EM MALHA 2 A 5MM</v>
      </c>
      <c r="F949" s="56" t="str">
        <f t="shared" si="71"/>
        <v>M2</v>
      </c>
      <c r="G949">
        <f t="shared" si="72"/>
        <v>665.74</v>
      </c>
      <c r="H949">
        <f t="shared" si="73"/>
        <v>499.62</v>
      </c>
      <c r="I949">
        <f t="shared" si="74"/>
        <v>499.62</v>
      </c>
    </row>
    <row r="950" spans="1:9" ht="30">
      <c r="A950" s="385">
        <v>160714</v>
      </c>
      <c r="B950" s="247" t="s">
        <v>1702</v>
      </c>
      <c r="C950" s="227" t="s">
        <v>110</v>
      </c>
      <c r="D950" s="247">
        <v>84.43</v>
      </c>
      <c r="E950" s="56" t="str">
        <f t="shared" si="70"/>
        <v>LASTRO REGULARIZADO E IMPERMEABILIZADO DE CONCRETO NÃO ESTRUTURAL, ESP. DE 8CM</v>
      </c>
      <c r="F950" s="56" t="str">
        <f t="shared" si="71"/>
        <v>M2</v>
      </c>
      <c r="G950">
        <f t="shared" si="72"/>
        <v>112.5</v>
      </c>
      <c r="H950">
        <f t="shared" si="73"/>
        <v>84.43</v>
      </c>
      <c r="I950">
        <f t="shared" si="74"/>
        <v>84.43</v>
      </c>
    </row>
    <row r="951" spans="1:9" ht="90">
      <c r="A951" s="385">
        <v>160715</v>
      </c>
      <c r="B951" s="247" t="s">
        <v>1703</v>
      </c>
      <c r="C951" s="227" t="s">
        <v>110</v>
      </c>
      <c r="D951" s="247">
        <v>269.2</v>
      </c>
      <c r="E951" s="56" t="str">
        <f t="shared" si="70"/>
        <v>INDICE DE IMPERM.C/ MANTA ASFÁLTICA ATENDENDO À NORMA 9952, ASFALTO POLIMERIZADO ESP.3MM, REFORÇADA COM FIO INT. POLIETILENO, REG. BASE COM ARG. 1:4 ESP MIN 15MM, PROTEÇÃO MECÂNICA ARG. 1:4 ESP. 20MM E JUNTAS DILAT.</v>
      </c>
      <c r="F951" s="56" t="str">
        <f t="shared" si="71"/>
        <v>M2</v>
      </c>
      <c r="G951">
        <f t="shared" si="72"/>
        <v>358.71</v>
      </c>
      <c r="H951">
        <f t="shared" si="73"/>
        <v>269.2</v>
      </c>
      <c r="I951">
        <f t="shared" si="74"/>
        <v>269.2</v>
      </c>
    </row>
    <row r="952" spans="1:9" ht="45">
      <c r="A952" s="385">
        <v>160716</v>
      </c>
      <c r="B952" s="247" t="s">
        <v>1704</v>
      </c>
      <c r="C952" s="227" t="s">
        <v>1061</v>
      </c>
      <c r="D952" s="247">
        <v>691.03</v>
      </c>
      <c r="E952" s="56" t="str">
        <f t="shared" si="70"/>
        <v>FORNECIMENTO, PREPARO E APLICAÇÃO DE CONCRETO FCK = 15MPA (BRITA 1 E 2) - (5% DE PERDAS)</v>
      </c>
      <c r="F952" s="56" t="str">
        <f t="shared" si="71"/>
        <v>M3</v>
      </c>
      <c r="G952">
        <f t="shared" si="72"/>
        <v>920.8</v>
      </c>
      <c r="H952">
        <f t="shared" si="73"/>
        <v>691.03</v>
      </c>
      <c r="I952">
        <f t="shared" si="74"/>
        <v>691.03</v>
      </c>
    </row>
    <row r="953" spans="1:9" ht="60">
      <c r="A953" s="385">
        <v>160718</v>
      </c>
      <c r="B953" s="247" t="s">
        <v>1705</v>
      </c>
      <c r="C953" s="227" t="s">
        <v>110</v>
      </c>
      <c r="D953" s="247">
        <v>24.66</v>
      </c>
      <c r="E953" s="56" t="str">
        <f t="shared" si="70"/>
        <v>PINTURA COM TINTA ESMALTE SINTÉTICO SUVINIL, CORAL OU METALATEX A DUAS DEMÃOS, INCLUSIVE FUNDO ANTI CORROSIVO A UMA DEMÃO, EM METAL</v>
      </c>
      <c r="F953" s="56" t="str">
        <f t="shared" si="71"/>
        <v>M2</v>
      </c>
      <c r="G953">
        <f t="shared" si="72"/>
        <v>32.86</v>
      </c>
      <c r="H953">
        <f t="shared" si="73"/>
        <v>24.66</v>
      </c>
      <c r="I953">
        <f t="shared" si="74"/>
        <v>24.66</v>
      </c>
    </row>
    <row r="954" spans="1:9">
      <c r="A954" s="385">
        <v>1608</v>
      </c>
      <c r="B954" s="247" t="s">
        <v>26381</v>
      </c>
      <c r="C954" s="227"/>
      <c r="D954" s="247"/>
      <c r="E954" s="56" t="str">
        <f t="shared" si="70"/>
        <v>INSTALAÇÕES DE REDE LOGICA</v>
      </c>
      <c r="F954" s="56" t="str">
        <f t="shared" si="71"/>
        <v/>
      </c>
      <c r="G954">
        <f t="shared" si="72"/>
        <v>0</v>
      </c>
      <c r="H954">
        <f t="shared" si="73"/>
        <v>0</v>
      </c>
      <c r="I954">
        <f t="shared" si="74"/>
        <v>0</v>
      </c>
    </row>
    <row r="955" spans="1:9" ht="30">
      <c r="A955" s="385">
        <v>160806</v>
      </c>
      <c r="B955" s="247" t="s">
        <v>17261</v>
      </c>
      <c r="C955" s="227" t="s">
        <v>115</v>
      </c>
      <c r="D955" s="247">
        <v>18.57</v>
      </c>
      <c r="E955" s="56" t="str">
        <f t="shared" si="70"/>
        <v>ESPELHO 4" X 2" COM CONECTOR RJ 45 FÊMEA CAT. 5E</v>
      </c>
      <c r="F955" s="56" t="str">
        <f t="shared" si="71"/>
        <v>UND</v>
      </c>
      <c r="G955">
        <f t="shared" si="72"/>
        <v>24.74</v>
      </c>
      <c r="H955">
        <f t="shared" si="73"/>
        <v>18.57</v>
      </c>
      <c r="I955">
        <f t="shared" si="74"/>
        <v>18.57</v>
      </c>
    </row>
    <row r="956" spans="1:9">
      <c r="A956" s="385">
        <v>160807</v>
      </c>
      <c r="B956" s="247" t="s">
        <v>1706</v>
      </c>
      <c r="C956" s="227" t="s">
        <v>115</v>
      </c>
      <c r="D956" s="247">
        <v>11.37</v>
      </c>
      <c r="E956" s="56" t="str">
        <f t="shared" si="70"/>
        <v>CONECTOR RJ 45 MACHO</v>
      </c>
      <c r="F956" s="56" t="str">
        <f t="shared" si="71"/>
        <v>UND</v>
      </c>
      <c r="G956">
        <f t="shared" si="72"/>
        <v>15.15</v>
      </c>
      <c r="H956">
        <f t="shared" si="73"/>
        <v>11.37</v>
      </c>
      <c r="I956">
        <f t="shared" si="74"/>
        <v>11.37</v>
      </c>
    </row>
    <row r="957" spans="1:9" ht="30">
      <c r="A957" s="385">
        <v>160808</v>
      </c>
      <c r="B957" s="247" t="s">
        <v>17262</v>
      </c>
      <c r="C957" s="227" t="s">
        <v>112</v>
      </c>
      <c r="D957" s="247">
        <v>4.03</v>
      </c>
      <c r="E957" s="56" t="str">
        <f t="shared" si="70"/>
        <v>FORNECIMENTO E INSTALAÇÃO DE CABO DE REDE PAR TRANÇADO 4 PARES CATEGORIA 5E</v>
      </c>
      <c r="F957" s="56" t="str">
        <f t="shared" si="71"/>
        <v>M</v>
      </c>
      <c r="G957">
        <f t="shared" si="72"/>
        <v>5.37</v>
      </c>
      <c r="H957">
        <f t="shared" si="73"/>
        <v>4.03</v>
      </c>
      <c r="I957">
        <f t="shared" si="74"/>
        <v>4.03</v>
      </c>
    </row>
    <row r="958" spans="1:9" ht="30">
      <c r="A958" s="385">
        <v>160809</v>
      </c>
      <c r="B958" s="247" t="s">
        <v>26382</v>
      </c>
      <c r="C958" s="227" t="s">
        <v>115</v>
      </c>
      <c r="D958" s="247">
        <v>505.73</v>
      </c>
      <c r="E958" s="56" t="str">
        <f t="shared" si="70"/>
        <v>FORNECIMENTO E INSTALAÇÃO DE MINI RACK DE PAREDE PADRÃO 19" - 06 U´S X 470MM</v>
      </c>
      <c r="F958" s="56" t="str">
        <f t="shared" si="71"/>
        <v>UND</v>
      </c>
      <c r="G958">
        <f t="shared" si="72"/>
        <v>673.89</v>
      </c>
      <c r="H958">
        <f t="shared" si="73"/>
        <v>505.73</v>
      </c>
      <c r="I958">
        <f t="shared" si="74"/>
        <v>505.73</v>
      </c>
    </row>
    <row r="959" spans="1:9" ht="30">
      <c r="A959" s="385">
        <v>160810</v>
      </c>
      <c r="B959" s="247" t="s">
        <v>26383</v>
      </c>
      <c r="C959" s="227" t="s">
        <v>115</v>
      </c>
      <c r="D959" s="247">
        <v>555.67999999999995</v>
      </c>
      <c r="E959" s="56" t="str">
        <f t="shared" si="70"/>
        <v>FORNECIMENTO E INSTALAÇÃO DE MINI RACK DE PAREDE PADRÃO 19" - 08 U´S X 470MM</v>
      </c>
      <c r="F959" s="56" t="str">
        <f t="shared" si="71"/>
        <v>UND</v>
      </c>
      <c r="G959">
        <f t="shared" si="72"/>
        <v>740.44</v>
      </c>
      <c r="H959">
        <f t="shared" si="73"/>
        <v>555.67999999999995</v>
      </c>
      <c r="I959">
        <f t="shared" si="74"/>
        <v>555.67999999999995</v>
      </c>
    </row>
    <row r="960" spans="1:9" ht="30">
      <c r="A960" s="385">
        <v>160811</v>
      </c>
      <c r="B960" s="247" t="s">
        <v>26384</v>
      </c>
      <c r="C960" s="227" t="s">
        <v>115</v>
      </c>
      <c r="D960" s="247">
        <v>703.04</v>
      </c>
      <c r="E960" s="56" t="str">
        <f t="shared" si="70"/>
        <v>FORNECIMENTO E INSTALAÇÃO DE MINI RACK DE PAREDE PADRÃO 19" - 12 U´S X 570MM</v>
      </c>
      <c r="F960" s="56" t="str">
        <f t="shared" si="71"/>
        <v>UND</v>
      </c>
      <c r="G960">
        <f t="shared" si="72"/>
        <v>936.8</v>
      </c>
      <c r="H960">
        <f t="shared" si="73"/>
        <v>703.04</v>
      </c>
      <c r="I960">
        <f t="shared" si="74"/>
        <v>703.04</v>
      </c>
    </row>
    <row r="961" spans="1:9" ht="30">
      <c r="A961" s="385">
        <v>160812</v>
      </c>
      <c r="B961" s="247" t="s">
        <v>26385</v>
      </c>
      <c r="C961" s="227" t="s">
        <v>115</v>
      </c>
      <c r="D961" s="247">
        <v>791.8</v>
      </c>
      <c r="E961" s="56" t="str">
        <f t="shared" ref="E961:E1024" si="75">UPPER(B961)</f>
        <v>FORNECIMENTO E INSTALAÇÃO DE MINI RACK DE PAREDE PADRÃO 19" - 16 U´S X 570MM</v>
      </c>
      <c r="F961" s="56" t="str">
        <f t="shared" ref="F961:F1024" si="76">UPPER(C961)</f>
        <v>UND</v>
      </c>
      <c r="G961">
        <f t="shared" si="72"/>
        <v>1055.07</v>
      </c>
      <c r="H961">
        <f t="shared" si="73"/>
        <v>791.8</v>
      </c>
      <c r="I961">
        <f t="shared" si="74"/>
        <v>791.8</v>
      </c>
    </row>
    <row r="962" spans="1:9" ht="30">
      <c r="A962" s="385">
        <v>160813</v>
      </c>
      <c r="B962" s="247" t="s">
        <v>26386</v>
      </c>
      <c r="C962" s="227" t="s">
        <v>115</v>
      </c>
      <c r="D962" s="247">
        <v>1921.51</v>
      </c>
      <c r="E962" s="56" t="str">
        <f t="shared" si="75"/>
        <v>FORNECIMENTO E INSTALAÇÃO DE RACK DE PISO FECHADO PADRÃO 19" - 32 U´S X 670MM</v>
      </c>
      <c r="F962" s="56" t="str">
        <f t="shared" si="76"/>
        <v>UND</v>
      </c>
      <c r="G962">
        <f t="shared" si="72"/>
        <v>2560.41</v>
      </c>
      <c r="H962">
        <f t="shared" si="73"/>
        <v>1921.51</v>
      </c>
      <c r="I962">
        <f t="shared" si="74"/>
        <v>1921.51</v>
      </c>
    </row>
    <row r="963" spans="1:9" ht="30">
      <c r="A963" s="385">
        <v>160814</v>
      </c>
      <c r="B963" s="247" t="s">
        <v>26387</v>
      </c>
      <c r="C963" s="227" t="s">
        <v>115</v>
      </c>
      <c r="D963" s="247">
        <v>2062.96</v>
      </c>
      <c r="E963" s="56" t="str">
        <f t="shared" si="75"/>
        <v>FORNECIMENTO E INSTALAÇÃO DE RACK DE PISO FECHADO PADRÃO 19" - 36 U´S X 670MM</v>
      </c>
      <c r="F963" s="56" t="str">
        <f t="shared" si="76"/>
        <v>UND</v>
      </c>
      <c r="G963">
        <f t="shared" si="72"/>
        <v>2748.89</v>
      </c>
      <c r="H963">
        <f t="shared" si="73"/>
        <v>2062.96</v>
      </c>
      <c r="I963">
        <f t="shared" si="74"/>
        <v>2062.96</v>
      </c>
    </row>
    <row r="964" spans="1:9" ht="30">
      <c r="A964" s="384">
        <v>160815</v>
      </c>
      <c r="B964" s="246" t="s">
        <v>26388</v>
      </c>
      <c r="C964" s="227" t="s">
        <v>115</v>
      </c>
      <c r="D964" s="247">
        <v>2288.29</v>
      </c>
      <c r="E964" s="56" t="str">
        <f t="shared" si="75"/>
        <v>FORNECIMENTO E INSTALAÇÃO DE RACK DE PISO FECHADO PADRÃO 19" - 40 U´S X 670MM</v>
      </c>
      <c r="F964" s="56" t="str">
        <f t="shared" si="76"/>
        <v>UND</v>
      </c>
      <c r="G964">
        <f t="shared" si="72"/>
        <v>3049.15</v>
      </c>
      <c r="H964">
        <f t="shared" si="73"/>
        <v>2288.29</v>
      </c>
      <c r="I964">
        <f t="shared" si="74"/>
        <v>2288.29</v>
      </c>
    </row>
    <row r="965" spans="1:9" ht="30">
      <c r="A965" s="385">
        <v>160816</v>
      </c>
      <c r="B965" s="247" t="s">
        <v>26389</v>
      </c>
      <c r="C965" s="227" t="s">
        <v>115</v>
      </c>
      <c r="D965" s="247">
        <v>2822.98</v>
      </c>
      <c r="E965" s="56" t="str">
        <f t="shared" si="75"/>
        <v>FORNECIMENTO E INSTALAÇÃO DE RACK DE PISO FECHADO PADRÃO 19" - 44 U´S X 670MM</v>
      </c>
      <c r="F965" s="56" t="str">
        <f t="shared" si="76"/>
        <v>UND</v>
      </c>
      <c r="G965">
        <f t="shared" si="72"/>
        <v>3761.62</v>
      </c>
      <c r="H965">
        <f t="shared" si="73"/>
        <v>2822.98</v>
      </c>
      <c r="I965">
        <f t="shared" si="74"/>
        <v>2822.98</v>
      </c>
    </row>
    <row r="966" spans="1:9" ht="45">
      <c r="A966" s="385">
        <v>160822</v>
      </c>
      <c r="B966" s="247" t="s">
        <v>26390</v>
      </c>
      <c r="C966" s="227" t="s">
        <v>115</v>
      </c>
      <c r="D966" s="247">
        <v>103.12</v>
      </c>
      <c r="E966" s="56" t="str">
        <f t="shared" si="75"/>
        <v>CALHA COM 6 TOMADAS 20A, INCLUSIVE FIXAÇÃO EM RACK PADRÃO 19", COM CHICOTE DE 2 METROS DE COMPRIMENTO</v>
      </c>
      <c r="F966" s="56" t="str">
        <f t="shared" si="76"/>
        <v>UND</v>
      </c>
      <c r="G966">
        <f t="shared" si="72"/>
        <v>137.41</v>
      </c>
      <c r="H966">
        <f t="shared" si="73"/>
        <v>103.12</v>
      </c>
      <c r="I966">
        <f t="shared" si="74"/>
        <v>103.12</v>
      </c>
    </row>
    <row r="967" spans="1:9" ht="45">
      <c r="A967" s="385">
        <v>160823</v>
      </c>
      <c r="B967" s="247" t="s">
        <v>26391</v>
      </c>
      <c r="C967" s="227" t="s">
        <v>115</v>
      </c>
      <c r="D967" s="629">
        <v>104.29</v>
      </c>
      <c r="E967" s="56" t="str">
        <f t="shared" si="75"/>
        <v>CALHA COM 8 TOMADAS 20A, INCLUSIVE FIXAÇÃO EM RACK PADRÃO 19", COM CHICOTE DE 2 METROS DE COMPRIMENTO</v>
      </c>
      <c r="F967" s="56" t="str">
        <f t="shared" si="76"/>
        <v>UND</v>
      </c>
      <c r="G967">
        <f t="shared" si="72"/>
        <v>138.97</v>
      </c>
      <c r="H967">
        <f t="shared" si="73"/>
        <v>104.29</v>
      </c>
      <c r="I967">
        <f t="shared" si="74"/>
        <v>104.29</v>
      </c>
    </row>
    <row r="968" spans="1:9" ht="30">
      <c r="A968" s="385">
        <v>160825</v>
      </c>
      <c r="B968" s="247" t="s">
        <v>26392</v>
      </c>
      <c r="C968" s="227" t="s">
        <v>115</v>
      </c>
      <c r="D968" s="629">
        <v>31.2</v>
      </c>
      <c r="E968" s="56" t="str">
        <f t="shared" si="75"/>
        <v>GUIA DE CABOS FECHADO HORIZONTAL PADRÃO 19" - 1 U´S, INCLUSIVE FIXAÇÃO EM RACK 19"</v>
      </c>
      <c r="F968" s="56" t="str">
        <f t="shared" si="76"/>
        <v>UND</v>
      </c>
      <c r="G968">
        <f t="shared" ref="G968:G1031" si="77">ROUND(H968*(1+$G$1),2)</f>
        <v>41.57</v>
      </c>
      <c r="H968">
        <f t="shared" ref="H968:H1031" si="78">I968</f>
        <v>31.2</v>
      </c>
      <c r="I968">
        <f t="shared" ref="I968:I1031" si="79">ROUND(D968/(1+$E$1),2)</f>
        <v>31.2</v>
      </c>
    </row>
    <row r="969" spans="1:9" ht="30">
      <c r="A969" s="385">
        <v>160826</v>
      </c>
      <c r="B969" s="247" t="s">
        <v>26393</v>
      </c>
      <c r="C969" s="227" t="s">
        <v>115</v>
      </c>
      <c r="D969" s="629">
        <v>44.13</v>
      </c>
      <c r="E969" s="56" t="str">
        <f t="shared" si="75"/>
        <v>GUIA DE CABOS FECHADO HORIZONTAL PADRÃO 19" - 2 U´S, INCLUSIVE FIXAÇÃO EM RACK 19"</v>
      </c>
      <c r="F969" s="56" t="str">
        <f t="shared" si="76"/>
        <v>UND</v>
      </c>
      <c r="G969">
        <f t="shared" si="77"/>
        <v>58.8</v>
      </c>
      <c r="H969">
        <f t="shared" si="78"/>
        <v>44.13</v>
      </c>
      <c r="I969">
        <f t="shared" si="79"/>
        <v>44.13</v>
      </c>
    </row>
    <row r="970" spans="1:9" ht="30">
      <c r="A970" s="385">
        <v>160827</v>
      </c>
      <c r="B970" s="247" t="s">
        <v>26394</v>
      </c>
      <c r="C970" s="227" t="s">
        <v>115</v>
      </c>
      <c r="D970" s="629">
        <v>194.03</v>
      </c>
      <c r="E970" s="56" t="str">
        <f t="shared" si="75"/>
        <v>GUIA DE CABOS VERTICAL PARA RACK ABERTO PADRÃO 19" - 40 U´S X 1763 X 50MM</v>
      </c>
      <c r="F970" s="56" t="str">
        <f t="shared" si="76"/>
        <v>UND</v>
      </c>
      <c r="G970">
        <f t="shared" si="77"/>
        <v>258.54000000000002</v>
      </c>
      <c r="H970">
        <f t="shared" si="78"/>
        <v>194.03</v>
      </c>
      <c r="I970">
        <f t="shared" si="79"/>
        <v>194.03</v>
      </c>
    </row>
    <row r="971" spans="1:9" ht="30">
      <c r="A971" s="385">
        <v>160828</v>
      </c>
      <c r="B971" s="247" t="s">
        <v>26395</v>
      </c>
      <c r="C971" s="227" t="s">
        <v>115</v>
      </c>
      <c r="D971" s="629">
        <v>239.26</v>
      </c>
      <c r="E971" s="56" t="str">
        <f t="shared" si="75"/>
        <v>GUIA DE CABOS VERTICAL PARA RACK ABERTO PADRÃO 19" - 44 U´S X 1940 X 50MM</v>
      </c>
      <c r="F971" s="56" t="str">
        <f t="shared" si="76"/>
        <v>UND</v>
      </c>
      <c r="G971">
        <f t="shared" si="77"/>
        <v>318.81</v>
      </c>
      <c r="H971">
        <f t="shared" si="78"/>
        <v>239.26</v>
      </c>
      <c r="I971">
        <f t="shared" si="79"/>
        <v>239.26</v>
      </c>
    </row>
    <row r="972" spans="1:9" ht="30">
      <c r="A972" s="385">
        <v>160829</v>
      </c>
      <c r="B972" s="247" t="s">
        <v>26396</v>
      </c>
      <c r="C972" s="227" t="s">
        <v>115</v>
      </c>
      <c r="D972" s="247">
        <v>15.4</v>
      </c>
      <c r="E972" s="56" t="str">
        <f t="shared" si="75"/>
        <v>PAINEL DE FECHAMENTO FRONTAL 1 U, INCLUSIVE FIXAÇÃO EM RACK 19"</v>
      </c>
      <c r="F972" s="56" t="str">
        <f t="shared" si="76"/>
        <v>UND</v>
      </c>
      <c r="G972">
        <f t="shared" si="77"/>
        <v>20.52</v>
      </c>
      <c r="H972">
        <f t="shared" si="78"/>
        <v>15.4</v>
      </c>
      <c r="I972">
        <f t="shared" si="79"/>
        <v>15.4</v>
      </c>
    </row>
    <row r="973" spans="1:9" ht="30">
      <c r="A973" s="385">
        <v>160830</v>
      </c>
      <c r="B973" s="247" t="s">
        <v>26397</v>
      </c>
      <c r="C973" s="227" t="s">
        <v>115</v>
      </c>
      <c r="D973" s="629">
        <v>20.13</v>
      </c>
      <c r="E973" s="56" t="str">
        <f t="shared" si="75"/>
        <v>PAINEL DE FECHAMENTO FRONTAL 2 US, INCLUSIVE FIXAÇÃO EM RACK 19"</v>
      </c>
      <c r="F973" s="56" t="str">
        <f t="shared" si="76"/>
        <v>UND</v>
      </c>
      <c r="G973">
        <f t="shared" si="77"/>
        <v>26.82</v>
      </c>
      <c r="H973">
        <f t="shared" si="78"/>
        <v>20.13</v>
      </c>
      <c r="I973">
        <f t="shared" si="79"/>
        <v>20.13</v>
      </c>
    </row>
    <row r="974" spans="1:9" ht="30">
      <c r="A974" s="385">
        <v>160831</v>
      </c>
      <c r="B974" s="247" t="s">
        <v>26398</v>
      </c>
      <c r="C974" s="227" t="s">
        <v>115</v>
      </c>
      <c r="D974" s="629">
        <v>60.49</v>
      </c>
      <c r="E974" s="56" t="str">
        <f t="shared" si="75"/>
        <v>BANDEJA SIMPLES FIXA 1 U X 290MM CARGA MÁXIMA 20KG, INCLUSIVE FIXAÇÃO EM RACK 19"</v>
      </c>
      <c r="F974" s="56" t="str">
        <f t="shared" si="76"/>
        <v>UND</v>
      </c>
      <c r="G974">
        <f t="shared" si="77"/>
        <v>80.599999999999994</v>
      </c>
      <c r="H974">
        <f t="shared" si="78"/>
        <v>60.49</v>
      </c>
      <c r="I974">
        <f t="shared" si="79"/>
        <v>60.49</v>
      </c>
    </row>
    <row r="975" spans="1:9" ht="30">
      <c r="A975" s="385">
        <v>160832</v>
      </c>
      <c r="B975" s="247" t="s">
        <v>26399</v>
      </c>
      <c r="C975" s="227" t="s">
        <v>115</v>
      </c>
      <c r="D975" s="629">
        <v>72.239999999999995</v>
      </c>
      <c r="E975" s="56" t="str">
        <f t="shared" si="75"/>
        <v>BANDEJA SIMPLES FIXA 2 US X 390MM CARGA MÁXIMA 20KG, INCLUSIVE FIXAÇÃO EM RACK 19"</v>
      </c>
      <c r="F975" s="56" t="str">
        <f t="shared" si="76"/>
        <v>UND</v>
      </c>
      <c r="G975">
        <f t="shared" si="77"/>
        <v>96.26</v>
      </c>
      <c r="H975">
        <f t="shared" si="78"/>
        <v>72.239999999999995</v>
      </c>
      <c r="I975">
        <f t="shared" si="79"/>
        <v>72.239999999999995</v>
      </c>
    </row>
    <row r="976" spans="1:9" ht="30">
      <c r="A976" s="385">
        <v>160833</v>
      </c>
      <c r="B976" s="247" t="s">
        <v>26400</v>
      </c>
      <c r="C976" s="227" t="s">
        <v>115</v>
      </c>
      <c r="D976" s="247">
        <v>109.14</v>
      </c>
      <c r="E976" s="56" t="str">
        <f t="shared" si="75"/>
        <v>BANDEJA FIXAÇÃO DUPLA 1 U X 500MM CARGA MÁXIMA 20KG, INCLUSIVE FIXAÇÃO EM RACK 19"</v>
      </c>
      <c r="F976" s="56" t="str">
        <f t="shared" si="76"/>
        <v>UND</v>
      </c>
      <c r="G976">
        <f t="shared" si="77"/>
        <v>145.43</v>
      </c>
      <c r="H976">
        <f t="shared" si="78"/>
        <v>109.14</v>
      </c>
      <c r="I976">
        <f t="shared" si="79"/>
        <v>109.14</v>
      </c>
    </row>
    <row r="977" spans="1:9" ht="30">
      <c r="A977" s="385">
        <v>160834</v>
      </c>
      <c r="B977" s="247" t="s">
        <v>26401</v>
      </c>
      <c r="C977" s="227" t="s">
        <v>115</v>
      </c>
      <c r="D977" s="247">
        <v>192.68</v>
      </c>
      <c r="E977" s="56" t="str">
        <f t="shared" si="75"/>
        <v>BANDEJA DESLIZANTE 1 U X 500MM CARGA MÁXIMA 20KG, INCLUSIVE FIXAÇÃO EM RACK 19"</v>
      </c>
      <c r="F977" s="56" t="str">
        <f t="shared" si="76"/>
        <v>UND</v>
      </c>
      <c r="G977">
        <f t="shared" si="77"/>
        <v>256.75</v>
      </c>
      <c r="H977">
        <f t="shared" si="78"/>
        <v>192.68</v>
      </c>
      <c r="I977">
        <f t="shared" si="79"/>
        <v>192.68</v>
      </c>
    </row>
    <row r="978" spans="1:9" ht="45">
      <c r="A978" s="385">
        <v>160835</v>
      </c>
      <c r="B978" s="247" t="s">
        <v>26402</v>
      </c>
      <c r="C978" s="227" t="s">
        <v>115</v>
      </c>
      <c r="D978" s="629">
        <v>300.64</v>
      </c>
      <c r="E978" s="56" t="str">
        <f t="shared" si="75"/>
        <v>KIT VENTILAÇÃO COMPOSTO POR 2 VENTILADORES BI-VOLTS, INCLUSIVE FIXAÇÃO EM RACK 19"</v>
      </c>
      <c r="F978" s="56" t="str">
        <f t="shared" si="76"/>
        <v>UND</v>
      </c>
      <c r="G978">
        <f t="shared" si="77"/>
        <v>400.6</v>
      </c>
      <c r="H978">
        <f t="shared" si="78"/>
        <v>300.64</v>
      </c>
      <c r="I978">
        <f t="shared" si="79"/>
        <v>300.64</v>
      </c>
    </row>
    <row r="979" spans="1:9" ht="45">
      <c r="A979" s="385">
        <v>160836</v>
      </c>
      <c r="B979" s="247" t="s">
        <v>26403</v>
      </c>
      <c r="C979" s="227" t="s">
        <v>115</v>
      </c>
      <c r="D979" s="247">
        <v>423.63</v>
      </c>
      <c r="E979" s="56" t="str">
        <f t="shared" si="75"/>
        <v>KIT VENTILAÇÃO COMPOSTO POR 4 VENTILADORES BI-VOLTS, INCLUSIVE FIXAÇÃO EM RACK 19"</v>
      </c>
      <c r="F979" s="56" t="str">
        <f t="shared" si="76"/>
        <v>UND</v>
      </c>
      <c r="G979">
        <f t="shared" si="77"/>
        <v>564.49</v>
      </c>
      <c r="H979">
        <f t="shared" si="78"/>
        <v>423.63</v>
      </c>
      <c r="I979">
        <f t="shared" si="79"/>
        <v>423.63</v>
      </c>
    </row>
    <row r="980" spans="1:9" ht="30">
      <c r="A980" s="385">
        <v>160837</v>
      </c>
      <c r="B980" s="247" t="s">
        <v>26404</v>
      </c>
      <c r="C980" s="227" t="s">
        <v>115</v>
      </c>
      <c r="D980" s="629">
        <v>291.83</v>
      </c>
      <c r="E980" s="56" t="str">
        <f t="shared" si="75"/>
        <v>KIT RODIZIO COMPOSTO POR 4 RODAS (2 C/ TRAVAS), INCLUSIVE FIXAÇÃO EM RACK 19"</v>
      </c>
      <c r="F980" s="56" t="str">
        <f t="shared" si="76"/>
        <v>UND</v>
      </c>
      <c r="G980">
        <f t="shared" si="77"/>
        <v>388.86</v>
      </c>
      <c r="H980">
        <f t="shared" si="78"/>
        <v>291.83</v>
      </c>
      <c r="I980">
        <f t="shared" si="79"/>
        <v>291.83</v>
      </c>
    </row>
    <row r="981" spans="1:9" ht="30">
      <c r="A981" s="385">
        <v>160838</v>
      </c>
      <c r="B981" s="247" t="s">
        <v>26405</v>
      </c>
      <c r="C981" s="227" t="s">
        <v>115</v>
      </c>
      <c r="D981" s="629">
        <v>83</v>
      </c>
      <c r="E981" s="56" t="str">
        <f t="shared" si="75"/>
        <v>KIT M5 PORCA-GAIOLA COM 100 UND COM PARAFUSO PHILIPS E ARRUELA</v>
      </c>
      <c r="F981" s="56" t="str">
        <f t="shared" si="76"/>
        <v>UND</v>
      </c>
      <c r="G981">
        <f t="shared" si="77"/>
        <v>110.6</v>
      </c>
      <c r="H981">
        <f t="shared" si="78"/>
        <v>83</v>
      </c>
      <c r="I981">
        <f t="shared" si="79"/>
        <v>83</v>
      </c>
    </row>
    <row r="982" spans="1:9">
      <c r="A982" s="385">
        <v>160839</v>
      </c>
      <c r="B982" s="247" t="s">
        <v>26406</v>
      </c>
      <c r="C982" s="227" t="s">
        <v>112</v>
      </c>
      <c r="D982" s="629">
        <v>4.99</v>
      </c>
      <c r="E982" s="56" t="str">
        <f t="shared" si="75"/>
        <v>VELCRO ROLO 20MM - PRETO</v>
      </c>
      <c r="F982" s="56" t="str">
        <f t="shared" si="76"/>
        <v>M</v>
      </c>
      <c r="G982">
        <f t="shared" si="77"/>
        <v>6.65</v>
      </c>
      <c r="H982">
        <f t="shared" si="78"/>
        <v>4.99</v>
      </c>
      <c r="I982">
        <f t="shared" si="79"/>
        <v>4.99</v>
      </c>
    </row>
    <row r="983" spans="1:9" ht="30">
      <c r="A983" s="385">
        <v>160840</v>
      </c>
      <c r="B983" s="247" t="s">
        <v>26407</v>
      </c>
      <c r="C983" s="227" t="s">
        <v>115</v>
      </c>
      <c r="D983" s="629">
        <v>290.08999999999997</v>
      </c>
      <c r="E983" s="56" t="str">
        <f t="shared" si="75"/>
        <v>PATCH PANEL 24 PORTAS RJ45/IDC CAT.5E, INCLUSIVE FIXAÇÃO EM RACK 19"</v>
      </c>
      <c r="F983" s="56" t="str">
        <f t="shared" si="76"/>
        <v>UND</v>
      </c>
      <c r="G983">
        <f t="shared" si="77"/>
        <v>386.54</v>
      </c>
      <c r="H983">
        <f t="shared" si="78"/>
        <v>290.08999999999997</v>
      </c>
      <c r="I983">
        <f t="shared" si="79"/>
        <v>290.08999999999997</v>
      </c>
    </row>
    <row r="984" spans="1:9" ht="30">
      <c r="A984" s="385">
        <v>160841</v>
      </c>
      <c r="B984" s="247" t="s">
        <v>26408</v>
      </c>
      <c r="C984" s="227" t="s">
        <v>115</v>
      </c>
      <c r="D984" s="247">
        <v>290.08999999999997</v>
      </c>
      <c r="E984" s="56" t="str">
        <f t="shared" si="75"/>
        <v>PATCH PANEL DE EMENDA 24 PORTAS RJ45/RJ45 CAT.5E, INCLUSIVE FIXAÇÃO EM RACK 19"</v>
      </c>
      <c r="F984" s="56" t="str">
        <f t="shared" si="76"/>
        <v>UND</v>
      </c>
      <c r="G984">
        <f t="shared" si="77"/>
        <v>386.54</v>
      </c>
      <c r="H984">
        <f t="shared" si="78"/>
        <v>290.08999999999997</v>
      </c>
      <c r="I984">
        <f t="shared" si="79"/>
        <v>290.08999999999997</v>
      </c>
    </row>
    <row r="985" spans="1:9" ht="30">
      <c r="A985" s="385">
        <v>160842</v>
      </c>
      <c r="B985" s="247" t="s">
        <v>26409</v>
      </c>
      <c r="C985" s="227" t="s">
        <v>115</v>
      </c>
      <c r="D985" s="247">
        <v>574.6</v>
      </c>
      <c r="E985" s="56" t="str">
        <f t="shared" si="75"/>
        <v>PATCH PANEL 48 PORTAS RJ45/IDC CAT.5E, INCLUSIVE FIXAÇÃO EM RACK 19"</v>
      </c>
      <c r="F985" s="56" t="str">
        <f t="shared" si="76"/>
        <v>UND</v>
      </c>
      <c r="G985">
        <f t="shared" si="77"/>
        <v>765.65</v>
      </c>
      <c r="H985">
        <f t="shared" si="78"/>
        <v>574.6</v>
      </c>
      <c r="I985">
        <f t="shared" si="79"/>
        <v>574.6</v>
      </c>
    </row>
    <row r="986" spans="1:9" ht="30">
      <c r="A986" s="385">
        <v>160844</v>
      </c>
      <c r="B986" s="247" t="s">
        <v>26410</v>
      </c>
      <c r="C986" s="227" t="s">
        <v>115</v>
      </c>
      <c r="D986" s="247">
        <v>606.11</v>
      </c>
      <c r="E986" s="56" t="str">
        <f t="shared" si="75"/>
        <v>PATCH PANEL 48 PORTAS RJ45/IDC CAT.6, INCLUSIVE FIXAÇÃO EM RACK 19"</v>
      </c>
      <c r="F986" s="56" t="str">
        <f t="shared" si="76"/>
        <v>UND</v>
      </c>
      <c r="G986">
        <f t="shared" si="77"/>
        <v>807.64</v>
      </c>
      <c r="H986">
        <f t="shared" si="78"/>
        <v>606.11</v>
      </c>
      <c r="I986">
        <f t="shared" si="79"/>
        <v>606.11</v>
      </c>
    </row>
    <row r="987" spans="1:9" ht="30">
      <c r="A987" s="385">
        <v>160845</v>
      </c>
      <c r="B987" s="247" t="s">
        <v>26411</v>
      </c>
      <c r="C987" s="227" t="s">
        <v>115</v>
      </c>
      <c r="D987" s="247">
        <v>21.52</v>
      </c>
      <c r="E987" s="56" t="str">
        <f t="shared" si="75"/>
        <v>PATCH CORD MULTILAN EXTRA FLEXÍVEL CAT 5E U/UTP RJ-45 - 1,50 M</v>
      </c>
      <c r="F987" s="56" t="str">
        <f t="shared" si="76"/>
        <v>UND</v>
      </c>
      <c r="G987">
        <f t="shared" si="77"/>
        <v>28.68</v>
      </c>
      <c r="H987">
        <f t="shared" si="78"/>
        <v>21.52</v>
      </c>
      <c r="I987">
        <f t="shared" si="79"/>
        <v>21.52</v>
      </c>
    </row>
    <row r="988" spans="1:9" ht="30">
      <c r="A988" s="385">
        <v>160846</v>
      </c>
      <c r="B988" s="247" t="s">
        <v>26412</v>
      </c>
      <c r="C988" s="227" t="s">
        <v>115</v>
      </c>
      <c r="D988" s="247">
        <v>33.299999999999997</v>
      </c>
      <c r="E988" s="56" t="str">
        <f t="shared" si="75"/>
        <v>PATCH CORD MULTILAN EXTRA FLEXÍVEL CAT 5E U/UTP RJ-45 - 3,00 M</v>
      </c>
      <c r="F988" s="56" t="str">
        <f t="shared" si="76"/>
        <v>UND</v>
      </c>
      <c r="G988">
        <f t="shared" si="77"/>
        <v>44.37</v>
      </c>
      <c r="H988">
        <f t="shared" si="78"/>
        <v>33.299999999999997</v>
      </c>
      <c r="I988">
        <f t="shared" si="79"/>
        <v>33.299999999999997</v>
      </c>
    </row>
    <row r="989" spans="1:9" ht="30">
      <c r="A989" s="385">
        <v>160847</v>
      </c>
      <c r="B989" s="247" t="s">
        <v>26413</v>
      </c>
      <c r="C989" s="227" t="s">
        <v>115</v>
      </c>
      <c r="D989" s="629">
        <v>35.020000000000003</v>
      </c>
      <c r="E989" s="56" t="str">
        <f t="shared" si="75"/>
        <v>PATCH CORD GIGALAN EXTRA FLEXÍVEL CAT 6 U/UTP RJ-45 - 1,50 M</v>
      </c>
      <c r="F989" s="56" t="str">
        <f t="shared" si="76"/>
        <v>UND</v>
      </c>
      <c r="G989">
        <f t="shared" si="77"/>
        <v>46.66</v>
      </c>
      <c r="H989">
        <f t="shared" si="78"/>
        <v>35.020000000000003</v>
      </c>
      <c r="I989">
        <f t="shared" si="79"/>
        <v>35.020000000000003</v>
      </c>
    </row>
    <row r="990" spans="1:9" ht="30">
      <c r="A990" s="385">
        <v>160848</v>
      </c>
      <c r="B990" s="247" t="s">
        <v>26414</v>
      </c>
      <c r="C990" s="227" t="s">
        <v>115</v>
      </c>
      <c r="D990" s="247">
        <v>50.68</v>
      </c>
      <c r="E990" s="56" t="str">
        <f t="shared" si="75"/>
        <v>PATCH CORD GIGALAN EXTRA FLEXÍVEL CAT 6 U/UTP RJ-45 - 3,00 M</v>
      </c>
      <c r="F990" s="56" t="str">
        <f t="shared" si="76"/>
        <v>UND</v>
      </c>
      <c r="G990">
        <f t="shared" si="77"/>
        <v>67.53</v>
      </c>
      <c r="H990">
        <f t="shared" si="78"/>
        <v>50.68</v>
      </c>
      <c r="I990">
        <f t="shared" si="79"/>
        <v>50.68</v>
      </c>
    </row>
    <row r="991" spans="1:9" ht="30">
      <c r="A991" s="385">
        <v>160851</v>
      </c>
      <c r="B991" s="247" t="s">
        <v>26415</v>
      </c>
      <c r="C991" s="227" t="s">
        <v>112</v>
      </c>
      <c r="D991" s="247">
        <v>5.64</v>
      </c>
      <c r="E991" s="56" t="str">
        <f t="shared" si="75"/>
        <v>FORNECIMENTO E INSTALAÇÃO DE CABO DE REDE PAR TRANÇADO 4 PARES CATEGORIA 6</v>
      </c>
      <c r="F991" s="56" t="str">
        <f t="shared" si="76"/>
        <v>M</v>
      </c>
      <c r="G991">
        <f t="shared" si="77"/>
        <v>7.52</v>
      </c>
      <c r="H991">
        <f t="shared" si="78"/>
        <v>5.64</v>
      </c>
      <c r="I991">
        <f t="shared" si="79"/>
        <v>5.64</v>
      </c>
    </row>
    <row r="992" spans="1:9" ht="30">
      <c r="A992" s="385">
        <v>160864</v>
      </c>
      <c r="B992" s="247" t="s">
        <v>26416</v>
      </c>
      <c r="C992" s="227" t="s">
        <v>115</v>
      </c>
      <c r="D992" s="629">
        <v>1328.07</v>
      </c>
      <c r="E992" s="56" t="str">
        <f t="shared" si="75"/>
        <v>SWITCH 24 PORTAS RJ-45 10/100 + 2 10/100/1000, INCLUSIVE FIXAÇÃO EM RACK 19"</v>
      </c>
      <c r="F992" s="56" t="str">
        <f t="shared" si="76"/>
        <v>UND</v>
      </c>
      <c r="G992">
        <f t="shared" si="77"/>
        <v>1769.65</v>
      </c>
      <c r="H992">
        <f t="shared" si="78"/>
        <v>1328.07</v>
      </c>
      <c r="I992">
        <f t="shared" si="79"/>
        <v>1328.07</v>
      </c>
    </row>
    <row r="993" spans="1:9" ht="30">
      <c r="A993" s="385">
        <v>160865</v>
      </c>
      <c r="B993" s="247" t="s">
        <v>26417</v>
      </c>
      <c r="C993" s="227" t="s">
        <v>115</v>
      </c>
      <c r="D993" s="629">
        <v>4281.18</v>
      </c>
      <c r="E993" s="56" t="str">
        <f t="shared" si="75"/>
        <v>SWITCH 48 PORTAS RJ-45 10/100 + 2 10/100/1000, INCLUSIVE FIXAÇÃO EM RACK 19"</v>
      </c>
      <c r="F993" s="56" t="str">
        <f t="shared" si="76"/>
        <v>UND</v>
      </c>
      <c r="G993">
        <f t="shared" si="77"/>
        <v>5704.67</v>
      </c>
      <c r="H993">
        <f t="shared" si="78"/>
        <v>4281.18</v>
      </c>
      <c r="I993">
        <f t="shared" si="79"/>
        <v>4281.18</v>
      </c>
    </row>
    <row r="994" spans="1:9" ht="60">
      <c r="A994" s="385">
        <v>160866</v>
      </c>
      <c r="B994" s="247" t="s">
        <v>26418</v>
      </c>
      <c r="C994" s="227" t="s">
        <v>115</v>
      </c>
      <c r="D994" s="629">
        <v>2447.3000000000002</v>
      </c>
      <c r="E994" s="56" t="str">
        <f t="shared" si="75"/>
        <v>NO BREAK 1400VA (980W) SENOIDAL, TENSÃO DE ENTRADA: 120V E TENSÃO DE SAIDA: 120V, INTERFACE PORT DB-9 RS-232, SMARTSLOT, USB, INCLUSIVE FIXAÇÃO EM RACK 19"</v>
      </c>
      <c r="F994" s="56" t="str">
        <f t="shared" si="76"/>
        <v>UND</v>
      </c>
      <c r="G994">
        <f t="shared" si="77"/>
        <v>3261.03</v>
      </c>
      <c r="H994">
        <f t="shared" si="78"/>
        <v>2447.3000000000002</v>
      </c>
      <c r="I994">
        <f t="shared" si="79"/>
        <v>2447.3000000000002</v>
      </c>
    </row>
    <row r="995" spans="1:9" ht="60">
      <c r="A995" s="385">
        <v>160867</v>
      </c>
      <c r="B995" s="247" t="s">
        <v>26419</v>
      </c>
      <c r="C995" s="227" t="s">
        <v>115</v>
      </c>
      <c r="D995" s="247">
        <v>5109.87</v>
      </c>
      <c r="E995" s="56" t="str">
        <f t="shared" si="75"/>
        <v>NO BREAK 2200VA (1980W) SENOIDAL, TENSÃO DE ENTRADA: 220V E TENSÃO DE SAIDA: 220V, INTERFACE PORT DB-9 RS-232, SMARTSLOT, USB, INCLUSIVE FIXAÇÃO EM RACK 19"</v>
      </c>
      <c r="F995" s="56" t="str">
        <f t="shared" si="76"/>
        <v>UND</v>
      </c>
      <c r="G995">
        <f t="shared" si="77"/>
        <v>6808.9</v>
      </c>
      <c r="H995">
        <f t="shared" si="78"/>
        <v>5109.87</v>
      </c>
      <c r="I995">
        <f t="shared" si="79"/>
        <v>5109.87</v>
      </c>
    </row>
    <row r="996" spans="1:9" ht="45">
      <c r="A996" s="385">
        <v>160869</v>
      </c>
      <c r="B996" s="247" t="s">
        <v>26420</v>
      </c>
      <c r="C996" s="227" t="s">
        <v>115</v>
      </c>
      <c r="D996" s="629">
        <v>40.93</v>
      </c>
      <c r="E996" s="56" t="str">
        <f t="shared" si="75"/>
        <v>CERTIFICAÇÃO AVULSA DOS PONTOS COM EMISSÃO DE RELATÓRIO DO EQUIPAMENTO DE TESTE ATÉ 100 PONTOS</v>
      </c>
      <c r="F996" s="56" t="str">
        <f t="shared" si="76"/>
        <v>UND</v>
      </c>
      <c r="G996">
        <f t="shared" si="77"/>
        <v>54.54</v>
      </c>
      <c r="H996">
        <f t="shared" si="78"/>
        <v>40.93</v>
      </c>
      <c r="I996">
        <f t="shared" si="79"/>
        <v>40.93</v>
      </c>
    </row>
    <row r="997" spans="1:9" ht="45">
      <c r="A997" s="385">
        <v>160870</v>
      </c>
      <c r="B997" s="247" t="s">
        <v>26421</v>
      </c>
      <c r="C997" s="227" t="s">
        <v>115</v>
      </c>
      <c r="D997" s="629">
        <v>27.29</v>
      </c>
      <c r="E997" s="56" t="str">
        <f t="shared" si="75"/>
        <v>CERTIFICAÇÃO AVULSA DOS PONTOS COM EMISSÃO DE RELATÓRIO DO EQUIPAMENTO DE TESTE MAIS DE 101 PONTOS</v>
      </c>
      <c r="F997" s="56" t="str">
        <f t="shared" si="76"/>
        <v>UND</v>
      </c>
      <c r="G997">
        <f t="shared" si="77"/>
        <v>36.36</v>
      </c>
      <c r="H997">
        <f t="shared" si="78"/>
        <v>27.29</v>
      </c>
      <c r="I997">
        <f t="shared" si="79"/>
        <v>27.29</v>
      </c>
    </row>
    <row r="998" spans="1:9" ht="30">
      <c r="A998" s="385">
        <v>160871</v>
      </c>
      <c r="B998" s="247" t="s">
        <v>26422</v>
      </c>
      <c r="C998" s="227" t="s">
        <v>115</v>
      </c>
      <c r="D998" s="629">
        <v>26</v>
      </c>
      <c r="E998" s="56" t="str">
        <f t="shared" si="75"/>
        <v>ESPELHO 4" X 4" COM 2 CONECTOR RJ 45 FÊMEA CAT. 5E</v>
      </c>
      <c r="F998" s="56" t="str">
        <f t="shared" si="76"/>
        <v>UND</v>
      </c>
      <c r="G998">
        <f t="shared" si="77"/>
        <v>34.65</v>
      </c>
      <c r="H998">
        <f t="shared" si="78"/>
        <v>26</v>
      </c>
      <c r="I998">
        <f t="shared" si="79"/>
        <v>26</v>
      </c>
    </row>
    <row r="999" spans="1:9" ht="30">
      <c r="A999" s="384">
        <v>160872</v>
      </c>
      <c r="B999" s="246" t="s">
        <v>26423</v>
      </c>
      <c r="C999" s="227" t="s">
        <v>115</v>
      </c>
      <c r="D999" s="247">
        <v>22.29</v>
      </c>
      <c r="E999" s="56" t="str">
        <f t="shared" si="75"/>
        <v>ESPELHO 4" X 2" COM CONECTOR RJ 45 FÊMEA CAT. 6</v>
      </c>
      <c r="F999" s="56" t="str">
        <f t="shared" si="76"/>
        <v>UND</v>
      </c>
      <c r="G999">
        <f t="shared" si="77"/>
        <v>29.7</v>
      </c>
      <c r="H999">
        <f t="shared" si="78"/>
        <v>22.29</v>
      </c>
      <c r="I999">
        <f t="shared" si="79"/>
        <v>22.29</v>
      </c>
    </row>
    <row r="1000" spans="1:9" ht="30">
      <c r="A1000" s="384">
        <v>160873</v>
      </c>
      <c r="B1000" s="246" t="s">
        <v>26424</v>
      </c>
      <c r="C1000" s="227" t="s">
        <v>115</v>
      </c>
      <c r="D1000" s="247">
        <v>32.46</v>
      </c>
      <c r="E1000" s="56" t="str">
        <f t="shared" si="75"/>
        <v>ESPELHO 4" X 4" COM 2 CONECTORES RJ 45 FÊMEA CAT. 6</v>
      </c>
      <c r="F1000" s="56" t="str">
        <f t="shared" si="76"/>
        <v>UND</v>
      </c>
      <c r="G1000">
        <f t="shared" si="77"/>
        <v>43.25</v>
      </c>
      <c r="H1000">
        <f t="shared" si="78"/>
        <v>32.46</v>
      </c>
      <c r="I1000">
        <f t="shared" si="79"/>
        <v>32.46</v>
      </c>
    </row>
    <row r="1001" spans="1:9">
      <c r="A1001" s="385">
        <v>1610</v>
      </c>
      <c r="B1001" s="247" t="s">
        <v>26425</v>
      </c>
      <c r="C1001" s="227"/>
      <c r="D1001" s="247"/>
      <c r="E1001" s="56" t="str">
        <f t="shared" si="75"/>
        <v>INSTALAÇÃO DO SISTEMA DE CLIMATIZAÇÃO</v>
      </c>
      <c r="F1001" s="56" t="str">
        <f t="shared" si="76"/>
        <v/>
      </c>
      <c r="G1001">
        <f t="shared" si="77"/>
        <v>0</v>
      </c>
      <c r="H1001">
        <f t="shared" si="78"/>
        <v>0</v>
      </c>
      <c r="I1001">
        <f t="shared" si="79"/>
        <v>0</v>
      </c>
    </row>
    <row r="1002" spans="1:9" ht="30">
      <c r="A1002" s="385">
        <v>161001</v>
      </c>
      <c r="B1002" s="247" t="s">
        <v>26426</v>
      </c>
      <c r="C1002" s="227" t="s">
        <v>112</v>
      </c>
      <c r="D1002" s="247">
        <v>24.11</v>
      </c>
      <c r="E1002" s="56" t="str">
        <f t="shared" si="75"/>
        <v>TUBO DE COBRE COM ISOLAMENTO TÉRMICO - Ø 1/4" ESP. 9MM</v>
      </c>
      <c r="F1002" s="56" t="str">
        <f t="shared" si="76"/>
        <v>M</v>
      </c>
      <c r="G1002">
        <f t="shared" si="77"/>
        <v>32.130000000000003</v>
      </c>
      <c r="H1002">
        <f t="shared" si="78"/>
        <v>24.11</v>
      </c>
      <c r="I1002">
        <f t="shared" si="79"/>
        <v>24.11</v>
      </c>
    </row>
    <row r="1003" spans="1:9" ht="30">
      <c r="A1003" s="385">
        <v>161002</v>
      </c>
      <c r="B1003" s="247" t="s">
        <v>26427</v>
      </c>
      <c r="C1003" s="227" t="s">
        <v>112</v>
      </c>
      <c r="D1003" s="247">
        <v>31.96</v>
      </c>
      <c r="E1003" s="56" t="str">
        <f t="shared" si="75"/>
        <v>TUBO DE COBRE COM ISOLAMENTO TÉRMICO - Ø 3/8" ESP. 9MM</v>
      </c>
      <c r="F1003" s="56" t="str">
        <f t="shared" si="76"/>
        <v>M</v>
      </c>
      <c r="G1003">
        <f t="shared" si="77"/>
        <v>42.59</v>
      </c>
      <c r="H1003">
        <f t="shared" si="78"/>
        <v>31.96</v>
      </c>
      <c r="I1003">
        <f t="shared" si="79"/>
        <v>31.96</v>
      </c>
    </row>
    <row r="1004" spans="1:9" ht="30">
      <c r="A1004" s="385">
        <v>161003</v>
      </c>
      <c r="B1004" s="247" t="s">
        <v>26428</v>
      </c>
      <c r="C1004" s="227" t="s">
        <v>112</v>
      </c>
      <c r="D1004" s="247">
        <v>40.68</v>
      </c>
      <c r="E1004" s="56" t="str">
        <f t="shared" si="75"/>
        <v>TUBO DE COBRE COM ISOLAMENTO TÉRMICO - Ø 1/2" ESP. 9MM</v>
      </c>
      <c r="F1004" s="56" t="str">
        <f t="shared" si="76"/>
        <v>M</v>
      </c>
      <c r="G1004">
        <f t="shared" si="77"/>
        <v>54.21</v>
      </c>
      <c r="H1004">
        <f t="shared" si="78"/>
        <v>40.68</v>
      </c>
      <c r="I1004">
        <f t="shared" si="79"/>
        <v>40.68</v>
      </c>
    </row>
    <row r="1005" spans="1:9" ht="30">
      <c r="A1005" s="385">
        <v>161004</v>
      </c>
      <c r="B1005" s="247" t="s">
        <v>26429</v>
      </c>
      <c r="C1005" s="227" t="s">
        <v>112</v>
      </c>
      <c r="D1005" s="247">
        <v>50.54</v>
      </c>
      <c r="E1005" s="56" t="str">
        <f t="shared" si="75"/>
        <v>TUBO DE COBRE COM ISOLAMENTO TÉRMICO - Ø 5/8" ESP. 9MM</v>
      </c>
      <c r="F1005" s="56" t="str">
        <f t="shared" si="76"/>
        <v>M</v>
      </c>
      <c r="G1005">
        <f t="shared" si="77"/>
        <v>67.34</v>
      </c>
      <c r="H1005">
        <f t="shared" si="78"/>
        <v>50.54</v>
      </c>
      <c r="I1005">
        <f t="shared" si="79"/>
        <v>50.54</v>
      </c>
    </row>
    <row r="1006" spans="1:9" ht="30">
      <c r="A1006" s="385">
        <v>161005</v>
      </c>
      <c r="B1006" s="247" t="s">
        <v>26430</v>
      </c>
      <c r="C1006" s="227" t="s">
        <v>112</v>
      </c>
      <c r="D1006" s="247">
        <v>57.93</v>
      </c>
      <c r="E1006" s="56" t="str">
        <f t="shared" si="75"/>
        <v>TUBO DE COBRE COM ISOLAMENTO TÉRMICO - Ø 3/4" ESP. 9MM</v>
      </c>
      <c r="F1006" s="56" t="str">
        <f t="shared" si="76"/>
        <v>M</v>
      </c>
      <c r="G1006">
        <f t="shared" si="77"/>
        <v>77.19</v>
      </c>
      <c r="H1006">
        <f t="shared" si="78"/>
        <v>57.93</v>
      </c>
      <c r="I1006">
        <f t="shared" si="79"/>
        <v>57.93</v>
      </c>
    </row>
    <row r="1007" spans="1:9" ht="30">
      <c r="A1007" s="385">
        <v>161006</v>
      </c>
      <c r="B1007" s="247" t="s">
        <v>26431</v>
      </c>
      <c r="C1007" s="227" t="s">
        <v>112</v>
      </c>
      <c r="D1007" s="247">
        <v>83.2</v>
      </c>
      <c r="E1007" s="56" t="str">
        <f t="shared" si="75"/>
        <v>TUBO DE COBRE COM ISOLAMENTO TÉRMICO - Ø 7/8" ESP. 9MM</v>
      </c>
      <c r="F1007" s="56" t="str">
        <f t="shared" si="76"/>
        <v>M</v>
      </c>
      <c r="G1007">
        <f t="shared" si="77"/>
        <v>110.86</v>
      </c>
      <c r="H1007">
        <f t="shared" si="78"/>
        <v>83.2</v>
      </c>
      <c r="I1007">
        <f t="shared" si="79"/>
        <v>83.2</v>
      </c>
    </row>
    <row r="1008" spans="1:9" ht="30">
      <c r="A1008" s="385">
        <v>161007</v>
      </c>
      <c r="B1008" s="247" t="s">
        <v>26432</v>
      </c>
      <c r="C1008" s="227" t="s">
        <v>112</v>
      </c>
      <c r="D1008" s="247">
        <v>88.69</v>
      </c>
      <c r="E1008" s="56" t="str">
        <f t="shared" si="75"/>
        <v>TUBO DE COBRE COM ISOLAMENTO TÉRMICO - Ø 1.1/8" ESP. 9MM</v>
      </c>
      <c r="F1008" s="56" t="str">
        <f t="shared" si="76"/>
        <v>M</v>
      </c>
      <c r="G1008">
        <f t="shared" si="77"/>
        <v>118.18</v>
      </c>
      <c r="H1008">
        <f t="shared" si="78"/>
        <v>88.69</v>
      </c>
      <c r="I1008">
        <f t="shared" si="79"/>
        <v>88.69</v>
      </c>
    </row>
    <row r="1009" spans="1:9" ht="30">
      <c r="A1009" s="385">
        <v>161008</v>
      </c>
      <c r="B1009" s="247" t="s">
        <v>26433</v>
      </c>
      <c r="C1009" s="227" t="s">
        <v>112</v>
      </c>
      <c r="D1009" s="247">
        <v>108.89</v>
      </c>
      <c r="E1009" s="56" t="str">
        <f t="shared" si="75"/>
        <v>TUBO DE COBRE COM ISOLAMENTO TÉRMICO - Ø 1.3/8" ESP. 9MM</v>
      </c>
      <c r="F1009" s="56" t="str">
        <f t="shared" si="76"/>
        <v>M</v>
      </c>
      <c r="G1009">
        <f t="shared" si="77"/>
        <v>145.1</v>
      </c>
      <c r="H1009">
        <f t="shared" si="78"/>
        <v>108.89</v>
      </c>
      <c r="I1009">
        <f t="shared" si="79"/>
        <v>108.89</v>
      </c>
    </row>
    <row r="1010" spans="1:9" ht="30">
      <c r="A1010" s="385">
        <v>161009</v>
      </c>
      <c r="B1010" s="247" t="s">
        <v>26434</v>
      </c>
      <c r="C1010" s="227" t="s">
        <v>112</v>
      </c>
      <c r="D1010" s="247">
        <v>129.22</v>
      </c>
      <c r="E1010" s="56" t="str">
        <f t="shared" si="75"/>
        <v>TUBO DE COBRE COM ISOLAMENTO TÉRMICO - Ø 1.5/8" ESP. 9 MM</v>
      </c>
      <c r="F1010" s="56" t="str">
        <f t="shared" si="76"/>
        <v>M</v>
      </c>
      <c r="G1010">
        <f t="shared" si="77"/>
        <v>172.19</v>
      </c>
      <c r="H1010">
        <f t="shared" si="78"/>
        <v>129.22</v>
      </c>
      <c r="I1010">
        <f t="shared" si="79"/>
        <v>129.22</v>
      </c>
    </row>
    <row r="1011" spans="1:9" ht="30">
      <c r="A1011" s="385">
        <v>161010</v>
      </c>
      <c r="B1011" s="247" t="s">
        <v>26435</v>
      </c>
      <c r="C1011" s="227" t="s">
        <v>115</v>
      </c>
      <c r="D1011" s="247">
        <v>17.600000000000001</v>
      </c>
      <c r="E1011" s="56" t="str">
        <f t="shared" si="75"/>
        <v>EMENDA DE TUBOS E CONEXÕES DE COBRE POR PROCESSO DE SOLDA - Ø 1/4" ATÉ 1/2"</v>
      </c>
      <c r="F1011" s="56" t="str">
        <f t="shared" si="76"/>
        <v>UND</v>
      </c>
      <c r="G1011">
        <f t="shared" si="77"/>
        <v>23.45</v>
      </c>
      <c r="H1011">
        <f t="shared" si="78"/>
        <v>17.600000000000001</v>
      </c>
      <c r="I1011">
        <f t="shared" si="79"/>
        <v>17.600000000000001</v>
      </c>
    </row>
    <row r="1012" spans="1:9" ht="30">
      <c r="A1012" s="384">
        <v>161011</v>
      </c>
      <c r="B1012" s="246" t="s">
        <v>26436</v>
      </c>
      <c r="C1012" s="227" t="s">
        <v>115</v>
      </c>
      <c r="D1012" s="247">
        <v>29.2</v>
      </c>
      <c r="E1012" s="56" t="str">
        <f t="shared" si="75"/>
        <v>EMENDA DE TUBOS E CONEXÕES DE COBRE POR PROCESSO DE SOLDA - Ø 5/8" ATÉ 7/8"</v>
      </c>
      <c r="F1012" s="56" t="str">
        <f t="shared" si="76"/>
        <v>UND</v>
      </c>
      <c r="G1012">
        <f t="shared" si="77"/>
        <v>38.909999999999997</v>
      </c>
      <c r="H1012">
        <f t="shared" si="78"/>
        <v>29.2</v>
      </c>
      <c r="I1012">
        <f t="shared" si="79"/>
        <v>29.2</v>
      </c>
    </row>
    <row r="1013" spans="1:9" ht="30">
      <c r="A1013" s="385">
        <v>161012</v>
      </c>
      <c r="B1013" s="247" t="s">
        <v>26437</v>
      </c>
      <c r="C1013" s="227" t="s">
        <v>115</v>
      </c>
      <c r="D1013" s="247">
        <v>49.9</v>
      </c>
      <c r="E1013" s="56" t="str">
        <f t="shared" si="75"/>
        <v>EMENDA DE TUBOS E CONEXÕES DE COBRE POR PROCESSO DE SOLDA - Ø 1.1/8" ATÉ 1.5/8"</v>
      </c>
      <c r="F1013" s="56" t="str">
        <f t="shared" si="76"/>
        <v>UND</v>
      </c>
      <c r="G1013">
        <f t="shared" si="77"/>
        <v>66.489999999999995</v>
      </c>
      <c r="H1013">
        <f t="shared" si="78"/>
        <v>49.9</v>
      </c>
      <c r="I1013">
        <f t="shared" si="79"/>
        <v>49.9</v>
      </c>
    </row>
    <row r="1014" spans="1:9">
      <c r="A1014" s="385">
        <v>161013</v>
      </c>
      <c r="B1014" s="247" t="s">
        <v>26438</v>
      </c>
      <c r="C1014" s="227" t="s">
        <v>1178</v>
      </c>
      <c r="D1014" s="247">
        <v>60.09</v>
      </c>
      <c r="E1014" s="56" t="str">
        <f t="shared" si="75"/>
        <v>GÁS REFRIGERANTE R22</v>
      </c>
      <c r="F1014" s="56" t="str">
        <f t="shared" si="76"/>
        <v>KG</v>
      </c>
      <c r="G1014">
        <f t="shared" si="77"/>
        <v>80.069999999999993</v>
      </c>
      <c r="H1014">
        <f t="shared" si="78"/>
        <v>60.09</v>
      </c>
      <c r="I1014">
        <f t="shared" si="79"/>
        <v>60.09</v>
      </c>
    </row>
    <row r="1015" spans="1:9">
      <c r="A1015" s="385">
        <v>161014</v>
      </c>
      <c r="B1015" s="247" t="s">
        <v>26439</v>
      </c>
      <c r="C1015" s="227" t="s">
        <v>1178</v>
      </c>
      <c r="D1015" s="247">
        <v>72.36</v>
      </c>
      <c r="E1015" s="56" t="str">
        <f t="shared" si="75"/>
        <v>GÁS REFRIGERANTE R407</v>
      </c>
      <c r="F1015" s="56" t="str">
        <f t="shared" si="76"/>
        <v>KG</v>
      </c>
      <c r="G1015">
        <f t="shared" si="77"/>
        <v>96.42</v>
      </c>
      <c r="H1015">
        <f t="shared" si="78"/>
        <v>72.36</v>
      </c>
      <c r="I1015">
        <f t="shared" si="79"/>
        <v>72.36</v>
      </c>
    </row>
    <row r="1016" spans="1:9">
      <c r="A1016" s="385">
        <v>161015</v>
      </c>
      <c r="B1016" s="247" t="s">
        <v>26440</v>
      </c>
      <c r="C1016" s="227" t="s">
        <v>1178</v>
      </c>
      <c r="D1016" s="247">
        <v>77.849999999999994</v>
      </c>
      <c r="E1016" s="56" t="str">
        <f t="shared" si="75"/>
        <v>GÁS REFRIGERANTE R410A</v>
      </c>
      <c r="F1016" s="56" t="str">
        <f t="shared" si="76"/>
        <v>KG</v>
      </c>
      <c r="G1016">
        <f t="shared" si="77"/>
        <v>103.74</v>
      </c>
      <c r="H1016">
        <f t="shared" si="78"/>
        <v>77.849999999999994</v>
      </c>
      <c r="I1016">
        <f t="shared" si="79"/>
        <v>77.849999999999994</v>
      </c>
    </row>
    <row r="1017" spans="1:9" ht="90">
      <c r="A1017" s="385">
        <v>161016</v>
      </c>
      <c r="B1017" s="247" t="s">
        <v>26441</v>
      </c>
      <c r="C1017" s="227" t="s">
        <v>112</v>
      </c>
      <c r="D1017" s="247">
        <v>108.83</v>
      </c>
      <c r="E1017" s="56" t="str">
        <f t="shared" si="75"/>
        <v>INSTALAÇÃO DE LINHA FRIGORÍGENA PARA INTERLIGAÇÃO DO SISTEMA DE CLIMATIZAÇÃO INCL. ACESSÓRIOS DE FIXAÇÃO, FITA PVC AUTO-ADERENTE E CABO PP, EXCLUSIVE TUBOS DE COBRE DA LINHA LIQUIDA E SUCÇÃO, ESPUMA ELASTOMÉRICA FLEXIVEL E GÁS REFRIGERANTE</v>
      </c>
      <c r="F1017" s="56" t="str">
        <f t="shared" si="76"/>
        <v>M</v>
      </c>
      <c r="G1017">
        <f t="shared" si="77"/>
        <v>145.02000000000001</v>
      </c>
      <c r="H1017">
        <f t="shared" si="78"/>
        <v>108.83</v>
      </c>
      <c r="I1017">
        <f t="shared" si="79"/>
        <v>108.83</v>
      </c>
    </row>
    <row r="1018" spans="1:9" ht="30">
      <c r="A1018" s="385">
        <v>161017</v>
      </c>
      <c r="B1018" s="247" t="s">
        <v>26442</v>
      </c>
      <c r="C1018" s="227" t="s">
        <v>110</v>
      </c>
      <c r="D1018" s="247">
        <v>272.39999999999998</v>
      </c>
      <c r="E1018" s="56" t="str">
        <f t="shared" si="75"/>
        <v>DUTO EM CHAPA DE AÇO GALVANIZADA #22, EXCLUSIVE ACESSÓRIOS DE FIXAÇÃO</v>
      </c>
      <c r="F1018" s="56" t="str">
        <f t="shared" si="76"/>
        <v>M2</v>
      </c>
      <c r="G1018">
        <f t="shared" si="77"/>
        <v>362.97</v>
      </c>
      <c r="H1018">
        <f t="shared" si="78"/>
        <v>272.39999999999998</v>
      </c>
      <c r="I1018">
        <f t="shared" si="79"/>
        <v>272.39999999999998</v>
      </c>
    </row>
    <row r="1019" spans="1:9" ht="30">
      <c r="A1019" s="385">
        <v>161018</v>
      </c>
      <c r="B1019" s="247" t="s">
        <v>26443</v>
      </c>
      <c r="C1019" s="227" t="s">
        <v>110</v>
      </c>
      <c r="D1019" s="247">
        <v>228.3</v>
      </c>
      <c r="E1019" s="56" t="str">
        <f t="shared" si="75"/>
        <v>DUTO EM CHAPA DE AÇO GALVANIZADA #24, EXCLUSIVE ACESSÓRIOS DE FIXAÇÃO</v>
      </c>
      <c r="F1019" s="56" t="str">
        <f t="shared" si="76"/>
        <v>M2</v>
      </c>
      <c r="G1019">
        <f t="shared" si="77"/>
        <v>304.20999999999998</v>
      </c>
      <c r="H1019">
        <f t="shared" si="78"/>
        <v>228.3</v>
      </c>
      <c r="I1019">
        <f t="shared" si="79"/>
        <v>228.3</v>
      </c>
    </row>
    <row r="1020" spans="1:9" ht="30">
      <c r="A1020" s="385">
        <v>161019</v>
      </c>
      <c r="B1020" s="247" t="s">
        <v>26444</v>
      </c>
      <c r="C1020" s="227" t="s">
        <v>110</v>
      </c>
      <c r="D1020" s="247">
        <v>187.59</v>
      </c>
      <c r="E1020" s="56" t="str">
        <f t="shared" si="75"/>
        <v>DUTO EM CHAPA DE AÇO GALVANIZADA #26, EXCLUSIVE ACESSÓRIOS DE FIXAÇÃO</v>
      </c>
      <c r="F1020" s="56" t="str">
        <f t="shared" si="76"/>
        <v>M2</v>
      </c>
      <c r="G1020">
        <f t="shared" si="77"/>
        <v>249.96</v>
      </c>
      <c r="H1020">
        <f t="shared" si="78"/>
        <v>187.59</v>
      </c>
      <c r="I1020">
        <f t="shared" si="79"/>
        <v>187.59</v>
      </c>
    </row>
    <row r="1021" spans="1:9">
      <c r="A1021" s="385">
        <v>17</v>
      </c>
      <c r="B1021" s="247" t="s">
        <v>1707</v>
      </c>
      <c r="C1021" s="227"/>
      <c r="D1021" s="247"/>
      <c r="E1021" s="56" t="str">
        <f t="shared" si="75"/>
        <v>APARELHOS HIDRO-SANITÁRIOS</v>
      </c>
      <c r="F1021" s="56" t="str">
        <f t="shared" si="76"/>
        <v/>
      </c>
      <c r="G1021">
        <f t="shared" si="77"/>
        <v>0</v>
      </c>
      <c r="H1021">
        <f t="shared" si="78"/>
        <v>0</v>
      </c>
      <c r="I1021">
        <f t="shared" si="79"/>
        <v>0</v>
      </c>
    </row>
    <row r="1022" spans="1:9">
      <c r="A1022" s="385">
        <v>1701</v>
      </c>
      <c r="B1022" s="247" t="s">
        <v>1708</v>
      </c>
      <c r="C1022" s="227"/>
      <c r="D1022" s="247"/>
      <c r="E1022" s="56" t="str">
        <f t="shared" si="75"/>
        <v>LOUÇAS</v>
      </c>
      <c r="F1022" s="56" t="str">
        <f t="shared" si="76"/>
        <v/>
      </c>
      <c r="G1022">
        <f t="shared" si="77"/>
        <v>0</v>
      </c>
      <c r="H1022">
        <f t="shared" si="78"/>
        <v>0</v>
      </c>
      <c r="I1022">
        <f t="shared" si="79"/>
        <v>0</v>
      </c>
    </row>
    <row r="1023" spans="1:9" ht="60">
      <c r="A1023" s="385">
        <v>170101</v>
      </c>
      <c r="B1023" s="247" t="s">
        <v>1709</v>
      </c>
      <c r="C1023" s="227" t="s">
        <v>115</v>
      </c>
      <c r="D1023" s="247">
        <v>592.88</v>
      </c>
      <c r="E1023" s="56" t="str">
        <f t="shared" si="75"/>
        <v>LAVATÓRIO DE LOUÇA BRANCA COM COLUNA, MARCAS DE REFERÊNCIA DECA, CELITE OU IDEAL STANDARD, INCLUSIVE SIFÃO, VÁLVULA E ENGATES CROMADOS, EXCLUSIVE TORNEIRA.</v>
      </c>
      <c r="F1023" s="56" t="str">
        <f t="shared" si="76"/>
        <v>UND</v>
      </c>
      <c r="G1023">
        <f t="shared" si="77"/>
        <v>790.01</v>
      </c>
      <c r="H1023">
        <f t="shared" si="78"/>
        <v>592.88</v>
      </c>
      <c r="I1023">
        <f t="shared" si="79"/>
        <v>592.88</v>
      </c>
    </row>
    <row r="1024" spans="1:9" ht="45">
      <c r="A1024" s="385">
        <v>170107</v>
      </c>
      <c r="B1024" s="247" t="s">
        <v>1710</v>
      </c>
      <c r="C1024" s="227" t="s">
        <v>115</v>
      </c>
      <c r="D1024" s="247">
        <v>654.35</v>
      </c>
      <c r="E1024" s="56" t="str">
        <f t="shared" si="75"/>
        <v>MICTÓRIO DE LOUÇA BRANCA, MARCAS DE REFERÊNCIA DECA, CELITE OU IDEAL STANDARD, INCLUSIVE ENGATES CROMADOS</v>
      </c>
      <c r="F1024" s="56" t="str">
        <f t="shared" si="76"/>
        <v>UND</v>
      </c>
      <c r="G1024">
        <f t="shared" si="77"/>
        <v>871.92</v>
      </c>
      <c r="H1024">
        <f t="shared" si="78"/>
        <v>654.35</v>
      </c>
      <c r="I1024">
        <f t="shared" si="79"/>
        <v>654.35</v>
      </c>
    </row>
    <row r="1025" spans="1:9" ht="45">
      <c r="A1025" s="385">
        <v>170110</v>
      </c>
      <c r="B1025" s="247" t="s">
        <v>1711</v>
      </c>
      <c r="C1025" s="227" t="s">
        <v>115</v>
      </c>
      <c r="D1025" s="247">
        <v>72.38</v>
      </c>
      <c r="E1025" s="56" t="str">
        <f t="shared" ref="E1025:E1088" si="80">UPPER(B1025)</f>
        <v>CABIDE DE LOUÇA BRANCA COM 2 GANCHOS, MARCAS DE REFERÊNCIA DECA, CELITE OU IDEAL STANDARD</v>
      </c>
      <c r="F1025" s="56" t="str">
        <f t="shared" ref="F1025:F1088" si="81">UPPER(C1025)</f>
        <v>UND</v>
      </c>
      <c r="G1025">
        <f t="shared" si="77"/>
        <v>96.45</v>
      </c>
      <c r="H1025">
        <f t="shared" si="78"/>
        <v>72.38</v>
      </c>
      <c r="I1025">
        <f t="shared" si="79"/>
        <v>72.38</v>
      </c>
    </row>
    <row r="1026" spans="1:9" ht="45">
      <c r="A1026" s="385">
        <v>170114</v>
      </c>
      <c r="B1026" s="247" t="s">
        <v>1712</v>
      </c>
      <c r="C1026" s="227" t="s">
        <v>115</v>
      </c>
      <c r="D1026" s="247">
        <v>1027.1600000000001</v>
      </c>
      <c r="E1026" s="56" t="str">
        <f t="shared" si="80"/>
        <v>BACIA SIFONADA INFANTIL DE LOUÇA BRANCA, MARCAS DE REFERÊNCIA DECA, CELITE OU IDEAL STANDARD, INCLUSIVE TAMPA E ACESSÓRIOS</v>
      </c>
      <c r="F1026" s="56" t="str">
        <f t="shared" si="81"/>
        <v>UND</v>
      </c>
      <c r="G1026">
        <f t="shared" si="77"/>
        <v>1368.69</v>
      </c>
      <c r="H1026">
        <f t="shared" si="78"/>
        <v>1027.1600000000001</v>
      </c>
      <c r="I1026">
        <f t="shared" si="79"/>
        <v>1027.1600000000001</v>
      </c>
    </row>
    <row r="1027" spans="1:9" ht="60">
      <c r="A1027" s="384">
        <v>170115</v>
      </c>
      <c r="B1027" s="246" t="s">
        <v>8958</v>
      </c>
      <c r="C1027" s="227" t="s">
        <v>115</v>
      </c>
      <c r="D1027" s="247">
        <v>349.61</v>
      </c>
      <c r="E1027" s="56" t="str">
        <f t="shared" si="80"/>
        <v>CUBA LOUÇA DE EMBUTIR REDONDA, 30CM, L-41, COMPLETA, MARCAS DE REFERÊNCIA DECA, CELITE OU IDEAL STANDARD, INCL. VÁLVULA E SIFÃO, EXCLUSIVE TORNEIRA</v>
      </c>
      <c r="F1027" s="56" t="str">
        <f t="shared" si="81"/>
        <v>UND</v>
      </c>
      <c r="G1027">
        <f t="shared" si="77"/>
        <v>465.86</v>
      </c>
      <c r="H1027">
        <f t="shared" si="78"/>
        <v>349.61</v>
      </c>
      <c r="I1027">
        <f t="shared" si="79"/>
        <v>349.61</v>
      </c>
    </row>
    <row r="1028" spans="1:9" ht="60">
      <c r="A1028" s="385">
        <v>170116</v>
      </c>
      <c r="B1028" s="247" t="s">
        <v>1713</v>
      </c>
      <c r="C1028" s="227" t="s">
        <v>115</v>
      </c>
      <c r="D1028" s="629">
        <v>546.46</v>
      </c>
      <c r="E1028" s="56" t="str">
        <f t="shared" si="80"/>
        <v>VASO SANITÁRIO PADRÃO POPULAR COMPLETO COM ACESSÓRIOS PARA LIGAÇÃO, MARCAS DE REFERÊNCIA DECA, CELITE OU IDEAL STANDARD, INCLUSIVE ASSENTO PLÁSTICO</v>
      </c>
      <c r="F1028" s="56" t="str">
        <f t="shared" si="81"/>
        <v>UND</v>
      </c>
      <c r="G1028">
        <f t="shared" si="77"/>
        <v>728.16</v>
      </c>
      <c r="H1028">
        <f t="shared" si="78"/>
        <v>546.46</v>
      </c>
      <c r="I1028">
        <f t="shared" si="79"/>
        <v>546.46</v>
      </c>
    </row>
    <row r="1029" spans="1:9" ht="60">
      <c r="A1029" s="385">
        <v>170117</v>
      </c>
      <c r="B1029" s="247" t="s">
        <v>1714</v>
      </c>
      <c r="C1029" s="227" t="s">
        <v>115</v>
      </c>
      <c r="D1029" s="247">
        <v>243.73</v>
      </c>
      <c r="E1029" s="56" t="str">
        <f t="shared" si="80"/>
        <v>LAVATÓRIO DE LOUÇA BRANCA, PADRÃO POPULAR, MARCAS DE REFERÊNCIA DECA, CELITE OU IDEAL STANDARD, INCLUSIVE ACESSÓRIOS EM PVC, EXCETO TORNEIRA</v>
      </c>
      <c r="F1029" s="56" t="str">
        <f t="shared" si="81"/>
        <v>UND</v>
      </c>
      <c r="G1029">
        <f t="shared" si="77"/>
        <v>324.77</v>
      </c>
      <c r="H1029">
        <f t="shared" si="78"/>
        <v>243.73</v>
      </c>
      <c r="I1029">
        <f t="shared" si="79"/>
        <v>243.73</v>
      </c>
    </row>
    <row r="1030" spans="1:9" ht="45">
      <c r="A1030" s="385">
        <v>170119</v>
      </c>
      <c r="B1030" s="247" t="s">
        <v>1715</v>
      </c>
      <c r="C1030" s="227" t="s">
        <v>115</v>
      </c>
      <c r="D1030" s="629">
        <v>71.59</v>
      </c>
      <c r="E1030" s="56" t="str">
        <f t="shared" si="80"/>
        <v>CABIDE DE LOUÇA BRANCA COM UM GANCHO, MARCAS DE REFERÊNCIA DECA, CELITE OU IDEAL STANDARD</v>
      </c>
      <c r="F1030" s="56" t="str">
        <f t="shared" si="81"/>
        <v>UND</v>
      </c>
      <c r="G1030">
        <f t="shared" si="77"/>
        <v>95.39</v>
      </c>
      <c r="H1030">
        <f t="shared" si="78"/>
        <v>71.59</v>
      </c>
      <c r="I1030">
        <f t="shared" si="79"/>
        <v>71.59</v>
      </c>
    </row>
    <row r="1031" spans="1:9" ht="60">
      <c r="A1031" s="385">
        <v>170120</v>
      </c>
      <c r="B1031" s="247" t="s">
        <v>1716</v>
      </c>
      <c r="C1031" s="227" t="s">
        <v>115</v>
      </c>
      <c r="D1031" s="629">
        <v>370.89</v>
      </c>
      <c r="E1031" s="56" t="str">
        <f t="shared" si="80"/>
        <v>LAVATÓRIO COM COLUNA PADRÃO POPULAR, MARCAS DE REFERÊNCIA DECA, CELITE OU IDEAL STANDARD, INCLUSIVE ACESSÓRIOS EM PVC, EXCETO APARELHO MISTURADOR</v>
      </c>
      <c r="F1031" s="56" t="str">
        <f t="shared" si="81"/>
        <v>UND</v>
      </c>
      <c r="G1031">
        <f t="shared" si="77"/>
        <v>494.21</v>
      </c>
      <c r="H1031">
        <f t="shared" si="78"/>
        <v>370.89</v>
      </c>
      <c r="I1031">
        <f t="shared" si="79"/>
        <v>370.89</v>
      </c>
    </row>
    <row r="1032" spans="1:9" ht="75">
      <c r="A1032" s="385">
        <v>170121</v>
      </c>
      <c r="B1032" s="247" t="s">
        <v>1717</v>
      </c>
      <c r="C1032" s="227" t="s">
        <v>115</v>
      </c>
      <c r="D1032" s="629">
        <v>303.52</v>
      </c>
      <c r="E1032" s="56" t="str">
        <f t="shared" si="80"/>
        <v>RECOLOCAÇÃO DE VASO SANITÁRIO, INCLUSIVE FORNECIMENTO DE ACESSÓRIOS (PARAFUSOS DE FIXAÇÃO ANEL DE VEDAÇÃO, BOLSA E TUBO DE LIGAÇÃO, ETC), EXCLUSIVE FORNECIMENTO DO VASO E TAMPA</v>
      </c>
      <c r="F1032" s="56" t="str">
        <f t="shared" si="81"/>
        <v>UND</v>
      </c>
      <c r="G1032">
        <f t="shared" ref="G1032:G1095" si="82">ROUND(H1032*(1+$G$1),2)</f>
        <v>404.44</v>
      </c>
      <c r="H1032">
        <f t="shared" ref="H1032:H1095" si="83">I1032</f>
        <v>303.52</v>
      </c>
      <c r="I1032">
        <f t="shared" ref="I1032:I1095" si="84">ROUND(D1032/(1+$E$1),2)</f>
        <v>303.52</v>
      </c>
    </row>
    <row r="1033" spans="1:9" ht="60">
      <c r="A1033" s="384">
        <v>170122</v>
      </c>
      <c r="B1033" s="246" t="s">
        <v>1718</v>
      </c>
      <c r="C1033" s="227" t="s">
        <v>115</v>
      </c>
      <c r="D1033" s="247">
        <v>351.15</v>
      </c>
      <c r="E1033" s="56" t="str">
        <f t="shared" si="80"/>
        <v>RECOLOCAÇÃO DE LAVATÓRIO SANITÁRIO, COM ACESSÓRIOS EM METAL (ENGATE, SIFÃO, VÁLVULA), EXCLUSIVE FORNECIMENTO DO MESMO</v>
      </c>
      <c r="F1033" s="56" t="str">
        <f t="shared" si="81"/>
        <v>UND</v>
      </c>
      <c r="G1033">
        <f t="shared" si="82"/>
        <v>467.91</v>
      </c>
      <c r="H1033">
        <f t="shared" si="83"/>
        <v>351.15</v>
      </c>
      <c r="I1033">
        <f t="shared" si="84"/>
        <v>351.15</v>
      </c>
    </row>
    <row r="1034" spans="1:9" ht="45">
      <c r="A1034" s="385">
        <v>170123</v>
      </c>
      <c r="B1034" s="247" t="s">
        <v>1719</v>
      </c>
      <c r="C1034" s="227" t="s">
        <v>115</v>
      </c>
      <c r="D1034" s="629">
        <v>153.11000000000001</v>
      </c>
      <c r="E1034" s="56" t="str">
        <f t="shared" si="80"/>
        <v>RECOLOCAÇÃO DE LAVATÓRIO SANITÁRIO, COM ACESSÓRIOS EM PVC (ENGATE, SIFÃO E VÁLVULA), EXCLUSIVE FORNECIMENTO DO MESMO</v>
      </c>
      <c r="F1034" s="56" t="str">
        <f t="shared" si="81"/>
        <v>UND</v>
      </c>
      <c r="G1034">
        <f t="shared" si="82"/>
        <v>204.02</v>
      </c>
      <c r="H1034">
        <f t="shared" si="83"/>
        <v>153.11000000000001</v>
      </c>
      <c r="I1034">
        <f t="shared" si="84"/>
        <v>153.11000000000001</v>
      </c>
    </row>
    <row r="1035" spans="1:9" ht="45">
      <c r="A1035" s="385">
        <v>170124</v>
      </c>
      <c r="B1035" s="247" t="s">
        <v>1720</v>
      </c>
      <c r="C1035" s="227" t="s">
        <v>115</v>
      </c>
      <c r="D1035" s="629">
        <v>534.82000000000005</v>
      </c>
      <c r="E1035" s="56" t="str">
        <f t="shared" si="80"/>
        <v>LAVATÓRIO DE CANTO REF. L101 DECA OU EQUIVALENTE, INCLUSIVE VÁLVULA, SIFÃO E ENGATES CROMADOS, EXCLUSIVE TORNEIRA</v>
      </c>
      <c r="F1035" s="56" t="str">
        <f t="shared" si="81"/>
        <v>UND</v>
      </c>
      <c r="G1035">
        <f t="shared" si="82"/>
        <v>712.65</v>
      </c>
      <c r="H1035">
        <f t="shared" si="83"/>
        <v>534.82000000000005</v>
      </c>
      <c r="I1035">
        <f t="shared" si="84"/>
        <v>534.82000000000005</v>
      </c>
    </row>
    <row r="1036" spans="1:9" ht="90">
      <c r="A1036" s="384">
        <v>170126</v>
      </c>
      <c r="B1036" s="246" t="s">
        <v>2080</v>
      </c>
      <c r="C1036" s="227" t="s">
        <v>115</v>
      </c>
      <c r="D1036" s="247">
        <v>3093.59</v>
      </c>
      <c r="E1036" s="56" t="str">
        <f t="shared" si="80"/>
        <v>BACIA SIFONADA DE LOUÇA BRANCA SEM ABERTURA FRONTAL PARA PORTADORES DE NECESSIDADES ESPECIAIS, VOGUE PLUS CONFORTO - LINHA CONFORTO, MOD P510, INCL. ASSENTO POLIESTER, REF.AP51,MARCA DE REF. DECA OU EQUIVALENTE, SEM ABERTURA FRONTAL</v>
      </c>
      <c r="F1036" s="56" t="str">
        <f t="shared" si="81"/>
        <v>UND</v>
      </c>
      <c r="G1036">
        <f t="shared" si="82"/>
        <v>4122.21</v>
      </c>
      <c r="H1036">
        <f t="shared" si="83"/>
        <v>3093.59</v>
      </c>
      <c r="I1036">
        <f t="shared" si="84"/>
        <v>3093.59</v>
      </c>
    </row>
    <row r="1037" spans="1:9" ht="90">
      <c r="A1037" s="385">
        <v>170128</v>
      </c>
      <c r="B1037" s="247" t="s">
        <v>1721</v>
      </c>
      <c r="C1037" s="227" t="s">
        <v>115</v>
      </c>
      <c r="D1037" s="247">
        <v>1342.14</v>
      </c>
      <c r="E1037" s="56" t="str">
        <f t="shared" si="80"/>
        <v>LAVATÓRIO DE LOUÇA BRANCA COM COLUNA SUSPENSA, LINHA VOGUE PLUS CONFORT PARA PORTADORES DE NECESSIDADES ESPECIAIS, MARCA DE REFERENCIA DECA, CELITE OU IDEAL STANDART, INCLUSIVE VALVULA, SIFÃO E ENGATES, EXCLUSIVE TORNEIRA</v>
      </c>
      <c r="F1037" s="56" t="str">
        <f t="shared" si="81"/>
        <v>UND</v>
      </c>
      <c r="G1037">
        <f t="shared" si="82"/>
        <v>1788.4</v>
      </c>
      <c r="H1037">
        <f t="shared" si="83"/>
        <v>1342.14</v>
      </c>
      <c r="I1037">
        <f t="shared" si="84"/>
        <v>1342.14</v>
      </c>
    </row>
    <row r="1038" spans="1:9" ht="30">
      <c r="A1038" s="384">
        <v>170129</v>
      </c>
      <c r="B1038" s="246" t="s">
        <v>1722</v>
      </c>
      <c r="C1038" s="227" t="s">
        <v>115</v>
      </c>
      <c r="D1038" s="247">
        <v>641.96</v>
      </c>
      <c r="E1038" s="56" t="str">
        <f t="shared" si="80"/>
        <v>BACIA SIFONADA DE LOUÇA BRANCA COM CAIXA ACOPLADA, INCLUSIVE ACESSÓRIOS</v>
      </c>
      <c r="F1038" s="56" t="str">
        <f t="shared" si="81"/>
        <v>UND</v>
      </c>
      <c r="G1038">
        <f t="shared" si="82"/>
        <v>855.41</v>
      </c>
      <c r="H1038">
        <f t="shared" si="83"/>
        <v>641.96</v>
      </c>
      <c r="I1038">
        <f t="shared" si="84"/>
        <v>641.96</v>
      </c>
    </row>
    <row r="1039" spans="1:9" ht="45">
      <c r="A1039" s="385">
        <v>170130</v>
      </c>
      <c r="B1039" s="247" t="s">
        <v>1723</v>
      </c>
      <c r="C1039" s="227" t="s">
        <v>115</v>
      </c>
      <c r="D1039" s="247">
        <v>720.97</v>
      </c>
      <c r="E1039" s="56" t="str">
        <f t="shared" si="80"/>
        <v>LAVATÓRIO DE LOUÇA BRANCA COM COLUNA, RAVENA L91 + C9 INCLUSIVE SIFÃO, VÁLVULA E ENGATES CROMADOS, EXCLUSIVE TORNEIRA</v>
      </c>
      <c r="F1039" s="56" t="str">
        <f t="shared" si="81"/>
        <v>UND</v>
      </c>
      <c r="G1039">
        <f t="shared" si="82"/>
        <v>960.69</v>
      </c>
      <c r="H1039">
        <f t="shared" si="83"/>
        <v>720.97</v>
      </c>
      <c r="I1039">
        <f t="shared" si="84"/>
        <v>720.97</v>
      </c>
    </row>
    <row r="1040" spans="1:9" ht="60">
      <c r="A1040" s="385">
        <v>170131</v>
      </c>
      <c r="B1040" s="247" t="s">
        <v>1724</v>
      </c>
      <c r="C1040" s="227" t="s">
        <v>115</v>
      </c>
      <c r="D1040" s="247">
        <v>1342.18</v>
      </c>
      <c r="E1040" s="56" t="str">
        <f t="shared" si="80"/>
        <v>LAVATÓRIO DE LOUÇA BRANCA COM COLUNA SUSPENSA - REF L51 + CS 1V, COR BRANCA, INCLUSIVE SIFÃO, VÁLVULA E ENGATES CROMADOS, EXCLUSIVE TORNEIRA, PARA PNE</v>
      </c>
      <c r="F1040" s="56" t="str">
        <f t="shared" si="81"/>
        <v>UND</v>
      </c>
      <c r="G1040">
        <f t="shared" si="82"/>
        <v>1788.45</v>
      </c>
      <c r="H1040">
        <f t="shared" si="83"/>
        <v>1342.18</v>
      </c>
      <c r="I1040">
        <f t="shared" si="84"/>
        <v>1342.18</v>
      </c>
    </row>
    <row r="1041" spans="1:9" ht="60">
      <c r="A1041" s="385">
        <v>170132</v>
      </c>
      <c r="B1041" s="247" t="s">
        <v>1725</v>
      </c>
      <c r="C1041" s="227" t="s">
        <v>115</v>
      </c>
      <c r="D1041" s="247">
        <v>1889.14</v>
      </c>
      <c r="E1041" s="56" t="str">
        <f t="shared" si="80"/>
        <v>LAVÁTORIO DE CANTO COLEÇÃO MASTER - REF. L76 MARCA DE REF. DECA OU EQUIVALENTE, INCLUSIVE VÁLVULA, SIFÃO E ENGATES CROMADOS, EXCLUSIVE TORNEIRA,PARA PNE</v>
      </c>
      <c r="F1041" s="56" t="str">
        <f t="shared" si="81"/>
        <v>UND</v>
      </c>
      <c r="G1041">
        <f t="shared" si="82"/>
        <v>2517.2800000000002</v>
      </c>
      <c r="H1041">
        <f t="shared" si="83"/>
        <v>1889.14</v>
      </c>
      <c r="I1041">
        <f t="shared" si="84"/>
        <v>1889.14</v>
      </c>
    </row>
    <row r="1042" spans="1:9" ht="45">
      <c r="A1042" s="384">
        <v>170133</v>
      </c>
      <c r="B1042" s="246" t="s">
        <v>1726</v>
      </c>
      <c r="C1042" s="227" t="s">
        <v>115</v>
      </c>
      <c r="D1042" s="247">
        <v>363.79</v>
      </c>
      <c r="E1042" s="56" t="str">
        <f t="shared" si="80"/>
        <v>CUBA LOUÇA BRANCA OVAL, DE EMBUTIR, MOD. L37, MARCA DE REF. DECA INCL. VÁLVULA E SIFÃO, EXCLUSIVE TORNEIRA.</v>
      </c>
      <c r="F1042" s="56" t="str">
        <f t="shared" si="81"/>
        <v>UND</v>
      </c>
      <c r="G1042">
        <f t="shared" si="82"/>
        <v>484.75</v>
      </c>
      <c r="H1042">
        <f t="shared" si="83"/>
        <v>363.79</v>
      </c>
      <c r="I1042">
        <f t="shared" si="84"/>
        <v>363.79</v>
      </c>
    </row>
    <row r="1043" spans="1:9" ht="60">
      <c r="A1043" s="385">
        <v>170134</v>
      </c>
      <c r="B1043" s="247" t="s">
        <v>1727</v>
      </c>
      <c r="C1043" s="227" t="s">
        <v>115</v>
      </c>
      <c r="D1043" s="247">
        <v>663.24</v>
      </c>
      <c r="E1043" s="56" t="str">
        <f t="shared" si="80"/>
        <v>BACIA CONVENCIONAL EM LOUÇA BRANCA REF. LINHA RAVENA P9 DECA OU EQUIV., INCLUSIVE TUBO DE LIGAÇÃO, ACESSÓRIOS DE FIXAÇÃO E ASSENTO PLÁSTICO</v>
      </c>
      <c r="F1043" s="56" t="str">
        <f t="shared" si="81"/>
        <v>UND</v>
      </c>
      <c r="G1043">
        <f t="shared" si="82"/>
        <v>883.77</v>
      </c>
      <c r="H1043">
        <f t="shared" si="83"/>
        <v>663.24</v>
      </c>
      <c r="I1043">
        <f t="shared" si="84"/>
        <v>663.24</v>
      </c>
    </row>
    <row r="1044" spans="1:9" ht="90">
      <c r="A1044" s="385">
        <v>170135</v>
      </c>
      <c r="B1044" s="247" t="s">
        <v>1728</v>
      </c>
      <c r="C1044" s="227" t="s">
        <v>115</v>
      </c>
      <c r="D1044" s="247">
        <v>3193.58</v>
      </c>
      <c r="E1044" s="56" t="str">
        <f t="shared" si="80"/>
        <v>BACIA SIFONADA DE LOUÇA BRANCA PARA PORTADORES DE NECESSIDADES ESPECIAIS, VOGUE PLUS CONFORTO - LINHA CONFORTO, MOD P51, INCL. ASSENTO COM ABERTURA FRONTAL, REF.AP52,MARCA DE REF. DECA OU EQUIVALENTE</v>
      </c>
      <c r="F1044" s="56" t="str">
        <f t="shared" si="81"/>
        <v>UND</v>
      </c>
      <c r="G1044">
        <f t="shared" si="82"/>
        <v>4255.45</v>
      </c>
      <c r="H1044">
        <f t="shared" si="83"/>
        <v>3193.58</v>
      </c>
      <c r="I1044">
        <f t="shared" si="84"/>
        <v>3193.58</v>
      </c>
    </row>
    <row r="1045" spans="1:9" ht="75">
      <c r="A1045" s="385">
        <v>170136</v>
      </c>
      <c r="B1045" s="247" t="s">
        <v>1729</v>
      </c>
      <c r="C1045" s="227" t="s">
        <v>115</v>
      </c>
      <c r="D1045" s="247">
        <v>1021.2</v>
      </c>
      <c r="E1045" s="56" t="str">
        <f t="shared" si="80"/>
        <v>BACIA SANITÁRIA DE LOUÇA BRANCA, COM CAIXA ACOPLADA DUPLO ACIONAMENTO, MARCA DE REF. DECA LINHA RAVENA OU EQUIVALENTE, INCLUSIVE ASSENTO PLÁSTICO E ACESSÓRIOS DE FIXAÇÃO</v>
      </c>
      <c r="F1045" s="56" t="str">
        <f t="shared" si="81"/>
        <v>UND</v>
      </c>
      <c r="G1045">
        <f t="shared" si="82"/>
        <v>1360.75</v>
      </c>
      <c r="H1045">
        <f t="shared" si="83"/>
        <v>1021.2</v>
      </c>
      <c r="I1045">
        <f t="shared" si="84"/>
        <v>1021.2</v>
      </c>
    </row>
    <row r="1046" spans="1:9">
      <c r="A1046" s="385">
        <v>1702</v>
      </c>
      <c r="B1046" s="247" t="s">
        <v>55</v>
      </c>
      <c r="C1046" s="227"/>
      <c r="D1046" s="247"/>
      <c r="E1046" s="56" t="str">
        <f t="shared" si="80"/>
        <v>BANCADAS</v>
      </c>
      <c r="F1046" s="56" t="str">
        <f t="shared" si="81"/>
        <v/>
      </c>
      <c r="G1046">
        <f t="shared" si="82"/>
        <v>0</v>
      </c>
      <c r="H1046">
        <f t="shared" si="83"/>
        <v>0</v>
      </c>
      <c r="I1046">
        <f t="shared" si="84"/>
        <v>0</v>
      </c>
    </row>
    <row r="1047" spans="1:9">
      <c r="A1047" s="385">
        <v>170205</v>
      </c>
      <c r="B1047" s="247" t="s">
        <v>1730</v>
      </c>
      <c r="C1047" s="227" t="s">
        <v>110</v>
      </c>
      <c r="D1047" s="247">
        <v>518</v>
      </c>
      <c r="E1047" s="56" t="str">
        <f t="shared" si="80"/>
        <v>BANCADA DE MÁRMORE ESP. 3CM</v>
      </c>
      <c r="F1047" s="56" t="str">
        <f t="shared" si="81"/>
        <v>M2</v>
      </c>
      <c r="G1047">
        <f t="shared" si="82"/>
        <v>690.24</v>
      </c>
      <c r="H1047">
        <f t="shared" si="83"/>
        <v>518</v>
      </c>
      <c r="I1047">
        <f t="shared" si="84"/>
        <v>518</v>
      </c>
    </row>
    <row r="1048" spans="1:9">
      <c r="A1048" s="385">
        <v>170220</v>
      </c>
      <c r="B1048" s="247" t="s">
        <v>1731</v>
      </c>
      <c r="C1048" s="227" t="s">
        <v>110</v>
      </c>
      <c r="D1048" s="247">
        <v>425.43</v>
      </c>
      <c r="E1048" s="56" t="str">
        <f t="shared" si="80"/>
        <v>BANCADA DE GRANITO COM ESPESSURA DE 2 CM</v>
      </c>
      <c r="F1048" s="56" t="str">
        <f t="shared" si="81"/>
        <v>M2</v>
      </c>
      <c r="G1048">
        <f t="shared" si="82"/>
        <v>566.89</v>
      </c>
      <c r="H1048">
        <f t="shared" si="83"/>
        <v>425.43</v>
      </c>
      <c r="I1048">
        <f t="shared" si="84"/>
        <v>425.43</v>
      </c>
    </row>
    <row r="1049" spans="1:9" ht="30">
      <c r="A1049" s="384">
        <v>170221</v>
      </c>
      <c r="B1049" s="246" t="s">
        <v>1732</v>
      </c>
      <c r="C1049" s="227" t="s">
        <v>110</v>
      </c>
      <c r="D1049" s="247">
        <v>23.6</v>
      </c>
      <c r="E1049" s="56" t="str">
        <f t="shared" si="80"/>
        <v>LAJE ARMADA ESPESSURA DE 3CM P/ ENCHIMENTO DE FUNDO DE BANCADA INOX</v>
      </c>
      <c r="F1049" s="56" t="str">
        <f t="shared" si="81"/>
        <v>M2</v>
      </c>
      <c r="G1049">
        <f t="shared" si="82"/>
        <v>31.45</v>
      </c>
      <c r="H1049">
        <f t="shared" si="83"/>
        <v>23.6</v>
      </c>
      <c r="I1049">
        <f t="shared" si="84"/>
        <v>23.6</v>
      </c>
    </row>
    <row r="1050" spans="1:9" ht="90">
      <c r="A1050" s="384">
        <v>170222</v>
      </c>
      <c r="B1050" s="246" t="s">
        <v>1733</v>
      </c>
      <c r="C1050" s="227" t="s">
        <v>115</v>
      </c>
      <c r="D1050" s="247">
        <v>2009.44</v>
      </c>
      <c r="E1050" s="56" t="str">
        <f t="shared" si="80"/>
        <v>BANCADA E TANQUE PARA PANELÕES EM GRANITO CINZA ANDORINHA, ESP. 2CM, DIM. 0.80X1.10M, BASE DE CONCRETO E APOIO EM ALVENARIA, FRONTÃO H=10CM, INCL. VÁLVULA E SIFÃO, EXCLUSIVE TORNEIRA, CONF. DET. PROJETO</v>
      </c>
      <c r="F1050" s="56" t="str">
        <f t="shared" si="81"/>
        <v>UND</v>
      </c>
      <c r="G1050">
        <f t="shared" si="82"/>
        <v>2677.58</v>
      </c>
      <c r="H1050">
        <f t="shared" si="83"/>
        <v>2009.44</v>
      </c>
      <c r="I1050">
        <f t="shared" si="84"/>
        <v>2009.44</v>
      </c>
    </row>
    <row r="1051" spans="1:9">
      <c r="A1051" s="385">
        <v>1703</v>
      </c>
      <c r="B1051" s="247" t="s">
        <v>1734</v>
      </c>
      <c r="C1051" s="227"/>
      <c r="D1051" s="247"/>
      <c r="E1051" s="56" t="str">
        <f t="shared" si="80"/>
        <v>TORNEIRAS, REGISTROS, VÁLVULAS E METAIS</v>
      </c>
      <c r="F1051" s="56" t="str">
        <f t="shared" si="81"/>
        <v/>
      </c>
      <c r="G1051">
        <f t="shared" si="82"/>
        <v>0</v>
      </c>
      <c r="H1051">
        <f t="shared" si="83"/>
        <v>0</v>
      </c>
      <c r="I1051">
        <f t="shared" si="84"/>
        <v>0</v>
      </c>
    </row>
    <row r="1052" spans="1:9" ht="45">
      <c r="A1052" s="385">
        <v>170304</v>
      </c>
      <c r="B1052" s="247" t="s">
        <v>1735</v>
      </c>
      <c r="C1052" s="227" t="s">
        <v>115</v>
      </c>
      <c r="D1052" s="247">
        <v>204.17</v>
      </c>
      <c r="E1052" s="56" t="str">
        <f t="shared" si="80"/>
        <v>TORNEIRA PRESSÃO CROMADA DIÂM. 1/2" PARA LAVATÓRIO, MARCAS DE REFERÊNCIA FABRIMAR, DECA OU DOCOL</v>
      </c>
      <c r="F1052" s="56" t="str">
        <f t="shared" si="81"/>
        <v>UND</v>
      </c>
      <c r="G1052">
        <f t="shared" si="82"/>
        <v>272.06</v>
      </c>
      <c r="H1052">
        <f t="shared" si="83"/>
        <v>204.17</v>
      </c>
      <c r="I1052">
        <f t="shared" si="84"/>
        <v>204.17</v>
      </c>
    </row>
    <row r="1053" spans="1:9" ht="30">
      <c r="A1053" s="385">
        <v>170306</v>
      </c>
      <c r="B1053" s="247" t="s">
        <v>1736</v>
      </c>
      <c r="C1053" s="227" t="s">
        <v>115</v>
      </c>
      <c r="D1053" s="247">
        <v>178.67</v>
      </c>
      <c r="E1053" s="56" t="str">
        <f t="shared" si="80"/>
        <v>TORNEIRA PARA TANQUE, MARCAS DE REFERÊNCIA FABRIMAR, DECA OU DOCOL.</v>
      </c>
      <c r="F1053" s="56" t="str">
        <f t="shared" si="81"/>
        <v>UND</v>
      </c>
      <c r="G1053">
        <f t="shared" si="82"/>
        <v>238.08</v>
      </c>
      <c r="H1053">
        <f t="shared" si="83"/>
        <v>178.67</v>
      </c>
      <c r="I1053">
        <f t="shared" si="84"/>
        <v>178.67</v>
      </c>
    </row>
    <row r="1054" spans="1:9" ht="30">
      <c r="A1054" s="385">
        <v>170309</v>
      </c>
      <c r="B1054" s="247" t="s">
        <v>1737</v>
      </c>
      <c r="C1054" s="227" t="s">
        <v>115</v>
      </c>
      <c r="D1054" s="247">
        <v>113.93</v>
      </c>
      <c r="E1054" s="56" t="str">
        <f t="shared" si="80"/>
        <v>TORNEIRA PARA JARDIM DE 3/4" MARCAS DE REFERÊNCIA FABRIMAR, DECA OU DOCOL</v>
      </c>
      <c r="F1054" s="56" t="str">
        <f t="shared" si="81"/>
        <v>UND</v>
      </c>
      <c r="G1054">
        <f t="shared" si="82"/>
        <v>151.81</v>
      </c>
      <c r="H1054">
        <f t="shared" si="83"/>
        <v>113.93</v>
      </c>
      <c r="I1054">
        <f t="shared" si="84"/>
        <v>113.93</v>
      </c>
    </row>
    <row r="1055" spans="1:9" ht="45">
      <c r="A1055" s="385">
        <v>170310</v>
      </c>
      <c r="B1055" s="247" t="s">
        <v>1738</v>
      </c>
      <c r="C1055" s="227" t="s">
        <v>115</v>
      </c>
      <c r="D1055" s="247">
        <v>155.9</v>
      </c>
      <c r="E1055" s="56" t="str">
        <f t="shared" si="80"/>
        <v>TORNEIRA PRESSÃO CROMADA DIAM. 3/4" PARA USO GERAL, MARCAS DE REFERÊNCIA FABRIMAR, DECA OU DOCOL</v>
      </c>
      <c r="F1055" s="56" t="str">
        <f t="shared" si="81"/>
        <v>UND</v>
      </c>
      <c r="G1055">
        <f t="shared" si="82"/>
        <v>207.74</v>
      </c>
      <c r="H1055">
        <f t="shared" si="83"/>
        <v>155.9</v>
      </c>
      <c r="I1055">
        <f t="shared" si="84"/>
        <v>155.9</v>
      </c>
    </row>
    <row r="1056" spans="1:9" ht="30">
      <c r="A1056" s="385">
        <v>170311</v>
      </c>
      <c r="B1056" s="247" t="s">
        <v>1739</v>
      </c>
      <c r="C1056" s="227" t="s">
        <v>115</v>
      </c>
      <c r="D1056" s="247">
        <v>61.53</v>
      </c>
      <c r="E1056" s="56" t="str">
        <f t="shared" si="80"/>
        <v>TORNEIRA PRESSÃO EM PVC PARA PIA DIAM. 1/2", MARCAS DE REFERÊNCIA ASTRA, CIPLA OU AKROS</v>
      </c>
      <c r="F1056" s="56" t="str">
        <f t="shared" si="81"/>
        <v>UND</v>
      </c>
      <c r="G1056">
        <f t="shared" si="82"/>
        <v>81.99</v>
      </c>
      <c r="H1056">
        <f t="shared" si="83"/>
        <v>61.53</v>
      </c>
      <c r="I1056">
        <f t="shared" si="84"/>
        <v>61.53</v>
      </c>
    </row>
    <row r="1057" spans="1:9" ht="45">
      <c r="A1057" s="385">
        <v>170313</v>
      </c>
      <c r="B1057" s="247" t="s">
        <v>1740</v>
      </c>
      <c r="C1057" s="227" t="s">
        <v>115</v>
      </c>
      <c r="D1057" s="247">
        <v>178.67</v>
      </c>
      <c r="E1057" s="56" t="str">
        <f t="shared" si="80"/>
        <v>TORNEIRA PRESSÃO CROMADA, DIAM. 1/2" PARA TANQUE, MARCAS DE REFERÊNCIA FABRIMAR, DECA OU DOCOL</v>
      </c>
      <c r="F1057" s="56" t="str">
        <f t="shared" si="81"/>
        <v>UND</v>
      </c>
      <c r="G1057">
        <f t="shared" si="82"/>
        <v>238.08</v>
      </c>
      <c r="H1057">
        <f t="shared" si="83"/>
        <v>178.67</v>
      </c>
      <c r="I1057">
        <f t="shared" si="84"/>
        <v>178.67</v>
      </c>
    </row>
    <row r="1058" spans="1:9" ht="45">
      <c r="A1058" s="385">
        <v>170315</v>
      </c>
      <c r="B1058" s="247" t="s">
        <v>1741</v>
      </c>
      <c r="C1058" s="227" t="s">
        <v>115</v>
      </c>
      <c r="D1058" s="247">
        <v>226.22</v>
      </c>
      <c r="E1058" s="56" t="str">
        <f t="shared" si="80"/>
        <v>TORNEIRA PRESSÃO CROMADA DIAM. 1/2" PARA PIA, MARCAS DE REFERÊNCIA FABRIMAR, DECA OU DOCOL</v>
      </c>
      <c r="F1058" s="56" t="str">
        <f t="shared" si="81"/>
        <v>UND</v>
      </c>
      <c r="G1058">
        <f t="shared" si="82"/>
        <v>301.44</v>
      </c>
      <c r="H1058">
        <f t="shared" si="83"/>
        <v>226.22</v>
      </c>
      <c r="I1058">
        <f t="shared" si="84"/>
        <v>226.22</v>
      </c>
    </row>
    <row r="1059" spans="1:9" ht="45">
      <c r="A1059" s="385">
        <v>170316</v>
      </c>
      <c r="B1059" s="247" t="s">
        <v>1742</v>
      </c>
      <c r="C1059" s="227" t="s">
        <v>115</v>
      </c>
      <c r="D1059" s="247">
        <v>117.79</v>
      </c>
      <c r="E1059" s="56" t="str">
        <f t="shared" si="80"/>
        <v>REGISTRO DE PRESSÃO COM CANOPLA CROMADA DIAM. 15MM (1/2"), MARCAS DE REFERÊNCIA FABRIMAR, DECA OU DOCOL</v>
      </c>
      <c r="F1059" s="56" t="str">
        <f t="shared" si="81"/>
        <v>UND</v>
      </c>
      <c r="G1059">
        <f t="shared" si="82"/>
        <v>156.96</v>
      </c>
      <c r="H1059">
        <f t="shared" si="83"/>
        <v>117.79</v>
      </c>
      <c r="I1059">
        <f t="shared" si="84"/>
        <v>117.79</v>
      </c>
    </row>
    <row r="1060" spans="1:9" ht="45">
      <c r="A1060" s="385">
        <v>170317</v>
      </c>
      <c r="B1060" s="247" t="s">
        <v>1743</v>
      </c>
      <c r="C1060" s="227" t="s">
        <v>115</v>
      </c>
      <c r="D1060" s="247">
        <v>126.15</v>
      </c>
      <c r="E1060" s="56" t="str">
        <f t="shared" si="80"/>
        <v>REGISTRO DE PRESSÃO COM CANOPLA CROMADA DIAM. 20MM (3/4"), MARCAS DE REFERÊNCIA FABRIMAR, DECA OU DOCOL</v>
      </c>
      <c r="F1060" s="56" t="str">
        <f t="shared" si="81"/>
        <v>UND</v>
      </c>
      <c r="G1060">
        <f t="shared" si="82"/>
        <v>168.09</v>
      </c>
      <c r="H1060">
        <f t="shared" si="83"/>
        <v>126.15</v>
      </c>
      <c r="I1060">
        <f t="shared" si="84"/>
        <v>126.15</v>
      </c>
    </row>
    <row r="1061" spans="1:9" ht="30">
      <c r="A1061" s="385">
        <v>170318</v>
      </c>
      <c r="B1061" s="247" t="s">
        <v>26445</v>
      </c>
      <c r="C1061" s="227" t="s">
        <v>115</v>
      </c>
      <c r="D1061" s="247">
        <v>66.11</v>
      </c>
      <c r="E1061" s="56" t="str">
        <f t="shared" si="80"/>
        <v>REGISTRO DE PRESSÃO BRUTO, COM VOLANTE, DIAM. 15MM (1/2")</v>
      </c>
      <c r="F1061" s="56" t="str">
        <f t="shared" si="81"/>
        <v>UND</v>
      </c>
      <c r="G1061">
        <f t="shared" si="82"/>
        <v>88.09</v>
      </c>
      <c r="H1061">
        <f t="shared" si="83"/>
        <v>66.11</v>
      </c>
      <c r="I1061">
        <f t="shared" si="84"/>
        <v>66.11</v>
      </c>
    </row>
    <row r="1062" spans="1:9">
      <c r="A1062" s="385">
        <v>170319</v>
      </c>
      <c r="B1062" s="247" t="s">
        <v>1744</v>
      </c>
      <c r="C1062" s="227" t="s">
        <v>115</v>
      </c>
      <c r="D1062" s="247">
        <v>58.7</v>
      </c>
      <c r="E1062" s="56" t="str">
        <f t="shared" si="80"/>
        <v>REGISTRO DE GAVETA BRUTO DIAM. 15MM (1/2")</v>
      </c>
      <c r="F1062" s="56" t="str">
        <f t="shared" si="81"/>
        <v>UND</v>
      </c>
      <c r="G1062">
        <f t="shared" si="82"/>
        <v>78.22</v>
      </c>
      <c r="H1062">
        <f t="shared" si="83"/>
        <v>58.7</v>
      </c>
      <c r="I1062">
        <f t="shared" si="84"/>
        <v>58.7</v>
      </c>
    </row>
    <row r="1063" spans="1:9">
      <c r="A1063" s="385">
        <v>170320</v>
      </c>
      <c r="B1063" s="247" t="s">
        <v>1745</v>
      </c>
      <c r="C1063" s="227" t="s">
        <v>115</v>
      </c>
      <c r="D1063" s="247">
        <v>63.01</v>
      </c>
      <c r="E1063" s="56" t="str">
        <f t="shared" si="80"/>
        <v>REGISTRO DE GAVETA BRUTO DIAM. 20MM (3/4")</v>
      </c>
      <c r="F1063" s="56" t="str">
        <f t="shared" si="81"/>
        <v>UND</v>
      </c>
      <c r="G1063">
        <f t="shared" si="82"/>
        <v>83.96</v>
      </c>
      <c r="H1063">
        <f t="shared" si="83"/>
        <v>63.01</v>
      </c>
      <c r="I1063">
        <f t="shared" si="84"/>
        <v>63.01</v>
      </c>
    </row>
    <row r="1064" spans="1:9">
      <c r="A1064" s="385">
        <v>170321</v>
      </c>
      <c r="B1064" s="247" t="s">
        <v>1746</v>
      </c>
      <c r="C1064" s="227" t="s">
        <v>115</v>
      </c>
      <c r="D1064" s="247">
        <v>83.26</v>
      </c>
      <c r="E1064" s="56" t="str">
        <f t="shared" si="80"/>
        <v>REGISTRO DE GAVETA BRUTO DIAM. 25MM (1")</v>
      </c>
      <c r="F1064" s="56" t="str">
        <f t="shared" si="81"/>
        <v>UND</v>
      </c>
      <c r="G1064">
        <f t="shared" si="82"/>
        <v>110.94</v>
      </c>
      <c r="H1064">
        <f t="shared" si="83"/>
        <v>83.26</v>
      </c>
      <c r="I1064">
        <f t="shared" si="84"/>
        <v>83.26</v>
      </c>
    </row>
    <row r="1065" spans="1:9">
      <c r="A1065" s="384">
        <v>170322</v>
      </c>
      <c r="B1065" s="246" t="s">
        <v>1747</v>
      </c>
      <c r="C1065" s="227" t="s">
        <v>115</v>
      </c>
      <c r="D1065" s="247">
        <v>115.61</v>
      </c>
      <c r="E1065" s="56" t="str">
        <f t="shared" si="80"/>
        <v>REGISTRO DE GAVETA BRUTO DIAM. 32MM (11/4")</v>
      </c>
      <c r="F1065" s="56" t="str">
        <f t="shared" si="81"/>
        <v>UND</v>
      </c>
      <c r="G1065">
        <f t="shared" si="82"/>
        <v>154.05000000000001</v>
      </c>
      <c r="H1065">
        <f t="shared" si="83"/>
        <v>115.61</v>
      </c>
      <c r="I1065">
        <f t="shared" si="84"/>
        <v>115.61</v>
      </c>
    </row>
    <row r="1066" spans="1:9">
      <c r="A1066" s="385">
        <v>170323</v>
      </c>
      <c r="B1066" s="247" t="s">
        <v>1748</v>
      </c>
      <c r="C1066" s="227" t="s">
        <v>115</v>
      </c>
      <c r="D1066" s="247">
        <v>128.19999999999999</v>
      </c>
      <c r="E1066" s="56" t="str">
        <f t="shared" si="80"/>
        <v>REGISTRO DE GAVETA BRUTO DIAM. 40MM (11/2")</v>
      </c>
      <c r="F1066" s="56" t="str">
        <f t="shared" si="81"/>
        <v>UND</v>
      </c>
      <c r="G1066">
        <f t="shared" si="82"/>
        <v>170.83</v>
      </c>
      <c r="H1066">
        <f t="shared" si="83"/>
        <v>128.19999999999999</v>
      </c>
      <c r="I1066">
        <f t="shared" si="84"/>
        <v>128.19999999999999</v>
      </c>
    </row>
    <row r="1067" spans="1:9">
      <c r="A1067" s="385">
        <v>170324</v>
      </c>
      <c r="B1067" s="247" t="s">
        <v>1749</v>
      </c>
      <c r="C1067" s="227" t="s">
        <v>115</v>
      </c>
      <c r="D1067" s="247">
        <v>198.77</v>
      </c>
      <c r="E1067" s="56" t="str">
        <f t="shared" si="80"/>
        <v>REGISTRO DE GAVETA BRUTO DIAM. 50MM (2")</v>
      </c>
      <c r="F1067" s="56" t="str">
        <f t="shared" si="81"/>
        <v>UND</v>
      </c>
      <c r="G1067">
        <f t="shared" si="82"/>
        <v>264.86</v>
      </c>
      <c r="H1067">
        <f t="shared" si="83"/>
        <v>198.77</v>
      </c>
      <c r="I1067">
        <f t="shared" si="84"/>
        <v>198.77</v>
      </c>
    </row>
    <row r="1068" spans="1:9">
      <c r="A1068" s="385">
        <v>170325</v>
      </c>
      <c r="B1068" s="247" t="s">
        <v>1750</v>
      </c>
      <c r="C1068" s="227" t="s">
        <v>115</v>
      </c>
      <c r="D1068" s="247">
        <v>406.67</v>
      </c>
      <c r="E1068" s="56" t="str">
        <f t="shared" si="80"/>
        <v>REGISTRO DE GAVETA BRUTO DIAM. 65MM (21/2")</v>
      </c>
      <c r="F1068" s="56" t="str">
        <f t="shared" si="81"/>
        <v>UND</v>
      </c>
      <c r="G1068">
        <f t="shared" si="82"/>
        <v>541.89</v>
      </c>
      <c r="H1068">
        <f t="shared" si="83"/>
        <v>406.67</v>
      </c>
      <c r="I1068">
        <f t="shared" si="84"/>
        <v>406.67</v>
      </c>
    </row>
    <row r="1069" spans="1:9">
      <c r="A1069" s="385">
        <v>170326</v>
      </c>
      <c r="B1069" s="247" t="s">
        <v>1751</v>
      </c>
      <c r="C1069" s="227" t="s">
        <v>115</v>
      </c>
      <c r="D1069" s="247">
        <v>594.4</v>
      </c>
      <c r="E1069" s="56" t="str">
        <f t="shared" si="80"/>
        <v>REGISTRO DE GAVETA BRUTO DIAM. 80MM (3")</v>
      </c>
      <c r="F1069" s="56" t="str">
        <f t="shared" si="81"/>
        <v>UND</v>
      </c>
      <c r="G1069">
        <f t="shared" si="82"/>
        <v>792.04</v>
      </c>
      <c r="H1069">
        <f t="shared" si="83"/>
        <v>594.4</v>
      </c>
      <c r="I1069">
        <f>D1069/(1+$E$1)</f>
        <v>594.4</v>
      </c>
    </row>
    <row r="1070" spans="1:9" ht="45">
      <c r="A1070" s="385">
        <v>170327</v>
      </c>
      <c r="B1070" s="247" t="s">
        <v>1752</v>
      </c>
      <c r="C1070" s="227" t="s">
        <v>115</v>
      </c>
      <c r="D1070" s="247">
        <v>112.88</v>
      </c>
      <c r="E1070" s="56" t="str">
        <f t="shared" si="80"/>
        <v>REGISTRO DE GAVETA COM CANOPLA CROMADA DIAM. 15MM (1/2"), MARCAS DE REFERÊNCIA FABRIMAR, DECA OU DOCOL</v>
      </c>
      <c r="F1070" s="56" t="str">
        <f t="shared" si="81"/>
        <v>UND</v>
      </c>
      <c r="G1070">
        <f t="shared" si="82"/>
        <v>150.41</v>
      </c>
      <c r="H1070">
        <f t="shared" si="83"/>
        <v>112.88</v>
      </c>
      <c r="I1070">
        <f t="shared" si="84"/>
        <v>112.88</v>
      </c>
    </row>
    <row r="1071" spans="1:9" ht="45">
      <c r="A1071" s="385">
        <v>170328</v>
      </c>
      <c r="B1071" s="247" t="s">
        <v>1753</v>
      </c>
      <c r="C1071" s="227" t="s">
        <v>115</v>
      </c>
      <c r="D1071" s="247">
        <v>123.91</v>
      </c>
      <c r="E1071" s="56" t="str">
        <f t="shared" si="80"/>
        <v>REGISTRO DE GAVETA COM CANOPLA CROMADA, DIAM. 20MM (3/4"), MARCAS DE REFERÊNCIA FABRIMAR, DECA OU DOCOL</v>
      </c>
      <c r="F1071" s="56" t="str">
        <f t="shared" si="81"/>
        <v>UND</v>
      </c>
      <c r="G1071">
        <f t="shared" si="82"/>
        <v>165.11</v>
      </c>
      <c r="H1071">
        <f t="shared" si="83"/>
        <v>123.91</v>
      </c>
      <c r="I1071">
        <f t="shared" si="84"/>
        <v>123.91</v>
      </c>
    </row>
    <row r="1072" spans="1:9" ht="45">
      <c r="A1072" s="384">
        <v>170329</v>
      </c>
      <c r="B1072" s="246" t="s">
        <v>1754</v>
      </c>
      <c r="C1072" s="227" t="s">
        <v>115</v>
      </c>
      <c r="D1072" s="247">
        <v>144.43</v>
      </c>
      <c r="E1072" s="56" t="str">
        <f t="shared" si="80"/>
        <v>REGISTRO DE GAVETA COM CANOPLA CROMADA DIAM. 25MM (1"), MARCAS DE REFERÊNCIA FABRIMAR, DECA OU DOCOL</v>
      </c>
      <c r="F1072" s="56" t="str">
        <f t="shared" si="81"/>
        <v>UND</v>
      </c>
      <c r="G1072">
        <f t="shared" si="82"/>
        <v>192.45</v>
      </c>
      <c r="H1072">
        <f t="shared" si="83"/>
        <v>144.43</v>
      </c>
      <c r="I1072">
        <f t="shared" si="84"/>
        <v>144.43</v>
      </c>
    </row>
    <row r="1073" spans="1:9" ht="45">
      <c r="A1073" s="385">
        <v>170330</v>
      </c>
      <c r="B1073" s="247" t="s">
        <v>1755</v>
      </c>
      <c r="C1073" s="227" t="s">
        <v>115</v>
      </c>
      <c r="D1073" s="247">
        <v>205.82</v>
      </c>
      <c r="E1073" s="56" t="str">
        <f t="shared" si="80"/>
        <v>REGISTRO DE GAVETA COM CANOPLA CROMADA DIAM 32MM (11/4"), MARCAS DE REFERÊNCIA FABRIMAR, DECA OU DOCOL</v>
      </c>
      <c r="F1073" s="56" t="str">
        <f t="shared" si="81"/>
        <v>UND</v>
      </c>
      <c r="G1073">
        <f t="shared" si="82"/>
        <v>274.26</v>
      </c>
      <c r="H1073">
        <f t="shared" si="83"/>
        <v>205.82</v>
      </c>
      <c r="I1073">
        <f t="shared" si="84"/>
        <v>205.82</v>
      </c>
    </row>
    <row r="1074" spans="1:9" ht="45">
      <c r="A1074" s="385">
        <v>170331</v>
      </c>
      <c r="B1074" s="247" t="s">
        <v>1756</v>
      </c>
      <c r="C1074" s="227" t="s">
        <v>115</v>
      </c>
      <c r="D1074" s="247">
        <v>223.02</v>
      </c>
      <c r="E1074" s="56" t="str">
        <f t="shared" si="80"/>
        <v>REGISTRO DE GAVETA COM CANOPLA CROMADA, DIAM. 40MM (11/2"), MARCAS DE REFERÊNCIA FABRIMAR, DECA OU DOCOL</v>
      </c>
      <c r="F1074" s="56" t="str">
        <f t="shared" si="81"/>
        <v>UND</v>
      </c>
      <c r="G1074">
        <f t="shared" si="82"/>
        <v>297.17</v>
      </c>
      <c r="H1074">
        <f t="shared" si="83"/>
        <v>223.02</v>
      </c>
      <c r="I1074">
        <f t="shared" si="84"/>
        <v>223.02</v>
      </c>
    </row>
    <row r="1075" spans="1:9" ht="30">
      <c r="A1075" s="385">
        <v>170332</v>
      </c>
      <c r="B1075" s="247" t="s">
        <v>1757</v>
      </c>
      <c r="C1075" s="227" t="s">
        <v>115</v>
      </c>
      <c r="D1075" s="247">
        <v>94.39</v>
      </c>
      <c r="E1075" s="56" t="str">
        <f t="shared" si="80"/>
        <v>VÁLVULA DE RETENÇÃO HORIZONTAL OU VERTICAL DIAM. 15MM (1/2")</v>
      </c>
      <c r="F1075" s="56" t="str">
        <f t="shared" si="81"/>
        <v>UND</v>
      </c>
      <c r="G1075">
        <f t="shared" si="82"/>
        <v>125.77</v>
      </c>
      <c r="H1075">
        <f t="shared" si="83"/>
        <v>94.39</v>
      </c>
      <c r="I1075">
        <f t="shared" si="84"/>
        <v>94.39</v>
      </c>
    </row>
    <row r="1076" spans="1:9" ht="30">
      <c r="A1076" s="385">
        <v>170333</v>
      </c>
      <c r="B1076" s="247" t="s">
        <v>1758</v>
      </c>
      <c r="C1076" s="227" t="s">
        <v>115</v>
      </c>
      <c r="D1076" s="247">
        <v>107.1</v>
      </c>
      <c r="E1076" s="56" t="str">
        <f t="shared" si="80"/>
        <v>VÁLVULA DE RETENÇÃO HORIZONTAL OU VERTICAL DIAM. 20MM (3/4")</v>
      </c>
      <c r="F1076" s="56" t="str">
        <f t="shared" si="81"/>
        <v>UND</v>
      </c>
      <c r="G1076">
        <f t="shared" si="82"/>
        <v>142.71</v>
      </c>
      <c r="H1076">
        <f t="shared" si="83"/>
        <v>107.1</v>
      </c>
      <c r="I1076">
        <f t="shared" si="84"/>
        <v>107.1</v>
      </c>
    </row>
    <row r="1077" spans="1:9" ht="30">
      <c r="A1077" s="384">
        <v>170334</v>
      </c>
      <c r="B1077" s="246" t="s">
        <v>1759</v>
      </c>
      <c r="C1077" s="227" t="s">
        <v>115</v>
      </c>
      <c r="D1077" s="247">
        <v>138.1</v>
      </c>
      <c r="E1077" s="56" t="str">
        <f t="shared" si="80"/>
        <v>VÁLVULA DE RETENÇÃO HORIZONTAL OU VERTICAL DIAM. 25MM (1")</v>
      </c>
      <c r="F1077" s="56" t="str">
        <f t="shared" si="81"/>
        <v>UND</v>
      </c>
      <c r="G1077">
        <f t="shared" si="82"/>
        <v>184.02</v>
      </c>
      <c r="H1077">
        <f t="shared" si="83"/>
        <v>138.1</v>
      </c>
      <c r="I1077">
        <f t="shared" si="84"/>
        <v>138.1</v>
      </c>
    </row>
    <row r="1078" spans="1:9" ht="30">
      <c r="A1078" s="385">
        <v>170335</v>
      </c>
      <c r="B1078" s="247" t="s">
        <v>1760</v>
      </c>
      <c r="C1078" s="227" t="s">
        <v>115</v>
      </c>
      <c r="D1078" s="247">
        <v>205.21</v>
      </c>
      <c r="E1078" s="56" t="str">
        <f t="shared" si="80"/>
        <v>VÁLVULA DE RETENÇÃO HORIZONTAL OU VERTICAL, DIAM. 32MM (11/4")</v>
      </c>
      <c r="F1078" s="56" t="str">
        <f t="shared" si="81"/>
        <v>UND</v>
      </c>
      <c r="G1078">
        <f t="shared" si="82"/>
        <v>273.44</v>
      </c>
      <c r="H1078">
        <f t="shared" si="83"/>
        <v>205.21</v>
      </c>
      <c r="I1078">
        <f t="shared" si="84"/>
        <v>205.21</v>
      </c>
    </row>
    <row r="1079" spans="1:9" ht="30">
      <c r="A1079" s="385">
        <v>170336</v>
      </c>
      <c r="B1079" s="247" t="s">
        <v>1761</v>
      </c>
      <c r="C1079" s="227" t="s">
        <v>115</v>
      </c>
      <c r="D1079" s="247">
        <v>235.28</v>
      </c>
      <c r="E1079" s="56" t="str">
        <f t="shared" si="80"/>
        <v>VÁLVULA DE RETENÇÃO HORIZONTAL OU VERTICAL DIAM. 40MM (11/2")</v>
      </c>
      <c r="F1079" s="56" t="str">
        <f t="shared" si="81"/>
        <v>UND</v>
      </c>
      <c r="G1079">
        <f t="shared" si="82"/>
        <v>313.51</v>
      </c>
      <c r="H1079">
        <f t="shared" si="83"/>
        <v>235.28</v>
      </c>
      <c r="I1079">
        <f t="shared" si="84"/>
        <v>235.28</v>
      </c>
    </row>
    <row r="1080" spans="1:9" ht="30">
      <c r="A1080" s="384">
        <v>170337</v>
      </c>
      <c r="B1080" s="246" t="s">
        <v>1762</v>
      </c>
      <c r="C1080" s="227" t="s">
        <v>115</v>
      </c>
      <c r="D1080" s="247">
        <v>333.81</v>
      </c>
      <c r="E1080" s="56" t="str">
        <f t="shared" si="80"/>
        <v>VÁLVULA DE RETENÇÃO HORIZONTAL OU VERTICAL DIAM. 50MM (2")</v>
      </c>
      <c r="F1080" s="56" t="str">
        <f t="shared" si="81"/>
        <v>UND</v>
      </c>
      <c r="G1080">
        <f t="shared" si="82"/>
        <v>444.8</v>
      </c>
      <c r="H1080">
        <f t="shared" si="83"/>
        <v>333.81</v>
      </c>
      <c r="I1080">
        <f t="shared" si="84"/>
        <v>333.81</v>
      </c>
    </row>
    <row r="1081" spans="1:9" ht="30">
      <c r="A1081" s="385">
        <v>170338</v>
      </c>
      <c r="B1081" s="247" t="s">
        <v>1763</v>
      </c>
      <c r="C1081" s="227" t="s">
        <v>115</v>
      </c>
      <c r="D1081" s="247">
        <v>558.48</v>
      </c>
      <c r="E1081" s="56" t="str">
        <f t="shared" si="80"/>
        <v>VÁLVULA DE RETENÇÃO HORIZONTAL OU VERTICAL DIAM. 65MM (21/2")</v>
      </c>
      <c r="F1081" s="56" t="str">
        <f t="shared" si="81"/>
        <v>UND</v>
      </c>
      <c r="G1081">
        <f t="shared" si="82"/>
        <v>744.17</v>
      </c>
      <c r="H1081">
        <f t="shared" si="83"/>
        <v>558.48</v>
      </c>
      <c r="I1081">
        <f t="shared" si="84"/>
        <v>558.48</v>
      </c>
    </row>
    <row r="1082" spans="1:9" ht="30">
      <c r="A1082" s="384">
        <v>170339</v>
      </c>
      <c r="B1082" s="246" t="s">
        <v>1764</v>
      </c>
      <c r="C1082" s="227" t="s">
        <v>115</v>
      </c>
      <c r="D1082" s="247">
        <v>747.87</v>
      </c>
      <c r="E1082" s="56" t="str">
        <f t="shared" si="80"/>
        <v>VÁLVULA DE RETENÇÃO HORIZONTAL OU VERTICAL, DIAM. 80MM (3")</v>
      </c>
      <c r="F1082" s="56" t="str">
        <f t="shared" si="81"/>
        <v>UND</v>
      </c>
      <c r="G1082">
        <f t="shared" si="82"/>
        <v>996.54</v>
      </c>
      <c r="H1082">
        <f t="shared" si="83"/>
        <v>747.87</v>
      </c>
      <c r="I1082">
        <f t="shared" si="84"/>
        <v>747.87</v>
      </c>
    </row>
    <row r="1083" spans="1:9" ht="45">
      <c r="A1083" s="385">
        <v>170345</v>
      </c>
      <c r="B1083" s="247" t="s">
        <v>1765</v>
      </c>
      <c r="C1083" s="227" t="s">
        <v>115</v>
      </c>
      <c r="D1083" s="247">
        <v>404.31</v>
      </c>
      <c r="E1083" s="56" t="str">
        <f t="shared" si="80"/>
        <v>VÁLVULA DE DESCARGA COM CANOPLA CROMADA DE 32MM (11/4"), MARCAS DE REFERÊNCIA FABRIMAR, DECA OU DOCOL</v>
      </c>
      <c r="F1083" s="56" t="str">
        <f t="shared" si="81"/>
        <v>UND</v>
      </c>
      <c r="G1083">
        <f t="shared" si="82"/>
        <v>538.74</v>
      </c>
      <c r="H1083">
        <f t="shared" si="83"/>
        <v>404.31</v>
      </c>
      <c r="I1083">
        <f t="shared" si="84"/>
        <v>404.31</v>
      </c>
    </row>
    <row r="1084" spans="1:9" ht="45">
      <c r="A1084" s="385">
        <v>170346</v>
      </c>
      <c r="B1084" s="247" t="s">
        <v>1766</v>
      </c>
      <c r="C1084" s="227" t="s">
        <v>115</v>
      </c>
      <c r="D1084" s="247">
        <v>473.97</v>
      </c>
      <c r="E1084" s="56" t="str">
        <f t="shared" si="80"/>
        <v>VÁLVULA DE DESCARGA COM CANOPLA CROMADA DE 40MM (11/2"), MARCAS DE REFERÊNCIA FABRIMAR, DECA OU DOCOL</v>
      </c>
      <c r="F1084" s="56" t="str">
        <f t="shared" si="81"/>
        <v>UND</v>
      </c>
      <c r="G1084">
        <f t="shared" si="82"/>
        <v>631.57000000000005</v>
      </c>
      <c r="H1084">
        <f t="shared" si="83"/>
        <v>473.97</v>
      </c>
      <c r="I1084">
        <f t="shared" si="84"/>
        <v>473.97</v>
      </c>
    </row>
    <row r="1085" spans="1:9" ht="30">
      <c r="A1085" s="385">
        <v>170347</v>
      </c>
      <c r="B1085" s="247" t="s">
        <v>1767</v>
      </c>
      <c r="C1085" s="227" t="s">
        <v>115</v>
      </c>
      <c r="D1085" s="247">
        <v>14.54</v>
      </c>
      <c r="E1085" s="56" t="str">
        <f t="shared" si="80"/>
        <v>VÁLVULA DE PVC PARA LAVATÓRIO, MARCAS DE REFERÊNCIA ASTRA, CIPLA OU AKROS</v>
      </c>
      <c r="F1085" s="56" t="str">
        <f t="shared" si="81"/>
        <v>UND</v>
      </c>
      <c r="G1085">
        <f t="shared" si="82"/>
        <v>19.37</v>
      </c>
      <c r="H1085">
        <f t="shared" si="83"/>
        <v>14.54</v>
      </c>
      <c r="I1085">
        <f t="shared" si="84"/>
        <v>14.54</v>
      </c>
    </row>
    <row r="1086" spans="1:9" ht="30">
      <c r="A1086" s="385">
        <v>170348</v>
      </c>
      <c r="B1086" s="247" t="s">
        <v>1768</v>
      </c>
      <c r="C1086" s="227" t="s">
        <v>115</v>
      </c>
      <c r="D1086" s="247">
        <v>19.45</v>
      </c>
      <c r="E1086" s="56" t="str">
        <f t="shared" si="80"/>
        <v>VÁLVULA DE PVC PARA TANQUE, MARCAS DE REFERÊNCIA ASTRA, CIPLA OU AKROS</v>
      </c>
      <c r="F1086" s="56" t="str">
        <f t="shared" si="81"/>
        <v>UND</v>
      </c>
      <c r="G1086">
        <f t="shared" si="82"/>
        <v>25.92</v>
      </c>
      <c r="H1086">
        <f t="shared" si="83"/>
        <v>19.45</v>
      </c>
      <c r="I1086">
        <f t="shared" si="84"/>
        <v>19.45</v>
      </c>
    </row>
    <row r="1087" spans="1:9" ht="30">
      <c r="A1087" s="385">
        <v>170349</v>
      </c>
      <c r="B1087" s="247" t="s">
        <v>1769</v>
      </c>
      <c r="C1087" s="227" t="s">
        <v>115</v>
      </c>
      <c r="D1087" s="247">
        <v>66.69</v>
      </c>
      <c r="E1087" s="56" t="str">
        <f t="shared" si="80"/>
        <v>CANOPLA PARA VÁLVULA DE DESCARGA, MARCAS DE REFERÊNCIA FABRIMAR, DECA OU DOCOL</v>
      </c>
      <c r="F1087" s="56" t="str">
        <f t="shared" si="81"/>
        <v>UND</v>
      </c>
      <c r="G1087">
        <f t="shared" si="82"/>
        <v>88.86</v>
      </c>
      <c r="H1087">
        <f t="shared" si="83"/>
        <v>66.69</v>
      </c>
      <c r="I1087">
        <f t="shared" si="84"/>
        <v>66.69</v>
      </c>
    </row>
    <row r="1088" spans="1:9" ht="30">
      <c r="A1088" s="384">
        <v>170350</v>
      </c>
      <c r="B1088" s="246" t="s">
        <v>1770</v>
      </c>
      <c r="C1088" s="227" t="s">
        <v>115</v>
      </c>
      <c r="D1088" s="247">
        <v>23.01</v>
      </c>
      <c r="E1088" s="56" t="str">
        <f t="shared" si="80"/>
        <v>PARAFUSO DE FIXAÇÃO PARA LAVATÓRIO OU VASO, INCLUSIVE COLOCAÇÃO</v>
      </c>
      <c r="F1088" s="56" t="str">
        <f t="shared" si="81"/>
        <v>UND</v>
      </c>
      <c r="G1088">
        <f t="shared" si="82"/>
        <v>30.66</v>
      </c>
      <c r="H1088">
        <f t="shared" si="83"/>
        <v>23.01</v>
      </c>
      <c r="I1088">
        <f t="shared" si="84"/>
        <v>23.01</v>
      </c>
    </row>
    <row r="1089" spans="1:9" ht="45">
      <c r="A1089" s="384">
        <v>170351</v>
      </c>
      <c r="B1089" s="246" t="s">
        <v>1771</v>
      </c>
      <c r="C1089" s="227" t="s">
        <v>115</v>
      </c>
      <c r="D1089" s="247">
        <v>403.61</v>
      </c>
      <c r="E1089" s="56" t="str">
        <f t="shared" ref="E1089:E1152" si="85">UPPER(B1089)</f>
        <v>TORNEIRA DE PAREDE CROMADA, MARCAS DE REFERÊNCIA FABRIMAR (LINHA PRÁTICA, REF.1157) , DECA OU DOCOL</v>
      </c>
      <c r="F1089" s="56" t="str">
        <f t="shared" ref="F1089:F1152" si="86">UPPER(C1089)</f>
        <v>UND</v>
      </c>
      <c r="G1089">
        <f t="shared" si="82"/>
        <v>537.80999999999995</v>
      </c>
      <c r="H1089">
        <f t="shared" si="83"/>
        <v>403.61</v>
      </c>
      <c r="I1089">
        <f t="shared" si="84"/>
        <v>403.61</v>
      </c>
    </row>
    <row r="1090" spans="1:9" ht="45">
      <c r="A1090" s="385">
        <v>170352</v>
      </c>
      <c r="B1090" s="247" t="s">
        <v>1772</v>
      </c>
      <c r="C1090" s="227" t="s">
        <v>115</v>
      </c>
      <c r="D1090" s="247">
        <v>523.03</v>
      </c>
      <c r="E1090" s="56" t="str">
        <f t="shared" si="85"/>
        <v>VÁLVULA DE DESCARGA COM ACABAMENTO ANTI-VANDALISMO, MARCAS DE REFERÊNCIA FABRIMAR, DECA OU DOCOL</v>
      </c>
      <c r="F1090" s="56" t="str">
        <f t="shared" si="86"/>
        <v>UND</v>
      </c>
      <c r="G1090">
        <f t="shared" si="82"/>
        <v>696.94</v>
      </c>
      <c r="H1090">
        <f t="shared" si="83"/>
        <v>523.03</v>
      </c>
      <c r="I1090">
        <f t="shared" si="84"/>
        <v>523.03</v>
      </c>
    </row>
    <row r="1091" spans="1:9" ht="45">
      <c r="A1091" s="385">
        <v>170353</v>
      </c>
      <c r="B1091" s="247" t="s">
        <v>1773</v>
      </c>
      <c r="C1091" s="227" t="s">
        <v>115</v>
      </c>
      <c r="D1091" s="247">
        <v>552.87</v>
      </c>
      <c r="E1091" s="56" t="str">
        <f t="shared" si="85"/>
        <v>TORNEIRA PARA LAVATÓRIO LINHA ANTI-VANDALISMO, MARCAS DE REFERÊNCIA FABRIMAR, DECA OU DOCOL</v>
      </c>
      <c r="F1091" s="56" t="str">
        <f t="shared" si="86"/>
        <v>UND</v>
      </c>
      <c r="G1091">
        <f t="shared" si="82"/>
        <v>736.7</v>
      </c>
      <c r="H1091">
        <f t="shared" si="83"/>
        <v>552.87</v>
      </c>
      <c r="I1091">
        <f t="shared" si="84"/>
        <v>552.87</v>
      </c>
    </row>
    <row r="1092" spans="1:9" ht="45">
      <c r="A1092" s="385">
        <v>170354</v>
      </c>
      <c r="B1092" s="247" t="s">
        <v>1774</v>
      </c>
      <c r="C1092" s="227" t="s">
        <v>115</v>
      </c>
      <c r="D1092" s="247">
        <v>1442.56</v>
      </c>
      <c r="E1092" s="56" t="str">
        <f t="shared" si="85"/>
        <v>CHUVEIRO COMPLETO, LINHA ANTI-VANDALISMO, MARCAS DE REFERÊNCIA FABRIMAR, DECA OU DOCOL</v>
      </c>
      <c r="F1092" s="56" t="str">
        <f t="shared" si="86"/>
        <v>UND</v>
      </c>
      <c r="G1092">
        <f t="shared" si="82"/>
        <v>1922.21</v>
      </c>
      <c r="H1092">
        <f t="shared" si="83"/>
        <v>1442.56</v>
      </c>
      <c r="I1092">
        <f t="shared" si="84"/>
        <v>1442.56</v>
      </c>
    </row>
    <row r="1093" spans="1:9" ht="45">
      <c r="A1093" s="385">
        <v>170357</v>
      </c>
      <c r="B1093" s="247" t="s">
        <v>1775</v>
      </c>
      <c r="C1093" s="227" t="s">
        <v>115</v>
      </c>
      <c r="D1093" s="247">
        <v>1082.6600000000001</v>
      </c>
      <c r="E1093" s="56" t="str">
        <f t="shared" si="85"/>
        <v>CHUVEIRO COM DESVIADOR FLEXIVEL E DUCHA MANUAL, MOD. 1975C REF. DECA OU EQUIVALENTE</v>
      </c>
      <c r="F1093" s="56" t="str">
        <f t="shared" si="86"/>
        <v>UND</v>
      </c>
      <c r="G1093">
        <f t="shared" si="82"/>
        <v>1442.64</v>
      </c>
      <c r="H1093">
        <f t="shared" si="83"/>
        <v>1082.6600000000001</v>
      </c>
      <c r="I1093">
        <f t="shared" si="84"/>
        <v>1082.6600000000001</v>
      </c>
    </row>
    <row r="1094" spans="1:9">
      <c r="A1094" s="385">
        <v>1705</v>
      </c>
      <c r="B1094" s="247" t="s">
        <v>1776</v>
      </c>
      <c r="C1094" s="227"/>
      <c r="D1094" s="247"/>
      <c r="E1094" s="56" t="str">
        <f t="shared" si="85"/>
        <v>OUTROS APARELHOS</v>
      </c>
      <c r="F1094" s="56" t="str">
        <f t="shared" si="86"/>
        <v/>
      </c>
      <c r="G1094">
        <f t="shared" si="82"/>
        <v>0</v>
      </c>
      <c r="H1094">
        <f t="shared" si="83"/>
        <v>0</v>
      </c>
      <c r="I1094">
        <f t="shared" si="84"/>
        <v>0</v>
      </c>
    </row>
    <row r="1095" spans="1:9" ht="30">
      <c r="A1095" s="385">
        <v>170502</v>
      </c>
      <c r="B1095" s="247" t="s">
        <v>2741</v>
      </c>
      <c r="C1095" s="227" t="s">
        <v>115</v>
      </c>
      <c r="D1095" s="247">
        <v>183.43</v>
      </c>
      <c r="E1095" s="56" t="str">
        <f t="shared" si="85"/>
        <v>CAIXA DE DESCARGA PLÁSTICA DE SOBREPOR 6/9 LITROS, REF. ASTRA, AKROS OU EQUIVALENTE</v>
      </c>
      <c r="F1095" s="56" t="str">
        <f t="shared" si="86"/>
        <v>UND</v>
      </c>
      <c r="G1095">
        <f t="shared" si="82"/>
        <v>244.42</v>
      </c>
      <c r="H1095">
        <f t="shared" si="83"/>
        <v>183.43</v>
      </c>
      <c r="I1095">
        <f t="shared" si="84"/>
        <v>183.43</v>
      </c>
    </row>
    <row r="1096" spans="1:9" ht="45">
      <c r="A1096" s="385">
        <v>170506</v>
      </c>
      <c r="B1096" s="247" t="s">
        <v>2119</v>
      </c>
      <c r="C1096" s="227" t="s">
        <v>115</v>
      </c>
      <c r="D1096" s="247">
        <v>686.2</v>
      </c>
      <c r="E1096" s="56" t="str">
        <f t="shared" si="85"/>
        <v>RESERVATÓRIO DE POLIETILENO DE 500 L, INCLUSIVE ADAPTADORES COM FLANGES DE PVC E TORNEIRA DE BÓIA DE 3/4"</v>
      </c>
      <c r="F1096" s="56" t="str">
        <f t="shared" si="86"/>
        <v>UND</v>
      </c>
      <c r="G1096">
        <f t="shared" ref="G1096:G1159" si="87">ROUND(H1096*(1+$G$1),2)</f>
        <v>914.36</v>
      </c>
      <c r="H1096">
        <f t="shared" ref="H1096:H1159" si="88">I1096</f>
        <v>686.2</v>
      </c>
      <c r="I1096">
        <f t="shared" ref="I1096:I1159" si="89">ROUND(D1096/(1+$E$1),2)</f>
        <v>686.2</v>
      </c>
    </row>
    <row r="1097" spans="1:9" ht="90">
      <c r="A1097" s="385">
        <v>170507</v>
      </c>
      <c r="B1097" s="247" t="s">
        <v>1777</v>
      </c>
      <c r="C1097" s="227" t="s">
        <v>112</v>
      </c>
      <c r="D1097" s="247">
        <v>1763.26</v>
      </c>
      <c r="E1097" s="56" t="str">
        <f t="shared" si="85"/>
        <v>LAVATÓRIO DE AÇO INOX, LIGA AISI 304, N° 18, MARCAS DE REFERÊNCIA FISHER, METALPRESS OU MEKAL, INCLUSIVE APOIO DE CONCRETO, ARGAMASSA DE APOIO E ASSENTAMENTO, VÁLVULA E SIFÃO CROMADOS, EXCLUSIVE TORNEIRA, CONF. PROJETO</v>
      </c>
      <c r="F1097" s="56" t="str">
        <f t="shared" si="86"/>
        <v>M</v>
      </c>
      <c r="G1097">
        <f t="shared" si="87"/>
        <v>2349.54</v>
      </c>
      <c r="H1097">
        <f t="shared" si="88"/>
        <v>1763.26</v>
      </c>
      <c r="I1097">
        <f t="shared" si="89"/>
        <v>1763.26</v>
      </c>
    </row>
    <row r="1098" spans="1:9" ht="90">
      <c r="A1098" s="385">
        <v>170508</v>
      </c>
      <c r="B1098" s="247" t="s">
        <v>1778</v>
      </c>
      <c r="C1098" s="227" t="s">
        <v>112</v>
      </c>
      <c r="D1098" s="247">
        <v>1763.26</v>
      </c>
      <c r="E1098" s="56" t="str">
        <f t="shared" si="85"/>
        <v>ESCOVÁRIO DE AÇO INOX, LIGA AISI 304, N° 18, MARCAS DE REFERÊNCIA FISCHER, METALPRESS OU MEKAL, INCLUSIVE APOIO DE CONCRETO, ARGAMASSA DE APOIO E ASSENTAMENTO, VÁLVULA E SIFÃO CROMADOS, EXCLUSIVE TORNEIRA, CONF. PROJETO</v>
      </c>
      <c r="F1098" s="56" t="str">
        <f t="shared" si="86"/>
        <v>M</v>
      </c>
      <c r="G1098">
        <f t="shared" si="87"/>
        <v>2349.54</v>
      </c>
      <c r="H1098">
        <f t="shared" si="88"/>
        <v>1763.26</v>
      </c>
      <c r="I1098">
        <f t="shared" si="89"/>
        <v>1763.26</v>
      </c>
    </row>
    <row r="1099" spans="1:9" ht="45">
      <c r="A1099" s="385">
        <v>170509</v>
      </c>
      <c r="B1099" s="247" t="s">
        <v>1779</v>
      </c>
      <c r="C1099" s="227" t="s">
        <v>115</v>
      </c>
      <c r="D1099" s="247">
        <v>2212.35</v>
      </c>
      <c r="E1099" s="56" t="str">
        <f t="shared" si="85"/>
        <v>TANQUE DE AÇO INOX Nº 2, MARCAS DE REFERÊNCIA FISHER, METALPRESS OU MEKAL, INCLUSIVE VÁLVULA DE METAL E SIFÃO</v>
      </c>
      <c r="F1099" s="56" t="str">
        <f t="shared" si="86"/>
        <v>UND</v>
      </c>
      <c r="G1099">
        <f t="shared" si="87"/>
        <v>2947.96</v>
      </c>
      <c r="H1099">
        <f t="shared" si="88"/>
        <v>2212.35</v>
      </c>
      <c r="I1099">
        <f t="shared" si="89"/>
        <v>2212.35</v>
      </c>
    </row>
    <row r="1100" spans="1:9" ht="75">
      <c r="A1100" s="385">
        <v>170510</v>
      </c>
      <c r="B1100" s="247" t="s">
        <v>1780</v>
      </c>
      <c r="C1100" s="227" t="s">
        <v>115</v>
      </c>
      <c r="D1100" s="629">
        <v>5470.33</v>
      </c>
      <c r="E1100" s="56" t="str">
        <f t="shared" si="85"/>
        <v>BEBEDOURO DE AÇO INOX, MARCAS DE REFERÊNCIA FISHER, METALPRESS OU MEKAL, INCLUSIVE VÁLVULA, SIFÃO CROMADO E TORNEIRAS, EXCLUSIVE ALVENARIA, DIM. 0.45X2.75 M, CONFORME DETALHE EM PROJETO</v>
      </c>
      <c r="F1100" s="56" t="str">
        <f t="shared" si="86"/>
        <v>UND</v>
      </c>
      <c r="G1100">
        <f t="shared" si="87"/>
        <v>7289.21</v>
      </c>
      <c r="H1100">
        <f t="shared" si="88"/>
        <v>5470.33</v>
      </c>
      <c r="I1100">
        <f t="shared" si="89"/>
        <v>5470.33</v>
      </c>
    </row>
    <row r="1101" spans="1:9" ht="60">
      <c r="A1101" s="384">
        <v>170511</v>
      </c>
      <c r="B1101" s="246" t="s">
        <v>1781</v>
      </c>
      <c r="C1101" s="227" t="s">
        <v>115</v>
      </c>
      <c r="D1101" s="247">
        <v>2542.85</v>
      </c>
      <c r="E1101" s="56" t="str">
        <f t="shared" si="85"/>
        <v>MICTÓRIO COLETIVO DE AÇO INOX, LIGA AISI-304 N.18, MARCAS DE REFERÊNCIA FISHER, METALPRESS OU MEKAL, DIMENSÕES 1.80X0.30M, COM TUBO ESPARGIDOR</v>
      </c>
      <c r="F1101" s="56" t="str">
        <f t="shared" si="86"/>
        <v>UND</v>
      </c>
      <c r="G1101">
        <f t="shared" si="87"/>
        <v>3388.35</v>
      </c>
      <c r="H1101">
        <f t="shared" si="88"/>
        <v>2542.85</v>
      </c>
      <c r="I1101">
        <f t="shared" si="89"/>
        <v>2542.85</v>
      </c>
    </row>
    <row r="1102" spans="1:9" ht="75">
      <c r="A1102" s="385">
        <v>170512</v>
      </c>
      <c r="B1102" s="247" t="s">
        <v>1782</v>
      </c>
      <c r="C1102" s="227" t="s">
        <v>115</v>
      </c>
      <c r="D1102" s="247">
        <v>601.03</v>
      </c>
      <c r="E1102" s="56" t="str">
        <f t="shared" si="85"/>
        <v>CUBA DE AÇO INOX N° 1(DIM.460X300X150)MM, MARCAS DE REFERÊNCIA FRANKE, STRAKE, TRAMONTINA, INCLUSIVE VÁLVULA DE METAL 31/2" E SIFÃO CROMADO 1 X 1/2", EXCL. TORNEIRA</v>
      </c>
      <c r="F1102" s="56" t="str">
        <f t="shared" si="86"/>
        <v>UND</v>
      </c>
      <c r="G1102">
        <f t="shared" si="87"/>
        <v>800.87</v>
      </c>
      <c r="H1102">
        <f t="shared" si="88"/>
        <v>601.03</v>
      </c>
      <c r="I1102">
        <f t="shared" si="89"/>
        <v>601.03</v>
      </c>
    </row>
    <row r="1103" spans="1:9" ht="75">
      <c r="A1103" s="385">
        <v>170514</v>
      </c>
      <c r="B1103" s="247" t="s">
        <v>1783</v>
      </c>
      <c r="C1103" s="227" t="s">
        <v>115</v>
      </c>
      <c r="D1103" s="247">
        <v>1865.01</v>
      </c>
      <c r="E1103" s="56" t="str">
        <f t="shared" si="85"/>
        <v>TANQUE SIMPLES DE AÇO INOX FISCHER, MOD. TQ1-S AISI 304, OU EQUIVALENTE NAS MARCAS METALPRESS OU MEKAL, INCLUSIVE VÁLVULA DE METAL 1 1/4" E SIFÃO CROMADO 2", EXCL. TORNEIRA</v>
      </c>
      <c r="F1103" s="56" t="str">
        <f t="shared" si="86"/>
        <v>UND</v>
      </c>
      <c r="G1103">
        <f t="shared" si="87"/>
        <v>2485.13</v>
      </c>
      <c r="H1103">
        <f t="shared" si="88"/>
        <v>1865.01</v>
      </c>
      <c r="I1103">
        <f t="shared" si="89"/>
        <v>1865.01</v>
      </c>
    </row>
    <row r="1104" spans="1:9" ht="60">
      <c r="A1104" s="385">
        <v>170515</v>
      </c>
      <c r="B1104" s="247" t="s">
        <v>1784</v>
      </c>
      <c r="C1104" s="227" t="s">
        <v>115</v>
      </c>
      <c r="D1104" s="247">
        <v>2272.79</v>
      </c>
      <c r="E1104" s="56" t="str">
        <f t="shared" si="85"/>
        <v>CUBA P/ PANELÕES DE AÇO INOX 80X60X40 CM, MARCAS DE REFERÊNCIA FISHER, METALPRESS OU MEKAL, INCLUSIVE VÁLVULA METAL 1 1/4" E SIFÃO CROMADO 1 X 1 1/2", EXCL. TORNEIRA</v>
      </c>
      <c r="F1104" s="56" t="str">
        <f t="shared" si="86"/>
        <v>UND</v>
      </c>
      <c r="G1104">
        <f t="shared" si="87"/>
        <v>3028.49</v>
      </c>
      <c r="H1104">
        <f t="shared" si="88"/>
        <v>2272.79</v>
      </c>
      <c r="I1104">
        <f t="shared" si="89"/>
        <v>2272.79</v>
      </c>
    </row>
    <row r="1105" spans="1:9" ht="60">
      <c r="A1105" s="385">
        <v>170516</v>
      </c>
      <c r="B1105" s="247" t="s">
        <v>1785</v>
      </c>
      <c r="C1105" s="227" t="s">
        <v>115</v>
      </c>
      <c r="D1105" s="247">
        <v>3438.18</v>
      </c>
      <c r="E1105" s="56" t="str">
        <f t="shared" si="85"/>
        <v>TANQUE DUPLO DE AÇO INOX AISI 304, MARCAS DE REFERÊNCIA FISHER (MOD TQI-D) METALPRESS OU MEKAL, INCLUSIVE VÁLVULAS DE METAL 1 1/4" E SIFÃO CROMADO 2", EXCL. TORNEIRAS</v>
      </c>
      <c r="F1105" s="56" t="str">
        <f t="shared" si="86"/>
        <v>UND</v>
      </c>
      <c r="G1105">
        <f t="shared" si="87"/>
        <v>4581.37</v>
      </c>
      <c r="H1105">
        <f t="shared" si="88"/>
        <v>3438.18</v>
      </c>
      <c r="I1105">
        <f t="shared" si="89"/>
        <v>3438.18</v>
      </c>
    </row>
    <row r="1106" spans="1:9" ht="45">
      <c r="A1106" s="385">
        <v>170519</v>
      </c>
      <c r="B1106" s="247" t="s">
        <v>1786</v>
      </c>
      <c r="C1106" s="227" t="s">
        <v>115</v>
      </c>
      <c r="D1106" s="247">
        <v>322.61</v>
      </c>
      <c r="E1106" s="56" t="str">
        <f t="shared" si="85"/>
        <v>DUCHA MANUAL ACQUA JET , LINHA AQUARIUS, COM REGISTRO REF.C 2195, MARCAS DE REFERÊNCIA FABRIMAR, DECA OU DOCOL</v>
      </c>
      <c r="F1106" s="56" t="str">
        <f t="shared" si="86"/>
        <v>UND</v>
      </c>
      <c r="G1106">
        <f t="shared" si="87"/>
        <v>429.88</v>
      </c>
      <c r="H1106">
        <f t="shared" si="88"/>
        <v>322.61</v>
      </c>
      <c r="I1106">
        <f t="shared" si="89"/>
        <v>322.61</v>
      </c>
    </row>
    <row r="1107" spans="1:9" ht="45">
      <c r="A1107" s="385">
        <v>170524</v>
      </c>
      <c r="B1107" s="247" t="s">
        <v>1787</v>
      </c>
      <c r="C1107" s="227" t="s">
        <v>115</v>
      </c>
      <c r="D1107" s="247">
        <v>76.510000000000005</v>
      </c>
      <c r="E1107" s="56" t="str">
        <f t="shared" si="85"/>
        <v>CABIDE SIMPLES DE UM GANCHO, LINHA VERSAILLES, REF. 08, ACABAMENTO CROMADO, DA MOLDENOX, DOCOL OU DECA</v>
      </c>
      <c r="F1107" s="56" t="str">
        <f t="shared" si="86"/>
        <v>UND</v>
      </c>
      <c r="G1107">
        <f t="shared" si="87"/>
        <v>101.95</v>
      </c>
      <c r="H1107">
        <f t="shared" si="88"/>
        <v>76.510000000000005</v>
      </c>
      <c r="I1107">
        <f t="shared" si="89"/>
        <v>76.510000000000005</v>
      </c>
    </row>
    <row r="1108" spans="1:9" ht="45">
      <c r="A1108" s="385">
        <v>170528</v>
      </c>
      <c r="B1108" s="247" t="s">
        <v>2120</v>
      </c>
      <c r="C1108" s="227" t="s">
        <v>115</v>
      </c>
      <c r="D1108" s="247">
        <v>3619.12</v>
      </c>
      <c r="E1108" s="56" t="str">
        <f t="shared" si="85"/>
        <v>RESERVATÓRIO DE POLIETILENO DE 5.000 L, INCLUSIVE PEÇA DE MADEIRA 6 X 16 CM PARA APOIO, EXCLUSIVE FLANGES E TORNEIRA DE BÓIA</v>
      </c>
      <c r="F1108" s="56" t="str">
        <f t="shared" si="86"/>
        <v>UND</v>
      </c>
      <c r="G1108">
        <f t="shared" si="87"/>
        <v>4822.4799999999996</v>
      </c>
      <c r="H1108">
        <f t="shared" si="88"/>
        <v>3619.12</v>
      </c>
      <c r="I1108">
        <f t="shared" si="89"/>
        <v>3619.12</v>
      </c>
    </row>
    <row r="1109" spans="1:9" ht="75">
      <c r="A1109" s="385">
        <v>170530</v>
      </c>
      <c r="B1109" s="247" t="s">
        <v>1788</v>
      </c>
      <c r="C1109" s="227" t="s">
        <v>115</v>
      </c>
      <c r="D1109" s="247">
        <v>501.49</v>
      </c>
      <c r="E1109" s="56" t="str">
        <f t="shared" si="85"/>
        <v>CUBA EM AÇO INOX Nº 02(DIM.560X340X150)MM, MARCAS DE REFERÊNCIA FRANKE, STRAKE, TRAMONTINA, INCLUSIVE VÁLVULA DE METAL 31/2" E SIFÃO CROMADO 1 X 1/2", EXCL. TORNEIRA</v>
      </c>
      <c r="F1109" s="56" t="str">
        <f t="shared" si="86"/>
        <v>UND</v>
      </c>
      <c r="G1109">
        <f t="shared" si="87"/>
        <v>668.24</v>
      </c>
      <c r="H1109">
        <f t="shared" si="88"/>
        <v>501.49</v>
      </c>
      <c r="I1109">
        <f t="shared" si="89"/>
        <v>501.49</v>
      </c>
    </row>
    <row r="1110" spans="1:9" ht="45">
      <c r="A1110" s="385">
        <v>170533</v>
      </c>
      <c r="B1110" s="247" t="s">
        <v>1789</v>
      </c>
      <c r="C1110" s="227" t="s">
        <v>115</v>
      </c>
      <c r="D1110" s="247">
        <v>1975.53</v>
      </c>
      <c r="E1110" s="56" t="str">
        <f t="shared" si="85"/>
        <v>PIA EM AÇO INOX COM 01 CUBA Nº 1, DIMENSÕES DE 0.60 X 1.50M, INCLUSIVE VÁLVULA TIPO AMERICANA, EXCLUSIVE SIFÃO</v>
      </c>
      <c r="F1110" s="56" t="str">
        <f t="shared" si="86"/>
        <v>UND</v>
      </c>
      <c r="G1110">
        <f t="shared" si="87"/>
        <v>2632.39</v>
      </c>
      <c r="H1110">
        <f t="shared" si="88"/>
        <v>1975.53</v>
      </c>
      <c r="I1110">
        <f t="shared" si="89"/>
        <v>1975.53</v>
      </c>
    </row>
    <row r="1111" spans="1:9" ht="45">
      <c r="A1111" s="385">
        <v>170534</v>
      </c>
      <c r="B1111" s="247" t="s">
        <v>1790</v>
      </c>
      <c r="C1111" s="227" t="s">
        <v>115</v>
      </c>
      <c r="D1111" s="247">
        <v>3044.01</v>
      </c>
      <c r="E1111" s="56" t="str">
        <f t="shared" si="85"/>
        <v>PIA EM AÇO INOX COM 02 CUBAS Nº 1, DIMENSÕES 0.60 X 2.50, INCLUSIVE VÁLVULA TIPO AMERICANA, EXCLUSIVE SIFÃO</v>
      </c>
      <c r="F1111" s="56" t="str">
        <f t="shared" si="86"/>
        <v>UND</v>
      </c>
      <c r="G1111">
        <f t="shared" si="87"/>
        <v>4056.14</v>
      </c>
      <c r="H1111">
        <f t="shared" si="88"/>
        <v>3044.01</v>
      </c>
      <c r="I1111">
        <f t="shared" si="89"/>
        <v>3044.01</v>
      </c>
    </row>
    <row r="1112" spans="1:9" ht="45">
      <c r="A1112" s="384">
        <v>170535</v>
      </c>
      <c r="B1112" s="246" t="s">
        <v>1791</v>
      </c>
      <c r="C1112" s="227" t="s">
        <v>115</v>
      </c>
      <c r="D1112" s="247">
        <v>2223.9499999999998</v>
      </c>
      <c r="E1112" s="56" t="str">
        <f t="shared" si="85"/>
        <v>PIA EM AÇO INOX COM 01 CUBA Nº 1, DIMENSÕES DE 0.60 X 1.80M, INCLUSIVE VÁLVULA AMERICANA, EXCLUSIVE SIFÃO</v>
      </c>
      <c r="F1112" s="56" t="str">
        <f t="shared" si="86"/>
        <v>UND</v>
      </c>
      <c r="G1112">
        <f t="shared" si="87"/>
        <v>2963.41</v>
      </c>
      <c r="H1112">
        <f t="shared" si="88"/>
        <v>2223.9499999999998</v>
      </c>
      <c r="I1112">
        <f t="shared" si="89"/>
        <v>2223.9499999999998</v>
      </c>
    </row>
    <row r="1113" spans="1:9" ht="45">
      <c r="A1113" s="385">
        <v>170536</v>
      </c>
      <c r="B1113" s="247" t="s">
        <v>1792</v>
      </c>
      <c r="C1113" s="227" t="s">
        <v>115</v>
      </c>
      <c r="D1113" s="247">
        <v>2783.68</v>
      </c>
      <c r="E1113" s="56" t="str">
        <f t="shared" si="85"/>
        <v>PIA EM AÇO INOX COM 02 CUBAS Nº 2, DIMENSÕES DE 0.60 X 2.10M, INCLUSIVE VÁLVULA AMERICANA, EXCLUSIVE SIFÃO</v>
      </c>
      <c r="F1113" s="56" t="str">
        <f t="shared" si="86"/>
        <v>UND</v>
      </c>
      <c r="G1113">
        <f t="shared" si="87"/>
        <v>3709.25</v>
      </c>
      <c r="H1113">
        <f t="shared" si="88"/>
        <v>2783.68</v>
      </c>
      <c r="I1113">
        <f t="shared" si="89"/>
        <v>2783.68</v>
      </c>
    </row>
    <row r="1114" spans="1:9" ht="45">
      <c r="A1114" s="385">
        <v>170537</v>
      </c>
      <c r="B1114" s="247" t="s">
        <v>1793</v>
      </c>
      <c r="C1114" s="227" t="s">
        <v>115</v>
      </c>
      <c r="D1114" s="247">
        <v>62.48</v>
      </c>
      <c r="E1114" s="56" t="str">
        <f t="shared" si="85"/>
        <v>ASSENTO PLÁSTICO PARA VASO SANITÁRIO, MARCAS DE REFERÊNCIA DECA, CELITE OU IDEAL STANDARD</v>
      </c>
      <c r="F1114" s="56" t="str">
        <f t="shared" si="86"/>
        <v>UND</v>
      </c>
      <c r="G1114">
        <f t="shared" si="87"/>
        <v>83.25</v>
      </c>
      <c r="H1114">
        <f t="shared" si="88"/>
        <v>62.48</v>
      </c>
      <c r="I1114">
        <f t="shared" si="89"/>
        <v>62.48</v>
      </c>
    </row>
    <row r="1115" spans="1:9" ht="30">
      <c r="A1115" s="385">
        <v>170538</v>
      </c>
      <c r="B1115" s="247" t="s">
        <v>1794</v>
      </c>
      <c r="C1115" s="227" t="s">
        <v>115</v>
      </c>
      <c r="D1115" s="247">
        <v>27.73</v>
      </c>
      <c r="E1115" s="56" t="str">
        <f t="shared" si="85"/>
        <v>CHUVEIRO FRIO DE PVC, MARCAS DE REFERÊNCIA ATLAS, CIPLA OU AKROS</v>
      </c>
      <c r="F1115" s="56" t="str">
        <f t="shared" si="86"/>
        <v>UND</v>
      </c>
      <c r="G1115">
        <f t="shared" si="87"/>
        <v>36.950000000000003</v>
      </c>
      <c r="H1115">
        <f t="shared" si="88"/>
        <v>27.73</v>
      </c>
      <c r="I1115">
        <f t="shared" si="89"/>
        <v>27.73</v>
      </c>
    </row>
    <row r="1116" spans="1:9" ht="45">
      <c r="A1116" s="385">
        <v>170539</v>
      </c>
      <c r="B1116" s="247" t="s">
        <v>2121</v>
      </c>
      <c r="C1116" s="227" t="s">
        <v>115</v>
      </c>
      <c r="D1116" s="247">
        <v>617.04999999999995</v>
      </c>
      <c r="E1116" s="56" t="str">
        <f t="shared" si="85"/>
        <v>RESERVATÓRIO DE POLIETILENO DE 500L, INCLUSIVE PEÇA DE MADEIRA 6X16CM PARA APOIO, EXCLUSIVE FLANGES E TORNEIRA DE BÓIA</v>
      </c>
      <c r="F1116" s="56" t="str">
        <f t="shared" si="86"/>
        <v>UND</v>
      </c>
      <c r="G1116">
        <f t="shared" si="87"/>
        <v>822.22</v>
      </c>
      <c r="H1116">
        <f t="shared" si="88"/>
        <v>617.04999999999995</v>
      </c>
      <c r="I1116">
        <f t="shared" si="89"/>
        <v>617.04999999999995</v>
      </c>
    </row>
    <row r="1117" spans="1:9" ht="45">
      <c r="A1117" s="385">
        <v>170540</v>
      </c>
      <c r="B1117" s="247" t="s">
        <v>2122</v>
      </c>
      <c r="C1117" s="227" t="s">
        <v>115</v>
      </c>
      <c r="D1117" s="247">
        <v>728.11</v>
      </c>
      <c r="E1117" s="56" t="str">
        <f t="shared" si="85"/>
        <v>RESERVATÓRIO DE POLIETILENO DE 1000L, INCLUSIVE PEÇA DE MADEIRA 6X16CM PARA APOIO, EXCLUSIVE FLANGES E TORNEIRA DE BÓIA</v>
      </c>
      <c r="F1117" s="56" t="str">
        <f t="shared" si="86"/>
        <v>UND</v>
      </c>
      <c r="G1117">
        <f t="shared" si="87"/>
        <v>970.21</v>
      </c>
      <c r="H1117">
        <f t="shared" si="88"/>
        <v>728.11</v>
      </c>
      <c r="I1117">
        <f t="shared" si="89"/>
        <v>728.11</v>
      </c>
    </row>
    <row r="1118" spans="1:9" ht="30">
      <c r="A1118" s="385">
        <v>170541</v>
      </c>
      <c r="B1118" s="247" t="s">
        <v>2742</v>
      </c>
      <c r="C1118" s="227" t="s">
        <v>115</v>
      </c>
      <c r="D1118" s="247">
        <v>193.92</v>
      </c>
      <c r="E1118" s="56" t="str">
        <f t="shared" si="85"/>
        <v>FILTRO CURTO AP200, MARCA DE REFERÊNCIA AQUALAR, INCLUSIVE REFIL(VELA)</v>
      </c>
      <c r="F1118" s="56" t="str">
        <f t="shared" si="86"/>
        <v>UND</v>
      </c>
      <c r="G1118">
        <f t="shared" si="87"/>
        <v>258.39999999999998</v>
      </c>
      <c r="H1118">
        <f t="shared" si="88"/>
        <v>193.92</v>
      </c>
      <c r="I1118">
        <f t="shared" si="89"/>
        <v>193.92</v>
      </c>
    </row>
    <row r="1119" spans="1:9" ht="90">
      <c r="A1119" s="384">
        <v>170545</v>
      </c>
      <c r="B1119" s="246" t="s">
        <v>1795</v>
      </c>
      <c r="C1119" s="227" t="s">
        <v>112</v>
      </c>
      <c r="D1119" s="247">
        <v>1655.2</v>
      </c>
      <c r="E1119" s="56" t="str">
        <f t="shared" si="85"/>
        <v>MICTÓRIO DE AÇO INOX, MARCAS DE REFERÊNCIA FISHER, METALPRESS OU MEKAL, COM 30 CM DE LARGURA E COMP. VARIÁVEL, INCLUSIVE VÁLVULA TIPO AMERICANA, ENGATE FLEXÍVEL CROMADO, VÁLVULA DE DESCARGA, SIFÃO CROMADO E CONJUNTO DE FIXAÇÃO</v>
      </c>
      <c r="F1119" s="56" t="str">
        <f t="shared" si="86"/>
        <v>M</v>
      </c>
      <c r="G1119">
        <f t="shared" si="87"/>
        <v>2205.5500000000002</v>
      </c>
      <c r="H1119">
        <f t="shared" si="88"/>
        <v>1655.2</v>
      </c>
      <c r="I1119">
        <f t="shared" si="89"/>
        <v>1655.2</v>
      </c>
    </row>
    <row r="1120" spans="1:9" ht="30">
      <c r="A1120" s="385">
        <v>170546</v>
      </c>
      <c r="B1120" s="247" t="s">
        <v>1796</v>
      </c>
      <c r="C1120" s="227" t="s">
        <v>115</v>
      </c>
      <c r="D1120" s="247">
        <v>360.26</v>
      </c>
      <c r="E1120" s="56" t="str">
        <f t="shared" si="85"/>
        <v>TANQUE EM MÁRMORE SINTÉTICO COM 2 BOJOS, INCLUSIVE VÁLVULA E SIFÃO EM PVC</v>
      </c>
      <c r="F1120" s="56" t="str">
        <f t="shared" si="86"/>
        <v>UND</v>
      </c>
      <c r="G1120">
        <f t="shared" si="87"/>
        <v>480.05</v>
      </c>
      <c r="H1120">
        <f t="shared" si="88"/>
        <v>360.26</v>
      </c>
      <c r="I1120">
        <f t="shared" si="89"/>
        <v>360.26</v>
      </c>
    </row>
    <row r="1121" spans="1:9" ht="45">
      <c r="A1121" s="385">
        <v>170547</v>
      </c>
      <c r="B1121" s="247" t="s">
        <v>2123</v>
      </c>
      <c r="C1121" s="227" t="s">
        <v>115</v>
      </c>
      <c r="D1121" s="247">
        <v>596.04999999999995</v>
      </c>
      <c r="E1121" s="56" t="str">
        <f t="shared" si="85"/>
        <v>RESERVATÓRIO DE POLIETILENO DE 310L, INCLUSIVE PEÇA DE MADEIRA 6 X 16 CM P/ APOIO, EXCLUSIVE FLANGE E TORNEIRA DE BÓIA</v>
      </c>
      <c r="F1121" s="56" t="str">
        <f t="shared" si="86"/>
        <v>UND</v>
      </c>
      <c r="G1121">
        <f t="shared" si="87"/>
        <v>794.24</v>
      </c>
      <c r="H1121">
        <f t="shared" si="88"/>
        <v>596.04999999999995</v>
      </c>
      <c r="I1121">
        <f t="shared" si="89"/>
        <v>596.04999999999995</v>
      </c>
    </row>
    <row r="1122" spans="1:9" ht="45">
      <c r="A1122" s="385">
        <v>170548</v>
      </c>
      <c r="B1122" s="247" t="s">
        <v>2124</v>
      </c>
      <c r="C1122" s="227" t="s">
        <v>115</v>
      </c>
      <c r="D1122" s="247">
        <v>1445.06</v>
      </c>
      <c r="E1122" s="56" t="str">
        <f t="shared" si="85"/>
        <v>RESERVATÓRIO DE POLIETILENO DE 1500L, INCLUSIVE PEÇA 6X16CM PARA APOIO, EXCLUSIVE FLANGES E TORNEIRA DE BÓIA</v>
      </c>
      <c r="F1122" s="56" t="str">
        <f t="shared" si="86"/>
        <v>UND</v>
      </c>
      <c r="G1122">
        <f t="shared" si="87"/>
        <v>1925.54</v>
      </c>
      <c r="H1122">
        <f t="shared" si="88"/>
        <v>1445.06</v>
      </c>
      <c r="I1122">
        <f t="shared" si="89"/>
        <v>1445.06</v>
      </c>
    </row>
    <row r="1123" spans="1:9" ht="45">
      <c r="A1123" s="384">
        <v>170549</v>
      </c>
      <c r="B1123" s="246" t="s">
        <v>2125</v>
      </c>
      <c r="C1123" s="227" t="s">
        <v>115</v>
      </c>
      <c r="D1123" s="247">
        <v>2452.81</v>
      </c>
      <c r="E1123" s="56" t="str">
        <f t="shared" si="85"/>
        <v>RESERVATÓRIO DE POLIETILENO DE 3000 LITROS, INCLUSIVE PEÇA DE APOIO DE 6X16 CM, EXCLUSIVE FLANGES E TORNEIRA DE BÓIA</v>
      </c>
      <c r="F1123" s="56" t="str">
        <f t="shared" si="86"/>
        <v>UND</v>
      </c>
      <c r="G1123">
        <f t="shared" si="87"/>
        <v>3268.37</v>
      </c>
      <c r="H1123">
        <f t="shared" si="88"/>
        <v>2452.81</v>
      </c>
      <c r="I1123">
        <f t="shared" si="89"/>
        <v>2452.81</v>
      </c>
    </row>
    <row r="1124" spans="1:9" ht="45">
      <c r="A1124" s="385">
        <v>170550</v>
      </c>
      <c r="B1124" s="247" t="s">
        <v>2126</v>
      </c>
      <c r="C1124" s="227" t="s">
        <v>115</v>
      </c>
      <c r="D1124" s="247">
        <v>1669.95</v>
      </c>
      <c r="E1124" s="56" t="str">
        <f t="shared" si="85"/>
        <v>RESERVATÓRIO DE POLIETILENO DE 2000L, INCLUSIVE PEÇA DE APOIO 6X16 CM, EXCLUSIVE FLANGES E TORNEIRA DE BÓIA</v>
      </c>
      <c r="F1124" s="56" t="str">
        <f t="shared" si="86"/>
        <v>UND</v>
      </c>
      <c r="G1124">
        <f t="shared" si="87"/>
        <v>2225.21</v>
      </c>
      <c r="H1124">
        <f t="shared" si="88"/>
        <v>1669.95</v>
      </c>
      <c r="I1124">
        <f t="shared" si="89"/>
        <v>1669.95</v>
      </c>
    </row>
    <row r="1125" spans="1:9" ht="30">
      <c r="A1125" s="385">
        <v>170555</v>
      </c>
      <c r="B1125" s="247" t="s">
        <v>1797</v>
      </c>
      <c r="C1125" s="227" t="s">
        <v>115</v>
      </c>
      <c r="D1125" s="247">
        <v>236.39</v>
      </c>
      <c r="E1125" s="56" t="str">
        <f t="shared" si="85"/>
        <v>TANQUE DE MÁRMORE SINTÉTICO COM UM BOJO, INCLUSIVE VÁLVULA E SIFÃO EM PVC</v>
      </c>
      <c r="F1125" s="56" t="str">
        <f t="shared" si="86"/>
        <v>UND</v>
      </c>
      <c r="G1125">
        <f t="shared" si="87"/>
        <v>314.99</v>
      </c>
      <c r="H1125">
        <f t="shared" si="88"/>
        <v>236.39</v>
      </c>
      <c r="I1125">
        <f t="shared" si="89"/>
        <v>236.39</v>
      </c>
    </row>
    <row r="1126" spans="1:9" ht="90">
      <c r="A1126" s="385">
        <v>170557</v>
      </c>
      <c r="B1126" s="247" t="s">
        <v>1798</v>
      </c>
      <c r="C1126" s="227" t="s">
        <v>112</v>
      </c>
      <c r="D1126" s="629">
        <v>1989.25</v>
      </c>
      <c r="E1126" s="56" t="str">
        <f t="shared" si="85"/>
        <v>BEBEDOURO EM AÇO INOX COLETIVO, MARCAS DE REFERÊNCIA FISHER, METALPRESS OU MEKAL, INCLUSIVE BASE DE APOIO EM CONCRETO E FECHAMENTO EM ALVENARIA REVESTIDA COM AZULEJO, INCLUSIVE VÁLVULA E SIFÃO, EXCLUSIVE TORNEIRAS</v>
      </c>
      <c r="F1126" s="56" t="str">
        <f t="shared" si="86"/>
        <v>M</v>
      </c>
      <c r="G1126">
        <f t="shared" si="87"/>
        <v>2650.68</v>
      </c>
      <c r="H1126">
        <f t="shared" si="88"/>
        <v>1989.25</v>
      </c>
      <c r="I1126">
        <f t="shared" si="89"/>
        <v>1989.25</v>
      </c>
    </row>
    <row r="1127" spans="1:9" ht="45">
      <c r="A1127" s="385">
        <v>170561</v>
      </c>
      <c r="B1127" s="247" t="s">
        <v>2127</v>
      </c>
      <c r="C1127" s="227" t="s">
        <v>115</v>
      </c>
      <c r="D1127" s="247">
        <v>11595.21</v>
      </c>
      <c r="E1127" s="56" t="str">
        <f t="shared" si="85"/>
        <v>RESERVATÓRIO DE POLIETILENO DE 15.000L, INCLUSIVE PEÇA DE MADEIRA 5 X 16CM PARA APOIO, EXCLUSIVE FLANGES E TORNEIRAS DE BOIA</v>
      </c>
      <c r="F1127" s="56" t="str">
        <f t="shared" si="86"/>
        <v>UND</v>
      </c>
      <c r="G1127">
        <f t="shared" si="87"/>
        <v>15450.62</v>
      </c>
      <c r="H1127">
        <f t="shared" si="88"/>
        <v>11595.21</v>
      </c>
      <c r="I1127">
        <f t="shared" si="89"/>
        <v>11595.21</v>
      </c>
    </row>
    <row r="1128" spans="1:9" ht="45">
      <c r="A1128" s="385">
        <v>170562</v>
      </c>
      <c r="B1128" s="247" t="s">
        <v>1799</v>
      </c>
      <c r="C1128" s="227" t="s">
        <v>115</v>
      </c>
      <c r="D1128" s="247">
        <v>3619.46</v>
      </c>
      <c r="E1128" s="56" t="str">
        <f t="shared" si="85"/>
        <v>BEBEBEDOURO ELÉTRICO DE PRESSÃO PARA PORTADORES DE NECESSIDADES ESPECIAIS IBBL BDF300 OU EQUIVALENTE</v>
      </c>
      <c r="F1128" s="56" t="str">
        <f t="shared" si="86"/>
        <v>UND</v>
      </c>
      <c r="G1128">
        <f t="shared" si="87"/>
        <v>4822.93</v>
      </c>
      <c r="H1128">
        <f t="shared" si="88"/>
        <v>3619.46</v>
      </c>
      <c r="I1128">
        <f t="shared" si="89"/>
        <v>3619.46</v>
      </c>
    </row>
    <row r="1129" spans="1:9">
      <c r="A1129" s="385">
        <v>1706</v>
      </c>
      <c r="B1129" s="247" t="s">
        <v>26446</v>
      </c>
      <c r="C1129" s="227"/>
      <c r="D1129" s="247"/>
      <c r="E1129" s="56" t="str">
        <f t="shared" si="85"/>
        <v>ACESSIBILIDADE - NBR 9050</v>
      </c>
      <c r="F1129" s="56" t="str">
        <f t="shared" si="86"/>
        <v/>
      </c>
      <c r="G1129">
        <f t="shared" si="87"/>
        <v>0</v>
      </c>
      <c r="H1129">
        <f t="shared" si="88"/>
        <v>0</v>
      </c>
      <c r="I1129">
        <f t="shared" si="89"/>
        <v>0</v>
      </c>
    </row>
    <row r="1130" spans="1:9" ht="45">
      <c r="A1130" s="385">
        <v>170601</v>
      </c>
      <c r="B1130" s="247" t="s">
        <v>26447</v>
      </c>
      <c r="C1130" s="227" t="s">
        <v>115</v>
      </c>
      <c r="D1130" s="629">
        <v>130.65</v>
      </c>
      <c r="E1130" s="56" t="str">
        <f t="shared" si="85"/>
        <v>BARRA DE APOIO RETA EM AÇO INOX 304 P/ PORTADORES DE NECESSIDADES ESPECIAIS (NBR 9050), LARGURA 40 CM</v>
      </c>
      <c r="F1130" s="56" t="str">
        <f t="shared" si="86"/>
        <v>UND</v>
      </c>
      <c r="G1130">
        <f t="shared" si="87"/>
        <v>174.09</v>
      </c>
      <c r="H1130">
        <f t="shared" si="88"/>
        <v>130.65</v>
      </c>
      <c r="I1130">
        <f t="shared" si="89"/>
        <v>130.65</v>
      </c>
    </row>
    <row r="1131" spans="1:9" ht="45">
      <c r="A1131" s="385">
        <v>170602</v>
      </c>
      <c r="B1131" s="247" t="s">
        <v>26448</v>
      </c>
      <c r="C1131" s="227" t="s">
        <v>115</v>
      </c>
      <c r="D1131" s="247">
        <v>150.21</v>
      </c>
      <c r="E1131" s="56" t="str">
        <f t="shared" si="85"/>
        <v>BARRA DE APOIO RETA EM AÇO INOX 304 P/ PORTADORES DE NECESSIDADES ESPECIAIS (NBR 9050), LARGURA 60 CM</v>
      </c>
      <c r="F1131" s="56" t="str">
        <f t="shared" si="86"/>
        <v>UND</v>
      </c>
      <c r="G1131">
        <f t="shared" si="87"/>
        <v>200.15</v>
      </c>
      <c r="H1131">
        <f t="shared" si="88"/>
        <v>150.21</v>
      </c>
      <c r="I1131">
        <f t="shared" si="89"/>
        <v>150.21</v>
      </c>
    </row>
    <row r="1132" spans="1:9" ht="45">
      <c r="A1132" s="385">
        <v>170603</v>
      </c>
      <c r="B1132" s="247" t="s">
        <v>26449</v>
      </c>
      <c r="C1132" s="227" t="s">
        <v>115</v>
      </c>
      <c r="D1132" s="247">
        <v>170.28</v>
      </c>
      <c r="E1132" s="56" t="str">
        <f t="shared" si="85"/>
        <v>BARRA DE APOIO RETA EM AÇO INOX 304 P/ PORTADORES DE NECESSIDADES ESPECIAIS (NBR 9050), LARGURA 80 CM</v>
      </c>
      <c r="F1132" s="56" t="str">
        <f t="shared" si="86"/>
        <v>UND</v>
      </c>
      <c r="G1132">
        <f t="shared" si="87"/>
        <v>226.9</v>
      </c>
      <c r="H1132">
        <f t="shared" si="88"/>
        <v>170.28</v>
      </c>
      <c r="I1132">
        <f t="shared" si="89"/>
        <v>170.28</v>
      </c>
    </row>
    <row r="1133" spans="1:9" ht="45">
      <c r="A1133" s="384">
        <v>170604</v>
      </c>
      <c r="B1133" s="246" t="s">
        <v>26450</v>
      </c>
      <c r="C1133" s="227" t="s">
        <v>115</v>
      </c>
      <c r="D1133" s="247">
        <v>173.98</v>
      </c>
      <c r="E1133" s="56" t="str">
        <f t="shared" si="85"/>
        <v>BARRA DE APOIO RETA EM AÇO INOX 304 P/ PORTADORES DE NECESSIDADES ESPECIAIS (NBR 9050), LARGURA 90 CM</v>
      </c>
      <c r="F1133" s="56" t="str">
        <f t="shared" si="86"/>
        <v>UND</v>
      </c>
      <c r="G1133">
        <f t="shared" si="87"/>
        <v>231.83</v>
      </c>
      <c r="H1133">
        <f t="shared" si="88"/>
        <v>173.98</v>
      </c>
      <c r="I1133">
        <f t="shared" si="89"/>
        <v>173.98</v>
      </c>
    </row>
    <row r="1134" spans="1:9" ht="45">
      <c r="A1134" s="385">
        <v>170607</v>
      </c>
      <c r="B1134" s="247" t="s">
        <v>26451</v>
      </c>
      <c r="C1134" s="227" t="s">
        <v>115</v>
      </c>
      <c r="D1134" s="247">
        <v>383.62</v>
      </c>
      <c r="E1134" s="56" t="str">
        <f t="shared" si="85"/>
        <v>BARRA DE APOIO LATERAL ARTICULADA EM AÇO INOX 304 - 80CM P/ PORTADORES DE NECESSIDADES ESPECIAIS (NBR 9050)</v>
      </c>
      <c r="F1134" s="56" t="str">
        <f t="shared" si="86"/>
        <v>UND</v>
      </c>
      <c r="G1134">
        <f t="shared" si="87"/>
        <v>511.17</v>
      </c>
      <c r="H1134">
        <f t="shared" si="88"/>
        <v>383.62</v>
      </c>
      <c r="I1134">
        <f t="shared" si="89"/>
        <v>383.62</v>
      </c>
    </row>
    <row r="1135" spans="1:9" ht="105">
      <c r="A1135" s="385">
        <v>170608</v>
      </c>
      <c r="B1135" s="247" t="s">
        <v>26452</v>
      </c>
      <c r="C1135" s="227" t="s">
        <v>115</v>
      </c>
      <c r="D1135" s="247">
        <v>1509.64</v>
      </c>
      <c r="E1135" s="56" t="str">
        <f t="shared" si="85"/>
        <v>BACIA SIFONADA DE LOUÇA BRANCA SEM ABERTURA FRONTAL P/ BANHEIRO PNE, CONSUMO 6 LITROS POR FLUXO, VOGUE PLUS CONFORTO - P.510.17, REF. DECA OU EQUIV., INCL. TUBO DE LIGAÇÃO INOX C/ CANOPLA, ANEL DE VEDAÇÃO, PARAF. E REJUNTE EPOXI P/ VEDAÇÃO</v>
      </c>
      <c r="F1135" s="56" t="str">
        <f t="shared" si="86"/>
        <v>UND</v>
      </c>
      <c r="G1135">
        <f t="shared" si="87"/>
        <v>2011.6</v>
      </c>
      <c r="H1135">
        <f t="shared" si="88"/>
        <v>1509.64</v>
      </c>
      <c r="I1135">
        <f t="shared" si="89"/>
        <v>1509.64</v>
      </c>
    </row>
    <row r="1136" spans="1:9" ht="90">
      <c r="A1136" s="385">
        <v>170609</v>
      </c>
      <c r="B1136" s="247" t="s">
        <v>26453</v>
      </c>
      <c r="C1136" s="227" t="s">
        <v>115</v>
      </c>
      <c r="D1136" s="247">
        <v>1509.64</v>
      </c>
      <c r="E1136" s="56" t="str">
        <f t="shared" si="85"/>
        <v>BACIA SIFONADA DE LOUÇA BRANCA COM ABERTURA FRONTAL P/ BANHEIRO PNE, CONSUMO 6 LITROS POR FLUXO, VOGUE PLUS CONFORTO - P.51.17, REF. DECA OU EQUIV., INCL. TUBO DE LIGAÇÃO INOX C/ CANOPLA, ANEL DE VEDAÇÃO, PARAF. E REJUNTE EPOXI P/ VEDAÇÃO</v>
      </c>
      <c r="F1136" s="56" t="str">
        <f t="shared" si="86"/>
        <v>UND</v>
      </c>
      <c r="G1136">
        <f t="shared" si="87"/>
        <v>2011.6</v>
      </c>
      <c r="H1136">
        <f t="shared" si="88"/>
        <v>1509.64</v>
      </c>
      <c r="I1136">
        <f t="shared" si="89"/>
        <v>1509.64</v>
      </c>
    </row>
    <row r="1137" spans="1:9" ht="60">
      <c r="A1137" s="385">
        <v>170610</v>
      </c>
      <c r="B1137" s="247" t="s">
        <v>26454</v>
      </c>
      <c r="C1137" s="227" t="s">
        <v>115</v>
      </c>
      <c r="D1137" s="247">
        <v>1597.85</v>
      </c>
      <c r="E1137" s="56" t="str">
        <f t="shared" si="85"/>
        <v>ASSENTO POLIÉSTER SEM ABERTURA FRONTAL C/ FIXAÇÃO CROMADA E ADITIVO QUÍMICO C/ PROTEÇÃO ANTIBACTÉRIA, VOGUE PLUS - AP.51.17, REF. DECA OU EQUIVALENTE</v>
      </c>
      <c r="F1137" s="56" t="str">
        <f t="shared" si="86"/>
        <v>UND</v>
      </c>
      <c r="G1137">
        <f t="shared" si="87"/>
        <v>2129.14</v>
      </c>
      <c r="H1137">
        <f t="shared" si="88"/>
        <v>1597.85</v>
      </c>
      <c r="I1137">
        <f t="shared" si="89"/>
        <v>1597.85</v>
      </c>
    </row>
    <row r="1138" spans="1:9" ht="60">
      <c r="A1138" s="385">
        <v>170611</v>
      </c>
      <c r="B1138" s="247" t="s">
        <v>26455</v>
      </c>
      <c r="C1138" s="227" t="s">
        <v>115</v>
      </c>
      <c r="D1138" s="629">
        <v>1625.93</v>
      </c>
      <c r="E1138" s="56" t="str">
        <f t="shared" si="85"/>
        <v>ASSENTO POLIÉSTER COM ABERTURA FRONTAL E TAMPA C/ FIXAÇÃO CROMADA E ADITIVO QUÍMICO C/ PROTEÇÃO ANTIBACTÉRIA, VOGUE PLUS - AP.52.17, REF. DECA OU EQUIVALENTE</v>
      </c>
      <c r="F1138" s="56" t="str">
        <f t="shared" si="86"/>
        <v>UND</v>
      </c>
      <c r="G1138">
        <f t="shared" si="87"/>
        <v>2166.5500000000002</v>
      </c>
      <c r="H1138">
        <f t="shared" si="88"/>
        <v>1625.93</v>
      </c>
      <c r="I1138">
        <f t="shared" si="89"/>
        <v>1625.93</v>
      </c>
    </row>
    <row r="1139" spans="1:9" ht="75">
      <c r="A1139" s="385">
        <v>170612</v>
      </c>
      <c r="B1139" s="247" t="s">
        <v>26456</v>
      </c>
      <c r="C1139" s="227" t="s">
        <v>115</v>
      </c>
      <c r="D1139" s="629">
        <v>1342.14</v>
      </c>
      <c r="E1139" s="56" t="str">
        <f t="shared" si="85"/>
        <v>LAVATÓRIO DE LOUÇA BRANCA COM COLUNA SUSPENSA P/ BANHEIRO PNE, VOUGLE PLUS CONFORTO L.51.17 + CS.1.17, REF., DECA OU EQUIVALENTE, INCL. SIFÃO, VÁLVULA E ENGATES METÁLICOS CROMADOS, EXCLUSIVE TORNEIRA</v>
      </c>
      <c r="F1139" s="56" t="str">
        <f t="shared" si="86"/>
        <v>UND</v>
      </c>
      <c r="G1139">
        <f t="shared" si="87"/>
        <v>1788.4</v>
      </c>
      <c r="H1139">
        <f t="shared" si="88"/>
        <v>1342.14</v>
      </c>
      <c r="I1139">
        <f t="shared" si="89"/>
        <v>1342.14</v>
      </c>
    </row>
    <row r="1140" spans="1:9" ht="75">
      <c r="A1140" s="385">
        <v>170613</v>
      </c>
      <c r="B1140" s="247" t="s">
        <v>26457</v>
      </c>
      <c r="C1140" s="227" t="s">
        <v>115</v>
      </c>
      <c r="D1140" s="629">
        <v>1889.14</v>
      </c>
      <c r="E1140" s="56" t="str">
        <f t="shared" si="85"/>
        <v>LAVÁTORIO DE LOUÇA BRANCA DE CANTO P/ BANHEIRO PNE, COLEÇÃO MASTER L.76.17, REF. DECA OU EQUIVALENTE, INCL. VÁLVULA, SIFÃO E ENGATES METÁLICOS CROMADOS, EXCLUSIVE TORNEIRA</v>
      </c>
      <c r="F1140" s="56" t="str">
        <f t="shared" si="86"/>
        <v>UND</v>
      </c>
      <c r="G1140">
        <f t="shared" si="87"/>
        <v>2517.2800000000002</v>
      </c>
      <c r="H1140">
        <f t="shared" si="88"/>
        <v>1889.14</v>
      </c>
      <c r="I1140">
        <f t="shared" si="89"/>
        <v>1889.14</v>
      </c>
    </row>
    <row r="1141" spans="1:9" ht="75">
      <c r="A1141" s="385">
        <v>170614</v>
      </c>
      <c r="B1141" s="247" t="s">
        <v>26458</v>
      </c>
      <c r="C1141" s="227" t="s">
        <v>115</v>
      </c>
      <c r="D1141" s="247">
        <v>238.13</v>
      </c>
      <c r="E1141" s="56" t="str">
        <f t="shared" si="85"/>
        <v>CONJUNTO BARRA DE APOIO BARRA DE APOIO LATERAL, FORMATO "U", EM AÇO INOX POLIDO 304 Ø 1.1/4" DIM. COMPRIMENTO MÉDIO 30 P/ LAVATÓRIO, P/ PORTADORES DE NECESSIDADES ESPECIAIS (NBR 9050)</v>
      </c>
      <c r="F1141" s="56" t="str">
        <f t="shared" si="86"/>
        <v>UND</v>
      </c>
      <c r="G1141">
        <f t="shared" si="87"/>
        <v>317.31</v>
      </c>
      <c r="H1141">
        <f t="shared" si="88"/>
        <v>238.13</v>
      </c>
      <c r="I1141">
        <f t="shared" si="89"/>
        <v>238.13</v>
      </c>
    </row>
    <row r="1142" spans="1:9" ht="45">
      <c r="A1142" s="385">
        <v>170615</v>
      </c>
      <c r="B1142" s="247" t="s">
        <v>26459</v>
      </c>
      <c r="C1142" s="227" t="s">
        <v>115</v>
      </c>
      <c r="D1142" s="247">
        <v>160.97</v>
      </c>
      <c r="E1142" s="56" t="str">
        <f t="shared" si="85"/>
        <v>BARRA DE APOIO RETA EM AÇO INOX 304 P/ PORTADORES DE NECESSIDADES ESPECIAIS (NBR 9050), LARGURA 70 CM</v>
      </c>
      <c r="F1142" s="56" t="str">
        <f t="shared" si="86"/>
        <v>UND</v>
      </c>
      <c r="G1142">
        <f t="shared" si="87"/>
        <v>214.49</v>
      </c>
      <c r="H1142">
        <f t="shared" si="88"/>
        <v>160.97</v>
      </c>
      <c r="I1142">
        <f t="shared" si="89"/>
        <v>160.97</v>
      </c>
    </row>
    <row r="1143" spans="1:9">
      <c r="A1143" s="385">
        <v>18</v>
      </c>
      <c r="B1143" s="247" t="s">
        <v>620</v>
      </c>
      <c r="C1143" s="227"/>
      <c r="D1143" s="247"/>
      <c r="E1143" s="56" t="str">
        <f t="shared" si="85"/>
        <v>APARELHOS ELÉTRICOS</v>
      </c>
      <c r="F1143" s="56" t="str">
        <f t="shared" si="86"/>
        <v/>
      </c>
      <c r="G1143">
        <f t="shared" si="87"/>
        <v>0</v>
      </c>
      <c r="H1143">
        <f t="shared" si="88"/>
        <v>0</v>
      </c>
      <c r="I1143">
        <f t="shared" si="89"/>
        <v>0</v>
      </c>
    </row>
    <row r="1144" spans="1:9">
      <c r="A1144" s="385">
        <v>1801</v>
      </c>
      <c r="B1144" s="247" t="s">
        <v>1800</v>
      </c>
      <c r="C1144" s="227"/>
      <c r="D1144" s="247"/>
      <c r="E1144" s="56" t="str">
        <f t="shared" si="85"/>
        <v>LUMINÁRIAS</v>
      </c>
      <c r="F1144" s="56" t="str">
        <f t="shared" si="86"/>
        <v/>
      </c>
      <c r="G1144">
        <f t="shared" si="87"/>
        <v>0</v>
      </c>
      <c r="H1144">
        <f t="shared" si="88"/>
        <v>0</v>
      </c>
      <c r="I1144">
        <f t="shared" si="89"/>
        <v>0</v>
      </c>
    </row>
    <row r="1145" spans="1:9" ht="45">
      <c r="A1145" s="385">
        <v>180107</v>
      </c>
      <c r="B1145" s="247" t="s">
        <v>1801</v>
      </c>
      <c r="C1145" s="227" t="s">
        <v>115</v>
      </c>
      <c r="D1145" s="247">
        <v>619.55999999999995</v>
      </c>
      <c r="E1145" s="56" t="str">
        <f t="shared" si="85"/>
        <v>LUMINÁRIA INDUSTRIAL A PROVA DE TEMPO, 45 GRAUS, WETZEL OU EQUIVALENTE, INCLUSIVE LAMPADA MISTA 160W</v>
      </c>
      <c r="F1145" s="56" t="str">
        <f t="shared" si="86"/>
        <v>UND</v>
      </c>
      <c r="G1145">
        <f t="shared" si="87"/>
        <v>825.56</v>
      </c>
      <c r="H1145">
        <f t="shared" si="88"/>
        <v>619.55999999999995</v>
      </c>
      <c r="I1145">
        <f t="shared" si="89"/>
        <v>619.55999999999995</v>
      </c>
    </row>
    <row r="1146" spans="1:9" ht="30">
      <c r="A1146" s="385">
        <v>180110</v>
      </c>
      <c r="B1146" s="247" t="s">
        <v>1802</v>
      </c>
      <c r="C1146" s="227" t="s">
        <v>115</v>
      </c>
      <c r="D1146" s="247">
        <v>114.96</v>
      </c>
      <c r="E1146" s="56" t="str">
        <f t="shared" si="85"/>
        <v>ARANDELA COM LÂMPADA INCANDESCENTE DE 100W</v>
      </c>
      <c r="F1146" s="56" t="str">
        <f t="shared" si="86"/>
        <v>UND</v>
      </c>
      <c r="G1146">
        <f t="shared" si="87"/>
        <v>153.18</v>
      </c>
      <c r="H1146">
        <f t="shared" si="88"/>
        <v>114.96</v>
      </c>
      <c r="I1146">
        <f t="shared" si="89"/>
        <v>114.96</v>
      </c>
    </row>
    <row r="1147" spans="1:9" ht="30">
      <c r="A1147" s="385">
        <v>180115</v>
      </c>
      <c r="B1147" s="247" t="s">
        <v>1803</v>
      </c>
      <c r="C1147" s="227" t="s">
        <v>115</v>
      </c>
      <c r="D1147" s="247">
        <v>66.650000000000006</v>
      </c>
      <c r="E1147" s="56" t="str">
        <f t="shared" si="85"/>
        <v>LUMINÁRIA TIPO GLOBO DE PLÁSTICO 9X4", INCLUSIVE PLAFONIER</v>
      </c>
      <c r="F1147" s="56" t="str">
        <f t="shared" si="86"/>
        <v>UND</v>
      </c>
      <c r="G1147">
        <f t="shared" si="87"/>
        <v>88.81</v>
      </c>
      <c r="H1147">
        <f t="shared" si="88"/>
        <v>66.650000000000006</v>
      </c>
      <c r="I1147">
        <f t="shared" si="89"/>
        <v>66.650000000000006</v>
      </c>
    </row>
    <row r="1148" spans="1:9">
      <c r="A1148" s="385">
        <v>1802</v>
      </c>
      <c r="B1148" s="247" t="s">
        <v>1804</v>
      </c>
      <c r="C1148" s="227"/>
      <c r="D1148" s="247"/>
      <c r="E1148" s="56" t="str">
        <f t="shared" si="85"/>
        <v>INTERRUPTORES E TOMADAS</v>
      </c>
      <c r="F1148" s="56" t="str">
        <f t="shared" si="86"/>
        <v/>
      </c>
      <c r="G1148">
        <f t="shared" si="87"/>
        <v>0</v>
      </c>
      <c r="H1148">
        <f t="shared" si="88"/>
        <v>0</v>
      </c>
      <c r="I1148">
        <f t="shared" si="89"/>
        <v>0</v>
      </c>
    </row>
    <row r="1149" spans="1:9" ht="45">
      <c r="A1149" s="385">
        <v>180201</v>
      </c>
      <c r="B1149" s="247" t="s">
        <v>8959</v>
      </c>
      <c r="C1149" s="227" t="s">
        <v>115</v>
      </c>
      <c r="D1149" s="247">
        <v>39.35</v>
      </c>
      <c r="E1149" s="56" t="str">
        <f t="shared" si="85"/>
        <v>TOMADA PADRÃO BRASILEIRO LINHA BRANCA, NBR 14136 2 POLOS + TERRA 10A/250V, COM PLACA 4X2"</v>
      </c>
      <c r="F1149" s="56" t="str">
        <f t="shared" si="86"/>
        <v>UND</v>
      </c>
      <c r="G1149">
        <f t="shared" si="87"/>
        <v>52.43</v>
      </c>
      <c r="H1149">
        <f t="shared" si="88"/>
        <v>39.35</v>
      </c>
      <c r="I1149">
        <f t="shared" si="89"/>
        <v>39.35</v>
      </c>
    </row>
    <row r="1150" spans="1:9" ht="45">
      <c r="A1150" s="385">
        <v>180202</v>
      </c>
      <c r="B1150" s="247" t="s">
        <v>8960</v>
      </c>
      <c r="C1150" s="227" t="s">
        <v>115</v>
      </c>
      <c r="D1150" s="247">
        <v>46.48</v>
      </c>
      <c r="E1150" s="56" t="str">
        <f t="shared" si="85"/>
        <v>TOMADA PADRÃO BRASILEIRO LINHA BRANCA, NBR 14136 2 POLOS + TERRA 20A/250V, COM PLACA 4X2"</v>
      </c>
      <c r="F1150" s="56" t="str">
        <f t="shared" si="86"/>
        <v>UND</v>
      </c>
      <c r="G1150">
        <f t="shared" si="87"/>
        <v>61.93</v>
      </c>
      <c r="H1150">
        <f t="shared" si="88"/>
        <v>46.48</v>
      </c>
      <c r="I1150">
        <f t="shared" si="89"/>
        <v>46.48</v>
      </c>
    </row>
    <row r="1151" spans="1:9" ht="30">
      <c r="A1151" s="385">
        <v>180204</v>
      </c>
      <c r="B1151" s="247" t="s">
        <v>1805</v>
      </c>
      <c r="C1151" s="227" t="s">
        <v>115</v>
      </c>
      <c r="D1151" s="247">
        <v>34.19</v>
      </c>
      <c r="E1151" s="56" t="str">
        <f t="shared" si="85"/>
        <v>INTERRUPTOR DE UMA TECLA SIMPLES 10A/250V, COM PLACA 4X2"</v>
      </c>
      <c r="F1151" s="56" t="str">
        <f t="shared" si="86"/>
        <v>UND</v>
      </c>
      <c r="G1151">
        <f t="shared" si="87"/>
        <v>45.56</v>
      </c>
      <c r="H1151">
        <f t="shared" si="88"/>
        <v>34.19</v>
      </c>
      <c r="I1151">
        <f t="shared" si="89"/>
        <v>34.19</v>
      </c>
    </row>
    <row r="1152" spans="1:9" ht="30">
      <c r="A1152" s="385">
        <v>180205</v>
      </c>
      <c r="B1152" s="247" t="s">
        <v>1806</v>
      </c>
      <c r="C1152" s="227" t="s">
        <v>115</v>
      </c>
      <c r="D1152" s="247">
        <v>56.65</v>
      </c>
      <c r="E1152" s="56" t="str">
        <f t="shared" si="85"/>
        <v>INTERRUPTOR DE DUAS TECLAS SIMPLES 10A/250V, COM PLACA 4X2"</v>
      </c>
      <c r="F1152" s="56" t="str">
        <f t="shared" si="86"/>
        <v>UND</v>
      </c>
      <c r="G1152">
        <f t="shared" si="87"/>
        <v>75.489999999999995</v>
      </c>
      <c r="H1152">
        <f t="shared" si="88"/>
        <v>56.65</v>
      </c>
      <c r="I1152">
        <f t="shared" si="89"/>
        <v>56.65</v>
      </c>
    </row>
    <row r="1153" spans="1:9" ht="30">
      <c r="A1153" s="385">
        <v>180206</v>
      </c>
      <c r="B1153" s="247" t="s">
        <v>113</v>
      </c>
      <c r="C1153" s="227" t="s">
        <v>115</v>
      </c>
      <c r="D1153" s="247">
        <v>42.93</v>
      </c>
      <c r="E1153" s="56" t="str">
        <f t="shared" ref="E1153:E1216" si="90">UPPER(B1153)</f>
        <v>INTERRUPTOR DE UMA TECLA PARALELO 10A/250V, COM PLACA 4X2"</v>
      </c>
      <c r="F1153" s="56" t="str">
        <f t="shared" ref="F1153:F1216" si="91">UPPER(C1153)</f>
        <v>UND</v>
      </c>
      <c r="G1153">
        <f t="shared" si="87"/>
        <v>57.2</v>
      </c>
      <c r="H1153">
        <f t="shared" si="88"/>
        <v>42.93</v>
      </c>
      <c r="I1153">
        <f t="shared" si="89"/>
        <v>42.93</v>
      </c>
    </row>
    <row r="1154" spans="1:9" ht="60">
      <c r="A1154" s="385">
        <v>180207</v>
      </c>
      <c r="B1154" s="247" t="s">
        <v>9086</v>
      </c>
      <c r="C1154" s="227" t="s">
        <v>115</v>
      </c>
      <c r="D1154" s="247">
        <v>61.81</v>
      </c>
      <c r="E1154" s="56" t="str">
        <f t="shared" si="90"/>
        <v>INTERRUPTOR DE UMA TECLA SIMPLES 10A/250V E UMA TOMADA 3 POLOS 10A/250V, PADRÃO BRASILEIRO, NBR 14136, LINHA BRANCA, COM PLACA 4X2"</v>
      </c>
      <c r="F1154" s="56" t="str">
        <f t="shared" si="91"/>
        <v>UND</v>
      </c>
      <c r="G1154">
        <f t="shared" si="87"/>
        <v>82.36</v>
      </c>
      <c r="H1154">
        <f t="shared" si="88"/>
        <v>61.81</v>
      </c>
      <c r="I1154">
        <f t="shared" si="89"/>
        <v>61.81</v>
      </c>
    </row>
    <row r="1155" spans="1:9" ht="45">
      <c r="A1155" s="384">
        <v>180208</v>
      </c>
      <c r="B1155" s="246" t="s">
        <v>9087</v>
      </c>
      <c r="C1155" s="227" t="s">
        <v>115</v>
      </c>
      <c r="D1155" s="247">
        <v>84.27</v>
      </c>
      <c r="E1155" s="56" t="str">
        <f t="shared" si="90"/>
        <v>INTERRUPTOR DE DUAS TECLAS SIMPLES 10A/250V E UMA TOMADA 3 POLOS UNIVERSAL 10A/250V, COM PLACA 4X2"</v>
      </c>
      <c r="F1155" s="56" t="str">
        <f t="shared" si="91"/>
        <v>UND</v>
      </c>
      <c r="G1155">
        <f t="shared" si="87"/>
        <v>112.29</v>
      </c>
      <c r="H1155">
        <f t="shared" si="88"/>
        <v>84.27</v>
      </c>
      <c r="I1155">
        <f t="shared" si="89"/>
        <v>84.27</v>
      </c>
    </row>
    <row r="1156" spans="1:9" ht="30">
      <c r="A1156" s="384">
        <v>180209</v>
      </c>
      <c r="B1156" s="246" t="s">
        <v>1807</v>
      </c>
      <c r="C1156" s="227" t="s">
        <v>115</v>
      </c>
      <c r="D1156" s="247">
        <v>36.729999999999997</v>
      </c>
      <c r="E1156" s="56" t="str">
        <f t="shared" si="90"/>
        <v>INTERRUPTOR PULSADOR DE CAMPAINHA 10A/250V, COM PLACA 4X2"</v>
      </c>
      <c r="F1156" s="56" t="str">
        <f t="shared" si="91"/>
        <v>UND</v>
      </c>
      <c r="G1156">
        <f t="shared" si="87"/>
        <v>48.94</v>
      </c>
      <c r="H1156">
        <f t="shared" si="88"/>
        <v>36.729999999999997</v>
      </c>
      <c r="I1156">
        <f t="shared" si="89"/>
        <v>36.729999999999997</v>
      </c>
    </row>
    <row r="1157" spans="1:9">
      <c r="A1157" s="385">
        <v>180210</v>
      </c>
      <c r="B1157" s="247" t="s">
        <v>1808</v>
      </c>
      <c r="C1157" s="227" t="s">
        <v>115</v>
      </c>
      <c r="D1157" s="247">
        <v>43.9</v>
      </c>
      <c r="E1157" s="56" t="str">
        <f t="shared" si="90"/>
        <v>TOMADA DE 3 POLOS 20A/250V, COM PLACA 4X2"</v>
      </c>
      <c r="F1157" s="56" t="str">
        <f t="shared" si="91"/>
        <v>UND</v>
      </c>
      <c r="G1157">
        <f t="shared" si="87"/>
        <v>58.5</v>
      </c>
      <c r="H1157">
        <f t="shared" si="88"/>
        <v>43.9</v>
      </c>
      <c r="I1157">
        <f t="shared" si="89"/>
        <v>43.9</v>
      </c>
    </row>
    <row r="1158" spans="1:9" ht="45">
      <c r="A1158" s="385">
        <v>180211</v>
      </c>
      <c r="B1158" s="247" t="s">
        <v>1809</v>
      </c>
      <c r="C1158" s="227" t="s">
        <v>115</v>
      </c>
      <c r="D1158" s="247">
        <v>135.07</v>
      </c>
      <c r="E1158" s="56" t="str">
        <f t="shared" si="90"/>
        <v>INTERRUPTOR DE TRÊS TECLAS SIMPLES 10 A/250 V E DUAS TECLAS SIMPLES 10A/250V, COM PLACA 4X4"</v>
      </c>
      <c r="F1158" s="56" t="str">
        <f t="shared" si="91"/>
        <v>UND</v>
      </c>
      <c r="G1158">
        <f t="shared" si="87"/>
        <v>179.98</v>
      </c>
      <c r="H1158">
        <f t="shared" si="88"/>
        <v>135.07</v>
      </c>
      <c r="I1158">
        <f t="shared" si="89"/>
        <v>135.07</v>
      </c>
    </row>
    <row r="1159" spans="1:9" ht="30">
      <c r="A1159" s="385">
        <v>180212</v>
      </c>
      <c r="B1159" s="247" t="s">
        <v>1810</v>
      </c>
      <c r="C1159" s="227" t="s">
        <v>115</v>
      </c>
      <c r="D1159" s="629">
        <v>79.11</v>
      </c>
      <c r="E1159" s="56" t="str">
        <f t="shared" si="90"/>
        <v>INTERRUPTOR DE TRÊS TECLAS SIMPLES 10A/250V, C/ PLACA 4X2"</v>
      </c>
      <c r="F1159" s="56" t="str">
        <f t="shared" si="91"/>
        <v>UND</v>
      </c>
      <c r="G1159">
        <f t="shared" si="87"/>
        <v>105.41</v>
      </c>
      <c r="H1159">
        <f t="shared" si="88"/>
        <v>79.11</v>
      </c>
      <c r="I1159">
        <f t="shared" si="89"/>
        <v>79.11</v>
      </c>
    </row>
    <row r="1160" spans="1:9">
      <c r="A1160" s="385">
        <v>180217</v>
      </c>
      <c r="B1160" s="247" t="s">
        <v>1811</v>
      </c>
      <c r="C1160" s="227" t="s">
        <v>115</v>
      </c>
      <c r="D1160" s="247">
        <v>9.64</v>
      </c>
      <c r="E1160" s="56" t="str">
        <f t="shared" si="90"/>
        <v>ESPELHO PARA CAIXA ESTAMPADA 4 X 2"</v>
      </c>
      <c r="F1160" s="56" t="str">
        <f t="shared" si="91"/>
        <v>UND</v>
      </c>
      <c r="G1160">
        <f t="shared" ref="G1160:G1223" si="92">ROUND(H1160*(1+$G$1),2)</f>
        <v>12.85</v>
      </c>
      <c r="H1160">
        <f t="shared" ref="H1160:H1223" si="93">I1160</f>
        <v>9.64</v>
      </c>
      <c r="I1160">
        <f t="shared" ref="I1160:I1223" si="94">ROUND(D1160/(1+$E$1),2)</f>
        <v>9.64</v>
      </c>
    </row>
    <row r="1161" spans="1:9">
      <c r="A1161" s="385">
        <v>180218</v>
      </c>
      <c r="B1161" s="247" t="s">
        <v>1812</v>
      </c>
      <c r="C1161" s="227" t="s">
        <v>115</v>
      </c>
      <c r="D1161" s="629">
        <v>18.59</v>
      </c>
      <c r="E1161" s="56" t="str">
        <f t="shared" si="90"/>
        <v>ESPELHO PARA CAIXA ESTAMPADA 4 X 4"</v>
      </c>
      <c r="F1161" s="56" t="str">
        <f t="shared" si="91"/>
        <v>UND</v>
      </c>
      <c r="G1161">
        <f t="shared" si="92"/>
        <v>24.77</v>
      </c>
      <c r="H1161">
        <f t="shared" si="93"/>
        <v>18.59</v>
      </c>
      <c r="I1161">
        <f t="shared" si="94"/>
        <v>18.59</v>
      </c>
    </row>
    <row r="1162" spans="1:9">
      <c r="A1162" s="384">
        <v>180220</v>
      </c>
      <c r="B1162" s="246" t="s">
        <v>1813</v>
      </c>
      <c r="C1162" s="227" t="s">
        <v>115</v>
      </c>
      <c r="D1162" s="247">
        <v>48.73</v>
      </c>
      <c r="E1162" s="56" t="str">
        <f t="shared" si="90"/>
        <v>TOMADA COAXIAL 75 OHMS PARA TV</v>
      </c>
      <c r="F1162" s="56" t="str">
        <f t="shared" si="91"/>
        <v>UND</v>
      </c>
      <c r="G1162">
        <f t="shared" si="92"/>
        <v>64.930000000000007</v>
      </c>
      <c r="H1162">
        <f t="shared" si="93"/>
        <v>48.73</v>
      </c>
      <c r="I1162">
        <f t="shared" si="94"/>
        <v>48.73</v>
      </c>
    </row>
    <row r="1163" spans="1:9">
      <c r="A1163" s="385">
        <v>1803</v>
      </c>
      <c r="B1163" s="247" t="s">
        <v>1814</v>
      </c>
      <c r="C1163" s="227"/>
      <c r="D1163" s="247"/>
      <c r="E1163" s="56" t="str">
        <f t="shared" si="90"/>
        <v>BOMBAS</v>
      </c>
      <c r="F1163" s="56" t="str">
        <f t="shared" si="91"/>
        <v/>
      </c>
      <c r="G1163">
        <f t="shared" si="92"/>
        <v>0</v>
      </c>
      <c r="H1163">
        <f t="shared" si="93"/>
        <v>0</v>
      </c>
      <c r="I1163">
        <f t="shared" si="94"/>
        <v>0</v>
      </c>
    </row>
    <row r="1164" spans="1:9" ht="30">
      <c r="A1164" s="384">
        <v>180301</v>
      </c>
      <c r="B1164" s="246" t="s">
        <v>12272</v>
      </c>
      <c r="C1164" s="227" t="s">
        <v>115</v>
      </c>
      <c r="D1164" s="247">
        <v>5195.42</v>
      </c>
      <c r="E1164" s="56" t="str">
        <f t="shared" si="90"/>
        <v>BOMBA CENTRÍFUGA TRIFÁSICA 5CV, MODELO 620 DANCOR, OU EQUIVALENTE</v>
      </c>
      <c r="F1164" s="56" t="str">
        <f t="shared" si="91"/>
        <v>UND</v>
      </c>
      <c r="G1164">
        <f t="shared" si="92"/>
        <v>6922.9</v>
      </c>
      <c r="H1164">
        <f t="shared" si="93"/>
        <v>5195.42</v>
      </c>
      <c r="I1164">
        <f t="shared" si="94"/>
        <v>5195.42</v>
      </c>
    </row>
    <row r="1165" spans="1:9">
      <c r="A1165" s="385">
        <v>180302</v>
      </c>
      <c r="B1165" s="247" t="s">
        <v>1815</v>
      </c>
      <c r="C1165" s="227" t="s">
        <v>115</v>
      </c>
      <c r="D1165" s="247">
        <v>1258.52</v>
      </c>
      <c r="E1165" s="56" t="str">
        <f t="shared" si="90"/>
        <v>BOMBA CENTRÍFUGA MONOFÁSICA 1/2 CV</v>
      </c>
      <c r="F1165" s="56" t="str">
        <f t="shared" si="91"/>
        <v>UND</v>
      </c>
      <c r="G1165">
        <f t="shared" si="92"/>
        <v>1676.98</v>
      </c>
      <c r="H1165">
        <f t="shared" si="93"/>
        <v>1258.52</v>
      </c>
      <c r="I1165">
        <f t="shared" si="94"/>
        <v>1258.52</v>
      </c>
    </row>
    <row r="1166" spans="1:9">
      <c r="A1166" s="385">
        <v>180303</v>
      </c>
      <c r="B1166" s="247" t="s">
        <v>1816</v>
      </c>
      <c r="C1166" s="227" t="s">
        <v>115</v>
      </c>
      <c r="D1166" s="247">
        <v>1697.04</v>
      </c>
      <c r="E1166" s="56" t="str">
        <f t="shared" si="90"/>
        <v>BOMBA CENTRÍFUGA MONOFÁSICA 3/4 CV</v>
      </c>
      <c r="F1166" s="56" t="str">
        <f t="shared" si="91"/>
        <v>UND</v>
      </c>
      <c r="G1166">
        <f t="shared" si="92"/>
        <v>2261.31</v>
      </c>
      <c r="H1166">
        <f t="shared" si="93"/>
        <v>1697.04</v>
      </c>
      <c r="I1166">
        <f t="shared" si="94"/>
        <v>1697.04</v>
      </c>
    </row>
    <row r="1167" spans="1:9">
      <c r="A1167" s="385">
        <v>180304</v>
      </c>
      <c r="B1167" s="247" t="s">
        <v>1817</v>
      </c>
      <c r="C1167" s="227" t="s">
        <v>115</v>
      </c>
      <c r="D1167" s="247">
        <v>1984.34</v>
      </c>
      <c r="E1167" s="56" t="str">
        <f t="shared" si="90"/>
        <v>BOMBA CENTRIFUGA TRIFÁSICA 2CV</v>
      </c>
      <c r="F1167" s="56" t="str">
        <f t="shared" si="91"/>
        <v>UND</v>
      </c>
      <c r="G1167">
        <f t="shared" si="92"/>
        <v>2644.13</v>
      </c>
      <c r="H1167">
        <f t="shared" si="93"/>
        <v>1984.34</v>
      </c>
      <c r="I1167">
        <f t="shared" si="94"/>
        <v>1984.34</v>
      </c>
    </row>
    <row r="1168" spans="1:9">
      <c r="A1168" s="385">
        <v>180305</v>
      </c>
      <c r="B1168" s="247" t="s">
        <v>1818</v>
      </c>
      <c r="C1168" s="227" t="s">
        <v>115</v>
      </c>
      <c r="D1168" s="247">
        <v>1791.72</v>
      </c>
      <c r="E1168" s="56" t="str">
        <f t="shared" si="90"/>
        <v>BOMBA ELÉTRICA CENTRÍFUGA MONOFÁSICA 1 CV</v>
      </c>
      <c r="F1168" s="56" t="str">
        <f t="shared" si="91"/>
        <v>UND</v>
      </c>
      <c r="G1168">
        <f t="shared" si="92"/>
        <v>2387.4699999999998</v>
      </c>
      <c r="H1168">
        <f t="shared" si="93"/>
        <v>1791.72</v>
      </c>
      <c r="I1168">
        <f t="shared" si="94"/>
        <v>1791.72</v>
      </c>
    </row>
    <row r="1169" spans="1:9">
      <c r="A1169" s="385">
        <v>1804</v>
      </c>
      <c r="B1169" s="247" t="s">
        <v>466</v>
      </c>
      <c r="C1169" s="227"/>
      <c r="D1169" s="247"/>
      <c r="E1169" s="56" t="str">
        <f t="shared" si="90"/>
        <v>POSTES</v>
      </c>
      <c r="F1169" s="56" t="str">
        <f t="shared" si="91"/>
        <v/>
      </c>
      <c r="G1169">
        <f t="shared" si="92"/>
        <v>0</v>
      </c>
      <c r="H1169">
        <f t="shared" si="93"/>
        <v>0</v>
      </c>
      <c r="I1169">
        <f t="shared" si="94"/>
        <v>0</v>
      </c>
    </row>
    <row r="1170" spans="1:9" ht="75">
      <c r="A1170" s="385">
        <v>180405</v>
      </c>
      <c r="B1170" s="247" t="s">
        <v>1819</v>
      </c>
      <c r="C1170" s="227" t="s">
        <v>115</v>
      </c>
      <c r="D1170" s="247">
        <v>5570.59</v>
      </c>
      <c r="E1170" s="56" t="str">
        <f t="shared" si="90"/>
        <v>POSTE CIRCULAR DE CONCRETO 11 M PADRÃO ESCELSA, INCL. LUMINÁRIA TIPO 1 PÉTALA MOD. BETA II C/1 LÂMPADA VS 400W, REATOR ALTO FATOR DE POTÊNCIA 400W/220V E RELÉ FOTOELÉTRICO, TECNOWATT OU EQUIVALENTE</v>
      </c>
      <c r="F1170" s="56" t="str">
        <f t="shared" si="91"/>
        <v>UND</v>
      </c>
      <c r="G1170">
        <f t="shared" si="92"/>
        <v>7422.81</v>
      </c>
      <c r="H1170">
        <f t="shared" si="93"/>
        <v>5570.59</v>
      </c>
      <c r="I1170">
        <f t="shared" si="94"/>
        <v>5570.59</v>
      </c>
    </row>
    <row r="1171" spans="1:9">
      <c r="A1171" s="384">
        <v>1806</v>
      </c>
      <c r="B1171" s="246" t="s">
        <v>26460</v>
      </c>
      <c r="C1171" s="227"/>
      <c r="D1171" s="247"/>
      <c r="E1171" s="56" t="str">
        <f t="shared" si="90"/>
        <v>AR REFRIGERADO</v>
      </c>
      <c r="F1171" s="56" t="str">
        <f t="shared" si="91"/>
        <v/>
      </c>
      <c r="G1171">
        <f t="shared" si="92"/>
        <v>0</v>
      </c>
      <c r="H1171">
        <f t="shared" si="93"/>
        <v>0</v>
      </c>
      <c r="I1171">
        <f t="shared" si="94"/>
        <v>0</v>
      </c>
    </row>
    <row r="1172" spans="1:9" ht="90">
      <c r="A1172" s="384">
        <v>180602</v>
      </c>
      <c r="B1172" s="246" t="s">
        <v>26461</v>
      </c>
      <c r="C1172" s="227" t="s">
        <v>115</v>
      </c>
      <c r="D1172" s="247">
        <v>2272.2800000000002</v>
      </c>
      <c r="E1172" s="56" t="str">
        <f t="shared" si="90"/>
        <v>FORNECIMENTO E INSTALAÇÃO DE UNIDADE EVAPORADORA E CONDENSADORA DE AR CONDICIONADO TIPO SPLIT INVERTER HI-WALL (PAREDE) DE 9.000 BTU´S 220V - CICLO FRIO - CLASSIFICAÇÃO A (SELO PROCEL), INCLUSIVE AMORTECEDORES VIBRA-STOP</v>
      </c>
      <c r="F1172" s="56" t="str">
        <f t="shared" si="91"/>
        <v>UND</v>
      </c>
      <c r="G1172">
        <f t="shared" si="92"/>
        <v>3027.81</v>
      </c>
      <c r="H1172">
        <f t="shared" si="93"/>
        <v>2272.2800000000002</v>
      </c>
      <c r="I1172">
        <f t="shared" si="94"/>
        <v>2272.2800000000002</v>
      </c>
    </row>
    <row r="1173" spans="1:9" ht="90">
      <c r="A1173" s="385">
        <v>180603</v>
      </c>
      <c r="B1173" s="247" t="s">
        <v>26462</v>
      </c>
      <c r="C1173" s="227" t="s">
        <v>115</v>
      </c>
      <c r="D1173" s="629">
        <v>2525.17</v>
      </c>
      <c r="E1173" s="56" t="str">
        <f t="shared" si="90"/>
        <v>FORNECIMENTO E INSTALAÇÃO DE UNIDADE EVAPORADORA E CONDENSADORA DE AR CONDICIONADO TIPO SPLIT INVERTER HI-WALL (PAREDE) DE 12.000 BTU´S 220V - CICLO FRIO - CLASSIFICAÇÃO A (SELO PROCEL), INCLUSIVE AMORTECEDORES VIBRA-STOP</v>
      </c>
      <c r="F1173" s="56" t="str">
        <f t="shared" si="91"/>
        <v>UND</v>
      </c>
      <c r="G1173">
        <f t="shared" si="92"/>
        <v>3364.79</v>
      </c>
      <c r="H1173">
        <f t="shared" si="93"/>
        <v>2525.17</v>
      </c>
      <c r="I1173">
        <f t="shared" si="94"/>
        <v>2525.17</v>
      </c>
    </row>
    <row r="1174" spans="1:9" ht="90">
      <c r="A1174" s="384">
        <v>180604</v>
      </c>
      <c r="B1174" s="246" t="s">
        <v>26463</v>
      </c>
      <c r="C1174" s="227" t="s">
        <v>115</v>
      </c>
      <c r="D1174" s="247">
        <v>3508.29</v>
      </c>
      <c r="E1174" s="56" t="str">
        <f t="shared" si="90"/>
        <v>FORNECIMENTO E INSTALAÇÃO DE UNIDADE EVAPORADORA E CONDENSADORA DE AR CONDICIONADO TIPO SPLIT INVERTER HI-WALL (PAREDE) DE 18.000 BTU´S 220V - CICLO FRIO - CLASSIFICAÇÃO A (SELO PROCEL), INCLUSIVE AMORTECEDORES VIBRA-STOP</v>
      </c>
      <c r="F1174" s="56" t="str">
        <f t="shared" si="91"/>
        <v>UND</v>
      </c>
      <c r="G1174">
        <f t="shared" si="92"/>
        <v>4674.8</v>
      </c>
      <c r="H1174">
        <f t="shared" si="93"/>
        <v>3508.29</v>
      </c>
      <c r="I1174">
        <f t="shared" si="94"/>
        <v>3508.29</v>
      </c>
    </row>
    <row r="1175" spans="1:9" ht="90">
      <c r="A1175" s="384">
        <v>180605</v>
      </c>
      <c r="B1175" s="246" t="s">
        <v>26464</v>
      </c>
      <c r="C1175" s="227" t="s">
        <v>115</v>
      </c>
      <c r="D1175" s="247">
        <v>4335.76</v>
      </c>
      <c r="E1175" s="56" t="str">
        <f t="shared" si="90"/>
        <v>FORNECIMENTO E INSTALAÇÃO DE UNIDADE EVAPORADORA E CONDENSADORA DE AR CONDICIONADO TIPO SPLIT INVERTER HI-WALL (PAREDE) DE 22.000 BTU´S 220V - CICLO FRIO - CLASSIFICAÇÃO A (SELO PROCEL), INCLUSIVE AMORTECEDORES VIBRA-STOP</v>
      </c>
      <c r="F1175" s="56" t="str">
        <f t="shared" si="91"/>
        <v>UND</v>
      </c>
      <c r="G1175">
        <f t="shared" si="92"/>
        <v>5777.4</v>
      </c>
      <c r="H1175">
        <f t="shared" si="93"/>
        <v>4335.76</v>
      </c>
      <c r="I1175">
        <f t="shared" si="94"/>
        <v>4335.76</v>
      </c>
    </row>
    <row r="1176" spans="1:9" ht="90">
      <c r="A1176" s="385">
        <v>180606</v>
      </c>
      <c r="B1176" s="247" t="s">
        <v>26465</v>
      </c>
      <c r="C1176" s="227" t="s">
        <v>115</v>
      </c>
      <c r="D1176" s="629">
        <v>4641.0600000000004</v>
      </c>
      <c r="E1176" s="56" t="str">
        <f t="shared" si="90"/>
        <v>FORNECIMENTO E INSTALAÇÃO DE UNIDADE EVAPORADORA E CONDENSADORA DE AR CONDICIONADO TIPO SPLIT INVERTER HI-WALL (PAREDE) DE 24.000 BTU´S 220V - CICLO FRIO - CLASSIFICAÇÃO A (SELO PROCEL), INCLUSIVE AMORTECEDORES VIBRA-STOP</v>
      </c>
      <c r="F1176" s="56" t="str">
        <f t="shared" si="91"/>
        <v>UND</v>
      </c>
      <c r="G1176">
        <f t="shared" si="92"/>
        <v>6184.21</v>
      </c>
      <c r="H1176">
        <f t="shared" si="93"/>
        <v>4641.0600000000004</v>
      </c>
      <c r="I1176">
        <f t="shared" si="94"/>
        <v>4641.0600000000004</v>
      </c>
    </row>
    <row r="1177" spans="1:9" ht="90">
      <c r="A1177" s="384">
        <v>180607</v>
      </c>
      <c r="B1177" s="246" t="s">
        <v>26466</v>
      </c>
      <c r="C1177" s="227" t="s">
        <v>115</v>
      </c>
      <c r="D1177" s="247">
        <v>6100.1</v>
      </c>
      <c r="E1177" s="56" t="str">
        <f t="shared" si="90"/>
        <v>FORNECIMENTO E INSTALAÇÃO DE UNIDADE EVAPORADORA E CONDENSADORA DE AR CONDICIONADO TIPO SPLIT INVERTER HI-WALL (PAREDE) DE 30.000 BTU´S 220V - CICLO QUENTE/FRIO - CLASSIFICAÇÃO A (SELO PROCEL), INCLUSIVE AMORTECEDORES VIBRA-STOP</v>
      </c>
      <c r="F1177" s="56" t="str">
        <f t="shared" si="91"/>
        <v>UND</v>
      </c>
      <c r="G1177">
        <f t="shared" si="92"/>
        <v>8128.38</v>
      </c>
      <c r="H1177">
        <f t="shared" si="93"/>
        <v>6100.1</v>
      </c>
      <c r="I1177">
        <f t="shared" si="94"/>
        <v>6100.1</v>
      </c>
    </row>
    <row r="1178" spans="1:9" ht="105">
      <c r="A1178" s="385">
        <v>180608</v>
      </c>
      <c r="B1178" s="247" t="s">
        <v>26467</v>
      </c>
      <c r="C1178" s="227" t="s">
        <v>115</v>
      </c>
      <c r="D1178" s="247">
        <v>9646.41</v>
      </c>
      <c r="E1178" s="56" t="str">
        <f t="shared" si="90"/>
        <v>FORNECIMENTO E INSTALAÇÃO DE UNIDADE EVAPORADORA E CONDENSADORA DE AR CONDICIONADO TIPO SPLIT INVERTER PISO TETO DE 36.000 BTU´S 220V - CICLO QUENTE/FRIO CLASSIFICAÇÃO ENERGÉTICA A OU B (SELO PROCEL), INCLUSIVE AMORTECEDORES VIBRA-STOP</v>
      </c>
      <c r="F1178" s="56" t="str">
        <f t="shared" si="91"/>
        <v>UND</v>
      </c>
      <c r="G1178">
        <f t="shared" si="92"/>
        <v>12853.84</v>
      </c>
      <c r="H1178">
        <f t="shared" si="93"/>
        <v>9646.41</v>
      </c>
      <c r="I1178">
        <f t="shared" si="94"/>
        <v>9646.41</v>
      </c>
    </row>
    <row r="1179" spans="1:9" ht="105">
      <c r="A1179" s="385">
        <v>180609</v>
      </c>
      <c r="B1179" s="247" t="s">
        <v>26468</v>
      </c>
      <c r="C1179" s="227" t="s">
        <v>115</v>
      </c>
      <c r="D1179" s="247">
        <v>12243.19</v>
      </c>
      <c r="E1179" s="56" t="str">
        <f t="shared" si="90"/>
        <v>FORNECIMENTO E INSTALAÇÃO DE UNIDADE EVAPORADORA E CONDENSADORA DE AR CONDICIONADO TIPO SPLIT INVERTER PISO TETO DE 48.000 BTU´S 220V TRIFÁSICO - CICLO QUENTE/FRIO CLASSIFICAÇÃO ENERGÉTICA A OU B (SELO PROCEL), INCLUSIVE AMORTECEDORES VIBRA-STOP</v>
      </c>
      <c r="F1179" s="56" t="str">
        <f t="shared" si="91"/>
        <v>UND</v>
      </c>
      <c r="G1179">
        <f t="shared" si="92"/>
        <v>16314.05</v>
      </c>
      <c r="H1179">
        <f t="shared" si="93"/>
        <v>12243.19</v>
      </c>
      <c r="I1179">
        <f t="shared" si="94"/>
        <v>12243.19</v>
      </c>
    </row>
    <row r="1180" spans="1:9">
      <c r="A1180" s="385">
        <v>1807</v>
      </c>
      <c r="B1180" s="247" t="s">
        <v>1820</v>
      </c>
      <c r="C1180" s="227"/>
      <c r="D1180" s="247"/>
      <c r="E1180" s="56" t="str">
        <f t="shared" si="90"/>
        <v>VENTILADORES</v>
      </c>
      <c r="F1180" s="56" t="str">
        <f t="shared" si="91"/>
        <v/>
      </c>
      <c r="G1180">
        <f t="shared" si="92"/>
        <v>0</v>
      </c>
      <c r="H1180">
        <f t="shared" si="93"/>
        <v>0</v>
      </c>
      <c r="I1180">
        <f t="shared" si="94"/>
        <v>0</v>
      </c>
    </row>
    <row r="1181" spans="1:9" ht="75">
      <c r="A1181" s="385">
        <v>180702</v>
      </c>
      <c r="B1181" s="247" t="s">
        <v>1821</v>
      </c>
      <c r="C1181" s="227" t="s">
        <v>115</v>
      </c>
      <c r="D1181" s="247">
        <v>277.06</v>
      </c>
      <c r="E1181" s="56" t="str">
        <f t="shared" si="90"/>
        <v>VENTILADOR DE TETO BASE MADEIRA SEM ALOJAMENTO PARA LUMINÁRIA, REF. TRON OU EQUIVALENTE, COM COMANDO DE INTERRUPTOR SIMPLES, SEM DIMER PARA REGULAGEM DE VELOCIDADE</v>
      </c>
      <c r="F1181" s="56" t="str">
        <f t="shared" si="91"/>
        <v>UND</v>
      </c>
      <c r="G1181">
        <f t="shared" si="92"/>
        <v>369.18</v>
      </c>
      <c r="H1181">
        <f t="shared" si="93"/>
        <v>277.06</v>
      </c>
      <c r="I1181">
        <f t="shared" si="94"/>
        <v>277.06</v>
      </c>
    </row>
    <row r="1182" spans="1:9">
      <c r="A1182" s="385">
        <v>1808</v>
      </c>
      <c r="B1182" s="247" t="s">
        <v>1776</v>
      </c>
      <c r="C1182" s="227"/>
      <c r="D1182" s="247"/>
      <c r="E1182" s="56" t="str">
        <f t="shared" si="90"/>
        <v>OUTROS APARELHOS</v>
      </c>
      <c r="F1182" s="56" t="str">
        <f t="shared" si="91"/>
        <v/>
      </c>
      <c r="G1182">
        <f t="shared" si="92"/>
        <v>0</v>
      </c>
      <c r="H1182">
        <f t="shared" si="93"/>
        <v>0</v>
      </c>
      <c r="I1182">
        <f t="shared" si="94"/>
        <v>0</v>
      </c>
    </row>
    <row r="1183" spans="1:9" ht="30">
      <c r="A1183" s="385">
        <v>180803</v>
      </c>
      <c r="B1183" s="247" t="s">
        <v>1822</v>
      </c>
      <c r="C1183" s="227" t="s">
        <v>115</v>
      </c>
      <c r="D1183" s="247">
        <v>144.53</v>
      </c>
      <c r="E1183" s="56" t="str">
        <f t="shared" si="90"/>
        <v>CAMPAINHA TIPO TIMBRE PIAL, COD. 412.77 OU EQUIVALENTE</v>
      </c>
      <c r="F1183" s="56" t="str">
        <f t="shared" si="91"/>
        <v>UND</v>
      </c>
      <c r="G1183">
        <f t="shared" si="92"/>
        <v>192.59</v>
      </c>
      <c r="H1183">
        <f t="shared" si="93"/>
        <v>144.53</v>
      </c>
      <c r="I1183">
        <f t="shared" si="94"/>
        <v>144.53</v>
      </c>
    </row>
    <row r="1184" spans="1:9">
      <c r="A1184" s="385">
        <v>180804</v>
      </c>
      <c r="B1184" s="247" t="s">
        <v>1823</v>
      </c>
      <c r="C1184" s="227" t="s">
        <v>115</v>
      </c>
      <c r="D1184" s="247">
        <v>1120.57</v>
      </c>
      <c r="E1184" s="56" t="str">
        <f t="shared" si="90"/>
        <v>CAMPAINHA TIPO PRATO PIAL, COD. 414.18</v>
      </c>
      <c r="F1184" s="56" t="str">
        <f t="shared" si="91"/>
        <v>UND</v>
      </c>
      <c r="G1184">
        <f t="shared" si="92"/>
        <v>1493.16</v>
      </c>
      <c r="H1184">
        <f t="shared" si="93"/>
        <v>1120.57</v>
      </c>
      <c r="I1184">
        <f t="shared" si="94"/>
        <v>1120.57</v>
      </c>
    </row>
    <row r="1185" spans="1:9" ht="30">
      <c r="A1185" s="385">
        <v>180809</v>
      </c>
      <c r="B1185" s="247" t="s">
        <v>1824</v>
      </c>
      <c r="C1185" s="227" t="s">
        <v>115</v>
      </c>
      <c r="D1185" s="247">
        <v>97.69</v>
      </c>
      <c r="E1185" s="56" t="str">
        <f t="shared" si="90"/>
        <v>CHUVEIRO ELÉTRICO TIPO DUCHA LORENZET OU CORONA</v>
      </c>
      <c r="F1185" s="56" t="str">
        <f t="shared" si="91"/>
        <v>UND</v>
      </c>
      <c r="G1185">
        <f t="shared" si="92"/>
        <v>130.16999999999999</v>
      </c>
      <c r="H1185">
        <f t="shared" si="93"/>
        <v>97.69</v>
      </c>
      <c r="I1185">
        <f t="shared" si="94"/>
        <v>97.69</v>
      </c>
    </row>
    <row r="1186" spans="1:9">
      <c r="A1186" s="385">
        <v>1810</v>
      </c>
      <c r="B1186" s="247" t="s">
        <v>17263</v>
      </c>
      <c r="C1186" s="227"/>
      <c r="D1186" s="247"/>
      <c r="E1186" s="56" t="str">
        <f t="shared" si="90"/>
        <v>LUMINARIAS PARA LÂMPADAS LED</v>
      </c>
      <c r="F1186" s="56" t="str">
        <f t="shared" si="91"/>
        <v/>
      </c>
      <c r="G1186">
        <f t="shared" si="92"/>
        <v>0</v>
      </c>
      <c r="H1186">
        <f t="shared" si="93"/>
        <v>0</v>
      </c>
      <c r="I1186">
        <f t="shared" si="94"/>
        <v>0</v>
      </c>
    </row>
    <row r="1187" spans="1:9" ht="90">
      <c r="A1187" s="384">
        <v>181001</v>
      </c>
      <c r="B1187" s="246" t="s">
        <v>26469</v>
      </c>
      <c r="C1187" s="227" t="s">
        <v>115</v>
      </c>
      <c r="D1187" s="247">
        <v>177.72</v>
      </c>
      <c r="E1187" s="56" t="str">
        <f t="shared" si="90"/>
        <v>LUMINARIA SOBREPOR COMPL., CORPO CH. AÇO PINTADA BRANCA, REFLETOR, ALETAS PARABÓLICAS ALUM.ALTA PUREZA E REFLETÂNCIA INCLUSIVE 2 LÂMPADAS LED T8 9/10W TEMP. DE COR 5000K C/ 60CM - REF. CS216AL-N - AMES, 1261 - LUMAVI OU EQUIVALENTE</v>
      </c>
      <c r="F1187" s="56" t="str">
        <f t="shared" si="91"/>
        <v>UND</v>
      </c>
      <c r="G1187">
        <f t="shared" si="92"/>
        <v>236.81</v>
      </c>
      <c r="H1187">
        <f t="shared" si="93"/>
        <v>177.72</v>
      </c>
      <c r="I1187">
        <f t="shared" si="94"/>
        <v>177.72</v>
      </c>
    </row>
    <row r="1188" spans="1:9" ht="90">
      <c r="A1188" s="385">
        <v>181002</v>
      </c>
      <c r="B1188" s="247" t="s">
        <v>26470</v>
      </c>
      <c r="C1188" s="227" t="s">
        <v>115</v>
      </c>
      <c r="D1188" s="247">
        <v>238.85</v>
      </c>
      <c r="E1188" s="56" t="str">
        <f t="shared" si="90"/>
        <v>LUMINARIA SOBREPOR COMPL., CORPO CH. AÇO PINTADA BRANCA, REFLETOR ALETAS PARABÓLICAS ALUM.ALTA PUREZA E REFLETÂNCIA INCLUSIVE 2 LÂMPADAS LED T8 20W TEMP. DE COR 5000K BIVOLT C/ 1,20M - REF. CS232AL-N - AMES, 2447 - LUMAVI OU EQUIVALENTE</v>
      </c>
      <c r="F1188" s="56" t="str">
        <f t="shared" si="91"/>
        <v>UND</v>
      </c>
      <c r="G1188">
        <f t="shared" si="92"/>
        <v>318.27</v>
      </c>
      <c r="H1188">
        <f t="shared" si="93"/>
        <v>238.85</v>
      </c>
      <c r="I1188">
        <f t="shared" si="94"/>
        <v>238.85</v>
      </c>
    </row>
    <row r="1189" spans="1:9" ht="90">
      <c r="A1189" s="385">
        <v>181003</v>
      </c>
      <c r="B1189" s="247" t="s">
        <v>26471</v>
      </c>
      <c r="C1189" s="227" t="s">
        <v>115</v>
      </c>
      <c r="D1189" s="247">
        <v>159.97999999999999</v>
      </c>
      <c r="E1189" s="56" t="str">
        <f t="shared" si="90"/>
        <v>LUMINARIA EMBUTIR COMPL., CORPO CH. AÇO PINTADA BRANCA, REFLETOR ALETAS PARABÓLICAS ALUM.ALTA PUREZA E REFLETÂNCIA INCLUSIVE 2 LÂMPADAS LED T8 9W TEMP. DE COR 5000K C/ 60CM - REF. CE216AL-N - AMES, 6024 - LUMAVI OU EQUIVALENTE</v>
      </c>
      <c r="F1189" s="56" t="str">
        <f t="shared" si="91"/>
        <v>UND</v>
      </c>
      <c r="G1189">
        <f t="shared" si="92"/>
        <v>213.17</v>
      </c>
      <c r="H1189">
        <f t="shared" si="93"/>
        <v>159.97999999999999</v>
      </c>
      <c r="I1189">
        <f t="shared" si="94"/>
        <v>159.97999999999999</v>
      </c>
    </row>
    <row r="1190" spans="1:9" ht="105">
      <c r="A1190" s="385">
        <v>181004</v>
      </c>
      <c r="B1190" s="247" t="s">
        <v>26472</v>
      </c>
      <c r="C1190" s="227" t="s">
        <v>115</v>
      </c>
      <c r="D1190" s="247">
        <v>215.2</v>
      </c>
      <c r="E1190" s="56" t="str">
        <f t="shared" si="90"/>
        <v>LUMINARIA EMBUTIR COMPL., CORPO CH. AÇO PINTADA BRANCA, REFLETOR, ALETAS PARABÓLICAS ALUM.ALTA PUREZA E REFLETÂNCIA INCLUSIVE 2 LÂMPADAS LED T8 18W TEMP. DE COR 5000K C/ 1,20M - REF. CE232AL-N - AMES, 6025 - LUMAVI -LDEF 2X32W - LUMILUZ OU EQUIVALENTE</v>
      </c>
      <c r="F1190" s="56" t="str">
        <f t="shared" si="91"/>
        <v>UND</v>
      </c>
      <c r="G1190">
        <f t="shared" si="92"/>
        <v>286.75</v>
      </c>
      <c r="H1190">
        <f t="shared" si="93"/>
        <v>215.2</v>
      </c>
      <c r="I1190">
        <f t="shared" si="94"/>
        <v>215.2</v>
      </c>
    </row>
    <row r="1191" spans="1:9" ht="90">
      <c r="A1191" s="385">
        <v>181005</v>
      </c>
      <c r="B1191" s="247" t="s">
        <v>26473</v>
      </c>
      <c r="C1191" s="227" t="s">
        <v>115</v>
      </c>
      <c r="D1191" s="247">
        <v>306.92</v>
      </c>
      <c r="E1191" s="56" t="str">
        <f t="shared" si="90"/>
        <v>LUMINÁRIA SOBREPOR COMPL., CORPO CH. AÇO PINTADA BRANCA, REFLETOR,ALETAS PARABÓLICAS ALUM.ALTA PUREZA E REFLETÂNCIA INCLUSIVE 4 LÂMPADAS LED T8 9W TEMP. DE COR 5000K BIVOLT C/ 60CM - CS416AL-N - AMES, 1452 - LUMAVI OU EQUIVALENTE</v>
      </c>
      <c r="F1191" s="56" t="str">
        <f t="shared" si="91"/>
        <v>UND</v>
      </c>
      <c r="G1191">
        <f t="shared" si="92"/>
        <v>408.97</v>
      </c>
      <c r="H1191">
        <f t="shared" si="93"/>
        <v>306.92</v>
      </c>
      <c r="I1191">
        <f t="shared" si="94"/>
        <v>306.92</v>
      </c>
    </row>
    <row r="1192" spans="1:9" ht="90">
      <c r="A1192" s="385">
        <v>181007</v>
      </c>
      <c r="B1192" s="247" t="s">
        <v>17264</v>
      </c>
      <c r="C1192" s="227" t="s">
        <v>115</v>
      </c>
      <c r="D1192" s="247">
        <v>295.58</v>
      </c>
      <c r="E1192" s="56" t="str">
        <f t="shared" si="90"/>
        <v>LUMINÁRIA EMBUTIR COMPL., CORPO CH. AÇO PINTADA BRANCA, REFLETOR,ALETAS PARABÓLICAS ALUM.ALTA PUREZA E REFLETÂNCIA NCLUSIVE 4 LÂMPADAS LED T8 9W TEMP. DE COR 5000K - REF.CE416AL-N - AMES, 6026 - LUMAVI OU EQUIVALENTE</v>
      </c>
      <c r="F1192" s="56" t="str">
        <f t="shared" si="91"/>
        <v>UND</v>
      </c>
      <c r="G1192">
        <f t="shared" si="92"/>
        <v>393.86</v>
      </c>
      <c r="H1192">
        <f t="shared" si="93"/>
        <v>295.58</v>
      </c>
      <c r="I1192">
        <f t="shared" si="94"/>
        <v>295.58</v>
      </c>
    </row>
    <row r="1193" spans="1:9">
      <c r="A1193" s="385">
        <v>19</v>
      </c>
      <c r="B1193" s="247" t="s">
        <v>53</v>
      </c>
      <c r="C1193" s="227"/>
      <c r="D1193" s="247"/>
      <c r="E1193" s="56" t="str">
        <f t="shared" si="90"/>
        <v>PINTURA</v>
      </c>
      <c r="F1193" s="56" t="str">
        <f t="shared" si="91"/>
        <v/>
      </c>
      <c r="G1193">
        <f t="shared" si="92"/>
        <v>0</v>
      </c>
      <c r="H1193">
        <f t="shared" si="93"/>
        <v>0</v>
      </c>
      <c r="I1193">
        <f t="shared" si="94"/>
        <v>0</v>
      </c>
    </row>
    <row r="1194" spans="1:9">
      <c r="A1194" s="385">
        <v>1901</v>
      </c>
      <c r="B1194" s="247" t="s">
        <v>1825</v>
      </c>
      <c r="C1194" s="227"/>
      <c r="D1194" s="247"/>
      <c r="E1194" s="56" t="str">
        <f t="shared" si="90"/>
        <v>SOBRE PAREDES E FORROS</v>
      </c>
      <c r="F1194" s="56" t="str">
        <f t="shared" si="91"/>
        <v/>
      </c>
      <c r="G1194">
        <f t="shared" si="92"/>
        <v>0</v>
      </c>
      <c r="H1194">
        <f t="shared" si="93"/>
        <v>0</v>
      </c>
      <c r="I1194">
        <f t="shared" si="94"/>
        <v>0</v>
      </c>
    </row>
    <row r="1195" spans="1:9" ht="90">
      <c r="A1195" s="385">
        <v>190101</v>
      </c>
      <c r="B1195" s="247" t="s">
        <v>34230</v>
      </c>
      <c r="C1195" s="227" t="s">
        <v>110</v>
      </c>
      <c r="D1195" s="247">
        <v>17.190000000000001</v>
      </c>
      <c r="E1195" s="56" t="str">
        <f t="shared" si="90"/>
        <v>EMASSAMENTO DE PAREDES E FORROS, COM DUAS DEMÃOS DE MASSA CORRIDA, REFERÊNCIA SUVINIL, CORAL, METALATEX OU EQUIVALENTE, INCLUSIVE UMA DEMÃO DE LIQUIDO SELADOR PVA, REFERÊNCIA SUVINIL, CORAL OU METALATEX OU EQUIVALENTE</v>
      </c>
      <c r="F1195" s="56" t="str">
        <f t="shared" si="91"/>
        <v>M2</v>
      </c>
      <c r="G1195">
        <f t="shared" si="92"/>
        <v>22.91</v>
      </c>
      <c r="H1195">
        <f t="shared" si="93"/>
        <v>17.190000000000001</v>
      </c>
      <c r="I1195">
        <f t="shared" si="94"/>
        <v>17.190000000000001</v>
      </c>
    </row>
    <row r="1196" spans="1:9" ht="60">
      <c r="A1196" s="385">
        <v>190102</v>
      </c>
      <c r="B1196" s="247" t="s">
        <v>1826</v>
      </c>
      <c r="C1196" s="227" t="s">
        <v>110</v>
      </c>
      <c r="D1196" s="247">
        <v>22.31</v>
      </c>
      <c r="E1196" s="56" t="str">
        <f t="shared" si="90"/>
        <v>EMASSAMENTO DE PAREDES E FORROS, COM DUAS DEMÃOS DE MASSA À BASE DE ÓLEO, MARCAS DE REFERÊNCIA SUVINIL, CORAL OU METALATEX</v>
      </c>
      <c r="F1196" s="56" t="str">
        <f t="shared" si="91"/>
        <v>M2</v>
      </c>
      <c r="G1196">
        <f t="shared" si="92"/>
        <v>29.73</v>
      </c>
      <c r="H1196">
        <f t="shared" si="93"/>
        <v>22.31</v>
      </c>
      <c r="I1196">
        <f t="shared" si="94"/>
        <v>22.31</v>
      </c>
    </row>
    <row r="1197" spans="1:9" ht="45">
      <c r="A1197" s="385">
        <v>190103</v>
      </c>
      <c r="B1197" s="247" t="s">
        <v>1827</v>
      </c>
      <c r="C1197" s="227" t="s">
        <v>110</v>
      </c>
      <c r="D1197" s="247">
        <v>18.329999999999998</v>
      </c>
      <c r="E1197" s="56" t="str">
        <f t="shared" si="90"/>
        <v>EMASSAMENTO DE PAREDES E FORROS, COM DUAS DEMÃOS DE MASSA ACRÍLICA, MARCAS DE REFERÊNCIA SUVINIL, CORAL OU METALATEX</v>
      </c>
      <c r="F1197" s="56" t="str">
        <f t="shared" si="91"/>
        <v>M2</v>
      </c>
      <c r="G1197">
        <f t="shared" si="92"/>
        <v>24.42</v>
      </c>
      <c r="H1197">
        <f t="shared" si="93"/>
        <v>18.329999999999998</v>
      </c>
      <c r="I1197">
        <f t="shared" si="94"/>
        <v>18.329999999999998</v>
      </c>
    </row>
    <row r="1198" spans="1:9" ht="90">
      <c r="A1198" s="385">
        <v>190104</v>
      </c>
      <c r="B1198" s="247" t="s">
        <v>34231</v>
      </c>
      <c r="C1198" s="227" t="s">
        <v>110</v>
      </c>
      <c r="D1198" s="247">
        <v>26.6</v>
      </c>
      <c r="E1198" s="56" t="str">
        <f t="shared" si="90"/>
        <v>PINTURA EM PAREDES E FORROS, APLICAÇÃO MANUAL, COM TRÊS DEMÃOS DE TINTA LÁTEX PREMIUM, REFERÊNCIA SUVINIL, CORAL E METALATEX, INCLUSIVE UMA DEMÃO DE LIQUIDO SELADOR PVA, REFERÊNCIA SUVINIL, CORAL OU METALATEX OU EQUIVALENTE</v>
      </c>
      <c r="F1198" s="56" t="str">
        <f t="shared" si="91"/>
        <v>M2</v>
      </c>
      <c r="G1198">
        <f t="shared" si="92"/>
        <v>35.44</v>
      </c>
      <c r="H1198">
        <f t="shared" si="93"/>
        <v>26.6</v>
      </c>
      <c r="I1198">
        <f t="shared" si="94"/>
        <v>26.6</v>
      </c>
    </row>
    <row r="1199" spans="1:9" ht="105">
      <c r="A1199" s="385">
        <v>190105</v>
      </c>
      <c r="B1199" s="247" t="s">
        <v>34232</v>
      </c>
      <c r="C1199" s="227" t="s">
        <v>110</v>
      </c>
      <c r="D1199" s="247">
        <v>31.26</v>
      </c>
      <c r="E1199" s="56" t="str">
        <f t="shared" si="90"/>
        <v>PINTURA EM PAREDES E FORROS, APLICAÇÃO MANUAL, COM TRÊS DEMÃOS DE TINTA ESMALTE SINTÉTICO PREMIUM, ACABAMENTO FOSCO, REFERÊNCIA SUVINIL, CORAL OU METALATEX, INCLUSIVE UMA DEMÃO DE LIQUIDO SELADOR ACRÍLICO, REFERÊNCIA SUVINIL, CORAL OU METALATEX OU EQUIVALENTE</v>
      </c>
      <c r="F1199" s="56" t="str">
        <f t="shared" si="91"/>
        <v>M2</v>
      </c>
      <c r="G1199">
        <f t="shared" si="92"/>
        <v>41.65</v>
      </c>
      <c r="H1199">
        <f t="shared" si="93"/>
        <v>31.26</v>
      </c>
      <c r="I1199">
        <f t="shared" si="94"/>
        <v>31.26</v>
      </c>
    </row>
    <row r="1200" spans="1:9" ht="90">
      <c r="A1200" s="385">
        <v>190106</v>
      </c>
      <c r="B1200" s="247" t="s">
        <v>34233</v>
      </c>
      <c r="C1200" s="227" t="s">
        <v>110</v>
      </c>
      <c r="D1200" s="247">
        <v>25.99</v>
      </c>
      <c r="E1200" s="56" t="str">
        <f t="shared" si="90"/>
        <v>PINTURA EM PAREDES E FORROS, APLICAÇÃO MANUAL, COM TRÊS DEMÃO DE TINTA LÁTEX ACRÍLICO PREMIUM, REFERÊNCIA CORAL E METALATEX, INCLUSIVE UMA DEMÃO DE LIQUIDO SELADOR ACRÍLICO, REFERÊNCIA SUVINIL, CORAL OU METALATEX OU EQUIVALENTE</v>
      </c>
      <c r="F1200" s="56" t="str">
        <f t="shared" si="91"/>
        <v>M2</v>
      </c>
      <c r="G1200">
        <f t="shared" si="92"/>
        <v>34.630000000000003</v>
      </c>
      <c r="H1200">
        <f t="shared" si="93"/>
        <v>25.99</v>
      </c>
      <c r="I1200">
        <f t="shared" si="94"/>
        <v>25.99</v>
      </c>
    </row>
    <row r="1201" spans="1:9" ht="30">
      <c r="A1201" s="385">
        <v>190107</v>
      </c>
      <c r="B1201" s="247" t="s">
        <v>1828</v>
      </c>
      <c r="C1201" s="227" t="s">
        <v>110</v>
      </c>
      <c r="D1201" s="247">
        <v>3.97</v>
      </c>
      <c r="E1201" s="56" t="str">
        <f t="shared" si="90"/>
        <v>PINTURA COM NATA DE CIMENTO SOBRE SUPERFÍCIE ÁSPERA A TRÊS DEMÃOS</v>
      </c>
      <c r="F1201" s="56" t="str">
        <f t="shared" si="91"/>
        <v>M2</v>
      </c>
      <c r="G1201">
        <f t="shared" si="92"/>
        <v>5.29</v>
      </c>
      <c r="H1201">
        <f t="shared" si="93"/>
        <v>3.97</v>
      </c>
      <c r="I1201">
        <f t="shared" si="94"/>
        <v>3.97</v>
      </c>
    </row>
    <row r="1202" spans="1:9" ht="30">
      <c r="A1202" s="384">
        <v>190108</v>
      </c>
      <c r="B1202" s="246" t="s">
        <v>34234</v>
      </c>
      <c r="C1202" s="227" t="s">
        <v>110</v>
      </c>
      <c r="D1202" s="247">
        <v>11.83</v>
      </c>
      <c r="E1202" s="56" t="str">
        <f t="shared" si="90"/>
        <v>PINTURA A CAL (TIPO CAIAÇÃO), SOBRE PAREDES E FORROS, A TRÊS DEMÃOS</v>
      </c>
      <c r="F1202" s="56" t="str">
        <f t="shared" si="91"/>
        <v>M2</v>
      </c>
      <c r="G1202">
        <f t="shared" si="92"/>
        <v>15.76</v>
      </c>
      <c r="H1202">
        <f t="shared" si="93"/>
        <v>11.83</v>
      </c>
      <c r="I1202">
        <f t="shared" si="94"/>
        <v>11.83</v>
      </c>
    </row>
    <row r="1203" spans="1:9" ht="60">
      <c r="A1203" s="385">
        <v>190109</v>
      </c>
      <c r="B1203" s="247" t="s">
        <v>34235</v>
      </c>
      <c r="C1203" s="227" t="s">
        <v>115</v>
      </c>
      <c r="D1203" s="629">
        <v>99.47</v>
      </c>
      <c r="E1203" s="56" t="str">
        <f t="shared" si="90"/>
        <v>PINTURA DE LETRA, APLICAÇÃO MANUAL, EM PAREDE, DIM. 20X30CM COM TINTA LÁTEX ACRÍLICA, MARCAS DE REFERÊNCIA SUVINIL, CORAL OU METALATEX OU EQUIVALENTE</v>
      </c>
      <c r="F1203" s="56" t="str">
        <f t="shared" si="91"/>
        <v>UND</v>
      </c>
      <c r="G1203">
        <f t="shared" si="92"/>
        <v>132.54</v>
      </c>
      <c r="H1203">
        <f t="shared" si="93"/>
        <v>99.47</v>
      </c>
      <c r="I1203">
        <f t="shared" si="94"/>
        <v>99.47</v>
      </c>
    </row>
    <row r="1204" spans="1:9" ht="60">
      <c r="A1204" s="385">
        <v>190114</v>
      </c>
      <c r="B1204" s="247" t="s">
        <v>34236</v>
      </c>
      <c r="C1204" s="227" t="s">
        <v>110</v>
      </c>
      <c r="D1204" s="629">
        <v>2.42</v>
      </c>
      <c r="E1204" s="56" t="str">
        <f t="shared" si="90"/>
        <v>PREPARO EM PAREDES E FORROS, APLICAÇÃO MANUAL, COM UMA DEMÃO DE LÍQUIDO SELADOR ACRÍLICO, REFERÊNCIA SUVINIL, CORAL OU METALATEX OU EQUIVALENTE</v>
      </c>
      <c r="F1204" s="56" t="str">
        <f t="shared" si="91"/>
        <v>M2</v>
      </c>
      <c r="G1204">
        <f t="shared" si="92"/>
        <v>3.22</v>
      </c>
      <c r="H1204">
        <f t="shared" si="93"/>
        <v>2.42</v>
      </c>
      <c r="I1204">
        <f t="shared" si="94"/>
        <v>2.42</v>
      </c>
    </row>
    <row r="1205" spans="1:9" ht="90">
      <c r="A1205" s="385">
        <v>190115</v>
      </c>
      <c r="B1205" s="247" t="s">
        <v>34237</v>
      </c>
      <c r="C1205" s="227" t="s">
        <v>110</v>
      </c>
      <c r="D1205" s="629">
        <v>21.5</v>
      </c>
      <c r="E1205" s="56" t="str">
        <f t="shared" si="90"/>
        <v>PINTURA, SOBRE PAREDES E FORROS, APLICAÇÃO MANUAL, COM DUAS DEMÃOS DE TINTA LÁTEX PVA PREMIUM, REFERÊNCIA SUVINIL, CORAL E METALATEX, INCLUSIVE UMA DEMÃO DE LIQUIDO SELADOR PVA, REFERÊNCIA SUVINIL, CORAL OU METALATEX OU EQUIVALENTE</v>
      </c>
      <c r="F1205" s="56" t="str">
        <f t="shared" si="91"/>
        <v>M2</v>
      </c>
      <c r="G1205">
        <f t="shared" si="92"/>
        <v>28.65</v>
      </c>
      <c r="H1205">
        <f t="shared" si="93"/>
        <v>21.5</v>
      </c>
      <c r="I1205">
        <f t="shared" si="94"/>
        <v>21.5</v>
      </c>
    </row>
    <row r="1206" spans="1:9" ht="90">
      <c r="A1206" s="385">
        <v>190116</v>
      </c>
      <c r="B1206" s="247" t="s">
        <v>34238</v>
      </c>
      <c r="C1206" s="227" t="s">
        <v>110</v>
      </c>
      <c r="D1206" s="629">
        <v>24.75</v>
      </c>
      <c r="E1206" s="56" t="str">
        <f t="shared" si="90"/>
        <v>PINTURA, SOBRE PAREDES E FORROS, APLICAÇÃO MANUAL, COM DUAS DEMÃOS DE TINTA ESMALTE SINTÉTICO, REFERÊNCIA SUVINIL, CORAL E METALATEX, INCLUSIVE UMA DEMÃO DE LIQUIDO SELADOR PVA, REFERÊNCIA SUVINIL, CORAL OU METALATEX OU EQUIVALENTE</v>
      </c>
      <c r="F1206" s="56" t="str">
        <f t="shared" si="91"/>
        <v>M2</v>
      </c>
      <c r="G1206">
        <f t="shared" si="92"/>
        <v>32.979999999999997</v>
      </c>
      <c r="H1206">
        <f t="shared" si="93"/>
        <v>24.75</v>
      </c>
      <c r="I1206">
        <f t="shared" si="94"/>
        <v>24.75</v>
      </c>
    </row>
    <row r="1207" spans="1:9" ht="105">
      <c r="A1207" s="385">
        <v>190117</v>
      </c>
      <c r="B1207" s="247" t="s">
        <v>34239</v>
      </c>
      <c r="C1207" s="227" t="s">
        <v>110</v>
      </c>
      <c r="D1207" s="629">
        <v>20.88</v>
      </c>
      <c r="E1207" s="56" t="str">
        <f t="shared" si="90"/>
        <v>PINTURA SOBRE PAREDES E FORROS, APLICAÇÃO MANUAL, COM DUAS DEMÃOS DE TINTA LÁTEX ACRÍLICO PREMIUM, ACABAMENTO FOSCO, REFERÊNCIA SUVINIL, CORAL E METALATEX, INCLUSIVE UMA DEMÃO DE LIQUIDO SELADOR ACRÍLICO, REFERÊNCIA SUVINIL, CORAL OU METALATEX</v>
      </c>
      <c r="F1207" s="56" t="str">
        <f t="shared" si="91"/>
        <v>M2</v>
      </c>
      <c r="G1207">
        <f t="shared" si="92"/>
        <v>27.82</v>
      </c>
      <c r="H1207">
        <f t="shared" si="93"/>
        <v>20.88</v>
      </c>
      <c r="I1207">
        <f t="shared" si="94"/>
        <v>20.88</v>
      </c>
    </row>
    <row r="1208" spans="1:9" ht="60">
      <c r="A1208" s="385">
        <v>190121</v>
      </c>
      <c r="B1208" s="247" t="s">
        <v>34240</v>
      </c>
      <c r="C1208" s="227" t="s">
        <v>110</v>
      </c>
      <c r="D1208" s="629">
        <v>2.59</v>
      </c>
      <c r="E1208" s="56" t="str">
        <f t="shared" si="90"/>
        <v>PREPARO EM PAREDES E FORROS, APLICAÇÃO MANUAL, COM UMA DEMÃO DE LÍQUIDO SELADOR PVA, REFERÊNCIA SUVINIL, CORAL OU METALATEX OU EQUIVALENTE</v>
      </c>
      <c r="F1208" s="56" t="str">
        <f t="shared" si="91"/>
        <v>M2</v>
      </c>
      <c r="G1208">
        <f t="shared" si="92"/>
        <v>3.45</v>
      </c>
      <c r="H1208">
        <f t="shared" si="93"/>
        <v>2.59</v>
      </c>
      <c r="I1208">
        <f t="shared" si="94"/>
        <v>2.59</v>
      </c>
    </row>
    <row r="1209" spans="1:9" ht="30">
      <c r="A1209" s="385">
        <v>1902</v>
      </c>
      <c r="B1209" s="247" t="s">
        <v>1829</v>
      </c>
      <c r="C1209" s="227"/>
      <c r="D1209" s="629"/>
      <c r="E1209" s="56" t="str">
        <f t="shared" si="90"/>
        <v>SOBRE CONCRETO OU BLOCOS CERÂMICOS APARENTES</v>
      </c>
      <c r="F1209" s="56" t="str">
        <f t="shared" si="91"/>
        <v/>
      </c>
      <c r="G1209">
        <f t="shared" si="92"/>
        <v>0</v>
      </c>
      <c r="H1209">
        <f t="shared" si="93"/>
        <v>0</v>
      </c>
      <c r="I1209">
        <f t="shared" si="94"/>
        <v>0</v>
      </c>
    </row>
    <row r="1210" spans="1:9" ht="75">
      <c r="A1210" s="385">
        <v>190201</v>
      </c>
      <c r="B1210" s="247" t="s">
        <v>34241</v>
      </c>
      <c r="C1210" s="227" t="s">
        <v>110</v>
      </c>
      <c r="D1210" s="629">
        <v>15.64</v>
      </c>
      <c r="E1210" s="56" t="str">
        <f t="shared" si="90"/>
        <v>PINTURA SOBRE CONCRETO OU BLOCOS CERÂMICOS APARENTES, APLICAÇÃO MANUAL, COM DUAS DEMÃOS DE VERNIZ ACRÍLICO A BASE DE ÁGUA, ACABAMENTO FOSCO, REFERÊNCIA SUVINIL, CORAL, METALATEX OU EQUIVALENTE</v>
      </c>
      <c r="F1210" s="56" t="str">
        <f t="shared" si="91"/>
        <v>M2</v>
      </c>
      <c r="G1210">
        <f t="shared" si="92"/>
        <v>20.84</v>
      </c>
      <c r="H1210">
        <f t="shared" si="93"/>
        <v>15.64</v>
      </c>
      <c r="I1210">
        <f t="shared" si="94"/>
        <v>15.64</v>
      </c>
    </row>
    <row r="1211" spans="1:9" ht="75">
      <c r="A1211" s="385">
        <v>190202</v>
      </c>
      <c r="B1211" s="247" t="s">
        <v>34242</v>
      </c>
      <c r="C1211" s="227" t="s">
        <v>110</v>
      </c>
      <c r="D1211" s="629">
        <v>21.3</v>
      </c>
      <c r="E1211" s="56" t="str">
        <f t="shared" si="90"/>
        <v>PINTURA SOBRE CONCRETO OU BLOCOS CERÂMICOS APARENTES, APLICAÇÃO MANUAL, COM UMA DEMÃO DE SILICONE INCOLOR, REFERÊNCIA SUVINIL, SIKA, VEDACIT OU EQUIVALENTE</v>
      </c>
      <c r="F1211" s="56" t="str">
        <f t="shared" si="91"/>
        <v>M2</v>
      </c>
      <c r="G1211">
        <f t="shared" si="92"/>
        <v>28.38</v>
      </c>
      <c r="H1211">
        <f t="shared" si="93"/>
        <v>21.3</v>
      </c>
      <c r="I1211">
        <f t="shared" si="94"/>
        <v>21.3</v>
      </c>
    </row>
    <row r="1212" spans="1:9" ht="105">
      <c r="A1212" s="385">
        <v>190203</v>
      </c>
      <c r="B1212" s="247" t="s">
        <v>34243</v>
      </c>
      <c r="C1212" s="227" t="s">
        <v>110</v>
      </c>
      <c r="D1212" s="629">
        <v>24.51</v>
      </c>
      <c r="E1212" s="56" t="str">
        <f t="shared" si="90"/>
        <v>PINTURA SOBRE CONCRETO OU BLOCOS DE CONCRETO, APLICAÇÃO MANUAL, COM TRÊS DEMÃOS DE TINTA LÁTEX ACRÍLICO PREMIUM, REFERÊNCIA SUVINIL, CORAL E METALATEX, INCLUSIVE UMA DEMÃO DE LIQUIDO SELADOR ACRÍLICO, REFERÊNCIA SUVINIL, CORAL OU METALATEX OU EQUIVALENTE</v>
      </c>
      <c r="F1212" s="56" t="str">
        <f t="shared" si="91"/>
        <v>M2</v>
      </c>
      <c r="G1212">
        <f t="shared" si="92"/>
        <v>32.659999999999997</v>
      </c>
      <c r="H1212">
        <f t="shared" si="93"/>
        <v>24.51</v>
      </c>
      <c r="I1212">
        <f t="shared" si="94"/>
        <v>24.51</v>
      </c>
    </row>
    <row r="1213" spans="1:9" ht="105">
      <c r="A1213" s="385">
        <v>190204</v>
      </c>
      <c r="B1213" s="247" t="s">
        <v>34244</v>
      </c>
      <c r="C1213" s="227" t="s">
        <v>110</v>
      </c>
      <c r="D1213" s="629">
        <v>31.54</v>
      </c>
      <c r="E1213" s="56" t="str">
        <f t="shared" si="90"/>
        <v>PINTURA SOBRE COBOGÓS DE CONCRETO, APLICAÇÃO MANUAL, COM DUAS DEMÃOS DE TINTA LÁTEX ACRÍLICO PREMIUM, REFERÊNCIA SUVINIL, CORAL E METALATEX, INCLUSIVE UMA DEMÃO DE LIQUIDO SELADOR ACRÍLICO, REFERÊNCIA SUVINIL, CORAL OU METALATEX OU EQUIVALENTE</v>
      </c>
      <c r="F1213" s="56" t="str">
        <f t="shared" si="91"/>
        <v>M2</v>
      </c>
      <c r="G1213">
        <f t="shared" si="92"/>
        <v>42.03</v>
      </c>
      <c r="H1213">
        <f t="shared" si="93"/>
        <v>31.54</v>
      </c>
      <c r="I1213">
        <f t="shared" si="94"/>
        <v>31.54</v>
      </c>
    </row>
    <row r="1214" spans="1:9" ht="30">
      <c r="A1214" s="385">
        <v>190205</v>
      </c>
      <c r="B1214" s="247" t="s">
        <v>34245</v>
      </c>
      <c r="C1214" s="227" t="s">
        <v>110</v>
      </c>
      <c r="D1214" s="629">
        <v>11.94</v>
      </c>
      <c r="E1214" s="56" t="str">
        <f t="shared" si="90"/>
        <v>PINTURA A CAL DE MEIO-FIO (TIPO A CAIAÇÃO), APLICAÇÃO MANUAL, A TRÊS DEMÃOS</v>
      </c>
      <c r="F1214" s="56" t="str">
        <f t="shared" si="91"/>
        <v>M2</v>
      </c>
      <c r="G1214">
        <f t="shared" si="92"/>
        <v>15.91</v>
      </c>
      <c r="H1214">
        <f t="shared" si="93"/>
        <v>11.94</v>
      </c>
      <c r="I1214">
        <f t="shared" si="94"/>
        <v>11.94</v>
      </c>
    </row>
    <row r="1215" spans="1:9" ht="105">
      <c r="A1215" s="385">
        <v>190211</v>
      </c>
      <c r="B1215" s="247" t="s">
        <v>34246</v>
      </c>
      <c r="C1215" s="227" t="s">
        <v>110</v>
      </c>
      <c r="D1215" s="629">
        <v>21.5</v>
      </c>
      <c r="E1215" s="56" t="str">
        <f t="shared" si="90"/>
        <v>PINTURA SOBRE CONCRETO OU BLOCOS DE CONCRETO, APLICAÇÃO MANUAL, COM DUAS DEMÃOS DE TINTA LÁTEX PVA PREMIUM, REFERÊNCIA SUVINIL, CORAL E METALATEX, INCLUSIVE UMA DEMÃO DE LIQUIDO SELADOR PVA, REFERÊNCIA SUVINIL, CORAL OU METALATEX OU EQUIVALENTE</v>
      </c>
      <c r="F1215" s="56" t="str">
        <f t="shared" si="91"/>
        <v>M2</v>
      </c>
      <c r="G1215">
        <f t="shared" si="92"/>
        <v>28.65</v>
      </c>
      <c r="H1215">
        <f t="shared" si="93"/>
        <v>21.5</v>
      </c>
      <c r="I1215">
        <f t="shared" si="94"/>
        <v>21.5</v>
      </c>
    </row>
    <row r="1216" spans="1:9">
      <c r="A1216" s="385">
        <v>1903</v>
      </c>
      <c r="B1216" s="247" t="s">
        <v>1830</v>
      </c>
      <c r="C1216" s="227"/>
      <c r="D1216" s="629"/>
      <c r="E1216" s="56" t="str">
        <f t="shared" si="90"/>
        <v>SOBRE MADEIRA</v>
      </c>
      <c r="F1216" s="56" t="str">
        <f t="shared" si="91"/>
        <v/>
      </c>
      <c r="G1216">
        <f t="shared" si="92"/>
        <v>0</v>
      </c>
      <c r="H1216">
        <f t="shared" si="93"/>
        <v>0</v>
      </c>
      <c r="I1216">
        <f t="shared" si="94"/>
        <v>0</v>
      </c>
    </row>
    <row r="1217" spans="1:9" ht="105">
      <c r="A1217" s="385">
        <v>190301</v>
      </c>
      <c r="B1217" s="247" t="s">
        <v>34247</v>
      </c>
      <c r="C1217" s="227" t="s">
        <v>110</v>
      </c>
      <c r="D1217" s="629">
        <v>49.44</v>
      </c>
      <c r="E1217" s="56" t="str">
        <f t="shared" ref="E1217:E1266" si="95">UPPER(B1217)</f>
        <v>EMASSAMENTO DE ESQUADRIAS E ELEMENTOS DE MADEIRA, COM DUAS DEMÃOS DE MASSA À BASE ÁGUA, REFERÊNCIA SUVINIL, CORAL, SHERWIN WILLIAMS OU EQUIVALENTE, INCLUSIVE UMA DEMÃO DE FUNDO NIVELADOR ALQUÍDICO BRANCO, REFERÊNCIA SUVINIL, CORAL OU METALATEX OU EQUIVALENTE</v>
      </c>
      <c r="F1217" s="56" t="str">
        <f t="shared" ref="F1217:F1266" si="96">UPPER(C1217)</f>
        <v>M2</v>
      </c>
      <c r="G1217">
        <f t="shared" si="92"/>
        <v>65.88</v>
      </c>
      <c r="H1217">
        <f t="shared" si="93"/>
        <v>49.44</v>
      </c>
      <c r="I1217">
        <f t="shared" si="94"/>
        <v>49.44</v>
      </c>
    </row>
    <row r="1218" spans="1:9" ht="105">
      <c r="A1218" s="385">
        <v>190302</v>
      </c>
      <c r="B1218" s="247" t="s">
        <v>34248</v>
      </c>
      <c r="C1218" s="227" t="s">
        <v>110</v>
      </c>
      <c r="D1218" s="629">
        <v>45.01</v>
      </c>
      <c r="E1218" s="56" t="str">
        <f t="shared" si="95"/>
        <v>PINTURA DE ESQUADRIAS E ELEMENTOS DE MADEIRA, APLICAÇÃO MANUAL, COM DUAS DEMÃOS DE TINTA ESMALTE SINTÉTICO REFERÊNCIA SUVINIL, CORAL OU METALATEX, INCLUSIVE FUNDO BRANCO NIVELADOR, REFERÊNCIA SUVINIL, CORAL E METALATEX OU EQUIVALENTE</v>
      </c>
      <c r="F1218" s="56" t="str">
        <f t="shared" si="96"/>
        <v>M2</v>
      </c>
      <c r="G1218">
        <f t="shared" si="92"/>
        <v>59.98</v>
      </c>
      <c r="H1218">
        <f t="shared" si="93"/>
        <v>45.01</v>
      </c>
      <c r="I1218">
        <f t="shared" si="94"/>
        <v>45.01</v>
      </c>
    </row>
    <row r="1219" spans="1:9" ht="75">
      <c r="A1219" s="385">
        <v>190303</v>
      </c>
      <c r="B1219" s="247" t="s">
        <v>34249</v>
      </c>
      <c r="C1219" s="227" t="s">
        <v>110</v>
      </c>
      <c r="D1219" s="629">
        <v>28.63</v>
      </c>
      <c r="E1219" s="56" t="str">
        <f t="shared" si="95"/>
        <v>PINTURA DE ESQUADRIAS E ELEMENTOS DE MADEIRA, APLICAÇÃO MANUAL, COM TRÊS DEMÃO DE VERNIZ BRILHANTE INCOLOR, LINHA PREMIUM COPAL, REFERÊNCIA SUVINIL, EUCATEX, MONTANA OU EQUIVALENTE</v>
      </c>
      <c r="F1219" s="56" t="str">
        <f t="shared" si="96"/>
        <v>M2</v>
      </c>
      <c r="G1219">
        <f t="shared" si="92"/>
        <v>38.15</v>
      </c>
      <c r="H1219">
        <f t="shared" si="93"/>
        <v>28.63</v>
      </c>
      <c r="I1219">
        <f t="shared" si="94"/>
        <v>28.63</v>
      </c>
    </row>
    <row r="1220" spans="1:9" ht="75">
      <c r="A1220" s="385">
        <v>190306</v>
      </c>
      <c r="B1220" s="247" t="s">
        <v>34250</v>
      </c>
      <c r="C1220" s="227" t="s">
        <v>110</v>
      </c>
      <c r="D1220" s="629">
        <v>24.51</v>
      </c>
      <c r="E1220" s="56" t="str">
        <f t="shared" si="95"/>
        <v>PINTURA DE ESQUADRIAS E ELEMENTOS DE MADEIRA, APLICAÇÃO MANUAL, COM TRÊS DEMÃOS DE VERNIZ FOSCO INCOLOR, LINHA TRIPLA PROTEÇÃO PREMIUM, REFERÊNCIA SUVINIL, CORAL, METALATEX OU EQUIVALENTE</v>
      </c>
      <c r="F1220" s="56" t="str">
        <f t="shared" si="96"/>
        <v>M2</v>
      </c>
      <c r="G1220">
        <f t="shared" si="92"/>
        <v>32.659999999999997</v>
      </c>
      <c r="H1220">
        <f t="shared" si="93"/>
        <v>24.51</v>
      </c>
      <c r="I1220">
        <f t="shared" si="94"/>
        <v>24.51</v>
      </c>
    </row>
    <row r="1221" spans="1:9" ht="60">
      <c r="A1221" s="385">
        <v>190307</v>
      </c>
      <c r="B1221" s="247" t="s">
        <v>34251</v>
      </c>
      <c r="C1221" s="227" t="s">
        <v>110</v>
      </c>
      <c r="D1221" s="629">
        <v>28.18</v>
      </c>
      <c r="E1221" s="56" t="str">
        <f t="shared" si="95"/>
        <v>PINTURA FUNDO NIVELADOR ALQUÍDICO BRANCO, APLICADA A ROLO, PINCEL OU TRINCHA, EM MADEIRA, A UMA DEMÃO, REFERÊNCIA SUVINIL, CORAL OU EQUIVALENTE</v>
      </c>
      <c r="F1221" s="56" t="str">
        <f t="shared" si="96"/>
        <v>M2</v>
      </c>
      <c r="G1221">
        <f t="shared" si="92"/>
        <v>37.549999999999997</v>
      </c>
      <c r="H1221">
        <f t="shared" si="93"/>
        <v>28.18</v>
      </c>
      <c r="I1221">
        <f t="shared" si="94"/>
        <v>28.18</v>
      </c>
    </row>
    <row r="1222" spans="1:9">
      <c r="A1222" s="385">
        <v>1904</v>
      </c>
      <c r="B1222" s="247" t="s">
        <v>1831</v>
      </c>
      <c r="C1222" s="227"/>
      <c r="D1222" s="629"/>
      <c r="E1222" s="56" t="str">
        <f t="shared" si="95"/>
        <v>SOBRE METAL</v>
      </c>
      <c r="F1222" s="56" t="str">
        <f t="shared" si="96"/>
        <v/>
      </c>
      <c r="G1222">
        <f t="shared" si="92"/>
        <v>0</v>
      </c>
      <c r="H1222">
        <f t="shared" si="93"/>
        <v>0</v>
      </c>
      <c r="I1222">
        <f t="shared" si="94"/>
        <v>0</v>
      </c>
    </row>
    <row r="1223" spans="1:9" ht="75">
      <c r="A1223" s="385">
        <v>190417</v>
      </c>
      <c r="B1223" s="247" t="s">
        <v>34252</v>
      </c>
      <c r="C1223" s="227" t="s">
        <v>110</v>
      </c>
      <c r="D1223" s="629">
        <v>45.67</v>
      </c>
      <c r="E1223" s="56" t="str">
        <f t="shared" si="95"/>
        <v>PINTURA SOBRE METAL, APLICAÇÃO MANUAL, COM DUAS DEMÃOS DE TINTA ESMALTE SINTÉTICO, REFERÊNCIA SUVINIL, CORAL OU METALATEX, INCLUSIVE UMA DEMÃO DE FUNDO ANTICORROSIVO</v>
      </c>
      <c r="F1223" s="56" t="str">
        <f t="shared" si="96"/>
        <v>M2</v>
      </c>
      <c r="G1223">
        <f t="shared" si="92"/>
        <v>60.86</v>
      </c>
      <c r="H1223">
        <f t="shared" si="93"/>
        <v>45.67</v>
      </c>
      <c r="I1223">
        <f t="shared" si="94"/>
        <v>45.67</v>
      </c>
    </row>
    <row r="1224" spans="1:9" ht="45">
      <c r="A1224" s="384">
        <v>190418</v>
      </c>
      <c r="B1224" s="246" t="s">
        <v>1832</v>
      </c>
      <c r="C1224" s="227" t="s">
        <v>110</v>
      </c>
      <c r="D1224" s="247">
        <v>43.14</v>
      </c>
      <c r="E1224" s="56" t="str">
        <f t="shared" si="95"/>
        <v>PINTURA DE SUPERFÍCIE METÁLICA COM UMA DEMÃO DE PRIMER EPOXI E DUAS DEMÃOS DE TINTA À BASE DE EPOXI</v>
      </c>
      <c r="F1224" s="56" t="str">
        <f t="shared" si="96"/>
        <v>M2</v>
      </c>
      <c r="G1224">
        <f t="shared" ref="G1224:G1246" si="97">ROUND(H1224*(1+$G$1),2)</f>
        <v>57.48</v>
      </c>
      <c r="H1224">
        <f t="shared" ref="H1224:H1246" si="98">I1224</f>
        <v>43.14</v>
      </c>
      <c r="I1224">
        <f t="shared" ref="I1224:I1246" si="99">ROUND(D1224/(1+$E$1),2)</f>
        <v>43.14</v>
      </c>
    </row>
    <row r="1225" spans="1:9">
      <c r="A1225" s="385">
        <v>1905</v>
      </c>
      <c r="B1225" s="247" t="s">
        <v>1833</v>
      </c>
      <c r="C1225" s="227"/>
      <c r="D1225" s="629"/>
      <c r="E1225" s="56" t="str">
        <f t="shared" si="95"/>
        <v>SOBRE ELEMENTOS ESPECIAIS</v>
      </c>
      <c r="F1225" s="56" t="str">
        <f t="shared" si="96"/>
        <v/>
      </c>
      <c r="G1225">
        <f t="shared" si="97"/>
        <v>0</v>
      </c>
      <c r="H1225">
        <f t="shared" si="98"/>
        <v>0</v>
      </c>
      <c r="I1225">
        <f t="shared" si="99"/>
        <v>0</v>
      </c>
    </row>
    <row r="1226" spans="1:9" ht="90">
      <c r="A1226" s="385">
        <v>190501</v>
      </c>
      <c r="B1226" s="247" t="s">
        <v>34253</v>
      </c>
      <c r="C1226" s="227" t="s">
        <v>115</v>
      </c>
      <c r="D1226" s="629">
        <v>5.49</v>
      </c>
      <c r="E1226" s="56" t="str">
        <f t="shared" si="95"/>
        <v>PINTURA DE LETRAS EM CHAPAS DE FERRO, DIMENSÕES 20X30CM, APLICAÇÃO MANUAL, COM DUAS DEMÃOS DE TINTA ESMALTE SINTÉTICO, REFERÊNCIA SUVINIL, CORAL, METALATEX OU EQUIVALENTE, INCLUSIVE UMA DEMÃO DE FUNDO ANTI-CORROSIVO</v>
      </c>
      <c r="F1226" s="56" t="str">
        <f t="shared" si="96"/>
        <v>UND</v>
      </c>
      <c r="G1226">
        <f t="shared" si="97"/>
        <v>7.32</v>
      </c>
      <c r="H1226">
        <f t="shared" si="98"/>
        <v>5.49</v>
      </c>
      <c r="I1226">
        <f t="shared" si="99"/>
        <v>5.49</v>
      </c>
    </row>
    <row r="1227" spans="1:9">
      <c r="A1227" s="385">
        <v>1906</v>
      </c>
      <c r="B1227" s="247" t="s">
        <v>1834</v>
      </c>
      <c r="C1227" s="227"/>
      <c r="D1227" s="629"/>
      <c r="E1227" s="56" t="str">
        <f t="shared" si="95"/>
        <v>SOBRE PISOS</v>
      </c>
      <c r="F1227" s="56" t="str">
        <f t="shared" si="96"/>
        <v/>
      </c>
      <c r="G1227">
        <f t="shared" si="97"/>
        <v>0</v>
      </c>
      <c r="H1227">
        <f t="shared" si="98"/>
        <v>0</v>
      </c>
      <c r="I1227">
        <f t="shared" si="99"/>
        <v>0</v>
      </c>
    </row>
    <row r="1228" spans="1:9" ht="75">
      <c r="A1228" s="385">
        <v>190601</v>
      </c>
      <c r="B1228" s="247" t="s">
        <v>34254</v>
      </c>
      <c r="C1228" s="227" t="s">
        <v>112</v>
      </c>
      <c r="D1228" s="629">
        <v>9.26</v>
      </c>
      <c r="E1228" s="56" t="str">
        <f t="shared" si="95"/>
        <v>PINTURA SOBRE PISO, APLICAÇÃO MANUAL, PARA EXECUÇÃO DE FAIXA DEMARCATÓRIA L=5CM, COM TRÊS DEMÃOS DE TINTA À BASE DE EPÓXI, MARCAS DE REFERÊNCIA SUVINIL, CORAL OU METALATEX OU EQUIVALENTE</v>
      </c>
      <c r="F1228" s="56" t="str">
        <f t="shared" si="96"/>
        <v>M</v>
      </c>
      <c r="G1228">
        <f t="shared" si="97"/>
        <v>12.34</v>
      </c>
      <c r="H1228">
        <f t="shared" si="98"/>
        <v>9.26</v>
      </c>
      <c r="I1228">
        <f t="shared" si="99"/>
        <v>9.26</v>
      </c>
    </row>
    <row r="1229" spans="1:9" ht="75">
      <c r="A1229" s="385">
        <v>190602</v>
      </c>
      <c r="B1229" s="247" t="s">
        <v>34255</v>
      </c>
      <c r="C1229" s="227" t="s">
        <v>110</v>
      </c>
      <c r="D1229" s="629">
        <v>18.41</v>
      </c>
      <c r="E1229" s="56" t="str">
        <f t="shared" si="95"/>
        <v>PINTURA SOBRE PISO, APLICAÇÃO MANUAL, COM DUAS DEMÃOS DE TINTA À BASE DE RESINAS ACRÍLICAS, MARCAS DE REFERÊNCIA SUVINIL, CORAL, SHERWIN WILLIAMS NOVACOR, METALATEX OU EQUIVALENTE</v>
      </c>
      <c r="F1229" s="56" t="str">
        <f t="shared" si="96"/>
        <v>M2</v>
      </c>
      <c r="G1229">
        <f t="shared" si="97"/>
        <v>24.53</v>
      </c>
      <c r="H1229">
        <f t="shared" si="98"/>
        <v>18.41</v>
      </c>
      <c r="I1229">
        <f t="shared" si="99"/>
        <v>18.41</v>
      </c>
    </row>
    <row r="1230" spans="1:9" ht="45">
      <c r="A1230" s="385">
        <v>190603</v>
      </c>
      <c r="B1230" s="247" t="s">
        <v>12273</v>
      </c>
      <c r="C1230" s="227" t="s">
        <v>110</v>
      </c>
      <c r="D1230" s="629">
        <v>21.41</v>
      </c>
      <c r="E1230" s="56" t="str">
        <f t="shared" si="95"/>
        <v>PINTURA SOBRE PISOS, MARCAS DE REFERÊNCIA NOVACOR, CORAL OU SUVINIL, A DUAS DEMÃOS, LINHA PREMIUM</v>
      </c>
      <c r="F1230" s="56" t="str">
        <f t="shared" si="96"/>
        <v>M2</v>
      </c>
      <c r="G1230">
        <f>ROUND(H1230*(1+$G$1),2)</f>
        <v>28.53</v>
      </c>
      <c r="H1230">
        <f t="shared" si="98"/>
        <v>21.41</v>
      </c>
      <c r="I1230">
        <f t="shared" si="99"/>
        <v>21.41</v>
      </c>
    </row>
    <row r="1231" spans="1:9" ht="75">
      <c r="A1231" s="385">
        <v>190604</v>
      </c>
      <c r="B1231" s="247" t="s">
        <v>34256</v>
      </c>
      <c r="C1231" s="227" t="s">
        <v>112</v>
      </c>
      <c r="D1231" s="629">
        <v>10.25</v>
      </c>
      <c r="E1231" s="56" t="str">
        <f t="shared" si="95"/>
        <v>PINTURA SOBRE PISO, APLICAÇÃO MANUAL, PARA EXECUÇÃO DE FAIXA DEMARCATÓRIA L=8CM, COM TRÊS DEMÃOS DE TINTA À BASE DE EPÓXI, MARCAS DE REFERÊNCIA SUVINIL, CORAL OU METALATEX OU EQUIVALENTE</v>
      </c>
      <c r="F1231" s="56" t="str">
        <f t="shared" si="96"/>
        <v>M</v>
      </c>
      <c r="G1231">
        <f t="shared" si="97"/>
        <v>13.66</v>
      </c>
      <c r="H1231">
        <f t="shared" si="98"/>
        <v>10.25</v>
      </c>
      <c r="I1231">
        <f t="shared" si="99"/>
        <v>10.25</v>
      </c>
    </row>
    <row r="1232" spans="1:9" ht="75">
      <c r="A1232" s="385">
        <v>190605</v>
      </c>
      <c r="B1232" s="247" t="s">
        <v>17265</v>
      </c>
      <c r="C1232" s="227" t="s">
        <v>110</v>
      </c>
      <c r="D1232" s="629">
        <v>56.27</v>
      </c>
      <c r="E1232" s="56" t="str">
        <f t="shared" si="95"/>
        <v>APLICAÇÃO DE TINTA EPÓXI DE ALTA ESPESSURA SEMIBRILHANTE SOBRE PISO DE CONCRETO A TRÊS DEMÃOS, INCLUSIVE SELADOR EPÓXI A UMA DEMÃO - REF. INTERGARD 2005 E 2001 - INTERNACIONAL OU EQUIVALENTE</v>
      </c>
      <c r="F1232" s="56" t="str">
        <f t="shared" si="96"/>
        <v>M2</v>
      </c>
      <c r="G1232">
        <f t="shared" si="97"/>
        <v>74.98</v>
      </c>
      <c r="H1232">
        <f t="shared" si="98"/>
        <v>56.27</v>
      </c>
      <c r="I1232">
        <f t="shared" si="99"/>
        <v>56.27</v>
      </c>
    </row>
    <row r="1233" spans="1:9">
      <c r="A1233" s="385">
        <v>20</v>
      </c>
      <c r="B1233" s="247" t="s">
        <v>1835</v>
      </c>
      <c r="C1233" s="227"/>
      <c r="D1233" s="629"/>
      <c r="E1233" s="56" t="str">
        <f t="shared" si="95"/>
        <v>SERVIÇOS COMPLEMENTARES EXTERNOS</v>
      </c>
      <c r="F1233" s="56" t="str">
        <f t="shared" si="96"/>
        <v/>
      </c>
      <c r="G1233">
        <f t="shared" si="97"/>
        <v>0</v>
      </c>
      <c r="H1233">
        <f t="shared" si="98"/>
        <v>0</v>
      </c>
      <c r="I1233">
        <f t="shared" si="99"/>
        <v>0</v>
      </c>
    </row>
    <row r="1234" spans="1:9">
      <c r="A1234" s="385">
        <v>2001</v>
      </c>
      <c r="B1234" s="247" t="s">
        <v>56</v>
      </c>
      <c r="C1234" s="227"/>
      <c r="D1234" s="629"/>
      <c r="E1234" s="56" t="str">
        <f t="shared" si="95"/>
        <v>MUROS E FECHAMENTOS</v>
      </c>
      <c r="F1234" s="56" t="str">
        <f t="shared" si="96"/>
        <v/>
      </c>
      <c r="G1234">
        <f t="shared" si="97"/>
        <v>0</v>
      </c>
      <c r="H1234">
        <f t="shared" si="98"/>
        <v>0</v>
      </c>
      <c r="I1234">
        <f t="shared" si="99"/>
        <v>0</v>
      </c>
    </row>
    <row r="1235" spans="1:9" ht="75">
      <c r="A1235" s="385">
        <v>200101</v>
      </c>
      <c r="B1235" s="247" t="s">
        <v>1836</v>
      </c>
      <c r="C1235" s="227" t="s">
        <v>110</v>
      </c>
      <c r="D1235" s="629">
        <v>256.11</v>
      </c>
      <c r="E1235" s="56" t="str">
        <f t="shared" si="95"/>
        <v>ALAMBRADO C/ TELA LOSANGULAR DE ARAME FIO 12 MALHA 2" REVEST. EM PVC COM TUBO DE FERRO GALVANIZADO VERTICAL DE 2 1/2" E HORIZONTAL DE 1" INCL. PORTÃO, PINTADOS COM ESMALTE SOBRE FUNDO ANTICORROSIVO</v>
      </c>
      <c r="F1235" s="56" t="str">
        <f t="shared" si="96"/>
        <v>M2</v>
      </c>
      <c r="G1235">
        <f t="shared" si="97"/>
        <v>341.27</v>
      </c>
      <c r="H1235">
        <f t="shared" si="98"/>
        <v>256.11</v>
      </c>
      <c r="I1235">
        <f t="shared" si="99"/>
        <v>256.11</v>
      </c>
    </row>
    <row r="1236" spans="1:9" ht="45">
      <c r="A1236" s="385">
        <v>200104</v>
      </c>
      <c r="B1236" s="247" t="s">
        <v>1837</v>
      </c>
      <c r="C1236" s="227" t="s">
        <v>112</v>
      </c>
      <c r="D1236" s="629">
        <v>320.01</v>
      </c>
      <c r="E1236" s="56" t="str">
        <f t="shared" si="95"/>
        <v>CERCA DE MADEIRA COM RIPAS DE 7 X 2 CM, ALTURA DE 1.50 M E CAIBRO DE 8 X 8 CM EM MADEIRA DE LEI ESPAÇADOS A CADA 2.0 M</v>
      </c>
      <c r="F1236" s="56" t="str">
        <f t="shared" si="96"/>
        <v>M</v>
      </c>
      <c r="G1236">
        <f t="shared" si="97"/>
        <v>426.41</v>
      </c>
      <c r="H1236">
        <f t="shared" si="98"/>
        <v>320.01</v>
      </c>
      <c r="I1236">
        <f t="shared" si="99"/>
        <v>320.01</v>
      </c>
    </row>
    <row r="1237" spans="1:9" ht="75">
      <c r="A1237" s="385">
        <v>200105</v>
      </c>
      <c r="B1237" s="247" t="s">
        <v>2061</v>
      </c>
      <c r="C1237" s="227" t="s">
        <v>112</v>
      </c>
      <c r="D1237" s="629">
        <v>242.6</v>
      </c>
      <c r="E1237" s="56" t="str">
        <f t="shared" si="95"/>
        <v>CERCA COM TELA FIO 16 MALHA LOSANGULAR DE 2", FIXADAS C/ GRAMPOS EM PONTALETES DE MADEIRA DE LEI 8X8CM ESPAÇADOS DE 1.5M, COM BASES CONCRETADAS E COM TRÊS FIOS TENSORES DE ARAME GALVANIZADO N.12</v>
      </c>
      <c r="F1237" s="56" t="str">
        <f t="shared" si="96"/>
        <v>M</v>
      </c>
      <c r="G1237">
        <f t="shared" si="97"/>
        <v>323.26</v>
      </c>
      <c r="H1237">
        <f t="shared" si="98"/>
        <v>242.6</v>
      </c>
      <c r="I1237">
        <f t="shared" si="99"/>
        <v>242.6</v>
      </c>
    </row>
    <row r="1238" spans="1:9" ht="60">
      <c r="A1238" s="385">
        <v>200107</v>
      </c>
      <c r="B1238" s="247" t="s">
        <v>2062</v>
      </c>
      <c r="C1238" s="227" t="s">
        <v>112</v>
      </c>
      <c r="D1238" s="629">
        <v>133.29</v>
      </c>
      <c r="E1238" s="56" t="str">
        <f t="shared" si="95"/>
        <v>CERCA COM CINCO FIOS DE ARAME LISO N. 12 FIXADOS COM GRAMPOS EM PONTALETES DE MADEIRA DE LEI DE 8 X 8CM A CADA 2.0 M E ALTURA LIVRE DE 1.6 M</v>
      </c>
      <c r="F1238" s="56" t="str">
        <f t="shared" si="96"/>
        <v>M</v>
      </c>
      <c r="G1238">
        <f t="shared" si="97"/>
        <v>177.61</v>
      </c>
      <c r="H1238">
        <f t="shared" si="98"/>
        <v>133.29</v>
      </c>
      <c r="I1238">
        <f t="shared" si="99"/>
        <v>133.29</v>
      </c>
    </row>
    <row r="1239" spans="1:9" ht="45">
      <c r="A1239" s="385">
        <v>200108</v>
      </c>
      <c r="B1239" s="247" t="s">
        <v>1838</v>
      </c>
      <c r="C1239" s="227" t="s">
        <v>1061</v>
      </c>
      <c r="D1239" s="629">
        <v>1114.9000000000001</v>
      </c>
      <c r="E1239" s="56" t="str">
        <f t="shared" si="95"/>
        <v>MURO DE ARRIMO DE CONCRETO CICLÓPICO COM ATERRO NA PARTE POSTERIOR, INCLUSIVE FORMA DE MADEIRA E DRENO DE BRITA</v>
      </c>
      <c r="F1239" s="56" t="str">
        <f t="shared" si="96"/>
        <v>M3</v>
      </c>
      <c r="G1239">
        <f t="shared" si="97"/>
        <v>1485.6</v>
      </c>
      <c r="H1239">
        <f t="shared" si="98"/>
        <v>1114.9000000000001</v>
      </c>
      <c r="I1239">
        <f t="shared" si="99"/>
        <v>1114.9000000000001</v>
      </c>
    </row>
    <row r="1240" spans="1:9" ht="105">
      <c r="A1240" s="385">
        <v>200120</v>
      </c>
      <c r="B1240" s="247" t="s">
        <v>1839</v>
      </c>
      <c r="C1240" s="227" t="s">
        <v>112</v>
      </c>
      <c r="D1240" s="629">
        <v>251.04</v>
      </c>
      <c r="E1240" s="56" t="str">
        <f t="shared" si="95"/>
        <v>CERCA H=2.30CM, C/TELA LOSANG. ARAME FIO 12 MALHA 2" REVEST. EM PVC COM MOURÃO CURVO DE CONCRETO H=3,20M, SECÇÃO T, FIXADO EMSOLO, A CADA 3M, C/3 FIOS DE ARAME FARPADO NA PARTE CURVA, INCL 3 FIOS TENSORES, CHUMBADORES E SAPATA DE 40X40X50CM</v>
      </c>
      <c r="F1240" s="56" t="str">
        <f t="shared" si="96"/>
        <v>M</v>
      </c>
      <c r="G1240">
        <f t="shared" si="97"/>
        <v>334.51</v>
      </c>
      <c r="H1240">
        <f t="shared" si="98"/>
        <v>251.04</v>
      </c>
      <c r="I1240">
        <f t="shared" si="99"/>
        <v>251.04</v>
      </c>
    </row>
    <row r="1241" spans="1:9" ht="90">
      <c r="A1241" s="385">
        <v>200124</v>
      </c>
      <c r="B1241" s="247" t="s">
        <v>1840</v>
      </c>
      <c r="C1241" s="227" t="s">
        <v>112</v>
      </c>
      <c r="D1241" s="629">
        <v>941.79</v>
      </c>
      <c r="E1241" s="56" t="str">
        <f t="shared" si="95"/>
        <v>MURO DE ALVENARIA DE BLOCOS CERÂMICOS 10X20X20CM, C/ PILARES A CADA 2 M, ESP. 10CM E H=2.5M, REVESTIDO COM CHAPISCO, REBOCO E PINTURA ACRÍLICA A 2 DEMÃOS, INCL. PILARES, CINTAS E SAPATAS, EMPREGANDO ARG. CIMENTO CAL E AREIA</v>
      </c>
      <c r="F1241" s="56" t="str">
        <f t="shared" si="96"/>
        <v>M</v>
      </c>
      <c r="G1241">
        <f t="shared" si="97"/>
        <v>1254.94</v>
      </c>
      <c r="H1241">
        <f t="shared" si="98"/>
        <v>941.79</v>
      </c>
      <c r="I1241">
        <f t="shared" si="99"/>
        <v>941.79</v>
      </c>
    </row>
    <row r="1242" spans="1:9" ht="75">
      <c r="A1242" s="385">
        <v>200128</v>
      </c>
      <c r="B1242" s="247" t="s">
        <v>1841</v>
      </c>
      <c r="C1242" s="227" t="s">
        <v>110</v>
      </c>
      <c r="D1242" s="629">
        <v>285.5</v>
      </c>
      <c r="E1242" s="56" t="str">
        <f t="shared" si="95"/>
        <v>ALAMBRADO SOBRE MURO EXISTENTE, EXECUTADO EM TELA FIO 12 MALHA 3", COM 02 FIOS TENSORES, FIXADOS EM TUBOS DE FG 11/2" COLOCADOS A CADA 3M (H DO ALAMBRADO =1,5M), INLCUSIVE CHUMBAMENTO NO MURO</v>
      </c>
      <c r="F1242" s="56" t="str">
        <f t="shared" si="96"/>
        <v>M2</v>
      </c>
      <c r="G1242">
        <f t="shared" si="97"/>
        <v>380.43</v>
      </c>
      <c r="H1242">
        <f t="shared" si="98"/>
        <v>285.5</v>
      </c>
      <c r="I1242" s="14">
        <f t="shared" si="99"/>
        <v>285.5</v>
      </c>
    </row>
    <row r="1243" spans="1:9" ht="60">
      <c r="A1243" s="385">
        <v>200129</v>
      </c>
      <c r="B1243" s="247" t="s">
        <v>1842</v>
      </c>
      <c r="C1243" s="227" t="s">
        <v>112</v>
      </c>
      <c r="D1243" s="629">
        <v>120.39</v>
      </c>
      <c r="E1243" s="56" t="str">
        <f t="shared" si="95"/>
        <v>CERCA COM MOURÃO DE CONCRETO RETO H=2.5, BASE QUADRADA 10X10CM, FIXADO EM SOLO A CADA 3.0M, COM 10 FIOS DE ARAME GALVANIZADO LISO Nº 10</v>
      </c>
      <c r="F1243" s="56" t="str">
        <f t="shared" si="96"/>
        <v>M</v>
      </c>
      <c r="G1243">
        <f t="shared" si="97"/>
        <v>160.41999999999999</v>
      </c>
      <c r="H1243">
        <f t="shared" si="98"/>
        <v>120.39</v>
      </c>
      <c r="I1243">
        <f t="shared" si="99"/>
        <v>120.39</v>
      </c>
    </row>
    <row r="1244" spans="1:9" ht="60">
      <c r="A1244" s="385">
        <v>200130</v>
      </c>
      <c r="B1244" s="247" t="s">
        <v>1843</v>
      </c>
      <c r="C1244" s="227" t="s">
        <v>112</v>
      </c>
      <c r="D1244" s="629">
        <v>978.06</v>
      </c>
      <c r="E1244" s="56" t="str">
        <f t="shared" si="95"/>
        <v>GRADIL H = 1.90M PADRÃO SEDU EM TUDO DE FG 2" E BARRA CHATA DE 11/2"X1/4", PARA FIXAÇÃO SOBRE MURETA CONFORME PROJETO, EXCLUSIVE A MURETA.</v>
      </c>
      <c r="F1244" s="56" t="str">
        <f t="shared" si="96"/>
        <v>M</v>
      </c>
      <c r="G1244">
        <f t="shared" si="97"/>
        <v>1303.26</v>
      </c>
      <c r="H1244">
        <f t="shared" si="98"/>
        <v>978.06</v>
      </c>
      <c r="I1244">
        <f t="shared" si="99"/>
        <v>978.06</v>
      </c>
    </row>
    <row r="1245" spans="1:9" ht="60">
      <c r="A1245" s="385">
        <v>200131</v>
      </c>
      <c r="B1245" s="247" t="s">
        <v>1844</v>
      </c>
      <c r="C1245" s="227" t="s">
        <v>112</v>
      </c>
      <c r="D1245" s="629">
        <v>1760.47</v>
      </c>
      <c r="E1245" s="56" t="str">
        <f t="shared" si="95"/>
        <v>GRADIL H = 1.90M PADRÃO SEDU EM TUBO DE FG 31/2" E BARRA CHATA DE 2"X1/4" PARA FIXAÇÃO SOBRE MURETA CONFORME PROJETO, EXCLUSIVE A MURETA.</v>
      </c>
      <c r="F1245" s="56" t="str">
        <f t="shared" si="96"/>
        <v>M</v>
      </c>
      <c r="G1245">
        <f t="shared" si="97"/>
        <v>2345.83</v>
      </c>
      <c r="H1245">
        <f t="shared" si="98"/>
        <v>1760.47</v>
      </c>
      <c r="I1245">
        <f t="shared" si="99"/>
        <v>1760.47</v>
      </c>
    </row>
    <row r="1246" spans="1:9">
      <c r="A1246" s="619">
        <v>2002</v>
      </c>
      <c r="B1246" s="623" t="s">
        <v>51</v>
      </c>
      <c r="C1246" s="620"/>
      <c r="D1246" s="630"/>
      <c r="E1246" s="56" t="str">
        <f t="shared" si="95"/>
        <v>PAVIMENTAÇÃO</v>
      </c>
      <c r="F1246" s="56" t="str">
        <f t="shared" si="96"/>
        <v/>
      </c>
      <c r="G1246" s="14">
        <f t="shared" si="97"/>
        <v>0</v>
      </c>
      <c r="H1246">
        <f t="shared" si="98"/>
        <v>0</v>
      </c>
      <c r="I1246">
        <f t="shared" si="99"/>
        <v>0</v>
      </c>
    </row>
    <row r="1247" spans="1:9" s="58" customFormat="1" ht="60">
      <c r="A1247" s="626">
        <v>200202</v>
      </c>
      <c r="B1247" s="133" t="s">
        <v>1845</v>
      </c>
      <c r="C1247" s="621" t="s">
        <v>112</v>
      </c>
      <c r="D1247" s="133">
        <v>60.68</v>
      </c>
      <c r="E1247" s="58" t="str">
        <f t="shared" si="95"/>
        <v>MEIO-FIO DE CONCRETO PRÉ-MOLDADO COM DIMENSÕES DE 15X12X30X100 CM , REJUNTADOS COM ARGAMASSA DE CIMENTO E AREIA NO TRAÇO 1:3</v>
      </c>
      <c r="F1247" s="58" t="str">
        <f t="shared" si="96"/>
        <v>M</v>
      </c>
      <c r="G1247" s="58">
        <f t="shared" ref="G1247:G1266" si="100">D1247</f>
        <v>60.68</v>
      </c>
      <c r="H1247" s="58">
        <f t="shared" ref="H1247:H1266" si="101">ROUND(G1247/(1+$E$1),2)</f>
        <v>60.68</v>
      </c>
    </row>
    <row r="1248" spans="1:9" s="58" customFormat="1" ht="90">
      <c r="A1248" s="626">
        <v>200206</v>
      </c>
      <c r="B1248" s="133" t="s">
        <v>34257</v>
      </c>
      <c r="C1248" s="621" t="s">
        <v>110</v>
      </c>
      <c r="D1248" s="133">
        <v>97.65</v>
      </c>
      <c r="E1248" s="58" t="str">
        <f t="shared" si="95"/>
        <v>BLOCOS PRÉ-MOLDADOS DE CONCRETO INTERTRAVADOS TIPO PAVI-S OU EQUIVALENTE, ESPESSURA DE 8 CM E RESISTÊNCIA A COMPRESSÃO MÍNIMA DE 35MPA, ASSENTADOS SOBRE COLCHÃO DE PÓ DE PEDRA NA ESPESSURA DE 10 CM</v>
      </c>
      <c r="F1248" s="58" t="str">
        <f t="shared" si="96"/>
        <v>M2</v>
      </c>
      <c r="G1248" s="58">
        <f t="shared" si="100"/>
        <v>97.65</v>
      </c>
      <c r="H1248" s="58">
        <f t="shared" si="101"/>
        <v>97.65</v>
      </c>
    </row>
    <row r="1249" spans="1:8" s="58" customFormat="1" ht="60">
      <c r="A1249" s="626">
        <v>200209</v>
      </c>
      <c r="B1249" s="133" t="s">
        <v>1846</v>
      </c>
      <c r="C1249" s="621" t="s">
        <v>110</v>
      </c>
      <c r="D1249" s="133">
        <v>150.77000000000001</v>
      </c>
      <c r="E1249" s="58" t="str">
        <f t="shared" si="95"/>
        <v>PASSEIO DE CIMENTADO CAMURÇADO COM ARGAMASSA DE CIMENTO E AREIA NO TRAÇO 1:3 ESP. 1.5CM, E LASTRO DE CONCRETO COM 8CM DE ESPESSURA, INCLUSIVE PREPARO DE CAIXA</v>
      </c>
      <c r="F1249" s="58" t="str">
        <f t="shared" si="96"/>
        <v>M2</v>
      </c>
      <c r="G1249" s="58">
        <f t="shared" si="100"/>
        <v>150.77000000000001</v>
      </c>
      <c r="H1249" s="58">
        <f t="shared" si="101"/>
        <v>150.77000000000001</v>
      </c>
    </row>
    <row r="1250" spans="1:8" s="58" customFormat="1" ht="75">
      <c r="A1250" s="626">
        <v>200214</v>
      </c>
      <c r="B1250" s="133" t="s">
        <v>1847</v>
      </c>
      <c r="C1250" s="621" t="s">
        <v>110</v>
      </c>
      <c r="D1250" s="133">
        <v>121.65</v>
      </c>
      <c r="E1250" s="58" t="str">
        <f t="shared" si="95"/>
        <v>BLOCOS PRÉ-MOLDADOS DE CONCRETO TIPO PAVI-S OU EQUIVALENTE, ESPESSURA 10 CM E RESISTÊNCIA A COMPRESSÃO MÍNIMA DE 35MPA, ASSENTADOS SOBRE COLCHÃO DE PÓ DE PEDRA NA ESPESSURA DE 10 CM</v>
      </c>
      <c r="F1250" s="58" t="str">
        <f t="shared" si="96"/>
        <v>M2</v>
      </c>
      <c r="G1250" s="58">
        <f t="shared" si="100"/>
        <v>121.65</v>
      </c>
      <c r="H1250" s="58">
        <f t="shared" si="101"/>
        <v>121.65</v>
      </c>
    </row>
    <row r="1251" spans="1:8" s="58" customFormat="1" ht="30">
      <c r="A1251" s="626">
        <v>200223</v>
      </c>
      <c r="B1251" s="133" t="s">
        <v>1848</v>
      </c>
      <c r="C1251" s="621" t="s">
        <v>1061</v>
      </c>
      <c r="D1251" s="133">
        <v>286.76</v>
      </c>
      <c r="E1251" s="58" t="str">
        <f t="shared" si="95"/>
        <v>EXECUÇÃO DE LASTRO DE BRITA Nº 02 SOB PASSEIOS E CICLOVIAS, INCL. ESCAVAÇÃO</v>
      </c>
      <c r="F1251" s="58" t="str">
        <f t="shared" si="96"/>
        <v>M3</v>
      </c>
      <c r="G1251" s="58">
        <f t="shared" si="100"/>
        <v>286.76</v>
      </c>
      <c r="H1251" s="58">
        <f t="shared" si="101"/>
        <v>286.76</v>
      </c>
    </row>
    <row r="1252" spans="1:8" s="58" customFormat="1" ht="60">
      <c r="A1252" s="626">
        <v>200229</v>
      </c>
      <c r="B1252" s="133" t="s">
        <v>1849</v>
      </c>
      <c r="C1252" s="621" t="s">
        <v>112</v>
      </c>
      <c r="D1252" s="133">
        <v>83.56</v>
      </c>
      <c r="E1252" s="58" t="str">
        <f t="shared" si="95"/>
        <v>MEIO-FIO DE CONCRETO MOLDADO IN-LOCO COM FORMAS DE CHAPA COMPENSADA RESINADA 6MM, NAS DIMENSÕES 10 X 30 CM, INCL. ESCAVAÇÃO, REATERRO E BOTA-FORA</v>
      </c>
      <c r="F1252" s="58" t="str">
        <f t="shared" si="96"/>
        <v>M</v>
      </c>
      <c r="G1252" s="58">
        <f t="shared" si="100"/>
        <v>83.56</v>
      </c>
      <c r="H1252" s="58">
        <f t="shared" si="101"/>
        <v>83.56</v>
      </c>
    </row>
    <row r="1253" spans="1:8" s="58" customFormat="1" ht="75">
      <c r="A1253" s="626">
        <v>200237</v>
      </c>
      <c r="B1253" s="133" t="s">
        <v>1850</v>
      </c>
      <c r="C1253" s="621" t="s">
        <v>110</v>
      </c>
      <c r="D1253" s="133">
        <v>85.65</v>
      </c>
      <c r="E1253" s="58" t="str">
        <f t="shared" si="95"/>
        <v>BLOCOS PRÉ-MOLDADOS DE CONCRETO TIPO PAVI-S OU EQUIVALENTE, ESPESSURA DE 6 CM E RESISTÊNCIA A COMPRESSÃO MÍNIMA DE 35MPA, ASSENTADOS SOBRE COLCHÃO DE PÓ DE PEDRA NA ESPESSURA DE 10 CM</v>
      </c>
      <c r="F1253" s="58" t="str">
        <f t="shared" si="96"/>
        <v>M2</v>
      </c>
      <c r="G1253" s="58">
        <f t="shared" si="100"/>
        <v>85.65</v>
      </c>
      <c r="H1253" s="58">
        <f t="shared" si="101"/>
        <v>85.65</v>
      </c>
    </row>
    <row r="1254" spans="1:8" s="58" customFormat="1" ht="75">
      <c r="A1254" s="626">
        <v>200243</v>
      </c>
      <c r="B1254" s="133" t="s">
        <v>1851</v>
      </c>
      <c r="C1254" s="621" t="s">
        <v>112</v>
      </c>
      <c r="D1254" s="133">
        <v>270.18</v>
      </c>
      <c r="E1254" s="58" t="str">
        <f t="shared" si="95"/>
        <v>CANALETA NO PISO EM CONCRETO SIMPLES COM DIMENSÕES INTERNAS DE 20 X 10 CM E GRELHA EM FERRO DIAM. 1/2" A CADA 3 CM FIXADOS EM CANTONEIRA DE 3/4" X 1/8" APOIADA SOBRE REQUADRO EM CANTONEIRA DE 1" X 3/16"</v>
      </c>
      <c r="F1254" s="58" t="str">
        <f t="shared" si="96"/>
        <v>M</v>
      </c>
      <c r="G1254" s="58">
        <f t="shared" si="100"/>
        <v>270.18</v>
      </c>
      <c r="H1254" s="58">
        <f t="shared" si="101"/>
        <v>270.18</v>
      </c>
    </row>
    <row r="1255" spans="1:8" s="58" customFormat="1" ht="75">
      <c r="A1255" s="626">
        <v>200253</v>
      </c>
      <c r="B1255" s="133" t="s">
        <v>1852</v>
      </c>
      <c r="C1255" s="621" t="s">
        <v>110</v>
      </c>
      <c r="D1255" s="133">
        <v>79.95</v>
      </c>
      <c r="E1255" s="58" t="str">
        <f t="shared" si="95"/>
        <v>FORNECIMENTO E ASSENTAMENTO DE LADRILHO HIDRÁULICO PASTILHADO, VERMELHO, DIM. 20X20 CM, ESP. 1.5CM, ASSENTADO COM PASTA DE CIMENTO COLANTE, EXCLUSIVE REGULARIZAÇÃO E LASTRO</v>
      </c>
      <c r="F1255" s="58" t="str">
        <f t="shared" si="96"/>
        <v>M2</v>
      </c>
      <c r="G1255" s="58">
        <f t="shared" si="100"/>
        <v>79.95</v>
      </c>
      <c r="H1255" s="58">
        <f t="shared" si="101"/>
        <v>79.95</v>
      </c>
    </row>
    <row r="1256" spans="1:8" s="58" customFormat="1" ht="75">
      <c r="A1256" s="626">
        <v>200254</v>
      </c>
      <c r="B1256" s="133" t="s">
        <v>1853</v>
      </c>
      <c r="C1256" s="621" t="s">
        <v>110</v>
      </c>
      <c r="D1256" s="133">
        <v>79.95</v>
      </c>
      <c r="E1256" s="58" t="str">
        <f t="shared" si="95"/>
        <v>FORNECIMENTO E ASSENTAMENTO DE LADRILHO HIDRÁULICO RANHURADO, VERMELHO, DIM. 20X20 CM, ESP. 1.5CM, ASSENTADO COM PASTA DE CIMENTO COLANTE, EXCLUSIVE REGULARIZAÇÃO E LASTRO</v>
      </c>
      <c r="F1256" s="58" t="str">
        <f t="shared" si="96"/>
        <v>M2</v>
      </c>
      <c r="G1256" s="58">
        <f t="shared" si="100"/>
        <v>79.95</v>
      </c>
      <c r="H1256" s="58">
        <f t="shared" si="101"/>
        <v>79.95</v>
      </c>
    </row>
    <row r="1257" spans="1:8" s="58" customFormat="1">
      <c r="A1257" s="626">
        <v>2003</v>
      </c>
      <c r="B1257" s="133" t="s">
        <v>58</v>
      </c>
      <c r="C1257" s="621"/>
      <c r="D1257" s="133"/>
      <c r="E1257" s="58" t="str">
        <f t="shared" si="95"/>
        <v>PAISAGISMO</v>
      </c>
      <c r="F1257" s="58" t="str">
        <f t="shared" si="96"/>
        <v/>
      </c>
      <c r="G1257" s="58">
        <f t="shared" si="100"/>
        <v>0</v>
      </c>
      <c r="H1257" s="58">
        <f t="shared" si="101"/>
        <v>0</v>
      </c>
    </row>
    <row r="1258" spans="1:8" s="58" customFormat="1" ht="45">
      <c r="A1258" s="626">
        <v>200303</v>
      </c>
      <c r="B1258" s="133" t="s">
        <v>1854</v>
      </c>
      <c r="C1258" s="621" t="s">
        <v>110</v>
      </c>
      <c r="D1258" s="133">
        <v>15.31</v>
      </c>
      <c r="E1258" s="58" t="str">
        <f t="shared" si="95"/>
        <v>FORNECIMENTO DE GRAMA TIPO ESMERALDA EM PLACAS COM ESPESSURA DE 0.06 M, EXCLUSIVE PLANTIO</v>
      </c>
      <c r="F1258" s="58" t="str">
        <f t="shared" si="96"/>
        <v>M2</v>
      </c>
      <c r="G1258" s="58">
        <f t="shared" si="100"/>
        <v>15.31</v>
      </c>
      <c r="H1258" s="58">
        <f t="shared" si="101"/>
        <v>15.31</v>
      </c>
    </row>
    <row r="1259" spans="1:8" s="58" customFormat="1" ht="30">
      <c r="A1259" s="626">
        <v>200305</v>
      </c>
      <c r="B1259" s="133" t="s">
        <v>1855</v>
      </c>
      <c r="C1259" s="621" t="s">
        <v>1061</v>
      </c>
      <c r="D1259" s="133">
        <v>220.08</v>
      </c>
      <c r="E1259" s="58" t="str">
        <f t="shared" si="95"/>
        <v>FORNECIMENTO E ESPALHAMENTO DE AREIA MÉDIA LAVADA</v>
      </c>
      <c r="F1259" s="58" t="str">
        <f t="shared" si="96"/>
        <v>M3</v>
      </c>
      <c r="G1259" s="58">
        <f t="shared" si="100"/>
        <v>220.08</v>
      </c>
      <c r="H1259" s="58">
        <f t="shared" si="101"/>
        <v>220.08</v>
      </c>
    </row>
    <row r="1260" spans="1:8" s="58" customFormat="1" ht="30">
      <c r="A1260" s="626">
        <v>200306</v>
      </c>
      <c r="B1260" s="133" t="s">
        <v>1856</v>
      </c>
      <c r="C1260" s="621" t="s">
        <v>1061</v>
      </c>
      <c r="D1260" s="133">
        <v>232.27</v>
      </c>
      <c r="E1260" s="58" t="str">
        <f t="shared" si="95"/>
        <v>FORNECIMENTO E ESPALHAMENTO DE BRITA 1 OU 2</v>
      </c>
      <c r="F1260" s="58" t="str">
        <f t="shared" si="96"/>
        <v>M3</v>
      </c>
      <c r="G1260" s="58">
        <f t="shared" si="100"/>
        <v>232.27</v>
      </c>
      <c r="H1260" s="58">
        <f t="shared" si="101"/>
        <v>232.27</v>
      </c>
    </row>
    <row r="1261" spans="1:8" s="58" customFormat="1" ht="30">
      <c r="A1261" s="626">
        <v>200307</v>
      </c>
      <c r="B1261" s="133" t="s">
        <v>1857</v>
      </c>
      <c r="C1261" s="621" t="s">
        <v>1061</v>
      </c>
      <c r="D1261" s="133">
        <v>244.47</v>
      </c>
      <c r="E1261" s="58" t="str">
        <f t="shared" si="95"/>
        <v>FORNECIMENTO E ESPALHAMENTO DE TERRA VEGETAL</v>
      </c>
      <c r="F1261" s="58" t="str">
        <f t="shared" si="96"/>
        <v>M3</v>
      </c>
      <c r="G1261" s="58">
        <f t="shared" si="100"/>
        <v>244.47</v>
      </c>
      <c r="H1261" s="58">
        <f t="shared" si="101"/>
        <v>244.47</v>
      </c>
    </row>
    <row r="1262" spans="1:8" s="58" customFormat="1" ht="30">
      <c r="A1262" s="626">
        <v>200323</v>
      </c>
      <c r="B1262" s="133" t="s">
        <v>1858</v>
      </c>
      <c r="C1262" s="621" t="s">
        <v>1061</v>
      </c>
      <c r="D1262" s="133">
        <v>171.74</v>
      </c>
      <c r="E1262" s="58" t="str">
        <f t="shared" si="95"/>
        <v>FORNECIMENTO E ESPALHAMENTO DE PÓ DE PEDRA</v>
      </c>
      <c r="F1262" s="58" t="str">
        <f t="shared" si="96"/>
        <v>M3</v>
      </c>
      <c r="G1262" s="58">
        <f t="shared" si="100"/>
        <v>171.74</v>
      </c>
      <c r="H1262" s="58">
        <f t="shared" si="101"/>
        <v>171.74</v>
      </c>
    </row>
    <row r="1263" spans="1:8" s="58" customFormat="1" ht="45">
      <c r="A1263" s="626">
        <v>200326</v>
      </c>
      <c r="B1263" s="133" t="s">
        <v>1859</v>
      </c>
      <c r="C1263" s="621" t="s">
        <v>110</v>
      </c>
      <c r="D1263" s="133">
        <v>31.14</v>
      </c>
      <c r="E1263" s="58" t="str">
        <f t="shared" si="95"/>
        <v>FORNECIMENTO E PLANTIO DE GRAMA EM PLACAS TIPO ESMERALDA, INCLUSIVE FORNECIMENTO DE TERRA VEGETAL</v>
      </c>
      <c r="F1263" s="58" t="str">
        <f t="shared" si="96"/>
        <v>M2</v>
      </c>
      <c r="G1263" s="58">
        <f t="shared" si="100"/>
        <v>31.14</v>
      </c>
      <c r="H1263" s="58">
        <f t="shared" si="101"/>
        <v>31.14</v>
      </c>
    </row>
    <row r="1264" spans="1:8" s="58" customFormat="1">
      <c r="A1264" s="626">
        <v>2004</v>
      </c>
      <c r="B1264" s="133" t="s">
        <v>1860</v>
      </c>
      <c r="C1264" s="621"/>
      <c r="D1264" s="133"/>
      <c r="E1264" s="58" t="str">
        <f t="shared" si="95"/>
        <v>TRATAMENTO, CONSERVAÇÃO E LIMPEZA</v>
      </c>
      <c r="F1264" s="58" t="str">
        <f t="shared" si="96"/>
        <v/>
      </c>
      <c r="G1264" s="58">
        <f t="shared" si="100"/>
        <v>0</v>
      </c>
      <c r="H1264" s="58">
        <f t="shared" si="101"/>
        <v>0</v>
      </c>
    </row>
    <row r="1265" spans="1:8" s="58" customFormat="1">
      <c r="A1265" s="626">
        <v>200401</v>
      </c>
      <c r="B1265" s="133" t="s">
        <v>12274</v>
      </c>
      <c r="C1265" s="621" t="s">
        <v>110</v>
      </c>
      <c r="D1265" s="133">
        <v>11.82</v>
      </c>
      <c r="E1265" s="58" t="str">
        <f t="shared" si="95"/>
        <v>LIMPEZA GERAL DA OBRA (EDIFICAÇÃO)</v>
      </c>
      <c r="F1265" s="58" t="str">
        <f t="shared" si="96"/>
        <v>M2</v>
      </c>
      <c r="G1265" s="58">
        <f t="shared" si="100"/>
        <v>11.82</v>
      </c>
      <c r="H1265" s="58">
        <f t="shared" si="101"/>
        <v>11.82</v>
      </c>
    </row>
    <row r="1266" spans="1:8" s="58" customFormat="1" ht="30">
      <c r="A1266" s="626">
        <v>200402</v>
      </c>
      <c r="B1266" s="133" t="s">
        <v>1861</v>
      </c>
      <c r="C1266" s="621" t="s">
        <v>110</v>
      </c>
      <c r="D1266" s="133">
        <v>1.18</v>
      </c>
      <c r="E1266" s="58" t="str">
        <f t="shared" si="95"/>
        <v>LIMPEZA GERAL DE OBRAS (QUADRAS, PRAÇAS E JARDINS)</v>
      </c>
      <c r="F1266" s="58" t="str">
        <f t="shared" si="96"/>
        <v>M2</v>
      </c>
      <c r="G1266" s="58">
        <f t="shared" si="100"/>
        <v>1.18</v>
      </c>
      <c r="H1266" s="58">
        <f t="shared" si="101"/>
        <v>1.18</v>
      </c>
    </row>
    <row r="1267" spans="1:8" s="58" customFormat="1">
      <c r="A1267" s="626">
        <v>200404</v>
      </c>
      <c r="B1267" s="133" t="s">
        <v>1862</v>
      </c>
      <c r="C1267" s="621" t="s">
        <v>110</v>
      </c>
      <c r="D1267" s="133">
        <v>23.78</v>
      </c>
      <c r="E1267" s="58" t="str">
        <f t="shared" ref="E1267:E1330" si="102">UPPER(B1267)</f>
        <v>LIMPEZA DE PISOS E REVESTIMENTOS CERÂMICOS</v>
      </c>
      <c r="F1267" s="58" t="str">
        <f t="shared" ref="F1267:F1330" si="103">UPPER(C1267)</f>
        <v>M2</v>
      </c>
      <c r="G1267" s="58">
        <f t="shared" ref="G1267:G1330" si="104">D1267</f>
        <v>23.78</v>
      </c>
      <c r="H1267" s="58">
        <f t="shared" ref="H1267:H1330" si="105">ROUND(G1267/(1+$E$1),2)</f>
        <v>23.78</v>
      </c>
    </row>
    <row r="1268" spans="1:8" s="58" customFormat="1">
      <c r="A1268" s="626">
        <v>2005</v>
      </c>
      <c r="B1268" s="133" t="s">
        <v>59</v>
      </c>
      <c r="C1268" s="621"/>
      <c r="D1268" s="133"/>
      <c r="E1268" s="58" t="str">
        <f t="shared" si="102"/>
        <v>DIVERSOS EXTERNOS</v>
      </c>
      <c r="F1268" s="58" t="str">
        <f t="shared" si="103"/>
        <v/>
      </c>
      <c r="G1268" s="58">
        <f t="shared" si="104"/>
        <v>0</v>
      </c>
      <c r="H1268" s="58">
        <f t="shared" si="105"/>
        <v>0</v>
      </c>
    </row>
    <row r="1269" spans="1:8" s="58" customFormat="1" ht="45">
      <c r="A1269" s="626">
        <v>200511</v>
      </c>
      <c r="B1269" s="133" t="s">
        <v>1863</v>
      </c>
      <c r="C1269" s="621" t="s">
        <v>115</v>
      </c>
      <c r="D1269" s="133">
        <v>165.32</v>
      </c>
      <c r="E1269" s="58" t="str">
        <f t="shared" si="102"/>
        <v>BANCO DE CONCRETO APARENTE COM TAMPO DE 40X40X5 CM E BASE DE 20X20X36 CM PARA MESA DE JOGOS, CONFORME DETALHE EM PROJETO</v>
      </c>
      <c r="F1269" s="58" t="str">
        <f t="shared" si="103"/>
        <v>UND</v>
      </c>
      <c r="G1269" s="58">
        <f t="shared" si="104"/>
        <v>165.32</v>
      </c>
      <c r="H1269" s="58">
        <f t="shared" si="105"/>
        <v>165.32</v>
      </c>
    </row>
    <row r="1270" spans="1:8" s="58" customFormat="1" ht="75">
      <c r="A1270" s="626">
        <v>200512</v>
      </c>
      <c r="B1270" s="133" t="s">
        <v>1864</v>
      </c>
      <c r="C1270" s="621" t="s">
        <v>115</v>
      </c>
      <c r="D1270" s="133">
        <v>492.57</v>
      </c>
      <c r="E1270" s="58" t="str">
        <f t="shared" si="102"/>
        <v>MESA DE CONCRETO APARENTE COM TAMPO DE 60X60X5 CM, BASE DE 30X30X75 CM E TABULEIRO 40X40CM EMBUTIDO NO CONCRETO, FEITO COM PASTILHAS DE MÁRMORE BRANCO E GRANITO PRETO DE 5X5X2CM CONF. PROJETO</v>
      </c>
      <c r="F1270" s="58" t="str">
        <f t="shared" si="103"/>
        <v>UND</v>
      </c>
      <c r="G1270" s="58">
        <f t="shared" si="104"/>
        <v>492.57</v>
      </c>
      <c r="H1270" s="58">
        <f t="shared" si="105"/>
        <v>492.57</v>
      </c>
    </row>
    <row r="1271" spans="1:8" s="58" customFormat="1" ht="60">
      <c r="A1271" s="626">
        <v>200513</v>
      </c>
      <c r="B1271" s="133" t="s">
        <v>18106</v>
      </c>
      <c r="C1271" s="621" t="s">
        <v>115</v>
      </c>
      <c r="D1271" s="133">
        <v>1834.23</v>
      </c>
      <c r="E1271" s="58" t="str">
        <f t="shared" si="102"/>
        <v>ESCADA TIPO MARINHEIRO DE TUBO DE FERRO 1" E 3/4", COM H=4.20M, PARA ACESSO A CAIXA DÁGUA, INCLUSIVE PINTURA EM ESMALTE SINTÉTICO, CONFORME DETALHE EM PROJETO</v>
      </c>
      <c r="F1271" s="58" t="str">
        <f t="shared" si="103"/>
        <v>UND</v>
      </c>
      <c r="G1271" s="58">
        <f t="shared" si="104"/>
        <v>1834.23</v>
      </c>
      <c r="H1271" s="58">
        <f t="shared" si="105"/>
        <v>1834.23</v>
      </c>
    </row>
    <row r="1272" spans="1:8" s="58" customFormat="1" ht="30">
      <c r="A1272" s="626">
        <v>200562</v>
      </c>
      <c r="B1272" s="133" t="s">
        <v>1865</v>
      </c>
      <c r="C1272" s="621" t="s">
        <v>115</v>
      </c>
      <c r="D1272" s="133">
        <v>409.09</v>
      </c>
      <c r="E1272" s="58" t="str">
        <f t="shared" si="102"/>
        <v>CAIXA PRÉ-MOLDADA DE CONCRETO PARA APARELHO DE AR CONDICIONADO DE 18.000 BTU</v>
      </c>
      <c r="F1272" s="58" t="str">
        <f t="shared" si="103"/>
        <v>UND</v>
      </c>
      <c r="G1272" s="58">
        <f t="shared" si="104"/>
        <v>409.09</v>
      </c>
      <c r="H1272" s="58">
        <f t="shared" si="105"/>
        <v>409.09</v>
      </c>
    </row>
    <row r="1273" spans="1:8" s="58" customFormat="1" ht="60">
      <c r="A1273" s="626">
        <v>200563</v>
      </c>
      <c r="B1273" s="133" t="s">
        <v>1866</v>
      </c>
      <c r="C1273" s="621" t="s">
        <v>112</v>
      </c>
      <c r="D1273" s="133">
        <v>170.89</v>
      </c>
      <c r="E1273" s="58" t="str">
        <f t="shared" si="102"/>
        <v>BANCO DE CONCRETO ARMADO APARENTE COM APOIOS DE ALVENARIA ASSENTADA COM ARGAMASSA DE CIMENTO, CAL E AREIA, LARGURA DE 0,50M E ESPESSURA DE 0,05M</v>
      </c>
      <c r="F1273" s="58" t="str">
        <f t="shared" si="103"/>
        <v>M</v>
      </c>
      <c r="G1273" s="58">
        <f t="shared" si="104"/>
        <v>170.89</v>
      </c>
      <c r="H1273" s="58">
        <f t="shared" si="105"/>
        <v>170.89</v>
      </c>
    </row>
    <row r="1274" spans="1:8" s="58" customFormat="1" ht="45">
      <c r="A1274" s="626">
        <v>200572</v>
      </c>
      <c r="B1274" s="133" t="s">
        <v>1867</v>
      </c>
      <c r="C1274" s="621" t="s">
        <v>115</v>
      </c>
      <c r="D1274" s="133">
        <v>3028.04</v>
      </c>
      <c r="E1274" s="58" t="str">
        <f t="shared" si="102"/>
        <v>POÇO C/ ANÉIS PRÉ-MOLDADOS DIAM. 1.5M E PROFUNDIDADE DE 7M, INCLUSIVE FORNECIMENTO</v>
      </c>
      <c r="F1274" s="58" t="str">
        <f t="shared" si="103"/>
        <v>UND</v>
      </c>
      <c r="G1274" s="58">
        <f t="shared" si="104"/>
        <v>3028.04</v>
      </c>
      <c r="H1274" s="58">
        <f t="shared" si="105"/>
        <v>3028.04</v>
      </c>
    </row>
    <row r="1275" spans="1:8" s="58" customFormat="1" ht="45">
      <c r="A1275" s="626">
        <v>200573</v>
      </c>
      <c r="B1275" s="133" t="s">
        <v>1868</v>
      </c>
      <c r="C1275" s="621" t="s">
        <v>112</v>
      </c>
      <c r="D1275" s="133">
        <v>250.79</v>
      </c>
      <c r="E1275" s="58" t="str">
        <f t="shared" si="102"/>
        <v>BICICLETÁRIO EM TUBO DE FERRO GALVANIZADO 1" E FERRO LISO 1/2", INCLUSIVE PINTURA, CONFORME PROJETO PADRÃO SEDU</v>
      </c>
      <c r="F1275" s="58" t="str">
        <f t="shared" si="103"/>
        <v>M</v>
      </c>
      <c r="G1275" s="58">
        <f t="shared" si="104"/>
        <v>250.79</v>
      </c>
      <c r="H1275" s="58">
        <f t="shared" si="105"/>
        <v>250.79</v>
      </c>
    </row>
    <row r="1276" spans="1:8" s="58" customFormat="1" ht="60">
      <c r="A1276" s="626">
        <v>200576</v>
      </c>
      <c r="B1276" s="133" t="s">
        <v>1869</v>
      </c>
      <c r="C1276" s="621" t="s">
        <v>115</v>
      </c>
      <c r="D1276" s="133">
        <v>647.37</v>
      </c>
      <c r="E1276" s="58" t="str">
        <f t="shared" si="102"/>
        <v>PLACA PARA INAUGURAÇÃO DE OBRA EM ALUMÍNIO POLIDO E=4MM, DIMENSÕES 40 X 50 CM, GRAVAÇÃO EM BAIXO RELEVO, INCLUSIVE PINTURA E FIXAÇÃO</v>
      </c>
      <c r="F1276" s="58" t="str">
        <f t="shared" si="103"/>
        <v>UND</v>
      </c>
      <c r="G1276" s="58">
        <f t="shared" si="104"/>
        <v>647.37</v>
      </c>
      <c r="H1276" s="58">
        <f t="shared" si="105"/>
        <v>647.37</v>
      </c>
    </row>
    <row r="1277" spans="1:8" s="58" customFormat="1" ht="30">
      <c r="A1277" s="626">
        <v>2007</v>
      </c>
      <c r="B1277" s="133" t="s">
        <v>1870</v>
      </c>
      <c r="C1277" s="621"/>
      <c r="D1277" s="133"/>
      <c r="E1277" s="58" t="str">
        <f t="shared" si="102"/>
        <v>QUADRA DE ESPORTES (VER NOTA 9 DA PLANILHA)</v>
      </c>
      <c r="F1277" s="58" t="str">
        <f t="shared" si="103"/>
        <v/>
      </c>
      <c r="G1277" s="58">
        <f t="shared" si="104"/>
        <v>0</v>
      </c>
      <c r="H1277" s="58">
        <f t="shared" si="105"/>
        <v>0</v>
      </c>
    </row>
    <row r="1278" spans="1:8" s="58" customFormat="1" ht="90">
      <c r="A1278" s="626">
        <v>200702</v>
      </c>
      <c r="B1278" s="133" t="s">
        <v>1871</v>
      </c>
      <c r="C1278" s="621" t="s">
        <v>110</v>
      </c>
      <c r="D1278" s="133">
        <v>136.51</v>
      </c>
      <c r="E1278" s="58" t="str">
        <f t="shared" si="102"/>
        <v>PISO QUADRA POLIESP. FCK=25MPA, ESP.=10 CM, ARMADO C/ TELA Q138, CONCRET CAMADA ÚNICA BOMBEÁVEL C/ BRITA N. 1, ACAB. SUP. C/ ROTOALISADOR, JUNTAS C/ CORTE SERRA DIAMANT. PREENCH. C/ MASTIQUE, BASE 5CM SOLO BRITA 30% E RESINA ENDUR</v>
      </c>
      <c r="F1278" s="58" t="str">
        <f t="shared" si="103"/>
        <v>M2</v>
      </c>
      <c r="G1278" s="58">
        <f t="shared" si="104"/>
        <v>136.51</v>
      </c>
      <c r="H1278" s="58">
        <f t="shared" si="105"/>
        <v>136.51</v>
      </c>
    </row>
    <row r="1279" spans="1:8" s="58" customFormat="1" ht="60">
      <c r="A1279" s="626">
        <v>200703</v>
      </c>
      <c r="B1279" s="133" t="s">
        <v>1872</v>
      </c>
      <c r="C1279" s="621" t="s">
        <v>112</v>
      </c>
      <c r="D1279" s="133">
        <v>35.229999999999997</v>
      </c>
      <c r="E1279" s="58" t="str">
        <f t="shared" si="102"/>
        <v>PINTURA À BASE DE EPOXI, MARCAS DE REFERÊNCIA SUVINIL, CORAL OU NOVACOR, EM FAIXAS COM LARGURA DE 5CM, PARA DEMARCAÇÃO DE QUADRAS DE ESPORTES</v>
      </c>
      <c r="F1279" s="58" t="str">
        <f t="shared" si="103"/>
        <v>M</v>
      </c>
      <c r="G1279" s="58">
        <f t="shared" si="104"/>
        <v>35.229999999999997</v>
      </c>
      <c r="H1279" s="58">
        <f t="shared" si="105"/>
        <v>35.229999999999997</v>
      </c>
    </row>
    <row r="1280" spans="1:8" s="58" customFormat="1" ht="60">
      <c r="A1280" s="626">
        <v>200704</v>
      </c>
      <c r="B1280" s="133" t="s">
        <v>1873</v>
      </c>
      <c r="C1280" s="621" t="s">
        <v>110</v>
      </c>
      <c r="D1280" s="133">
        <v>37.74</v>
      </c>
      <c r="E1280" s="58" t="str">
        <f t="shared" si="102"/>
        <v>PINTURA COM TINTA À BASE DE RESINAS ACRÍLICAS, MARCAS DE REFERENCIA SUVINIL, CORAL OU NOVACOR, SOBRE PISO DE CONCRETO A DUAS DEMÃOS</v>
      </c>
      <c r="F1280" s="58" t="str">
        <f t="shared" si="103"/>
        <v>M2</v>
      </c>
      <c r="G1280" s="58">
        <f t="shared" si="104"/>
        <v>37.74</v>
      </c>
      <c r="H1280" s="58">
        <f t="shared" si="105"/>
        <v>37.74</v>
      </c>
    </row>
    <row r="1281" spans="1:8" s="58" customFormat="1" ht="30">
      <c r="A1281" s="626">
        <v>200705</v>
      </c>
      <c r="B1281" s="133" t="s">
        <v>1874</v>
      </c>
      <c r="C1281" s="621" t="s">
        <v>115</v>
      </c>
      <c r="D1281" s="133">
        <v>217.92</v>
      </c>
      <c r="E1281" s="58" t="str">
        <f t="shared" si="102"/>
        <v>REDE PARA VOLEIBOL COM MALHA GROSSA, FAIXAS DE LONA SUPERIOR E INFERIOR</v>
      </c>
      <c r="F1281" s="58" t="str">
        <f t="shared" si="103"/>
        <v>UND</v>
      </c>
      <c r="G1281" s="58">
        <f t="shared" si="104"/>
        <v>217.92</v>
      </c>
      <c r="H1281" s="58">
        <f t="shared" si="105"/>
        <v>217.92</v>
      </c>
    </row>
    <row r="1282" spans="1:8" s="58" customFormat="1" ht="45">
      <c r="A1282" s="626">
        <v>200706</v>
      </c>
      <c r="B1282" s="133" t="s">
        <v>1875</v>
      </c>
      <c r="C1282" s="621" t="s">
        <v>115</v>
      </c>
      <c r="D1282" s="133">
        <v>3746.03</v>
      </c>
      <c r="E1282" s="58" t="str">
        <f t="shared" si="102"/>
        <v>SUPORTE PARA TABELA DE BASQUETE DE CONCRETO ARMADO FCK = 15MPA, INCLUSIVE FORMA, ARMAÇÃO, LANÇAMENTO E DESFORMA</v>
      </c>
      <c r="F1282" s="58" t="str">
        <f t="shared" si="103"/>
        <v>UND</v>
      </c>
      <c r="G1282" s="58">
        <f t="shared" si="104"/>
        <v>3746.03</v>
      </c>
      <c r="H1282" s="58">
        <f t="shared" si="105"/>
        <v>3746.03</v>
      </c>
    </row>
    <row r="1283" spans="1:8" s="58" customFormat="1" ht="45">
      <c r="A1283" s="626">
        <v>200707</v>
      </c>
      <c r="B1283" s="133" t="s">
        <v>1876</v>
      </c>
      <c r="C1283" s="621" t="s">
        <v>115</v>
      </c>
      <c r="D1283" s="133">
        <v>1794.93</v>
      </c>
      <c r="E1283" s="58" t="str">
        <f t="shared" si="102"/>
        <v>TRAVE PARA FUTEBOL DE SALÃO DE TUBO DE FERRO GALVANIZADO 3", COM RECUO, REMOVÍVEL, DIMENSÕES OFICIAIS 3X2M</v>
      </c>
      <c r="F1283" s="58" t="str">
        <f t="shared" si="103"/>
        <v>UND</v>
      </c>
      <c r="G1283" s="58">
        <f t="shared" si="104"/>
        <v>1794.93</v>
      </c>
      <c r="H1283" s="58">
        <f t="shared" si="105"/>
        <v>1794.93</v>
      </c>
    </row>
    <row r="1284" spans="1:8" s="58" customFormat="1" ht="75">
      <c r="A1284" s="626">
        <v>200708</v>
      </c>
      <c r="B1284" s="133" t="s">
        <v>1877</v>
      </c>
      <c r="C1284" s="621" t="s">
        <v>115</v>
      </c>
      <c r="D1284" s="133">
        <v>1544.98</v>
      </c>
      <c r="E1284" s="58" t="str">
        <f t="shared" si="102"/>
        <v>CONJUNTO DE POSTE DE VOLEIBOL DE TUBO DE FERRO GALVANIZADO 3"E PARTE MÓVEL DE 21/2", INCLUSIVE CARRETILHA, FURO COM TUBO DE FERRO GALVANIZADO DE 31/2"E TAMPÃO DE FURO</v>
      </c>
      <c r="F1284" s="58" t="str">
        <f t="shared" si="103"/>
        <v>UND</v>
      </c>
      <c r="G1284" s="58">
        <f t="shared" si="104"/>
        <v>1544.98</v>
      </c>
      <c r="H1284" s="58">
        <f t="shared" si="105"/>
        <v>1544.98</v>
      </c>
    </row>
    <row r="1285" spans="1:8" s="58" customFormat="1" ht="30">
      <c r="A1285" s="626">
        <v>200709</v>
      </c>
      <c r="B1285" s="133" t="s">
        <v>1878</v>
      </c>
      <c r="C1285" s="621" t="s">
        <v>115</v>
      </c>
      <c r="D1285" s="133">
        <v>984.33</v>
      </c>
      <c r="E1285" s="58" t="str">
        <f t="shared" si="102"/>
        <v>TABELA DE BASQUETE DE MADEIRA, COM ARO, INCLUSIVE COLOCAÇÃO</v>
      </c>
      <c r="F1285" s="58" t="str">
        <f t="shared" si="103"/>
        <v>UND</v>
      </c>
      <c r="G1285" s="58">
        <f t="shared" si="104"/>
        <v>984.33</v>
      </c>
      <c r="H1285" s="58">
        <f t="shared" si="105"/>
        <v>984.33</v>
      </c>
    </row>
    <row r="1286" spans="1:8" s="58" customFormat="1" ht="75">
      <c r="A1286" s="626">
        <v>200711</v>
      </c>
      <c r="B1286" s="133" t="s">
        <v>1879</v>
      </c>
      <c r="C1286" s="621" t="s">
        <v>110</v>
      </c>
      <c r="D1286" s="133">
        <v>313.37</v>
      </c>
      <c r="E1286" s="58" t="str">
        <f t="shared" si="102"/>
        <v>ALAMBRADO COM TELA FIO 12, MALHA DE 1", TUBOS DE FERRO GALVANIZADO VERTICAIS DE 2" E TUBOS DE FERRO GALVANIZADO HORIZONTAIS DE 1" SOLDADOS NAS PARTES SUPERIOR E INFERIOR, INCLUSIVE PORTÃO</v>
      </c>
      <c r="F1286" s="58" t="str">
        <f t="shared" si="103"/>
        <v>M2</v>
      </c>
      <c r="G1286" s="58">
        <f t="shared" si="104"/>
        <v>313.37</v>
      </c>
      <c r="H1286" s="58">
        <f t="shared" si="105"/>
        <v>313.37</v>
      </c>
    </row>
    <row r="1287" spans="1:8" s="58" customFormat="1">
      <c r="A1287" s="626">
        <v>200713</v>
      </c>
      <c r="B1287" s="133" t="s">
        <v>1880</v>
      </c>
      <c r="C1287" s="621" t="s">
        <v>115</v>
      </c>
      <c r="D1287" s="133">
        <v>155.97999999999999</v>
      </c>
      <c r="E1287" s="58" t="str">
        <f t="shared" si="102"/>
        <v>REDE PARA FUTEBOL DE SALÃO</v>
      </c>
      <c r="F1287" s="58" t="str">
        <f t="shared" si="103"/>
        <v>UND</v>
      </c>
      <c r="G1287" s="58">
        <f t="shared" si="104"/>
        <v>155.97999999999999</v>
      </c>
      <c r="H1287" s="58">
        <f t="shared" si="105"/>
        <v>155.97999999999999</v>
      </c>
    </row>
    <row r="1288" spans="1:8" s="58" customFormat="1" ht="45">
      <c r="A1288" s="626">
        <v>200714</v>
      </c>
      <c r="B1288" s="133" t="s">
        <v>1881</v>
      </c>
      <c r="C1288" s="621" t="s">
        <v>110</v>
      </c>
      <c r="D1288" s="133">
        <v>16.61</v>
      </c>
      <c r="E1288" s="58" t="str">
        <f t="shared" si="102"/>
        <v>PREPARO, REGULARIZAÇÃO E COMPACTAÇÃO DO TERRENO (COMPACTADOR MANUAL) PARA EXECUÇÃO DE PISO DE QUADRA</v>
      </c>
      <c r="F1288" s="58" t="str">
        <f t="shared" si="103"/>
        <v>M2</v>
      </c>
      <c r="G1288" s="58">
        <f t="shared" si="104"/>
        <v>16.61</v>
      </c>
      <c r="H1288" s="58">
        <f t="shared" si="105"/>
        <v>16.61</v>
      </c>
    </row>
    <row r="1289" spans="1:8" s="58" customFormat="1" ht="75">
      <c r="A1289" s="626">
        <v>200715</v>
      </c>
      <c r="B1289" s="133" t="s">
        <v>1882</v>
      </c>
      <c r="C1289" s="621" t="s">
        <v>110</v>
      </c>
      <c r="D1289" s="133">
        <v>182.8</v>
      </c>
      <c r="E1289" s="58" t="str">
        <f t="shared" si="102"/>
        <v>MURETA EM ALVENARIA DE BLOCOS CERÂMICOS 10X20X20CMM, H=0.60CM, PARA FECHAMENTO DE QUADRA, COM PILARETES DE TRAVAMENTO EM CONCRETO ARMADO A CADA 3M, INCLUSIVE CHAPISCO</v>
      </c>
      <c r="F1289" s="58" t="str">
        <f t="shared" si="103"/>
        <v>M2</v>
      </c>
      <c r="G1289" s="58">
        <f t="shared" si="104"/>
        <v>182.8</v>
      </c>
      <c r="H1289" s="58">
        <f t="shared" si="105"/>
        <v>182.8</v>
      </c>
    </row>
    <row r="1290" spans="1:8" s="58" customFormat="1" ht="75">
      <c r="A1290" s="626">
        <v>200716</v>
      </c>
      <c r="B1290" s="133" t="s">
        <v>1883</v>
      </c>
      <c r="C1290" s="621" t="s">
        <v>110</v>
      </c>
      <c r="D1290" s="133">
        <v>151.88</v>
      </c>
      <c r="E1290" s="58" t="str">
        <f t="shared" si="102"/>
        <v>PAREDE EM ALVENARIA DE BLOCO CERÂMICO 10X20X20CM, H=2M, PARA PROTEÇÃO DE FUNDO DE GOL (QUADRA POLIESPORTIVA), COM PILARES EM CONCRETO ARMADO A CADA 3M PARA TRAVAMENTO, INCLUSIVE CHAPISCO</v>
      </c>
      <c r="F1290" s="58" t="str">
        <f t="shared" si="103"/>
        <v>M2</v>
      </c>
      <c r="G1290" s="58">
        <f t="shared" si="104"/>
        <v>151.88</v>
      </c>
      <c r="H1290" s="58">
        <f t="shared" si="105"/>
        <v>151.88</v>
      </c>
    </row>
    <row r="1291" spans="1:8" s="58" customFormat="1" ht="30">
      <c r="A1291" s="626">
        <v>200717</v>
      </c>
      <c r="B1291" s="133" t="s">
        <v>1884</v>
      </c>
      <c r="C1291" s="621" t="s">
        <v>112</v>
      </c>
      <c r="D1291" s="133">
        <v>5.87</v>
      </c>
      <c r="E1291" s="58" t="str">
        <f t="shared" si="102"/>
        <v>GOIVETE NAS DIMENSÕES 2X1 EXECUTADO SOBRE ALVENARIA CHAPISCADA E REBOCADA</v>
      </c>
      <c r="F1291" s="58" t="str">
        <f t="shared" si="103"/>
        <v>M</v>
      </c>
      <c r="G1291" s="58">
        <f t="shared" si="104"/>
        <v>5.87</v>
      </c>
      <c r="H1291" s="58">
        <f t="shared" si="105"/>
        <v>5.87</v>
      </c>
    </row>
    <row r="1292" spans="1:8" s="58" customFormat="1" ht="90">
      <c r="A1292" s="626">
        <v>200720</v>
      </c>
      <c r="B1292" s="133" t="s">
        <v>1885</v>
      </c>
      <c r="C1292" s="621" t="s">
        <v>110</v>
      </c>
      <c r="D1292" s="133">
        <v>66.37</v>
      </c>
      <c r="E1292" s="58" t="str">
        <f t="shared" si="102"/>
        <v>FORN E ASSENT DE TELHAS DE LIGA DE ALUMÍNIO E ZINCO (GALVALUME), ONDULADA, ESP. MÍNIMA 0.43MM, ALT. MÍNIMA DE ONDA 17MM, SOBREP. LATERAL DE UMA ONDA E LONGIT. 200MM C/ MÍNIMO DE 3 APOIOS, ASSENT. C/ UTILIZ. DE FITAS ANTI-CORROSIVA</v>
      </c>
      <c r="F1292" s="58" t="str">
        <f t="shared" si="103"/>
        <v>M2</v>
      </c>
      <c r="G1292" s="58">
        <f t="shared" si="104"/>
        <v>66.37</v>
      </c>
      <c r="H1292" s="58">
        <f t="shared" si="105"/>
        <v>66.37</v>
      </c>
    </row>
    <row r="1293" spans="1:8" s="58" customFormat="1" ht="30">
      <c r="A1293" s="626">
        <v>200721</v>
      </c>
      <c r="B1293" s="133" t="s">
        <v>2743</v>
      </c>
      <c r="C1293" s="621" t="s">
        <v>110</v>
      </c>
      <c r="D1293" s="133">
        <v>17.98</v>
      </c>
      <c r="E1293" s="58" t="str">
        <f t="shared" si="102"/>
        <v>REDE DE PROTEÇÃO EM NYLON MALHA 10X10 CM PARA PROTEÇÃO DE QUADRA DE ESPORTES</v>
      </c>
      <c r="F1293" s="58" t="str">
        <f t="shared" si="103"/>
        <v>M2</v>
      </c>
      <c r="G1293" s="58">
        <f t="shared" si="104"/>
        <v>17.98</v>
      </c>
      <c r="H1293" s="58">
        <f t="shared" si="105"/>
        <v>17.98</v>
      </c>
    </row>
    <row r="1294" spans="1:8" s="58" customFormat="1" ht="60">
      <c r="A1294" s="626">
        <v>200725</v>
      </c>
      <c r="B1294" s="133" t="s">
        <v>1886</v>
      </c>
      <c r="C1294" s="621" t="s">
        <v>112</v>
      </c>
      <c r="D1294" s="133">
        <v>56.37</v>
      </c>
      <c r="E1294" s="58" t="str">
        <f t="shared" si="102"/>
        <v>PINTURA A BASE DE EPOXI, MARCAS DE REFERÊNCIA SUVINIL, CORAL OU NOVACOR, EM FAIXAS LARGURA DE 8CM PARA DEMARCAÇÃO DE QUADRA DE ESPORTES</v>
      </c>
      <c r="F1294" s="58" t="str">
        <f t="shared" si="103"/>
        <v>M</v>
      </c>
      <c r="G1294" s="58">
        <f t="shared" si="104"/>
        <v>56.37</v>
      </c>
      <c r="H1294" s="58">
        <f t="shared" si="105"/>
        <v>56.37</v>
      </c>
    </row>
    <row r="1295" spans="1:8" s="58" customFormat="1" ht="45">
      <c r="A1295" s="626">
        <v>200726</v>
      </c>
      <c r="B1295" s="133" t="s">
        <v>1887</v>
      </c>
      <c r="C1295" s="621" t="s">
        <v>110</v>
      </c>
      <c r="D1295" s="133">
        <v>164.05</v>
      </c>
      <c r="E1295" s="58" t="str">
        <f t="shared" si="102"/>
        <v>RECUPERAÇÃO DE PISO DE QUADRA COM DEMOLIÇÃO PARCIAL DO CONCRETO E APLICAÇÃO DE GRANILITE, INCLUSIVE REGULARIZAÇÃO</v>
      </c>
      <c r="F1295" s="58" t="str">
        <f t="shared" si="103"/>
        <v>M2</v>
      </c>
      <c r="G1295" s="58">
        <f t="shared" si="104"/>
        <v>164.05</v>
      </c>
      <c r="H1295" s="58">
        <f t="shared" si="105"/>
        <v>164.05</v>
      </c>
    </row>
    <row r="1296" spans="1:8" s="58" customFormat="1" ht="90">
      <c r="A1296" s="626">
        <v>200728</v>
      </c>
      <c r="B1296" s="133" t="s">
        <v>1888</v>
      </c>
      <c r="C1296" s="621" t="s">
        <v>110</v>
      </c>
      <c r="D1296" s="133">
        <v>230.28</v>
      </c>
      <c r="E1296" s="58" t="str">
        <f t="shared" si="102"/>
        <v>ALAMBRADO COM TELA LOSANGULAR DE ARAME FIO 12, MALHA 2" REVESTIDO EM PVC COM TUBO DE FERRO GALVANIZADO VERTICAL DE 21/2" E HORIZONTAL DE 1", INCLUSIVE PORTÃO, PINTADOS COM ESMALTE SOBRE FUNDO ANTI CORROSIVO</v>
      </c>
      <c r="F1296" s="58" t="str">
        <f t="shared" si="103"/>
        <v>M2</v>
      </c>
      <c r="G1296" s="58">
        <f t="shared" si="104"/>
        <v>230.28</v>
      </c>
      <c r="H1296" s="58">
        <f t="shared" si="105"/>
        <v>230.28</v>
      </c>
    </row>
    <row r="1297" spans="1:8" s="58" customFormat="1" ht="75">
      <c r="A1297" s="626">
        <v>200738</v>
      </c>
      <c r="B1297" s="133" t="s">
        <v>2744</v>
      </c>
      <c r="C1297" s="621" t="s">
        <v>1178</v>
      </c>
      <c r="D1297" s="133">
        <v>37.42</v>
      </c>
      <c r="E1297" s="58" t="str">
        <f t="shared" si="102"/>
        <v>ESTRUT. METÁLICA P/ QUADRA POLIESP. COBERTA CONSTITUÍDA POR PERFIS FORMADOS A FRIO, AÇO ESTRUTURAL ASTM A-570 G33 (TERÇAS) ASTM A-36 (DEMAIS PERFIS) C/ O SISTEMA DE TRAT. E PINT CONF DESCRITO EM NOTAS DA PLANILHA</v>
      </c>
      <c r="F1297" s="58" t="str">
        <f t="shared" si="103"/>
        <v>KG</v>
      </c>
      <c r="G1297" s="58">
        <f t="shared" si="104"/>
        <v>37.42</v>
      </c>
      <c r="H1297" s="58">
        <f t="shared" si="105"/>
        <v>37.42</v>
      </c>
    </row>
    <row r="1298" spans="1:8" s="58" customFormat="1">
      <c r="A1298" s="626">
        <v>21</v>
      </c>
      <c r="B1298" s="133" t="s">
        <v>1889</v>
      </c>
      <c r="C1298" s="621"/>
      <c r="D1298" s="133"/>
      <c r="E1298" s="58" t="str">
        <f t="shared" si="102"/>
        <v>SERVIÇOS COMPLEMENTARES INTERNOS</v>
      </c>
      <c r="F1298" s="58" t="str">
        <f t="shared" si="103"/>
        <v/>
      </c>
      <c r="G1298" s="58">
        <f t="shared" si="104"/>
        <v>0</v>
      </c>
      <c r="H1298" s="58">
        <f t="shared" si="105"/>
        <v>0</v>
      </c>
    </row>
    <row r="1299" spans="1:8" s="58" customFormat="1">
      <c r="A1299" s="626">
        <v>2101</v>
      </c>
      <c r="B1299" s="133" t="s">
        <v>1890</v>
      </c>
      <c r="C1299" s="621"/>
      <c r="D1299" s="133"/>
      <c r="E1299" s="58" t="str">
        <f t="shared" si="102"/>
        <v>QUADROS DE GIZ / AVISO</v>
      </c>
      <c r="F1299" s="58" t="str">
        <f t="shared" si="103"/>
        <v/>
      </c>
      <c r="G1299" s="58">
        <f t="shared" si="104"/>
        <v>0</v>
      </c>
      <c r="H1299" s="58">
        <f t="shared" si="105"/>
        <v>0</v>
      </c>
    </row>
    <row r="1300" spans="1:8" s="58" customFormat="1">
      <c r="A1300" s="626">
        <v>210105</v>
      </c>
      <c r="B1300" s="133" t="s">
        <v>1891</v>
      </c>
      <c r="C1300" s="621" t="s">
        <v>110</v>
      </c>
      <c r="D1300" s="133">
        <v>130.94</v>
      </c>
      <c r="E1300" s="58" t="str">
        <f t="shared" si="102"/>
        <v>QUADRO DE AVISOS DE FÓRMICA LISA BRILHANTE</v>
      </c>
      <c r="F1300" s="58" t="str">
        <f t="shared" si="103"/>
        <v>M2</v>
      </c>
      <c r="G1300" s="58">
        <f t="shared" si="104"/>
        <v>130.94</v>
      </c>
      <c r="H1300" s="58">
        <f t="shared" si="105"/>
        <v>130.94</v>
      </c>
    </row>
    <row r="1301" spans="1:8" s="58" customFormat="1" ht="45">
      <c r="A1301" s="626">
        <v>210109</v>
      </c>
      <c r="B1301" s="133" t="s">
        <v>1892</v>
      </c>
      <c r="C1301" s="621" t="s">
        <v>115</v>
      </c>
      <c r="D1301" s="133">
        <v>609.14</v>
      </c>
      <c r="E1301" s="58" t="str">
        <f t="shared" si="102"/>
        <v>QUADRO MURAL DE AZULEJO EXTRA 15 X 15 CM E MOLDURA DE MADEIRA DE LEI DE 7.0 X 2.5 CM NAS DIMENSÕES DE 2.09 X 1.04 M</v>
      </c>
      <c r="F1301" s="58" t="str">
        <f t="shared" si="103"/>
        <v>UND</v>
      </c>
      <c r="G1301" s="58">
        <f t="shared" si="104"/>
        <v>609.14</v>
      </c>
      <c r="H1301" s="58">
        <f t="shared" si="105"/>
        <v>609.14</v>
      </c>
    </row>
    <row r="1302" spans="1:8" s="58" customFormat="1" ht="90">
      <c r="A1302" s="626">
        <v>210114</v>
      </c>
      <c r="B1302" s="133" t="s">
        <v>26474</v>
      </c>
      <c r="C1302" s="621" t="s">
        <v>115</v>
      </c>
      <c r="D1302" s="133">
        <v>4914.79</v>
      </c>
      <c r="E1302" s="58" t="str">
        <f t="shared" si="102"/>
        <v>QUADRO PINCEL NOVO, COMPLETO, DE LAMINADO MELAMÍNICO ALTA PRESSÃO, "LOUSA" QUADRICULADO, COR BRANCO BRILHANTE, LINHA LOUSAS, PADRÃO F608 BRANCOLINE, ESP. 1MM, INCL. REQUADRO MADEIRA 2.5 X 5.0 CM E PORTA PINCEL, DIM. 3.95 X 1.29 M</v>
      </c>
      <c r="F1302" s="58" t="str">
        <f t="shared" si="103"/>
        <v>UND</v>
      </c>
      <c r="G1302" s="58">
        <f t="shared" si="104"/>
        <v>4914.79</v>
      </c>
      <c r="H1302" s="58">
        <f t="shared" si="105"/>
        <v>4914.79</v>
      </c>
    </row>
    <row r="1303" spans="1:8" s="58" customFormat="1">
      <c r="A1303" s="626">
        <v>2102</v>
      </c>
      <c r="B1303" s="133" t="s">
        <v>1893</v>
      </c>
      <c r="C1303" s="621"/>
      <c r="D1303" s="133"/>
      <c r="E1303" s="58" t="str">
        <f t="shared" si="102"/>
        <v>ARMÁRIOS E PRATELEIRAS</v>
      </c>
      <c r="F1303" s="58" t="str">
        <f t="shared" si="103"/>
        <v/>
      </c>
      <c r="G1303" s="58">
        <f t="shared" si="104"/>
        <v>0</v>
      </c>
      <c r="H1303" s="58">
        <f t="shared" si="105"/>
        <v>0</v>
      </c>
    </row>
    <row r="1304" spans="1:8" s="58" customFormat="1" ht="30">
      <c r="A1304" s="626">
        <v>210210</v>
      </c>
      <c r="B1304" s="133" t="s">
        <v>1894</v>
      </c>
      <c r="C1304" s="621" t="s">
        <v>110</v>
      </c>
      <c r="D1304" s="133">
        <v>419.73</v>
      </c>
      <c r="E1304" s="58" t="str">
        <f t="shared" si="102"/>
        <v>PRATELEIRAS EM GRANITO CINZA ANDORINHA, ESP. 2CM</v>
      </c>
      <c r="F1304" s="58" t="str">
        <f t="shared" si="103"/>
        <v>M2</v>
      </c>
      <c r="G1304" s="58">
        <f t="shared" si="104"/>
        <v>419.73</v>
      </c>
      <c r="H1304" s="58">
        <f t="shared" si="105"/>
        <v>419.73</v>
      </c>
    </row>
    <row r="1305" spans="1:8" s="58" customFormat="1">
      <c r="A1305" s="626">
        <v>2103</v>
      </c>
      <c r="B1305" s="133" t="s">
        <v>1895</v>
      </c>
      <c r="C1305" s="621"/>
      <c r="D1305" s="133"/>
      <c r="E1305" s="58" t="str">
        <f t="shared" si="102"/>
        <v>DIVERSOS INTERNOS</v>
      </c>
      <c r="F1305" s="58" t="str">
        <f t="shared" si="103"/>
        <v/>
      </c>
      <c r="G1305" s="58">
        <f t="shared" si="104"/>
        <v>0</v>
      </c>
      <c r="H1305" s="58">
        <f t="shared" si="105"/>
        <v>0</v>
      </c>
    </row>
    <row r="1306" spans="1:8" s="58" customFormat="1" ht="45">
      <c r="A1306" s="626">
        <v>210301</v>
      </c>
      <c r="B1306" s="133" t="s">
        <v>1896</v>
      </c>
      <c r="C1306" s="621" t="s">
        <v>112</v>
      </c>
      <c r="D1306" s="133">
        <v>375.48</v>
      </c>
      <c r="E1306" s="58" t="str">
        <f t="shared" si="102"/>
        <v>GUARDA CORPO DE TUBO DE FERRO GALVANIZADO, DIÂM. 3" E 2", H=0.8 M INCLUSIVE PINTURA A ÓLEO OU ESMALTE</v>
      </c>
      <c r="F1306" s="58" t="str">
        <f t="shared" si="103"/>
        <v>M</v>
      </c>
      <c r="G1306" s="58">
        <f t="shared" si="104"/>
        <v>375.48</v>
      </c>
      <c r="H1306" s="58">
        <f t="shared" si="105"/>
        <v>375.48</v>
      </c>
    </row>
    <row r="1307" spans="1:8" s="58" customFormat="1" ht="45">
      <c r="A1307" s="626">
        <v>210302</v>
      </c>
      <c r="B1307" s="133" t="s">
        <v>26475</v>
      </c>
      <c r="C1307" s="621" t="s">
        <v>112</v>
      </c>
      <c r="D1307" s="133">
        <v>277.72000000000003</v>
      </c>
      <c r="E1307" s="58" t="str">
        <f t="shared" si="102"/>
        <v>CORRIMÃO DE TUBO DE FERRO GALVANIZADO DIÂMETRO 3" FIXADO NA PAREDE A CADA 1.50M, INCLUSIVE PINTURA A ÓLEO OU ESMALTE</v>
      </c>
      <c r="F1307" s="58" t="str">
        <f t="shared" si="103"/>
        <v>M</v>
      </c>
      <c r="G1307" s="58">
        <f t="shared" si="104"/>
        <v>277.72000000000003</v>
      </c>
      <c r="H1307" s="58">
        <f t="shared" si="105"/>
        <v>277.72000000000003</v>
      </c>
    </row>
    <row r="1308" spans="1:8" s="58" customFormat="1" ht="60">
      <c r="A1308" s="626">
        <v>210304</v>
      </c>
      <c r="B1308" s="133" t="s">
        <v>1897</v>
      </c>
      <c r="C1308" s="621" t="s">
        <v>112</v>
      </c>
      <c r="D1308" s="133">
        <v>227.21</v>
      </c>
      <c r="E1308" s="58" t="str">
        <f t="shared" si="102"/>
        <v>BANCO DE CONCRETO ARMADO APARENTE FCK=15 MPA, COM APOIOS DE CONCRETO, LARGURA DE 45CM, ESPESSURA DE 7CM E ALTURA DE 45CM</v>
      </c>
      <c r="F1308" s="58" t="str">
        <f t="shared" si="103"/>
        <v>M</v>
      </c>
      <c r="G1308" s="58">
        <f t="shared" si="104"/>
        <v>227.21</v>
      </c>
      <c r="H1308" s="58">
        <f t="shared" si="105"/>
        <v>227.21</v>
      </c>
    </row>
    <row r="1309" spans="1:8" s="58" customFormat="1" ht="60">
      <c r="A1309" s="626">
        <v>210316</v>
      </c>
      <c r="B1309" s="133" t="s">
        <v>1898</v>
      </c>
      <c r="C1309" s="621" t="s">
        <v>115</v>
      </c>
      <c r="D1309" s="133">
        <v>593.24</v>
      </c>
      <c r="E1309" s="58" t="str">
        <f t="shared" si="102"/>
        <v>ALÇAPÃO DE VISITA AO BARRILETE DE CHAPA DE MADEIRA DE LEI MEDINDO 60X60CM, INCLUSIVE DOBRADIÇA, MARCO, ALIZAR E FECHADURA, EMASSAMENTO E PINTURA</v>
      </c>
      <c r="F1309" s="58" t="str">
        <f t="shared" si="103"/>
        <v>UND</v>
      </c>
      <c r="G1309" s="58">
        <f t="shared" si="104"/>
        <v>593.24</v>
      </c>
      <c r="H1309" s="58">
        <f t="shared" si="105"/>
        <v>593.24</v>
      </c>
    </row>
    <row r="1310" spans="1:8" s="58" customFormat="1" ht="45">
      <c r="A1310" s="626">
        <v>210321</v>
      </c>
      <c r="B1310" s="133" t="s">
        <v>1899</v>
      </c>
      <c r="C1310" s="621" t="s">
        <v>115</v>
      </c>
      <c r="D1310" s="133">
        <v>186.09</v>
      </c>
      <c r="E1310" s="58" t="str">
        <f t="shared" si="102"/>
        <v>PROTEÇÃO PARA CAIXA DE DESCARGA EM MALHA DE FERRO 3/4" FIO 12, PERFIL "L" 1" E BARRA CHATA 3/4" X 1/8", CONF. DETALHE</v>
      </c>
      <c r="F1310" s="58" t="str">
        <f t="shared" si="103"/>
        <v>UND</v>
      </c>
      <c r="G1310" s="58">
        <f t="shared" si="104"/>
        <v>186.09</v>
      </c>
      <c r="H1310" s="58">
        <f t="shared" si="105"/>
        <v>186.09</v>
      </c>
    </row>
    <row r="1311" spans="1:8" s="58" customFormat="1" ht="30">
      <c r="A1311" s="626">
        <v>210322</v>
      </c>
      <c r="B1311" s="133" t="s">
        <v>1900</v>
      </c>
      <c r="C1311" s="621" t="s">
        <v>112</v>
      </c>
      <c r="D1311" s="133">
        <v>152.94999999999999</v>
      </c>
      <c r="E1311" s="58" t="str">
        <f t="shared" si="102"/>
        <v>CORRIMÃO EM TUBO DE FERRO GALVANIZADO DIAM. 2" COM CHUMBADORES A CADA 1.5M</v>
      </c>
      <c r="F1311" s="58" t="str">
        <f t="shared" si="103"/>
        <v>M</v>
      </c>
      <c r="G1311" s="58">
        <f t="shared" si="104"/>
        <v>152.94999999999999</v>
      </c>
      <c r="H1311" s="58">
        <f t="shared" si="105"/>
        <v>152.94999999999999</v>
      </c>
    </row>
    <row r="1312" spans="1:8" s="58" customFormat="1">
      <c r="A1312" s="626">
        <v>22</v>
      </c>
      <c r="B1312" s="133" t="s">
        <v>1901</v>
      </c>
      <c r="C1312" s="621"/>
      <c r="D1312" s="133"/>
      <c r="E1312" s="58" t="str">
        <f t="shared" si="102"/>
        <v>APOIO</v>
      </c>
      <c r="F1312" s="58" t="str">
        <f t="shared" si="103"/>
        <v/>
      </c>
      <c r="G1312" s="58">
        <f t="shared" si="104"/>
        <v>0</v>
      </c>
      <c r="H1312" s="58">
        <f t="shared" si="105"/>
        <v>0</v>
      </c>
    </row>
    <row r="1313" spans="1:8" s="58" customFormat="1" ht="60">
      <c r="A1313" s="626">
        <v>2208</v>
      </c>
      <c r="B1313" s="133" t="s">
        <v>1902</v>
      </c>
      <c r="C1313" s="621"/>
      <c r="D1313" s="133"/>
      <c r="E1313" s="58" t="str">
        <f t="shared" si="102"/>
        <v>LOCAÇÃO DE VEÍCULO TIPO GOL 1.000 A GASOLINA OU EQUIVALENTE, COM ATÉ 1 (UM) ANO DE USO, EM BOM ESTADO DE CONSERVAÇÃO COM:</v>
      </c>
      <c r="F1313" s="58" t="str">
        <f t="shared" si="103"/>
        <v/>
      </c>
      <c r="G1313" s="58">
        <f t="shared" si="104"/>
        <v>0</v>
      </c>
      <c r="H1313" s="58">
        <f t="shared" si="105"/>
        <v>0</v>
      </c>
    </row>
    <row r="1314" spans="1:8" s="58" customFormat="1" ht="90">
      <c r="A1314" s="626">
        <v>220803</v>
      </c>
      <c r="B1314" s="133" t="s">
        <v>26476</v>
      </c>
      <c r="C1314" s="621" t="s">
        <v>111</v>
      </c>
      <c r="D1314" s="133">
        <v>4229.21</v>
      </c>
      <c r="E1314" s="58" t="str">
        <f t="shared" si="102"/>
        <v>(GOL 1.0 TOTAL FLEX - GASOLINA - PREÇO LABOR) SEGURO TOTAL, MANUTENÇÃO, COMBUSTÍVEL, EVENTUAIS TAXAS E EMOLUMENTOS, BEM COMO EVENTUAL SUBSTITUIÇÃO DO VEÍCULO (SE NECESSÁRIO), SEM MOTORISTA, UTILIZAÇÃO ATÉ 2.000 (DOIS MIL) KM/MÊS</v>
      </c>
      <c r="F1314" s="58" t="str">
        <f t="shared" si="103"/>
        <v>MÊS</v>
      </c>
      <c r="G1314" s="58">
        <f t="shared" si="104"/>
        <v>4229.21</v>
      </c>
      <c r="H1314" s="58">
        <f t="shared" si="105"/>
        <v>4229.21</v>
      </c>
    </row>
    <row r="1315" spans="1:8" s="58" customFormat="1">
      <c r="A1315" s="626">
        <v>31</v>
      </c>
      <c r="B1315" s="133" t="s">
        <v>1903</v>
      </c>
      <c r="C1315" s="621"/>
      <c r="D1315" s="133"/>
      <c r="E1315" s="58" t="str">
        <f t="shared" si="102"/>
        <v>SERVIÇOS GERAIS</v>
      </c>
      <c r="F1315" s="58" t="str">
        <f t="shared" si="103"/>
        <v/>
      </c>
      <c r="G1315" s="58">
        <f t="shared" si="104"/>
        <v>0</v>
      </c>
      <c r="H1315" s="58">
        <f t="shared" si="105"/>
        <v>0</v>
      </c>
    </row>
    <row r="1316" spans="1:8" s="58" customFormat="1" ht="30">
      <c r="A1316" s="626">
        <v>3106</v>
      </c>
      <c r="B1316" s="133" t="s">
        <v>1904</v>
      </c>
      <c r="C1316" s="621"/>
      <c r="D1316" s="133"/>
      <c r="E1316" s="58" t="str">
        <f t="shared" si="102"/>
        <v>MÃO DE OBRA - (MENSALISTAS - LEIS SOCIAIS = 5%)</v>
      </c>
      <c r="F1316" s="58" t="str">
        <f t="shared" si="103"/>
        <v/>
      </c>
      <c r="G1316" s="58">
        <f t="shared" si="104"/>
        <v>0</v>
      </c>
      <c r="H1316" s="58">
        <f t="shared" si="105"/>
        <v>0</v>
      </c>
    </row>
    <row r="1317" spans="1:8" s="58" customFormat="1">
      <c r="A1317" s="626">
        <v>310601</v>
      </c>
      <c r="B1317" s="133" t="s">
        <v>1905</v>
      </c>
      <c r="C1317" s="621" t="s">
        <v>1022</v>
      </c>
      <c r="D1317" s="133">
        <v>1308.51</v>
      </c>
      <c r="E1317" s="58" t="str">
        <f t="shared" si="102"/>
        <v>ESTAGIÁRIO 4 HORAS - UFES (LEIS SOCIAIS = 5%)</v>
      </c>
      <c r="F1317" s="58" t="str">
        <f t="shared" si="103"/>
        <v>MS</v>
      </c>
      <c r="G1317" s="58">
        <f t="shared" si="104"/>
        <v>1308.51</v>
      </c>
      <c r="H1317" s="58">
        <f t="shared" si="105"/>
        <v>1308.51</v>
      </c>
    </row>
    <row r="1318" spans="1:8" s="58" customFormat="1" ht="30">
      <c r="A1318" s="626">
        <v>3108</v>
      </c>
      <c r="B1318" s="133" t="s">
        <v>1906</v>
      </c>
      <c r="C1318" s="621"/>
      <c r="D1318" s="133"/>
      <c r="E1318" s="58" t="str">
        <f t="shared" si="102"/>
        <v>ENCARGOS COMPLEMENTARES - EQUIPAMENTOS DE PROTEÇÃO INDIVIDUAL</v>
      </c>
      <c r="F1318" s="58" t="str">
        <f t="shared" si="103"/>
        <v/>
      </c>
      <c r="G1318" s="58">
        <f t="shared" si="104"/>
        <v>0</v>
      </c>
      <c r="H1318" s="58">
        <f t="shared" si="105"/>
        <v>0</v>
      </c>
    </row>
    <row r="1319" spans="1:8" s="58" customFormat="1">
      <c r="A1319" s="626">
        <v>310801</v>
      </c>
      <c r="B1319" s="133" t="s">
        <v>1907</v>
      </c>
      <c r="C1319" s="621" t="s">
        <v>115</v>
      </c>
      <c r="D1319" s="133">
        <v>16.45</v>
      </c>
      <c r="E1319" s="58" t="str">
        <f t="shared" si="102"/>
        <v>CAPACETE DE OBRA</v>
      </c>
      <c r="F1319" s="58" t="str">
        <f t="shared" si="103"/>
        <v>UND</v>
      </c>
      <c r="G1319" s="58">
        <f t="shared" si="104"/>
        <v>16.45</v>
      </c>
      <c r="H1319" s="58">
        <f t="shared" si="105"/>
        <v>16.45</v>
      </c>
    </row>
    <row r="1320" spans="1:8" s="58" customFormat="1">
      <c r="A1320" s="626">
        <v>310802</v>
      </c>
      <c r="B1320" s="133" t="s">
        <v>1908</v>
      </c>
      <c r="C1320" s="621" t="s">
        <v>115</v>
      </c>
      <c r="D1320" s="133">
        <v>149.27000000000001</v>
      </c>
      <c r="E1320" s="58" t="str">
        <f t="shared" si="102"/>
        <v>UNIFORME DE OBRA (CALÇA E CAMISA)</v>
      </c>
      <c r="F1320" s="58" t="str">
        <f t="shared" si="103"/>
        <v>UND</v>
      </c>
      <c r="G1320" s="58">
        <f t="shared" si="104"/>
        <v>149.27000000000001</v>
      </c>
      <c r="H1320" s="58">
        <f t="shared" si="105"/>
        <v>149.27000000000001</v>
      </c>
    </row>
    <row r="1321" spans="1:8" s="58" customFormat="1">
      <c r="A1321" s="626">
        <v>310803</v>
      </c>
      <c r="B1321" s="133" t="s">
        <v>1909</v>
      </c>
      <c r="C1321" s="621" t="s">
        <v>115</v>
      </c>
      <c r="D1321" s="133">
        <v>33.32</v>
      </c>
      <c r="E1321" s="58" t="str">
        <f t="shared" si="102"/>
        <v>VESTE DE SEGURANÇA</v>
      </c>
      <c r="F1321" s="58" t="str">
        <f t="shared" si="103"/>
        <v>UND</v>
      </c>
      <c r="G1321" s="58">
        <f t="shared" si="104"/>
        <v>33.32</v>
      </c>
      <c r="H1321" s="58">
        <f t="shared" si="105"/>
        <v>33.32</v>
      </c>
    </row>
    <row r="1322" spans="1:8" s="58" customFormat="1">
      <c r="A1322" s="626">
        <v>310804</v>
      </c>
      <c r="B1322" s="133" t="s">
        <v>1910</v>
      </c>
      <c r="C1322" s="621" t="s">
        <v>115</v>
      </c>
      <c r="D1322" s="133">
        <v>62.04</v>
      </c>
      <c r="E1322" s="58" t="str">
        <f t="shared" si="102"/>
        <v>BOTA DE SEGURANÇA (PAR)</v>
      </c>
      <c r="F1322" s="58" t="str">
        <f t="shared" si="103"/>
        <v>UND</v>
      </c>
      <c r="G1322" s="58">
        <f t="shared" si="104"/>
        <v>62.04</v>
      </c>
      <c r="H1322" s="58">
        <f t="shared" si="105"/>
        <v>62.04</v>
      </c>
    </row>
    <row r="1323" spans="1:8" s="58" customFormat="1">
      <c r="A1323" s="626">
        <v>310805</v>
      </c>
      <c r="B1323" s="133" t="s">
        <v>1911</v>
      </c>
      <c r="C1323" s="621" t="s">
        <v>115</v>
      </c>
      <c r="D1323" s="133">
        <v>5.18</v>
      </c>
      <c r="E1323" s="58" t="str">
        <f t="shared" si="102"/>
        <v>ÓCULOS DE PROTEÇÃO</v>
      </c>
      <c r="F1323" s="58" t="str">
        <f t="shared" si="103"/>
        <v>UND</v>
      </c>
      <c r="G1323" s="58">
        <f t="shared" si="104"/>
        <v>5.18</v>
      </c>
      <c r="H1323" s="58">
        <f t="shared" si="105"/>
        <v>5.18</v>
      </c>
    </row>
    <row r="1324" spans="1:8" s="58" customFormat="1">
      <c r="A1324" s="626">
        <v>310806</v>
      </c>
      <c r="B1324" s="133" t="s">
        <v>1912</v>
      </c>
      <c r="C1324" s="621" t="s">
        <v>115</v>
      </c>
      <c r="D1324" s="133">
        <v>13.74</v>
      </c>
      <c r="E1324" s="58" t="str">
        <f t="shared" si="102"/>
        <v>LUVA DE RASPA (PAR)</v>
      </c>
      <c r="F1324" s="58" t="str">
        <f t="shared" si="103"/>
        <v>UND</v>
      </c>
      <c r="G1324" s="58">
        <f t="shared" si="104"/>
        <v>13.74</v>
      </c>
      <c r="H1324" s="58">
        <f t="shared" si="105"/>
        <v>13.74</v>
      </c>
    </row>
    <row r="1325" spans="1:8" s="58" customFormat="1">
      <c r="A1325" s="626">
        <v>310807</v>
      </c>
      <c r="B1325" s="133" t="s">
        <v>1913</v>
      </c>
      <c r="C1325" s="621" t="s">
        <v>115</v>
      </c>
      <c r="D1325" s="133">
        <v>25.97</v>
      </c>
      <c r="E1325" s="58" t="str">
        <f t="shared" si="102"/>
        <v>CAPA DE CHUVA</v>
      </c>
      <c r="F1325" s="58" t="str">
        <f t="shared" si="103"/>
        <v>UND</v>
      </c>
      <c r="G1325" s="58">
        <f t="shared" si="104"/>
        <v>25.97</v>
      </c>
      <c r="H1325" s="58">
        <f t="shared" si="105"/>
        <v>25.97</v>
      </c>
    </row>
    <row r="1326" spans="1:8" s="58" customFormat="1">
      <c r="A1326" s="626">
        <v>310808</v>
      </c>
      <c r="B1326" s="133" t="s">
        <v>1914</v>
      </c>
      <c r="C1326" s="621" t="s">
        <v>115</v>
      </c>
      <c r="D1326" s="133">
        <v>2.44</v>
      </c>
      <c r="E1326" s="58" t="str">
        <f t="shared" si="102"/>
        <v>MÁSCARA DE AR</v>
      </c>
      <c r="F1326" s="58" t="str">
        <f t="shared" si="103"/>
        <v>UND</v>
      </c>
      <c r="G1326" s="58">
        <f t="shared" si="104"/>
        <v>2.44</v>
      </c>
      <c r="H1326" s="58">
        <f t="shared" si="105"/>
        <v>2.44</v>
      </c>
    </row>
    <row r="1327" spans="1:8" s="58" customFormat="1">
      <c r="A1327" s="626">
        <v>310809</v>
      </c>
      <c r="B1327" s="133" t="s">
        <v>1915</v>
      </c>
      <c r="C1327" s="621" t="s">
        <v>115</v>
      </c>
      <c r="D1327" s="133">
        <v>142.19999999999999</v>
      </c>
      <c r="E1327" s="58" t="str">
        <f t="shared" si="102"/>
        <v>CINTO DE SEGURANÇA</v>
      </c>
      <c r="F1327" s="58" t="str">
        <f t="shared" si="103"/>
        <v>UND</v>
      </c>
      <c r="G1327" s="58">
        <f t="shared" si="104"/>
        <v>142.19999999999999</v>
      </c>
      <c r="H1327" s="58">
        <f t="shared" si="105"/>
        <v>142.19999999999999</v>
      </c>
    </row>
    <row r="1328" spans="1:8" s="58" customFormat="1" ht="30">
      <c r="A1328" s="626">
        <v>3109</v>
      </c>
      <c r="B1328" s="133" t="s">
        <v>1916</v>
      </c>
      <c r="C1328" s="621"/>
      <c r="D1328" s="133"/>
      <c r="E1328" s="58" t="str">
        <f t="shared" si="102"/>
        <v>ENCARGOS COMPLEMENTARES - FERRAMENTAS MANUAIS</v>
      </c>
      <c r="F1328" s="58" t="str">
        <f t="shared" si="103"/>
        <v/>
      </c>
      <c r="G1328" s="58">
        <f t="shared" si="104"/>
        <v>0</v>
      </c>
      <c r="H1328" s="58">
        <f t="shared" si="105"/>
        <v>0</v>
      </c>
    </row>
    <row r="1329" spans="1:8" s="58" customFormat="1">
      <c r="A1329" s="626">
        <v>310901</v>
      </c>
      <c r="B1329" s="133" t="s">
        <v>1917</v>
      </c>
      <c r="C1329" s="621" t="s">
        <v>115</v>
      </c>
      <c r="D1329" s="133">
        <v>110.26</v>
      </c>
      <c r="E1329" s="58" t="str">
        <f t="shared" si="102"/>
        <v>PICARETA COM CABO</v>
      </c>
      <c r="F1329" s="58" t="str">
        <f t="shared" si="103"/>
        <v>UND</v>
      </c>
      <c r="G1329" s="58">
        <f t="shared" si="104"/>
        <v>110.26</v>
      </c>
      <c r="H1329" s="58">
        <f t="shared" si="105"/>
        <v>110.26</v>
      </c>
    </row>
    <row r="1330" spans="1:8" s="58" customFormat="1">
      <c r="A1330" s="626">
        <v>310902</v>
      </c>
      <c r="B1330" s="133" t="s">
        <v>1918</v>
      </c>
      <c r="C1330" s="621" t="s">
        <v>115</v>
      </c>
      <c r="D1330" s="133">
        <v>44.15</v>
      </c>
      <c r="E1330" s="58" t="str">
        <f t="shared" si="102"/>
        <v>PÁ DE PEDREIRO COM CABO</v>
      </c>
      <c r="F1330" s="58" t="str">
        <f t="shared" si="103"/>
        <v>UND</v>
      </c>
      <c r="G1330" s="58">
        <f t="shared" si="104"/>
        <v>44.15</v>
      </c>
      <c r="H1330" s="58">
        <f t="shared" si="105"/>
        <v>44.15</v>
      </c>
    </row>
    <row r="1331" spans="1:8" s="58" customFormat="1">
      <c r="A1331" s="626">
        <v>310903</v>
      </c>
      <c r="B1331" s="133" t="s">
        <v>1919</v>
      </c>
      <c r="C1331" s="621" t="s">
        <v>115</v>
      </c>
      <c r="D1331" s="133">
        <v>59.47</v>
      </c>
      <c r="E1331" s="58" t="str">
        <f t="shared" ref="E1331:E1394" si="106">UPPER(B1331)</f>
        <v>ENXADA COM CABO</v>
      </c>
      <c r="F1331" s="58" t="str">
        <f t="shared" ref="F1331:F1394" si="107">UPPER(C1331)</f>
        <v>UND</v>
      </c>
      <c r="G1331" s="58">
        <f t="shared" ref="G1331:G1394" si="108">D1331</f>
        <v>59.47</v>
      </c>
      <c r="H1331" s="58">
        <f t="shared" ref="H1331:H1394" si="109">ROUND(G1331/(1+$E$1),2)</f>
        <v>59.47</v>
      </c>
    </row>
    <row r="1332" spans="1:8" s="58" customFormat="1">
      <c r="A1332" s="626">
        <v>310904</v>
      </c>
      <c r="B1332" s="133" t="s">
        <v>1920</v>
      </c>
      <c r="C1332" s="621" t="s">
        <v>115</v>
      </c>
      <c r="D1332" s="133">
        <v>83.17</v>
      </c>
      <c r="E1332" s="58" t="str">
        <f t="shared" si="106"/>
        <v>SERROTE 26"</v>
      </c>
      <c r="F1332" s="58" t="str">
        <f t="shared" si="107"/>
        <v>UND</v>
      </c>
      <c r="G1332" s="58">
        <f t="shared" si="108"/>
        <v>83.17</v>
      </c>
      <c r="H1332" s="58">
        <f t="shared" si="109"/>
        <v>83.17</v>
      </c>
    </row>
    <row r="1333" spans="1:8" s="58" customFormat="1">
      <c r="A1333" s="626">
        <v>310905</v>
      </c>
      <c r="B1333" s="133" t="s">
        <v>1921</v>
      </c>
      <c r="C1333" s="621" t="s">
        <v>115</v>
      </c>
      <c r="D1333" s="133">
        <v>38.700000000000003</v>
      </c>
      <c r="E1333" s="58" t="str">
        <f t="shared" si="106"/>
        <v>MARTELO COM CABO</v>
      </c>
      <c r="F1333" s="58" t="str">
        <f t="shared" si="107"/>
        <v>UND</v>
      </c>
      <c r="G1333" s="58">
        <f t="shared" si="108"/>
        <v>38.700000000000003</v>
      </c>
      <c r="H1333" s="58">
        <f t="shared" si="109"/>
        <v>38.700000000000003</v>
      </c>
    </row>
    <row r="1334" spans="1:8" s="58" customFormat="1">
      <c r="A1334" s="626">
        <v>310906</v>
      </c>
      <c r="B1334" s="133" t="s">
        <v>1922</v>
      </c>
      <c r="C1334" s="621" t="s">
        <v>115</v>
      </c>
      <c r="D1334" s="133">
        <v>35.729999999999997</v>
      </c>
      <c r="E1334" s="58" t="str">
        <f t="shared" si="106"/>
        <v>NIVEL DE PEDREIRO</v>
      </c>
      <c r="F1334" s="58" t="str">
        <f t="shared" si="107"/>
        <v>UND</v>
      </c>
      <c r="G1334" s="58">
        <f t="shared" si="108"/>
        <v>35.729999999999997</v>
      </c>
      <c r="H1334" s="58">
        <f t="shared" si="109"/>
        <v>35.729999999999997</v>
      </c>
    </row>
    <row r="1335" spans="1:8" s="58" customFormat="1">
      <c r="A1335" s="626">
        <v>310907</v>
      </c>
      <c r="B1335" s="133" t="s">
        <v>1923</v>
      </c>
      <c r="C1335" s="621" t="s">
        <v>115</v>
      </c>
      <c r="D1335" s="133">
        <v>36.549999999999997</v>
      </c>
      <c r="E1335" s="58" t="str">
        <f t="shared" si="106"/>
        <v>ALICATE UNIVERSAL</v>
      </c>
      <c r="F1335" s="58" t="str">
        <f t="shared" si="107"/>
        <v>UND</v>
      </c>
      <c r="G1335" s="58">
        <f t="shared" si="108"/>
        <v>36.549999999999997</v>
      </c>
      <c r="H1335" s="58">
        <f t="shared" si="109"/>
        <v>36.549999999999997</v>
      </c>
    </row>
    <row r="1336" spans="1:8" s="58" customFormat="1">
      <c r="A1336" s="626">
        <v>310908</v>
      </c>
      <c r="B1336" s="133" t="s">
        <v>1924</v>
      </c>
      <c r="C1336" s="621" t="s">
        <v>115</v>
      </c>
      <c r="D1336" s="133">
        <v>165.97</v>
      </c>
      <c r="E1336" s="58" t="str">
        <f t="shared" si="106"/>
        <v>MARRETA 5 KG COM CABO</v>
      </c>
      <c r="F1336" s="58" t="str">
        <f t="shared" si="107"/>
        <v>UND</v>
      </c>
      <c r="G1336" s="58">
        <f t="shared" si="108"/>
        <v>165.97</v>
      </c>
      <c r="H1336" s="58">
        <f t="shared" si="109"/>
        <v>165.97</v>
      </c>
    </row>
    <row r="1337" spans="1:8" s="58" customFormat="1">
      <c r="A1337" s="626">
        <v>310909</v>
      </c>
      <c r="B1337" s="133" t="s">
        <v>1925</v>
      </c>
      <c r="C1337" s="621" t="s">
        <v>115</v>
      </c>
      <c r="D1337" s="133">
        <v>66.27</v>
      </c>
      <c r="E1337" s="58" t="str">
        <f t="shared" si="106"/>
        <v>CHAVE DE GRIFO 10"</v>
      </c>
      <c r="F1337" s="58" t="str">
        <f t="shared" si="107"/>
        <v>UND</v>
      </c>
      <c r="G1337" s="58">
        <f t="shared" si="108"/>
        <v>66.27</v>
      </c>
      <c r="H1337" s="58">
        <f t="shared" si="109"/>
        <v>66.27</v>
      </c>
    </row>
    <row r="1338" spans="1:8" s="58" customFormat="1">
      <c r="A1338" s="626">
        <v>310910</v>
      </c>
      <c r="B1338" s="133" t="s">
        <v>1926</v>
      </c>
      <c r="C1338" s="621" t="s">
        <v>115</v>
      </c>
      <c r="D1338" s="133">
        <v>48.61</v>
      </c>
      <c r="E1338" s="58" t="str">
        <f t="shared" si="106"/>
        <v>JOGO DE CHAVE DE FENDA</v>
      </c>
      <c r="F1338" s="58" t="str">
        <f t="shared" si="107"/>
        <v>UND</v>
      </c>
      <c r="G1338" s="58">
        <f t="shared" si="108"/>
        <v>48.61</v>
      </c>
      <c r="H1338" s="58">
        <f t="shared" si="109"/>
        <v>48.61</v>
      </c>
    </row>
    <row r="1339" spans="1:8" s="58" customFormat="1">
      <c r="A1339" s="626">
        <v>310911</v>
      </c>
      <c r="B1339" s="133" t="s">
        <v>1927</v>
      </c>
      <c r="C1339" s="621" t="s">
        <v>115</v>
      </c>
      <c r="D1339" s="133">
        <v>85</v>
      </c>
      <c r="E1339" s="58" t="str">
        <f t="shared" si="106"/>
        <v>CAVADEIRA DE BRAÇO</v>
      </c>
      <c r="F1339" s="58" t="str">
        <f t="shared" si="107"/>
        <v>UND</v>
      </c>
      <c r="G1339" s="58">
        <f t="shared" si="108"/>
        <v>85</v>
      </c>
      <c r="H1339" s="58">
        <f t="shared" si="109"/>
        <v>85</v>
      </c>
    </row>
    <row r="1340" spans="1:8" s="58" customFormat="1">
      <c r="A1340" s="626">
        <v>310912</v>
      </c>
      <c r="B1340" s="133" t="s">
        <v>1928</v>
      </c>
      <c r="C1340" s="621" t="s">
        <v>115</v>
      </c>
      <c r="D1340" s="133">
        <v>469.67</v>
      </c>
      <c r="E1340" s="58" t="str">
        <f t="shared" si="106"/>
        <v>SERRA TICO-TICO</v>
      </c>
      <c r="F1340" s="58" t="str">
        <f t="shared" si="107"/>
        <v>UND</v>
      </c>
      <c r="G1340" s="58">
        <f t="shared" si="108"/>
        <v>469.67</v>
      </c>
      <c r="H1340" s="58">
        <f t="shared" si="109"/>
        <v>469.67</v>
      </c>
    </row>
    <row r="1341" spans="1:8" s="58" customFormat="1">
      <c r="A1341" s="626">
        <v>310913</v>
      </c>
      <c r="B1341" s="133" t="s">
        <v>1929</v>
      </c>
      <c r="C1341" s="621" t="s">
        <v>115</v>
      </c>
      <c r="D1341" s="133">
        <v>756.28</v>
      </c>
      <c r="E1341" s="58" t="str">
        <f t="shared" si="106"/>
        <v>SERRA DE DISCO (CIRCULAR)</v>
      </c>
      <c r="F1341" s="58" t="str">
        <f t="shared" si="107"/>
        <v>UND</v>
      </c>
      <c r="G1341" s="58">
        <f t="shared" si="108"/>
        <v>756.28</v>
      </c>
      <c r="H1341" s="58">
        <f t="shared" si="109"/>
        <v>756.28</v>
      </c>
    </row>
    <row r="1342" spans="1:8" s="58" customFormat="1">
      <c r="A1342" s="626">
        <v>310914</v>
      </c>
      <c r="B1342" s="133" t="s">
        <v>1930</v>
      </c>
      <c r="C1342" s="621" t="s">
        <v>115</v>
      </c>
      <c r="D1342" s="133">
        <v>215.35</v>
      </c>
      <c r="E1342" s="58" t="str">
        <f t="shared" si="106"/>
        <v>CARRINHO DE MÃO</v>
      </c>
      <c r="F1342" s="58" t="str">
        <f t="shared" si="107"/>
        <v>UND</v>
      </c>
      <c r="G1342" s="58">
        <f t="shared" si="108"/>
        <v>215.35</v>
      </c>
      <c r="H1342" s="58">
        <f t="shared" si="109"/>
        <v>215.35</v>
      </c>
    </row>
    <row r="1343" spans="1:8" s="58" customFormat="1" ht="30">
      <c r="A1343" s="626">
        <v>3130</v>
      </c>
      <c r="B1343" s="133" t="s">
        <v>26477</v>
      </c>
      <c r="C1343" s="621"/>
      <c r="D1343" s="133"/>
      <c r="E1343" s="58" t="str">
        <f t="shared" si="106"/>
        <v>MÃO DE OBRA (MENSALISTAS - NÃO DESONERADO - LEIS SOCIAIS=72,58%)</v>
      </c>
      <c r="F1343" s="58" t="str">
        <f t="shared" si="107"/>
        <v/>
      </c>
      <c r="G1343" s="58">
        <f t="shared" si="108"/>
        <v>0</v>
      </c>
      <c r="H1343" s="58">
        <f t="shared" si="109"/>
        <v>0</v>
      </c>
    </row>
    <row r="1344" spans="1:8" s="58" customFormat="1" ht="30">
      <c r="A1344" s="626">
        <v>313001</v>
      </c>
      <c r="B1344" s="133" t="s">
        <v>26478</v>
      </c>
      <c r="C1344" s="621" t="s">
        <v>26479</v>
      </c>
      <c r="D1344" s="133">
        <v>10793.15</v>
      </c>
      <c r="E1344" s="58" t="str">
        <f t="shared" si="106"/>
        <v>TECNICO SEGUNDO GRAU -A-(LEIS SOCIAIS = 72,58%)</v>
      </c>
      <c r="F1344" s="58" t="str">
        <f t="shared" si="107"/>
        <v>MES</v>
      </c>
      <c r="G1344" s="58">
        <f t="shared" si="108"/>
        <v>10793.15</v>
      </c>
      <c r="H1344" s="58">
        <f t="shared" si="109"/>
        <v>10793.15</v>
      </c>
    </row>
    <row r="1345" spans="1:8" s="58" customFormat="1">
      <c r="A1345" s="626">
        <v>313002</v>
      </c>
      <c r="B1345" s="133" t="s">
        <v>26480</v>
      </c>
      <c r="C1345" s="621" t="s">
        <v>26479</v>
      </c>
      <c r="D1345" s="133">
        <v>28277.23</v>
      </c>
      <c r="E1345" s="58" t="str">
        <f t="shared" si="106"/>
        <v>ENGENHEIRO SENIOR(LEIS SOCIAIS = 72,58%)</v>
      </c>
      <c r="F1345" s="58" t="str">
        <f t="shared" si="107"/>
        <v>MES</v>
      </c>
      <c r="G1345" s="58">
        <f t="shared" si="108"/>
        <v>28277.23</v>
      </c>
      <c r="H1345" s="58">
        <f t="shared" si="109"/>
        <v>28277.23</v>
      </c>
    </row>
    <row r="1346" spans="1:8" s="58" customFormat="1">
      <c r="A1346" s="626">
        <v>313003</v>
      </c>
      <c r="B1346" s="133" t="s">
        <v>26481</v>
      </c>
      <c r="C1346" s="621" t="s">
        <v>26479</v>
      </c>
      <c r="D1346" s="133">
        <v>11752.7</v>
      </c>
      <c r="E1346" s="58" t="str">
        <f t="shared" si="106"/>
        <v>PROGRAMADOR (LEIS SOCIAIS = 72,58%)</v>
      </c>
      <c r="F1346" s="58" t="str">
        <f t="shared" si="107"/>
        <v>MES</v>
      </c>
      <c r="G1346" s="58">
        <f t="shared" si="108"/>
        <v>11752.7</v>
      </c>
      <c r="H1346" s="58">
        <f t="shared" si="109"/>
        <v>11752.7</v>
      </c>
    </row>
    <row r="1347" spans="1:8" s="58" customFormat="1">
      <c r="A1347" s="626">
        <v>313004</v>
      </c>
      <c r="B1347" s="133" t="s">
        <v>26482</v>
      </c>
      <c r="C1347" s="621" t="s">
        <v>26479</v>
      </c>
      <c r="D1347" s="133">
        <v>3589.66</v>
      </c>
      <c r="E1347" s="58" t="str">
        <f t="shared" si="106"/>
        <v>DIGITADOR - 6 HORAS(LEIS SOCIAIS = 72,58%)</v>
      </c>
      <c r="F1347" s="58" t="str">
        <f t="shared" si="107"/>
        <v>MES</v>
      </c>
      <c r="G1347" s="58">
        <f t="shared" si="108"/>
        <v>3589.66</v>
      </c>
      <c r="H1347" s="58">
        <f t="shared" si="109"/>
        <v>3589.66</v>
      </c>
    </row>
    <row r="1348" spans="1:8" s="58" customFormat="1">
      <c r="A1348" s="626">
        <v>313005</v>
      </c>
      <c r="B1348" s="133" t="s">
        <v>26483</v>
      </c>
      <c r="C1348" s="621" t="s">
        <v>26479</v>
      </c>
      <c r="D1348" s="133">
        <v>20222.919999999998</v>
      </c>
      <c r="E1348" s="58" t="str">
        <f t="shared" si="106"/>
        <v>ENGENHEIRO JUNIOR (LEIS SOCIAIS = 72,58%)</v>
      </c>
      <c r="F1348" s="58" t="str">
        <f t="shared" si="107"/>
        <v>MES</v>
      </c>
      <c r="G1348" s="58">
        <f t="shared" si="108"/>
        <v>20222.919999999998</v>
      </c>
      <c r="H1348" s="58">
        <f t="shared" si="109"/>
        <v>20222.919999999998</v>
      </c>
    </row>
    <row r="1349" spans="1:8" s="58" customFormat="1" ht="30">
      <c r="A1349" s="626">
        <v>313006</v>
      </c>
      <c r="B1349" s="133" t="s">
        <v>26484</v>
      </c>
      <c r="C1349" s="621" t="s">
        <v>26479</v>
      </c>
      <c r="D1349" s="133">
        <v>8634.73</v>
      </c>
      <c r="E1349" s="58" t="str">
        <f t="shared" si="106"/>
        <v>TECNICO SEGUNDO GRAU -B (LEIS SOCIAIS = 72,58%)</v>
      </c>
      <c r="F1349" s="58" t="str">
        <f t="shared" si="107"/>
        <v>MES</v>
      </c>
      <c r="G1349" s="58">
        <f t="shared" si="108"/>
        <v>8634.73</v>
      </c>
      <c r="H1349" s="58">
        <f t="shared" si="109"/>
        <v>8634.73</v>
      </c>
    </row>
    <row r="1350" spans="1:8" s="58" customFormat="1" ht="30">
      <c r="A1350" s="626">
        <v>313007</v>
      </c>
      <c r="B1350" s="133" t="s">
        <v>26485</v>
      </c>
      <c r="C1350" s="621" t="s">
        <v>26479</v>
      </c>
      <c r="D1350" s="133">
        <v>6906.65</v>
      </c>
      <c r="E1350" s="58" t="str">
        <f t="shared" si="106"/>
        <v>TECNICO SEGUNDO GRAU-C - (LEIS SOCIAIS = 72,58%)</v>
      </c>
      <c r="F1350" s="58" t="str">
        <f t="shared" si="107"/>
        <v>MES</v>
      </c>
      <c r="G1350" s="58">
        <f t="shared" si="108"/>
        <v>6906.65</v>
      </c>
      <c r="H1350" s="58">
        <f t="shared" si="109"/>
        <v>6906.65</v>
      </c>
    </row>
    <row r="1351" spans="1:8" s="58" customFormat="1">
      <c r="A1351" s="626">
        <v>313008</v>
      </c>
      <c r="B1351" s="133" t="s">
        <v>26486</v>
      </c>
      <c r="C1351" s="621" t="s">
        <v>26479</v>
      </c>
      <c r="D1351" s="133">
        <v>16153.49</v>
      </c>
      <c r="E1351" s="58" t="str">
        <f t="shared" si="106"/>
        <v>GERENTE DE PROJETO (LEIS SOCIAIS = 72,58%)</v>
      </c>
      <c r="F1351" s="58" t="str">
        <f t="shared" si="107"/>
        <v>MES</v>
      </c>
      <c r="G1351" s="58">
        <f t="shared" si="108"/>
        <v>16153.49</v>
      </c>
      <c r="H1351" s="58">
        <f t="shared" si="109"/>
        <v>16153.49</v>
      </c>
    </row>
    <row r="1352" spans="1:8" s="58" customFormat="1">
      <c r="A1352" s="626">
        <v>313009</v>
      </c>
      <c r="B1352" s="133" t="s">
        <v>26487</v>
      </c>
      <c r="C1352" s="621" t="s">
        <v>26479</v>
      </c>
      <c r="D1352" s="133">
        <v>13374.95</v>
      </c>
      <c r="E1352" s="58" t="str">
        <f t="shared" si="106"/>
        <v>ANALISTA DE SISTEMAS (LEIS SOCIAIS = 72,58%)</v>
      </c>
      <c r="F1352" s="58" t="str">
        <f t="shared" si="107"/>
        <v>MES</v>
      </c>
      <c r="G1352" s="58">
        <f t="shared" si="108"/>
        <v>13374.95</v>
      </c>
      <c r="H1352" s="58">
        <f t="shared" si="109"/>
        <v>13374.95</v>
      </c>
    </row>
    <row r="1353" spans="1:8" s="58" customFormat="1" ht="30">
      <c r="A1353" s="626">
        <v>313010</v>
      </c>
      <c r="B1353" s="133" t="s">
        <v>26488</v>
      </c>
      <c r="C1353" s="621" t="s">
        <v>26479</v>
      </c>
      <c r="D1353" s="133">
        <v>13374.95</v>
      </c>
      <c r="E1353" s="58" t="str">
        <f t="shared" si="106"/>
        <v>ANALISTA DE DESENVOLVIMENTO (LEIS SOCIAIS = 72,58%)</v>
      </c>
      <c r="F1353" s="58" t="str">
        <f t="shared" si="107"/>
        <v>MES</v>
      </c>
      <c r="G1353" s="58">
        <f t="shared" si="108"/>
        <v>13374.95</v>
      </c>
      <c r="H1353" s="58">
        <f t="shared" si="109"/>
        <v>13374.95</v>
      </c>
    </row>
    <row r="1354" spans="1:8" s="58" customFormat="1" ht="30">
      <c r="A1354" s="626">
        <v>313011</v>
      </c>
      <c r="B1354" s="133" t="s">
        <v>26489</v>
      </c>
      <c r="C1354" s="621" t="s">
        <v>26479</v>
      </c>
      <c r="D1354" s="133">
        <v>12391.24</v>
      </c>
      <c r="E1354" s="58" t="str">
        <f t="shared" si="106"/>
        <v>GERENTE BD/SERVIDORES/REDES (LEIS SOCIAIS = 72,58%)</v>
      </c>
      <c r="F1354" s="58" t="str">
        <f t="shared" si="107"/>
        <v>MES</v>
      </c>
      <c r="G1354" s="58">
        <f t="shared" si="108"/>
        <v>12391.24</v>
      </c>
      <c r="H1354" s="58">
        <f t="shared" si="109"/>
        <v>12391.24</v>
      </c>
    </row>
    <row r="1355" spans="1:8" s="58" customFormat="1">
      <c r="A1355" s="626">
        <v>313012</v>
      </c>
      <c r="B1355" s="133" t="s">
        <v>26490</v>
      </c>
      <c r="C1355" s="621" t="s">
        <v>26479</v>
      </c>
      <c r="D1355" s="133">
        <v>12520.68</v>
      </c>
      <c r="E1355" s="58" t="str">
        <f t="shared" si="106"/>
        <v>DESIGNER GRÁFICO (LEIS SOCIAIS = 72,58%)</v>
      </c>
      <c r="F1355" s="58" t="str">
        <f t="shared" si="107"/>
        <v>MES</v>
      </c>
      <c r="G1355" s="58">
        <f t="shared" si="108"/>
        <v>12520.68</v>
      </c>
      <c r="H1355" s="58">
        <f t="shared" si="109"/>
        <v>12520.68</v>
      </c>
    </row>
    <row r="1356" spans="1:8" s="58" customFormat="1" ht="30">
      <c r="A1356" s="626">
        <v>313013</v>
      </c>
      <c r="B1356" s="133" t="s">
        <v>26491</v>
      </c>
      <c r="C1356" s="621" t="s">
        <v>26479</v>
      </c>
      <c r="D1356" s="133">
        <v>13374.95</v>
      </c>
      <c r="E1356" s="58" t="str">
        <f t="shared" si="106"/>
        <v>ANALISTA SISTEMAS/SUPORTE(LEIS SOCIAIS = 72,58%)</v>
      </c>
      <c r="F1356" s="58" t="str">
        <f t="shared" si="107"/>
        <v>MES</v>
      </c>
      <c r="G1356" s="58">
        <f t="shared" si="108"/>
        <v>13374.95</v>
      </c>
      <c r="H1356" s="58">
        <f t="shared" si="109"/>
        <v>13374.95</v>
      </c>
    </row>
    <row r="1357" spans="1:8" s="58" customFormat="1" ht="30">
      <c r="A1357" s="626">
        <v>313014</v>
      </c>
      <c r="B1357" s="133" t="s">
        <v>26492</v>
      </c>
      <c r="C1357" s="621" t="s">
        <v>26479</v>
      </c>
      <c r="D1357" s="133">
        <v>28950.3</v>
      </c>
      <c r="E1357" s="58" t="str">
        <f t="shared" si="106"/>
        <v>COORDENADOR TECNICO ESPECIALISTA(LEIS SOCIAIS = 72,58%)</v>
      </c>
      <c r="F1357" s="58" t="str">
        <f t="shared" si="107"/>
        <v>MES</v>
      </c>
      <c r="G1357" s="58">
        <f t="shared" si="108"/>
        <v>28950.3</v>
      </c>
      <c r="H1357" s="58">
        <f t="shared" si="109"/>
        <v>28950.3</v>
      </c>
    </row>
    <row r="1358" spans="1:8" s="58" customFormat="1">
      <c r="A1358" s="626">
        <v>313015</v>
      </c>
      <c r="B1358" s="133" t="s">
        <v>26493</v>
      </c>
      <c r="C1358" s="621" t="s">
        <v>26479</v>
      </c>
      <c r="D1358" s="133">
        <v>7179.33</v>
      </c>
      <c r="E1358" s="58" t="str">
        <f t="shared" si="106"/>
        <v>COTADOR(LEIS SOCIAIS = 72,58%)</v>
      </c>
      <c r="F1358" s="58" t="str">
        <f t="shared" si="107"/>
        <v>MES</v>
      </c>
      <c r="G1358" s="58">
        <f t="shared" si="108"/>
        <v>7179.33</v>
      </c>
      <c r="H1358" s="58">
        <f t="shared" si="109"/>
        <v>7179.33</v>
      </c>
    </row>
    <row r="1359" spans="1:8" s="58" customFormat="1">
      <c r="A1359" s="626">
        <v>313016</v>
      </c>
      <c r="B1359" s="133" t="s">
        <v>26494</v>
      </c>
      <c r="C1359" s="621" t="s">
        <v>26479</v>
      </c>
      <c r="D1359" s="133">
        <v>16153.49</v>
      </c>
      <c r="E1359" s="58" t="str">
        <f t="shared" si="106"/>
        <v>TECNICO NIVEL SUPERIOR (LEIS SOCIAIS = 72,58%)</v>
      </c>
      <c r="F1359" s="58" t="str">
        <f t="shared" si="107"/>
        <v>MES</v>
      </c>
      <c r="G1359" s="58">
        <f t="shared" si="108"/>
        <v>16153.49</v>
      </c>
      <c r="H1359" s="58">
        <f t="shared" si="109"/>
        <v>16153.49</v>
      </c>
    </row>
    <row r="1360" spans="1:8" s="58" customFormat="1">
      <c r="A1360" s="626">
        <v>313017</v>
      </c>
      <c r="B1360" s="133" t="s">
        <v>26495</v>
      </c>
      <c r="C1360" s="621" t="s">
        <v>26479</v>
      </c>
      <c r="D1360" s="133">
        <v>24219.88</v>
      </c>
      <c r="E1360" s="58" t="str">
        <f t="shared" si="106"/>
        <v>ENGENHEIRO PLENO(LEIS SOCIAIS = 72,58%)</v>
      </c>
      <c r="F1360" s="58" t="str">
        <f t="shared" si="107"/>
        <v>MES</v>
      </c>
      <c r="G1360" s="58">
        <f t="shared" si="108"/>
        <v>24219.88</v>
      </c>
      <c r="H1360" s="58">
        <f t="shared" si="109"/>
        <v>24219.88</v>
      </c>
    </row>
    <row r="1361" spans="1:8" s="58" customFormat="1">
      <c r="A1361" s="626">
        <v>313018</v>
      </c>
      <c r="B1361" s="133" t="s">
        <v>26496</v>
      </c>
      <c r="C1361" s="621" t="s">
        <v>26479</v>
      </c>
      <c r="D1361" s="133">
        <v>3356.34</v>
      </c>
      <c r="E1361" s="58" t="str">
        <f t="shared" si="106"/>
        <v>ALMOXARIFE(LEIS SOCIAIS = 72,58%)</v>
      </c>
      <c r="F1361" s="58" t="str">
        <f t="shared" si="107"/>
        <v>MES</v>
      </c>
      <c r="G1361" s="58">
        <f t="shared" si="108"/>
        <v>3356.34</v>
      </c>
      <c r="H1361" s="58">
        <f t="shared" si="109"/>
        <v>3356.34</v>
      </c>
    </row>
    <row r="1362" spans="1:8" s="58" customFormat="1">
      <c r="A1362" s="626">
        <v>313019</v>
      </c>
      <c r="B1362" s="133" t="s">
        <v>26497</v>
      </c>
      <c r="C1362" s="621" t="s">
        <v>26479</v>
      </c>
      <c r="D1362" s="133">
        <v>6071.02</v>
      </c>
      <c r="E1362" s="58" t="str">
        <f t="shared" si="106"/>
        <v>MESTRE OBRAS SENIOR (LEIS SOCIAIS = 72,58%)</v>
      </c>
      <c r="F1362" s="58" t="str">
        <f t="shared" si="107"/>
        <v>MES</v>
      </c>
      <c r="G1362" s="58">
        <f t="shared" si="108"/>
        <v>6071.02</v>
      </c>
      <c r="H1362" s="58">
        <f t="shared" si="109"/>
        <v>6071.02</v>
      </c>
    </row>
    <row r="1363" spans="1:8" s="58" customFormat="1">
      <c r="A1363" s="626">
        <v>313020</v>
      </c>
      <c r="B1363" s="133" t="s">
        <v>26498</v>
      </c>
      <c r="C1363" s="621" t="s">
        <v>26479</v>
      </c>
      <c r="D1363" s="133">
        <v>2490.67</v>
      </c>
      <c r="E1363" s="58" t="str">
        <f t="shared" si="106"/>
        <v>VIGIA (LEIS SOCIAIS = 72,58%)</v>
      </c>
      <c r="F1363" s="58" t="str">
        <f t="shared" si="107"/>
        <v>MES</v>
      </c>
      <c r="G1363" s="58">
        <f t="shared" si="108"/>
        <v>2490.67</v>
      </c>
      <c r="H1363" s="58">
        <f t="shared" si="109"/>
        <v>2490.67</v>
      </c>
    </row>
    <row r="1364" spans="1:8" s="58" customFormat="1">
      <c r="A1364" s="626">
        <v>313021</v>
      </c>
      <c r="B1364" s="133" t="s">
        <v>26499</v>
      </c>
      <c r="C1364" s="621" t="s">
        <v>26479</v>
      </c>
      <c r="D1364" s="133">
        <v>2490.67</v>
      </c>
      <c r="E1364" s="58" t="str">
        <f t="shared" si="106"/>
        <v>AUXILIAR DE ALMOXARIFE (LEIS SOCIAIS = 72,58%)</v>
      </c>
      <c r="F1364" s="58" t="str">
        <f t="shared" si="107"/>
        <v>MES</v>
      </c>
      <c r="G1364" s="58">
        <f t="shared" si="108"/>
        <v>2490.67</v>
      </c>
      <c r="H1364" s="58">
        <f t="shared" si="109"/>
        <v>2490.67</v>
      </c>
    </row>
    <row r="1365" spans="1:8" s="58" customFormat="1" ht="30">
      <c r="A1365" s="626">
        <v>3131</v>
      </c>
      <c r="B1365" s="133" t="s">
        <v>26500</v>
      </c>
      <c r="C1365" s="621"/>
      <c r="D1365" s="133"/>
      <c r="E1365" s="58" t="str">
        <f t="shared" si="106"/>
        <v>MÃO DE OBRA (MENSALISTAS - DESONERADO - LEIS SOCIAIS=48,87%)</v>
      </c>
      <c r="F1365" s="58" t="str">
        <f t="shared" si="107"/>
        <v/>
      </c>
      <c r="G1365" s="58">
        <f t="shared" si="108"/>
        <v>0</v>
      </c>
      <c r="H1365" s="58">
        <f t="shared" si="109"/>
        <v>0</v>
      </c>
    </row>
    <row r="1366" spans="1:8" s="58" customFormat="1" ht="30">
      <c r="A1366" s="626">
        <v>313101</v>
      </c>
      <c r="B1366" s="133" t="s">
        <v>26501</v>
      </c>
      <c r="C1366" s="621" t="s">
        <v>26479</v>
      </c>
      <c r="D1366" s="133">
        <v>9310.33</v>
      </c>
      <c r="E1366" s="58" t="str">
        <f t="shared" si="106"/>
        <v>TECNICO SEGUNDO GRAU -A-(LEIS SOCIAIS = 48,87%)</v>
      </c>
      <c r="F1366" s="58" t="str">
        <f t="shared" si="107"/>
        <v>MES</v>
      </c>
      <c r="G1366" s="58">
        <f t="shared" si="108"/>
        <v>9310.33</v>
      </c>
      <c r="H1366" s="58">
        <f t="shared" si="109"/>
        <v>9310.33</v>
      </c>
    </row>
    <row r="1367" spans="1:8" s="58" customFormat="1">
      <c r="A1367" s="626">
        <v>313102</v>
      </c>
      <c r="B1367" s="133" t="s">
        <v>26502</v>
      </c>
      <c r="C1367" s="621" t="s">
        <v>26479</v>
      </c>
      <c r="D1367" s="133">
        <v>24392.35</v>
      </c>
      <c r="E1367" s="58" t="str">
        <f t="shared" si="106"/>
        <v>ENGENHEIRO SENIOR(LEIS SOCIAIS = 48,87%)</v>
      </c>
      <c r="F1367" s="58" t="str">
        <f t="shared" si="107"/>
        <v>MES</v>
      </c>
      <c r="G1367" s="58">
        <f t="shared" si="108"/>
        <v>24392.35</v>
      </c>
      <c r="H1367" s="58">
        <f t="shared" si="109"/>
        <v>24392.35</v>
      </c>
    </row>
    <row r="1368" spans="1:8" s="58" customFormat="1">
      <c r="A1368" s="626">
        <v>313103</v>
      </c>
      <c r="B1368" s="133" t="s">
        <v>26503</v>
      </c>
      <c r="C1368" s="621" t="s">
        <v>26479</v>
      </c>
      <c r="D1368" s="133">
        <v>10138.049999999999</v>
      </c>
      <c r="E1368" s="58" t="str">
        <f t="shared" si="106"/>
        <v>PROGRAMADOR (LEIS SOCIAIS = 48,87%)</v>
      </c>
      <c r="F1368" s="58" t="str">
        <f t="shared" si="107"/>
        <v>MES</v>
      </c>
      <c r="G1368" s="58">
        <f t="shared" si="108"/>
        <v>10138.049999999999</v>
      </c>
      <c r="H1368" s="58">
        <f t="shared" si="109"/>
        <v>10138.049999999999</v>
      </c>
    </row>
    <row r="1369" spans="1:8" s="58" customFormat="1">
      <c r="A1369" s="626">
        <v>313104</v>
      </c>
      <c r="B1369" s="133" t="s">
        <v>26504</v>
      </c>
      <c r="C1369" s="621" t="s">
        <v>26479</v>
      </c>
      <c r="D1369" s="133">
        <v>3096.5</v>
      </c>
      <c r="E1369" s="58" t="str">
        <f t="shared" si="106"/>
        <v>DIGITADOR - 6 HORAS(LEIS SOCIAIS = 48,87%)</v>
      </c>
      <c r="F1369" s="58" t="str">
        <f t="shared" si="107"/>
        <v>MES</v>
      </c>
      <c r="G1369" s="58">
        <f t="shared" si="108"/>
        <v>3096.5</v>
      </c>
      <c r="H1369" s="58">
        <f t="shared" si="109"/>
        <v>3096.5</v>
      </c>
    </row>
    <row r="1370" spans="1:8" s="58" customFormat="1">
      <c r="A1370" s="626">
        <v>313105</v>
      </c>
      <c r="B1370" s="133" t="s">
        <v>26505</v>
      </c>
      <c r="C1370" s="621" t="s">
        <v>26479</v>
      </c>
      <c r="D1370" s="133">
        <v>17444.59</v>
      </c>
      <c r="E1370" s="58" t="str">
        <f t="shared" si="106"/>
        <v>ENGENHEIRO JUNIOR (LEIS SOCIAIS = 48,87%)</v>
      </c>
      <c r="F1370" s="58" t="str">
        <f t="shared" si="107"/>
        <v>MES</v>
      </c>
      <c r="G1370" s="58">
        <f t="shared" si="108"/>
        <v>17444.59</v>
      </c>
      <c r="H1370" s="58">
        <f t="shared" si="109"/>
        <v>17444.59</v>
      </c>
    </row>
    <row r="1371" spans="1:8" s="58" customFormat="1" ht="30">
      <c r="A1371" s="626">
        <v>313106</v>
      </c>
      <c r="B1371" s="133" t="s">
        <v>26506</v>
      </c>
      <c r="C1371" s="621" t="s">
        <v>26479</v>
      </c>
      <c r="D1371" s="133">
        <v>7448.44</v>
      </c>
      <c r="E1371" s="58" t="str">
        <f t="shared" si="106"/>
        <v>TECNICO SEGUNDO GRAU -B (LEIS SOCIAIS = 48,87%)</v>
      </c>
      <c r="F1371" s="58" t="str">
        <f t="shared" si="107"/>
        <v>MES</v>
      </c>
      <c r="G1371" s="58">
        <f t="shared" si="108"/>
        <v>7448.44</v>
      </c>
      <c r="H1371" s="58">
        <f t="shared" si="109"/>
        <v>7448.44</v>
      </c>
    </row>
    <row r="1372" spans="1:8" s="58" customFormat="1" ht="30">
      <c r="A1372" s="626">
        <v>313107</v>
      </c>
      <c r="B1372" s="133" t="s">
        <v>26507</v>
      </c>
      <c r="C1372" s="621" t="s">
        <v>26479</v>
      </c>
      <c r="D1372" s="133">
        <v>5957.78</v>
      </c>
      <c r="E1372" s="58" t="str">
        <f t="shared" si="106"/>
        <v>TECNICO SEGUNDO GRAU-C - (LEIS SOCIAIS = 48,87%)</v>
      </c>
      <c r="F1372" s="58" t="str">
        <f t="shared" si="107"/>
        <v>MES</v>
      </c>
      <c r="G1372" s="58">
        <f t="shared" si="108"/>
        <v>5957.78</v>
      </c>
      <c r="H1372" s="58">
        <f t="shared" si="109"/>
        <v>5957.78</v>
      </c>
    </row>
    <row r="1373" spans="1:8" s="58" customFormat="1">
      <c r="A1373" s="626">
        <v>313108</v>
      </c>
      <c r="B1373" s="133" t="s">
        <v>26508</v>
      </c>
      <c r="C1373" s="621" t="s">
        <v>26479</v>
      </c>
      <c r="D1373" s="133">
        <v>13934.23</v>
      </c>
      <c r="E1373" s="58" t="str">
        <f t="shared" si="106"/>
        <v>GERENTE DE PROJETO (LEIS SOCIAIS = 48,87%)</v>
      </c>
      <c r="F1373" s="58" t="str">
        <f t="shared" si="107"/>
        <v>MES</v>
      </c>
      <c r="G1373" s="58">
        <f t="shared" si="108"/>
        <v>13934.23</v>
      </c>
      <c r="H1373" s="58">
        <f t="shared" si="109"/>
        <v>13934.23</v>
      </c>
    </row>
    <row r="1374" spans="1:8" s="58" customFormat="1">
      <c r="A1374" s="626">
        <v>313109</v>
      </c>
      <c r="B1374" s="133" t="s">
        <v>26509</v>
      </c>
      <c r="C1374" s="621" t="s">
        <v>26479</v>
      </c>
      <c r="D1374" s="133">
        <v>11537.43</v>
      </c>
      <c r="E1374" s="58" t="str">
        <f t="shared" si="106"/>
        <v>ANALISTA DE SISTEMAS (LEIS SOCIAIS = 48,87%)</v>
      </c>
      <c r="F1374" s="58" t="str">
        <f t="shared" si="107"/>
        <v>MES</v>
      </c>
      <c r="G1374" s="58">
        <f t="shared" si="108"/>
        <v>11537.43</v>
      </c>
      <c r="H1374" s="58">
        <f t="shared" si="109"/>
        <v>11537.43</v>
      </c>
    </row>
    <row r="1375" spans="1:8" s="58" customFormat="1" ht="30">
      <c r="A1375" s="626">
        <v>313110</v>
      </c>
      <c r="B1375" s="133" t="s">
        <v>26510</v>
      </c>
      <c r="C1375" s="621" t="s">
        <v>26479</v>
      </c>
      <c r="D1375" s="133">
        <v>11537.43</v>
      </c>
      <c r="E1375" s="58" t="str">
        <f t="shared" si="106"/>
        <v>ANALISTA DE DESENVOLVIMENTO (LEIS SOCIAIS = 48,87%)</v>
      </c>
      <c r="F1375" s="58" t="str">
        <f t="shared" si="107"/>
        <v>MES</v>
      </c>
      <c r="G1375" s="58">
        <f t="shared" si="108"/>
        <v>11537.43</v>
      </c>
      <c r="H1375" s="58">
        <f t="shared" si="109"/>
        <v>11537.43</v>
      </c>
    </row>
    <row r="1376" spans="1:8" s="58" customFormat="1" ht="30">
      <c r="A1376" s="626">
        <v>313111</v>
      </c>
      <c r="B1376" s="133" t="s">
        <v>26511</v>
      </c>
      <c r="C1376" s="621" t="s">
        <v>26479</v>
      </c>
      <c r="D1376" s="133">
        <v>10688.87</v>
      </c>
      <c r="E1376" s="58" t="str">
        <f t="shared" si="106"/>
        <v>GERENTE BD/SERVIDORES/REDES (LEIS SOCIAIS = 48,87%)</v>
      </c>
      <c r="F1376" s="58" t="str">
        <f t="shared" si="107"/>
        <v>MES</v>
      </c>
      <c r="G1376" s="58">
        <f t="shared" si="108"/>
        <v>10688.87</v>
      </c>
      <c r="H1376" s="58">
        <f t="shared" si="109"/>
        <v>10688.87</v>
      </c>
    </row>
    <row r="1377" spans="1:8" s="58" customFormat="1">
      <c r="A1377" s="626">
        <v>313112</v>
      </c>
      <c r="B1377" s="133" t="s">
        <v>26512</v>
      </c>
      <c r="C1377" s="621" t="s">
        <v>26479</v>
      </c>
      <c r="D1377" s="133">
        <v>10800.52</v>
      </c>
      <c r="E1377" s="58" t="str">
        <f t="shared" si="106"/>
        <v>DESIGNER GRÁFICO (LEIS SOCIAIS = 48,87%)</v>
      </c>
      <c r="F1377" s="58" t="str">
        <f t="shared" si="107"/>
        <v>MES</v>
      </c>
      <c r="G1377" s="58">
        <f t="shared" si="108"/>
        <v>10800.52</v>
      </c>
      <c r="H1377" s="58">
        <f t="shared" si="109"/>
        <v>10800.52</v>
      </c>
    </row>
    <row r="1378" spans="1:8" s="58" customFormat="1" ht="30">
      <c r="A1378" s="626">
        <v>313113</v>
      </c>
      <c r="B1378" s="133" t="s">
        <v>26513</v>
      </c>
      <c r="C1378" s="621" t="s">
        <v>26479</v>
      </c>
      <c r="D1378" s="133">
        <v>11537.43</v>
      </c>
      <c r="E1378" s="58" t="str">
        <f t="shared" si="106"/>
        <v>ANALISTA SISTEMAS/SUPORTE(LEIS SOCIAIS = 48,87%)</v>
      </c>
      <c r="F1378" s="58" t="str">
        <f t="shared" si="107"/>
        <v>MES</v>
      </c>
      <c r="G1378" s="58">
        <f t="shared" si="108"/>
        <v>11537.43</v>
      </c>
      <c r="H1378" s="58">
        <f t="shared" si="109"/>
        <v>11537.43</v>
      </c>
    </row>
    <row r="1379" spans="1:8" s="58" customFormat="1" ht="30">
      <c r="A1379" s="626">
        <v>313114</v>
      </c>
      <c r="B1379" s="133" t="s">
        <v>26514</v>
      </c>
      <c r="C1379" s="621" t="s">
        <v>26479</v>
      </c>
      <c r="D1379" s="133">
        <v>24972.94</v>
      </c>
      <c r="E1379" s="58" t="str">
        <f t="shared" si="106"/>
        <v>COORDENADOR TECNICO ESPECIALISTA(LEIS SOCIAIS = 48,87%)</v>
      </c>
      <c r="F1379" s="58" t="str">
        <f t="shared" si="107"/>
        <v>MES</v>
      </c>
      <c r="G1379" s="58">
        <f t="shared" si="108"/>
        <v>24972.94</v>
      </c>
      <c r="H1379" s="58">
        <f t="shared" si="109"/>
        <v>24972.94</v>
      </c>
    </row>
    <row r="1380" spans="1:8" s="58" customFormat="1">
      <c r="A1380" s="626">
        <v>313115</v>
      </c>
      <c r="B1380" s="133" t="s">
        <v>26515</v>
      </c>
      <c r="C1380" s="621" t="s">
        <v>26479</v>
      </c>
      <c r="D1380" s="133">
        <v>6192.99</v>
      </c>
      <c r="E1380" s="58" t="str">
        <f t="shared" si="106"/>
        <v>COTADOR(LEIS SOCIAIS = 48,87%)</v>
      </c>
      <c r="F1380" s="58" t="str">
        <f t="shared" si="107"/>
        <v>MES</v>
      </c>
      <c r="G1380" s="58">
        <f t="shared" si="108"/>
        <v>6192.99</v>
      </c>
      <c r="H1380" s="58">
        <f t="shared" si="109"/>
        <v>6192.99</v>
      </c>
    </row>
    <row r="1381" spans="1:8" s="58" customFormat="1">
      <c r="A1381" s="626">
        <v>313116</v>
      </c>
      <c r="B1381" s="133" t="s">
        <v>26516</v>
      </c>
      <c r="C1381" s="621" t="s">
        <v>26479</v>
      </c>
      <c r="D1381" s="133">
        <v>13934.23</v>
      </c>
      <c r="E1381" s="58" t="str">
        <f t="shared" si="106"/>
        <v>TECNICO NIVEL SUPERIOR (LEIS SOCIAIS = 48,87%)</v>
      </c>
      <c r="F1381" s="58" t="str">
        <f t="shared" si="107"/>
        <v>MES</v>
      </c>
      <c r="G1381" s="58">
        <f t="shared" si="108"/>
        <v>13934.23</v>
      </c>
      <c r="H1381" s="58">
        <f t="shared" si="109"/>
        <v>13934.23</v>
      </c>
    </row>
    <row r="1382" spans="1:8" s="58" customFormat="1">
      <c r="A1382" s="626">
        <v>313117</v>
      </c>
      <c r="B1382" s="133" t="s">
        <v>26517</v>
      </c>
      <c r="C1382" s="621" t="s">
        <v>26479</v>
      </c>
      <c r="D1382" s="133">
        <v>20892.419999999998</v>
      </c>
      <c r="E1382" s="58" t="str">
        <f t="shared" si="106"/>
        <v>ENGENHEIRO PLENO(LEIS SOCIAIS = 48,87%)</v>
      </c>
      <c r="F1382" s="58" t="str">
        <f t="shared" si="107"/>
        <v>MES</v>
      </c>
      <c r="G1382" s="58">
        <f t="shared" si="108"/>
        <v>20892.419999999998</v>
      </c>
      <c r="H1382" s="58">
        <f t="shared" si="109"/>
        <v>20892.419999999998</v>
      </c>
    </row>
    <row r="1383" spans="1:8" s="58" customFormat="1">
      <c r="A1383" s="626">
        <v>313118</v>
      </c>
      <c r="B1383" s="133" t="s">
        <v>26518</v>
      </c>
      <c r="C1383" s="621" t="s">
        <v>26479</v>
      </c>
      <c r="D1383" s="133">
        <v>2895.22</v>
      </c>
      <c r="E1383" s="58" t="str">
        <f t="shared" si="106"/>
        <v>ALMOXARIFE(LEIS SOCIAIS = 48,87%)</v>
      </c>
      <c r="F1383" s="58" t="str">
        <f t="shared" si="107"/>
        <v>MES</v>
      </c>
      <c r="G1383" s="58">
        <f t="shared" si="108"/>
        <v>2895.22</v>
      </c>
      <c r="H1383" s="58">
        <f t="shared" si="109"/>
        <v>2895.22</v>
      </c>
    </row>
    <row r="1384" spans="1:8" s="58" customFormat="1">
      <c r="A1384" s="626">
        <v>313119</v>
      </c>
      <c r="B1384" s="133" t="s">
        <v>26519</v>
      </c>
      <c r="C1384" s="621" t="s">
        <v>26479</v>
      </c>
      <c r="D1384" s="133">
        <v>5236.95</v>
      </c>
      <c r="E1384" s="58" t="str">
        <f t="shared" si="106"/>
        <v>MESTRE OBRAS SENIOR (LEIS SOCIAIS = 48,87%)</v>
      </c>
      <c r="F1384" s="58" t="str">
        <f t="shared" si="107"/>
        <v>MES</v>
      </c>
      <c r="G1384" s="58">
        <f t="shared" si="108"/>
        <v>5236.95</v>
      </c>
      <c r="H1384" s="58">
        <f t="shared" si="109"/>
        <v>5236.95</v>
      </c>
    </row>
    <row r="1385" spans="1:8" s="58" customFormat="1">
      <c r="A1385" s="626">
        <v>313120</v>
      </c>
      <c r="B1385" s="133" t="s">
        <v>26520</v>
      </c>
      <c r="C1385" s="621" t="s">
        <v>26479</v>
      </c>
      <c r="D1385" s="133">
        <v>2148.4899999999998</v>
      </c>
      <c r="E1385" s="58" t="str">
        <f t="shared" si="106"/>
        <v>VIGIA (LEIS SOCIAIS = 48,87%)</v>
      </c>
      <c r="F1385" s="58" t="str">
        <f t="shared" si="107"/>
        <v>MES</v>
      </c>
      <c r="G1385" s="58">
        <f t="shared" si="108"/>
        <v>2148.4899999999998</v>
      </c>
      <c r="H1385" s="58">
        <f t="shared" si="109"/>
        <v>2148.4899999999998</v>
      </c>
    </row>
    <row r="1386" spans="1:8">
      <c r="A1386" s="624">
        <v>313121</v>
      </c>
      <c r="B1386" t="s">
        <v>26521</v>
      </c>
      <c r="C1386" t="s">
        <v>26479</v>
      </c>
      <c r="D1386">
        <v>2148.4899999999998</v>
      </c>
      <c r="E1386" s="56" t="str">
        <f t="shared" si="106"/>
        <v>AUXILIAR DE ALMOXARIFE (LEIS SOCIAIS = 48,87%)</v>
      </c>
      <c r="F1386" s="56" t="str">
        <f t="shared" si="107"/>
        <v>MES</v>
      </c>
      <c r="G1386">
        <f t="shared" si="108"/>
        <v>2148.4899999999998</v>
      </c>
      <c r="H1386">
        <f t="shared" si="109"/>
        <v>2148.4899999999998</v>
      </c>
    </row>
    <row r="1387" spans="1:8">
      <c r="A1387" s="624">
        <v>313122</v>
      </c>
      <c r="B1387" t="s">
        <v>26522</v>
      </c>
      <c r="C1387" t="s">
        <v>26479</v>
      </c>
      <c r="D1387">
        <v>4028.42</v>
      </c>
      <c r="E1387" s="56" t="str">
        <f t="shared" si="106"/>
        <v>ENCARREGADO DE TURMA (LEIS SOCIAIS = 48,87%)</v>
      </c>
      <c r="F1387" s="56" t="str">
        <f t="shared" si="107"/>
        <v>MES</v>
      </c>
      <c r="G1387">
        <f t="shared" si="108"/>
        <v>4028.42</v>
      </c>
      <c r="H1387">
        <f t="shared" si="109"/>
        <v>4028.42</v>
      </c>
    </row>
    <row r="1388" spans="1:8">
      <c r="E1388" s="56" t="str">
        <f t="shared" si="106"/>
        <v/>
      </c>
      <c r="F1388" s="56" t="str">
        <f t="shared" si="107"/>
        <v/>
      </c>
      <c r="G1388">
        <f t="shared" si="108"/>
        <v>0</v>
      </c>
      <c r="H1388">
        <f t="shared" si="109"/>
        <v>0</v>
      </c>
    </row>
    <row r="1389" spans="1:8">
      <c r="E1389" s="56" t="str">
        <f t="shared" si="106"/>
        <v/>
      </c>
      <c r="F1389" s="56" t="str">
        <f t="shared" si="107"/>
        <v/>
      </c>
      <c r="G1389">
        <f t="shared" si="108"/>
        <v>0</v>
      </c>
      <c r="H1389">
        <f t="shared" si="109"/>
        <v>0</v>
      </c>
    </row>
    <row r="1390" spans="1:8">
      <c r="E1390" s="56" t="str">
        <f t="shared" si="106"/>
        <v/>
      </c>
      <c r="F1390" s="56" t="str">
        <f t="shared" si="107"/>
        <v/>
      </c>
      <c r="G1390">
        <f t="shared" si="108"/>
        <v>0</v>
      </c>
      <c r="H1390">
        <f t="shared" si="109"/>
        <v>0</v>
      </c>
    </row>
    <row r="1391" spans="1:8">
      <c r="E1391" s="56" t="str">
        <f t="shared" si="106"/>
        <v/>
      </c>
      <c r="F1391" s="56" t="str">
        <f t="shared" si="107"/>
        <v/>
      </c>
      <c r="G1391">
        <f t="shared" si="108"/>
        <v>0</v>
      </c>
      <c r="H1391">
        <f t="shared" si="109"/>
        <v>0</v>
      </c>
    </row>
    <row r="1392" spans="1:8">
      <c r="E1392" s="56" t="str">
        <f t="shared" si="106"/>
        <v/>
      </c>
      <c r="F1392" s="56" t="str">
        <f t="shared" si="107"/>
        <v/>
      </c>
      <c r="G1392">
        <f t="shared" si="108"/>
        <v>0</v>
      </c>
      <c r="H1392">
        <f t="shared" si="109"/>
        <v>0</v>
      </c>
    </row>
    <row r="1393" spans="5:8">
      <c r="E1393" s="56" t="str">
        <f t="shared" si="106"/>
        <v/>
      </c>
      <c r="F1393" s="56" t="str">
        <f t="shared" si="107"/>
        <v/>
      </c>
      <c r="G1393">
        <f t="shared" si="108"/>
        <v>0</v>
      </c>
      <c r="H1393">
        <f t="shared" si="109"/>
        <v>0</v>
      </c>
    </row>
    <row r="1394" spans="5:8">
      <c r="E1394" s="56" t="str">
        <f t="shared" si="106"/>
        <v/>
      </c>
      <c r="F1394" s="56" t="str">
        <f t="shared" si="107"/>
        <v/>
      </c>
      <c r="G1394">
        <f t="shared" si="108"/>
        <v>0</v>
      </c>
      <c r="H1394">
        <f t="shared" si="109"/>
        <v>0</v>
      </c>
    </row>
    <row r="1395" spans="5:8">
      <c r="E1395" s="56" t="str">
        <f t="shared" ref="E1395:E1458" si="110">UPPER(B1395)</f>
        <v/>
      </c>
      <c r="F1395" s="56" t="str">
        <f t="shared" ref="F1395:F1458" si="111">UPPER(C1395)</f>
        <v/>
      </c>
      <c r="G1395">
        <f t="shared" ref="G1395:G1458" si="112">D1395</f>
        <v>0</v>
      </c>
      <c r="H1395">
        <f t="shared" ref="H1395:H1458" si="113">ROUND(G1395/(1+$E$1),2)</f>
        <v>0</v>
      </c>
    </row>
    <row r="1396" spans="5:8">
      <c r="E1396" s="56" t="str">
        <f t="shared" si="110"/>
        <v/>
      </c>
      <c r="F1396" s="56" t="str">
        <f t="shared" si="111"/>
        <v/>
      </c>
      <c r="G1396">
        <f t="shared" si="112"/>
        <v>0</v>
      </c>
      <c r="H1396">
        <f t="shared" si="113"/>
        <v>0</v>
      </c>
    </row>
    <row r="1397" spans="5:8">
      <c r="E1397" s="56" t="str">
        <f t="shared" si="110"/>
        <v/>
      </c>
      <c r="F1397" s="56" t="str">
        <f t="shared" si="111"/>
        <v/>
      </c>
      <c r="G1397">
        <f t="shared" si="112"/>
        <v>0</v>
      </c>
      <c r="H1397">
        <f t="shared" si="113"/>
        <v>0</v>
      </c>
    </row>
    <row r="1398" spans="5:8">
      <c r="E1398" s="56" t="str">
        <f t="shared" si="110"/>
        <v/>
      </c>
      <c r="F1398" s="56" t="str">
        <f t="shared" si="111"/>
        <v/>
      </c>
      <c r="G1398">
        <f t="shared" si="112"/>
        <v>0</v>
      </c>
      <c r="H1398">
        <f t="shared" si="113"/>
        <v>0</v>
      </c>
    </row>
    <row r="1399" spans="5:8">
      <c r="E1399" s="56" t="str">
        <f t="shared" si="110"/>
        <v/>
      </c>
      <c r="F1399" s="56" t="str">
        <f t="shared" si="111"/>
        <v/>
      </c>
      <c r="G1399">
        <f t="shared" si="112"/>
        <v>0</v>
      </c>
      <c r="H1399">
        <f t="shared" si="113"/>
        <v>0</v>
      </c>
    </row>
    <row r="1400" spans="5:8">
      <c r="E1400" s="56" t="str">
        <f t="shared" si="110"/>
        <v/>
      </c>
      <c r="F1400" s="56" t="str">
        <f t="shared" si="111"/>
        <v/>
      </c>
      <c r="G1400">
        <f t="shared" si="112"/>
        <v>0</v>
      </c>
      <c r="H1400">
        <f t="shared" si="113"/>
        <v>0</v>
      </c>
    </row>
    <row r="1401" spans="5:8">
      <c r="E1401" s="56" t="str">
        <f t="shared" si="110"/>
        <v/>
      </c>
      <c r="F1401" s="56" t="str">
        <f t="shared" si="111"/>
        <v/>
      </c>
      <c r="G1401">
        <f t="shared" si="112"/>
        <v>0</v>
      </c>
      <c r="H1401">
        <f t="shared" si="113"/>
        <v>0</v>
      </c>
    </row>
    <row r="1402" spans="5:8">
      <c r="E1402" s="56" t="str">
        <f t="shared" si="110"/>
        <v/>
      </c>
      <c r="F1402" s="56" t="str">
        <f t="shared" si="111"/>
        <v/>
      </c>
      <c r="G1402">
        <f t="shared" si="112"/>
        <v>0</v>
      </c>
      <c r="H1402">
        <f t="shared" si="113"/>
        <v>0</v>
      </c>
    </row>
    <row r="1403" spans="5:8">
      <c r="E1403" s="56" t="str">
        <f t="shared" si="110"/>
        <v/>
      </c>
      <c r="F1403" s="56" t="str">
        <f t="shared" si="111"/>
        <v/>
      </c>
      <c r="G1403">
        <f t="shared" si="112"/>
        <v>0</v>
      </c>
      <c r="H1403">
        <f t="shared" si="113"/>
        <v>0</v>
      </c>
    </row>
    <row r="1404" spans="5:8">
      <c r="E1404" s="56" t="str">
        <f t="shared" si="110"/>
        <v/>
      </c>
      <c r="F1404" s="56" t="str">
        <f t="shared" si="111"/>
        <v/>
      </c>
      <c r="G1404">
        <f t="shared" si="112"/>
        <v>0</v>
      </c>
      <c r="H1404">
        <f t="shared" si="113"/>
        <v>0</v>
      </c>
    </row>
    <row r="1405" spans="5:8">
      <c r="E1405" s="56" t="str">
        <f t="shared" si="110"/>
        <v/>
      </c>
      <c r="F1405" s="56" t="str">
        <f t="shared" si="111"/>
        <v/>
      </c>
      <c r="G1405">
        <f t="shared" si="112"/>
        <v>0</v>
      </c>
      <c r="H1405">
        <f t="shared" si="113"/>
        <v>0</v>
      </c>
    </row>
    <row r="1406" spans="5:8">
      <c r="E1406" s="56" t="str">
        <f t="shared" si="110"/>
        <v/>
      </c>
      <c r="F1406" s="56" t="str">
        <f t="shared" si="111"/>
        <v/>
      </c>
      <c r="G1406">
        <f t="shared" si="112"/>
        <v>0</v>
      </c>
      <c r="H1406">
        <f t="shared" si="113"/>
        <v>0</v>
      </c>
    </row>
    <row r="1407" spans="5:8">
      <c r="E1407" s="56" t="str">
        <f t="shared" si="110"/>
        <v/>
      </c>
      <c r="F1407" s="56" t="str">
        <f t="shared" si="111"/>
        <v/>
      </c>
      <c r="G1407">
        <f t="shared" si="112"/>
        <v>0</v>
      </c>
      <c r="H1407">
        <f t="shared" si="113"/>
        <v>0</v>
      </c>
    </row>
    <row r="1408" spans="5:8">
      <c r="E1408" s="56" t="str">
        <f t="shared" si="110"/>
        <v/>
      </c>
      <c r="F1408" s="56" t="str">
        <f t="shared" si="111"/>
        <v/>
      </c>
      <c r="G1408">
        <f t="shared" si="112"/>
        <v>0</v>
      </c>
      <c r="H1408">
        <f t="shared" si="113"/>
        <v>0</v>
      </c>
    </row>
    <row r="1409" spans="5:8">
      <c r="E1409" s="56" t="str">
        <f t="shared" si="110"/>
        <v/>
      </c>
      <c r="F1409" s="56" t="str">
        <f t="shared" si="111"/>
        <v/>
      </c>
      <c r="G1409">
        <f t="shared" si="112"/>
        <v>0</v>
      </c>
      <c r="H1409">
        <f t="shared" si="113"/>
        <v>0</v>
      </c>
    </row>
    <row r="1410" spans="5:8">
      <c r="E1410" s="56" t="str">
        <f t="shared" si="110"/>
        <v/>
      </c>
      <c r="F1410" s="56" t="str">
        <f t="shared" si="111"/>
        <v/>
      </c>
      <c r="G1410">
        <f t="shared" si="112"/>
        <v>0</v>
      </c>
      <c r="H1410">
        <f t="shared" si="113"/>
        <v>0</v>
      </c>
    </row>
    <row r="1411" spans="5:8">
      <c r="E1411" s="56" t="str">
        <f t="shared" si="110"/>
        <v/>
      </c>
      <c r="F1411" s="56" t="str">
        <f t="shared" si="111"/>
        <v/>
      </c>
      <c r="G1411">
        <f t="shared" si="112"/>
        <v>0</v>
      </c>
      <c r="H1411">
        <f t="shared" si="113"/>
        <v>0</v>
      </c>
    </row>
    <row r="1412" spans="5:8">
      <c r="E1412" s="56" t="str">
        <f t="shared" si="110"/>
        <v/>
      </c>
      <c r="F1412" s="56" t="str">
        <f t="shared" si="111"/>
        <v/>
      </c>
      <c r="G1412">
        <f t="shared" si="112"/>
        <v>0</v>
      </c>
      <c r="H1412">
        <f t="shared" si="113"/>
        <v>0</v>
      </c>
    </row>
    <row r="1413" spans="5:8">
      <c r="E1413" s="56" t="str">
        <f t="shared" si="110"/>
        <v/>
      </c>
      <c r="F1413" s="56" t="str">
        <f t="shared" si="111"/>
        <v/>
      </c>
      <c r="G1413">
        <f t="shared" si="112"/>
        <v>0</v>
      </c>
      <c r="H1413">
        <f t="shared" si="113"/>
        <v>0</v>
      </c>
    </row>
    <row r="1414" spans="5:8">
      <c r="E1414" s="56" t="str">
        <f t="shared" si="110"/>
        <v/>
      </c>
      <c r="F1414" s="56" t="str">
        <f t="shared" si="111"/>
        <v/>
      </c>
      <c r="G1414">
        <f t="shared" si="112"/>
        <v>0</v>
      </c>
      <c r="H1414">
        <f t="shared" si="113"/>
        <v>0</v>
      </c>
    </row>
    <row r="1415" spans="5:8">
      <c r="E1415" s="56" t="str">
        <f t="shared" si="110"/>
        <v/>
      </c>
      <c r="F1415" s="56" t="str">
        <f t="shared" si="111"/>
        <v/>
      </c>
      <c r="G1415">
        <f t="shared" si="112"/>
        <v>0</v>
      </c>
      <c r="H1415">
        <f t="shared" si="113"/>
        <v>0</v>
      </c>
    </row>
    <row r="1416" spans="5:8">
      <c r="E1416" s="56" t="str">
        <f t="shared" si="110"/>
        <v/>
      </c>
      <c r="F1416" s="56" t="str">
        <f t="shared" si="111"/>
        <v/>
      </c>
      <c r="G1416">
        <f t="shared" si="112"/>
        <v>0</v>
      </c>
      <c r="H1416">
        <f t="shared" si="113"/>
        <v>0</v>
      </c>
    </row>
    <row r="1417" spans="5:8">
      <c r="E1417" s="56" t="str">
        <f t="shared" si="110"/>
        <v/>
      </c>
      <c r="F1417" s="56" t="str">
        <f t="shared" si="111"/>
        <v/>
      </c>
      <c r="G1417">
        <f t="shared" si="112"/>
        <v>0</v>
      </c>
      <c r="H1417">
        <f t="shared" si="113"/>
        <v>0</v>
      </c>
    </row>
    <row r="1418" spans="5:8">
      <c r="E1418" s="56" t="str">
        <f t="shared" si="110"/>
        <v/>
      </c>
      <c r="F1418" s="56" t="str">
        <f t="shared" si="111"/>
        <v/>
      </c>
      <c r="G1418">
        <f t="shared" si="112"/>
        <v>0</v>
      </c>
      <c r="H1418">
        <f t="shared" si="113"/>
        <v>0</v>
      </c>
    </row>
    <row r="1419" spans="5:8">
      <c r="E1419" s="56" t="str">
        <f t="shared" si="110"/>
        <v/>
      </c>
      <c r="F1419" s="56" t="str">
        <f t="shared" si="111"/>
        <v/>
      </c>
      <c r="G1419">
        <f t="shared" si="112"/>
        <v>0</v>
      </c>
      <c r="H1419">
        <f t="shared" si="113"/>
        <v>0</v>
      </c>
    </row>
    <row r="1420" spans="5:8">
      <c r="E1420" s="56" t="str">
        <f t="shared" si="110"/>
        <v/>
      </c>
      <c r="F1420" s="56" t="str">
        <f t="shared" si="111"/>
        <v/>
      </c>
      <c r="G1420">
        <f t="shared" si="112"/>
        <v>0</v>
      </c>
      <c r="H1420">
        <f t="shared" si="113"/>
        <v>0</v>
      </c>
    </row>
    <row r="1421" spans="5:8">
      <c r="E1421" s="56" t="str">
        <f t="shared" si="110"/>
        <v/>
      </c>
      <c r="F1421" s="56" t="str">
        <f t="shared" si="111"/>
        <v/>
      </c>
      <c r="G1421">
        <f t="shared" si="112"/>
        <v>0</v>
      </c>
      <c r="H1421">
        <f t="shared" si="113"/>
        <v>0</v>
      </c>
    </row>
    <row r="1422" spans="5:8">
      <c r="E1422" s="56" t="str">
        <f t="shared" si="110"/>
        <v/>
      </c>
      <c r="F1422" s="56" t="str">
        <f t="shared" si="111"/>
        <v/>
      </c>
      <c r="G1422">
        <f t="shared" si="112"/>
        <v>0</v>
      </c>
      <c r="H1422">
        <f t="shared" si="113"/>
        <v>0</v>
      </c>
    </row>
    <row r="1423" spans="5:8">
      <c r="E1423" s="56" t="str">
        <f t="shared" si="110"/>
        <v/>
      </c>
      <c r="F1423" s="56" t="str">
        <f t="shared" si="111"/>
        <v/>
      </c>
      <c r="G1423">
        <f t="shared" si="112"/>
        <v>0</v>
      </c>
      <c r="H1423">
        <f t="shared" si="113"/>
        <v>0</v>
      </c>
    </row>
    <row r="1424" spans="5:8">
      <c r="E1424" s="56" t="str">
        <f t="shared" si="110"/>
        <v/>
      </c>
      <c r="F1424" s="56" t="str">
        <f t="shared" si="111"/>
        <v/>
      </c>
      <c r="G1424">
        <f t="shared" si="112"/>
        <v>0</v>
      </c>
      <c r="H1424">
        <f t="shared" si="113"/>
        <v>0</v>
      </c>
    </row>
    <row r="1425" spans="5:8">
      <c r="E1425" s="56" t="str">
        <f t="shared" si="110"/>
        <v/>
      </c>
      <c r="F1425" s="56" t="str">
        <f t="shared" si="111"/>
        <v/>
      </c>
      <c r="G1425">
        <f t="shared" si="112"/>
        <v>0</v>
      </c>
      <c r="H1425">
        <f t="shared" si="113"/>
        <v>0</v>
      </c>
    </row>
    <row r="1426" spans="5:8">
      <c r="E1426" s="56" t="str">
        <f t="shared" si="110"/>
        <v/>
      </c>
      <c r="F1426" s="56" t="str">
        <f t="shared" si="111"/>
        <v/>
      </c>
      <c r="G1426">
        <f t="shared" si="112"/>
        <v>0</v>
      </c>
      <c r="H1426">
        <f t="shared" si="113"/>
        <v>0</v>
      </c>
    </row>
    <row r="1427" spans="5:8">
      <c r="E1427" s="56" t="str">
        <f t="shared" si="110"/>
        <v/>
      </c>
      <c r="F1427" s="56" t="str">
        <f t="shared" si="111"/>
        <v/>
      </c>
      <c r="G1427">
        <f t="shared" si="112"/>
        <v>0</v>
      </c>
      <c r="H1427">
        <f t="shared" si="113"/>
        <v>0</v>
      </c>
    </row>
    <row r="1428" spans="5:8">
      <c r="E1428" s="56" t="str">
        <f t="shared" si="110"/>
        <v/>
      </c>
      <c r="F1428" s="56" t="str">
        <f t="shared" si="111"/>
        <v/>
      </c>
      <c r="G1428">
        <f t="shared" si="112"/>
        <v>0</v>
      </c>
      <c r="H1428">
        <f t="shared" si="113"/>
        <v>0</v>
      </c>
    </row>
    <row r="1429" spans="5:8">
      <c r="E1429" s="56" t="str">
        <f t="shared" si="110"/>
        <v/>
      </c>
      <c r="F1429" s="56" t="str">
        <f t="shared" si="111"/>
        <v/>
      </c>
      <c r="G1429">
        <f t="shared" si="112"/>
        <v>0</v>
      </c>
      <c r="H1429">
        <f t="shared" si="113"/>
        <v>0</v>
      </c>
    </row>
    <row r="1430" spans="5:8">
      <c r="E1430" s="56" t="str">
        <f t="shared" si="110"/>
        <v/>
      </c>
      <c r="F1430" s="56" t="str">
        <f t="shared" si="111"/>
        <v/>
      </c>
      <c r="G1430">
        <f t="shared" si="112"/>
        <v>0</v>
      </c>
      <c r="H1430">
        <f t="shared" si="113"/>
        <v>0</v>
      </c>
    </row>
    <row r="1431" spans="5:8">
      <c r="E1431" s="56" t="str">
        <f t="shared" si="110"/>
        <v/>
      </c>
      <c r="F1431" s="56" t="str">
        <f t="shared" si="111"/>
        <v/>
      </c>
      <c r="G1431">
        <f t="shared" si="112"/>
        <v>0</v>
      </c>
      <c r="H1431">
        <f t="shared" si="113"/>
        <v>0</v>
      </c>
    </row>
    <row r="1432" spans="5:8">
      <c r="E1432" s="56" t="str">
        <f t="shared" si="110"/>
        <v/>
      </c>
      <c r="F1432" s="56" t="str">
        <f t="shared" si="111"/>
        <v/>
      </c>
      <c r="G1432">
        <f t="shared" si="112"/>
        <v>0</v>
      </c>
      <c r="H1432">
        <f t="shared" si="113"/>
        <v>0</v>
      </c>
    </row>
    <row r="1433" spans="5:8">
      <c r="E1433" s="56" t="str">
        <f t="shared" si="110"/>
        <v/>
      </c>
      <c r="F1433" s="56" t="str">
        <f t="shared" si="111"/>
        <v/>
      </c>
      <c r="G1433">
        <f t="shared" si="112"/>
        <v>0</v>
      </c>
      <c r="H1433">
        <f t="shared" si="113"/>
        <v>0</v>
      </c>
    </row>
    <row r="1434" spans="5:8">
      <c r="E1434" s="56" t="str">
        <f t="shared" si="110"/>
        <v/>
      </c>
      <c r="F1434" s="56" t="str">
        <f t="shared" si="111"/>
        <v/>
      </c>
      <c r="G1434">
        <f t="shared" si="112"/>
        <v>0</v>
      </c>
      <c r="H1434">
        <f t="shared" si="113"/>
        <v>0</v>
      </c>
    </row>
    <row r="1435" spans="5:8">
      <c r="E1435" s="56" t="str">
        <f t="shared" si="110"/>
        <v/>
      </c>
      <c r="F1435" s="56" t="str">
        <f t="shared" si="111"/>
        <v/>
      </c>
      <c r="G1435">
        <f t="shared" si="112"/>
        <v>0</v>
      </c>
      <c r="H1435">
        <f t="shared" si="113"/>
        <v>0</v>
      </c>
    </row>
    <row r="1436" spans="5:8">
      <c r="E1436" s="56" t="str">
        <f t="shared" si="110"/>
        <v/>
      </c>
      <c r="F1436" s="56" t="str">
        <f t="shared" si="111"/>
        <v/>
      </c>
      <c r="G1436">
        <f t="shared" si="112"/>
        <v>0</v>
      </c>
      <c r="H1436">
        <f t="shared" si="113"/>
        <v>0</v>
      </c>
    </row>
    <row r="1437" spans="5:8">
      <c r="E1437" s="56" t="str">
        <f t="shared" si="110"/>
        <v/>
      </c>
      <c r="F1437" s="56" t="str">
        <f t="shared" si="111"/>
        <v/>
      </c>
      <c r="G1437">
        <f t="shared" si="112"/>
        <v>0</v>
      </c>
      <c r="H1437">
        <f t="shared" si="113"/>
        <v>0</v>
      </c>
    </row>
    <row r="1438" spans="5:8">
      <c r="E1438" s="56" t="str">
        <f t="shared" si="110"/>
        <v/>
      </c>
      <c r="F1438" s="56" t="str">
        <f t="shared" si="111"/>
        <v/>
      </c>
      <c r="G1438">
        <f t="shared" si="112"/>
        <v>0</v>
      </c>
      <c r="H1438">
        <f t="shared" si="113"/>
        <v>0</v>
      </c>
    </row>
    <row r="1439" spans="5:8">
      <c r="E1439" s="56" t="str">
        <f t="shared" si="110"/>
        <v/>
      </c>
      <c r="F1439" s="56" t="str">
        <f t="shared" si="111"/>
        <v/>
      </c>
      <c r="G1439">
        <f t="shared" si="112"/>
        <v>0</v>
      </c>
      <c r="H1439">
        <f t="shared" si="113"/>
        <v>0</v>
      </c>
    </row>
    <row r="1440" spans="5:8">
      <c r="E1440" s="56" t="str">
        <f t="shared" si="110"/>
        <v/>
      </c>
      <c r="F1440" s="56" t="str">
        <f t="shared" si="111"/>
        <v/>
      </c>
      <c r="G1440">
        <f t="shared" si="112"/>
        <v>0</v>
      </c>
      <c r="H1440">
        <f t="shared" si="113"/>
        <v>0</v>
      </c>
    </row>
    <row r="1441" spans="5:8">
      <c r="E1441" s="56" t="str">
        <f t="shared" si="110"/>
        <v/>
      </c>
      <c r="F1441" s="56" t="str">
        <f t="shared" si="111"/>
        <v/>
      </c>
      <c r="G1441">
        <f t="shared" si="112"/>
        <v>0</v>
      </c>
      <c r="H1441">
        <f t="shared" si="113"/>
        <v>0</v>
      </c>
    </row>
    <row r="1442" spans="5:8">
      <c r="E1442" s="56" t="str">
        <f t="shared" si="110"/>
        <v/>
      </c>
      <c r="F1442" s="56" t="str">
        <f t="shared" si="111"/>
        <v/>
      </c>
      <c r="G1442">
        <f t="shared" si="112"/>
        <v>0</v>
      </c>
      <c r="H1442">
        <f t="shared" si="113"/>
        <v>0</v>
      </c>
    </row>
    <row r="1443" spans="5:8">
      <c r="E1443" s="56" t="str">
        <f t="shared" si="110"/>
        <v/>
      </c>
      <c r="F1443" s="56" t="str">
        <f t="shared" si="111"/>
        <v/>
      </c>
      <c r="G1443">
        <f t="shared" si="112"/>
        <v>0</v>
      </c>
      <c r="H1443">
        <f t="shared" si="113"/>
        <v>0</v>
      </c>
    </row>
    <row r="1444" spans="5:8">
      <c r="E1444" s="56" t="str">
        <f t="shared" si="110"/>
        <v/>
      </c>
      <c r="F1444" s="56" t="str">
        <f t="shared" si="111"/>
        <v/>
      </c>
      <c r="G1444">
        <f t="shared" si="112"/>
        <v>0</v>
      </c>
      <c r="H1444">
        <f t="shared" si="113"/>
        <v>0</v>
      </c>
    </row>
    <row r="1445" spans="5:8">
      <c r="E1445" s="56" t="str">
        <f t="shared" si="110"/>
        <v/>
      </c>
      <c r="F1445" s="56" t="str">
        <f t="shared" si="111"/>
        <v/>
      </c>
      <c r="G1445">
        <f t="shared" si="112"/>
        <v>0</v>
      </c>
      <c r="H1445">
        <f t="shared" si="113"/>
        <v>0</v>
      </c>
    </row>
    <row r="1446" spans="5:8">
      <c r="E1446" s="56" t="str">
        <f t="shared" si="110"/>
        <v/>
      </c>
      <c r="F1446" s="56" t="str">
        <f t="shared" si="111"/>
        <v/>
      </c>
      <c r="G1446">
        <f t="shared" si="112"/>
        <v>0</v>
      </c>
      <c r="H1446">
        <f t="shared" si="113"/>
        <v>0</v>
      </c>
    </row>
    <row r="1447" spans="5:8">
      <c r="E1447" s="56" t="str">
        <f t="shared" si="110"/>
        <v/>
      </c>
      <c r="F1447" s="56" t="str">
        <f t="shared" si="111"/>
        <v/>
      </c>
      <c r="G1447">
        <f t="shared" si="112"/>
        <v>0</v>
      </c>
      <c r="H1447">
        <f t="shared" si="113"/>
        <v>0</v>
      </c>
    </row>
    <row r="1448" spans="5:8">
      <c r="E1448" s="56" t="str">
        <f t="shared" si="110"/>
        <v/>
      </c>
      <c r="F1448" s="56" t="str">
        <f t="shared" si="111"/>
        <v/>
      </c>
      <c r="G1448">
        <f t="shared" si="112"/>
        <v>0</v>
      </c>
      <c r="H1448">
        <f t="shared" si="113"/>
        <v>0</v>
      </c>
    </row>
    <row r="1449" spans="5:8">
      <c r="E1449" s="56" t="str">
        <f t="shared" si="110"/>
        <v/>
      </c>
      <c r="F1449" s="56" t="str">
        <f t="shared" si="111"/>
        <v/>
      </c>
      <c r="G1449">
        <f t="shared" si="112"/>
        <v>0</v>
      </c>
      <c r="H1449">
        <f t="shared" si="113"/>
        <v>0</v>
      </c>
    </row>
    <row r="1450" spans="5:8">
      <c r="E1450" s="56" t="str">
        <f t="shared" si="110"/>
        <v/>
      </c>
      <c r="F1450" s="56" t="str">
        <f t="shared" si="111"/>
        <v/>
      </c>
      <c r="G1450">
        <f t="shared" si="112"/>
        <v>0</v>
      </c>
      <c r="H1450">
        <f t="shared" si="113"/>
        <v>0</v>
      </c>
    </row>
    <row r="1451" spans="5:8">
      <c r="E1451" s="56" t="str">
        <f t="shared" si="110"/>
        <v/>
      </c>
      <c r="F1451" s="56" t="str">
        <f t="shared" si="111"/>
        <v/>
      </c>
      <c r="G1451">
        <f t="shared" si="112"/>
        <v>0</v>
      </c>
      <c r="H1451">
        <f t="shared" si="113"/>
        <v>0</v>
      </c>
    </row>
    <row r="1452" spans="5:8">
      <c r="E1452" s="56" t="str">
        <f t="shared" si="110"/>
        <v/>
      </c>
      <c r="F1452" s="56" t="str">
        <f t="shared" si="111"/>
        <v/>
      </c>
      <c r="G1452">
        <f t="shared" si="112"/>
        <v>0</v>
      </c>
      <c r="H1452">
        <f t="shared" si="113"/>
        <v>0</v>
      </c>
    </row>
    <row r="1453" spans="5:8">
      <c r="E1453" s="56" t="str">
        <f t="shared" si="110"/>
        <v/>
      </c>
      <c r="F1453" s="56" t="str">
        <f t="shared" si="111"/>
        <v/>
      </c>
      <c r="G1453">
        <f t="shared" si="112"/>
        <v>0</v>
      </c>
      <c r="H1453">
        <f t="shared" si="113"/>
        <v>0</v>
      </c>
    </row>
    <row r="1454" spans="5:8">
      <c r="E1454" s="56" t="str">
        <f t="shared" si="110"/>
        <v/>
      </c>
      <c r="F1454" s="56" t="str">
        <f t="shared" si="111"/>
        <v/>
      </c>
      <c r="G1454">
        <f t="shared" si="112"/>
        <v>0</v>
      </c>
      <c r="H1454">
        <f t="shared" si="113"/>
        <v>0</v>
      </c>
    </row>
    <row r="1455" spans="5:8">
      <c r="E1455" s="56" t="str">
        <f t="shared" si="110"/>
        <v/>
      </c>
      <c r="F1455" s="56" t="str">
        <f t="shared" si="111"/>
        <v/>
      </c>
      <c r="G1455">
        <f t="shared" si="112"/>
        <v>0</v>
      </c>
      <c r="H1455">
        <f t="shared" si="113"/>
        <v>0</v>
      </c>
    </row>
    <row r="1456" spans="5:8">
      <c r="E1456" s="56" t="str">
        <f t="shared" si="110"/>
        <v/>
      </c>
      <c r="F1456" s="56" t="str">
        <f t="shared" si="111"/>
        <v/>
      </c>
      <c r="G1456">
        <f t="shared" si="112"/>
        <v>0</v>
      </c>
      <c r="H1456">
        <f t="shared" si="113"/>
        <v>0</v>
      </c>
    </row>
    <row r="1457" spans="5:8">
      <c r="E1457" s="56" t="str">
        <f t="shared" si="110"/>
        <v/>
      </c>
      <c r="F1457" s="56" t="str">
        <f t="shared" si="111"/>
        <v/>
      </c>
      <c r="G1457">
        <f t="shared" si="112"/>
        <v>0</v>
      </c>
      <c r="H1457">
        <f t="shared" si="113"/>
        <v>0</v>
      </c>
    </row>
    <row r="1458" spans="5:8">
      <c r="E1458" s="56" t="str">
        <f t="shared" si="110"/>
        <v/>
      </c>
      <c r="F1458" s="56" t="str">
        <f t="shared" si="111"/>
        <v/>
      </c>
      <c r="G1458">
        <f t="shared" si="112"/>
        <v>0</v>
      </c>
      <c r="H1458">
        <f t="shared" si="113"/>
        <v>0</v>
      </c>
    </row>
    <row r="1459" spans="5:8">
      <c r="E1459" s="56" t="str">
        <f t="shared" ref="E1459:E1522" si="114">UPPER(B1459)</f>
        <v/>
      </c>
      <c r="F1459" s="56" t="str">
        <f t="shared" ref="F1459:F1522" si="115">UPPER(C1459)</f>
        <v/>
      </c>
      <c r="G1459">
        <f t="shared" ref="G1459:G1522" si="116">D1459</f>
        <v>0</v>
      </c>
      <c r="H1459">
        <f t="shared" ref="H1459:H1522" si="117">ROUND(G1459/(1+$E$1),2)</f>
        <v>0</v>
      </c>
    </row>
    <row r="1460" spans="5:8">
      <c r="E1460" s="56" t="str">
        <f t="shared" si="114"/>
        <v/>
      </c>
      <c r="F1460" s="56" t="str">
        <f t="shared" si="115"/>
        <v/>
      </c>
      <c r="G1460">
        <f t="shared" si="116"/>
        <v>0</v>
      </c>
      <c r="H1460">
        <f t="shared" si="117"/>
        <v>0</v>
      </c>
    </row>
    <row r="1461" spans="5:8">
      <c r="E1461" s="56" t="str">
        <f t="shared" si="114"/>
        <v/>
      </c>
      <c r="F1461" s="56" t="str">
        <f t="shared" si="115"/>
        <v/>
      </c>
      <c r="G1461">
        <f t="shared" si="116"/>
        <v>0</v>
      </c>
      <c r="H1461">
        <f t="shared" si="117"/>
        <v>0</v>
      </c>
    </row>
    <row r="1462" spans="5:8">
      <c r="E1462" s="56" t="str">
        <f t="shared" si="114"/>
        <v/>
      </c>
      <c r="F1462" s="56" t="str">
        <f t="shared" si="115"/>
        <v/>
      </c>
      <c r="G1462">
        <f t="shared" si="116"/>
        <v>0</v>
      </c>
      <c r="H1462">
        <f t="shared" si="117"/>
        <v>0</v>
      </c>
    </row>
    <row r="1463" spans="5:8">
      <c r="E1463" s="56" t="str">
        <f t="shared" si="114"/>
        <v/>
      </c>
      <c r="F1463" s="56" t="str">
        <f t="shared" si="115"/>
        <v/>
      </c>
      <c r="G1463">
        <f t="shared" si="116"/>
        <v>0</v>
      </c>
      <c r="H1463">
        <f t="shared" si="117"/>
        <v>0</v>
      </c>
    </row>
    <row r="1464" spans="5:8">
      <c r="E1464" s="56" t="str">
        <f t="shared" si="114"/>
        <v/>
      </c>
      <c r="F1464" s="56" t="str">
        <f t="shared" si="115"/>
        <v/>
      </c>
      <c r="G1464">
        <f t="shared" si="116"/>
        <v>0</v>
      </c>
      <c r="H1464">
        <f t="shared" si="117"/>
        <v>0</v>
      </c>
    </row>
    <row r="1465" spans="5:8">
      <c r="E1465" s="56" t="str">
        <f t="shared" si="114"/>
        <v/>
      </c>
      <c r="F1465" s="56" t="str">
        <f t="shared" si="115"/>
        <v/>
      </c>
      <c r="G1465">
        <f t="shared" si="116"/>
        <v>0</v>
      </c>
      <c r="H1465">
        <f t="shared" si="117"/>
        <v>0</v>
      </c>
    </row>
    <row r="1466" spans="5:8">
      <c r="E1466" s="56" t="str">
        <f t="shared" si="114"/>
        <v/>
      </c>
      <c r="F1466" s="56" t="str">
        <f t="shared" si="115"/>
        <v/>
      </c>
      <c r="G1466">
        <f t="shared" si="116"/>
        <v>0</v>
      </c>
      <c r="H1466">
        <f t="shared" si="117"/>
        <v>0</v>
      </c>
    </row>
    <row r="1467" spans="5:8">
      <c r="E1467" s="56" t="str">
        <f t="shared" si="114"/>
        <v/>
      </c>
      <c r="F1467" s="56" t="str">
        <f t="shared" si="115"/>
        <v/>
      </c>
      <c r="G1467">
        <f t="shared" si="116"/>
        <v>0</v>
      </c>
      <c r="H1467">
        <f t="shared" si="117"/>
        <v>0</v>
      </c>
    </row>
    <row r="1468" spans="5:8">
      <c r="E1468" s="56" t="str">
        <f t="shared" si="114"/>
        <v/>
      </c>
      <c r="F1468" s="56" t="str">
        <f t="shared" si="115"/>
        <v/>
      </c>
      <c r="G1468">
        <f t="shared" si="116"/>
        <v>0</v>
      </c>
      <c r="H1468">
        <f t="shared" si="117"/>
        <v>0</v>
      </c>
    </row>
    <row r="1469" spans="5:8">
      <c r="E1469" s="56" t="str">
        <f t="shared" si="114"/>
        <v/>
      </c>
      <c r="F1469" s="56" t="str">
        <f t="shared" si="115"/>
        <v/>
      </c>
      <c r="G1469">
        <f t="shared" si="116"/>
        <v>0</v>
      </c>
      <c r="H1469">
        <f t="shared" si="117"/>
        <v>0</v>
      </c>
    </row>
    <row r="1470" spans="5:8">
      <c r="E1470" s="56" t="str">
        <f t="shared" si="114"/>
        <v/>
      </c>
      <c r="F1470" s="56" t="str">
        <f t="shared" si="115"/>
        <v/>
      </c>
      <c r="G1470">
        <f t="shared" si="116"/>
        <v>0</v>
      </c>
      <c r="H1470">
        <f t="shared" si="117"/>
        <v>0</v>
      </c>
    </row>
    <row r="1471" spans="5:8">
      <c r="E1471" s="56" t="str">
        <f t="shared" si="114"/>
        <v/>
      </c>
      <c r="F1471" s="56" t="str">
        <f t="shared" si="115"/>
        <v/>
      </c>
      <c r="G1471">
        <f t="shared" si="116"/>
        <v>0</v>
      </c>
      <c r="H1471">
        <f t="shared" si="117"/>
        <v>0</v>
      </c>
    </row>
    <row r="1472" spans="5:8">
      <c r="E1472" s="56" t="str">
        <f t="shared" si="114"/>
        <v/>
      </c>
      <c r="F1472" s="56" t="str">
        <f t="shared" si="115"/>
        <v/>
      </c>
      <c r="G1472">
        <f t="shared" si="116"/>
        <v>0</v>
      </c>
      <c r="H1472">
        <f t="shared" si="117"/>
        <v>0</v>
      </c>
    </row>
    <row r="1473" spans="5:8">
      <c r="E1473" s="56" t="str">
        <f t="shared" si="114"/>
        <v/>
      </c>
      <c r="F1473" s="56" t="str">
        <f t="shared" si="115"/>
        <v/>
      </c>
      <c r="G1473">
        <f t="shared" si="116"/>
        <v>0</v>
      </c>
      <c r="H1473">
        <f t="shared" si="117"/>
        <v>0</v>
      </c>
    </row>
    <row r="1474" spans="5:8">
      <c r="E1474" s="56" t="str">
        <f t="shared" si="114"/>
        <v/>
      </c>
      <c r="F1474" s="56" t="str">
        <f t="shared" si="115"/>
        <v/>
      </c>
      <c r="G1474">
        <f t="shared" si="116"/>
        <v>0</v>
      </c>
      <c r="H1474">
        <f t="shared" si="117"/>
        <v>0</v>
      </c>
    </row>
    <row r="1475" spans="5:8">
      <c r="E1475" s="56" t="str">
        <f t="shared" si="114"/>
        <v/>
      </c>
      <c r="F1475" s="56" t="str">
        <f t="shared" si="115"/>
        <v/>
      </c>
      <c r="G1475">
        <f t="shared" si="116"/>
        <v>0</v>
      </c>
      <c r="H1475">
        <f t="shared" si="117"/>
        <v>0</v>
      </c>
    </row>
    <row r="1476" spans="5:8">
      <c r="E1476" s="56" t="str">
        <f t="shared" si="114"/>
        <v/>
      </c>
      <c r="F1476" s="56" t="str">
        <f t="shared" si="115"/>
        <v/>
      </c>
      <c r="G1476">
        <f t="shared" si="116"/>
        <v>0</v>
      </c>
      <c r="H1476">
        <f t="shared" si="117"/>
        <v>0</v>
      </c>
    </row>
    <row r="1477" spans="5:8">
      <c r="E1477" s="56" t="str">
        <f t="shared" si="114"/>
        <v/>
      </c>
      <c r="F1477" s="56" t="str">
        <f t="shared" si="115"/>
        <v/>
      </c>
      <c r="G1477">
        <f t="shared" si="116"/>
        <v>0</v>
      </c>
      <c r="H1477">
        <f t="shared" si="117"/>
        <v>0</v>
      </c>
    </row>
    <row r="1478" spans="5:8">
      <c r="E1478" s="56" t="str">
        <f t="shared" si="114"/>
        <v/>
      </c>
      <c r="F1478" s="56" t="str">
        <f t="shared" si="115"/>
        <v/>
      </c>
      <c r="G1478">
        <f t="shared" si="116"/>
        <v>0</v>
      </c>
      <c r="H1478">
        <f t="shared" si="117"/>
        <v>0</v>
      </c>
    </row>
    <row r="1479" spans="5:8">
      <c r="E1479" s="56" t="str">
        <f t="shared" si="114"/>
        <v/>
      </c>
      <c r="F1479" s="56" t="str">
        <f t="shared" si="115"/>
        <v/>
      </c>
      <c r="G1479">
        <f t="shared" si="116"/>
        <v>0</v>
      </c>
      <c r="H1479">
        <f t="shared" si="117"/>
        <v>0</v>
      </c>
    </row>
    <row r="1480" spans="5:8">
      <c r="E1480" s="56" t="str">
        <f t="shared" si="114"/>
        <v/>
      </c>
      <c r="F1480" s="56" t="str">
        <f t="shared" si="115"/>
        <v/>
      </c>
      <c r="G1480">
        <f t="shared" si="116"/>
        <v>0</v>
      </c>
      <c r="H1480">
        <f t="shared" si="117"/>
        <v>0</v>
      </c>
    </row>
    <row r="1481" spans="5:8">
      <c r="E1481" s="56" t="str">
        <f t="shared" si="114"/>
        <v/>
      </c>
      <c r="F1481" s="56" t="str">
        <f t="shared" si="115"/>
        <v/>
      </c>
      <c r="G1481">
        <f t="shared" si="116"/>
        <v>0</v>
      </c>
      <c r="H1481">
        <f t="shared" si="117"/>
        <v>0</v>
      </c>
    </row>
    <row r="1482" spans="5:8">
      <c r="E1482" s="56" t="str">
        <f t="shared" si="114"/>
        <v/>
      </c>
      <c r="F1482" s="56" t="str">
        <f t="shared" si="115"/>
        <v/>
      </c>
      <c r="G1482">
        <f t="shared" si="116"/>
        <v>0</v>
      </c>
      <c r="H1482">
        <f t="shared" si="117"/>
        <v>0</v>
      </c>
    </row>
    <row r="1483" spans="5:8">
      <c r="E1483" s="56" t="str">
        <f t="shared" si="114"/>
        <v/>
      </c>
      <c r="F1483" s="56" t="str">
        <f t="shared" si="115"/>
        <v/>
      </c>
      <c r="G1483">
        <f t="shared" si="116"/>
        <v>0</v>
      </c>
      <c r="H1483">
        <f t="shared" si="117"/>
        <v>0</v>
      </c>
    </row>
    <row r="1484" spans="5:8">
      <c r="E1484" s="56" t="str">
        <f t="shared" si="114"/>
        <v/>
      </c>
      <c r="F1484" s="56" t="str">
        <f t="shared" si="115"/>
        <v/>
      </c>
      <c r="G1484">
        <f t="shared" si="116"/>
        <v>0</v>
      </c>
      <c r="H1484">
        <f t="shared" si="117"/>
        <v>0</v>
      </c>
    </row>
    <row r="1485" spans="5:8">
      <c r="E1485" s="56" t="str">
        <f t="shared" si="114"/>
        <v/>
      </c>
      <c r="F1485" s="56" t="str">
        <f t="shared" si="115"/>
        <v/>
      </c>
      <c r="G1485">
        <f t="shared" si="116"/>
        <v>0</v>
      </c>
      <c r="H1485">
        <f t="shared" si="117"/>
        <v>0</v>
      </c>
    </row>
    <row r="1486" spans="5:8">
      <c r="E1486" s="56" t="str">
        <f t="shared" si="114"/>
        <v/>
      </c>
      <c r="F1486" s="56" t="str">
        <f t="shared" si="115"/>
        <v/>
      </c>
      <c r="G1486">
        <f t="shared" si="116"/>
        <v>0</v>
      </c>
      <c r="H1486">
        <f t="shared" si="117"/>
        <v>0</v>
      </c>
    </row>
    <row r="1487" spans="5:8">
      <c r="E1487" s="56" t="str">
        <f t="shared" si="114"/>
        <v/>
      </c>
      <c r="F1487" s="56" t="str">
        <f t="shared" si="115"/>
        <v/>
      </c>
      <c r="G1487">
        <f t="shared" si="116"/>
        <v>0</v>
      </c>
      <c r="H1487">
        <f t="shared" si="117"/>
        <v>0</v>
      </c>
    </row>
    <row r="1488" spans="5:8">
      <c r="E1488" s="56" t="str">
        <f t="shared" si="114"/>
        <v/>
      </c>
      <c r="F1488" s="56" t="str">
        <f t="shared" si="115"/>
        <v/>
      </c>
      <c r="G1488">
        <f t="shared" si="116"/>
        <v>0</v>
      </c>
      <c r="H1488">
        <f t="shared" si="117"/>
        <v>0</v>
      </c>
    </row>
    <row r="1489" spans="5:8">
      <c r="E1489" s="56" t="str">
        <f t="shared" si="114"/>
        <v/>
      </c>
      <c r="F1489" s="56" t="str">
        <f t="shared" si="115"/>
        <v/>
      </c>
      <c r="G1489">
        <f t="shared" si="116"/>
        <v>0</v>
      </c>
      <c r="H1489">
        <f t="shared" si="117"/>
        <v>0</v>
      </c>
    </row>
    <row r="1490" spans="5:8">
      <c r="E1490" s="56" t="str">
        <f t="shared" si="114"/>
        <v/>
      </c>
      <c r="F1490" s="56" t="str">
        <f t="shared" si="115"/>
        <v/>
      </c>
      <c r="G1490">
        <f t="shared" si="116"/>
        <v>0</v>
      </c>
      <c r="H1490">
        <f t="shared" si="117"/>
        <v>0</v>
      </c>
    </row>
    <row r="1491" spans="5:8">
      <c r="E1491" s="56" t="str">
        <f t="shared" si="114"/>
        <v/>
      </c>
      <c r="F1491" s="56" t="str">
        <f t="shared" si="115"/>
        <v/>
      </c>
      <c r="G1491">
        <f t="shared" si="116"/>
        <v>0</v>
      </c>
      <c r="H1491">
        <f t="shared" si="117"/>
        <v>0</v>
      </c>
    </row>
    <row r="1492" spans="5:8">
      <c r="E1492" s="56" t="str">
        <f t="shared" si="114"/>
        <v/>
      </c>
      <c r="F1492" s="56" t="str">
        <f t="shared" si="115"/>
        <v/>
      </c>
      <c r="G1492">
        <f t="shared" si="116"/>
        <v>0</v>
      </c>
      <c r="H1492">
        <f t="shared" si="117"/>
        <v>0</v>
      </c>
    </row>
    <row r="1493" spans="5:8">
      <c r="E1493" s="56" t="str">
        <f t="shared" si="114"/>
        <v/>
      </c>
      <c r="F1493" s="56" t="str">
        <f t="shared" si="115"/>
        <v/>
      </c>
      <c r="G1493">
        <f t="shared" si="116"/>
        <v>0</v>
      </c>
      <c r="H1493">
        <f t="shared" si="117"/>
        <v>0</v>
      </c>
    </row>
    <row r="1494" spans="5:8">
      <c r="E1494" s="56" t="str">
        <f t="shared" si="114"/>
        <v/>
      </c>
      <c r="F1494" s="56" t="str">
        <f t="shared" si="115"/>
        <v/>
      </c>
      <c r="G1494">
        <f t="shared" si="116"/>
        <v>0</v>
      </c>
      <c r="H1494">
        <f t="shared" si="117"/>
        <v>0</v>
      </c>
    </row>
    <row r="1495" spans="5:8">
      <c r="E1495" s="56" t="str">
        <f t="shared" si="114"/>
        <v/>
      </c>
      <c r="F1495" s="56" t="str">
        <f t="shared" si="115"/>
        <v/>
      </c>
      <c r="G1495">
        <f t="shared" si="116"/>
        <v>0</v>
      </c>
      <c r="H1495">
        <f t="shared" si="117"/>
        <v>0</v>
      </c>
    </row>
    <row r="1496" spans="5:8">
      <c r="E1496" s="56" t="str">
        <f t="shared" si="114"/>
        <v/>
      </c>
      <c r="F1496" s="56" t="str">
        <f t="shared" si="115"/>
        <v/>
      </c>
      <c r="G1496">
        <f t="shared" si="116"/>
        <v>0</v>
      </c>
      <c r="H1496">
        <f t="shared" si="117"/>
        <v>0</v>
      </c>
    </row>
    <row r="1497" spans="5:8">
      <c r="E1497" s="56" t="str">
        <f t="shared" si="114"/>
        <v/>
      </c>
      <c r="F1497" s="56" t="str">
        <f t="shared" si="115"/>
        <v/>
      </c>
      <c r="G1497">
        <f t="shared" si="116"/>
        <v>0</v>
      </c>
      <c r="H1497">
        <f t="shared" si="117"/>
        <v>0</v>
      </c>
    </row>
    <row r="1498" spans="5:8">
      <c r="E1498" s="56" t="str">
        <f t="shared" si="114"/>
        <v/>
      </c>
      <c r="F1498" s="56" t="str">
        <f t="shared" si="115"/>
        <v/>
      </c>
      <c r="G1498">
        <f t="shared" si="116"/>
        <v>0</v>
      </c>
      <c r="H1498">
        <f t="shared" si="117"/>
        <v>0</v>
      </c>
    </row>
    <row r="1499" spans="5:8">
      <c r="E1499" s="56" t="str">
        <f t="shared" si="114"/>
        <v/>
      </c>
      <c r="F1499" s="56" t="str">
        <f t="shared" si="115"/>
        <v/>
      </c>
      <c r="G1499">
        <f t="shared" si="116"/>
        <v>0</v>
      </c>
      <c r="H1499">
        <f t="shared" si="117"/>
        <v>0</v>
      </c>
    </row>
    <row r="1500" spans="5:8">
      <c r="E1500" s="56" t="str">
        <f t="shared" si="114"/>
        <v/>
      </c>
      <c r="F1500" s="56" t="str">
        <f t="shared" si="115"/>
        <v/>
      </c>
      <c r="G1500">
        <f t="shared" si="116"/>
        <v>0</v>
      </c>
      <c r="H1500">
        <f t="shared" si="117"/>
        <v>0</v>
      </c>
    </row>
    <row r="1501" spans="5:8">
      <c r="E1501" s="56" t="str">
        <f t="shared" si="114"/>
        <v/>
      </c>
      <c r="F1501" s="56" t="str">
        <f t="shared" si="115"/>
        <v/>
      </c>
      <c r="G1501">
        <f t="shared" si="116"/>
        <v>0</v>
      </c>
      <c r="H1501">
        <f t="shared" si="117"/>
        <v>0</v>
      </c>
    </row>
    <row r="1502" spans="5:8">
      <c r="E1502" s="56" t="str">
        <f t="shared" si="114"/>
        <v/>
      </c>
      <c r="F1502" s="56" t="str">
        <f t="shared" si="115"/>
        <v/>
      </c>
      <c r="G1502">
        <f t="shared" si="116"/>
        <v>0</v>
      </c>
      <c r="H1502">
        <f t="shared" si="117"/>
        <v>0</v>
      </c>
    </row>
    <row r="1503" spans="5:8">
      <c r="E1503" s="56" t="str">
        <f t="shared" si="114"/>
        <v/>
      </c>
      <c r="F1503" s="56" t="str">
        <f t="shared" si="115"/>
        <v/>
      </c>
      <c r="G1503">
        <f t="shared" si="116"/>
        <v>0</v>
      </c>
      <c r="H1503">
        <f t="shared" si="117"/>
        <v>0</v>
      </c>
    </row>
    <row r="1504" spans="5:8">
      <c r="E1504" s="56" t="str">
        <f t="shared" si="114"/>
        <v/>
      </c>
      <c r="F1504" s="56" t="str">
        <f t="shared" si="115"/>
        <v/>
      </c>
      <c r="G1504">
        <f t="shared" si="116"/>
        <v>0</v>
      </c>
      <c r="H1504">
        <f t="shared" si="117"/>
        <v>0</v>
      </c>
    </row>
    <row r="1505" spans="5:8">
      <c r="E1505" s="56" t="str">
        <f t="shared" si="114"/>
        <v/>
      </c>
      <c r="F1505" s="56" t="str">
        <f t="shared" si="115"/>
        <v/>
      </c>
      <c r="G1505">
        <f t="shared" si="116"/>
        <v>0</v>
      </c>
      <c r="H1505">
        <f t="shared" si="117"/>
        <v>0</v>
      </c>
    </row>
    <row r="1506" spans="5:8">
      <c r="E1506" s="56" t="str">
        <f t="shared" si="114"/>
        <v/>
      </c>
      <c r="F1506" s="56" t="str">
        <f t="shared" si="115"/>
        <v/>
      </c>
      <c r="G1506">
        <f t="shared" si="116"/>
        <v>0</v>
      </c>
      <c r="H1506">
        <f t="shared" si="117"/>
        <v>0</v>
      </c>
    </row>
    <row r="1507" spans="5:8">
      <c r="E1507" s="56" t="str">
        <f t="shared" si="114"/>
        <v/>
      </c>
      <c r="F1507" s="56" t="str">
        <f t="shared" si="115"/>
        <v/>
      </c>
      <c r="G1507">
        <f t="shared" si="116"/>
        <v>0</v>
      </c>
      <c r="H1507">
        <f t="shared" si="117"/>
        <v>0</v>
      </c>
    </row>
    <row r="1508" spans="5:8">
      <c r="E1508" s="56" t="str">
        <f t="shared" si="114"/>
        <v/>
      </c>
      <c r="F1508" s="56" t="str">
        <f t="shared" si="115"/>
        <v/>
      </c>
      <c r="G1508">
        <f t="shared" si="116"/>
        <v>0</v>
      </c>
      <c r="H1508">
        <f t="shared" si="117"/>
        <v>0</v>
      </c>
    </row>
    <row r="1509" spans="5:8">
      <c r="E1509" s="56" t="str">
        <f t="shared" si="114"/>
        <v/>
      </c>
      <c r="F1509" s="56" t="str">
        <f t="shared" si="115"/>
        <v/>
      </c>
      <c r="G1509">
        <f t="shared" si="116"/>
        <v>0</v>
      </c>
      <c r="H1509">
        <f t="shared" si="117"/>
        <v>0</v>
      </c>
    </row>
    <row r="1510" spans="5:8">
      <c r="E1510" s="56" t="str">
        <f t="shared" si="114"/>
        <v/>
      </c>
      <c r="F1510" s="56" t="str">
        <f t="shared" si="115"/>
        <v/>
      </c>
      <c r="G1510">
        <f t="shared" si="116"/>
        <v>0</v>
      </c>
      <c r="H1510">
        <f t="shared" si="117"/>
        <v>0</v>
      </c>
    </row>
    <row r="1511" spans="5:8">
      <c r="E1511" s="56" t="str">
        <f t="shared" si="114"/>
        <v/>
      </c>
      <c r="F1511" s="56" t="str">
        <f t="shared" si="115"/>
        <v/>
      </c>
      <c r="G1511">
        <f t="shared" si="116"/>
        <v>0</v>
      </c>
      <c r="H1511">
        <f t="shared" si="117"/>
        <v>0</v>
      </c>
    </row>
    <row r="1512" spans="5:8">
      <c r="E1512" s="56" t="str">
        <f t="shared" si="114"/>
        <v/>
      </c>
      <c r="F1512" s="56" t="str">
        <f t="shared" si="115"/>
        <v/>
      </c>
      <c r="G1512">
        <f t="shared" si="116"/>
        <v>0</v>
      </c>
      <c r="H1512">
        <f t="shared" si="117"/>
        <v>0</v>
      </c>
    </row>
    <row r="1513" spans="5:8">
      <c r="E1513" s="56" t="str">
        <f t="shared" si="114"/>
        <v/>
      </c>
      <c r="F1513" s="56" t="str">
        <f t="shared" si="115"/>
        <v/>
      </c>
      <c r="G1513">
        <f t="shared" si="116"/>
        <v>0</v>
      </c>
      <c r="H1513">
        <f t="shared" si="117"/>
        <v>0</v>
      </c>
    </row>
    <row r="1514" spans="5:8">
      <c r="E1514" s="56" t="str">
        <f t="shared" si="114"/>
        <v/>
      </c>
      <c r="F1514" s="56" t="str">
        <f t="shared" si="115"/>
        <v/>
      </c>
      <c r="G1514">
        <f t="shared" si="116"/>
        <v>0</v>
      </c>
      <c r="H1514">
        <f t="shared" si="117"/>
        <v>0</v>
      </c>
    </row>
    <row r="1515" spans="5:8">
      <c r="E1515" s="56" t="str">
        <f t="shared" si="114"/>
        <v/>
      </c>
      <c r="F1515" s="56" t="str">
        <f t="shared" si="115"/>
        <v/>
      </c>
      <c r="G1515">
        <f t="shared" si="116"/>
        <v>0</v>
      </c>
      <c r="H1515">
        <f t="shared" si="117"/>
        <v>0</v>
      </c>
    </row>
    <row r="1516" spans="5:8">
      <c r="E1516" s="56" t="str">
        <f t="shared" si="114"/>
        <v/>
      </c>
      <c r="F1516" s="56" t="str">
        <f t="shared" si="115"/>
        <v/>
      </c>
      <c r="G1516">
        <f t="shared" si="116"/>
        <v>0</v>
      </c>
      <c r="H1516">
        <f t="shared" si="117"/>
        <v>0</v>
      </c>
    </row>
    <row r="1517" spans="5:8">
      <c r="E1517" s="56" t="str">
        <f t="shared" si="114"/>
        <v/>
      </c>
      <c r="F1517" s="56" t="str">
        <f t="shared" si="115"/>
        <v/>
      </c>
      <c r="G1517">
        <f t="shared" si="116"/>
        <v>0</v>
      </c>
      <c r="H1517">
        <f t="shared" si="117"/>
        <v>0</v>
      </c>
    </row>
    <row r="1518" spans="5:8">
      <c r="E1518" s="56" t="str">
        <f t="shared" si="114"/>
        <v/>
      </c>
      <c r="F1518" s="56" t="str">
        <f t="shared" si="115"/>
        <v/>
      </c>
      <c r="G1518">
        <f t="shared" si="116"/>
        <v>0</v>
      </c>
      <c r="H1518">
        <f t="shared" si="117"/>
        <v>0</v>
      </c>
    </row>
    <row r="1519" spans="5:8">
      <c r="E1519" s="56" t="str">
        <f t="shared" si="114"/>
        <v/>
      </c>
      <c r="F1519" s="56" t="str">
        <f t="shared" si="115"/>
        <v/>
      </c>
      <c r="G1519">
        <f t="shared" si="116"/>
        <v>0</v>
      </c>
      <c r="H1519">
        <f t="shared" si="117"/>
        <v>0</v>
      </c>
    </row>
    <row r="1520" spans="5:8">
      <c r="E1520" s="56" t="str">
        <f t="shared" si="114"/>
        <v/>
      </c>
      <c r="F1520" s="56" t="str">
        <f t="shared" si="115"/>
        <v/>
      </c>
      <c r="G1520">
        <f t="shared" si="116"/>
        <v>0</v>
      </c>
      <c r="H1520">
        <f t="shared" si="117"/>
        <v>0</v>
      </c>
    </row>
    <row r="1521" spans="5:8">
      <c r="E1521" s="56" t="str">
        <f t="shared" si="114"/>
        <v/>
      </c>
      <c r="F1521" s="56" t="str">
        <f t="shared" si="115"/>
        <v/>
      </c>
      <c r="G1521">
        <f t="shared" si="116"/>
        <v>0</v>
      </c>
      <c r="H1521">
        <f t="shared" si="117"/>
        <v>0</v>
      </c>
    </row>
    <row r="1522" spans="5:8">
      <c r="E1522" s="56" t="str">
        <f t="shared" si="114"/>
        <v/>
      </c>
      <c r="F1522" s="56" t="str">
        <f t="shared" si="115"/>
        <v/>
      </c>
      <c r="G1522">
        <f t="shared" si="116"/>
        <v>0</v>
      </c>
      <c r="H1522">
        <f t="shared" si="117"/>
        <v>0</v>
      </c>
    </row>
    <row r="1523" spans="5:8">
      <c r="E1523" s="56" t="str">
        <f t="shared" ref="E1523:E1586" si="118">UPPER(B1523)</f>
        <v/>
      </c>
      <c r="F1523" s="56" t="str">
        <f t="shared" ref="F1523:F1586" si="119">UPPER(C1523)</f>
        <v/>
      </c>
      <c r="G1523">
        <f t="shared" ref="G1523:G1586" si="120">D1523</f>
        <v>0</v>
      </c>
      <c r="H1523">
        <f t="shared" ref="H1523:H1586" si="121">ROUND(G1523/(1+$E$1),2)</f>
        <v>0</v>
      </c>
    </row>
    <row r="1524" spans="5:8">
      <c r="E1524" s="56" t="str">
        <f t="shared" si="118"/>
        <v/>
      </c>
      <c r="F1524" s="56" t="str">
        <f t="shared" si="119"/>
        <v/>
      </c>
      <c r="G1524">
        <f t="shared" si="120"/>
        <v>0</v>
      </c>
      <c r="H1524">
        <f t="shared" si="121"/>
        <v>0</v>
      </c>
    </row>
    <row r="1525" spans="5:8">
      <c r="E1525" s="56" t="str">
        <f t="shared" si="118"/>
        <v/>
      </c>
      <c r="F1525" s="56" t="str">
        <f t="shared" si="119"/>
        <v/>
      </c>
      <c r="G1525">
        <f t="shared" si="120"/>
        <v>0</v>
      </c>
      <c r="H1525">
        <f t="shared" si="121"/>
        <v>0</v>
      </c>
    </row>
    <row r="1526" spans="5:8">
      <c r="E1526" s="56" t="str">
        <f t="shared" si="118"/>
        <v/>
      </c>
      <c r="F1526" s="56" t="str">
        <f t="shared" si="119"/>
        <v/>
      </c>
      <c r="G1526">
        <f t="shared" si="120"/>
        <v>0</v>
      </c>
      <c r="H1526">
        <f t="shared" si="121"/>
        <v>0</v>
      </c>
    </row>
    <row r="1527" spans="5:8">
      <c r="E1527" s="56" t="str">
        <f t="shared" si="118"/>
        <v/>
      </c>
      <c r="F1527" s="56" t="str">
        <f t="shared" si="119"/>
        <v/>
      </c>
      <c r="G1527">
        <f t="shared" si="120"/>
        <v>0</v>
      </c>
      <c r="H1527">
        <f t="shared" si="121"/>
        <v>0</v>
      </c>
    </row>
    <row r="1528" spans="5:8">
      <c r="E1528" s="56" t="str">
        <f t="shared" si="118"/>
        <v/>
      </c>
      <c r="F1528" s="56" t="str">
        <f t="shared" si="119"/>
        <v/>
      </c>
      <c r="G1528">
        <f t="shared" si="120"/>
        <v>0</v>
      </c>
      <c r="H1528">
        <f t="shared" si="121"/>
        <v>0</v>
      </c>
    </row>
    <row r="1529" spans="5:8">
      <c r="E1529" s="56" t="str">
        <f t="shared" si="118"/>
        <v/>
      </c>
      <c r="F1529" s="56" t="str">
        <f t="shared" si="119"/>
        <v/>
      </c>
      <c r="G1529">
        <f t="shared" si="120"/>
        <v>0</v>
      </c>
      <c r="H1529">
        <f t="shared" si="121"/>
        <v>0</v>
      </c>
    </row>
    <row r="1530" spans="5:8">
      <c r="E1530" s="56" t="str">
        <f t="shared" si="118"/>
        <v/>
      </c>
      <c r="F1530" s="56" t="str">
        <f t="shared" si="119"/>
        <v/>
      </c>
      <c r="G1530">
        <f t="shared" si="120"/>
        <v>0</v>
      </c>
      <c r="H1530">
        <f t="shared" si="121"/>
        <v>0</v>
      </c>
    </row>
    <row r="1531" spans="5:8">
      <c r="E1531" s="56" t="str">
        <f t="shared" si="118"/>
        <v/>
      </c>
      <c r="F1531" s="56" t="str">
        <f t="shared" si="119"/>
        <v/>
      </c>
      <c r="G1531">
        <f t="shared" si="120"/>
        <v>0</v>
      </c>
      <c r="H1531">
        <f t="shared" si="121"/>
        <v>0</v>
      </c>
    </row>
    <row r="1532" spans="5:8">
      <c r="E1532" s="56" t="str">
        <f t="shared" si="118"/>
        <v/>
      </c>
      <c r="F1532" s="56" t="str">
        <f t="shared" si="119"/>
        <v/>
      </c>
      <c r="G1532">
        <f t="shared" si="120"/>
        <v>0</v>
      </c>
      <c r="H1532">
        <f t="shared" si="121"/>
        <v>0</v>
      </c>
    </row>
    <row r="1533" spans="5:8">
      <c r="E1533" s="56" t="str">
        <f t="shared" si="118"/>
        <v/>
      </c>
      <c r="F1533" s="56" t="str">
        <f t="shared" si="119"/>
        <v/>
      </c>
      <c r="G1533">
        <f t="shared" si="120"/>
        <v>0</v>
      </c>
      <c r="H1533">
        <f t="shared" si="121"/>
        <v>0</v>
      </c>
    </row>
    <row r="1534" spans="5:8">
      <c r="E1534" s="56" t="str">
        <f t="shared" si="118"/>
        <v/>
      </c>
      <c r="F1534" s="56" t="str">
        <f t="shared" si="119"/>
        <v/>
      </c>
      <c r="G1534">
        <f t="shared" si="120"/>
        <v>0</v>
      </c>
      <c r="H1534">
        <f t="shared" si="121"/>
        <v>0</v>
      </c>
    </row>
    <row r="1535" spans="5:8">
      <c r="E1535" s="56" t="str">
        <f t="shared" si="118"/>
        <v/>
      </c>
      <c r="F1535" s="56" t="str">
        <f t="shared" si="119"/>
        <v/>
      </c>
      <c r="G1535">
        <f t="shared" si="120"/>
        <v>0</v>
      </c>
      <c r="H1535">
        <f t="shared" si="121"/>
        <v>0</v>
      </c>
    </row>
    <row r="1536" spans="5:8">
      <c r="E1536" s="56" t="str">
        <f t="shared" si="118"/>
        <v/>
      </c>
      <c r="F1536" s="56" t="str">
        <f t="shared" si="119"/>
        <v/>
      </c>
      <c r="G1536">
        <f t="shared" si="120"/>
        <v>0</v>
      </c>
      <c r="H1536">
        <f t="shared" si="121"/>
        <v>0</v>
      </c>
    </row>
    <row r="1537" spans="5:8">
      <c r="E1537" s="56" t="str">
        <f t="shared" si="118"/>
        <v/>
      </c>
      <c r="F1537" s="56" t="str">
        <f t="shared" si="119"/>
        <v/>
      </c>
      <c r="G1537">
        <f t="shared" si="120"/>
        <v>0</v>
      </c>
      <c r="H1537">
        <f t="shared" si="121"/>
        <v>0</v>
      </c>
    </row>
    <row r="1538" spans="5:8">
      <c r="E1538" s="56" t="str">
        <f t="shared" si="118"/>
        <v/>
      </c>
      <c r="F1538" s="56" t="str">
        <f t="shared" si="119"/>
        <v/>
      </c>
      <c r="G1538">
        <f t="shared" si="120"/>
        <v>0</v>
      </c>
      <c r="H1538">
        <f t="shared" si="121"/>
        <v>0</v>
      </c>
    </row>
    <row r="1539" spans="5:8">
      <c r="E1539" s="56" t="str">
        <f t="shared" si="118"/>
        <v/>
      </c>
      <c r="F1539" s="56" t="str">
        <f t="shared" si="119"/>
        <v/>
      </c>
      <c r="G1539">
        <f t="shared" si="120"/>
        <v>0</v>
      </c>
      <c r="H1539">
        <f t="shared" si="121"/>
        <v>0</v>
      </c>
    </row>
    <row r="1540" spans="5:8">
      <c r="E1540" s="56" t="str">
        <f t="shared" si="118"/>
        <v/>
      </c>
      <c r="F1540" s="56" t="str">
        <f t="shared" si="119"/>
        <v/>
      </c>
      <c r="G1540">
        <f t="shared" si="120"/>
        <v>0</v>
      </c>
      <c r="H1540">
        <f t="shared" si="121"/>
        <v>0</v>
      </c>
    </row>
    <row r="1541" spans="5:8">
      <c r="E1541" s="56" t="str">
        <f t="shared" si="118"/>
        <v/>
      </c>
      <c r="F1541" s="56" t="str">
        <f t="shared" si="119"/>
        <v/>
      </c>
      <c r="G1541">
        <f t="shared" si="120"/>
        <v>0</v>
      </c>
      <c r="H1541">
        <f t="shared" si="121"/>
        <v>0</v>
      </c>
    </row>
    <row r="1542" spans="5:8">
      <c r="E1542" s="56" t="str">
        <f t="shared" si="118"/>
        <v/>
      </c>
      <c r="F1542" s="56" t="str">
        <f t="shared" si="119"/>
        <v/>
      </c>
      <c r="G1542">
        <f t="shared" si="120"/>
        <v>0</v>
      </c>
      <c r="H1542">
        <f t="shared" si="121"/>
        <v>0</v>
      </c>
    </row>
    <row r="1543" spans="5:8">
      <c r="E1543" s="56" t="str">
        <f t="shared" si="118"/>
        <v/>
      </c>
      <c r="F1543" s="56" t="str">
        <f t="shared" si="119"/>
        <v/>
      </c>
      <c r="G1543">
        <f t="shared" si="120"/>
        <v>0</v>
      </c>
      <c r="H1543">
        <f t="shared" si="121"/>
        <v>0</v>
      </c>
    </row>
    <row r="1544" spans="5:8">
      <c r="E1544" s="56" t="str">
        <f t="shared" si="118"/>
        <v/>
      </c>
      <c r="F1544" s="56" t="str">
        <f t="shared" si="119"/>
        <v/>
      </c>
      <c r="G1544">
        <f t="shared" si="120"/>
        <v>0</v>
      </c>
      <c r="H1544">
        <f t="shared" si="121"/>
        <v>0</v>
      </c>
    </row>
    <row r="1545" spans="5:8">
      <c r="E1545" s="56" t="str">
        <f t="shared" si="118"/>
        <v/>
      </c>
      <c r="F1545" s="56" t="str">
        <f t="shared" si="119"/>
        <v/>
      </c>
      <c r="G1545">
        <f t="shared" si="120"/>
        <v>0</v>
      </c>
      <c r="H1545">
        <f t="shared" si="121"/>
        <v>0</v>
      </c>
    </row>
    <row r="1546" spans="5:8">
      <c r="E1546" s="56" t="str">
        <f t="shared" si="118"/>
        <v/>
      </c>
      <c r="F1546" s="56" t="str">
        <f t="shared" si="119"/>
        <v/>
      </c>
      <c r="G1546">
        <f t="shared" si="120"/>
        <v>0</v>
      </c>
      <c r="H1546">
        <f t="shared" si="121"/>
        <v>0</v>
      </c>
    </row>
    <row r="1547" spans="5:8">
      <c r="E1547" s="56" t="str">
        <f t="shared" si="118"/>
        <v/>
      </c>
      <c r="F1547" s="56" t="str">
        <f t="shared" si="119"/>
        <v/>
      </c>
      <c r="G1547">
        <f t="shared" si="120"/>
        <v>0</v>
      </c>
      <c r="H1547">
        <f t="shared" si="121"/>
        <v>0</v>
      </c>
    </row>
    <row r="1548" spans="5:8">
      <c r="E1548" s="56" t="str">
        <f t="shared" si="118"/>
        <v/>
      </c>
      <c r="F1548" s="56" t="str">
        <f t="shared" si="119"/>
        <v/>
      </c>
      <c r="G1548">
        <f t="shared" si="120"/>
        <v>0</v>
      </c>
      <c r="H1548">
        <f t="shared" si="121"/>
        <v>0</v>
      </c>
    </row>
    <row r="1549" spans="5:8">
      <c r="E1549" s="56" t="str">
        <f t="shared" si="118"/>
        <v/>
      </c>
      <c r="F1549" s="56" t="str">
        <f t="shared" si="119"/>
        <v/>
      </c>
      <c r="G1549">
        <f t="shared" si="120"/>
        <v>0</v>
      </c>
      <c r="H1549">
        <f t="shared" si="121"/>
        <v>0</v>
      </c>
    </row>
    <row r="1550" spans="5:8">
      <c r="E1550" s="56" t="str">
        <f t="shared" si="118"/>
        <v/>
      </c>
      <c r="F1550" s="56" t="str">
        <f t="shared" si="119"/>
        <v/>
      </c>
      <c r="G1550">
        <f t="shared" si="120"/>
        <v>0</v>
      </c>
      <c r="H1550">
        <f t="shared" si="121"/>
        <v>0</v>
      </c>
    </row>
    <row r="1551" spans="5:8">
      <c r="E1551" s="56" t="str">
        <f t="shared" si="118"/>
        <v/>
      </c>
      <c r="F1551" s="56" t="str">
        <f t="shared" si="119"/>
        <v/>
      </c>
      <c r="G1551">
        <f t="shared" si="120"/>
        <v>0</v>
      </c>
      <c r="H1551">
        <f t="shared" si="121"/>
        <v>0</v>
      </c>
    </row>
    <row r="1552" spans="5:8">
      <c r="E1552" s="56" t="str">
        <f t="shared" si="118"/>
        <v/>
      </c>
      <c r="F1552" s="56" t="str">
        <f t="shared" si="119"/>
        <v/>
      </c>
      <c r="G1552">
        <f t="shared" si="120"/>
        <v>0</v>
      </c>
      <c r="H1552">
        <f t="shared" si="121"/>
        <v>0</v>
      </c>
    </row>
    <row r="1553" spans="5:8">
      <c r="E1553" s="56" t="str">
        <f t="shared" si="118"/>
        <v/>
      </c>
      <c r="F1553" s="56" t="str">
        <f t="shared" si="119"/>
        <v/>
      </c>
      <c r="G1553">
        <f t="shared" si="120"/>
        <v>0</v>
      </c>
      <c r="H1553">
        <f t="shared" si="121"/>
        <v>0</v>
      </c>
    </row>
    <row r="1554" spans="5:8">
      <c r="E1554" s="56" t="str">
        <f t="shared" si="118"/>
        <v/>
      </c>
      <c r="F1554" s="56" t="str">
        <f t="shared" si="119"/>
        <v/>
      </c>
      <c r="G1554">
        <f t="shared" si="120"/>
        <v>0</v>
      </c>
      <c r="H1554">
        <f t="shared" si="121"/>
        <v>0</v>
      </c>
    </row>
    <row r="1555" spans="5:8">
      <c r="E1555" s="56" t="str">
        <f t="shared" si="118"/>
        <v/>
      </c>
      <c r="F1555" s="56" t="str">
        <f t="shared" si="119"/>
        <v/>
      </c>
      <c r="G1555">
        <f t="shared" si="120"/>
        <v>0</v>
      </c>
      <c r="H1555">
        <f t="shared" si="121"/>
        <v>0</v>
      </c>
    </row>
    <row r="1556" spans="5:8">
      <c r="E1556" s="56" t="str">
        <f t="shared" si="118"/>
        <v/>
      </c>
      <c r="F1556" s="56" t="str">
        <f t="shared" si="119"/>
        <v/>
      </c>
      <c r="G1556">
        <f t="shared" si="120"/>
        <v>0</v>
      </c>
      <c r="H1556">
        <f t="shared" si="121"/>
        <v>0</v>
      </c>
    </row>
    <row r="1557" spans="5:8">
      <c r="E1557" s="56" t="str">
        <f t="shared" si="118"/>
        <v/>
      </c>
      <c r="F1557" s="56" t="str">
        <f t="shared" si="119"/>
        <v/>
      </c>
      <c r="G1557">
        <f t="shared" si="120"/>
        <v>0</v>
      </c>
      <c r="H1557">
        <f t="shared" si="121"/>
        <v>0</v>
      </c>
    </row>
    <row r="1558" spans="5:8">
      <c r="E1558" s="56" t="str">
        <f t="shared" si="118"/>
        <v/>
      </c>
      <c r="F1558" s="56" t="str">
        <f t="shared" si="119"/>
        <v/>
      </c>
      <c r="G1558">
        <f t="shared" si="120"/>
        <v>0</v>
      </c>
      <c r="H1558">
        <f t="shared" si="121"/>
        <v>0</v>
      </c>
    </row>
    <row r="1559" spans="5:8">
      <c r="E1559" s="56" t="str">
        <f t="shared" si="118"/>
        <v/>
      </c>
      <c r="F1559" s="56" t="str">
        <f t="shared" si="119"/>
        <v/>
      </c>
      <c r="G1559">
        <f t="shared" si="120"/>
        <v>0</v>
      </c>
      <c r="H1559">
        <f t="shared" si="121"/>
        <v>0</v>
      </c>
    </row>
    <row r="1560" spans="5:8">
      <c r="E1560" s="56" t="str">
        <f t="shared" si="118"/>
        <v/>
      </c>
      <c r="F1560" s="56" t="str">
        <f t="shared" si="119"/>
        <v/>
      </c>
      <c r="G1560">
        <f t="shared" si="120"/>
        <v>0</v>
      </c>
      <c r="H1560">
        <f t="shared" si="121"/>
        <v>0</v>
      </c>
    </row>
    <row r="1561" spans="5:8">
      <c r="E1561" s="56" t="str">
        <f t="shared" si="118"/>
        <v/>
      </c>
      <c r="F1561" s="56" t="str">
        <f t="shared" si="119"/>
        <v/>
      </c>
      <c r="G1561">
        <f t="shared" si="120"/>
        <v>0</v>
      </c>
      <c r="H1561">
        <f t="shared" si="121"/>
        <v>0</v>
      </c>
    </row>
    <row r="1562" spans="5:8">
      <c r="E1562" s="56" t="str">
        <f t="shared" si="118"/>
        <v/>
      </c>
      <c r="F1562" s="56" t="str">
        <f t="shared" si="119"/>
        <v/>
      </c>
      <c r="G1562">
        <f t="shared" si="120"/>
        <v>0</v>
      </c>
      <c r="H1562">
        <f t="shared" si="121"/>
        <v>0</v>
      </c>
    </row>
    <row r="1563" spans="5:8">
      <c r="E1563" s="56" t="str">
        <f t="shared" si="118"/>
        <v/>
      </c>
      <c r="F1563" s="56" t="str">
        <f t="shared" si="119"/>
        <v/>
      </c>
      <c r="G1563">
        <f t="shared" si="120"/>
        <v>0</v>
      </c>
      <c r="H1563">
        <f t="shared" si="121"/>
        <v>0</v>
      </c>
    </row>
    <row r="1564" spans="5:8">
      <c r="E1564" s="56" t="str">
        <f t="shared" si="118"/>
        <v/>
      </c>
      <c r="F1564" s="56" t="str">
        <f t="shared" si="119"/>
        <v/>
      </c>
      <c r="G1564">
        <f t="shared" si="120"/>
        <v>0</v>
      </c>
      <c r="H1564">
        <f t="shared" si="121"/>
        <v>0</v>
      </c>
    </row>
    <row r="1565" spans="5:8">
      <c r="E1565" s="56" t="str">
        <f t="shared" si="118"/>
        <v/>
      </c>
      <c r="F1565" s="56" t="str">
        <f t="shared" si="119"/>
        <v/>
      </c>
      <c r="G1565">
        <f t="shared" si="120"/>
        <v>0</v>
      </c>
      <c r="H1565">
        <f t="shared" si="121"/>
        <v>0</v>
      </c>
    </row>
    <row r="1566" spans="5:8">
      <c r="E1566" s="56" t="str">
        <f t="shared" si="118"/>
        <v/>
      </c>
      <c r="F1566" s="56" t="str">
        <f t="shared" si="119"/>
        <v/>
      </c>
      <c r="G1566">
        <f t="shared" si="120"/>
        <v>0</v>
      </c>
      <c r="H1566">
        <f t="shared" si="121"/>
        <v>0</v>
      </c>
    </row>
    <row r="1567" spans="5:8">
      <c r="E1567" s="56" t="str">
        <f t="shared" si="118"/>
        <v/>
      </c>
      <c r="F1567" s="56" t="str">
        <f t="shared" si="119"/>
        <v/>
      </c>
      <c r="G1567">
        <f t="shared" si="120"/>
        <v>0</v>
      </c>
      <c r="H1567">
        <f t="shared" si="121"/>
        <v>0</v>
      </c>
    </row>
    <row r="1568" spans="5:8">
      <c r="E1568" s="56" t="str">
        <f t="shared" si="118"/>
        <v/>
      </c>
      <c r="F1568" s="56" t="str">
        <f t="shared" si="119"/>
        <v/>
      </c>
      <c r="G1568">
        <f t="shared" si="120"/>
        <v>0</v>
      </c>
      <c r="H1568">
        <f t="shared" si="121"/>
        <v>0</v>
      </c>
    </row>
    <row r="1569" spans="5:8">
      <c r="E1569" s="56" t="str">
        <f t="shared" si="118"/>
        <v/>
      </c>
      <c r="F1569" s="56" t="str">
        <f t="shared" si="119"/>
        <v/>
      </c>
      <c r="G1569">
        <f t="shared" si="120"/>
        <v>0</v>
      </c>
      <c r="H1569">
        <f t="shared" si="121"/>
        <v>0</v>
      </c>
    </row>
    <row r="1570" spans="5:8">
      <c r="E1570" s="56" t="str">
        <f t="shared" si="118"/>
        <v/>
      </c>
      <c r="F1570" s="56" t="str">
        <f t="shared" si="119"/>
        <v/>
      </c>
      <c r="G1570">
        <f t="shared" si="120"/>
        <v>0</v>
      </c>
      <c r="H1570">
        <f t="shared" si="121"/>
        <v>0</v>
      </c>
    </row>
    <row r="1571" spans="5:8">
      <c r="E1571" s="56" t="str">
        <f t="shared" si="118"/>
        <v/>
      </c>
      <c r="F1571" s="56" t="str">
        <f t="shared" si="119"/>
        <v/>
      </c>
      <c r="G1571">
        <f t="shared" si="120"/>
        <v>0</v>
      </c>
      <c r="H1571">
        <f t="shared" si="121"/>
        <v>0</v>
      </c>
    </row>
    <row r="1572" spans="5:8">
      <c r="E1572" s="56" t="str">
        <f t="shared" si="118"/>
        <v/>
      </c>
      <c r="F1572" s="56" t="str">
        <f t="shared" si="119"/>
        <v/>
      </c>
      <c r="G1572">
        <f t="shared" si="120"/>
        <v>0</v>
      </c>
      <c r="H1572">
        <f t="shared" si="121"/>
        <v>0</v>
      </c>
    </row>
    <row r="1573" spans="5:8">
      <c r="E1573" s="56" t="str">
        <f t="shared" si="118"/>
        <v/>
      </c>
      <c r="F1573" s="56" t="str">
        <f t="shared" si="119"/>
        <v/>
      </c>
      <c r="G1573">
        <f t="shared" si="120"/>
        <v>0</v>
      </c>
      <c r="H1573">
        <f t="shared" si="121"/>
        <v>0</v>
      </c>
    </row>
    <row r="1574" spans="5:8">
      <c r="E1574" s="56" t="str">
        <f t="shared" si="118"/>
        <v/>
      </c>
      <c r="F1574" s="56" t="str">
        <f t="shared" si="119"/>
        <v/>
      </c>
      <c r="G1574">
        <f t="shared" si="120"/>
        <v>0</v>
      </c>
      <c r="H1574">
        <f t="shared" si="121"/>
        <v>0</v>
      </c>
    </row>
    <row r="1575" spans="5:8">
      <c r="E1575" s="56" t="str">
        <f t="shared" si="118"/>
        <v/>
      </c>
      <c r="F1575" s="56" t="str">
        <f t="shared" si="119"/>
        <v/>
      </c>
      <c r="G1575">
        <f t="shared" si="120"/>
        <v>0</v>
      </c>
      <c r="H1575">
        <f t="shared" si="121"/>
        <v>0</v>
      </c>
    </row>
    <row r="1576" spans="5:8">
      <c r="E1576" s="56" t="str">
        <f t="shared" si="118"/>
        <v/>
      </c>
      <c r="F1576" s="56" t="str">
        <f t="shared" si="119"/>
        <v/>
      </c>
      <c r="G1576">
        <f t="shared" si="120"/>
        <v>0</v>
      </c>
      <c r="H1576">
        <f t="shared" si="121"/>
        <v>0</v>
      </c>
    </row>
    <row r="1577" spans="5:8">
      <c r="E1577" s="56" t="str">
        <f t="shared" si="118"/>
        <v/>
      </c>
      <c r="F1577" s="56" t="str">
        <f t="shared" si="119"/>
        <v/>
      </c>
      <c r="G1577">
        <f t="shared" si="120"/>
        <v>0</v>
      </c>
      <c r="H1577">
        <f t="shared" si="121"/>
        <v>0</v>
      </c>
    </row>
    <row r="1578" spans="5:8">
      <c r="E1578" s="56" t="str">
        <f t="shared" si="118"/>
        <v/>
      </c>
      <c r="F1578" s="56" t="str">
        <f t="shared" si="119"/>
        <v/>
      </c>
      <c r="G1578">
        <f t="shared" si="120"/>
        <v>0</v>
      </c>
      <c r="H1578">
        <f t="shared" si="121"/>
        <v>0</v>
      </c>
    </row>
    <row r="1579" spans="5:8">
      <c r="E1579" s="56" t="str">
        <f t="shared" si="118"/>
        <v/>
      </c>
      <c r="F1579" s="56" t="str">
        <f t="shared" si="119"/>
        <v/>
      </c>
      <c r="G1579">
        <f t="shared" si="120"/>
        <v>0</v>
      </c>
      <c r="H1579">
        <f t="shared" si="121"/>
        <v>0</v>
      </c>
    </row>
    <row r="1580" spans="5:8">
      <c r="E1580" s="56" t="str">
        <f t="shared" si="118"/>
        <v/>
      </c>
      <c r="F1580" s="56" t="str">
        <f t="shared" si="119"/>
        <v/>
      </c>
      <c r="G1580">
        <f t="shared" si="120"/>
        <v>0</v>
      </c>
      <c r="H1580">
        <f t="shared" si="121"/>
        <v>0</v>
      </c>
    </row>
    <row r="1581" spans="5:8">
      <c r="E1581" s="56" t="str">
        <f t="shared" si="118"/>
        <v/>
      </c>
      <c r="F1581" s="56" t="str">
        <f t="shared" si="119"/>
        <v/>
      </c>
      <c r="G1581">
        <f t="shared" si="120"/>
        <v>0</v>
      </c>
      <c r="H1581">
        <f t="shared" si="121"/>
        <v>0</v>
      </c>
    </row>
    <row r="1582" spans="5:8">
      <c r="E1582" s="56" t="str">
        <f t="shared" si="118"/>
        <v/>
      </c>
      <c r="F1582" s="56" t="str">
        <f t="shared" si="119"/>
        <v/>
      </c>
      <c r="G1582">
        <f t="shared" si="120"/>
        <v>0</v>
      </c>
      <c r="H1582">
        <f t="shared" si="121"/>
        <v>0</v>
      </c>
    </row>
    <row r="1583" spans="5:8">
      <c r="E1583" s="56" t="str">
        <f t="shared" si="118"/>
        <v/>
      </c>
      <c r="F1583" s="56" t="str">
        <f t="shared" si="119"/>
        <v/>
      </c>
      <c r="G1583">
        <f t="shared" si="120"/>
        <v>0</v>
      </c>
      <c r="H1583">
        <f t="shared" si="121"/>
        <v>0</v>
      </c>
    </row>
    <row r="1584" spans="5:8">
      <c r="E1584" s="56" t="str">
        <f t="shared" si="118"/>
        <v/>
      </c>
      <c r="F1584" s="56" t="str">
        <f t="shared" si="119"/>
        <v/>
      </c>
      <c r="G1584">
        <f t="shared" si="120"/>
        <v>0</v>
      </c>
      <c r="H1584">
        <f t="shared" si="121"/>
        <v>0</v>
      </c>
    </row>
    <row r="1585" spans="5:8">
      <c r="E1585" s="56" t="str">
        <f t="shared" si="118"/>
        <v/>
      </c>
      <c r="F1585" s="56" t="str">
        <f t="shared" si="119"/>
        <v/>
      </c>
      <c r="G1585">
        <f t="shared" si="120"/>
        <v>0</v>
      </c>
      <c r="H1585">
        <f t="shared" si="121"/>
        <v>0</v>
      </c>
    </row>
    <row r="1586" spans="5:8">
      <c r="E1586" s="56" t="str">
        <f t="shared" si="118"/>
        <v/>
      </c>
      <c r="F1586" s="56" t="str">
        <f t="shared" si="119"/>
        <v/>
      </c>
      <c r="G1586">
        <f t="shared" si="120"/>
        <v>0</v>
      </c>
      <c r="H1586">
        <f t="shared" si="121"/>
        <v>0</v>
      </c>
    </row>
    <row r="1587" spans="5:8">
      <c r="E1587" s="56" t="str">
        <f t="shared" ref="E1587:E1650" si="122">UPPER(B1587)</f>
        <v/>
      </c>
      <c r="F1587" s="56" t="str">
        <f t="shared" ref="F1587:F1650" si="123">UPPER(C1587)</f>
        <v/>
      </c>
      <c r="G1587">
        <f t="shared" ref="G1587:G1650" si="124">D1587</f>
        <v>0</v>
      </c>
      <c r="H1587">
        <f t="shared" ref="H1587:H1650" si="125">ROUND(G1587/(1+$E$1),2)</f>
        <v>0</v>
      </c>
    </row>
    <row r="1588" spans="5:8">
      <c r="E1588" s="56" t="str">
        <f t="shared" si="122"/>
        <v/>
      </c>
      <c r="F1588" s="56" t="str">
        <f t="shared" si="123"/>
        <v/>
      </c>
      <c r="G1588">
        <f t="shared" si="124"/>
        <v>0</v>
      </c>
      <c r="H1588">
        <f t="shared" si="125"/>
        <v>0</v>
      </c>
    </row>
    <row r="1589" spans="5:8">
      <c r="E1589" s="56" t="str">
        <f t="shared" si="122"/>
        <v/>
      </c>
      <c r="F1589" s="56" t="str">
        <f t="shared" si="123"/>
        <v/>
      </c>
      <c r="G1589">
        <f t="shared" si="124"/>
        <v>0</v>
      </c>
      <c r="H1589">
        <f t="shared" si="125"/>
        <v>0</v>
      </c>
    </row>
    <row r="1590" spans="5:8">
      <c r="E1590" s="56" t="str">
        <f t="shared" si="122"/>
        <v/>
      </c>
      <c r="F1590" s="56" t="str">
        <f t="shared" si="123"/>
        <v/>
      </c>
      <c r="G1590">
        <f t="shared" si="124"/>
        <v>0</v>
      </c>
      <c r="H1590">
        <f t="shared" si="125"/>
        <v>0</v>
      </c>
    </row>
    <row r="1591" spans="5:8">
      <c r="E1591" s="56" t="str">
        <f t="shared" si="122"/>
        <v/>
      </c>
      <c r="F1591" s="56" t="str">
        <f t="shared" si="123"/>
        <v/>
      </c>
      <c r="G1591">
        <f t="shared" si="124"/>
        <v>0</v>
      </c>
      <c r="H1591">
        <f t="shared" si="125"/>
        <v>0</v>
      </c>
    </row>
    <row r="1592" spans="5:8">
      <c r="E1592" s="56" t="str">
        <f t="shared" si="122"/>
        <v/>
      </c>
      <c r="F1592" s="56" t="str">
        <f t="shared" si="123"/>
        <v/>
      </c>
      <c r="G1592">
        <f t="shared" si="124"/>
        <v>0</v>
      </c>
      <c r="H1592">
        <f t="shared" si="125"/>
        <v>0</v>
      </c>
    </row>
    <row r="1593" spans="5:8">
      <c r="E1593" s="56" t="str">
        <f t="shared" si="122"/>
        <v/>
      </c>
      <c r="F1593" s="56" t="str">
        <f t="shared" si="123"/>
        <v/>
      </c>
      <c r="G1593">
        <f t="shared" si="124"/>
        <v>0</v>
      </c>
      <c r="H1593">
        <f t="shared" si="125"/>
        <v>0</v>
      </c>
    </row>
    <row r="1594" spans="5:8">
      <c r="E1594" s="56" t="str">
        <f t="shared" si="122"/>
        <v/>
      </c>
      <c r="F1594" s="56" t="str">
        <f t="shared" si="123"/>
        <v/>
      </c>
      <c r="G1594">
        <f t="shared" si="124"/>
        <v>0</v>
      </c>
      <c r="H1594">
        <f t="shared" si="125"/>
        <v>0</v>
      </c>
    </row>
    <row r="1595" spans="5:8">
      <c r="E1595" s="56" t="str">
        <f t="shared" si="122"/>
        <v/>
      </c>
      <c r="F1595" s="56" t="str">
        <f t="shared" si="123"/>
        <v/>
      </c>
      <c r="G1595">
        <f t="shared" si="124"/>
        <v>0</v>
      </c>
      <c r="H1595">
        <f t="shared" si="125"/>
        <v>0</v>
      </c>
    </row>
    <row r="1596" spans="5:8">
      <c r="E1596" s="56" t="str">
        <f t="shared" si="122"/>
        <v/>
      </c>
      <c r="F1596" s="56" t="str">
        <f t="shared" si="123"/>
        <v/>
      </c>
      <c r="G1596">
        <f t="shared" si="124"/>
        <v>0</v>
      </c>
      <c r="H1596">
        <f t="shared" si="125"/>
        <v>0</v>
      </c>
    </row>
    <row r="1597" spans="5:8">
      <c r="E1597" s="56" t="str">
        <f t="shared" si="122"/>
        <v/>
      </c>
      <c r="F1597" s="56" t="str">
        <f t="shared" si="123"/>
        <v/>
      </c>
      <c r="G1597">
        <f t="shared" si="124"/>
        <v>0</v>
      </c>
      <c r="H1597">
        <f t="shared" si="125"/>
        <v>0</v>
      </c>
    </row>
    <row r="1598" spans="5:8">
      <c r="E1598" s="56" t="str">
        <f t="shared" si="122"/>
        <v/>
      </c>
      <c r="F1598" s="56" t="str">
        <f t="shared" si="123"/>
        <v/>
      </c>
      <c r="G1598">
        <f t="shared" si="124"/>
        <v>0</v>
      </c>
      <c r="H1598">
        <f t="shared" si="125"/>
        <v>0</v>
      </c>
    </row>
    <row r="1599" spans="5:8">
      <c r="E1599" s="56" t="str">
        <f t="shared" si="122"/>
        <v/>
      </c>
      <c r="F1599" s="56" t="str">
        <f t="shared" si="123"/>
        <v/>
      </c>
      <c r="G1599">
        <f t="shared" si="124"/>
        <v>0</v>
      </c>
      <c r="H1599">
        <f t="shared" si="125"/>
        <v>0</v>
      </c>
    </row>
    <row r="1600" spans="5:8">
      <c r="E1600" s="56" t="str">
        <f t="shared" si="122"/>
        <v/>
      </c>
      <c r="F1600" s="56" t="str">
        <f t="shared" si="123"/>
        <v/>
      </c>
      <c r="G1600">
        <f t="shared" si="124"/>
        <v>0</v>
      </c>
      <c r="H1600">
        <f t="shared" si="125"/>
        <v>0</v>
      </c>
    </row>
    <row r="1601" spans="5:8">
      <c r="E1601" s="56" t="str">
        <f t="shared" si="122"/>
        <v/>
      </c>
      <c r="F1601" s="56" t="str">
        <f t="shared" si="123"/>
        <v/>
      </c>
      <c r="G1601">
        <f t="shared" si="124"/>
        <v>0</v>
      </c>
      <c r="H1601">
        <f t="shared" si="125"/>
        <v>0</v>
      </c>
    </row>
    <row r="1602" spans="5:8">
      <c r="E1602" s="56" t="str">
        <f t="shared" si="122"/>
        <v/>
      </c>
      <c r="F1602" s="56" t="str">
        <f t="shared" si="123"/>
        <v/>
      </c>
      <c r="G1602">
        <f t="shared" si="124"/>
        <v>0</v>
      </c>
      <c r="H1602">
        <f t="shared" si="125"/>
        <v>0</v>
      </c>
    </row>
    <row r="1603" spans="5:8">
      <c r="E1603" s="56" t="str">
        <f t="shared" si="122"/>
        <v/>
      </c>
      <c r="F1603" s="56" t="str">
        <f t="shared" si="123"/>
        <v/>
      </c>
      <c r="G1603">
        <f t="shared" si="124"/>
        <v>0</v>
      </c>
      <c r="H1603">
        <f t="shared" si="125"/>
        <v>0</v>
      </c>
    </row>
    <row r="1604" spans="5:8">
      <c r="E1604" s="56" t="str">
        <f t="shared" si="122"/>
        <v/>
      </c>
      <c r="F1604" s="56" t="str">
        <f t="shared" si="123"/>
        <v/>
      </c>
      <c r="G1604">
        <f t="shared" si="124"/>
        <v>0</v>
      </c>
      <c r="H1604">
        <f t="shared" si="125"/>
        <v>0</v>
      </c>
    </row>
    <row r="1605" spans="5:8">
      <c r="E1605" s="56" t="str">
        <f t="shared" si="122"/>
        <v/>
      </c>
      <c r="F1605" s="56" t="str">
        <f t="shared" si="123"/>
        <v/>
      </c>
      <c r="G1605">
        <f t="shared" si="124"/>
        <v>0</v>
      </c>
      <c r="H1605">
        <f t="shared" si="125"/>
        <v>0</v>
      </c>
    </row>
    <row r="1606" spans="5:8">
      <c r="E1606" s="56" t="str">
        <f t="shared" si="122"/>
        <v/>
      </c>
      <c r="F1606" s="56" t="str">
        <f t="shared" si="123"/>
        <v/>
      </c>
      <c r="G1606">
        <f t="shared" si="124"/>
        <v>0</v>
      </c>
      <c r="H1606">
        <f t="shared" si="125"/>
        <v>0</v>
      </c>
    </row>
    <row r="1607" spans="5:8">
      <c r="E1607" s="56" t="str">
        <f t="shared" si="122"/>
        <v/>
      </c>
      <c r="F1607" s="56" t="str">
        <f t="shared" si="123"/>
        <v/>
      </c>
      <c r="G1607">
        <f t="shared" si="124"/>
        <v>0</v>
      </c>
      <c r="H1607">
        <f t="shared" si="125"/>
        <v>0</v>
      </c>
    </row>
    <row r="1608" spans="5:8">
      <c r="E1608" s="56" t="str">
        <f t="shared" si="122"/>
        <v/>
      </c>
      <c r="F1608" s="56" t="str">
        <f t="shared" si="123"/>
        <v/>
      </c>
      <c r="G1608">
        <f t="shared" si="124"/>
        <v>0</v>
      </c>
      <c r="H1608">
        <f t="shared" si="125"/>
        <v>0</v>
      </c>
    </row>
    <row r="1609" spans="5:8">
      <c r="E1609" s="56" t="str">
        <f t="shared" si="122"/>
        <v/>
      </c>
      <c r="F1609" s="56" t="str">
        <f t="shared" si="123"/>
        <v/>
      </c>
      <c r="G1609">
        <f t="shared" si="124"/>
        <v>0</v>
      </c>
      <c r="H1609">
        <f t="shared" si="125"/>
        <v>0</v>
      </c>
    </row>
    <row r="1610" spans="5:8">
      <c r="E1610" s="56" t="str">
        <f t="shared" si="122"/>
        <v/>
      </c>
      <c r="F1610" s="56" t="str">
        <f t="shared" si="123"/>
        <v/>
      </c>
      <c r="G1610">
        <f t="shared" si="124"/>
        <v>0</v>
      </c>
      <c r="H1610">
        <f t="shared" si="125"/>
        <v>0</v>
      </c>
    </row>
    <row r="1611" spans="5:8">
      <c r="E1611" s="56" t="str">
        <f t="shared" si="122"/>
        <v/>
      </c>
      <c r="F1611" s="56" t="str">
        <f t="shared" si="123"/>
        <v/>
      </c>
      <c r="G1611">
        <f t="shared" si="124"/>
        <v>0</v>
      </c>
      <c r="H1611">
        <f t="shared" si="125"/>
        <v>0</v>
      </c>
    </row>
    <row r="1612" spans="5:8">
      <c r="E1612" s="56" t="str">
        <f t="shared" si="122"/>
        <v/>
      </c>
      <c r="F1612" s="56" t="str">
        <f t="shared" si="123"/>
        <v/>
      </c>
      <c r="G1612">
        <f t="shared" si="124"/>
        <v>0</v>
      </c>
      <c r="H1612">
        <f t="shared" si="125"/>
        <v>0</v>
      </c>
    </row>
    <row r="1613" spans="5:8">
      <c r="E1613" s="56" t="str">
        <f t="shared" si="122"/>
        <v/>
      </c>
      <c r="F1613" s="56" t="str">
        <f t="shared" si="123"/>
        <v/>
      </c>
      <c r="G1613">
        <f t="shared" si="124"/>
        <v>0</v>
      </c>
      <c r="H1613">
        <f t="shared" si="125"/>
        <v>0</v>
      </c>
    </row>
    <row r="1614" spans="5:8">
      <c r="E1614" s="56" t="str">
        <f t="shared" si="122"/>
        <v/>
      </c>
      <c r="F1614" s="56" t="str">
        <f t="shared" si="123"/>
        <v/>
      </c>
      <c r="G1614">
        <f t="shared" si="124"/>
        <v>0</v>
      </c>
      <c r="H1614">
        <f t="shared" si="125"/>
        <v>0</v>
      </c>
    </row>
    <row r="1615" spans="5:8">
      <c r="E1615" s="56" t="str">
        <f t="shared" si="122"/>
        <v/>
      </c>
      <c r="F1615" s="56" t="str">
        <f t="shared" si="123"/>
        <v/>
      </c>
      <c r="G1615">
        <f t="shared" si="124"/>
        <v>0</v>
      </c>
      <c r="H1615">
        <f t="shared" si="125"/>
        <v>0</v>
      </c>
    </row>
    <row r="1616" spans="5:8">
      <c r="E1616" s="56" t="str">
        <f t="shared" si="122"/>
        <v/>
      </c>
      <c r="F1616" s="56" t="str">
        <f t="shared" si="123"/>
        <v/>
      </c>
      <c r="G1616">
        <f t="shared" si="124"/>
        <v>0</v>
      </c>
      <c r="H1616">
        <f t="shared" si="125"/>
        <v>0</v>
      </c>
    </row>
    <row r="1617" spans="5:8">
      <c r="E1617" s="56" t="str">
        <f t="shared" si="122"/>
        <v/>
      </c>
      <c r="F1617" s="56" t="str">
        <f t="shared" si="123"/>
        <v/>
      </c>
      <c r="G1617">
        <f t="shared" si="124"/>
        <v>0</v>
      </c>
      <c r="H1617">
        <f t="shared" si="125"/>
        <v>0</v>
      </c>
    </row>
    <row r="1618" spans="5:8">
      <c r="E1618" s="56" t="str">
        <f t="shared" si="122"/>
        <v/>
      </c>
      <c r="F1618" s="56" t="str">
        <f t="shared" si="123"/>
        <v/>
      </c>
      <c r="G1618">
        <f t="shared" si="124"/>
        <v>0</v>
      </c>
      <c r="H1618">
        <f t="shared" si="125"/>
        <v>0</v>
      </c>
    </row>
    <row r="1619" spans="5:8">
      <c r="E1619" s="56" t="str">
        <f t="shared" si="122"/>
        <v/>
      </c>
      <c r="F1619" s="56" t="str">
        <f t="shared" si="123"/>
        <v/>
      </c>
      <c r="G1619">
        <f t="shared" si="124"/>
        <v>0</v>
      </c>
      <c r="H1619">
        <f t="shared" si="125"/>
        <v>0</v>
      </c>
    </row>
    <row r="1620" spans="5:8">
      <c r="E1620" s="56" t="str">
        <f t="shared" si="122"/>
        <v/>
      </c>
      <c r="F1620" s="56" t="str">
        <f t="shared" si="123"/>
        <v/>
      </c>
      <c r="G1620">
        <f t="shared" si="124"/>
        <v>0</v>
      </c>
      <c r="H1620">
        <f t="shared" si="125"/>
        <v>0</v>
      </c>
    </row>
    <row r="1621" spans="5:8">
      <c r="E1621" s="56" t="str">
        <f t="shared" si="122"/>
        <v/>
      </c>
      <c r="F1621" s="56" t="str">
        <f t="shared" si="123"/>
        <v/>
      </c>
      <c r="G1621">
        <f t="shared" si="124"/>
        <v>0</v>
      </c>
      <c r="H1621">
        <f t="shared" si="125"/>
        <v>0</v>
      </c>
    </row>
    <row r="1622" spans="5:8">
      <c r="E1622" s="56" t="str">
        <f t="shared" si="122"/>
        <v/>
      </c>
      <c r="F1622" s="56" t="str">
        <f t="shared" si="123"/>
        <v/>
      </c>
      <c r="G1622">
        <f t="shared" si="124"/>
        <v>0</v>
      </c>
      <c r="H1622">
        <f t="shared" si="125"/>
        <v>0</v>
      </c>
    </row>
    <row r="1623" spans="5:8">
      <c r="E1623" s="56" t="str">
        <f t="shared" si="122"/>
        <v/>
      </c>
      <c r="F1623" s="56" t="str">
        <f t="shared" si="123"/>
        <v/>
      </c>
      <c r="G1623">
        <f t="shared" si="124"/>
        <v>0</v>
      </c>
      <c r="H1623">
        <f t="shared" si="125"/>
        <v>0</v>
      </c>
    </row>
    <row r="1624" spans="5:8">
      <c r="E1624" s="56" t="str">
        <f t="shared" si="122"/>
        <v/>
      </c>
      <c r="F1624" s="56" t="str">
        <f t="shared" si="123"/>
        <v/>
      </c>
      <c r="G1624">
        <f t="shared" si="124"/>
        <v>0</v>
      </c>
      <c r="H1624">
        <f t="shared" si="125"/>
        <v>0</v>
      </c>
    </row>
    <row r="1625" spans="5:8">
      <c r="E1625" s="56" t="str">
        <f t="shared" si="122"/>
        <v/>
      </c>
      <c r="F1625" s="56" t="str">
        <f t="shared" si="123"/>
        <v/>
      </c>
      <c r="G1625">
        <f t="shared" si="124"/>
        <v>0</v>
      </c>
      <c r="H1625">
        <f t="shared" si="125"/>
        <v>0</v>
      </c>
    </row>
    <row r="1626" spans="5:8">
      <c r="E1626" s="56" t="str">
        <f t="shared" si="122"/>
        <v/>
      </c>
      <c r="F1626" s="56" t="str">
        <f t="shared" si="123"/>
        <v/>
      </c>
      <c r="G1626">
        <f t="shared" si="124"/>
        <v>0</v>
      </c>
      <c r="H1626">
        <f t="shared" si="125"/>
        <v>0</v>
      </c>
    </row>
    <row r="1627" spans="5:8">
      <c r="E1627" s="56" t="str">
        <f t="shared" si="122"/>
        <v/>
      </c>
      <c r="F1627" s="56" t="str">
        <f t="shared" si="123"/>
        <v/>
      </c>
      <c r="G1627">
        <f t="shared" si="124"/>
        <v>0</v>
      </c>
      <c r="H1627">
        <f t="shared" si="125"/>
        <v>0</v>
      </c>
    </row>
    <row r="1628" spans="5:8">
      <c r="E1628" s="56" t="str">
        <f t="shared" si="122"/>
        <v/>
      </c>
      <c r="F1628" s="56" t="str">
        <f t="shared" si="123"/>
        <v/>
      </c>
      <c r="G1628">
        <f t="shared" si="124"/>
        <v>0</v>
      </c>
      <c r="H1628">
        <f t="shared" si="125"/>
        <v>0</v>
      </c>
    </row>
    <row r="1629" spans="5:8">
      <c r="E1629" s="56" t="str">
        <f t="shared" si="122"/>
        <v/>
      </c>
      <c r="F1629" s="56" t="str">
        <f t="shared" si="123"/>
        <v/>
      </c>
      <c r="G1629">
        <f t="shared" si="124"/>
        <v>0</v>
      </c>
      <c r="H1629">
        <f t="shared" si="125"/>
        <v>0</v>
      </c>
    </row>
    <row r="1630" spans="5:8">
      <c r="E1630" s="56" t="str">
        <f t="shared" si="122"/>
        <v/>
      </c>
      <c r="F1630" s="56" t="str">
        <f t="shared" si="123"/>
        <v/>
      </c>
      <c r="G1630">
        <f t="shared" si="124"/>
        <v>0</v>
      </c>
      <c r="H1630">
        <f t="shared" si="125"/>
        <v>0</v>
      </c>
    </row>
    <row r="1631" spans="5:8">
      <c r="E1631" s="56" t="str">
        <f t="shared" si="122"/>
        <v/>
      </c>
      <c r="F1631" s="56" t="str">
        <f t="shared" si="123"/>
        <v/>
      </c>
      <c r="G1631">
        <f t="shared" si="124"/>
        <v>0</v>
      </c>
      <c r="H1631">
        <f t="shared" si="125"/>
        <v>0</v>
      </c>
    </row>
    <row r="1632" spans="5:8">
      <c r="E1632" s="56" t="str">
        <f t="shared" si="122"/>
        <v/>
      </c>
      <c r="F1632" s="56" t="str">
        <f t="shared" si="123"/>
        <v/>
      </c>
      <c r="G1632">
        <f t="shared" si="124"/>
        <v>0</v>
      </c>
      <c r="H1632">
        <f t="shared" si="125"/>
        <v>0</v>
      </c>
    </row>
    <row r="1633" spans="5:8">
      <c r="E1633" s="56" t="str">
        <f t="shared" si="122"/>
        <v/>
      </c>
      <c r="F1633" s="56" t="str">
        <f t="shared" si="123"/>
        <v/>
      </c>
      <c r="G1633">
        <f t="shared" si="124"/>
        <v>0</v>
      </c>
      <c r="H1633">
        <f t="shared" si="125"/>
        <v>0</v>
      </c>
    </row>
    <row r="1634" spans="5:8">
      <c r="E1634" s="56" t="str">
        <f t="shared" si="122"/>
        <v/>
      </c>
      <c r="F1634" s="56" t="str">
        <f t="shared" si="123"/>
        <v/>
      </c>
      <c r="G1634">
        <f t="shared" si="124"/>
        <v>0</v>
      </c>
      <c r="H1634">
        <f t="shared" si="125"/>
        <v>0</v>
      </c>
    </row>
    <row r="1635" spans="5:8">
      <c r="E1635" s="56" t="str">
        <f t="shared" si="122"/>
        <v/>
      </c>
      <c r="F1635" s="56" t="str">
        <f t="shared" si="123"/>
        <v/>
      </c>
      <c r="G1635">
        <f t="shared" si="124"/>
        <v>0</v>
      </c>
      <c r="H1635">
        <f t="shared" si="125"/>
        <v>0</v>
      </c>
    </row>
    <row r="1636" spans="5:8">
      <c r="E1636" s="56" t="str">
        <f t="shared" si="122"/>
        <v/>
      </c>
      <c r="F1636" s="56" t="str">
        <f t="shared" si="123"/>
        <v/>
      </c>
      <c r="G1636">
        <f t="shared" si="124"/>
        <v>0</v>
      </c>
      <c r="H1636">
        <f t="shared" si="125"/>
        <v>0</v>
      </c>
    </row>
    <row r="1637" spans="5:8">
      <c r="E1637" s="56" t="str">
        <f t="shared" si="122"/>
        <v/>
      </c>
      <c r="F1637" s="56" t="str">
        <f t="shared" si="123"/>
        <v/>
      </c>
      <c r="G1637">
        <f t="shared" si="124"/>
        <v>0</v>
      </c>
      <c r="H1637">
        <f t="shared" si="125"/>
        <v>0</v>
      </c>
    </row>
    <row r="1638" spans="5:8">
      <c r="E1638" s="56" t="str">
        <f t="shared" si="122"/>
        <v/>
      </c>
      <c r="F1638" s="56" t="str">
        <f t="shared" si="123"/>
        <v/>
      </c>
      <c r="G1638">
        <f t="shared" si="124"/>
        <v>0</v>
      </c>
      <c r="H1638">
        <f t="shared" si="125"/>
        <v>0</v>
      </c>
    </row>
    <row r="1639" spans="5:8">
      <c r="E1639" s="56" t="str">
        <f t="shared" si="122"/>
        <v/>
      </c>
      <c r="F1639" s="56" t="str">
        <f t="shared" si="123"/>
        <v/>
      </c>
      <c r="G1639">
        <f t="shared" si="124"/>
        <v>0</v>
      </c>
      <c r="H1639">
        <f t="shared" si="125"/>
        <v>0</v>
      </c>
    </row>
    <row r="1640" spans="5:8">
      <c r="E1640" s="56" t="str">
        <f t="shared" si="122"/>
        <v/>
      </c>
      <c r="F1640" s="56" t="str">
        <f t="shared" si="123"/>
        <v/>
      </c>
      <c r="G1640">
        <f t="shared" si="124"/>
        <v>0</v>
      </c>
      <c r="H1640">
        <f t="shared" si="125"/>
        <v>0</v>
      </c>
    </row>
    <row r="1641" spans="5:8">
      <c r="E1641" s="56" t="str">
        <f t="shared" si="122"/>
        <v/>
      </c>
      <c r="F1641" s="56" t="str">
        <f t="shared" si="123"/>
        <v/>
      </c>
      <c r="G1641">
        <f t="shared" si="124"/>
        <v>0</v>
      </c>
      <c r="H1641">
        <f t="shared" si="125"/>
        <v>0</v>
      </c>
    </row>
    <row r="1642" spans="5:8">
      <c r="E1642" s="56" t="str">
        <f t="shared" si="122"/>
        <v/>
      </c>
      <c r="F1642" s="56" t="str">
        <f t="shared" si="123"/>
        <v/>
      </c>
      <c r="G1642">
        <f t="shared" si="124"/>
        <v>0</v>
      </c>
      <c r="H1642">
        <f t="shared" si="125"/>
        <v>0</v>
      </c>
    </row>
    <row r="1643" spans="5:8">
      <c r="E1643" s="56" t="str">
        <f t="shared" si="122"/>
        <v/>
      </c>
      <c r="F1643" s="56" t="str">
        <f t="shared" si="123"/>
        <v/>
      </c>
      <c r="G1643">
        <f t="shared" si="124"/>
        <v>0</v>
      </c>
      <c r="H1643">
        <f t="shared" si="125"/>
        <v>0</v>
      </c>
    </row>
    <row r="1644" spans="5:8">
      <c r="E1644" s="56" t="str">
        <f t="shared" si="122"/>
        <v/>
      </c>
      <c r="F1644" s="56" t="str">
        <f t="shared" si="123"/>
        <v/>
      </c>
      <c r="G1644">
        <f t="shared" si="124"/>
        <v>0</v>
      </c>
      <c r="H1644">
        <f t="shared" si="125"/>
        <v>0</v>
      </c>
    </row>
    <row r="1645" spans="5:8">
      <c r="E1645" s="56" t="str">
        <f t="shared" si="122"/>
        <v/>
      </c>
      <c r="F1645" s="56" t="str">
        <f t="shared" si="123"/>
        <v/>
      </c>
      <c r="G1645">
        <f t="shared" si="124"/>
        <v>0</v>
      </c>
      <c r="H1645">
        <f t="shared" si="125"/>
        <v>0</v>
      </c>
    </row>
    <row r="1646" spans="5:8">
      <c r="E1646" s="56" t="str">
        <f t="shared" si="122"/>
        <v/>
      </c>
      <c r="F1646" s="56" t="str">
        <f t="shared" si="123"/>
        <v/>
      </c>
      <c r="G1646">
        <f t="shared" si="124"/>
        <v>0</v>
      </c>
      <c r="H1646">
        <f t="shared" si="125"/>
        <v>0</v>
      </c>
    </row>
    <row r="1647" spans="5:8">
      <c r="E1647" s="56" t="str">
        <f t="shared" si="122"/>
        <v/>
      </c>
      <c r="F1647" s="56" t="str">
        <f t="shared" si="123"/>
        <v/>
      </c>
      <c r="G1647">
        <f t="shared" si="124"/>
        <v>0</v>
      </c>
      <c r="H1647">
        <f t="shared" si="125"/>
        <v>0</v>
      </c>
    </row>
    <row r="1648" spans="5:8">
      <c r="E1648" s="56" t="str">
        <f t="shared" si="122"/>
        <v/>
      </c>
      <c r="F1648" s="56" t="str">
        <f t="shared" si="123"/>
        <v/>
      </c>
      <c r="G1648">
        <f t="shared" si="124"/>
        <v>0</v>
      </c>
      <c r="H1648">
        <f t="shared" si="125"/>
        <v>0</v>
      </c>
    </row>
    <row r="1649" spans="5:8">
      <c r="E1649" s="56" t="str">
        <f t="shared" si="122"/>
        <v/>
      </c>
      <c r="F1649" s="56" t="str">
        <f t="shared" si="123"/>
        <v/>
      </c>
      <c r="G1649">
        <f t="shared" si="124"/>
        <v>0</v>
      </c>
      <c r="H1649">
        <f t="shared" si="125"/>
        <v>0</v>
      </c>
    </row>
    <row r="1650" spans="5:8">
      <c r="E1650" s="56" t="str">
        <f t="shared" si="122"/>
        <v/>
      </c>
      <c r="F1650" s="56" t="str">
        <f t="shared" si="123"/>
        <v/>
      </c>
      <c r="G1650">
        <f t="shared" si="124"/>
        <v>0</v>
      </c>
      <c r="H1650">
        <f t="shared" si="125"/>
        <v>0</v>
      </c>
    </row>
    <row r="1651" spans="5:8">
      <c r="E1651" s="56" t="str">
        <f t="shared" ref="E1651:E1714" si="126">UPPER(B1651)</f>
        <v/>
      </c>
      <c r="F1651" s="56" t="str">
        <f t="shared" ref="F1651:F1714" si="127">UPPER(C1651)</f>
        <v/>
      </c>
      <c r="G1651">
        <f t="shared" ref="G1651:G1714" si="128">D1651</f>
        <v>0</v>
      </c>
      <c r="H1651">
        <f t="shared" ref="H1651:H1714" si="129">ROUND(G1651/(1+$E$1),2)</f>
        <v>0</v>
      </c>
    </row>
    <row r="1652" spans="5:8">
      <c r="E1652" s="56" t="str">
        <f t="shared" si="126"/>
        <v/>
      </c>
      <c r="F1652" s="56" t="str">
        <f t="shared" si="127"/>
        <v/>
      </c>
      <c r="G1652">
        <f t="shared" si="128"/>
        <v>0</v>
      </c>
      <c r="H1652">
        <f t="shared" si="129"/>
        <v>0</v>
      </c>
    </row>
    <row r="1653" spans="5:8">
      <c r="E1653" s="56" t="str">
        <f t="shared" si="126"/>
        <v/>
      </c>
      <c r="F1653" s="56" t="str">
        <f t="shared" si="127"/>
        <v/>
      </c>
      <c r="G1653">
        <f t="shared" si="128"/>
        <v>0</v>
      </c>
      <c r="H1653">
        <f t="shared" si="129"/>
        <v>0</v>
      </c>
    </row>
    <row r="1654" spans="5:8">
      <c r="E1654" s="56" t="str">
        <f t="shared" si="126"/>
        <v/>
      </c>
      <c r="F1654" s="56" t="str">
        <f t="shared" si="127"/>
        <v/>
      </c>
      <c r="G1654">
        <f t="shared" si="128"/>
        <v>0</v>
      </c>
      <c r="H1654">
        <f t="shared" si="129"/>
        <v>0</v>
      </c>
    </row>
    <row r="1655" spans="5:8">
      <c r="E1655" s="56" t="str">
        <f t="shared" si="126"/>
        <v/>
      </c>
      <c r="F1655" s="56" t="str">
        <f t="shared" si="127"/>
        <v/>
      </c>
      <c r="G1655">
        <f t="shared" si="128"/>
        <v>0</v>
      </c>
      <c r="H1655">
        <f t="shared" si="129"/>
        <v>0</v>
      </c>
    </row>
    <row r="1656" spans="5:8">
      <c r="E1656" s="56" t="str">
        <f t="shared" si="126"/>
        <v/>
      </c>
      <c r="F1656" s="56" t="str">
        <f t="shared" si="127"/>
        <v/>
      </c>
      <c r="G1656">
        <f t="shared" si="128"/>
        <v>0</v>
      </c>
      <c r="H1656">
        <f t="shared" si="129"/>
        <v>0</v>
      </c>
    </row>
    <row r="1657" spans="5:8">
      <c r="E1657" s="56" t="str">
        <f t="shared" si="126"/>
        <v/>
      </c>
      <c r="F1657" s="56" t="str">
        <f t="shared" si="127"/>
        <v/>
      </c>
      <c r="G1657">
        <f t="shared" si="128"/>
        <v>0</v>
      </c>
      <c r="H1657">
        <f t="shared" si="129"/>
        <v>0</v>
      </c>
    </row>
    <row r="1658" spans="5:8">
      <c r="E1658" s="56" t="str">
        <f t="shared" si="126"/>
        <v/>
      </c>
      <c r="F1658" s="56" t="str">
        <f t="shared" si="127"/>
        <v/>
      </c>
      <c r="G1658">
        <f t="shared" si="128"/>
        <v>0</v>
      </c>
      <c r="H1658">
        <f t="shared" si="129"/>
        <v>0</v>
      </c>
    </row>
    <row r="1659" spans="5:8">
      <c r="E1659" s="56" t="str">
        <f t="shared" si="126"/>
        <v/>
      </c>
      <c r="F1659" s="56" t="str">
        <f t="shared" si="127"/>
        <v/>
      </c>
      <c r="G1659">
        <f t="shared" si="128"/>
        <v>0</v>
      </c>
      <c r="H1659">
        <f t="shared" si="129"/>
        <v>0</v>
      </c>
    </row>
    <row r="1660" spans="5:8">
      <c r="E1660" s="56" t="str">
        <f t="shared" si="126"/>
        <v/>
      </c>
      <c r="F1660" s="56" t="str">
        <f t="shared" si="127"/>
        <v/>
      </c>
      <c r="G1660">
        <f t="shared" si="128"/>
        <v>0</v>
      </c>
      <c r="H1660">
        <f t="shared" si="129"/>
        <v>0</v>
      </c>
    </row>
    <row r="1661" spans="5:8">
      <c r="E1661" s="56" t="str">
        <f t="shared" si="126"/>
        <v/>
      </c>
      <c r="F1661" s="56" t="str">
        <f t="shared" si="127"/>
        <v/>
      </c>
      <c r="G1661">
        <f t="shared" si="128"/>
        <v>0</v>
      </c>
      <c r="H1661">
        <f t="shared" si="129"/>
        <v>0</v>
      </c>
    </row>
    <row r="1662" spans="5:8">
      <c r="E1662" s="56" t="str">
        <f t="shared" si="126"/>
        <v/>
      </c>
      <c r="F1662" s="56" t="str">
        <f t="shared" si="127"/>
        <v/>
      </c>
      <c r="G1662">
        <f t="shared" si="128"/>
        <v>0</v>
      </c>
      <c r="H1662">
        <f t="shared" si="129"/>
        <v>0</v>
      </c>
    </row>
    <row r="1663" spans="5:8">
      <c r="E1663" s="56" t="str">
        <f t="shared" si="126"/>
        <v/>
      </c>
      <c r="F1663" s="56" t="str">
        <f t="shared" si="127"/>
        <v/>
      </c>
      <c r="G1663">
        <f t="shared" si="128"/>
        <v>0</v>
      </c>
      <c r="H1663">
        <f t="shared" si="129"/>
        <v>0</v>
      </c>
    </row>
    <row r="1664" spans="5:8">
      <c r="E1664" s="56" t="str">
        <f t="shared" si="126"/>
        <v/>
      </c>
      <c r="F1664" s="56" t="str">
        <f t="shared" si="127"/>
        <v/>
      </c>
      <c r="G1664">
        <f t="shared" si="128"/>
        <v>0</v>
      </c>
      <c r="H1664">
        <f t="shared" si="129"/>
        <v>0</v>
      </c>
    </row>
    <row r="1665" spans="5:8">
      <c r="E1665" s="56" t="str">
        <f t="shared" si="126"/>
        <v/>
      </c>
      <c r="F1665" s="56" t="str">
        <f t="shared" si="127"/>
        <v/>
      </c>
      <c r="G1665">
        <f t="shared" si="128"/>
        <v>0</v>
      </c>
      <c r="H1665">
        <f t="shared" si="129"/>
        <v>0</v>
      </c>
    </row>
    <row r="1666" spans="5:8">
      <c r="E1666" s="56" t="str">
        <f t="shared" si="126"/>
        <v/>
      </c>
      <c r="F1666" s="56" t="str">
        <f t="shared" si="127"/>
        <v/>
      </c>
      <c r="G1666">
        <f t="shared" si="128"/>
        <v>0</v>
      </c>
      <c r="H1666">
        <f t="shared" si="129"/>
        <v>0</v>
      </c>
    </row>
    <row r="1667" spans="5:8">
      <c r="E1667" s="56" t="str">
        <f t="shared" si="126"/>
        <v/>
      </c>
      <c r="F1667" s="56" t="str">
        <f t="shared" si="127"/>
        <v/>
      </c>
      <c r="G1667">
        <f t="shared" si="128"/>
        <v>0</v>
      </c>
      <c r="H1667">
        <f t="shared" si="129"/>
        <v>0</v>
      </c>
    </row>
    <row r="1668" spans="5:8">
      <c r="E1668" s="56" t="str">
        <f t="shared" si="126"/>
        <v/>
      </c>
      <c r="F1668" s="56" t="str">
        <f t="shared" si="127"/>
        <v/>
      </c>
      <c r="G1668">
        <f t="shared" si="128"/>
        <v>0</v>
      </c>
      <c r="H1668">
        <f t="shared" si="129"/>
        <v>0</v>
      </c>
    </row>
    <row r="1669" spans="5:8">
      <c r="E1669" s="56" t="str">
        <f t="shared" si="126"/>
        <v/>
      </c>
      <c r="F1669" s="56" t="str">
        <f t="shared" si="127"/>
        <v/>
      </c>
      <c r="G1669">
        <f t="shared" si="128"/>
        <v>0</v>
      </c>
      <c r="H1669">
        <f t="shared" si="129"/>
        <v>0</v>
      </c>
    </row>
    <row r="1670" spans="5:8">
      <c r="E1670" s="56" t="str">
        <f t="shared" si="126"/>
        <v/>
      </c>
      <c r="F1670" s="56" t="str">
        <f t="shared" si="127"/>
        <v/>
      </c>
      <c r="G1670">
        <f t="shared" si="128"/>
        <v>0</v>
      </c>
      <c r="H1670">
        <f t="shared" si="129"/>
        <v>0</v>
      </c>
    </row>
    <row r="1671" spans="5:8">
      <c r="E1671" s="56" t="str">
        <f t="shared" si="126"/>
        <v/>
      </c>
      <c r="F1671" s="56" t="str">
        <f t="shared" si="127"/>
        <v/>
      </c>
      <c r="G1671">
        <f t="shared" si="128"/>
        <v>0</v>
      </c>
      <c r="H1671">
        <f t="shared" si="129"/>
        <v>0</v>
      </c>
    </row>
    <row r="1672" spans="5:8">
      <c r="E1672" s="56" t="str">
        <f t="shared" si="126"/>
        <v/>
      </c>
      <c r="F1672" s="56" t="str">
        <f t="shared" si="127"/>
        <v/>
      </c>
      <c r="G1672">
        <f t="shared" si="128"/>
        <v>0</v>
      </c>
      <c r="H1672">
        <f t="shared" si="129"/>
        <v>0</v>
      </c>
    </row>
    <row r="1673" spans="5:8">
      <c r="E1673" s="56" t="str">
        <f t="shared" si="126"/>
        <v/>
      </c>
      <c r="F1673" s="56" t="str">
        <f t="shared" si="127"/>
        <v/>
      </c>
      <c r="G1673">
        <f t="shared" si="128"/>
        <v>0</v>
      </c>
      <c r="H1673">
        <f t="shared" si="129"/>
        <v>0</v>
      </c>
    </row>
    <row r="1674" spans="5:8">
      <c r="E1674" s="56" t="str">
        <f t="shared" si="126"/>
        <v/>
      </c>
      <c r="F1674" s="56" t="str">
        <f t="shared" si="127"/>
        <v/>
      </c>
      <c r="G1674">
        <f t="shared" si="128"/>
        <v>0</v>
      </c>
      <c r="H1674">
        <f t="shared" si="129"/>
        <v>0</v>
      </c>
    </row>
    <row r="1675" spans="5:8">
      <c r="E1675" s="56" t="str">
        <f t="shared" si="126"/>
        <v/>
      </c>
      <c r="F1675" s="56" t="str">
        <f t="shared" si="127"/>
        <v/>
      </c>
      <c r="G1675">
        <f t="shared" si="128"/>
        <v>0</v>
      </c>
      <c r="H1675">
        <f t="shared" si="129"/>
        <v>0</v>
      </c>
    </row>
    <row r="1676" spans="5:8">
      <c r="E1676" s="56" t="str">
        <f t="shared" si="126"/>
        <v/>
      </c>
      <c r="F1676" s="56" t="str">
        <f t="shared" si="127"/>
        <v/>
      </c>
      <c r="G1676">
        <f t="shared" si="128"/>
        <v>0</v>
      </c>
      <c r="H1676">
        <f t="shared" si="129"/>
        <v>0</v>
      </c>
    </row>
    <row r="1677" spans="5:8">
      <c r="E1677" s="56" t="str">
        <f t="shared" si="126"/>
        <v/>
      </c>
      <c r="F1677" s="56" t="str">
        <f t="shared" si="127"/>
        <v/>
      </c>
      <c r="G1677">
        <f t="shared" si="128"/>
        <v>0</v>
      </c>
      <c r="H1677">
        <f t="shared" si="129"/>
        <v>0</v>
      </c>
    </row>
    <row r="1678" spans="5:8">
      <c r="E1678" s="56" t="str">
        <f t="shared" si="126"/>
        <v/>
      </c>
      <c r="F1678" s="56" t="str">
        <f t="shared" si="127"/>
        <v/>
      </c>
      <c r="G1678">
        <f t="shared" si="128"/>
        <v>0</v>
      </c>
      <c r="H1678">
        <f t="shared" si="129"/>
        <v>0</v>
      </c>
    </row>
    <row r="1679" spans="5:8">
      <c r="E1679" s="56" t="str">
        <f t="shared" si="126"/>
        <v/>
      </c>
      <c r="F1679" s="56" t="str">
        <f t="shared" si="127"/>
        <v/>
      </c>
      <c r="G1679">
        <f t="shared" si="128"/>
        <v>0</v>
      </c>
      <c r="H1679">
        <f t="shared" si="129"/>
        <v>0</v>
      </c>
    </row>
    <row r="1680" spans="5:8">
      <c r="E1680" s="56" t="str">
        <f t="shared" si="126"/>
        <v/>
      </c>
      <c r="F1680" s="56" t="str">
        <f t="shared" si="127"/>
        <v/>
      </c>
      <c r="G1680">
        <f t="shared" si="128"/>
        <v>0</v>
      </c>
      <c r="H1680">
        <f t="shared" si="129"/>
        <v>0</v>
      </c>
    </row>
    <row r="1681" spans="5:8">
      <c r="E1681" s="56" t="str">
        <f t="shared" si="126"/>
        <v/>
      </c>
      <c r="F1681" s="56" t="str">
        <f t="shared" si="127"/>
        <v/>
      </c>
      <c r="G1681">
        <f t="shared" si="128"/>
        <v>0</v>
      </c>
      <c r="H1681">
        <f t="shared" si="129"/>
        <v>0</v>
      </c>
    </row>
    <row r="1682" spans="5:8">
      <c r="E1682" s="56" t="str">
        <f t="shared" si="126"/>
        <v/>
      </c>
      <c r="F1682" s="56" t="str">
        <f t="shared" si="127"/>
        <v/>
      </c>
      <c r="G1682">
        <f t="shared" si="128"/>
        <v>0</v>
      </c>
      <c r="H1682">
        <f t="shared" si="129"/>
        <v>0</v>
      </c>
    </row>
    <row r="1683" spans="5:8">
      <c r="E1683" s="56" t="str">
        <f t="shared" si="126"/>
        <v/>
      </c>
      <c r="F1683" s="56" t="str">
        <f t="shared" si="127"/>
        <v/>
      </c>
      <c r="G1683">
        <f t="shared" si="128"/>
        <v>0</v>
      </c>
      <c r="H1683">
        <f t="shared" si="129"/>
        <v>0</v>
      </c>
    </row>
    <row r="1684" spans="5:8">
      <c r="E1684" s="56" t="str">
        <f t="shared" si="126"/>
        <v/>
      </c>
      <c r="F1684" s="56" t="str">
        <f t="shared" si="127"/>
        <v/>
      </c>
      <c r="G1684">
        <f t="shared" si="128"/>
        <v>0</v>
      </c>
      <c r="H1684">
        <f t="shared" si="129"/>
        <v>0</v>
      </c>
    </row>
    <row r="1685" spans="5:8">
      <c r="E1685" s="56" t="str">
        <f t="shared" si="126"/>
        <v/>
      </c>
      <c r="F1685" s="56" t="str">
        <f t="shared" si="127"/>
        <v/>
      </c>
      <c r="G1685">
        <f t="shared" si="128"/>
        <v>0</v>
      </c>
      <c r="H1685">
        <f t="shared" si="129"/>
        <v>0</v>
      </c>
    </row>
    <row r="1686" spans="5:8">
      <c r="E1686" s="56" t="str">
        <f t="shared" si="126"/>
        <v/>
      </c>
      <c r="F1686" s="56" t="str">
        <f t="shared" si="127"/>
        <v/>
      </c>
      <c r="G1686">
        <f t="shared" si="128"/>
        <v>0</v>
      </c>
      <c r="H1686">
        <f t="shared" si="129"/>
        <v>0</v>
      </c>
    </row>
    <row r="1687" spans="5:8">
      <c r="E1687" s="56" t="str">
        <f t="shared" si="126"/>
        <v/>
      </c>
      <c r="F1687" s="56" t="str">
        <f t="shared" si="127"/>
        <v/>
      </c>
      <c r="G1687">
        <f t="shared" si="128"/>
        <v>0</v>
      </c>
      <c r="H1687">
        <f t="shared" si="129"/>
        <v>0</v>
      </c>
    </row>
    <row r="1688" spans="5:8">
      <c r="E1688" s="56" t="str">
        <f t="shared" si="126"/>
        <v/>
      </c>
      <c r="F1688" s="56" t="str">
        <f t="shared" si="127"/>
        <v/>
      </c>
      <c r="G1688">
        <f t="shared" si="128"/>
        <v>0</v>
      </c>
      <c r="H1688">
        <f t="shared" si="129"/>
        <v>0</v>
      </c>
    </row>
    <row r="1689" spans="5:8">
      <c r="E1689" s="56" t="str">
        <f t="shared" si="126"/>
        <v/>
      </c>
      <c r="F1689" s="56" t="str">
        <f t="shared" si="127"/>
        <v/>
      </c>
      <c r="G1689">
        <f t="shared" si="128"/>
        <v>0</v>
      </c>
      <c r="H1689">
        <f t="shared" si="129"/>
        <v>0</v>
      </c>
    </row>
    <row r="1690" spans="5:8">
      <c r="E1690" s="56" t="str">
        <f t="shared" si="126"/>
        <v/>
      </c>
      <c r="F1690" s="56" t="str">
        <f t="shared" si="127"/>
        <v/>
      </c>
      <c r="G1690">
        <f t="shared" si="128"/>
        <v>0</v>
      </c>
      <c r="H1690">
        <f t="shared" si="129"/>
        <v>0</v>
      </c>
    </row>
    <row r="1691" spans="5:8">
      <c r="E1691" s="56" t="str">
        <f t="shared" si="126"/>
        <v/>
      </c>
      <c r="F1691" s="56" t="str">
        <f t="shared" si="127"/>
        <v/>
      </c>
      <c r="G1691">
        <f t="shared" si="128"/>
        <v>0</v>
      </c>
      <c r="H1691">
        <f t="shared" si="129"/>
        <v>0</v>
      </c>
    </row>
    <row r="1692" spans="5:8">
      <c r="E1692" s="56" t="str">
        <f t="shared" si="126"/>
        <v/>
      </c>
      <c r="F1692" s="56" t="str">
        <f t="shared" si="127"/>
        <v/>
      </c>
      <c r="G1692">
        <f t="shared" si="128"/>
        <v>0</v>
      </c>
      <c r="H1692">
        <f t="shared" si="129"/>
        <v>0</v>
      </c>
    </row>
    <row r="1693" spans="5:8">
      <c r="E1693" s="56" t="str">
        <f t="shared" si="126"/>
        <v/>
      </c>
      <c r="F1693" s="56" t="str">
        <f t="shared" si="127"/>
        <v/>
      </c>
      <c r="G1693">
        <f t="shared" si="128"/>
        <v>0</v>
      </c>
      <c r="H1693">
        <f t="shared" si="129"/>
        <v>0</v>
      </c>
    </row>
    <row r="1694" spans="5:8">
      <c r="E1694" s="56" t="str">
        <f t="shared" si="126"/>
        <v/>
      </c>
      <c r="F1694" s="56" t="str">
        <f t="shared" si="127"/>
        <v/>
      </c>
      <c r="G1694">
        <f t="shared" si="128"/>
        <v>0</v>
      </c>
      <c r="H1694">
        <f t="shared" si="129"/>
        <v>0</v>
      </c>
    </row>
    <row r="1695" spans="5:8">
      <c r="E1695" s="56" t="str">
        <f t="shared" si="126"/>
        <v/>
      </c>
      <c r="F1695" s="56" t="str">
        <f t="shared" si="127"/>
        <v/>
      </c>
      <c r="G1695">
        <f t="shared" si="128"/>
        <v>0</v>
      </c>
      <c r="H1695">
        <f t="shared" si="129"/>
        <v>0</v>
      </c>
    </row>
    <row r="1696" spans="5:8">
      <c r="E1696" s="56" t="str">
        <f t="shared" si="126"/>
        <v/>
      </c>
      <c r="F1696" s="56" t="str">
        <f t="shared" si="127"/>
        <v/>
      </c>
      <c r="G1696">
        <f t="shared" si="128"/>
        <v>0</v>
      </c>
      <c r="H1696">
        <f t="shared" si="129"/>
        <v>0</v>
      </c>
    </row>
    <row r="1697" spans="5:8">
      <c r="E1697" s="56" t="str">
        <f t="shared" si="126"/>
        <v/>
      </c>
      <c r="F1697" s="56" t="str">
        <f t="shared" si="127"/>
        <v/>
      </c>
      <c r="G1697">
        <f t="shared" si="128"/>
        <v>0</v>
      </c>
      <c r="H1697">
        <f t="shared" si="129"/>
        <v>0</v>
      </c>
    </row>
    <row r="1698" spans="5:8">
      <c r="E1698" s="56" t="str">
        <f t="shared" si="126"/>
        <v/>
      </c>
      <c r="F1698" s="56" t="str">
        <f t="shared" si="127"/>
        <v/>
      </c>
      <c r="G1698">
        <f t="shared" si="128"/>
        <v>0</v>
      </c>
      <c r="H1698">
        <f t="shared" si="129"/>
        <v>0</v>
      </c>
    </row>
    <row r="1699" spans="5:8">
      <c r="E1699" s="56" t="str">
        <f t="shared" si="126"/>
        <v/>
      </c>
      <c r="F1699" s="56" t="str">
        <f t="shared" si="127"/>
        <v/>
      </c>
      <c r="G1699">
        <f t="shared" si="128"/>
        <v>0</v>
      </c>
      <c r="H1699">
        <f t="shared" si="129"/>
        <v>0</v>
      </c>
    </row>
    <row r="1700" spans="5:8">
      <c r="E1700" s="56" t="str">
        <f t="shared" si="126"/>
        <v/>
      </c>
      <c r="F1700" s="56" t="str">
        <f t="shared" si="127"/>
        <v/>
      </c>
      <c r="G1700">
        <f t="shared" si="128"/>
        <v>0</v>
      </c>
      <c r="H1700">
        <f t="shared" si="129"/>
        <v>0</v>
      </c>
    </row>
    <row r="1701" spans="5:8">
      <c r="E1701" s="56" t="str">
        <f t="shared" si="126"/>
        <v/>
      </c>
      <c r="F1701" s="56" t="str">
        <f t="shared" si="127"/>
        <v/>
      </c>
      <c r="G1701">
        <f t="shared" si="128"/>
        <v>0</v>
      </c>
      <c r="H1701">
        <f t="shared" si="129"/>
        <v>0</v>
      </c>
    </row>
    <row r="1702" spans="5:8">
      <c r="E1702" s="56" t="str">
        <f t="shared" si="126"/>
        <v/>
      </c>
      <c r="F1702" s="56" t="str">
        <f t="shared" si="127"/>
        <v/>
      </c>
      <c r="G1702">
        <f t="shared" si="128"/>
        <v>0</v>
      </c>
      <c r="H1702">
        <f t="shared" si="129"/>
        <v>0</v>
      </c>
    </row>
    <row r="1703" spans="5:8">
      <c r="E1703" s="56" t="str">
        <f t="shared" si="126"/>
        <v/>
      </c>
      <c r="F1703" s="56" t="str">
        <f t="shared" si="127"/>
        <v/>
      </c>
      <c r="G1703">
        <f t="shared" si="128"/>
        <v>0</v>
      </c>
      <c r="H1703">
        <f t="shared" si="129"/>
        <v>0</v>
      </c>
    </row>
    <row r="1704" spans="5:8">
      <c r="E1704" s="56" t="str">
        <f t="shared" si="126"/>
        <v/>
      </c>
      <c r="F1704" s="56" t="str">
        <f t="shared" si="127"/>
        <v/>
      </c>
      <c r="G1704">
        <f t="shared" si="128"/>
        <v>0</v>
      </c>
      <c r="H1704">
        <f t="shared" si="129"/>
        <v>0</v>
      </c>
    </row>
    <row r="1705" spans="5:8">
      <c r="E1705" s="56" t="str">
        <f t="shared" si="126"/>
        <v/>
      </c>
      <c r="F1705" s="56" t="str">
        <f t="shared" si="127"/>
        <v/>
      </c>
      <c r="G1705">
        <f t="shared" si="128"/>
        <v>0</v>
      </c>
      <c r="H1705">
        <f t="shared" si="129"/>
        <v>0</v>
      </c>
    </row>
    <row r="1706" spans="5:8">
      <c r="E1706" s="56" t="str">
        <f t="shared" si="126"/>
        <v/>
      </c>
      <c r="F1706" s="56" t="str">
        <f t="shared" si="127"/>
        <v/>
      </c>
      <c r="G1706">
        <f t="shared" si="128"/>
        <v>0</v>
      </c>
      <c r="H1706">
        <f t="shared" si="129"/>
        <v>0</v>
      </c>
    </row>
    <row r="1707" spans="5:8">
      <c r="E1707" s="56" t="str">
        <f t="shared" si="126"/>
        <v/>
      </c>
      <c r="F1707" s="56" t="str">
        <f t="shared" si="127"/>
        <v/>
      </c>
      <c r="G1707">
        <f t="shared" si="128"/>
        <v>0</v>
      </c>
      <c r="H1707">
        <f t="shared" si="129"/>
        <v>0</v>
      </c>
    </row>
    <row r="1708" spans="5:8">
      <c r="E1708" s="56" t="str">
        <f t="shared" si="126"/>
        <v/>
      </c>
      <c r="F1708" s="56" t="str">
        <f t="shared" si="127"/>
        <v/>
      </c>
      <c r="G1708">
        <f t="shared" si="128"/>
        <v>0</v>
      </c>
      <c r="H1708">
        <f t="shared" si="129"/>
        <v>0</v>
      </c>
    </row>
    <row r="1709" spans="5:8">
      <c r="E1709" s="56" t="str">
        <f t="shared" si="126"/>
        <v/>
      </c>
      <c r="F1709" s="56" t="str">
        <f t="shared" si="127"/>
        <v/>
      </c>
      <c r="G1709">
        <f t="shared" si="128"/>
        <v>0</v>
      </c>
      <c r="H1709">
        <f t="shared" si="129"/>
        <v>0</v>
      </c>
    </row>
    <row r="1710" spans="5:8">
      <c r="E1710" s="56" t="str">
        <f t="shared" si="126"/>
        <v/>
      </c>
      <c r="F1710" s="56" t="str">
        <f t="shared" si="127"/>
        <v/>
      </c>
      <c r="G1710">
        <f t="shared" si="128"/>
        <v>0</v>
      </c>
      <c r="H1710">
        <f t="shared" si="129"/>
        <v>0</v>
      </c>
    </row>
    <row r="1711" spans="5:8">
      <c r="E1711" s="56" t="str">
        <f t="shared" si="126"/>
        <v/>
      </c>
      <c r="F1711" s="56" t="str">
        <f t="shared" si="127"/>
        <v/>
      </c>
      <c r="G1711">
        <f t="shared" si="128"/>
        <v>0</v>
      </c>
      <c r="H1711">
        <f t="shared" si="129"/>
        <v>0</v>
      </c>
    </row>
    <row r="1712" spans="5:8">
      <c r="E1712" s="56" t="str">
        <f t="shared" si="126"/>
        <v/>
      </c>
      <c r="F1712" s="56" t="str">
        <f t="shared" si="127"/>
        <v/>
      </c>
      <c r="G1712">
        <f t="shared" si="128"/>
        <v>0</v>
      </c>
      <c r="H1712">
        <f t="shared" si="129"/>
        <v>0</v>
      </c>
    </row>
    <row r="1713" spans="5:8">
      <c r="E1713" s="56" t="str">
        <f t="shared" si="126"/>
        <v/>
      </c>
      <c r="F1713" s="56" t="str">
        <f t="shared" si="127"/>
        <v/>
      </c>
      <c r="G1713">
        <f t="shared" si="128"/>
        <v>0</v>
      </c>
      <c r="H1713">
        <f t="shared" si="129"/>
        <v>0</v>
      </c>
    </row>
    <row r="1714" spans="5:8">
      <c r="E1714" s="56" t="str">
        <f t="shared" si="126"/>
        <v/>
      </c>
      <c r="F1714" s="56" t="str">
        <f t="shared" si="127"/>
        <v/>
      </c>
      <c r="G1714">
        <f t="shared" si="128"/>
        <v>0</v>
      </c>
      <c r="H1714">
        <f t="shared" si="129"/>
        <v>0</v>
      </c>
    </row>
    <row r="1715" spans="5:8">
      <c r="E1715" s="56" t="str">
        <f t="shared" ref="E1715:E1775" si="130">UPPER(B1715)</f>
        <v/>
      </c>
      <c r="F1715" s="56" t="str">
        <f t="shared" ref="F1715:F1775" si="131">UPPER(C1715)</f>
        <v/>
      </c>
      <c r="G1715">
        <f t="shared" ref="G1715:G1775" si="132">D1715</f>
        <v>0</v>
      </c>
      <c r="H1715">
        <f t="shared" ref="H1715:H1775" si="133">ROUND(G1715/(1+$E$1),2)</f>
        <v>0</v>
      </c>
    </row>
    <row r="1716" spans="5:8">
      <c r="E1716" s="56" t="str">
        <f t="shared" si="130"/>
        <v/>
      </c>
      <c r="F1716" s="56" t="str">
        <f t="shared" si="131"/>
        <v/>
      </c>
      <c r="G1716">
        <f t="shared" si="132"/>
        <v>0</v>
      </c>
      <c r="H1716">
        <f t="shared" si="133"/>
        <v>0</v>
      </c>
    </row>
    <row r="1717" spans="5:8">
      <c r="E1717" s="56" t="str">
        <f t="shared" si="130"/>
        <v/>
      </c>
      <c r="F1717" s="56" t="str">
        <f t="shared" si="131"/>
        <v/>
      </c>
      <c r="G1717">
        <f t="shared" si="132"/>
        <v>0</v>
      </c>
      <c r="H1717">
        <f t="shared" si="133"/>
        <v>0</v>
      </c>
    </row>
    <row r="1718" spans="5:8">
      <c r="E1718" s="56" t="str">
        <f t="shared" si="130"/>
        <v/>
      </c>
      <c r="F1718" s="56" t="str">
        <f t="shared" si="131"/>
        <v/>
      </c>
      <c r="G1718">
        <f t="shared" si="132"/>
        <v>0</v>
      </c>
      <c r="H1718">
        <f t="shared" si="133"/>
        <v>0</v>
      </c>
    </row>
    <row r="1719" spans="5:8">
      <c r="E1719" s="56" t="str">
        <f t="shared" si="130"/>
        <v/>
      </c>
      <c r="F1719" s="56" t="str">
        <f t="shared" si="131"/>
        <v/>
      </c>
      <c r="G1719">
        <f t="shared" si="132"/>
        <v>0</v>
      </c>
      <c r="H1719">
        <f t="shared" si="133"/>
        <v>0</v>
      </c>
    </row>
    <row r="1720" spans="5:8">
      <c r="E1720" s="56" t="str">
        <f t="shared" si="130"/>
        <v/>
      </c>
      <c r="F1720" s="56" t="str">
        <f t="shared" si="131"/>
        <v/>
      </c>
      <c r="G1720">
        <f t="shared" si="132"/>
        <v>0</v>
      </c>
      <c r="H1720">
        <f t="shared" si="133"/>
        <v>0</v>
      </c>
    </row>
    <row r="1721" spans="5:8">
      <c r="E1721" s="56" t="str">
        <f t="shared" si="130"/>
        <v/>
      </c>
      <c r="F1721" s="56" t="str">
        <f t="shared" si="131"/>
        <v/>
      </c>
      <c r="G1721">
        <f t="shared" si="132"/>
        <v>0</v>
      </c>
      <c r="H1721">
        <f t="shared" si="133"/>
        <v>0</v>
      </c>
    </row>
    <row r="1722" spans="5:8">
      <c r="E1722" s="56" t="str">
        <f t="shared" si="130"/>
        <v/>
      </c>
      <c r="F1722" s="56" t="str">
        <f t="shared" si="131"/>
        <v/>
      </c>
      <c r="G1722">
        <f t="shared" si="132"/>
        <v>0</v>
      </c>
      <c r="H1722">
        <f t="shared" si="133"/>
        <v>0</v>
      </c>
    </row>
    <row r="1723" spans="5:8">
      <c r="E1723" s="56" t="str">
        <f t="shared" si="130"/>
        <v/>
      </c>
      <c r="F1723" s="56" t="str">
        <f t="shared" si="131"/>
        <v/>
      </c>
      <c r="G1723">
        <f t="shared" si="132"/>
        <v>0</v>
      </c>
      <c r="H1723">
        <f t="shared" si="133"/>
        <v>0</v>
      </c>
    </row>
    <row r="1724" spans="5:8">
      <c r="E1724" s="56" t="str">
        <f t="shared" si="130"/>
        <v/>
      </c>
      <c r="F1724" s="56" t="str">
        <f t="shared" si="131"/>
        <v/>
      </c>
      <c r="G1724">
        <f t="shared" si="132"/>
        <v>0</v>
      </c>
      <c r="H1724">
        <f t="shared" si="133"/>
        <v>0</v>
      </c>
    </row>
    <row r="1725" spans="5:8">
      <c r="E1725" s="56" t="str">
        <f t="shared" si="130"/>
        <v/>
      </c>
      <c r="F1725" s="56" t="str">
        <f t="shared" si="131"/>
        <v/>
      </c>
      <c r="G1725">
        <f t="shared" si="132"/>
        <v>0</v>
      </c>
      <c r="H1725">
        <f t="shared" si="133"/>
        <v>0</v>
      </c>
    </row>
    <row r="1726" spans="5:8">
      <c r="E1726" s="56" t="str">
        <f t="shared" si="130"/>
        <v/>
      </c>
      <c r="F1726" s="56" t="str">
        <f t="shared" si="131"/>
        <v/>
      </c>
      <c r="G1726">
        <f t="shared" si="132"/>
        <v>0</v>
      </c>
      <c r="H1726">
        <f t="shared" si="133"/>
        <v>0</v>
      </c>
    </row>
    <row r="1727" spans="5:8">
      <c r="E1727" s="56" t="str">
        <f t="shared" si="130"/>
        <v/>
      </c>
      <c r="F1727" s="56" t="str">
        <f t="shared" si="131"/>
        <v/>
      </c>
      <c r="G1727">
        <f t="shared" si="132"/>
        <v>0</v>
      </c>
      <c r="H1727">
        <f t="shared" si="133"/>
        <v>0</v>
      </c>
    </row>
    <row r="1728" spans="5:8">
      <c r="E1728" s="56" t="str">
        <f t="shared" si="130"/>
        <v/>
      </c>
      <c r="F1728" s="56" t="str">
        <f t="shared" si="131"/>
        <v/>
      </c>
      <c r="G1728">
        <f t="shared" si="132"/>
        <v>0</v>
      </c>
      <c r="H1728">
        <f t="shared" si="133"/>
        <v>0</v>
      </c>
    </row>
    <row r="1729" spans="5:8">
      <c r="E1729" s="56" t="str">
        <f t="shared" si="130"/>
        <v/>
      </c>
      <c r="F1729" s="56" t="str">
        <f t="shared" si="131"/>
        <v/>
      </c>
      <c r="G1729">
        <f t="shared" si="132"/>
        <v>0</v>
      </c>
      <c r="H1729">
        <f t="shared" si="133"/>
        <v>0</v>
      </c>
    </row>
    <row r="1730" spans="5:8">
      <c r="E1730" s="56" t="str">
        <f t="shared" si="130"/>
        <v/>
      </c>
      <c r="F1730" s="56" t="str">
        <f t="shared" si="131"/>
        <v/>
      </c>
      <c r="G1730">
        <f t="shared" si="132"/>
        <v>0</v>
      </c>
      <c r="H1730">
        <f t="shared" si="133"/>
        <v>0</v>
      </c>
    </row>
    <row r="1731" spans="5:8">
      <c r="E1731" s="56" t="str">
        <f t="shared" si="130"/>
        <v/>
      </c>
      <c r="F1731" s="56" t="str">
        <f t="shared" si="131"/>
        <v/>
      </c>
      <c r="G1731">
        <f t="shared" si="132"/>
        <v>0</v>
      </c>
      <c r="H1731">
        <f t="shared" si="133"/>
        <v>0</v>
      </c>
    </row>
    <row r="1732" spans="5:8">
      <c r="E1732" s="56" t="str">
        <f t="shared" si="130"/>
        <v/>
      </c>
      <c r="F1732" s="56" t="str">
        <f t="shared" si="131"/>
        <v/>
      </c>
      <c r="G1732">
        <f t="shared" si="132"/>
        <v>0</v>
      </c>
      <c r="H1732">
        <f t="shared" si="133"/>
        <v>0</v>
      </c>
    </row>
    <row r="1733" spans="5:8">
      <c r="E1733" s="56" t="str">
        <f t="shared" si="130"/>
        <v/>
      </c>
      <c r="F1733" s="56" t="str">
        <f t="shared" si="131"/>
        <v/>
      </c>
      <c r="G1733">
        <f t="shared" si="132"/>
        <v>0</v>
      </c>
      <c r="H1733">
        <f t="shared" si="133"/>
        <v>0</v>
      </c>
    </row>
    <row r="1734" spans="5:8">
      <c r="E1734" s="56" t="str">
        <f t="shared" si="130"/>
        <v/>
      </c>
      <c r="F1734" s="56" t="str">
        <f t="shared" si="131"/>
        <v/>
      </c>
      <c r="G1734">
        <f t="shared" si="132"/>
        <v>0</v>
      </c>
      <c r="H1734">
        <f t="shared" si="133"/>
        <v>0</v>
      </c>
    </row>
    <row r="1735" spans="5:8">
      <c r="E1735" s="56" t="str">
        <f t="shared" si="130"/>
        <v/>
      </c>
      <c r="F1735" s="56" t="str">
        <f t="shared" si="131"/>
        <v/>
      </c>
      <c r="G1735">
        <f t="shared" si="132"/>
        <v>0</v>
      </c>
      <c r="H1735">
        <f t="shared" si="133"/>
        <v>0</v>
      </c>
    </row>
    <row r="1736" spans="5:8">
      <c r="E1736" s="56" t="str">
        <f t="shared" si="130"/>
        <v/>
      </c>
      <c r="F1736" s="56" t="str">
        <f t="shared" si="131"/>
        <v/>
      </c>
      <c r="G1736">
        <f t="shared" si="132"/>
        <v>0</v>
      </c>
      <c r="H1736">
        <f t="shared" si="133"/>
        <v>0</v>
      </c>
    </row>
    <row r="1737" spans="5:8">
      <c r="E1737" s="56" t="str">
        <f t="shared" si="130"/>
        <v/>
      </c>
      <c r="F1737" s="56" t="str">
        <f t="shared" si="131"/>
        <v/>
      </c>
      <c r="G1737">
        <f t="shared" si="132"/>
        <v>0</v>
      </c>
      <c r="H1737">
        <f t="shared" si="133"/>
        <v>0</v>
      </c>
    </row>
    <row r="1738" spans="5:8">
      <c r="E1738" s="56" t="str">
        <f t="shared" si="130"/>
        <v/>
      </c>
      <c r="F1738" s="56" t="str">
        <f t="shared" si="131"/>
        <v/>
      </c>
      <c r="G1738">
        <f t="shared" si="132"/>
        <v>0</v>
      </c>
      <c r="H1738">
        <f t="shared" si="133"/>
        <v>0</v>
      </c>
    </row>
    <row r="1739" spans="5:8">
      <c r="E1739" s="56" t="str">
        <f t="shared" si="130"/>
        <v/>
      </c>
      <c r="F1739" s="56" t="str">
        <f t="shared" si="131"/>
        <v/>
      </c>
      <c r="G1739">
        <f t="shared" si="132"/>
        <v>0</v>
      </c>
      <c r="H1739">
        <f t="shared" si="133"/>
        <v>0</v>
      </c>
    </row>
    <row r="1740" spans="5:8">
      <c r="E1740" s="56" t="str">
        <f t="shared" si="130"/>
        <v/>
      </c>
      <c r="F1740" s="56" t="str">
        <f t="shared" si="131"/>
        <v/>
      </c>
      <c r="G1740">
        <f t="shared" si="132"/>
        <v>0</v>
      </c>
      <c r="H1740">
        <f t="shared" si="133"/>
        <v>0</v>
      </c>
    </row>
    <row r="1741" spans="5:8">
      <c r="E1741" s="56" t="str">
        <f t="shared" si="130"/>
        <v/>
      </c>
      <c r="F1741" s="56" t="str">
        <f t="shared" si="131"/>
        <v/>
      </c>
      <c r="G1741">
        <f t="shared" si="132"/>
        <v>0</v>
      </c>
      <c r="H1741">
        <f t="shared" si="133"/>
        <v>0</v>
      </c>
    </row>
    <row r="1742" spans="5:8">
      <c r="E1742" s="56" t="str">
        <f t="shared" si="130"/>
        <v/>
      </c>
      <c r="F1742" s="56" t="str">
        <f t="shared" si="131"/>
        <v/>
      </c>
      <c r="G1742">
        <f t="shared" si="132"/>
        <v>0</v>
      </c>
      <c r="H1742">
        <f t="shared" si="133"/>
        <v>0</v>
      </c>
    </row>
    <row r="1743" spans="5:8">
      <c r="E1743" s="56" t="str">
        <f t="shared" si="130"/>
        <v/>
      </c>
      <c r="F1743" s="56" t="str">
        <f t="shared" si="131"/>
        <v/>
      </c>
      <c r="G1743">
        <f t="shared" si="132"/>
        <v>0</v>
      </c>
      <c r="H1743">
        <f t="shared" si="133"/>
        <v>0</v>
      </c>
    </row>
    <row r="1744" spans="5:8">
      <c r="E1744" s="56" t="str">
        <f t="shared" si="130"/>
        <v/>
      </c>
      <c r="F1744" s="56" t="str">
        <f t="shared" si="131"/>
        <v/>
      </c>
      <c r="G1744">
        <f t="shared" si="132"/>
        <v>0</v>
      </c>
      <c r="H1744">
        <f t="shared" si="133"/>
        <v>0</v>
      </c>
    </row>
    <row r="1745" spans="5:8">
      <c r="E1745" s="56" t="str">
        <f t="shared" si="130"/>
        <v/>
      </c>
      <c r="F1745" s="56" t="str">
        <f t="shared" si="131"/>
        <v/>
      </c>
      <c r="G1745">
        <f t="shared" si="132"/>
        <v>0</v>
      </c>
      <c r="H1745">
        <f t="shared" si="133"/>
        <v>0</v>
      </c>
    </row>
    <row r="1746" spans="5:8">
      <c r="E1746" s="56" t="str">
        <f t="shared" si="130"/>
        <v/>
      </c>
      <c r="F1746" s="56" t="str">
        <f t="shared" si="131"/>
        <v/>
      </c>
      <c r="G1746">
        <f t="shared" si="132"/>
        <v>0</v>
      </c>
      <c r="H1746">
        <f t="shared" si="133"/>
        <v>0</v>
      </c>
    </row>
    <row r="1747" spans="5:8">
      <c r="E1747" s="56" t="str">
        <f t="shared" si="130"/>
        <v/>
      </c>
      <c r="F1747" s="56" t="str">
        <f t="shared" si="131"/>
        <v/>
      </c>
      <c r="G1747">
        <f t="shared" si="132"/>
        <v>0</v>
      </c>
      <c r="H1747">
        <f t="shared" si="133"/>
        <v>0</v>
      </c>
    </row>
    <row r="1748" spans="5:8">
      <c r="E1748" s="56" t="str">
        <f t="shared" si="130"/>
        <v/>
      </c>
      <c r="F1748" s="56" t="str">
        <f t="shared" si="131"/>
        <v/>
      </c>
      <c r="G1748">
        <f t="shared" si="132"/>
        <v>0</v>
      </c>
      <c r="H1748">
        <f t="shared" si="133"/>
        <v>0</v>
      </c>
    </row>
    <row r="1749" spans="5:8">
      <c r="E1749" s="56" t="str">
        <f t="shared" si="130"/>
        <v/>
      </c>
      <c r="F1749" s="56" t="str">
        <f t="shared" si="131"/>
        <v/>
      </c>
      <c r="G1749">
        <f t="shared" si="132"/>
        <v>0</v>
      </c>
      <c r="H1749">
        <f t="shared" si="133"/>
        <v>0</v>
      </c>
    </row>
    <row r="1750" spans="5:8">
      <c r="E1750" s="56" t="str">
        <f t="shared" si="130"/>
        <v/>
      </c>
      <c r="F1750" s="56" t="str">
        <f t="shared" si="131"/>
        <v/>
      </c>
      <c r="G1750">
        <f t="shared" si="132"/>
        <v>0</v>
      </c>
      <c r="H1750">
        <f t="shared" si="133"/>
        <v>0</v>
      </c>
    </row>
    <row r="1751" spans="5:8">
      <c r="E1751" s="56" t="str">
        <f t="shared" si="130"/>
        <v/>
      </c>
      <c r="F1751" s="56" t="str">
        <f t="shared" si="131"/>
        <v/>
      </c>
      <c r="G1751">
        <f t="shared" si="132"/>
        <v>0</v>
      </c>
      <c r="H1751">
        <f t="shared" si="133"/>
        <v>0</v>
      </c>
    </row>
    <row r="1752" spans="5:8">
      <c r="E1752" s="56" t="str">
        <f t="shared" si="130"/>
        <v/>
      </c>
      <c r="F1752" s="56" t="str">
        <f t="shared" si="131"/>
        <v/>
      </c>
      <c r="G1752">
        <f t="shared" si="132"/>
        <v>0</v>
      </c>
      <c r="H1752">
        <f t="shared" si="133"/>
        <v>0</v>
      </c>
    </row>
    <row r="1753" spans="5:8">
      <c r="E1753" s="56" t="str">
        <f t="shared" si="130"/>
        <v/>
      </c>
      <c r="F1753" s="56" t="str">
        <f t="shared" si="131"/>
        <v/>
      </c>
      <c r="G1753">
        <f t="shared" si="132"/>
        <v>0</v>
      </c>
      <c r="H1753">
        <f t="shared" si="133"/>
        <v>0</v>
      </c>
    </row>
    <row r="1754" spans="5:8">
      <c r="E1754" s="56" t="str">
        <f t="shared" si="130"/>
        <v/>
      </c>
      <c r="F1754" s="56" t="str">
        <f t="shared" si="131"/>
        <v/>
      </c>
      <c r="G1754">
        <f t="shared" si="132"/>
        <v>0</v>
      </c>
      <c r="H1754">
        <f t="shared" si="133"/>
        <v>0</v>
      </c>
    </row>
    <row r="1755" spans="5:8">
      <c r="E1755" s="56" t="str">
        <f t="shared" si="130"/>
        <v/>
      </c>
      <c r="F1755" s="56" t="str">
        <f t="shared" si="131"/>
        <v/>
      </c>
      <c r="G1755">
        <f t="shared" si="132"/>
        <v>0</v>
      </c>
      <c r="H1755">
        <f t="shared" si="133"/>
        <v>0</v>
      </c>
    </row>
    <row r="1756" spans="5:8">
      <c r="E1756" s="56" t="str">
        <f t="shared" si="130"/>
        <v/>
      </c>
      <c r="F1756" s="56" t="str">
        <f t="shared" si="131"/>
        <v/>
      </c>
      <c r="G1756">
        <f t="shared" si="132"/>
        <v>0</v>
      </c>
      <c r="H1756">
        <f t="shared" si="133"/>
        <v>0</v>
      </c>
    </row>
    <row r="1757" spans="5:8">
      <c r="E1757" s="56" t="str">
        <f t="shared" si="130"/>
        <v/>
      </c>
      <c r="F1757" s="56" t="str">
        <f t="shared" si="131"/>
        <v/>
      </c>
      <c r="G1757">
        <f t="shared" si="132"/>
        <v>0</v>
      </c>
      <c r="H1757">
        <f t="shared" si="133"/>
        <v>0</v>
      </c>
    </row>
    <row r="1758" spans="5:8">
      <c r="E1758" s="56" t="str">
        <f t="shared" si="130"/>
        <v/>
      </c>
      <c r="F1758" s="56" t="str">
        <f t="shared" si="131"/>
        <v/>
      </c>
      <c r="G1758">
        <f t="shared" si="132"/>
        <v>0</v>
      </c>
      <c r="H1758">
        <f t="shared" si="133"/>
        <v>0</v>
      </c>
    </row>
    <row r="1759" spans="5:8">
      <c r="E1759" s="56" t="str">
        <f t="shared" si="130"/>
        <v/>
      </c>
      <c r="F1759" s="56" t="str">
        <f t="shared" si="131"/>
        <v/>
      </c>
      <c r="G1759">
        <f t="shared" si="132"/>
        <v>0</v>
      </c>
      <c r="H1759">
        <f t="shared" si="133"/>
        <v>0</v>
      </c>
    </row>
    <row r="1760" spans="5:8">
      <c r="E1760" s="56" t="str">
        <f t="shared" si="130"/>
        <v/>
      </c>
      <c r="F1760" s="56" t="str">
        <f t="shared" si="131"/>
        <v/>
      </c>
      <c r="G1760">
        <f t="shared" si="132"/>
        <v>0</v>
      </c>
      <c r="H1760">
        <f t="shared" si="133"/>
        <v>0</v>
      </c>
    </row>
    <row r="1761" spans="5:8">
      <c r="E1761" s="56" t="str">
        <f t="shared" si="130"/>
        <v/>
      </c>
      <c r="F1761" s="56" t="str">
        <f t="shared" si="131"/>
        <v/>
      </c>
      <c r="G1761">
        <f t="shared" si="132"/>
        <v>0</v>
      </c>
      <c r="H1761">
        <f t="shared" si="133"/>
        <v>0</v>
      </c>
    </row>
    <row r="1762" spans="5:8">
      <c r="E1762" s="56" t="str">
        <f t="shared" si="130"/>
        <v/>
      </c>
      <c r="F1762" s="56" t="str">
        <f t="shared" si="131"/>
        <v/>
      </c>
      <c r="G1762">
        <f t="shared" si="132"/>
        <v>0</v>
      </c>
      <c r="H1762">
        <f t="shared" si="133"/>
        <v>0</v>
      </c>
    </row>
    <row r="1763" spans="5:8">
      <c r="E1763" s="56" t="str">
        <f t="shared" si="130"/>
        <v/>
      </c>
      <c r="F1763" s="56" t="str">
        <f t="shared" si="131"/>
        <v/>
      </c>
      <c r="G1763">
        <f t="shared" si="132"/>
        <v>0</v>
      </c>
      <c r="H1763">
        <f t="shared" si="133"/>
        <v>0</v>
      </c>
    </row>
    <row r="1764" spans="5:8">
      <c r="E1764" s="56" t="str">
        <f t="shared" si="130"/>
        <v/>
      </c>
      <c r="F1764" s="56" t="str">
        <f t="shared" si="131"/>
        <v/>
      </c>
      <c r="G1764">
        <f t="shared" si="132"/>
        <v>0</v>
      </c>
      <c r="H1764">
        <f t="shared" si="133"/>
        <v>0</v>
      </c>
    </row>
    <row r="1765" spans="5:8">
      <c r="E1765" s="56" t="str">
        <f t="shared" si="130"/>
        <v/>
      </c>
      <c r="F1765" s="56" t="str">
        <f t="shared" si="131"/>
        <v/>
      </c>
      <c r="G1765">
        <f t="shared" si="132"/>
        <v>0</v>
      </c>
      <c r="H1765">
        <f t="shared" si="133"/>
        <v>0</v>
      </c>
    </row>
    <row r="1766" spans="5:8">
      <c r="E1766" s="56" t="str">
        <f t="shared" si="130"/>
        <v/>
      </c>
      <c r="F1766" s="56" t="str">
        <f t="shared" si="131"/>
        <v/>
      </c>
      <c r="G1766">
        <f t="shared" si="132"/>
        <v>0</v>
      </c>
      <c r="H1766">
        <f t="shared" si="133"/>
        <v>0</v>
      </c>
    </row>
    <row r="1767" spans="5:8">
      <c r="E1767" s="56" t="str">
        <f t="shared" si="130"/>
        <v/>
      </c>
      <c r="F1767" s="56" t="str">
        <f t="shared" si="131"/>
        <v/>
      </c>
      <c r="G1767">
        <f t="shared" si="132"/>
        <v>0</v>
      </c>
      <c r="H1767">
        <f t="shared" si="133"/>
        <v>0</v>
      </c>
    </row>
    <row r="1768" spans="5:8">
      <c r="E1768" s="56" t="str">
        <f t="shared" si="130"/>
        <v/>
      </c>
      <c r="F1768" s="56" t="str">
        <f t="shared" si="131"/>
        <v/>
      </c>
      <c r="G1768">
        <f t="shared" si="132"/>
        <v>0</v>
      </c>
      <c r="H1768">
        <f t="shared" si="133"/>
        <v>0</v>
      </c>
    </row>
    <row r="1769" spans="5:8">
      <c r="E1769" s="56" t="str">
        <f t="shared" si="130"/>
        <v/>
      </c>
      <c r="F1769" s="56" t="str">
        <f t="shared" si="131"/>
        <v/>
      </c>
      <c r="G1769">
        <f t="shared" si="132"/>
        <v>0</v>
      </c>
      <c r="H1769">
        <f t="shared" si="133"/>
        <v>0</v>
      </c>
    </row>
    <row r="1770" spans="5:8">
      <c r="E1770" s="56" t="str">
        <f t="shared" si="130"/>
        <v/>
      </c>
      <c r="F1770" s="56" t="str">
        <f t="shared" si="131"/>
        <v/>
      </c>
      <c r="G1770">
        <f t="shared" si="132"/>
        <v>0</v>
      </c>
      <c r="H1770">
        <f t="shared" si="133"/>
        <v>0</v>
      </c>
    </row>
    <row r="1771" spans="5:8">
      <c r="E1771" s="56" t="str">
        <f t="shared" si="130"/>
        <v/>
      </c>
      <c r="F1771" s="56" t="str">
        <f t="shared" si="131"/>
        <v/>
      </c>
      <c r="G1771">
        <f t="shared" si="132"/>
        <v>0</v>
      </c>
      <c r="H1771">
        <f t="shared" si="133"/>
        <v>0</v>
      </c>
    </row>
    <row r="1772" spans="5:8">
      <c r="E1772" s="56" t="str">
        <f t="shared" si="130"/>
        <v/>
      </c>
      <c r="F1772" s="56" t="str">
        <f t="shared" si="131"/>
        <v/>
      </c>
      <c r="G1772">
        <f t="shared" si="132"/>
        <v>0</v>
      </c>
      <c r="H1772">
        <f t="shared" si="133"/>
        <v>0</v>
      </c>
    </row>
    <row r="1773" spans="5:8">
      <c r="E1773" s="56" t="str">
        <f t="shared" si="130"/>
        <v/>
      </c>
      <c r="F1773" s="56" t="str">
        <f t="shared" si="131"/>
        <v/>
      </c>
      <c r="G1773">
        <f t="shared" si="132"/>
        <v>0</v>
      </c>
      <c r="H1773">
        <f t="shared" si="133"/>
        <v>0</v>
      </c>
    </row>
    <row r="1774" spans="5:8">
      <c r="E1774" s="56" t="str">
        <f t="shared" si="130"/>
        <v/>
      </c>
      <c r="F1774" s="56" t="str">
        <f t="shared" si="131"/>
        <v/>
      </c>
      <c r="G1774">
        <f t="shared" si="132"/>
        <v>0</v>
      </c>
      <c r="H1774">
        <f t="shared" si="133"/>
        <v>0</v>
      </c>
    </row>
    <row r="1775" spans="5:8">
      <c r="E1775" s="56" t="str">
        <f t="shared" si="130"/>
        <v/>
      </c>
      <c r="F1775" s="56" t="str">
        <f t="shared" si="131"/>
        <v/>
      </c>
      <c r="G1775">
        <f t="shared" si="132"/>
        <v>0</v>
      </c>
      <c r="H1775">
        <f t="shared" si="133"/>
        <v>0</v>
      </c>
    </row>
  </sheetData>
  <mergeCells count="1">
    <mergeCell ref="A3:D3"/>
  </mergeCells>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showGridLines="0" view="pageBreakPreview" topLeftCell="A9" zoomScale="85" zoomScaleSheetLayoutView="85" workbookViewId="0">
      <selection activeCell="E18" sqref="E18"/>
    </sheetView>
  </sheetViews>
  <sheetFormatPr defaultRowHeight="15" customHeight="1"/>
  <cols>
    <col min="1" max="1" width="5.85546875" customWidth="1"/>
    <col min="2" max="2" width="6" customWidth="1"/>
    <col min="3" max="4" width="12.85546875" style="21" customWidth="1"/>
    <col min="5" max="5" width="71.42578125" customWidth="1"/>
    <col min="6" max="6" width="8.7109375" style="21" customWidth="1"/>
    <col min="7" max="7" width="9.42578125" customWidth="1"/>
    <col min="8" max="8" width="11.7109375" customWidth="1"/>
    <col min="9" max="9" width="10.85546875" customWidth="1"/>
    <col min="10" max="10" width="14.42578125" customWidth="1"/>
    <col min="11" max="11" width="3.85546875" customWidth="1"/>
    <col min="12" max="12" width="18.140625" bestFit="1" customWidth="1"/>
    <col min="13" max="13" width="6.85546875" bestFit="1" customWidth="1"/>
  </cols>
  <sheetData>
    <row r="1" spans="1:21" ht="60" customHeight="1">
      <c r="A1" s="838"/>
      <c r="B1" s="838"/>
      <c r="C1" s="838"/>
      <c r="D1" s="838"/>
      <c r="E1" s="838"/>
      <c r="F1" s="838"/>
      <c r="G1" s="838"/>
      <c r="H1" s="838"/>
      <c r="I1" s="22"/>
      <c r="L1" t="s">
        <v>77</v>
      </c>
      <c r="M1" t="s">
        <v>106</v>
      </c>
    </row>
    <row r="2" spans="1:21" ht="15" customHeight="1">
      <c r="A2" s="839">
        <f>GLOBAL!A2</f>
        <v>0</v>
      </c>
      <c r="B2" s="839"/>
      <c r="C2" s="839"/>
      <c r="D2" s="839"/>
      <c r="E2" s="839"/>
      <c r="F2" s="840"/>
      <c r="G2" s="23" t="s">
        <v>78</v>
      </c>
      <c r="H2" s="23" t="s">
        <v>79</v>
      </c>
      <c r="I2" s="23" t="s">
        <v>80</v>
      </c>
    </row>
    <row r="3" spans="1:21" ht="15.75" customHeight="1">
      <c r="A3" s="841"/>
      <c r="B3" s="841"/>
      <c r="C3" s="841"/>
      <c r="D3" s="841"/>
      <c r="E3" s="841"/>
      <c r="F3" s="842"/>
      <c r="G3" s="24">
        <v>1.1615</v>
      </c>
      <c r="H3" s="25">
        <v>0.33250000000000002</v>
      </c>
      <c r="I3" s="26">
        <v>45078</v>
      </c>
    </row>
    <row r="4" spans="1:21" ht="15.75" customHeight="1">
      <c r="A4" s="74"/>
      <c r="B4" s="74"/>
      <c r="C4" s="74"/>
      <c r="D4" s="74"/>
      <c r="E4" s="74"/>
      <c r="F4" s="74"/>
      <c r="G4" s="74"/>
      <c r="H4" s="74"/>
      <c r="I4" s="74"/>
    </row>
    <row r="5" spans="1:21" ht="25.5" customHeight="1">
      <c r="A5" s="836" t="s">
        <v>25</v>
      </c>
      <c r="B5" s="837"/>
      <c r="C5" s="836" t="s">
        <v>81</v>
      </c>
      <c r="D5" s="837"/>
      <c r="E5" s="94" t="s">
        <v>63</v>
      </c>
      <c r="F5" s="173" t="s">
        <v>64</v>
      </c>
      <c r="G5" s="27"/>
      <c r="H5" s="28"/>
      <c r="I5" s="29"/>
      <c r="J5" s="95" t="s">
        <v>82</v>
      </c>
    </row>
    <row r="6" spans="1:21">
      <c r="A6" s="30" t="str">
        <f>CONCATENATE($M$1,"-")</f>
        <v>ARQ-</v>
      </c>
      <c r="B6" s="31">
        <f>COUNTIF(B$1:B5,"&gt;0")+1</f>
        <v>1</v>
      </c>
      <c r="C6" s="93" t="s">
        <v>29</v>
      </c>
      <c r="D6" s="58">
        <v>42425</v>
      </c>
      <c r="E6" s="133" t="s">
        <v>18140</v>
      </c>
      <c r="F6" s="105" t="s">
        <v>74</v>
      </c>
      <c r="G6" s="32"/>
      <c r="H6" s="33"/>
      <c r="I6" s="34"/>
      <c r="J6" s="106">
        <f>J22</f>
        <v>542</v>
      </c>
      <c r="L6" t="str">
        <f>UPPER(E6)</f>
        <v>REDE FRIGORÍGENA PARA CLIMATIZAÇÃO</v>
      </c>
      <c r="M6" s="92" t="str">
        <f>IF(K6="LABOR",VLOOKUP(L6,'LABOR-SERVIÇOS'!I:N,5,FALSE),IF(K6="SINAPI",VLOOKUP(L6,'SINAPI-SERVIÇOS'!I:M,2,FALSE),"outro"))</f>
        <v>outro</v>
      </c>
    </row>
    <row r="7" spans="1:21" ht="15" customHeight="1">
      <c r="A7" s="35"/>
      <c r="B7" s="96" t="s">
        <v>84</v>
      </c>
      <c r="C7" s="97" t="s">
        <v>85</v>
      </c>
      <c r="D7" s="97" t="s">
        <v>86</v>
      </c>
      <c r="E7" s="97" t="s">
        <v>87</v>
      </c>
      <c r="F7" s="97" t="s">
        <v>84</v>
      </c>
      <c r="G7" s="36" t="s">
        <v>64</v>
      </c>
      <c r="H7" s="36" t="s">
        <v>88</v>
      </c>
      <c r="I7" s="36" t="s">
        <v>89</v>
      </c>
      <c r="J7" s="97" t="s">
        <v>90</v>
      </c>
    </row>
    <row r="8" spans="1:21">
      <c r="A8" s="37"/>
      <c r="B8" s="93" t="s">
        <v>107</v>
      </c>
      <c r="C8" s="104" t="s">
        <v>29</v>
      </c>
      <c r="D8" s="573" t="s">
        <v>8581</v>
      </c>
      <c r="E8" s="117" t="str">
        <f>IF(B8="I",IF(C8="LABOR",VLOOKUP(D8,'LABOR-INSUMOS'!A:D,2,FALSE),IF(C8="SINAPI",VLOOKUP(D8,'SINAPI-INSUMOS'!A:E,2,FALSE),IF(C8="COTAÇÃO",VLOOKUP(D8,#REF!,2,FALSE)))),IF(C8="LABOR",VLOOKUP(D8,'LABOR-SERVIÇOS'!A:F,5,FALSE),IF(C8="SINAPI",VLOOKUP(D8,'SINAPI-SERVIÇOS'!A:E,2,FALSE),"outro")))</f>
        <v>ENCANADOR OU BOMBEIRO HIDRÁULICO COM ENCARGOS COMPLEMENTARES</v>
      </c>
      <c r="F8" s="104" t="s">
        <v>92</v>
      </c>
      <c r="G8" s="104" t="str">
        <f>IF(B8="I",IF(C8="LABOR",VLOOKUP(D8,'LABOR-INSUMOS'!A:D,3,FALSE),IF(C8="SINAPI",VLOOKUP(D8,'SINAPI-INSUMOS'!A:E,3,FALSE),IF(C8="COTAÇÃO",VLOOKUP(D8,#REF!,3,FALSE)))),IF(C8="LABOR",VLOOKUP(D8,'LABOR-SERVIÇOS'!A:F,6,FALSE),IF(C8="SINAPI",VLOOKUP(D8,'SINAPI-SERVIÇOS'!A:E,3,FALSE),"outro")))</f>
        <v>H</v>
      </c>
      <c r="H8" s="118">
        <v>5.1999999999999998E-2</v>
      </c>
      <c r="I8" s="250">
        <f>IF(B8="I",IF(F8="MO",IF(C8="LABOR",ROUND(VLOOKUP(D8,'LABOR-INSUMOS'!A:D,4,FALSE)/(1+'LABOR-INSUMOS'!$E$1),2),IF(C8="SINAPI",ROUND(VLOOKUP(D8,'SINAPI-INSUMOS'!A:E,5,FALSE)/(1+'SINAPI-INSUMOS'!$E$1),2),"outro")),IF(C8="LABOR",VLOOKUP(D8,'LABOR-INSUMOS'!A:D,4,FALSE),IF(C8="SINAPI",VLOOKUP(D8,'SINAPI-INSUMOS'!A:E,5,FALSE),IF(C8="COTAÇÃO",VLOOKUP(D8,#REF!,14,FALSE))))),IF(C8="SINAPI",IF(F8="MO",ROUND(VLOOKUP(D8,'SINAPI-SERVIÇOS'!A:D,4,FALSE)/(1+'SINAPI-SERVIÇOS'!$E$1),2),VLOOKUP(D8,'SINAPI-SERVIÇOS'!A:D,4,FALSE)),"outro"))</f>
        <v>13.15</v>
      </c>
      <c r="J8" s="250">
        <f>ROUND(H8*I8,2)</f>
        <v>0.68</v>
      </c>
    </row>
    <row r="9" spans="1:21">
      <c r="A9" s="37"/>
      <c r="B9" s="93" t="s">
        <v>107</v>
      </c>
      <c r="C9" s="104" t="s">
        <v>29</v>
      </c>
      <c r="D9" s="573" t="s">
        <v>8563</v>
      </c>
      <c r="E9" s="117" t="str">
        <f>IF(B9="I",IF(C9="LABOR",VLOOKUP(D9,'LABOR-INSUMOS'!A:D,2,FALSE),IF(C9="SINAPI",VLOOKUP(D9,'SINAPI-INSUMOS'!A:E,2,FALSE),IF(C9="COTAÇÃO",VLOOKUP(D9,#REF!,2,FALSE)))),IF(C9="LABOR",VLOOKUP(D9,'LABOR-SERVIÇOS'!A:F,5,FALSE),IF(C9="SINAPI",VLOOKUP(D9,'SINAPI-SERVIÇOS'!A:E,2,FALSE),"outro")))</f>
        <v>AUXILIAR DE ENCANADOR OU BOMBEIRO HIDRÁULICO COM ENCARGOS COMPLEMENTARES</v>
      </c>
      <c r="F9" s="104" t="s">
        <v>92</v>
      </c>
      <c r="G9" s="104" t="str">
        <f>IF(B9="I",IF(C9="LABOR",VLOOKUP(D9,'LABOR-INSUMOS'!A:D,3,FALSE),IF(C9="SINAPI",VLOOKUP(D9,'SINAPI-INSUMOS'!A:E,3,FALSE),IF(C9="COTAÇÃO",VLOOKUP(D9,#REF!,3,FALSE)))),IF(C9="LABOR",VLOOKUP(D9,'LABOR-SERVIÇOS'!A:F,6,FALSE),IF(C9="SINAPI",VLOOKUP(D9,'SINAPI-SERVIÇOS'!A:E,3,FALSE),"outro")))</f>
        <v>H</v>
      </c>
      <c r="H9" s="118">
        <v>5.1999999999999998E-2</v>
      </c>
      <c r="I9" s="250">
        <f>IF(B9="I",IF(F9="MO",IF(C9="LABOR",ROUND(VLOOKUP(D9,'LABOR-INSUMOS'!A:D,4,FALSE)/(1+'LABOR-INSUMOS'!$E$1),2),IF(C9="SINAPI",ROUND(VLOOKUP(D9,'SINAPI-INSUMOS'!A:E,5,FALSE)/(1+'SINAPI-INSUMOS'!$E$1),2),"outro")),IF(C9="LABOR",VLOOKUP(D9,'LABOR-INSUMOS'!A:D,4,FALSE),IF(C9="SINAPI",VLOOKUP(D9,'SINAPI-INSUMOS'!A:E,5,FALSE),IF(C9="COTAÇÃO",VLOOKUP(D9,#REF!,14,FALSE))))),IF(C9="SINAPI",IF(F9="MO",ROUND(VLOOKUP(D9,'SINAPI-SERVIÇOS'!A:D,4,FALSE)/(1+'SINAPI-SERVIÇOS'!$E$1),2),VLOOKUP(D9,'SINAPI-SERVIÇOS'!A:D,4,FALSE)),"outro"))</f>
        <v>10.54</v>
      </c>
      <c r="J9" s="250">
        <f>ROUND(H9*I9,2)</f>
        <v>0.55000000000000004</v>
      </c>
    </row>
    <row r="10" spans="1:21" ht="30">
      <c r="A10" s="37"/>
      <c r="B10" s="125" t="s">
        <v>107</v>
      </c>
      <c r="C10" s="126" t="s">
        <v>29</v>
      </c>
      <c r="D10" s="574" t="s">
        <v>6382</v>
      </c>
      <c r="E10" s="320" t="str">
        <f>IF(B10="I",IF(C10="LABOR",VLOOKUP(D10,'LABOR-INSUMOS'!A:F,2,FALSE),IF(C10="SINAPI",VLOOKUP(D10,'SINAPI-INSUMOS'!A:E,2,FALSE),IF(C10="COTAÇÃO",VLOOKUP(D10,#REF!,2,FALSE)))),IF(C10="LABOR",VLOOKUP(D10,'LABOR-SERVIÇOS'!A:F,5,FALSE),IF(C10="SINAPI",VLOOKUP(D10,'SINAPI-SERVIÇOS'!A:E,2,FALSE),"outro")))</f>
        <v>TUBO, PVC, SOLDÁVEL, DN 25MM, INSTALADO EM DRENO DE AR-CONDICIONADO - FORNECIMENTO E INSTALAÇÃO. AF_08/2022</v>
      </c>
      <c r="F10" s="126" t="s">
        <v>93</v>
      </c>
      <c r="G10" s="186" t="str">
        <f>IF(B10="I",IF(C10="LABOR",VLOOKUP(D10,'LABOR-INSUMOS'!A:F,3,FALSE),IF(C10="SINAPI",VLOOKUP(D10,'SINAPI-INSUMOS'!A:E,3,FALSE),IF(C10="COTAÇÃO",VLOOKUP(D10,#REF!,3,FALSE)))),IF(C10="LABOR",VLOOKUP(D10,'LABOR-SERVIÇOS'!A:F,6,FALSE),IF(C10="SINAPI",VLOOKUP(D10,'SINAPI-SERVIÇOS'!A:E,3,FALSE),"outro")))</f>
        <v>M</v>
      </c>
      <c r="H10" s="187">
        <v>10</v>
      </c>
      <c r="I10" s="238" t="str">
        <f>IF(B10="I",IF(F10="MO",IF(C10="LABOR",ROUND(VLOOKUP(D10,'LABOR-INSUMOS'!A:F,4,FALSE)/(1+'LABOR-INSUMOS'!$E$1),2),IF(C10="SINAPI",ROUND(VLOOKUP(D10,'SINAPI-INSUMOS'!A:E,5,FALSE)/(1+'SINAPI-INSUMOS'!$E$1),2),"outro")),IF(C10="LABOR",VLOOKUP(D10,'LABOR-INSUMOS'!A:F,4,FALSE),IF(C10="SINAPI",VLOOKUP(D10,'SINAPI-INSUMOS'!A:E,5,FALSE),IF(C10="COTAÇÃO",VLOOKUP(D10,#REF!,15,FALSE))))),IF(C10="SINAPI",IF(F10="MO",ROUND(VLOOKUP(D10,'SINAPI-SERVIÇOS'!A:D,4,FALSE)/(1+'SINAPI-SERVIÇOS'!$E$1),2),VLOOKUP(D10,'SINAPI-SERVIÇOS'!A:D,4,FALSE)),"outro"))</f>
        <v>17,63</v>
      </c>
      <c r="J10" s="188">
        <f t="shared" ref="J10:J11" si="0">ROUND(H10*I10,2)</f>
        <v>176.3</v>
      </c>
      <c r="U10" s="185" t="s">
        <v>3992</v>
      </c>
    </row>
    <row r="11" spans="1:21" ht="30">
      <c r="A11" s="37"/>
      <c r="B11" s="125" t="s">
        <v>91</v>
      </c>
      <c r="C11" s="126" t="s">
        <v>29</v>
      </c>
      <c r="D11" s="573" t="s">
        <v>18141</v>
      </c>
      <c r="E11" s="575" t="s">
        <v>18145</v>
      </c>
      <c r="F11" s="126" t="s">
        <v>93</v>
      </c>
      <c r="G11" s="576" t="s">
        <v>75</v>
      </c>
      <c r="H11" s="187">
        <v>10</v>
      </c>
      <c r="I11" s="238">
        <v>20.18</v>
      </c>
      <c r="J11" s="188">
        <f t="shared" si="0"/>
        <v>201.8</v>
      </c>
      <c r="U11" s="185" t="s">
        <v>3992</v>
      </c>
    </row>
    <row r="12" spans="1:21">
      <c r="A12" s="37"/>
      <c r="B12" s="125" t="s">
        <v>91</v>
      </c>
      <c r="C12" s="126" t="s">
        <v>18142</v>
      </c>
      <c r="D12" s="573" t="s">
        <v>18143</v>
      </c>
      <c r="E12" s="575" t="s">
        <v>18144</v>
      </c>
      <c r="F12" s="126" t="s">
        <v>93</v>
      </c>
      <c r="G12" s="576" t="s">
        <v>74</v>
      </c>
      <c r="H12" s="187">
        <v>1</v>
      </c>
      <c r="I12" s="238">
        <v>26</v>
      </c>
      <c r="J12" s="188">
        <f t="shared" ref="J12" si="1">ROUND(H12*I12,2)</f>
        <v>26</v>
      </c>
      <c r="U12" s="185" t="s">
        <v>3992</v>
      </c>
    </row>
    <row r="13" spans="1:21" ht="15" customHeight="1">
      <c r="A13" s="38"/>
      <c r="B13" s="39"/>
      <c r="C13" s="39"/>
      <c r="D13" s="39"/>
      <c r="E13" s="98"/>
      <c r="F13" s="99"/>
      <c r="G13" s="99"/>
      <c r="H13" s="100"/>
      <c r="I13" s="101"/>
      <c r="J13" s="102"/>
    </row>
    <row r="14" spans="1:21" ht="15" customHeight="1">
      <c r="A14" s="38"/>
      <c r="B14" s="19"/>
      <c r="C14" s="19"/>
      <c r="D14" s="40"/>
      <c r="E14" s="88" t="s">
        <v>94</v>
      </c>
      <c r="F14" s="89" t="s">
        <v>95</v>
      </c>
      <c r="G14" s="89"/>
      <c r="H14" s="90" t="s">
        <v>96</v>
      </c>
      <c r="I14" s="91" t="s">
        <v>97</v>
      </c>
      <c r="J14" s="91" t="s">
        <v>19</v>
      </c>
    </row>
    <row r="15" spans="1:21" ht="15" customHeight="1">
      <c r="A15" s="38"/>
      <c r="B15" s="19"/>
      <c r="C15" s="19"/>
      <c r="D15" s="40"/>
      <c r="E15" s="41" t="s">
        <v>98</v>
      </c>
      <c r="F15" s="42"/>
      <c r="G15" s="42"/>
      <c r="H15" s="43">
        <f>SUMIF(F8:F12,"MO",J8:J12)</f>
        <v>1.23</v>
      </c>
      <c r="I15" s="44"/>
      <c r="J15" s="44"/>
    </row>
    <row r="16" spans="1:21" ht="15" customHeight="1">
      <c r="A16" s="38"/>
      <c r="B16" s="19"/>
      <c r="C16" s="19"/>
      <c r="D16" s="40"/>
      <c r="E16" s="41" t="s">
        <v>99</v>
      </c>
      <c r="F16" s="45">
        <f>$G$3</f>
        <v>1.1615</v>
      </c>
      <c r="G16" s="45"/>
      <c r="H16" s="43">
        <f>H15*F16</f>
        <v>1.4286449999999999</v>
      </c>
      <c r="I16" s="44"/>
      <c r="J16" s="44"/>
    </row>
    <row r="17" spans="1:12" ht="15" customHeight="1">
      <c r="A17" s="38"/>
      <c r="B17" s="19"/>
      <c r="C17" s="19"/>
      <c r="D17" s="40"/>
      <c r="E17" s="41" t="s">
        <v>100</v>
      </c>
      <c r="F17" s="45"/>
      <c r="G17" s="42"/>
      <c r="H17" s="43">
        <f>SUM(H15:H16)</f>
        <v>2.6586449999999999</v>
      </c>
      <c r="I17" s="43">
        <f>ROUND(F21*H17,2)</f>
        <v>0.88</v>
      </c>
      <c r="J17" s="43">
        <f>H17+I17</f>
        <v>3.5386449999999998</v>
      </c>
    </row>
    <row r="18" spans="1:12" ht="15" customHeight="1">
      <c r="A18" s="38"/>
      <c r="B18" s="19"/>
      <c r="C18" s="19"/>
      <c r="D18" s="40"/>
      <c r="E18" s="41" t="s">
        <v>101</v>
      </c>
      <c r="F18" s="42"/>
      <c r="G18" s="42"/>
      <c r="H18" s="46"/>
      <c r="I18" s="43"/>
      <c r="J18" s="43"/>
      <c r="L18" t="s">
        <v>3993</v>
      </c>
    </row>
    <row r="19" spans="1:12" ht="15" customHeight="1">
      <c r="A19" s="38"/>
      <c r="B19" s="19"/>
      <c r="C19" s="19"/>
      <c r="D19" s="40"/>
      <c r="E19" s="41" t="s">
        <v>102</v>
      </c>
      <c r="F19" s="42"/>
      <c r="G19" s="42"/>
      <c r="H19" s="43">
        <f>SUMIF(F8:F12,"MA",J8:J12)</f>
        <v>404.1</v>
      </c>
      <c r="I19" s="43">
        <f>ROUND(F21*H19,2)</f>
        <v>134.36000000000001</v>
      </c>
      <c r="J19" s="43">
        <f>H19+I19</f>
        <v>538.46</v>
      </c>
    </row>
    <row r="20" spans="1:12" ht="15" customHeight="1">
      <c r="A20" s="38"/>
      <c r="B20" s="19"/>
      <c r="C20" s="19"/>
      <c r="D20" s="40"/>
      <c r="E20" s="41" t="s">
        <v>103</v>
      </c>
      <c r="F20" s="42"/>
      <c r="G20" s="42"/>
      <c r="H20" s="43">
        <f>H19+H17</f>
        <v>406.758645</v>
      </c>
      <c r="I20" s="44"/>
      <c r="J20" s="43"/>
    </row>
    <row r="21" spans="1:12" ht="15" customHeight="1">
      <c r="A21" s="38"/>
      <c r="B21" s="19"/>
      <c r="C21" s="19"/>
      <c r="D21" s="40"/>
      <c r="E21" s="41" t="s">
        <v>104</v>
      </c>
      <c r="F21" s="45">
        <f>$H$3</f>
        <v>0.33250000000000002</v>
      </c>
      <c r="G21" s="45"/>
      <c r="H21" s="47"/>
      <c r="I21" s="44"/>
      <c r="J21" s="48"/>
    </row>
    <row r="22" spans="1:12" ht="15" customHeight="1">
      <c r="A22" s="38"/>
      <c r="B22" s="49"/>
      <c r="C22" s="49"/>
      <c r="D22" s="50"/>
      <c r="E22" s="51" t="s">
        <v>105</v>
      </c>
      <c r="F22" s="52"/>
      <c r="G22" s="52"/>
      <c r="H22" s="53"/>
      <c r="I22" s="54"/>
      <c r="J22" s="103">
        <f>ROUND(SUM(J17:J21),2)</f>
        <v>542</v>
      </c>
    </row>
    <row r="23" spans="1:12" ht="15" customHeight="1">
      <c r="A23" s="107"/>
      <c r="B23" s="55"/>
      <c r="C23" s="108"/>
      <c r="D23" s="108"/>
      <c r="E23" s="109"/>
      <c r="F23" s="108"/>
      <c r="G23" s="109"/>
      <c r="H23" s="109"/>
      <c r="I23" s="109"/>
      <c r="J23" s="110"/>
    </row>
    <row r="24" spans="1:12" ht="15" customHeight="1">
      <c r="A24" s="836" t="s">
        <v>25</v>
      </c>
      <c r="B24" s="837"/>
      <c r="C24" s="836" t="s">
        <v>81</v>
      </c>
      <c r="D24" s="837"/>
      <c r="E24" s="94" t="s">
        <v>63</v>
      </c>
      <c r="F24" s="173" t="s">
        <v>64</v>
      </c>
      <c r="G24" s="27"/>
      <c r="H24" s="28"/>
      <c r="I24" s="29"/>
      <c r="J24" s="95" t="s">
        <v>82</v>
      </c>
    </row>
    <row r="25" spans="1:12" ht="15" customHeight="1">
      <c r="A25" s="30" t="str">
        <f>CONCATENATE($M$1,"-")</f>
        <v>ARQ-</v>
      </c>
      <c r="B25" s="31">
        <f>COUNTIF(B$1:B24,"&gt;0")+1</f>
        <v>2</v>
      </c>
      <c r="C25" s="93" t="s">
        <v>29</v>
      </c>
      <c r="D25" s="58">
        <v>42425</v>
      </c>
      <c r="E25" s="133" t="s">
        <v>34381</v>
      </c>
      <c r="F25" s="105" t="s">
        <v>73</v>
      </c>
      <c r="G25" s="32"/>
      <c r="H25" s="33"/>
      <c r="I25" s="34"/>
      <c r="J25" s="106">
        <f>J41</f>
        <v>3508.95</v>
      </c>
    </row>
    <row r="26" spans="1:12" ht="15" customHeight="1">
      <c r="A26" s="35"/>
      <c r="B26" s="96" t="s">
        <v>84</v>
      </c>
      <c r="C26" s="97" t="s">
        <v>85</v>
      </c>
      <c r="D26" s="97" t="s">
        <v>86</v>
      </c>
      <c r="E26" s="97" t="s">
        <v>87</v>
      </c>
      <c r="F26" s="97" t="s">
        <v>84</v>
      </c>
      <c r="G26" s="36" t="s">
        <v>64</v>
      </c>
      <c r="H26" s="36" t="s">
        <v>88</v>
      </c>
      <c r="I26" s="36" t="s">
        <v>89</v>
      </c>
      <c r="J26" s="97" t="s">
        <v>90</v>
      </c>
    </row>
    <row r="27" spans="1:12" ht="15" customHeight="1">
      <c r="A27" s="37"/>
      <c r="B27" s="121" t="s">
        <v>107</v>
      </c>
      <c r="C27" s="651" t="s">
        <v>34382</v>
      </c>
      <c r="D27" s="652" t="s">
        <v>34383</v>
      </c>
      <c r="E27" s="653" t="s">
        <v>34384</v>
      </c>
      <c r="F27" s="651" t="s">
        <v>92</v>
      </c>
      <c r="G27" s="651" t="s">
        <v>109</v>
      </c>
      <c r="H27" s="654">
        <v>3.3332999999999999</v>
      </c>
      <c r="I27" s="655">
        <v>21.35</v>
      </c>
      <c r="J27" s="655">
        <f>ROUND(H27*I27,2)</f>
        <v>71.17</v>
      </c>
    </row>
    <row r="28" spans="1:12" ht="15" customHeight="1">
      <c r="A28" s="37"/>
      <c r="B28" s="121" t="s">
        <v>107</v>
      </c>
      <c r="C28" s="651" t="s">
        <v>34385</v>
      </c>
      <c r="D28" s="652" t="s">
        <v>34386</v>
      </c>
      <c r="E28" s="653" t="s">
        <v>34387</v>
      </c>
      <c r="F28" s="651" t="s">
        <v>92</v>
      </c>
      <c r="G28" s="651" t="s">
        <v>109</v>
      </c>
      <c r="H28" s="654">
        <v>3.3332999999999999</v>
      </c>
      <c r="I28" s="655">
        <v>15.85</v>
      </c>
      <c r="J28" s="655">
        <f>ROUND(H28*I28,2)</f>
        <v>52.83</v>
      </c>
    </row>
    <row r="29" spans="1:12" ht="15" customHeight="1">
      <c r="A29" s="37"/>
      <c r="B29" s="125" t="s">
        <v>91</v>
      </c>
      <c r="C29" s="126" t="s">
        <v>34382</v>
      </c>
      <c r="D29" s="354" t="s">
        <v>34388</v>
      </c>
      <c r="E29" s="656" t="s">
        <v>202</v>
      </c>
      <c r="F29" s="126" t="s">
        <v>93</v>
      </c>
      <c r="G29" s="657" t="s">
        <v>83</v>
      </c>
      <c r="H29" s="658">
        <v>8.6999999999999994E-3</v>
      </c>
      <c r="I29" s="659">
        <v>112.86</v>
      </c>
      <c r="J29" s="660">
        <f t="shared" ref="J29:J31" si="2">ROUND(H29*I29,2)</f>
        <v>0.98</v>
      </c>
    </row>
    <row r="30" spans="1:12" ht="15" customHeight="1">
      <c r="A30" s="37"/>
      <c r="B30" s="125" t="s">
        <v>91</v>
      </c>
      <c r="C30" s="126" t="s">
        <v>34382</v>
      </c>
      <c r="D30" s="652" t="s">
        <v>34389</v>
      </c>
      <c r="E30" s="656" t="s">
        <v>34390</v>
      </c>
      <c r="F30" s="126" t="s">
        <v>93</v>
      </c>
      <c r="G30" s="657" t="s">
        <v>71</v>
      </c>
      <c r="H30" s="658">
        <v>3.78</v>
      </c>
      <c r="I30" s="659">
        <v>0.49</v>
      </c>
      <c r="J30" s="660">
        <f t="shared" si="2"/>
        <v>1.85</v>
      </c>
    </row>
    <row r="31" spans="1:12" ht="15" customHeight="1">
      <c r="A31" s="37"/>
      <c r="B31" s="125" t="s">
        <v>91</v>
      </c>
      <c r="C31" s="126" t="s">
        <v>18142</v>
      </c>
      <c r="D31" s="652" t="s">
        <v>34391</v>
      </c>
      <c r="E31" s="656" t="s">
        <v>34392</v>
      </c>
      <c r="F31" s="126" t="s">
        <v>93</v>
      </c>
      <c r="G31" s="657" t="s">
        <v>110</v>
      </c>
      <c r="H31" s="658">
        <v>1.05</v>
      </c>
      <c r="I31" s="659">
        <v>2250</v>
      </c>
      <c r="J31" s="660">
        <f t="shared" si="2"/>
        <v>2362.5</v>
      </c>
    </row>
    <row r="32" spans="1:12" ht="15" customHeight="1">
      <c r="A32" s="38"/>
      <c r="B32" s="39"/>
      <c r="C32" s="39"/>
      <c r="D32" s="39"/>
      <c r="E32" s="98"/>
      <c r="F32" s="99"/>
      <c r="G32" s="99"/>
      <c r="H32" s="100"/>
      <c r="I32" s="101"/>
      <c r="J32" s="102"/>
    </row>
    <row r="33" spans="1:10" ht="15" customHeight="1">
      <c r="A33" s="38"/>
      <c r="B33" s="19"/>
      <c r="C33" s="19"/>
      <c r="D33" s="40"/>
      <c r="E33" s="88" t="s">
        <v>94</v>
      </c>
      <c r="F33" s="89" t="s">
        <v>95</v>
      </c>
      <c r="G33" s="89"/>
      <c r="H33" s="90" t="s">
        <v>96</v>
      </c>
      <c r="I33" s="91" t="s">
        <v>97</v>
      </c>
      <c r="J33" s="91" t="s">
        <v>19</v>
      </c>
    </row>
    <row r="34" spans="1:10" ht="15" customHeight="1">
      <c r="A34" s="38"/>
      <c r="B34" s="19"/>
      <c r="C34" s="19"/>
      <c r="D34" s="40"/>
      <c r="E34" s="41" t="s">
        <v>98</v>
      </c>
      <c r="F34" s="42"/>
      <c r="G34" s="42"/>
      <c r="H34" s="43">
        <f>SUMIF(F27:F31,"MO",J27:J31)</f>
        <v>124</v>
      </c>
      <c r="I34" s="44"/>
      <c r="J34" s="44"/>
    </row>
    <row r="35" spans="1:10" ht="15" customHeight="1">
      <c r="A35" s="38"/>
      <c r="B35" s="19"/>
      <c r="C35" s="19"/>
      <c r="D35" s="40"/>
      <c r="E35" s="41" t="s">
        <v>99</v>
      </c>
      <c r="F35" s="45">
        <f>$G$3</f>
        <v>1.1615</v>
      </c>
      <c r="G35" s="45"/>
      <c r="H35" s="43">
        <f>H34*F35</f>
        <v>144.02600000000001</v>
      </c>
      <c r="I35" s="44"/>
      <c r="J35" s="44"/>
    </row>
    <row r="36" spans="1:10" ht="15" customHeight="1">
      <c r="A36" s="38"/>
      <c r="B36" s="19"/>
      <c r="C36" s="19"/>
      <c r="D36" s="40"/>
      <c r="E36" s="41" t="s">
        <v>100</v>
      </c>
      <c r="F36" s="45"/>
      <c r="G36" s="42"/>
      <c r="H36" s="43">
        <f>SUM(H34:H35)</f>
        <v>268.02600000000001</v>
      </c>
      <c r="I36" s="43">
        <f>ROUND(F40*H36,2)</f>
        <v>89.12</v>
      </c>
      <c r="J36" s="43">
        <f>H36+I36</f>
        <v>357.14600000000002</v>
      </c>
    </row>
    <row r="37" spans="1:10" ht="15" customHeight="1">
      <c r="A37" s="38"/>
      <c r="B37" s="19"/>
      <c r="C37" s="19"/>
      <c r="D37" s="40"/>
      <c r="E37" s="41" t="s">
        <v>101</v>
      </c>
      <c r="F37" s="42"/>
      <c r="G37" s="42"/>
      <c r="H37" s="46"/>
      <c r="I37" s="43"/>
      <c r="J37" s="43"/>
    </row>
    <row r="38" spans="1:10" ht="15" customHeight="1">
      <c r="A38" s="38"/>
      <c r="B38" s="19"/>
      <c r="C38" s="19"/>
      <c r="D38" s="40"/>
      <c r="E38" s="41" t="s">
        <v>102</v>
      </c>
      <c r="F38" s="42"/>
      <c r="G38" s="42"/>
      <c r="H38" s="43">
        <f>SUMIF(F27:F31,"MA",J27:J31)</f>
        <v>2365.33</v>
      </c>
      <c r="I38" s="43">
        <f>ROUND(F40*H38,2)</f>
        <v>786.47</v>
      </c>
      <c r="J38" s="43">
        <f>H38+I38</f>
        <v>3151.8</v>
      </c>
    </row>
    <row r="39" spans="1:10" ht="15" customHeight="1">
      <c r="A39" s="38"/>
      <c r="B39" s="19"/>
      <c r="C39" s="19"/>
      <c r="D39" s="40"/>
      <c r="E39" s="41" t="s">
        <v>103</v>
      </c>
      <c r="F39" s="42"/>
      <c r="G39" s="42"/>
      <c r="H39" s="43">
        <f>H38+H36</f>
        <v>2633.3559999999998</v>
      </c>
      <c r="I39" s="44"/>
      <c r="J39" s="43"/>
    </row>
    <row r="40" spans="1:10" ht="15" customHeight="1">
      <c r="A40" s="38"/>
      <c r="B40" s="19"/>
      <c r="C40" s="19"/>
      <c r="D40" s="40"/>
      <c r="E40" s="41" t="s">
        <v>104</v>
      </c>
      <c r="F40" s="45">
        <f>$H$3</f>
        <v>0.33250000000000002</v>
      </c>
      <c r="G40" s="45"/>
      <c r="H40" s="47"/>
      <c r="I40" s="44"/>
      <c r="J40" s="48"/>
    </row>
    <row r="41" spans="1:10" ht="15" customHeight="1">
      <c r="A41" s="38"/>
      <c r="B41" s="49"/>
      <c r="C41" s="49"/>
      <c r="D41" s="50"/>
      <c r="E41" s="51" t="s">
        <v>105</v>
      </c>
      <c r="F41" s="52"/>
      <c r="G41" s="52"/>
      <c r="H41" s="53"/>
      <c r="I41" s="54"/>
      <c r="J41" s="103">
        <f>ROUND(SUM(J36:J40),2)</f>
        <v>3508.95</v>
      </c>
    </row>
    <row r="42" spans="1:10" ht="15" customHeight="1">
      <c r="A42" s="107"/>
      <c r="B42" s="55"/>
      <c r="C42" s="108"/>
      <c r="D42" s="108"/>
      <c r="E42" s="109"/>
      <c r="F42" s="108"/>
      <c r="G42" s="109"/>
      <c r="H42" s="109"/>
      <c r="I42" s="109"/>
      <c r="J42" s="110"/>
    </row>
  </sheetData>
  <mergeCells count="7">
    <mergeCell ref="A24:B24"/>
    <mergeCell ref="C24:D24"/>
    <mergeCell ref="A1:H1"/>
    <mergeCell ref="A2:F2"/>
    <mergeCell ref="A3:F3"/>
    <mergeCell ref="C5:D5"/>
    <mergeCell ref="A5:B5"/>
  </mergeCells>
  <printOptions horizontalCentered="1"/>
  <pageMargins left="0.51181102362204722" right="0.51181102362204722" top="0.19685039370078741" bottom="0.78740157480314965" header="0.31496062992125984" footer="0.19685039370078741"/>
  <pageSetup paperSize="9" scale="5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90" zoomScaleSheetLayoutView="90" workbookViewId="0">
      <selection activeCell="H23" sqref="H23"/>
    </sheetView>
  </sheetViews>
  <sheetFormatPr defaultRowHeight="15" customHeight="1"/>
  <cols>
    <col min="1" max="1" width="5.85546875" customWidth="1"/>
    <col min="2" max="2" width="6.140625" customWidth="1"/>
    <col min="3" max="4" width="12.85546875" style="21" customWidth="1"/>
    <col min="5" max="5" width="67.85546875" customWidth="1"/>
    <col min="6" max="6" width="8.7109375" style="21" bestFit="1" customWidth="1"/>
    <col min="7" max="7" width="9.42578125" customWidth="1"/>
    <col min="8" max="8" width="11.7109375" customWidth="1"/>
    <col min="9" max="9" width="10.85546875" customWidth="1"/>
    <col min="10" max="10" width="15.85546875" customWidth="1"/>
    <col min="11" max="11" width="3.85546875" customWidth="1"/>
    <col min="12" max="12" width="18.140625" bestFit="1" customWidth="1"/>
    <col min="13" max="13" width="5.140625" customWidth="1"/>
  </cols>
  <sheetData>
    <row r="1" spans="1:13" ht="60" customHeight="1">
      <c r="A1" s="838"/>
      <c r="B1" s="838"/>
      <c r="C1" s="838"/>
      <c r="D1" s="838"/>
      <c r="E1" s="838"/>
      <c r="F1" s="838"/>
      <c r="G1" s="838"/>
      <c r="H1" s="838"/>
      <c r="I1" s="22"/>
      <c r="L1" t="s">
        <v>77</v>
      </c>
      <c r="M1" t="s">
        <v>2128</v>
      </c>
    </row>
    <row r="2" spans="1:13">
      <c r="A2" s="839">
        <f>GLOBAL!A2</f>
        <v>0</v>
      </c>
      <c r="B2" s="839"/>
      <c r="C2" s="839"/>
      <c r="D2" s="839"/>
      <c r="E2" s="839"/>
      <c r="F2" s="840"/>
      <c r="G2" s="23" t="s">
        <v>2129</v>
      </c>
      <c r="H2" s="23" t="s">
        <v>79</v>
      </c>
      <c r="I2" s="23" t="s">
        <v>80</v>
      </c>
    </row>
    <row r="3" spans="1:13" ht="15.75" customHeight="1">
      <c r="A3" s="841"/>
      <c r="B3" s="841"/>
      <c r="C3" s="841"/>
      <c r="D3" s="841"/>
      <c r="E3" s="841"/>
      <c r="F3" s="842"/>
      <c r="G3" s="24">
        <v>1.1615</v>
      </c>
      <c r="H3" s="25">
        <v>0.26019999999999999</v>
      </c>
      <c r="I3" s="26">
        <v>44348</v>
      </c>
    </row>
    <row r="4" spans="1:13" ht="15.75" customHeight="1">
      <c r="A4" s="74"/>
      <c r="B4" s="74"/>
      <c r="C4" s="74"/>
      <c r="D4" s="74"/>
      <c r="E4" s="74"/>
      <c r="F4" s="74"/>
      <c r="G4" s="74"/>
      <c r="H4" s="74"/>
      <c r="I4" s="74"/>
    </row>
    <row r="5" spans="1:13" s="18" customFormat="1" ht="25.5" customHeight="1">
      <c r="A5" s="846" t="s">
        <v>25</v>
      </c>
      <c r="B5" s="847"/>
      <c r="C5" s="846" t="s">
        <v>81</v>
      </c>
      <c r="D5" s="847"/>
      <c r="E5" s="128" t="s">
        <v>63</v>
      </c>
      <c r="F5" s="163" t="s">
        <v>64</v>
      </c>
      <c r="G5" s="129"/>
      <c r="H5" s="143"/>
      <c r="I5" s="144"/>
      <c r="J5" s="130" t="s">
        <v>82</v>
      </c>
    </row>
    <row r="6" spans="1:13" s="18" customFormat="1" ht="30">
      <c r="A6" s="131" t="str">
        <f>CONCATENATE($M$1,"-")</f>
        <v>ADM-</v>
      </c>
      <c r="B6" s="145">
        <f>COUNTIF(B$1:B5,"&gt;0")+1</f>
        <v>1</v>
      </c>
      <c r="C6" s="121"/>
      <c r="D6" s="121"/>
      <c r="E6" s="133" t="s">
        <v>4002</v>
      </c>
      <c r="F6" s="146" t="s">
        <v>111</v>
      </c>
      <c r="G6" s="32"/>
      <c r="H6" s="33"/>
      <c r="I6" s="34"/>
      <c r="J6" s="132">
        <f>J19</f>
        <v>8100.73</v>
      </c>
    </row>
    <row r="7" spans="1:13" s="18" customFormat="1" ht="15" customHeight="1">
      <c r="A7" s="147"/>
      <c r="B7" s="120" t="s">
        <v>84</v>
      </c>
      <c r="C7" s="119" t="s">
        <v>85</v>
      </c>
      <c r="D7" s="119" t="s">
        <v>86</v>
      </c>
      <c r="E7" s="119" t="s">
        <v>87</v>
      </c>
      <c r="F7" s="119" t="s">
        <v>84</v>
      </c>
      <c r="G7" s="36" t="s">
        <v>64</v>
      </c>
      <c r="H7" s="36" t="s">
        <v>88</v>
      </c>
      <c r="I7" s="36" t="s">
        <v>89</v>
      </c>
      <c r="J7" s="119" t="s">
        <v>90</v>
      </c>
    </row>
    <row r="8" spans="1:13" s="18" customFormat="1">
      <c r="A8" s="38"/>
      <c r="B8" s="121" t="s">
        <v>107</v>
      </c>
      <c r="C8" s="126" t="s">
        <v>29</v>
      </c>
      <c r="D8" s="379" t="s">
        <v>8648</v>
      </c>
      <c r="E8" s="133" t="str">
        <f>IF(B8="I",IF(C8="LABOR",VLOOKUP(D8,'LABOR-INSUMOS'!A:D,2,FALSE),IF(C8="SINAPI",VLOOKUP(D8,'SINAPI-INSUMOS'!A:E,2,FALSE),IF(C8="COTAÇÃO",VLOOKUP(D8,#REF!,2,FALSE)))),IF(C8="LABOR",VLOOKUP(D8,'LABOR-SERVIÇOS'!A:F,5,FALSE),IF(C8="SINAPI",VLOOKUP(D8,'SINAPI-SERVIÇOS'!A:E,2,FALSE),"outro")))</f>
        <v>ENGENHEIRO CIVIL DE OBRA JUNIOR COM ENCARGOS COMPLEMENTARES</v>
      </c>
      <c r="F8" s="126" t="s">
        <v>92</v>
      </c>
      <c r="G8" s="126" t="str">
        <f>IF(B8="I",IF(C8="LABOR",VLOOKUP(D8,'LABOR-INSUMOS'!A:D,3,FALSE),IF(C8="SINAPI",VLOOKUP(D8,'SINAPI-INSUMOS'!A:E,3,FALSE),IF(C8="COTAÇÃO",VLOOKUP(D8,#REF!,3,FALSE)))),IF(C8="LABOR",VLOOKUP(D8,'LABOR-SERVIÇOS'!A:F,6,FALSE),IF(C8="SINAPI",VLOOKUP(D8,'SINAPI-SERVIÇOS'!A:E,3,FALSE),"outro")))</f>
        <v>H</v>
      </c>
      <c r="H8" s="166">
        <f>H22</f>
        <v>32</v>
      </c>
      <c r="I8" s="251">
        <f>IF(B8="I",IF(F8="MO",IF(C8="LABOR",ROUND(VLOOKUP(D8,'LABOR-INSUMOS'!A:D,4,FALSE)/(1+'LABOR-INSUMOS'!$E$1),2),IF(C8="SINAPI",ROUND(VLOOKUP(D8,'SINAPI-INSUMOS'!A:E,5,FALSE)/(1+'SINAPI-INSUMOS'!$E$1),2),"outro")),IF(C8="LABOR",VLOOKUP(D8,'LABOR-INSUMOS'!A:D,4,FALSE),IF(C8="SINAPI",VLOOKUP(D8,'SINAPI-INSUMOS'!A:E,5,FALSE),IF(C8="COTAÇÃO",VLOOKUP(D8,#REF!,14,FALSE))))),IF(C8="SINAPI",IF(F8="MO",ROUND(VLOOKUP(D8,'SINAPI-SERVIÇOS'!A:D,4,FALSE)/(1+'SINAPI-SERVIÇOS'!$E$1),2),VLOOKUP(D8,'SINAPI-SERVIÇOS'!A:D,4,FALSE)),"outro"))</f>
        <v>60.21</v>
      </c>
      <c r="J8" s="127">
        <f>ROUND(H8*I8,2)</f>
        <v>1926.72</v>
      </c>
    </row>
    <row r="9" spans="1:13" s="18" customFormat="1">
      <c r="A9" s="38"/>
      <c r="B9" s="121" t="s">
        <v>107</v>
      </c>
      <c r="C9" s="126" t="s">
        <v>29</v>
      </c>
      <c r="D9" s="379" t="str">
        <f>'SINAPI-SERVIÇOS'!A6660</f>
        <v>92122</v>
      </c>
      <c r="E9" s="133" t="str">
        <f>IF(B9="I",IF(C9="LABOR",VLOOKUP(D9,'LABOR-INSUMOS'!A:D,2,FALSE),IF(C9="SINAPI",VLOOKUP(D9,'SINAPI-INSUMOS'!A:E,2,FALSE),IF(C9="COTAÇÃO",VLOOKUP(D9,#REF!,2,FALSE)))),IF(C9="LABOR",VLOOKUP(D9,'LABOR-SERVIÇOS'!A:F,5,FALSE),IF(C9="SINAPI",VLOOKUP(D9,'SINAPI-SERVIÇOS'!A:E,2,FALSE),"outro")))</f>
        <v>PENEIRAMENTO DE AREIA COM PENEIRA MANUAL. AF_11/2015</v>
      </c>
      <c r="F9" s="126" t="s">
        <v>92</v>
      </c>
      <c r="G9" s="126" t="str">
        <f>IF(B9="I",IF(C9="LABOR",VLOOKUP(D9,'LABOR-INSUMOS'!A:D,3,FALSE),IF(C9="SINAPI",VLOOKUP(D9,'SINAPI-INSUMOS'!A:E,3,FALSE),IF(C9="COTAÇÃO",VLOOKUP(D9,#REF!,3,FALSE)))),IF(C9="LABOR",VLOOKUP(D9,'LABOR-SERVIÇOS'!A:F,6,FALSE),IF(C9="SINAPI",VLOOKUP(D9,'SINAPI-SERVIÇOS'!A:E,3,FALSE),"outro")))</f>
        <v>M3</v>
      </c>
      <c r="H9" s="166">
        <f>H23</f>
        <v>40</v>
      </c>
      <c r="I9" s="251">
        <f>IF(B9="I",IF(F9="MO",IF(C9="LABOR",ROUND(VLOOKUP(D9,'LABOR-INSUMOS'!A:D,4,FALSE)/(1+'LABOR-INSUMOS'!$E$1),2),IF(C9="SINAPI",ROUND(VLOOKUP(D9,'SINAPI-INSUMOS'!A:E,5,FALSE)/(1+'SINAPI-INSUMOS'!$E$1),2),"outro")),IF(C9="LABOR",VLOOKUP(D9,'LABOR-INSUMOS'!A:D,4,FALSE),IF(C9="SINAPI",VLOOKUP(D9,'SINAPI-INSUMOS'!A:E,5,FALSE),IF(C9="COTAÇÃO",VLOOKUP(D9,#REF!,14,FALSE))))),IF(C9="SINAPI",IF(F9="MO",ROUND(VLOOKUP(D9,'SINAPI-SERVIÇOS'!A:D,4,FALSE)/(1+'SINAPI-SERVIÇOS'!$E$1),2),VLOOKUP(D9,'SINAPI-SERVIÇOS'!A:D,4,FALSE)),"outro"))</f>
        <v>26.18</v>
      </c>
      <c r="J9" s="127">
        <f>ROUND(H9*I9,2)</f>
        <v>1047.2</v>
      </c>
    </row>
    <row r="10" spans="1:13" s="18" customFormat="1" ht="15" customHeight="1">
      <c r="A10" s="38"/>
      <c r="B10" s="148"/>
      <c r="C10" s="148"/>
      <c r="D10" s="148"/>
      <c r="E10" s="134"/>
      <c r="F10" s="135"/>
      <c r="G10" s="135"/>
      <c r="H10" s="136"/>
      <c r="I10" s="137"/>
      <c r="J10" s="138"/>
    </row>
    <row r="11" spans="1:13" s="18" customFormat="1" ht="15" customHeight="1">
      <c r="A11" s="38"/>
      <c r="B11" s="19"/>
      <c r="C11" s="19"/>
      <c r="D11" s="40"/>
      <c r="E11" s="88" t="s">
        <v>94</v>
      </c>
      <c r="F11" s="89" t="s">
        <v>95</v>
      </c>
      <c r="G11" s="89"/>
      <c r="H11" s="90" t="s">
        <v>96</v>
      </c>
      <c r="I11" s="91" t="s">
        <v>97</v>
      </c>
      <c r="J11" s="91" t="s">
        <v>19</v>
      </c>
    </row>
    <row r="12" spans="1:13" s="18" customFormat="1" ht="15" customHeight="1">
      <c r="A12" s="38"/>
      <c r="B12" s="19"/>
      <c r="C12" s="19"/>
      <c r="D12" s="40"/>
      <c r="E12" s="41" t="s">
        <v>98</v>
      </c>
      <c r="F12" s="42"/>
      <c r="G12" s="42"/>
      <c r="H12" s="43">
        <f>SUMIF(F8:F9,"MO",J8:J9)</f>
        <v>2973.92</v>
      </c>
      <c r="I12" s="44"/>
      <c r="J12" s="44"/>
    </row>
    <row r="13" spans="1:13" s="18" customFormat="1" ht="15" customHeight="1">
      <c r="A13" s="38"/>
      <c r="B13" s="19"/>
      <c r="C13" s="19"/>
      <c r="D13" s="40"/>
      <c r="E13" s="41" t="s">
        <v>99</v>
      </c>
      <c r="F13" s="45">
        <f>$G$3</f>
        <v>1.1615</v>
      </c>
      <c r="G13" s="45"/>
      <c r="H13" s="43">
        <f>H12*F13</f>
        <v>3454.2080799999999</v>
      </c>
      <c r="I13" s="44"/>
      <c r="J13" s="44"/>
    </row>
    <row r="14" spans="1:13" s="18" customFormat="1" ht="15" customHeight="1">
      <c r="A14" s="38"/>
      <c r="B14" s="19"/>
      <c r="C14" s="19"/>
      <c r="D14" s="40"/>
      <c r="E14" s="41" t="s">
        <v>100</v>
      </c>
      <c r="F14" s="45"/>
      <c r="G14" s="42"/>
      <c r="H14" s="43">
        <f>SUM(H12:H13)</f>
        <v>6428.1280800000004</v>
      </c>
      <c r="I14" s="43">
        <f>ROUND(F18*H14,2)</f>
        <v>1672.6</v>
      </c>
      <c r="J14" s="43">
        <f>H14+I14</f>
        <v>8100.7280800000008</v>
      </c>
    </row>
    <row r="15" spans="1:13" s="18" customFormat="1" ht="15" customHeight="1">
      <c r="A15" s="38"/>
      <c r="B15" s="19"/>
      <c r="C15" s="19"/>
      <c r="D15" s="40"/>
      <c r="E15" s="41" t="s">
        <v>101</v>
      </c>
      <c r="F15" s="42"/>
      <c r="G15" s="42"/>
      <c r="H15" s="46"/>
      <c r="I15" s="43"/>
      <c r="J15" s="43"/>
    </row>
    <row r="16" spans="1:13" s="18" customFormat="1" ht="15" customHeight="1">
      <c r="A16" s="38"/>
      <c r="B16" s="19"/>
      <c r="C16" s="19"/>
      <c r="D16" s="40"/>
      <c r="E16" s="41" t="s">
        <v>102</v>
      </c>
      <c r="F16" s="42"/>
      <c r="G16" s="42"/>
      <c r="H16" s="43">
        <f>SUMIF(F8:F9,"MA",J8:J9)</f>
        <v>0</v>
      </c>
      <c r="I16" s="43">
        <f>ROUND(F18*H16,2)</f>
        <v>0</v>
      </c>
      <c r="J16" s="43">
        <f>H16+I16</f>
        <v>0</v>
      </c>
    </row>
    <row r="17" spans="1:12" s="18" customFormat="1" ht="15" customHeight="1">
      <c r="A17" s="38"/>
      <c r="B17" s="19"/>
      <c r="C17" s="19"/>
      <c r="D17" s="40"/>
      <c r="E17" s="41" t="s">
        <v>103</v>
      </c>
      <c r="F17" s="42"/>
      <c r="G17" s="42"/>
      <c r="H17" s="43">
        <f>H16+H14</f>
        <v>6428.1280800000004</v>
      </c>
      <c r="I17" s="44"/>
      <c r="J17" s="43"/>
    </row>
    <row r="18" spans="1:12" s="18" customFormat="1" ht="15" customHeight="1">
      <c r="A18" s="38"/>
      <c r="B18" s="19"/>
      <c r="C18" s="19"/>
      <c r="D18" s="40"/>
      <c r="E18" s="41" t="s">
        <v>104</v>
      </c>
      <c r="F18" s="45">
        <f>$H$3</f>
        <v>0.26019999999999999</v>
      </c>
      <c r="G18" s="45"/>
      <c r="H18" s="47"/>
      <c r="I18" s="44"/>
      <c r="J18" s="48"/>
    </row>
    <row r="19" spans="1:12" s="18" customFormat="1" ht="15" customHeight="1">
      <c r="A19" s="112"/>
      <c r="B19" s="49"/>
      <c r="C19" s="49"/>
      <c r="D19" s="50"/>
      <c r="E19" s="51" t="s">
        <v>105</v>
      </c>
      <c r="F19" s="52"/>
      <c r="G19" s="52"/>
      <c r="H19" s="53"/>
      <c r="I19" s="54"/>
      <c r="J19" s="122">
        <f>ROUND(SUM(J14:J18),2)</f>
        <v>8100.73</v>
      </c>
    </row>
    <row r="20" spans="1:12" ht="15" customHeight="1">
      <c r="A20" s="843" t="s">
        <v>2132</v>
      </c>
      <c r="B20" s="844"/>
      <c r="C20" s="844"/>
      <c r="D20" s="844"/>
      <c r="E20" s="844"/>
      <c r="F20" s="844"/>
      <c r="G20" s="844"/>
      <c r="H20" s="844"/>
      <c r="I20" s="844"/>
      <c r="J20" s="845"/>
    </row>
    <row r="21" spans="1:12" ht="30">
      <c r="A21" s="77"/>
      <c r="B21" s="76"/>
      <c r="C21" s="190"/>
      <c r="D21" s="190"/>
      <c r="E21" s="206" t="s">
        <v>2130</v>
      </c>
      <c r="F21" s="207" t="s">
        <v>3999</v>
      </c>
      <c r="G21" s="207" t="s">
        <v>2131</v>
      </c>
      <c r="H21" s="208" t="s">
        <v>4004</v>
      </c>
      <c r="I21" s="207" t="s">
        <v>4005</v>
      </c>
      <c r="J21" s="116"/>
    </row>
    <row r="22" spans="1:12" ht="15" customHeight="1">
      <c r="A22" s="77"/>
      <c r="B22" s="76"/>
      <c r="C22" s="190"/>
      <c r="D22" s="190"/>
      <c r="E22" s="215" t="s">
        <v>26263</v>
      </c>
      <c r="F22" s="216">
        <v>12</v>
      </c>
      <c r="G22" s="209">
        <v>18</v>
      </c>
      <c r="H22" s="209">
        <f>8*4</f>
        <v>32</v>
      </c>
      <c r="I22" s="218">
        <v>100</v>
      </c>
      <c r="J22" s="191"/>
    </row>
    <row r="23" spans="1:12" ht="15" customHeight="1">
      <c r="A23" s="77"/>
      <c r="B23" s="76"/>
      <c r="C23" s="190"/>
      <c r="D23" s="190"/>
      <c r="E23" s="209" t="s">
        <v>26269</v>
      </c>
      <c r="F23" s="216">
        <v>60</v>
      </c>
      <c r="G23" s="209">
        <v>18</v>
      </c>
      <c r="H23" s="209">
        <f>40</f>
        <v>40</v>
      </c>
      <c r="I23" s="218">
        <v>100</v>
      </c>
      <c r="J23" s="191"/>
      <c r="L23">
        <f>22*20</f>
        <v>440</v>
      </c>
    </row>
    <row r="24" spans="1:12" ht="15" customHeight="1">
      <c r="A24" s="77"/>
      <c r="B24" s="76"/>
      <c r="C24" s="190"/>
      <c r="D24" s="190"/>
      <c r="E24" s="190"/>
      <c r="F24" s="217"/>
      <c r="G24" s="190"/>
      <c r="H24" s="190"/>
      <c r="I24" s="76"/>
      <c r="J24" s="191"/>
    </row>
    <row r="25" spans="1:12" ht="15" customHeight="1">
      <c r="A25" s="77"/>
      <c r="B25" s="76"/>
      <c r="C25" s="190"/>
      <c r="D25" s="190"/>
      <c r="E25" s="190"/>
      <c r="F25" s="217"/>
      <c r="G25" s="190"/>
      <c r="H25" s="190"/>
      <c r="I25" s="76"/>
      <c r="J25" s="191"/>
    </row>
    <row r="26" spans="1:12" ht="15" customHeight="1">
      <c r="A26" s="77"/>
      <c r="B26" s="76"/>
      <c r="C26" s="190"/>
      <c r="D26" s="190"/>
      <c r="E26" s="190"/>
      <c r="F26" s="217"/>
      <c r="G26" s="190"/>
      <c r="H26" s="190"/>
      <c r="I26" s="76"/>
      <c r="J26" s="191"/>
    </row>
    <row r="27" spans="1:12" ht="15" customHeight="1">
      <c r="A27" s="77"/>
      <c r="B27" s="76"/>
      <c r="C27" s="190"/>
      <c r="D27" s="190"/>
      <c r="E27" s="190"/>
      <c r="F27" s="217"/>
      <c r="G27" s="190"/>
      <c r="H27" s="190"/>
      <c r="I27" s="76"/>
      <c r="J27" s="191"/>
    </row>
    <row r="28" spans="1:12" ht="15" customHeight="1">
      <c r="A28" s="37"/>
      <c r="J28" s="168"/>
    </row>
    <row r="29" spans="1:12" s="18" customFormat="1" ht="15" customHeight="1">
      <c r="A29" s="139"/>
      <c r="B29" s="169"/>
      <c r="C29" s="140"/>
      <c r="D29" s="140"/>
      <c r="E29" s="141"/>
      <c r="F29" s="140"/>
      <c r="G29" s="141"/>
      <c r="H29" s="141"/>
      <c r="I29" s="141"/>
      <c r="J29" s="142"/>
    </row>
    <row r="32" spans="1:12" ht="15" customHeight="1">
      <c r="F32" s="21">
        <v>17.5</v>
      </c>
      <c r="G32">
        <v>40</v>
      </c>
      <c r="H32">
        <f>F32/G32</f>
        <v>0.4375</v>
      </c>
    </row>
  </sheetData>
  <mergeCells count="6">
    <mergeCell ref="A20:J20"/>
    <mergeCell ref="A1:H1"/>
    <mergeCell ref="A2:F2"/>
    <mergeCell ref="A3:F3"/>
    <mergeCell ref="A5:B5"/>
    <mergeCell ref="C5:D5"/>
  </mergeCells>
  <printOptions horizontalCentered="1"/>
  <pageMargins left="0.51181102362204722" right="0.51181102362204722" top="0.19685039370078741" bottom="0.78740157480314965" header="0.31496062992125984" footer="0.19685039370078741"/>
  <pageSetup paperSize="9" scale="7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1"/>
  <sheetViews>
    <sheetView view="pageBreakPreview" topLeftCell="C1" zoomScale="78" zoomScaleSheetLayoutView="78" workbookViewId="0">
      <selection activeCell="T7" sqref="T7"/>
    </sheetView>
  </sheetViews>
  <sheetFormatPr defaultRowHeight="15"/>
  <cols>
    <col min="1" max="1" width="12.5703125" style="8" bestFit="1" customWidth="1"/>
    <col min="2" max="3" width="15.7109375" style="8" customWidth="1"/>
    <col min="4" max="4" width="58.140625" style="9" customWidth="1"/>
    <col min="5" max="5" width="8.28515625" style="10" customWidth="1"/>
    <col min="6" max="6" width="10.42578125" style="11" customWidth="1"/>
    <col min="7" max="7" width="19.7109375" style="261" bestFit="1" customWidth="1"/>
    <col min="8" max="8" width="10.85546875" style="262" bestFit="1" customWidth="1"/>
  </cols>
  <sheetData>
    <row r="1" spans="1:8" ht="27.75" customHeight="1">
      <c r="A1" s="848" t="s">
        <v>8962</v>
      </c>
      <c r="B1" s="849"/>
      <c r="C1" s="849"/>
      <c r="D1" s="849"/>
      <c r="E1" s="849"/>
      <c r="F1" s="849"/>
      <c r="G1" s="849"/>
      <c r="H1" s="850"/>
    </row>
    <row r="2" spans="1:8" ht="15.75" customHeight="1">
      <c r="B2" s="213"/>
      <c r="C2" s="862" t="s">
        <v>11521</v>
      </c>
      <c r="D2" s="862"/>
      <c r="E2" s="862"/>
      <c r="F2" s="862"/>
      <c r="G2" s="851" t="s">
        <v>2600</v>
      </c>
      <c r="H2" s="852"/>
    </row>
    <row r="3" spans="1:8" ht="43.5" customHeight="1">
      <c r="B3" s="212"/>
      <c r="C3" s="863"/>
      <c r="D3" s="863"/>
      <c r="E3" s="863"/>
      <c r="F3" s="863"/>
      <c r="G3" s="853" t="s">
        <v>11453</v>
      </c>
      <c r="H3" s="854"/>
    </row>
    <row r="4" spans="1:8" ht="18">
      <c r="A4" s="855" t="s">
        <v>11537</v>
      </c>
      <c r="B4" s="856"/>
      <c r="C4" s="856"/>
      <c r="D4" s="856"/>
      <c r="E4" s="856"/>
      <c r="F4" s="856"/>
      <c r="G4" s="856"/>
      <c r="H4" s="857"/>
    </row>
    <row r="5" spans="1:8" ht="30">
      <c r="A5" s="233" t="s">
        <v>1</v>
      </c>
      <c r="B5" s="234" t="s">
        <v>24</v>
      </c>
      <c r="C5" s="235" t="s">
        <v>25</v>
      </c>
      <c r="D5" s="235" t="s">
        <v>20</v>
      </c>
      <c r="E5" s="233" t="s">
        <v>21</v>
      </c>
      <c r="F5" s="236" t="s">
        <v>22</v>
      </c>
      <c r="G5" s="252" t="s">
        <v>23</v>
      </c>
      <c r="H5" s="252" t="s">
        <v>5</v>
      </c>
    </row>
    <row r="6" spans="1:8" ht="63.75">
      <c r="A6" s="303" t="s">
        <v>11515</v>
      </c>
      <c r="B6" s="343" t="s">
        <v>9109</v>
      </c>
      <c r="C6" s="344">
        <v>10036</v>
      </c>
      <c r="D6" s="345" t="s">
        <v>11514</v>
      </c>
      <c r="E6" s="303" t="s">
        <v>73</v>
      </c>
      <c r="F6" s="304">
        <v>110.57</v>
      </c>
      <c r="G6" s="305">
        <v>193988.14</v>
      </c>
      <c r="H6" s="306">
        <f t="shared" ref="H6:H37" si="0">G6/$G$102</f>
        <v>0.41651476367794116</v>
      </c>
    </row>
    <row r="7" spans="1:8" ht="38.25">
      <c r="A7" s="303" t="s">
        <v>8967</v>
      </c>
      <c r="B7" s="343" t="s">
        <v>29</v>
      </c>
      <c r="C7" s="344" t="s">
        <v>8000</v>
      </c>
      <c r="D7" s="345" t="s">
        <v>2570</v>
      </c>
      <c r="E7" s="303" t="s">
        <v>73</v>
      </c>
      <c r="F7" s="304">
        <v>131.97</v>
      </c>
      <c r="G7" s="305">
        <v>27740.09</v>
      </c>
      <c r="H7" s="306">
        <f t="shared" si="0"/>
        <v>5.9561151680483239E-2</v>
      </c>
    </row>
    <row r="8" spans="1:8" ht="15" customHeight="1">
      <c r="A8" s="303" t="s">
        <v>9704</v>
      </c>
      <c r="B8" s="343" t="s">
        <v>29</v>
      </c>
      <c r="C8" s="344" t="s">
        <v>6296</v>
      </c>
      <c r="D8" s="345" t="s">
        <v>11518</v>
      </c>
      <c r="E8" s="303" t="s">
        <v>114</v>
      </c>
      <c r="F8" s="304">
        <v>128</v>
      </c>
      <c r="G8" s="305">
        <v>16320</v>
      </c>
      <c r="H8" s="306">
        <f t="shared" si="0"/>
        <v>3.5040909940288099E-2</v>
      </c>
    </row>
    <row r="9" spans="1:8" ht="38.25">
      <c r="A9" s="178" t="s">
        <v>8968</v>
      </c>
      <c r="B9" s="333" t="s">
        <v>29</v>
      </c>
      <c r="C9" s="334" t="s">
        <v>8001</v>
      </c>
      <c r="D9" s="335" t="s">
        <v>2571</v>
      </c>
      <c r="E9" s="178" t="s">
        <v>73</v>
      </c>
      <c r="F9" s="214">
        <v>134.75</v>
      </c>
      <c r="G9" s="253">
        <v>10143.98</v>
      </c>
      <c r="H9" s="302">
        <f t="shared" si="0"/>
        <v>2.1780287353926692E-2</v>
      </c>
    </row>
    <row r="10" spans="1:8" ht="38.25">
      <c r="A10" s="178" t="s">
        <v>11489</v>
      </c>
      <c r="B10" s="333" t="s">
        <v>9109</v>
      </c>
      <c r="C10" s="334">
        <v>9396</v>
      </c>
      <c r="D10" s="336" t="s">
        <v>11171</v>
      </c>
      <c r="E10" s="178" t="s">
        <v>73</v>
      </c>
      <c r="F10" s="214">
        <v>63.1</v>
      </c>
      <c r="G10" s="253">
        <v>9992.7000000000007</v>
      </c>
      <c r="H10" s="302">
        <f t="shared" si="0"/>
        <v>2.1455471860313536E-2</v>
      </c>
    </row>
    <row r="11" spans="1:8" ht="25.5">
      <c r="A11" s="178" t="s">
        <v>11448</v>
      </c>
      <c r="B11" s="333" t="s">
        <v>29</v>
      </c>
      <c r="C11" s="334" t="s">
        <v>8244</v>
      </c>
      <c r="D11" s="335" t="s">
        <v>3774</v>
      </c>
      <c r="E11" s="178" t="s">
        <v>73</v>
      </c>
      <c r="F11" s="214">
        <v>277.26</v>
      </c>
      <c r="G11" s="253">
        <v>9884.32</v>
      </c>
      <c r="H11" s="302">
        <f t="shared" si="0"/>
        <v>2.1222767582168411E-2</v>
      </c>
    </row>
    <row r="12" spans="1:8" ht="63.75">
      <c r="A12" s="178" t="s">
        <v>9709</v>
      </c>
      <c r="B12" s="333" t="s">
        <v>9109</v>
      </c>
      <c r="C12" s="334">
        <v>11887</v>
      </c>
      <c r="D12" s="335" t="s">
        <v>11503</v>
      </c>
      <c r="E12" s="178" t="s">
        <v>75</v>
      </c>
      <c r="F12" s="214">
        <v>29.6</v>
      </c>
      <c r="G12" s="253">
        <v>9482.76</v>
      </c>
      <c r="H12" s="302">
        <f t="shared" si="0"/>
        <v>2.0360572251554312E-2</v>
      </c>
    </row>
    <row r="13" spans="1:8" ht="38.25">
      <c r="A13" s="178" t="s">
        <v>11467</v>
      </c>
      <c r="B13" s="333" t="s">
        <v>29</v>
      </c>
      <c r="C13" s="334" t="s">
        <v>7868</v>
      </c>
      <c r="D13" s="335" t="s">
        <v>3700</v>
      </c>
      <c r="E13" s="178" t="s">
        <v>73</v>
      </c>
      <c r="F13" s="214">
        <v>21.96</v>
      </c>
      <c r="G13" s="253">
        <v>9234.6200000000008</v>
      </c>
      <c r="H13" s="302">
        <f t="shared" si="0"/>
        <v>1.9827787239753879E-2</v>
      </c>
    </row>
    <row r="14" spans="1:8" ht="51">
      <c r="A14" s="178" t="s">
        <v>9693</v>
      </c>
      <c r="B14" s="333" t="s">
        <v>29</v>
      </c>
      <c r="C14" s="334" t="s">
        <v>8230</v>
      </c>
      <c r="D14" s="335" t="s">
        <v>3770</v>
      </c>
      <c r="E14" s="178" t="s">
        <v>73</v>
      </c>
      <c r="F14" s="214">
        <v>105.42</v>
      </c>
      <c r="G14" s="253">
        <v>8999.7099999999991</v>
      </c>
      <c r="H14" s="302">
        <f t="shared" si="0"/>
        <v>1.9323408553842535E-2</v>
      </c>
    </row>
    <row r="15" spans="1:8" ht="25.5">
      <c r="A15" s="178" t="s">
        <v>11497</v>
      </c>
      <c r="B15" s="333" t="s">
        <v>9109</v>
      </c>
      <c r="C15" s="334" t="s">
        <v>11494</v>
      </c>
      <c r="D15" s="336" t="s">
        <v>11495</v>
      </c>
      <c r="E15" s="178" t="s">
        <v>9695</v>
      </c>
      <c r="F15" s="214">
        <v>66</v>
      </c>
      <c r="G15" s="253">
        <v>7858.13</v>
      </c>
      <c r="H15" s="302">
        <f t="shared" si="0"/>
        <v>1.6872305491977702E-2</v>
      </c>
    </row>
    <row r="16" spans="1:8">
      <c r="A16" s="220" t="s">
        <v>3994</v>
      </c>
      <c r="B16" s="337" t="s">
        <v>31</v>
      </c>
      <c r="C16" s="338" t="s">
        <v>4003</v>
      </c>
      <c r="D16" s="339" t="s">
        <v>8951</v>
      </c>
      <c r="E16" s="220" t="s">
        <v>9111</v>
      </c>
      <c r="F16" s="179">
        <v>4</v>
      </c>
      <c r="G16" s="254">
        <v>7624.8</v>
      </c>
      <c r="H16" s="302">
        <f t="shared" si="0"/>
        <v>1.6371319247102247E-2</v>
      </c>
    </row>
    <row r="17" spans="1:8" ht="63.75">
      <c r="A17" s="178" t="s">
        <v>40</v>
      </c>
      <c r="B17" s="333" t="s">
        <v>29</v>
      </c>
      <c r="C17" s="334" t="s">
        <v>7847</v>
      </c>
      <c r="D17" s="335" t="s">
        <v>2558</v>
      </c>
      <c r="E17" s="178" t="s">
        <v>73</v>
      </c>
      <c r="F17" s="214">
        <v>101.32</v>
      </c>
      <c r="G17" s="253">
        <v>7248.43</v>
      </c>
      <c r="H17" s="302">
        <f t="shared" si="0"/>
        <v>1.5563209732750152E-2</v>
      </c>
    </row>
    <row r="18" spans="1:8" ht="25.5">
      <c r="A18" s="178" t="s">
        <v>11450</v>
      </c>
      <c r="B18" s="333" t="s">
        <v>29</v>
      </c>
      <c r="C18" s="334" t="s">
        <v>7958</v>
      </c>
      <c r="D18" s="336" t="s">
        <v>3709</v>
      </c>
      <c r="E18" s="178" t="s">
        <v>73</v>
      </c>
      <c r="F18" s="214">
        <v>277.26</v>
      </c>
      <c r="G18" s="253">
        <v>7122.81</v>
      </c>
      <c r="H18" s="302">
        <f t="shared" si="0"/>
        <v>1.5293489199251439E-2</v>
      </c>
    </row>
    <row r="19" spans="1:8">
      <c r="A19" s="178" t="s">
        <v>11522</v>
      </c>
      <c r="B19" s="333" t="s">
        <v>31</v>
      </c>
      <c r="C19" s="334" t="s">
        <v>9707</v>
      </c>
      <c r="D19" s="336" t="s">
        <v>11523</v>
      </c>
      <c r="E19" s="178" t="s">
        <v>74</v>
      </c>
      <c r="F19" s="214">
        <v>1</v>
      </c>
      <c r="G19" s="253">
        <v>6592.82</v>
      </c>
      <c r="H19" s="302">
        <f t="shared" si="0"/>
        <v>1.415553994316974E-2</v>
      </c>
    </row>
    <row r="20" spans="1:8" ht="63.75">
      <c r="A20" s="178" t="s">
        <v>8965</v>
      </c>
      <c r="B20" s="333" t="s">
        <v>4001</v>
      </c>
      <c r="C20" s="334">
        <v>20713</v>
      </c>
      <c r="D20" s="335" t="s">
        <v>11529</v>
      </c>
      <c r="E20" s="178" t="s">
        <v>75</v>
      </c>
      <c r="F20" s="214">
        <v>15</v>
      </c>
      <c r="G20" s="253">
        <v>6551.4</v>
      </c>
      <c r="H20" s="302">
        <f t="shared" si="0"/>
        <v>1.4066606457279623E-2</v>
      </c>
    </row>
    <row r="21" spans="1:8" ht="25.5">
      <c r="A21" s="178" t="s">
        <v>9703</v>
      </c>
      <c r="B21" s="333" t="s">
        <v>29</v>
      </c>
      <c r="C21" s="334" t="s">
        <v>5629</v>
      </c>
      <c r="D21" s="335" t="s">
        <v>3365</v>
      </c>
      <c r="E21" s="178" t="s">
        <v>75</v>
      </c>
      <c r="F21" s="214">
        <v>20.76</v>
      </c>
      <c r="G21" s="253">
        <v>5367.08</v>
      </c>
      <c r="H21" s="302">
        <f t="shared" si="0"/>
        <v>1.15237357182795E-2</v>
      </c>
    </row>
    <row r="22" spans="1:8" ht="38.25">
      <c r="A22" s="180" t="s">
        <v>11460</v>
      </c>
      <c r="B22" s="333" t="s">
        <v>29</v>
      </c>
      <c r="C22" s="334" t="s">
        <v>5632</v>
      </c>
      <c r="D22" s="335" t="s">
        <v>11502</v>
      </c>
      <c r="E22" s="178" t="s">
        <v>73</v>
      </c>
      <c r="F22" s="214">
        <v>6.48</v>
      </c>
      <c r="G22" s="253">
        <v>5271.8</v>
      </c>
      <c r="H22" s="302">
        <f t="shared" si="0"/>
        <v>1.1319158641128113E-2</v>
      </c>
    </row>
    <row r="23" spans="1:8" ht="25.5">
      <c r="A23" s="180" t="s">
        <v>11499</v>
      </c>
      <c r="B23" s="333" t="s">
        <v>9109</v>
      </c>
      <c r="C23" s="334">
        <v>97592</v>
      </c>
      <c r="D23" s="336" t="s">
        <v>11498</v>
      </c>
      <c r="E23" s="178" t="s">
        <v>9695</v>
      </c>
      <c r="F23" s="214">
        <v>46</v>
      </c>
      <c r="G23" s="253">
        <v>5077.03</v>
      </c>
      <c r="H23" s="302">
        <f t="shared" si="0"/>
        <v>1.0900965134444907E-2</v>
      </c>
    </row>
    <row r="24" spans="1:8" ht="25.5">
      <c r="A24" s="180" t="s">
        <v>9107</v>
      </c>
      <c r="B24" s="333" t="s">
        <v>29</v>
      </c>
      <c r="C24" s="334" t="s">
        <v>8447</v>
      </c>
      <c r="D24" s="335" t="s">
        <v>8448</v>
      </c>
      <c r="E24" s="178" t="s">
        <v>83</v>
      </c>
      <c r="F24" s="214">
        <v>49.58</v>
      </c>
      <c r="G24" s="253">
        <v>5005.6000000000004</v>
      </c>
      <c r="H24" s="302">
        <f t="shared" si="0"/>
        <v>1.0747596740018758E-2</v>
      </c>
    </row>
    <row r="25" spans="1:8" ht="25.5">
      <c r="A25" s="180" t="s">
        <v>9694</v>
      </c>
      <c r="B25" s="333" t="s">
        <v>31</v>
      </c>
      <c r="C25" s="334" t="s">
        <v>9697</v>
      </c>
      <c r="D25" s="335" t="s">
        <v>11459</v>
      </c>
      <c r="E25" s="178" t="s">
        <v>74</v>
      </c>
      <c r="F25" s="214">
        <v>1</v>
      </c>
      <c r="G25" s="253">
        <v>4751.47</v>
      </c>
      <c r="H25" s="302">
        <f t="shared" si="0"/>
        <v>1.0201950511886073E-2</v>
      </c>
    </row>
    <row r="26" spans="1:8" ht="25.5">
      <c r="A26" s="180" t="s">
        <v>11452</v>
      </c>
      <c r="B26" s="333" t="s">
        <v>29</v>
      </c>
      <c r="C26" s="334" t="s">
        <v>7952</v>
      </c>
      <c r="D26" s="336" t="s">
        <v>2001</v>
      </c>
      <c r="E26" s="178" t="s">
        <v>73</v>
      </c>
      <c r="F26" s="214">
        <v>384.98</v>
      </c>
      <c r="G26" s="253">
        <v>4458.07</v>
      </c>
      <c r="H26" s="302">
        <f t="shared" si="0"/>
        <v>9.5719870942095678E-3</v>
      </c>
    </row>
    <row r="27" spans="1:8" ht="38.25">
      <c r="A27" s="180" t="s">
        <v>9705</v>
      </c>
      <c r="B27" s="333" t="s">
        <v>29</v>
      </c>
      <c r="C27" s="334" t="s">
        <v>6297</v>
      </c>
      <c r="D27" s="335" t="s">
        <v>3423</v>
      </c>
      <c r="E27" s="178" t="s">
        <v>114</v>
      </c>
      <c r="F27" s="214">
        <v>28</v>
      </c>
      <c r="G27" s="253">
        <v>4237.5200000000004</v>
      </c>
      <c r="H27" s="302">
        <f t="shared" si="0"/>
        <v>9.0984409736623549E-3</v>
      </c>
    </row>
    <row r="28" spans="1:8" ht="25.5">
      <c r="A28" s="180" t="s">
        <v>11456</v>
      </c>
      <c r="B28" s="333" t="s">
        <v>9109</v>
      </c>
      <c r="C28" s="334">
        <v>5014</v>
      </c>
      <c r="D28" s="335" t="s">
        <v>11457</v>
      </c>
      <c r="E28" s="178" t="s">
        <v>73</v>
      </c>
      <c r="F28" s="214">
        <v>41.48</v>
      </c>
      <c r="G28" s="253">
        <v>3778.16</v>
      </c>
      <c r="H28" s="302">
        <f t="shared" si="0"/>
        <v>8.1121424203430686E-3</v>
      </c>
    </row>
    <row r="29" spans="1:8" ht="25.5">
      <c r="A29" s="180" t="s">
        <v>8961</v>
      </c>
      <c r="B29" s="333" t="s">
        <v>31</v>
      </c>
      <c r="C29" s="334" t="s">
        <v>9706</v>
      </c>
      <c r="D29" s="335" t="s">
        <v>11519</v>
      </c>
      <c r="E29" s="178" t="s">
        <v>75</v>
      </c>
      <c r="F29" s="214">
        <v>58.96</v>
      </c>
      <c r="G29" s="253">
        <v>3605.99</v>
      </c>
      <c r="H29" s="302">
        <f t="shared" si="0"/>
        <v>7.742473703160507E-3</v>
      </c>
    </row>
    <row r="30" spans="1:8" ht="25.5">
      <c r="A30" s="180" t="s">
        <v>11504</v>
      </c>
      <c r="B30" s="333" t="s">
        <v>29</v>
      </c>
      <c r="C30" s="340" t="s">
        <v>9575</v>
      </c>
      <c r="D30" s="336" t="s">
        <v>9576</v>
      </c>
      <c r="E30" s="178" t="s">
        <v>73</v>
      </c>
      <c r="F30" s="214">
        <v>18.399999999999999</v>
      </c>
      <c r="G30" s="253">
        <v>3530.78</v>
      </c>
      <c r="H30" s="302">
        <f t="shared" si="0"/>
        <v>7.5809892156231875E-3</v>
      </c>
    </row>
    <row r="31" spans="1:8" ht="63.75">
      <c r="A31" s="180" t="s">
        <v>9104</v>
      </c>
      <c r="B31" s="333" t="s">
        <v>29</v>
      </c>
      <c r="C31" s="334" t="s">
        <v>8123</v>
      </c>
      <c r="D31" s="335" t="s">
        <v>3733</v>
      </c>
      <c r="E31" s="178" t="s">
        <v>73</v>
      </c>
      <c r="F31" s="214">
        <v>108.29</v>
      </c>
      <c r="G31" s="253">
        <v>3366.74</v>
      </c>
      <c r="H31" s="302">
        <f t="shared" si="0"/>
        <v>7.2287765399733786E-3</v>
      </c>
    </row>
    <row r="32" spans="1:8" ht="51">
      <c r="A32" s="180" t="s">
        <v>11462</v>
      </c>
      <c r="B32" s="333" t="s">
        <v>29</v>
      </c>
      <c r="C32" s="334" t="s">
        <v>7580</v>
      </c>
      <c r="D32" s="335" t="s">
        <v>11469</v>
      </c>
      <c r="E32" s="178" t="s">
        <v>114</v>
      </c>
      <c r="F32" s="214">
        <v>7</v>
      </c>
      <c r="G32" s="253">
        <v>3260.11</v>
      </c>
      <c r="H32" s="302">
        <f t="shared" si="0"/>
        <v>6.9998297123426857E-3</v>
      </c>
    </row>
    <row r="33" spans="1:8" ht="38.25">
      <c r="A33" s="180" t="s">
        <v>8969</v>
      </c>
      <c r="B33" s="333" t="s">
        <v>29</v>
      </c>
      <c r="C33" s="334" t="s">
        <v>7981</v>
      </c>
      <c r="D33" s="335" t="s">
        <v>3727</v>
      </c>
      <c r="E33" s="178" t="s">
        <v>73</v>
      </c>
      <c r="F33" s="214">
        <v>81.650000000000006</v>
      </c>
      <c r="G33" s="253">
        <v>3130.46</v>
      </c>
      <c r="H33" s="302">
        <f t="shared" si="0"/>
        <v>6.7214563070878853E-3</v>
      </c>
    </row>
    <row r="34" spans="1:8" ht="76.5">
      <c r="A34" s="180" t="s">
        <v>8964</v>
      </c>
      <c r="B34" s="333" t="s">
        <v>29</v>
      </c>
      <c r="C34" s="334" t="s">
        <v>8121</v>
      </c>
      <c r="D34" s="335" t="s">
        <v>3731</v>
      </c>
      <c r="E34" s="178" t="s">
        <v>73</v>
      </c>
      <c r="F34" s="214">
        <v>87.42</v>
      </c>
      <c r="G34" s="253">
        <v>3014.24</v>
      </c>
      <c r="H34" s="302">
        <f t="shared" si="0"/>
        <v>6.4719186506381121E-3</v>
      </c>
    </row>
    <row r="35" spans="1:8" ht="25.5">
      <c r="A35" s="180" t="s">
        <v>11167</v>
      </c>
      <c r="B35" s="333" t="s">
        <v>29</v>
      </c>
      <c r="C35" s="334" t="s">
        <v>7833</v>
      </c>
      <c r="D35" s="336" t="s">
        <v>3697</v>
      </c>
      <c r="E35" s="178" t="s">
        <v>83</v>
      </c>
      <c r="F35" s="214">
        <v>125.29</v>
      </c>
      <c r="G35" s="253">
        <v>2852.85</v>
      </c>
      <c r="H35" s="302">
        <f t="shared" si="0"/>
        <v>6.1253958286244421E-3</v>
      </c>
    </row>
    <row r="36" spans="1:8">
      <c r="A36" s="180" t="s">
        <v>11164</v>
      </c>
      <c r="B36" s="333" t="s">
        <v>9109</v>
      </c>
      <c r="C36" s="334">
        <v>19</v>
      </c>
      <c r="D36" s="335" t="s">
        <v>11166</v>
      </c>
      <c r="E36" s="178" t="s">
        <v>73</v>
      </c>
      <c r="F36" s="214">
        <v>137.19999999999999</v>
      </c>
      <c r="G36" s="253">
        <v>2826.47</v>
      </c>
      <c r="H36" s="302">
        <f t="shared" si="0"/>
        <v>6.0687549460126285E-3</v>
      </c>
    </row>
    <row r="37" spans="1:8" ht="63.75">
      <c r="A37" s="180" t="s">
        <v>32</v>
      </c>
      <c r="B37" s="333" t="s">
        <v>4001</v>
      </c>
      <c r="C37" s="334">
        <v>20355</v>
      </c>
      <c r="D37" s="335" t="s">
        <v>9689</v>
      </c>
      <c r="E37" s="178" t="s">
        <v>1022</v>
      </c>
      <c r="F37" s="214">
        <v>4</v>
      </c>
      <c r="G37" s="253">
        <v>2808.08</v>
      </c>
      <c r="H37" s="302">
        <f t="shared" si="0"/>
        <v>6.0292695088924146E-3</v>
      </c>
    </row>
    <row r="38" spans="1:8" ht="25.5">
      <c r="A38" s="180" t="s">
        <v>11470</v>
      </c>
      <c r="B38" s="333" t="s">
        <v>4001</v>
      </c>
      <c r="C38" s="334">
        <v>170353</v>
      </c>
      <c r="D38" s="335" t="s">
        <v>11533</v>
      </c>
      <c r="E38" s="178" t="s">
        <v>74</v>
      </c>
      <c r="F38" s="214">
        <v>7</v>
      </c>
      <c r="G38" s="253">
        <v>2737.63</v>
      </c>
      <c r="H38" s="302">
        <f t="shared" ref="H38:H69" si="1">G38/$G$102</f>
        <v>5.8780052867543446E-3</v>
      </c>
    </row>
    <row r="39" spans="1:8" ht="38.25">
      <c r="A39" s="180" t="s">
        <v>9714</v>
      </c>
      <c r="B39" s="333" t="s">
        <v>29</v>
      </c>
      <c r="C39" s="341" t="s">
        <v>6369</v>
      </c>
      <c r="D39" s="335" t="s">
        <v>11511</v>
      </c>
      <c r="E39" s="178" t="s">
        <v>75</v>
      </c>
      <c r="F39" s="214">
        <v>51.5</v>
      </c>
      <c r="G39" s="253">
        <v>2570.37</v>
      </c>
      <c r="H39" s="302">
        <f t="shared" si="1"/>
        <v>5.5188789021579851E-3</v>
      </c>
    </row>
    <row r="40" spans="1:8" ht="38.25">
      <c r="A40" s="180" t="s">
        <v>37</v>
      </c>
      <c r="B40" s="333" t="s">
        <v>29</v>
      </c>
      <c r="C40" s="334" t="s">
        <v>8439</v>
      </c>
      <c r="D40" s="335" t="s">
        <v>8440</v>
      </c>
      <c r="E40" s="178" t="s">
        <v>83</v>
      </c>
      <c r="F40" s="214">
        <v>50.6</v>
      </c>
      <c r="G40" s="253">
        <v>2436.39</v>
      </c>
      <c r="H40" s="302">
        <f t="shared" si="1"/>
        <v>5.2312084907731931E-3</v>
      </c>
    </row>
    <row r="41" spans="1:8" ht="15" customHeight="1">
      <c r="A41" s="180" t="s">
        <v>11516</v>
      </c>
      <c r="B41" s="333" t="s">
        <v>29</v>
      </c>
      <c r="C41" s="340" t="s">
        <v>5636</v>
      </c>
      <c r="D41" s="335" t="s">
        <v>3366</v>
      </c>
      <c r="E41" s="178" t="s">
        <v>73</v>
      </c>
      <c r="F41" s="214">
        <v>4.49</v>
      </c>
      <c r="G41" s="253">
        <v>2384.73</v>
      </c>
      <c r="H41" s="302">
        <f t="shared" si="1"/>
        <v>5.1202885515872079E-3</v>
      </c>
    </row>
    <row r="42" spans="1:8" ht="38.25">
      <c r="A42" s="180" t="s">
        <v>9708</v>
      </c>
      <c r="B42" s="333" t="s">
        <v>29</v>
      </c>
      <c r="C42" s="334" t="s">
        <v>6298</v>
      </c>
      <c r="D42" s="335" t="s">
        <v>3424</v>
      </c>
      <c r="E42" s="178" t="s">
        <v>114</v>
      </c>
      <c r="F42" s="214">
        <v>15</v>
      </c>
      <c r="G42" s="253">
        <v>2305.1999999999998</v>
      </c>
      <c r="H42" s="302">
        <f t="shared" si="1"/>
        <v>4.9495285290656931E-3</v>
      </c>
    </row>
    <row r="43" spans="1:8" ht="38.25">
      <c r="A43" s="180" t="s">
        <v>42</v>
      </c>
      <c r="B43" s="333" t="s">
        <v>31</v>
      </c>
      <c r="C43" s="334" t="s">
        <v>9696</v>
      </c>
      <c r="D43" s="335" t="s">
        <v>11458</v>
      </c>
      <c r="E43" s="178" t="s">
        <v>74</v>
      </c>
      <c r="F43" s="214">
        <v>3</v>
      </c>
      <c r="G43" s="253">
        <v>2266.77</v>
      </c>
      <c r="H43" s="302">
        <f t="shared" si="1"/>
        <v>4.8670149157688022E-3</v>
      </c>
    </row>
    <row r="44" spans="1:8" ht="15.75" customHeight="1">
      <c r="A44" s="180" t="s">
        <v>11480</v>
      </c>
      <c r="B44" s="333" t="s">
        <v>4001</v>
      </c>
      <c r="C44" s="334">
        <v>170519</v>
      </c>
      <c r="D44" s="335" t="s">
        <v>11536</v>
      </c>
      <c r="E44" s="178" t="s">
        <v>74</v>
      </c>
      <c r="F44" s="214">
        <v>8</v>
      </c>
      <c r="G44" s="253">
        <v>2195.12</v>
      </c>
      <c r="H44" s="302">
        <f t="shared" si="1"/>
        <v>4.7131741561351227E-3</v>
      </c>
    </row>
    <row r="45" spans="1:8">
      <c r="A45" s="180" t="s">
        <v>28</v>
      </c>
      <c r="B45" s="333" t="s">
        <v>29</v>
      </c>
      <c r="C45" s="334" t="s">
        <v>2814</v>
      </c>
      <c r="D45" s="335" t="s">
        <v>2815</v>
      </c>
      <c r="E45" s="178" t="s">
        <v>73</v>
      </c>
      <c r="F45" s="214">
        <v>6.4</v>
      </c>
      <c r="G45" s="253">
        <v>2061.44</v>
      </c>
      <c r="H45" s="302">
        <f t="shared" si="1"/>
        <v>4.4261478791242344E-3</v>
      </c>
    </row>
    <row r="46" spans="1:8" ht="25.5">
      <c r="A46" s="180" t="s">
        <v>11524</v>
      </c>
      <c r="B46" s="333" t="s">
        <v>4001</v>
      </c>
      <c r="C46" s="334">
        <v>20344</v>
      </c>
      <c r="D46" s="335" t="s">
        <v>9692</v>
      </c>
      <c r="E46" s="178" t="s">
        <v>74</v>
      </c>
      <c r="F46" s="214">
        <v>2</v>
      </c>
      <c r="G46" s="253">
        <v>2016.72</v>
      </c>
      <c r="H46" s="302">
        <f t="shared" si="1"/>
        <v>4.3301289151211897E-3</v>
      </c>
    </row>
    <row r="47" spans="1:8" ht="51">
      <c r="A47" s="180" t="s">
        <v>30</v>
      </c>
      <c r="B47" s="333" t="s">
        <v>29</v>
      </c>
      <c r="C47" s="334" t="s">
        <v>2816</v>
      </c>
      <c r="D47" s="335" t="s">
        <v>2817</v>
      </c>
      <c r="E47" s="178" t="s">
        <v>1938</v>
      </c>
      <c r="F47" s="214">
        <v>4</v>
      </c>
      <c r="G47" s="253">
        <v>2014.32</v>
      </c>
      <c r="H47" s="302">
        <f t="shared" si="1"/>
        <v>4.3249758401299708E-3</v>
      </c>
    </row>
    <row r="48" spans="1:8" ht="63.75">
      <c r="A48" s="180" t="s">
        <v>11473</v>
      </c>
      <c r="B48" s="333" t="s">
        <v>4001</v>
      </c>
      <c r="C48" s="334">
        <v>140714</v>
      </c>
      <c r="D48" s="335" t="s">
        <v>11535</v>
      </c>
      <c r="E48" s="178" t="s">
        <v>74</v>
      </c>
      <c r="F48" s="214">
        <v>3</v>
      </c>
      <c r="G48" s="253">
        <v>1984.98</v>
      </c>
      <c r="H48" s="302">
        <f t="shared" si="1"/>
        <v>4.2619794983623201E-3</v>
      </c>
    </row>
    <row r="49" spans="1:8" ht="38.25">
      <c r="A49" s="180" t="s">
        <v>33</v>
      </c>
      <c r="B49" s="333" t="s">
        <v>4001</v>
      </c>
      <c r="C49" s="334">
        <v>20711</v>
      </c>
      <c r="D49" s="335" t="s">
        <v>9690</v>
      </c>
      <c r="E49" s="178" t="s">
        <v>74</v>
      </c>
      <c r="F49" s="214">
        <v>1</v>
      </c>
      <c r="G49" s="253">
        <v>1826.71</v>
      </c>
      <c r="H49" s="302">
        <f t="shared" si="1"/>
        <v>3.9221556738372352E-3</v>
      </c>
    </row>
    <row r="50" spans="1:8" ht="51">
      <c r="A50" s="180" t="s">
        <v>11464</v>
      </c>
      <c r="B50" s="333" t="s">
        <v>29</v>
      </c>
      <c r="C50" s="334" t="s">
        <v>3613</v>
      </c>
      <c r="D50" s="335" t="s">
        <v>3614</v>
      </c>
      <c r="E50" s="178" t="s">
        <v>114</v>
      </c>
      <c r="F50" s="214">
        <v>3</v>
      </c>
      <c r="G50" s="253">
        <v>1684.95</v>
      </c>
      <c r="H50" s="302">
        <f t="shared" si="1"/>
        <v>3.6177807110225756E-3</v>
      </c>
    </row>
    <row r="51" spans="1:8" ht="38.25">
      <c r="A51" s="180" t="s">
        <v>9683</v>
      </c>
      <c r="B51" s="333" t="s">
        <v>29</v>
      </c>
      <c r="C51" s="334" t="s">
        <v>6339</v>
      </c>
      <c r="D51" s="335" t="s">
        <v>3425</v>
      </c>
      <c r="E51" s="178" t="s">
        <v>75</v>
      </c>
      <c r="F51" s="214">
        <v>85</v>
      </c>
      <c r="G51" s="253">
        <v>1668.55</v>
      </c>
      <c r="H51" s="302">
        <f t="shared" si="1"/>
        <v>3.5825680319159134E-3</v>
      </c>
    </row>
    <row r="52" spans="1:8" ht="25.5">
      <c r="A52" s="180" t="s">
        <v>9713</v>
      </c>
      <c r="B52" s="333" t="s">
        <v>29</v>
      </c>
      <c r="C52" s="334" t="s">
        <v>7960</v>
      </c>
      <c r="D52" s="335" t="s">
        <v>2569</v>
      </c>
      <c r="E52" s="178" t="s">
        <v>73</v>
      </c>
      <c r="F52" s="214">
        <v>108.29</v>
      </c>
      <c r="G52" s="253">
        <v>1585.37</v>
      </c>
      <c r="H52" s="302">
        <f t="shared" si="1"/>
        <v>3.403971041178587E-3</v>
      </c>
    </row>
    <row r="53" spans="1:8" ht="38.25">
      <c r="A53" s="180" t="s">
        <v>9108</v>
      </c>
      <c r="B53" s="333" t="s">
        <v>29</v>
      </c>
      <c r="C53" s="334" t="s">
        <v>5573</v>
      </c>
      <c r="D53" s="335" t="s">
        <v>2521</v>
      </c>
      <c r="E53" s="178" t="s">
        <v>114</v>
      </c>
      <c r="F53" s="214">
        <v>4</v>
      </c>
      <c r="G53" s="253">
        <v>1500.52</v>
      </c>
      <c r="H53" s="302">
        <f t="shared" si="1"/>
        <v>3.2217883690932045E-3</v>
      </c>
    </row>
    <row r="54" spans="1:8" ht="25.5">
      <c r="A54" s="180" t="s">
        <v>11169</v>
      </c>
      <c r="B54" s="333" t="s">
        <v>29</v>
      </c>
      <c r="C54" s="334" t="s">
        <v>7954</v>
      </c>
      <c r="D54" s="335" t="s">
        <v>2002</v>
      </c>
      <c r="E54" s="178" t="s">
        <v>73</v>
      </c>
      <c r="F54" s="214">
        <v>108.29</v>
      </c>
      <c r="G54" s="253">
        <v>1419.68</v>
      </c>
      <c r="H54" s="302">
        <f t="shared" si="1"/>
        <v>3.0482156264723167E-3</v>
      </c>
    </row>
    <row r="55" spans="1:8" ht="38.25">
      <c r="A55" s="180" t="s">
        <v>11163</v>
      </c>
      <c r="B55" s="333" t="s">
        <v>29</v>
      </c>
      <c r="C55" s="334" t="s">
        <v>8455</v>
      </c>
      <c r="D55" s="335" t="s">
        <v>8456</v>
      </c>
      <c r="E55" s="178" t="s">
        <v>73</v>
      </c>
      <c r="F55" s="214">
        <v>127.17</v>
      </c>
      <c r="G55" s="253">
        <v>1279.33</v>
      </c>
      <c r="H55" s="302">
        <f t="shared" si="1"/>
        <v>2.7468680952149982E-3</v>
      </c>
    </row>
    <row r="56" spans="1:8" ht="38.25">
      <c r="A56" s="180" t="s">
        <v>9685</v>
      </c>
      <c r="B56" s="333" t="s">
        <v>29</v>
      </c>
      <c r="C56" s="334" t="s">
        <v>6340</v>
      </c>
      <c r="D56" s="335" t="s">
        <v>3426</v>
      </c>
      <c r="E56" s="178" t="s">
        <v>75</v>
      </c>
      <c r="F56" s="214">
        <v>45</v>
      </c>
      <c r="G56" s="253">
        <v>1233.9000000000001</v>
      </c>
      <c r="H56" s="302">
        <f t="shared" si="1"/>
        <v>2.6493246798603852E-3</v>
      </c>
    </row>
    <row r="57" spans="1:8" ht="25.5">
      <c r="A57" s="180" t="s">
        <v>9711</v>
      </c>
      <c r="B57" s="333" t="s">
        <v>9109</v>
      </c>
      <c r="C57" s="334">
        <v>9818</v>
      </c>
      <c r="D57" s="336" t="s">
        <v>11520</v>
      </c>
      <c r="E57" s="178" t="s">
        <v>75</v>
      </c>
      <c r="F57" s="214">
        <v>80</v>
      </c>
      <c r="G57" s="253">
        <v>1179.3900000000001</v>
      </c>
      <c r="H57" s="302">
        <f t="shared" si="1"/>
        <v>2.5322854641223274E-3</v>
      </c>
    </row>
    <row r="58" spans="1:8" ht="38.25">
      <c r="A58" s="180" t="s">
        <v>44</v>
      </c>
      <c r="B58" s="333" t="s">
        <v>29</v>
      </c>
      <c r="C58" s="334" t="s">
        <v>5572</v>
      </c>
      <c r="D58" s="335" t="s">
        <v>2520</v>
      </c>
      <c r="E58" s="178" t="s">
        <v>114</v>
      </c>
      <c r="F58" s="214">
        <v>3</v>
      </c>
      <c r="G58" s="253">
        <v>1134.96</v>
      </c>
      <c r="H58" s="302">
        <f t="shared" si="1"/>
        <v>2.4368891633473884E-3</v>
      </c>
    </row>
    <row r="59" spans="1:8" ht="25.5">
      <c r="A59" s="180" t="s">
        <v>11496</v>
      </c>
      <c r="B59" s="333" t="s">
        <v>9109</v>
      </c>
      <c r="C59" s="334">
        <v>11950</v>
      </c>
      <c r="D59" s="336" t="s">
        <v>11493</v>
      </c>
      <c r="E59" s="178" t="s">
        <v>9695</v>
      </c>
      <c r="F59" s="214">
        <v>16</v>
      </c>
      <c r="G59" s="253">
        <v>1044.81</v>
      </c>
      <c r="H59" s="302">
        <f t="shared" si="1"/>
        <v>2.2433267839897307E-3</v>
      </c>
    </row>
    <row r="60" spans="1:8" ht="25.5">
      <c r="A60" s="180" t="s">
        <v>9712</v>
      </c>
      <c r="B60" s="333" t="s">
        <v>29</v>
      </c>
      <c r="C60" s="334" t="s">
        <v>8479</v>
      </c>
      <c r="D60" s="335" t="s">
        <v>8480</v>
      </c>
      <c r="E60" s="178" t="s">
        <v>73</v>
      </c>
      <c r="F60" s="214">
        <v>46.37</v>
      </c>
      <c r="G60" s="253">
        <v>1032.6600000000001</v>
      </c>
      <c r="H60" s="302">
        <f t="shared" si="1"/>
        <v>2.2172393418466857E-3</v>
      </c>
    </row>
    <row r="61" spans="1:8" ht="25.5">
      <c r="A61" s="180" t="s">
        <v>11451</v>
      </c>
      <c r="B61" s="333" t="s">
        <v>29</v>
      </c>
      <c r="C61" s="334" t="s">
        <v>7947</v>
      </c>
      <c r="D61" s="336" t="s">
        <v>3707</v>
      </c>
      <c r="E61" s="178" t="s">
        <v>73</v>
      </c>
      <c r="F61" s="214">
        <v>277.26</v>
      </c>
      <c r="G61" s="253">
        <v>1020.32</v>
      </c>
      <c r="H61" s="302">
        <f t="shared" si="1"/>
        <v>2.1907439479335023E-3</v>
      </c>
    </row>
    <row r="62" spans="1:8" ht="38.25">
      <c r="A62" s="180" t="s">
        <v>11492</v>
      </c>
      <c r="B62" s="333" t="s">
        <v>29</v>
      </c>
      <c r="C62" s="334" t="s">
        <v>6069</v>
      </c>
      <c r="D62" s="336" t="s">
        <v>11513</v>
      </c>
      <c r="E62" s="178" t="s">
        <v>75</v>
      </c>
      <c r="F62" s="214">
        <v>200</v>
      </c>
      <c r="G62" s="253">
        <v>998</v>
      </c>
      <c r="H62" s="302">
        <f t="shared" si="1"/>
        <v>2.1428203505151669E-3</v>
      </c>
    </row>
    <row r="63" spans="1:8" ht="25.5">
      <c r="A63" s="180" t="s">
        <v>3998</v>
      </c>
      <c r="B63" s="333" t="s">
        <v>29</v>
      </c>
      <c r="C63" s="334" t="s">
        <v>7675</v>
      </c>
      <c r="D63" s="335" t="s">
        <v>1991</v>
      </c>
      <c r="E63" s="178" t="s">
        <v>75</v>
      </c>
      <c r="F63" s="214">
        <v>85</v>
      </c>
      <c r="G63" s="253">
        <v>991.95</v>
      </c>
      <c r="H63" s="302">
        <f t="shared" si="1"/>
        <v>2.1298303073081361E-3</v>
      </c>
    </row>
    <row r="64" spans="1:8" ht="25.5">
      <c r="A64" s="180" t="s">
        <v>11162</v>
      </c>
      <c r="B64" s="333" t="s">
        <v>29</v>
      </c>
      <c r="C64" s="334" t="s">
        <v>8470</v>
      </c>
      <c r="D64" s="335" t="s">
        <v>8471</v>
      </c>
      <c r="E64" s="178" t="s">
        <v>73</v>
      </c>
      <c r="F64" s="214">
        <v>247.4</v>
      </c>
      <c r="G64" s="253">
        <v>940.12</v>
      </c>
      <c r="H64" s="302">
        <f t="shared" si="1"/>
        <v>2.0185453586436058E-3</v>
      </c>
    </row>
    <row r="65" spans="1:8" ht="38.25">
      <c r="A65" s="180" t="s">
        <v>9702</v>
      </c>
      <c r="B65" s="333" t="s">
        <v>29</v>
      </c>
      <c r="C65" s="334" t="s">
        <v>6368</v>
      </c>
      <c r="D65" s="335" t="s">
        <v>3428</v>
      </c>
      <c r="E65" s="178" t="s">
        <v>75</v>
      </c>
      <c r="F65" s="214">
        <v>24</v>
      </c>
      <c r="G65" s="253">
        <v>935.28</v>
      </c>
      <c r="H65" s="302">
        <f t="shared" si="1"/>
        <v>2.008153324077981E-3</v>
      </c>
    </row>
    <row r="66" spans="1:8">
      <c r="A66" s="180" t="s">
        <v>11468</v>
      </c>
      <c r="B66" s="333" t="s">
        <v>4001</v>
      </c>
      <c r="C66" s="334">
        <v>170220</v>
      </c>
      <c r="D66" s="335" t="s">
        <v>11532</v>
      </c>
      <c r="E66" s="178" t="s">
        <v>73</v>
      </c>
      <c r="F66" s="214">
        <v>2.62</v>
      </c>
      <c r="G66" s="253">
        <v>926.33</v>
      </c>
      <c r="H66" s="302">
        <f t="shared" si="1"/>
        <v>1.9889366485898942E-3</v>
      </c>
    </row>
    <row r="67" spans="1:8" ht="25.5">
      <c r="A67" s="180" t="s">
        <v>11454</v>
      </c>
      <c r="B67" s="333" t="s">
        <v>29</v>
      </c>
      <c r="C67" s="341" t="s">
        <v>7834</v>
      </c>
      <c r="D67" s="335" t="s">
        <v>2557</v>
      </c>
      <c r="E67" s="178" t="s">
        <v>83</v>
      </c>
      <c r="F67" s="214">
        <v>125.29</v>
      </c>
      <c r="G67" s="253">
        <v>839.44</v>
      </c>
      <c r="H67" s="302">
        <f t="shared" si="1"/>
        <v>1.8023738627619757E-3</v>
      </c>
    </row>
    <row r="68" spans="1:8" ht="51">
      <c r="A68" s="180" t="s">
        <v>8963</v>
      </c>
      <c r="B68" s="333" t="s">
        <v>29</v>
      </c>
      <c r="C68" s="334" t="s">
        <v>8076</v>
      </c>
      <c r="D68" s="335" t="s">
        <v>3730</v>
      </c>
      <c r="E68" s="178" t="s">
        <v>73</v>
      </c>
      <c r="F68" s="214">
        <v>202.64</v>
      </c>
      <c r="G68" s="253">
        <v>796.38</v>
      </c>
      <c r="H68" s="302">
        <f t="shared" si="1"/>
        <v>1.7099191089611908E-3</v>
      </c>
    </row>
    <row r="69" spans="1:8" ht="25.5">
      <c r="A69" s="180" t="s">
        <v>11465</v>
      </c>
      <c r="B69" s="333" t="s">
        <v>29</v>
      </c>
      <c r="C69" s="334" t="s">
        <v>7553</v>
      </c>
      <c r="D69" s="335" t="s">
        <v>2529</v>
      </c>
      <c r="E69" s="178" t="s">
        <v>114</v>
      </c>
      <c r="F69" s="214">
        <v>6</v>
      </c>
      <c r="G69" s="253">
        <v>781.68</v>
      </c>
      <c r="H69" s="302">
        <f t="shared" si="1"/>
        <v>1.6783565246399753E-3</v>
      </c>
    </row>
    <row r="70" spans="1:8" ht="38.25">
      <c r="A70" s="180" t="s">
        <v>11463</v>
      </c>
      <c r="B70" s="333" t="s">
        <v>29</v>
      </c>
      <c r="C70" s="342" t="s">
        <v>7598</v>
      </c>
      <c r="D70" s="335" t="s">
        <v>11485</v>
      </c>
      <c r="E70" s="178" t="s">
        <v>114</v>
      </c>
      <c r="F70" s="214">
        <v>1</v>
      </c>
      <c r="G70" s="253">
        <v>738.82</v>
      </c>
      <c r="H70" s="302">
        <f t="shared" ref="H70:H100" si="2">G70/$G$102</f>
        <v>1.5863311937551259E-3</v>
      </c>
    </row>
    <row r="71" spans="1:8" ht="63.75">
      <c r="A71" s="180" t="s">
        <v>34</v>
      </c>
      <c r="B71" s="333" t="s">
        <v>4001</v>
      </c>
      <c r="C71" s="334">
        <v>20712</v>
      </c>
      <c r="D71" s="335" t="s">
        <v>9691</v>
      </c>
      <c r="E71" s="178" t="s">
        <v>75</v>
      </c>
      <c r="F71" s="214">
        <v>20</v>
      </c>
      <c r="G71" s="253">
        <v>722.6</v>
      </c>
      <c r="H71" s="302">
        <f t="shared" si="2"/>
        <v>1.5515049952728051E-3</v>
      </c>
    </row>
    <row r="72" spans="1:8" ht="38.25">
      <c r="A72" s="180" t="s">
        <v>9699</v>
      </c>
      <c r="B72" s="333" t="s">
        <v>29</v>
      </c>
      <c r="C72" s="334" t="s">
        <v>7677</v>
      </c>
      <c r="D72" s="335" t="s">
        <v>2536</v>
      </c>
      <c r="E72" s="178" t="s">
        <v>75</v>
      </c>
      <c r="F72" s="214">
        <v>30</v>
      </c>
      <c r="G72" s="253">
        <v>718.5</v>
      </c>
      <c r="H72" s="302">
        <f t="shared" si="2"/>
        <v>1.5427018254961396E-3</v>
      </c>
    </row>
    <row r="73" spans="1:8">
      <c r="A73" s="180" t="s">
        <v>11172</v>
      </c>
      <c r="B73" s="333" t="s">
        <v>29</v>
      </c>
      <c r="C73" s="334" t="s">
        <v>5466</v>
      </c>
      <c r="D73" s="335" t="s">
        <v>3308</v>
      </c>
      <c r="E73" s="178" t="s">
        <v>73</v>
      </c>
      <c r="F73" s="214">
        <v>74.099999999999994</v>
      </c>
      <c r="G73" s="253">
        <v>710.62</v>
      </c>
      <c r="H73" s="302">
        <f t="shared" si="2"/>
        <v>1.5257825626083044E-3</v>
      </c>
    </row>
    <row r="74" spans="1:8" ht="25.5">
      <c r="A74" s="180" t="s">
        <v>11472</v>
      </c>
      <c r="B74" s="333" t="s">
        <v>4001</v>
      </c>
      <c r="C74" s="334">
        <v>170354</v>
      </c>
      <c r="D74" s="335" t="s">
        <v>11534</v>
      </c>
      <c r="E74" s="178" t="s">
        <v>74</v>
      </c>
      <c r="F74" s="214">
        <v>1</v>
      </c>
      <c r="G74" s="253">
        <v>630.21</v>
      </c>
      <c r="H74" s="302">
        <f t="shared" si="2"/>
        <v>1.3531330792566766E-3</v>
      </c>
    </row>
    <row r="75" spans="1:8" ht="25.5">
      <c r="A75" s="180" t="s">
        <v>11501</v>
      </c>
      <c r="B75" s="333" t="s">
        <v>4001</v>
      </c>
      <c r="C75" s="334">
        <v>140710</v>
      </c>
      <c r="D75" s="335" t="s">
        <v>11531</v>
      </c>
      <c r="E75" s="178" t="s">
        <v>74</v>
      </c>
      <c r="F75" s="214">
        <v>4</v>
      </c>
      <c r="G75" s="253">
        <v>618.64</v>
      </c>
      <c r="H75" s="302">
        <f t="shared" si="2"/>
        <v>1.3282909635698424E-3</v>
      </c>
    </row>
    <row r="76" spans="1:8">
      <c r="A76" s="180" t="s">
        <v>11483</v>
      </c>
      <c r="B76" s="333" t="s">
        <v>9109</v>
      </c>
      <c r="C76" s="334">
        <v>2034</v>
      </c>
      <c r="D76" s="336" t="s">
        <v>11484</v>
      </c>
      <c r="E76" s="178" t="s">
        <v>74</v>
      </c>
      <c r="F76" s="214">
        <v>4</v>
      </c>
      <c r="G76" s="253">
        <v>596.17999999999995</v>
      </c>
      <c r="H76" s="302">
        <f t="shared" si="2"/>
        <v>1.2800667701103527E-3</v>
      </c>
    </row>
    <row r="77" spans="1:8" ht="25.5">
      <c r="A77" s="180" t="s">
        <v>11461</v>
      </c>
      <c r="B77" s="333" t="s">
        <v>4001</v>
      </c>
      <c r="C77" s="334">
        <v>140711</v>
      </c>
      <c r="D77" s="335" t="s">
        <v>11530</v>
      </c>
      <c r="E77" s="178" t="s">
        <v>74</v>
      </c>
      <c r="F77" s="214">
        <v>7</v>
      </c>
      <c r="G77" s="253">
        <v>579.80999999999995</v>
      </c>
      <c r="H77" s="302">
        <f t="shared" si="2"/>
        <v>1.2449185044410809E-3</v>
      </c>
    </row>
    <row r="78" spans="1:8" ht="38.25">
      <c r="A78" s="180" t="s">
        <v>9701</v>
      </c>
      <c r="B78" s="333" t="s">
        <v>29</v>
      </c>
      <c r="C78" s="334" t="s">
        <v>6366</v>
      </c>
      <c r="D78" s="335" t="s">
        <v>3427</v>
      </c>
      <c r="E78" s="178" t="s">
        <v>75</v>
      </c>
      <c r="F78" s="214">
        <v>30.29</v>
      </c>
      <c r="G78" s="253">
        <v>537.34</v>
      </c>
      <c r="H78" s="302">
        <f t="shared" si="2"/>
        <v>1.1537305482423044E-3</v>
      </c>
    </row>
    <row r="79" spans="1:8" ht="25.5">
      <c r="A79" s="180" t="s">
        <v>9700</v>
      </c>
      <c r="B79" s="333" t="s">
        <v>29</v>
      </c>
      <c r="C79" s="334" t="s">
        <v>7678</v>
      </c>
      <c r="D79" s="335" t="s">
        <v>2537</v>
      </c>
      <c r="E79" s="178" t="s">
        <v>75</v>
      </c>
      <c r="F79" s="214">
        <v>20</v>
      </c>
      <c r="G79" s="253">
        <v>520</v>
      </c>
      <c r="H79" s="302">
        <f t="shared" si="2"/>
        <v>1.1164995814307481E-3</v>
      </c>
    </row>
    <row r="80" spans="1:8" ht="25.5">
      <c r="A80" s="180" t="s">
        <v>11173</v>
      </c>
      <c r="B80" s="333" t="s">
        <v>9109</v>
      </c>
      <c r="C80" s="334">
        <v>9415</v>
      </c>
      <c r="D80" s="335" t="s">
        <v>11174</v>
      </c>
      <c r="E80" s="178" t="s">
        <v>75</v>
      </c>
      <c r="F80" s="214">
        <v>74.099999999999994</v>
      </c>
      <c r="G80" s="253">
        <v>516.41</v>
      </c>
      <c r="H80" s="302">
        <f t="shared" si="2"/>
        <v>1.1087914400897167E-3</v>
      </c>
    </row>
    <row r="81" spans="1:8" ht="38.25">
      <c r="A81" s="180" t="s">
        <v>11490</v>
      </c>
      <c r="B81" s="333" t="s">
        <v>29</v>
      </c>
      <c r="C81" s="334" t="s">
        <v>6064</v>
      </c>
      <c r="D81" s="336" t="s">
        <v>11517</v>
      </c>
      <c r="E81" s="178" t="s">
        <v>75</v>
      </c>
      <c r="F81" s="214">
        <v>180</v>
      </c>
      <c r="G81" s="253">
        <v>482.4</v>
      </c>
      <c r="H81" s="302">
        <f t="shared" si="2"/>
        <v>1.0357680732349863E-3</v>
      </c>
    </row>
    <row r="82" spans="1:8" ht="25.5">
      <c r="A82" s="180" t="s">
        <v>11510</v>
      </c>
      <c r="B82" s="333" t="s">
        <v>9109</v>
      </c>
      <c r="C82" s="334">
        <v>12131</v>
      </c>
      <c r="D82" s="335" t="s">
        <v>11506</v>
      </c>
      <c r="E82" s="178" t="s">
        <v>74</v>
      </c>
      <c r="F82" s="214">
        <v>1</v>
      </c>
      <c r="G82" s="253">
        <v>462.21</v>
      </c>
      <c r="H82" s="302">
        <f t="shared" si="2"/>
        <v>9.9241782987135783E-4</v>
      </c>
    </row>
    <row r="83" spans="1:8" ht="25.5">
      <c r="A83" s="180" t="s">
        <v>11482</v>
      </c>
      <c r="B83" s="333" t="s">
        <v>29</v>
      </c>
      <c r="C83" s="334" t="s">
        <v>7602</v>
      </c>
      <c r="D83" s="335" t="s">
        <v>11481</v>
      </c>
      <c r="E83" s="178" t="s">
        <v>114</v>
      </c>
      <c r="F83" s="214">
        <v>8</v>
      </c>
      <c r="G83" s="253">
        <v>449.6</v>
      </c>
      <c r="H83" s="302">
        <f t="shared" si="2"/>
        <v>9.6534271502166232E-4</v>
      </c>
    </row>
    <row r="84" spans="1:8" ht="38.25">
      <c r="A84" s="180" t="s">
        <v>11491</v>
      </c>
      <c r="B84" s="333" t="s">
        <v>29</v>
      </c>
      <c r="C84" s="341" t="s">
        <v>6066</v>
      </c>
      <c r="D84" s="336" t="s">
        <v>11512</v>
      </c>
      <c r="E84" s="178" t="s">
        <v>75</v>
      </c>
      <c r="F84" s="214">
        <v>120</v>
      </c>
      <c r="G84" s="253">
        <v>428.4</v>
      </c>
      <c r="H84" s="302">
        <f t="shared" si="2"/>
        <v>9.1982388593256251E-4</v>
      </c>
    </row>
    <row r="85" spans="1:8" ht="25.5">
      <c r="A85" s="180" t="s">
        <v>11509</v>
      </c>
      <c r="B85" s="333" t="s">
        <v>9109</v>
      </c>
      <c r="C85" s="334">
        <v>12122</v>
      </c>
      <c r="D85" s="335" t="s">
        <v>11505</v>
      </c>
      <c r="E85" s="178" t="s">
        <v>74</v>
      </c>
      <c r="F85" s="214">
        <v>3</v>
      </c>
      <c r="G85" s="253">
        <v>420.29</v>
      </c>
      <c r="H85" s="302">
        <f t="shared" si="2"/>
        <v>9.0241078669140232E-4</v>
      </c>
    </row>
    <row r="86" spans="1:8" ht="25.5">
      <c r="A86" s="180" t="s">
        <v>11170</v>
      </c>
      <c r="B86" s="333" t="s">
        <v>29</v>
      </c>
      <c r="C86" s="334" t="s">
        <v>9585</v>
      </c>
      <c r="D86" s="335" t="s">
        <v>9586</v>
      </c>
      <c r="E86" s="178" t="s">
        <v>75</v>
      </c>
      <c r="F86" s="214">
        <v>7.5</v>
      </c>
      <c r="G86" s="253">
        <v>399.98</v>
      </c>
      <c r="H86" s="302">
        <f t="shared" si="2"/>
        <v>8.5880288957821283E-4</v>
      </c>
    </row>
    <row r="87" spans="1:8" ht="25.5">
      <c r="A87" s="180" t="s">
        <v>11500</v>
      </c>
      <c r="B87" s="333" t="s">
        <v>9109</v>
      </c>
      <c r="C87" s="334" t="s">
        <v>11508</v>
      </c>
      <c r="D87" s="335" t="s">
        <v>11507</v>
      </c>
      <c r="E87" s="178" t="s">
        <v>74</v>
      </c>
      <c r="F87" s="214">
        <v>2</v>
      </c>
      <c r="G87" s="253">
        <v>395.33</v>
      </c>
      <c r="H87" s="302">
        <f t="shared" si="2"/>
        <v>8.4881880678272634E-4</v>
      </c>
    </row>
    <row r="88" spans="1:8" ht="38.25">
      <c r="A88" s="180" t="s">
        <v>43</v>
      </c>
      <c r="B88" s="333" t="s">
        <v>29</v>
      </c>
      <c r="C88" s="334" t="s">
        <v>5571</v>
      </c>
      <c r="D88" s="335" t="s">
        <v>2519</v>
      </c>
      <c r="E88" s="178" t="s">
        <v>114</v>
      </c>
      <c r="F88" s="214">
        <v>1</v>
      </c>
      <c r="G88" s="253">
        <v>352.73</v>
      </c>
      <c r="H88" s="302">
        <f t="shared" si="2"/>
        <v>7.5735172568859198E-4</v>
      </c>
    </row>
    <row r="89" spans="1:8" ht="51">
      <c r="A89" s="180" t="s">
        <v>46</v>
      </c>
      <c r="B89" s="333" t="s">
        <v>29</v>
      </c>
      <c r="C89" s="334" t="s">
        <v>3725</v>
      </c>
      <c r="D89" s="335" t="s">
        <v>3726</v>
      </c>
      <c r="E89" s="178" t="s">
        <v>73</v>
      </c>
      <c r="F89" s="214">
        <v>16.53</v>
      </c>
      <c r="G89" s="253">
        <v>333.41</v>
      </c>
      <c r="H89" s="302">
        <f t="shared" si="2"/>
        <v>7.1586947200928035E-4</v>
      </c>
    </row>
    <row r="90" spans="1:8" ht="38.25">
      <c r="A90" s="180" t="s">
        <v>11479</v>
      </c>
      <c r="B90" s="333" t="s">
        <v>29</v>
      </c>
      <c r="C90" s="334" t="s">
        <v>7605</v>
      </c>
      <c r="D90" s="335" t="s">
        <v>3616</v>
      </c>
      <c r="E90" s="178" t="s">
        <v>114</v>
      </c>
      <c r="F90" s="214">
        <v>5</v>
      </c>
      <c r="G90" s="253">
        <v>290.75</v>
      </c>
      <c r="H90" s="302">
        <f t="shared" si="2"/>
        <v>6.2427356404036547E-4</v>
      </c>
    </row>
    <row r="91" spans="1:8" ht="38.25">
      <c r="A91" s="180" t="s">
        <v>9710</v>
      </c>
      <c r="B91" s="333" t="s">
        <v>29</v>
      </c>
      <c r="C91" s="334" t="s">
        <v>6525</v>
      </c>
      <c r="D91" s="335" t="s">
        <v>3478</v>
      </c>
      <c r="E91" s="178" t="s">
        <v>114</v>
      </c>
      <c r="F91" s="214">
        <v>20</v>
      </c>
      <c r="G91" s="253">
        <v>276.2</v>
      </c>
      <c r="H91" s="302">
        <f t="shared" si="2"/>
        <v>5.9303304690610126E-4</v>
      </c>
    </row>
    <row r="92" spans="1:8" ht="25.5">
      <c r="A92" s="180" t="s">
        <v>11168</v>
      </c>
      <c r="B92" s="333" t="s">
        <v>29</v>
      </c>
      <c r="C92" s="334" t="s">
        <v>7950</v>
      </c>
      <c r="D92" s="335" t="s">
        <v>3708</v>
      </c>
      <c r="E92" s="178" t="s">
        <v>73</v>
      </c>
      <c r="F92" s="214">
        <v>108.29</v>
      </c>
      <c r="G92" s="253">
        <v>276.14</v>
      </c>
      <c r="H92" s="302">
        <f t="shared" si="2"/>
        <v>5.9290422003132075E-4</v>
      </c>
    </row>
    <row r="93" spans="1:8" ht="25.5">
      <c r="A93" s="180" t="s">
        <v>11449</v>
      </c>
      <c r="B93" s="333" t="s">
        <v>29</v>
      </c>
      <c r="C93" s="334" t="s">
        <v>8246</v>
      </c>
      <c r="D93" s="336" t="s">
        <v>3775</v>
      </c>
      <c r="E93" s="178" t="s">
        <v>75</v>
      </c>
      <c r="F93" s="214">
        <v>95.86</v>
      </c>
      <c r="G93" s="253">
        <v>270.33</v>
      </c>
      <c r="H93" s="302">
        <f t="shared" si="2"/>
        <v>5.8042948432341182E-4</v>
      </c>
    </row>
    <row r="94" spans="1:8">
      <c r="A94" s="180" t="s">
        <v>11165</v>
      </c>
      <c r="B94" s="333" t="s">
        <v>9109</v>
      </c>
      <c r="C94" s="334">
        <v>32</v>
      </c>
      <c r="D94" s="335" t="s">
        <v>11455</v>
      </c>
      <c r="E94" s="178" t="s">
        <v>73</v>
      </c>
      <c r="F94" s="214">
        <v>53.28</v>
      </c>
      <c r="G94" s="253">
        <v>246.18</v>
      </c>
      <c r="H94" s="302">
        <f t="shared" si="2"/>
        <v>5.2857666722427236E-4</v>
      </c>
    </row>
    <row r="95" spans="1:8" ht="63.75">
      <c r="A95" s="180" t="s">
        <v>11466</v>
      </c>
      <c r="B95" s="333" t="s">
        <v>29</v>
      </c>
      <c r="C95" s="340" t="s">
        <v>7591</v>
      </c>
      <c r="D95" s="335" t="s">
        <v>11471</v>
      </c>
      <c r="E95" s="178" t="s">
        <v>114</v>
      </c>
      <c r="F95" s="214">
        <v>1</v>
      </c>
      <c r="G95" s="253">
        <v>199.36</v>
      </c>
      <c r="H95" s="302">
        <f t="shared" si="2"/>
        <v>4.2804876260391149E-4</v>
      </c>
    </row>
    <row r="96" spans="1:8" ht="25.5">
      <c r="A96" s="180" t="s">
        <v>9686</v>
      </c>
      <c r="B96" s="333" t="s">
        <v>29</v>
      </c>
      <c r="C96" s="334" t="s">
        <v>7611</v>
      </c>
      <c r="D96" s="335" t="s">
        <v>11474</v>
      </c>
      <c r="E96" s="178" t="s">
        <v>114</v>
      </c>
      <c r="F96" s="214">
        <v>4</v>
      </c>
      <c r="G96" s="253">
        <v>152.63999999999999</v>
      </c>
      <c r="H96" s="302">
        <f t="shared" si="2"/>
        <v>3.2773556944151809E-4</v>
      </c>
    </row>
    <row r="97" spans="1:8" ht="25.5">
      <c r="A97" s="180" t="s">
        <v>11487</v>
      </c>
      <c r="B97" s="333" t="s">
        <v>31</v>
      </c>
      <c r="C97" s="334" t="s">
        <v>9698</v>
      </c>
      <c r="D97" s="335" t="s">
        <v>11488</v>
      </c>
      <c r="E97" s="178" t="s">
        <v>75</v>
      </c>
      <c r="F97" s="214">
        <v>4.83</v>
      </c>
      <c r="G97" s="253">
        <v>127.51</v>
      </c>
      <c r="H97" s="302">
        <f t="shared" si="2"/>
        <v>2.7377858005429753E-4</v>
      </c>
    </row>
    <row r="98" spans="1:8" ht="38.25">
      <c r="A98" s="180" t="s">
        <v>11486</v>
      </c>
      <c r="B98" s="333" t="s">
        <v>29</v>
      </c>
      <c r="C98" s="334" t="s">
        <v>9328</v>
      </c>
      <c r="D98" s="335" t="s">
        <v>9329</v>
      </c>
      <c r="E98" s="178" t="s">
        <v>114</v>
      </c>
      <c r="F98" s="214">
        <v>11</v>
      </c>
      <c r="G98" s="253">
        <v>100.43</v>
      </c>
      <c r="H98" s="302">
        <f t="shared" si="2"/>
        <v>2.1563471723671165E-4</v>
      </c>
    </row>
    <row r="99" spans="1:8" ht="25.5">
      <c r="A99" s="180" t="s">
        <v>11475</v>
      </c>
      <c r="B99" s="333" t="s">
        <v>29</v>
      </c>
      <c r="C99" s="334" t="s">
        <v>6556</v>
      </c>
      <c r="D99" s="335" t="s">
        <v>11476</v>
      </c>
      <c r="E99" s="178" t="s">
        <v>114</v>
      </c>
      <c r="F99" s="214">
        <v>10</v>
      </c>
      <c r="G99" s="253">
        <v>90.6</v>
      </c>
      <c r="H99" s="302">
        <f t="shared" si="2"/>
        <v>1.9452858091851112E-4</v>
      </c>
    </row>
    <row r="100" spans="1:8" ht="25.5">
      <c r="A100" s="178" t="s">
        <v>11477</v>
      </c>
      <c r="B100" s="333" t="s">
        <v>29</v>
      </c>
      <c r="C100" s="334" t="s">
        <v>6558</v>
      </c>
      <c r="D100" s="335" t="s">
        <v>11478</v>
      </c>
      <c r="E100" s="178" t="s">
        <v>114</v>
      </c>
      <c r="F100" s="214">
        <v>5</v>
      </c>
      <c r="G100" s="253">
        <v>54.35</v>
      </c>
      <c r="H100" s="302">
        <f t="shared" si="2"/>
        <v>1.1669567740530994E-4</v>
      </c>
    </row>
    <row r="101" spans="1:8">
      <c r="A101" s="864"/>
      <c r="B101" s="865"/>
      <c r="C101" s="865"/>
      <c r="D101" s="865"/>
      <c r="E101" s="865"/>
      <c r="F101" s="865"/>
      <c r="G101" s="865"/>
      <c r="H101" s="866"/>
    </row>
    <row r="102" spans="1:8" ht="15" customHeight="1">
      <c r="A102" s="859" t="s">
        <v>4000</v>
      </c>
      <c r="B102" s="860"/>
      <c r="C102" s="860"/>
      <c r="D102" s="860"/>
      <c r="E102" s="860"/>
      <c r="F102" s="861"/>
      <c r="G102" s="255">
        <v>465741.33</v>
      </c>
      <c r="H102" s="301">
        <f>SUM(H6:H100)</f>
        <v>1.0040318517577129</v>
      </c>
    </row>
    <row r="103" spans="1:8">
      <c r="A103" s="183"/>
      <c r="B103" s="183"/>
      <c r="C103" s="183"/>
      <c r="D103" s="183"/>
      <c r="E103" s="183"/>
      <c r="F103" s="183"/>
      <c r="G103" s="256"/>
      <c r="H103" s="257"/>
    </row>
    <row r="104" spans="1:8">
      <c r="A104" s="867" t="s">
        <v>3991</v>
      </c>
      <c r="B104" s="867"/>
      <c r="C104" s="867"/>
      <c r="D104" s="867"/>
      <c r="E104" s="867"/>
      <c r="F104" s="867"/>
      <c r="G104" s="867"/>
      <c r="H104" s="867"/>
    </row>
    <row r="105" spans="1:8" ht="15.75">
      <c r="A105" s="858" t="s">
        <v>9105</v>
      </c>
      <c r="B105" s="858"/>
      <c r="C105" s="858"/>
      <c r="D105" s="858"/>
      <c r="E105" s="858"/>
      <c r="F105" s="858"/>
      <c r="G105" s="858"/>
      <c r="H105" s="858"/>
    </row>
    <row r="106" spans="1:8" ht="15.75">
      <c r="A106" s="858" t="s">
        <v>9106</v>
      </c>
      <c r="B106" s="858"/>
      <c r="C106" s="858"/>
      <c r="D106" s="858"/>
      <c r="E106" s="858"/>
      <c r="F106" s="858"/>
      <c r="G106" s="858"/>
      <c r="H106" s="858"/>
    </row>
    <row r="107" spans="1:8" ht="15.75">
      <c r="A107" s="858"/>
      <c r="B107" s="858"/>
      <c r="C107" s="858"/>
      <c r="D107" s="858"/>
      <c r="E107" s="858"/>
      <c r="F107" s="858"/>
      <c r="G107" s="858"/>
      <c r="H107" s="858"/>
    </row>
    <row r="108" spans="1:8" ht="15.75">
      <c r="A108" s="184"/>
      <c r="B108" s="184"/>
      <c r="C108" s="184"/>
      <c r="D108" s="184"/>
      <c r="E108" s="184"/>
      <c r="F108" s="184"/>
      <c r="G108" s="258"/>
      <c r="H108" s="258"/>
    </row>
    <row r="109" spans="1:8">
      <c r="A109" s="182"/>
      <c r="B109" s="182"/>
      <c r="C109" s="182"/>
      <c r="D109" s="182"/>
      <c r="E109" s="182"/>
      <c r="F109" s="182"/>
      <c r="G109" s="259"/>
      <c r="H109" s="260"/>
    </row>
    <row r="111" spans="1:8">
      <c r="H111" s="322"/>
    </row>
  </sheetData>
  <sortState ref="A6:H100">
    <sortCondition descending="1" ref="G6:G100"/>
  </sortState>
  <mergeCells count="11">
    <mergeCell ref="A1:H1"/>
    <mergeCell ref="G2:H2"/>
    <mergeCell ref="G3:H3"/>
    <mergeCell ref="A4:H4"/>
    <mergeCell ref="A107:H107"/>
    <mergeCell ref="A102:F102"/>
    <mergeCell ref="C2:F3"/>
    <mergeCell ref="A101:H101"/>
    <mergeCell ref="A104:H104"/>
    <mergeCell ref="A105:H105"/>
    <mergeCell ref="A106:H106"/>
  </mergeCells>
  <printOptions horizontalCentered="1"/>
  <pageMargins left="0.51181102362204722" right="0.51181102362204722" top="0.78740157480314965" bottom="0.78740157480314965" header="0.31496062992125984" footer="0.31496062992125984"/>
  <pageSetup paperSize="9" scale="60"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view="pageBreakPreview" zoomScaleSheetLayoutView="100" workbookViewId="0">
      <selection activeCell="E20" sqref="E20"/>
    </sheetView>
  </sheetViews>
  <sheetFormatPr defaultRowHeight="15" customHeight="1"/>
  <cols>
    <col min="1" max="1" width="5.7109375" style="19" customWidth="1"/>
    <col min="2" max="2" width="68" style="15" bestFit="1" customWidth="1"/>
    <col min="3" max="3" width="11.28515625" style="19" bestFit="1" customWidth="1"/>
  </cols>
  <sheetData>
    <row r="1" spans="1:7" s="59" customFormat="1" ht="15" customHeight="1">
      <c r="A1" s="78"/>
      <c r="B1" s="79"/>
      <c r="C1" s="80"/>
      <c r="D1" s="60"/>
      <c r="E1" s="60"/>
      <c r="F1" s="61"/>
      <c r="G1" s="61"/>
    </row>
    <row r="2" spans="1:7" s="59" customFormat="1" ht="38.25" customHeight="1">
      <c r="A2" s="876">
        <f>GLOBAL!A1</f>
        <v>0</v>
      </c>
      <c r="B2" s="877"/>
      <c r="C2" s="878"/>
      <c r="D2" s="61"/>
      <c r="E2" s="61"/>
      <c r="F2" s="61"/>
      <c r="G2" s="61"/>
    </row>
    <row r="3" spans="1:7" s="59" customFormat="1">
      <c r="A3" s="879">
        <f>GLOBAL!A2</f>
        <v>0</v>
      </c>
      <c r="B3" s="880"/>
      <c r="C3" s="881"/>
      <c r="D3" s="62"/>
      <c r="E3" s="62"/>
      <c r="F3" s="62"/>
      <c r="G3" s="62"/>
    </row>
    <row r="4" spans="1:7" s="59" customFormat="1" ht="12.75" customHeight="1">
      <c r="A4" s="882">
        <f>GLOBAL!C3</f>
        <v>0</v>
      </c>
      <c r="B4" s="883"/>
      <c r="C4" s="884"/>
      <c r="D4" s="63"/>
      <c r="E4" s="63"/>
      <c r="F4" s="63"/>
      <c r="G4" s="63"/>
    </row>
    <row r="5" spans="1:7" s="59" customFormat="1" ht="9.75" customHeight="1">
      <c r="A5" s="81"/>
      <c r="B5" s="82"/>
      <c r="C5" s="83"/>
      <c r="D5" s="64"/>
      <c r="E5" s="64"/>
      <c r="F5" s="64"/>
      <c r="G5" s="64"/>
    </row>
    <row r="6" spans="1:7" s="59" customFormat="1" ht="18.75" customHeight="1">
      <c r="A6" s="885" t="s">
        <v>118</v>
      </c>
      <c r="B6" s="886"/>
      <c r="C6" s="887"/>
      <c r="D6" s="65"/>
      <c r="E6" s="65"/>
      <c r="F6" s="65"/>
      <c r="G6" s="65"/>
    </row>
    <row r="7" spans="1:7" ht="15" customHeight="1">
      <c r="A7" s="84"/>
      <c r="B7" s="85"/>
      <c r="C7" s="86"/>
    </row>
    <row r="8" spans="1:7" ht="15" customHeight="1">
      <c r="A8" s="872" t="s">
        <v>119</v>
      </c>
      <c r="B8" s="873"/>
      <c r="C8" s="868" t="s">
        <v>2068</v>
      </c>
    </row>
    <row r="9" spans="1:7" ht="15" customHeight="1">
      <c r="A9" s="874"/>
      <c r="B9" s="875"/>
      <c r="C9" s="869"/>
    </row>
    <row r="10" spans="1:7" ht="15" customHeight="1">
      <c r="A10" s="16" t="s">
        <v>120</v>
      </c>
      <c r="B10" s="66" t="s">
        <v>121</v>
      </c>
      <c r="C10" s="67">
        <v>0</v>
      </c>
    </row>
    <row r="11" spans="1:7" ht="15" customHeight="1">
      <c r="A11" s="16" t="s">
        <v>122</v>
      </c>
      <c r="B11" s="66" t="s">
        <v>123</v>
      </c>
      <c r="C11" s="67">
        <v>8</v>
      </c>
    </row>
    <row r="12" spans="1:7" ht="15" customHeight="1">
      <c r="A12" s="16" t="s">
        <v>124</v>
      </c>
      <c r="B12" s="66" t="s">
        <v>125</v>
      </c>
      <c r="C12" s="67">
        <v>1.5</v>
      </c>
    </row>
    <row r="13" spans="1:7" ht="15" customHeight="1">
      <c r="A13" s="16" t="s">
        <v>126</v>
      </c>
      <c r="B13" s="66" t="s">
        <v>127</v>
      </c>
      <c r="C13" s="67">
        <v>1</v>
      </c>
    </row>
    <row r="14" spans="1:7" ht="15" customHeight="1">
      <c r="A14" s="16" t="s">
        <v>128</v>
      </c>
      <c r="B14" s="66" t="s">
        <v>129</v>
      </c>
      <c r="C14" s="67">
        <v>0.6</v>
      </c>
    </row>
    <row r="15" spans="1:7" ht="15" customHeight="1">
      <c r="A15" s="16" t="s">
        <v>130</v>
      </c>
      <c r="B15" s="66" t="s">
        <v>131</v>
      </c>
      <c r="C15" s="67">
        <v>0.2</v>
      </c>
    </row>
    <row r="16" spans="1:7" ht="15" customHeight="1">
      <c r="A16" s="16" t="s">
        <v>132</v>
      </c>
      <c r="B16" s="66" t="s">
        <v>133</v>
      </c>
      <c r="C16" s="67">
        <v>2.5</v>
      </c>
    </row>
    <row r="17" spans="1:3" ht="15" customHeight="1">
      <c r="A17" s="16" t="s">
        <v>134</v>
      </c>
      <c r="B17" s="66" t="s">
        <v>135</v>
      </c>
      <c r="C17" s="67">
        <v>3</v>
      </c>
    </row>
    <row r="18" spans="1:3" ht="15" customHeight="1">
      <c r="A18" s="16" t="s">
        <v>136</v>
      </c>
      <c r="B18" s="66" t="s">
        <v>137</v>
      </c>
      <c r="C18" s="67">
        <v>1</v>
      </c>
    </row>
    <row r="19" spans="1:3" ht="15" customHeight="1">
      <c r="A19" s="870" t="s">
        <v>138</v>
      </c>
      <c r="B19" s="871"/>
      <c r="C19" s="68">
        <f>SUM(C10:C18)/100</f>
        <v>0.17799999999999996</v>
      </c>
    </row>
    <row r="21" spans="1:3" ht="15" customHeight="1">
      <c r="A21" s="872" t="s">
        <v>139</v>
      </c>
      <c r="B21" s="873"/>
      <c r="C21" s="868" t="s">
        <v>2068</v>
      </c>
    </row>
    <row r="22" spans="1:3" ht="15" customHeight="1">
      <c r="A22" s="874"/>
      <c r="B22" s="875"/>
      <c r="C22" s="869"/>
    </row>
    <row r="23" spans="1:3" ht="15" customHeight="1">
      <c r="A23" s="16" t="s">
        <v>140</v>
      </c>
      <c r="B23" s="66" t="s">
        <v>141</v>
      </c>
      <c r="C23" s="67">
        <v>17.940000000000001</v>
      </c>
    </row>
    <row r="24" spans="1:3" ht="15" customHeight="1">
      <c r="A24" s="16" t="s">
        <v>142</v>
      </c>
      <c r="B24" s="66" t="s">
        <v>143</v>
      </c>
      <c r="C24" s="67">
        <v>4.32</v>
      </c>
    </row>
    <row r="25" spans="1:3" ht="15" customHeight="1">
      <c r="A25" s="16" t="s">
        <v>144</v>
      </c>
      <c r="B25" s="66" t="s">
        <v>145</v>
      </c>
      <c r="C25" s="67">
        <v>0.92</v>
      </c>
    </row>
    <row r="26" spans="1:3" ht="15" customHeight="1">
      <c r="A26" s="16" t="s">
        <v>146</v>
      </c>
      <c r="B26" s="66" t="s">
        <v>147</v>
      </c>
      <c r="C26" s="67">
        <v>7.0000000000000007E-2</v>
      </c>
    </row>
    <row r="27" spans="1:3" ht="15" customHeight="1">
      <c r="A27" s="16" t="s">
        <v>148</v>
      </c>
      <c r="B27" s="66" t="s">
        <v>149</v>
      </c>
      <c r="C27" s="67">
        <v>0.73</v>
      </c>
    </row>
    <row r="28" spans="1:3" ht="15" customHeight="1">
      <c r="A28" s="16" t="s">
        <v>150</v>
      </c>
      <c r="B28" s="66" t="s">
        <v>151</v>
      </c>
      <c r="C28" s="67">
        <v>10.98</v>
      </c>
    </row>
    <row r="29" spans="1:3" ht="15" customHeight="1">
      <c r="A29" s="16" t="s">
        <v>152</v>
      </c>
      <c r="B29" s="66" t="s">
        <v>153</v>
      </c>
      <c r="C29" s="87" t="s">
        <v>108</v>
      </c>
    </row>
    <row r="30" spans="1:3" ht="15" customHeight="1">
      <c r="A30" s="16" t="s">
        <v>154</v>
      </c>
      <c r="B30" s="66" t="s">
        <v>155</v>
      </c>
      <c r="C30" s="67">
        <v>1.47</v>
      </c>
    </row>
    <row r="31" spans="1:3" ht="15" customHeight="1">
      <c r="A31" s="16" t="s">
        <v>156</v>
      </c>
      <c r="B31" s="66" t="s">
        <v>157</v>
      </c>
      <c r="C31" s="67">
        <v>10.76</v>
      </c>
    </row>
    <row r="32" spans="1:3" ht="15" customHeight="1">
      <c r="A32" s="16" t="s">
        <v>158</v>
      </c>
      <c r="B32" s="66" t="s">
        <v>159</v>
      </c>
      <c r="C32" s="67">
        <v>0.03</v>
      </c>
    </row>
    <row r="33" spans="1:3" ht="15" customHeight="1">
      <c r="A33" s="16" t="s">
        <v>160</v>
      </c>
      <c r="B33" s="66" t="s">
        <v>161</v>
      </c>
      <c r="C33" s="67">
        <v>0.11</v>
      </c>
    </row>
    <row r="34" spans="1:3" ht="15" customHeight="1">
      <c r="A34" s="870" t="s">
        <v>162</v>
      </c>
      <c r="B34" s="871"/>
      <c r="C34" s="68">
        <f>SUM(C23:C33)/100</f>
        <v>0.47330000000000005</v>
      </c>
    </row>
    <row r="36" spans="1:3" ht="15" customHeight="1">
      <c r="A36" s="872" t="s">
        <v>163</v>
      </c>
      <c r="B36" s="873"/>
      <c r="C36" s="868" t="s">
        <v>2068</v>
      </c>
    </row>
    <row r="37" spans="1:3" ht="15" customHeight="1">
      <c r="A37" s="874"/>
      <c r="B37" s="875"/>
      <c r="C37" s="869"/>
    </row>
    <row r="38" spans="1:3" ht="15" customHeight="1">
      <c r="A38" s="16" t="s">
        <v>164</v>
      </c>
      <c r="B38" s="66" t="s">
        <v>165</v>
      </c>
      <c r="C38" s="67">
        <v>4.9800000000000004</v>
      </c>
    </row>
    <row r="39" spans="1:3" ht="15" customHeight="1">
      <c r="A39" s="16" t="s">
        <v>166</v>
      </c>
      <c r="B39" s="66" t="s">
        <v>167</v>
      </c>
      <c r="C39" s="67">
        <v>3.01</v>
      </c>
    </row>
    <row r="40" spans="1:3" ht="15" customHeight="1">
      <c r="A40" s="16" t="s">
        <v>168</v>
      </c>
      <c r="B40" s="66" t="s">
        <v>169</v>
      </c>
      <c r="C40" s="67">
        <v>6.71</v>
      </c>
    </row>
    <row r="41" spans="1:3" ht="15" customHeight="1">
      <c r="A41" s="16" t="s">
        <v>170</v>
      </c>
      <c r="B41" s="66" t="s">
        <v>171</v>
      </c>
      <c r="C41" s="87" t="s">
        <v>108</v>
      </c>
    </row>
    <row r="42" spans="1:3" ht="15" customHeight="1">
      <c r="A42" s="16" t="s">
        <v>172</v>
      </c>
      <c r="B42" s="66" t="s">
        <v>173</v>
      </c>
      <c r="C42" s="87" t="s">
        <v>108</v>
      </c>
    </row>
    <row r="43" spans="1:3" ht="15" customHeight="1">
      <c r="A43" s="16" t="s">
        <v>174</v>
      </c>
      <c r="B43" s="66" t="s">
        <v>175</v>
      </c>
      <c r="C43" s="67">
        <v>0.16</v>
      </c>
    </row>
    <row r="44" spans="1:3" ht="15" customHeight="1">
      <c r="A44" s="16" t="s">
        <v>176</v>
      </c>
      <c r="B44" s="66" t="s">
        <v>177</v>
      </c>
      <c r="C44" s="67">
        <v>0.56000000000000005</v>
      </c>
    </row>
    <row r="45" spans="1:3" ht="15" customHeight="1">
      <c r="A45" s="870" t="s">
        <v>178</v>
      </c>
      <c r="B45" s="871"/>
      <c r="C45" s="68">
        <f>SUM(C38:C44)/100</f>
        <v>0.1542</v>
      </c>
    </row>
    <row r="47" spans="1:3" ht="15" customHeight="1">
      <c r="A47" s="872" t="s">
        <v>179</v>
      </c>
      <c r="B47" s="873"/>
      <c r="C47" s="868" t="s">
        <v>2068</v>
      </c>
    </row>
    <row r="48" spans="1:3" ht="15" customHeight="1">
      <c r="A48" s="874"/>
      <c r="B48" s="875"/>
      <c r="C48" s="869"/>
    </row>
    <row r="49" spans="1:5" ht="15" customHeight="1">
      <c r="A49" s="16" t="s">
        <v>180</v>
      </c>
      <c r="B49" s="66" t="s">
        <v>181</v>
      </c>
      <c r="C49" s="69">
        <f>C19*C34</f>
        <v>8.4247399999999986E-2</v>
      </c>
    </row>
    <row r="50" spans="1:5" ht="30" customHeight="1">
      <c r="A50" s="16" t="s">
        <v>182</v>
      </c>
      <c r="B50" s="17" t="s">
        <v>183</v>
      </c>
      <c r="C50" s="69">
        <v>5.7000000000000002E-3</v>
      </c>
    </row>
    <row r="51" spans="1:5" ht="15" customHeight="1">
      <c r="A51" s="870" t="s">
        <v>184</v>
      </c>
      <c r="B51" s="871"/>
      <c r="C51" s="68">
        <f>SUM(C49:C50)</f>
        <v>8.9947399999999983E-2</v>
      </c>
      <c r="E51" s="70">
        <f>C19+C34+C45+C51</f>
        <v>0.8954474</v>
      </c>
    </row>
    <row r="53" spans="1:5" ht="15" customHeight="1">
      <c r="A53" s="870" t="s">
        <v>2069</v>
      </c>
      <c r="B53" s="871"/>
      <c r="C53" s="68">
        <f>SUM(+C51+C45+C34+C19)</f>
        <v>0.8954474</v>
      </c>
    </row>
  </sheetData>
  <mergeCells count="17">
    <mergeCell ref="A2:C2"/>
    <mergeCell ref="A3:C3"/>
    <mergeCell ref="A45:B45"/>
    <mergeCell ref="A4:C4"/>
    <mergeCell ref="A6:C6"/>
    <mergeCell ref="A8:B9"/>
    <mergeCell ref="C8:C9"/>
    <mergeCell ref="A19:B19"/>
    <mergeCell ref="A21:B22"/>
    <mergeCell ref="C21:C22"/>
    <mergeCell ref="A34:B34"/>
    <mergeCell ref="A36:B37"/>
    <mergeCell ref="C36:C37"/>
    <mergeCell ref="A53:B53"/>
    <mergeCell ref="A47:B48"/>
    <mergeCell ref="C47:C48"/>
    <mergeCell ref="A51:B51"/>
  </mergeCells>
  <printOptions horizontalCentered="1"/>
  <pageMargins left="0.51181102362204722" right="0.51181102362204722" top="0.39370078740157483" bottom="0.39370078740157483" header="0.31496062992125984" footer="0.31496062992125984"/>
  <pageSetup paperSize="9" scale="85" orientation="portrait" r:id="rId1"/>
  <headerFooter>
    <oddFooter>&amp;RLUIZA BRUNELLI COURAARQUITETA E URBANISTACAU n° A90530-5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09"/>
  <sheetViews>
    <sheetView view="pageBreakPreview" zoomScale="115" zoomScaleSheetLayoutView="115" workbookViewId="0">
      <selection activeCell="A1498" sqref="A1498"/>
    </sheetView>
  </sheetViews>
  <sheetFormatPr defaultRowHeight="12.75"/>
  <cols>
    <col min="1" max="1" width="10.28515625" style="319" bestFit="1" customWidth="1"/>
    <col min="2" max="2" width="59.28515625" style="307" customWidth="1"/>
    <col min="3" max="3" width="7" style="307" customWidth="1"/>
    <col min="4" max="4" width="15.5703125" style="307" customWidth="1"/>
    <col min="5" max="5" width="12.42578125" style="307" customWidth="1"/>
    <col min="6" max="6" width="2.42578125" style="307" customWidth="1"/>
    <col min="7" max="16384" width="9.140625" style="307"/>
  </cols>
  <sheetData>
    <row r="1" spans="1:6" ht="19.5" customHeight="1">
      <c r="A1" s="889" t="s">
        <v>9715</v>
      </c>
      <c r="B1" s="889"/>
      <c r="C1" s="889"/>
      <c r="D1" s="889"/>
      <c r="E1" s="889"/>
      <c r="F1" s="889"/>
    </row>
    <row r="2" spans="1:6" ht="9" customHeight="1">
      <c r="A2" s="888" t="s">
        <v>9716</v>
      </c>
      <c r="B2" s="888"/>
      <c r="C2" s="888"/>
      <c r="D2" s="888"/>
      <c r="E2" s="888"/>
      <c r="F2" s="888"/>
    </row>
    <row r="3" spans="1:6" ht="9" customHeight="1">
      <c r="A3" s="308" t="s">
        <v>9717</v>
      </c>
      <c r="B3" s="309" t="s">
        <v>9718</v>
      </c>
      <c r="C3" s="308" t="s">
        <v>9719</v>
      </c>
      <c r="D3" s="310" t="s">
        <v>9720</v>
      </c>
      <c r="E3" s="309" t="s">
        <v>9721</v>
      </c>
    </row>
    <row r="4" spans="1:6" ht="9" customHeight="1">
      <c r="A4" s="311">
        <v>43339</v>
      </c>
      <c r="B4" s="312" t="s">
        <v>9722</v>
      </c>
      <c r="C4" s="313" t="s">
        <v>9723</v>
      </c>
      <c r="D4" s="314">
        <v>0.64</v>
      </c>
      <c r="E4" s="315"/>
    </row>
    <row r="5" spans="1:6" ht="9" customHeight="1">
      <c r="A5" s="311">
        <v>41099</v>
      </c>
      <c r="B5" s="312" t="s">
        <v>9724</v>
      </c>
      <c r="C5" s="313" t="s">
        <v>9725</v>
      </c>
      <c r="D5" s="314">
        <v>6.45</v>
      </c>
      <c r="E5" s="315"/>
    </row>
    <row r="6" spans="1:6" ht="9" customHeight="1">
      <c r="A6" s="311">
        <v>40224</v>
      </c>
      <c r="B6" s="312" t="s">
        <v>9726</v>
      </c>
      <c r="C6" s="313" t="s">
        <v>9725</v>
      </c>
      <c r="D6" s="314">
        <v>3.34</v>
      </c>
      <c r="E6" s="315"/>
    </row>
    <row r="7" spans="1:6" ht="9" customHeight="1">
      <c r="A7" s="311">
        <v>40225</v>
      </c>
      <c r="B7" s="312" t="s">
        <v>9727</v>
      </c>
      <c r="C7" s="313" t="s">
        <v>9725</v>
      </c>
      <c r="D7" s="314">
        <v>4.3099999999999996</v>
      </c>
      <c r="E7" s="315"/>
    </row>
    <row r="8" spans="1:6" ht="9" customHeight="1">
      <c r="A8" s="311">
        <v>40226</v>
      </c>
      <c r="B8" s="312" t="s">
        <v>9728</v>
      </c>
      <c r="C8" s="313" t="s">
        <v>9725</v>
      </c>
      <c r="D8" s="314">
        <v>6.45</v>
      </c>
      <c r="E8" s="315"/>
    </row>
    <row r="9" spans="1:6" ht="9" customHeight="1">
      <c r="A9" s="311">
        <v>40229</v>
      </c>
      <c r="B9" s="312" t="s">
        <v>9729</v>
      </c>
      <c r="C9" s="313" t="s">
        <v>9725</v>
      </c>
      <c r="D9" s="314">
        <v>6.11</v>
      </c>
      <c r="E9" s="315"/>
    </row>
    <row r="10" spans="1:6" ht="9" customHeight="1">
      <c r="A10" s="311">
        <v>43340</v>
      </c>
      <c r="B10" s="312" t="s">
        <v>9730</v>
      </c>
      <c r="C10" s="313" t="s">
        <v>9725</v>
      </c>
      <c r="D10" s="314">
        <v>6.04</v>
      </c>
      <c r="E10" s="315"/>
    </row>
    <row r="11" spans="1:6" ht="9" customHeight="1">
      <c r="A11" s="311">
        <v>40228</v>
      </c>
      <c r="B11" s="312" t="s">
        <v>9731</v>
      </c>
      <c r="C11" s="313" t="s">
        <v>9725</v>
      </c>
      <c r="D11" s="314">
        <v>4.6900000000000004</v>
      </c>
      <c r="E11" s="315"/>
    </row>
    <row r="12" spans="1:6" ht="9" customHeight="1">
      <c r="A12" s="311">
        <v>42227</v>
      </c>
      <c r="B12" s="312" t="s">
        <v>9732</v>
      </c>
      <c r="C12" s="313" t="s">
        <v>9725</v>
      </c>
      <c r="D12" s="314">
        <v>4.42</v>
      </c>
      <c r="E12" s="315"/>
    </row>
    <row r="13" spans="1:6" ht="9" customHeight="1">
      <c r="A13" s="311">
        <v>40994</v>
      </c>
      <c r="B13" s="312" t="s">
        <v>9733</v>
      </c>
      <c r="C13" s="313" t="s">
        <v>9725</v>
      </c>
      <c r="D13" s="314">
        <v>5.36</v>
      </c>
      <c r="E13" s="315"/>
    </row>
    <row r="14" spans="1:6" ht="9" customHeight="1">
      <c r="A14" s="311">
        <v>42940</v>
      </c>
      <c r="B14" s="312" t="s">
        <v>9734</v>
      </c>
      <c r="C14" s="313" t="s">
        <v>9725</v>
      </c>
      <c r="D14" s="314">
        <v>221.08</v>
      </c>
      <c r="E14" s="315"/>
    </row>
    <row r="15" spans="1:6" ht="18.2" customHeight="1">
      <c r="A15" s="311">
        <v>41047</v>
      </c>
      <c r="B15" s="316" t="s">
        <v>9735</v>
      </c>
      <c r="C15" s="313" t="s">
        <v>9725</v>
      </c>
      <c r="D15" s="314">
        <v>504</v>
      </c>
      <c r="E15" s="317"/>
    </row>
    <row r="16" spans="1:6" ht="18.2" customHeight="1">
      <c r="A16" s="311">
        <v>41048</v>
      </c>
      <c r="B16" s="316" t="s">
        <v>9736</v>
      </c>
      <c r="C16" s="313" t="s">
        <v>9725</v>
      </c>
      <c r="D16" s="314">
        <v>460.05</v>
      </c>
      <c r="E16" s="317"/>
    </row>
    <row r="17" spans="1:5" ht="9" customHeight="1">
      <c r="A17" s="311">
        <v>40217</v>
      </c>
      <c r="B17" s="312" t="s">
        <v>9737</v>
      </c>
      <c r="C17" s="313" t="s">
        <v>9725</v>
      </c>
      <c r="D17" s="314">
        <v>38.81</v>
      </c>
      <c r="E17" s="315"/>
    </row>
    <row r="18" spans="1:5" ht="9" customHeight="1">
      <c r="A18" s="311">
        <v>40172</v>
      </c>
      <c r="B18" s="312" t="s">
        <v>9738</v>
      </c>
      <c r="C18" s="313" t="s">
        <v>9739</v>
      </c>
      <c r="D18" s="314">
        <v>24.82</v>
      </c>
      <c r="E18" s="315"/>
    </row>
    <row r="19" spans="1:5" ht="9" customHeight="1">
      <c r="A19" s="311">
        <v>40171</v>
      </c>
      <c r="B19" s="312" t="s">
        <v>9740</v>
      </c>
      <c r="C19" s="313" t="s">
        <v>9739</v>
      </c>
      <c r="D19" s="314">
        <v>12.4</v>
      </c>
      <c r="E19" s="315"/>
    </row>
    <row r="20" spans="1:5" ht="9" customHeight="1">
      <c r="A20" s="311">
        <v>42225</v>
      </c>
      <c r="B20" s="312" t="s">
        <v>9741</v>
      </c>
      <c r="C20" s="313" t="s">
        <v>9725</v>
      </c>
      <c r="D20" s="314">
        <v>7.4</v>
      </c>
      <c r="E20" s="315"/>
    </row>
    <row r="21" spans="1:5" ht="9" customHeight="1">
      <c r="A21" s="311">
        <v>40178</v>
      </c>
      <c r="B21" s="312" t="s">
        <v>9742</v>
      </c>
      <c r="C21" s="313" t="s">
        <v>9725</v>
      </c>
      <c r="D21" s="314">
        <v>7.24</v>
      </c>
      <c r="E21" s="315"/>
    </row>
    <row r="22" spans="1:5" ht="18.2" customHeight="1">
      <c r="A22" s="311">
        <v>40179</v>
      </c>
      <c r="B22" s="316" t="s">
        <v>9743</v>
      </c>
      <c r="C22" s="313" t="s">
        <v>9725</v>
      </c>
      <c r="D22" s="314">
        <v>12.19</v>
      </c>
      <c r="E22" s="317"/>
    </row>
    <row r="23" spans="1:5" ht="18.2" customHeight="1">
      <c r="A23" s="311">
        <v>40184</v>
      </c>
      <c r="B23" s="316" t="s">
        <v>9744</v>
      </c>
      <c r="C23" s="313" t="s">
        <v>9725</v>
      </c>
      <c r="D23" s="314">
        <v>21.27</v>
      </c>
      <c r="E23" s="317"/>
    </row>
    <row r="24" spans="1:5" ht="18.2" customHeight="1">
      <c r="A24" s="311">
        <v>40180</v>
      </c>
      <c r="B24" s="316" t="s">
        <v>9745</v>
      </c>
      <c r="C24" s="313" t="s">
        <v>9725</v>
      </c>
      <c r="D24" s="314">
        <v>14.03</v>
      </c>
      <c r="E24" s="317"/>
    </row>
    <row r="25" spans="1:5" ht="18.2" customHeight="1">
      <c r="A25" s="311">
        <v>40181</v>
      </c>
      <c r="B25" s="316" t="s">
        <v>9746</v>
      </c>
      <c r="C25" s="313" t="s">
        <v>9725</v>
      </c>
      <c r="D25" s="314">
        <v>15.77</v>
      </c>
      <c r="E25" s="317"/>
    </row>
    <row r="26" spans="1:5" ht="18.2" customHeight="1">
      <c r="A26" s="311">
        <v>40182</v>
      </c>
      <c r="B26" s="316" t="s">
        <v>9747</v>
      </c>
      <c r="C26" s="313" t="s">
        <v>9725</v>
      </c>
      <c r="D26" s="314">
        <v>18.09</v>
      </c>
      <c r="E26" s="317"/>
    </row>
    <row r="27" spans="1:5" ht="18.2" customHeight="1">
      <c r="A27" s="311">
        <v>40183</v>
      </c>
      <c r="B27" s="316" t="s">
        <v>9748</v>
      </c>
      <c r="C27" s="313" t="s">
        <v>9725</v>
      </c>
      <c r="D27" s="314">
        <v>19.12</v>
      </c>
      <c r="E27" s="317"/>
    </row>
    <row r="28" spans="1:5" ht="18.2" customHeight="1">
      <c r="A28" s="311">
        <v>40191</v>
      </c>
      <c r="B28" s="316" t="s">
        <v>9749</v>
      </c>
      <c r="C28" s="313" t="s">
        <v>9725</v>
      </c>
      <c r="D28" s="314">
        <v>18.53</v>
      </c>
      <c r="E28" s="317"/>
    </row>
    <row r="29" spans="1:5" ht="18.2" customHeight="1">
      <c r="A29" s="311">
        <v>40196</v>
      </c>
      <c r="B29" s="316" t="s">
        <v>9750</v>
      </c>
      <c r="C29" s="313" t="s">
        <v>9725</v>
      </c>
      <c r="D29" s="314">
        <v>29.28</v>
      </c>
      <c r="E29" s="317"/>
    </row>
    <row r="30" spans="1:5" ht="18.2" customHeight="1">
      <c r="A30" s="311">
        <v>40192</v>
      </c>
      <c r="B30" s="316" t="s">
        <v>9751</v>
      </c>
      <c r="C30" s="313" t="s">
        <v>9725</v>
      </c>
      <c r="D30" s="314">
        <v>20.05</v>
      </c>
      <c r="E30" s="317"/>
    </row>
    <row r="31" spans="1:5" ht="18.2" customHeight="1">
      <c r="A31" s="311">
        <v>40193</v>
      </c>
      <c r="B31" s="316" t="s">
        <v>9752</v>
      </c>
      <c r="C31" s="313" t="s">
        <v>9725</v>
      </c>
      <c r="D31" s="314">
        <v>21.95</v>
      </c>
      <c r="E31" s="317"/>
    </row>
    <row r="32" spans="1:5" ht="18.2" customHeight="1">
      <c r="A32" s="311">
        <v>40194</v>
      </c>
      <c r="B32" s="316" t="s">
        <v>9753</v>
      </c>
      <c r="C32" s="313" t="s">
        <v>9725</v>
      </c>
      <c r="D32" s="314">
        <v>25.09</v>
      </c>
      <c r="E32" s="317"/>
    </row>
    <row r="33" spans="1:5" ht="18.2" customHeight="1">
      <c r="A33" s="311">
        <v>40195</v>
      </c>
      <c r="B33" s="316" t="s">
        <v>9754</v>
      </c>
      <c r="C33" s="313" t="s">
        <v>9725</v>
      </c>
      <c r="D33" s="314">
        <v>26.83</v>
      </c>
      <c r="E33" s="317"/>
    </row>
    <row r="34" spans="1:5" ht="9" customHeight="1">
      <c r="A34" s="311">
        <v>40220</v>
      </c>
      <c r="B34" s="312" t="s">
        <v>9755</v>
      </c>
      <c r="C34" s="313" t="s">
        <v>9725</v>
      </c>
      <c r="D34" s="314">
        <v>9.0299999999999994</v>
      </c>
      <c r="E34" s="315"/>
    </row>
    <row r="35" spans="1:5" ht="9" customHeight="1">
      <c r="A35" s="311">
        <v>40230</v>
      </c>
      <c r="B35" s="312" t="s">
        <v>9756</v>
      </c>
      <c r="C35" s="313" t="s">
        <v>9725</v>
      </c>
      <c r="D35" s="314">
        <v>3.09</v>
      </c>
      <c r="E35" s="315"/>
    </row>
    <row r="36" spans="1:5" ht="9" customHeight="1">
      <c r="A36" s="311">
        <v>40221</v>
      </c>
      <c r="B36" s="312" t="s">
        <v>9757</v>
      </c>
      <c r="C36" s="313" t="s">
        <v>9725</v>
      </c>
      <c r="D36" s="314">
        <v>8.06</v>
      </c>
      <c r="E36" s="315"/>
    </row>
    <row r="37" spans="1:5" ht="9" customHeight="1">
      <c r="A37" s="311">
        <v>40231</v>
      </c>
      <c r="B37" s="312" t="s">
        <v>9758</v>
      </c>
      <c r="C37" s="313" t="s">
        <v>9725</v>
      </c>
      <c r="D37" s="314">
        <v>4.57</v>
      </c>
      <c r="E37" s="315"/>
    </row>
    <row r="38" spans="1:5" ht="9" customHeight="1">
      <c r="A38" s="311">
        <v>40222</v>
      </c>
      <c r="B38" s="312" t="s">
        <v>9759</v>
      </c>
      <c r="C38" s="313" t="s">
        <v>9725</v>
      </c>
      <c r="D38" s="314">
        <v>11.67</v>
      </c>
      <c r="E38" s="315"/>
    </row>
    <row r="39" spans="1:5" ht="9" customHeight="1">
      <c r="A39" s="311">
        <v>40216</v>
      </c>
      <c r="B39" s="312" t="s">
        <v>9760</v>
      </c>
      <c r="C39" s="313" t="s">
        <v>9725</v>
      </c>
      <c r="D39" s="314">
        <v>108.42</v>
      </c>
      <c r="E39" s="315"/>
    </row>
    <row r="40" spans="1:5" ht="9" customHeight="1">
      <c r="A40" s="311">
        <v>40223</v>
      </c>
      <c r="B40" s="312" t="s">
        <v>9761</v>
      </c>
      <c r="C40" s="313" t="s">
        <v>9725</v>
      </c>
      <c r="D40" s="314">
        <v>46.56</v>
      </c>
      <c r="E40" s="315"/>
    </row>
    <row r="41" spans="1:5" ht="9" customHeight="1">
      <c r="A41" s="311">
        <v>43335</v>
      </c>
      <c r="B41" s="312" t="s">
        <v>9762</v>
      </c>
      <c r="C41" s="313" t="s">
        <v>9725</v>
      </c>
      <c r="D41" s="314">
        <v>2.46</v>
      </c>
      <c r="E41" s="315"/>
    </row>
    <row r="42" spans="1:5" ht="9" customHeight="1">
      <c r="A42" s="311">
        <v>42547</v>
      </c>
      <c r="B42" s="312" t="s">
        <v>9763</v>
      </c>
      <c r="C42" s="313" t="s">
        <v>9725</v>
      </c>
      <c r="D42" s="314">
        <v>1.64</v>
      </c>
      <c r="E42" s="315"/>
    </row>
    <row r="43" spans="1:5" ht="9" customHeight="1">
      <c r="A43" s="311">
        <v>40177</v>
      </c>
      <c r="B43" s="312" t="s">
        <v>9764</v>
      </c>
      <c r="C43" s="313" t="s">
        <v>9725</v>
      </c>
      <c r="D43" s="314">
        <v>4.2</v>
      </c>
      <c r="E43" s="315"/>
    </row>
    <row r="44" spans="1:5" ht="18.2" customHeight="1">
      <c r="A44" s="311">
        <v>41056</v>
      </c>
      <c r="B44" s="316" t="s">
        <v>9765</v>
      </c>
      <c r="C44" s="313" t="s">
        <v>9725</v>
      </c>
      <c r="D44" s="314">
        <v>66.12</v>
      </c>
      <c r="E44" s="317"/>
    </row>
    <row r="45" spans="1:5" ht="9" customHeight="1">
      <c r="A45" s="311">
        <v>40218</v>
      </c>
      <c r="B45" s="312" t="s">
        <v>9766</v>
      </c>
      <c r="C45" s="313" t="s">
        <v>9725</v>
      </c>
      <c r="D45" s="314">
        <v>56.46</v>
      </c>
      <c r="E45" s="315"/>
    </row>
    <row r="46" spans="1:5" ht="9" customHeight="1">
      <c r="A46" s="311">
        <v>40170</v>
      </c>
      <c r="B46" s="312" t="s">
        <v>9767</v>
      </c>
      <c r="C46" s="313" t="s">
        <v>9723</v>
      </c>
      <c r="D46" s="314">
        <v>0.73</v>
      </c>
      <c r="E46" s="315"/>
    </row>
    <row r="47" spans="1:5" ht="18.2" customHeight="1">
      <c r="A47" s="311">
        <v>40167</v>
      </c>
      <c r="B47" s="316" t="s">
        <v>9768</v>
      </c>
      <c r="C47" s="313" t="s">
        <v>9723</v>
      </c>
      <c r="D47" s="314">
        <v>0.47</v>
      </c>
      <c r="E47" s="317"/>
    </row>
    <row r="48" spans="1:5" ht="9" customHeight="1">
      <c r="A48" s="311">
        <v>40168</v>
      </c>
      <c r="B48" s="312" t="s">
        <v>9769</v>
      </c>
      <c r="C48" s="313" t="s">
        <v>9723</v>
      </c>
      <c r="D48" s="314">
        <v>2.2999999999999998</v>
      </c>
      <c r="E48" s="315"/>
    </row>
    <row r="49" spans="1:6" ht="18.2" customHeight="1">
      <c r="A49" s="311">
        <v>40169</v>
      </c>
      <c r="B49" s="316" t="s">
        <v>9770</v>
      </c>
      <c r="C49" s="313" t="s">
        <v>9723</v>
      </c>
      <c r="D49" s="314">
        <v>8.0500000000000007</v>
      </c>
      <c r="E49" s="317"/>
    </row>
    <row r="50" spans="1:6" ht="9" customHeight="1">
      <c r="A50" s="311">
        <v>40219</v>
      </c>
      <c r="B50" s="312" t="s">
        <v>9771</v>
      </c>
      <c r="C50" s="313" t="s">
        <v>9723</v>
      </c>
      <c r="D50" s="314">
        <v>37.54</v>
      </c>
      <c r="E50" s="315"/>
    </row>
    <row r="51" spans="1:6" ht="9" customHeight="1">
      <c r="A51" s="311">
        <v>41095</v>
      </c>
      <c r="B51" s="312" t="s">
        <v>9772</v>
      </c>
      <c r="C51" s="313" t="s">
        <v>9725</v>
      </c>
      <c r="D51" s="314">
        <v>23.83</v>
      </c>
      <c r="E51" s="315"/>
    </row>
    <row r="52" spans="1:6" ht="18.2" customHeight="1">
      <c r="A52" s="311">
        <v>43352</v>
      </c>
      <c r="B52" s="316" t="s">
        <v>9773</v>
      </c>
      <c r="C52" s="313" t="s">
        <v>9723</v>
      </c>
      <c r="D52" s="314">
        <v>0.54</v>
      </c>
      <c r="E52" s="317"/>
    </row>
    <row r="53" spans="1:6" ht="9" customHeight="1">
      <c r="A53" s="888" t="s">
        <v>9716</v>
      </c>
      <c r="B53" s="888"/>
      <c r="C53" s="888"/>
      <c r="D53" s="888"/>
      <c r="E53" s="888"/>
      <c r="F53" s="888"/>
    </row>
    <row r="54" spans="1:6" ht="9" customHeight="1">
      <c r="A54" s="308" t="s">
        <v>9717</v>
      </c>
      <c r="B54" s="309" t="s">
        <v>9718</v>
      </c>
      <c r="C54" s="308" t="s">
        <v>9719</v>
      </c>
      <c r="D54" s="310" t="s">
        <v>9720</v>
      </c>
      <c r="E54" s="309" t="s">
        <v>9721</v>
      </c>
    </row>
    <row r="55" spans="1:6" ht="9" customHeight="1">
      <c r="A55" s="311">
        <v>43338</v>
      </c>
      <c r="B55" s="312" t="s">
        <v>9774</v>
      </c>
      <c r="C55" s="313" t="s">
        <v>9723</v>
      </c>
      <c r="D55" s="314">
        <v>0.45</v>
      </c>
      <c r="E55" s="315"/>
    </row>
    <row r="56" spans="1:6" ht="9" customHeight="1">
      <c r="A56" s="311">
        <v>40166</v>
      </c>
      <c r="B56" s="312" t="s">
        <v>9775</v>
      </c>
      <c r="C56" s="313" t="s">
        <v>9723</v>
      </c>
      <c r="D56" s="314">
        <v>0.16</v>
      </c>
      <c r="E56" s="315"/>
    </row>
    <row r="57" spans="1:6" ht="9" customHeight="1">
      <c r="A57" s="311">
        <v>41326</v>
      </c>
      <c r="B57" s="312" t="s">
        <v>9776</v>
      </c>
      <c r="C57" s="313" t="s">
        <v>9725</v>
      </c>
      <c r="D57" s="314">
        <v>4.83</v>
      </c>
      <c r="E57" s="315"/>
    </row>
    <row r="58" spans="1:6" ht="9" customHeight="1">
      <c r="A58" s="888" t="s">
        <v>9777</v>
      </c>
      <c r="B58" s="888"/>
      <c r="C58" s="888"/>
      <c r="D58" s="888"/>
      <c r="E58" s="888"/>
      <c r="F58" s="888"/>
    </row>
    <row r="59" spans="1:6" ht="9" customHeight="1">
      <c r="A59" s="308" t="s">
        <v>9717</v>
      </c>
      <c r="B59" s="309" t="s">
        <v>9718</v>
      </c>
      <c r="C59" s="308" t="s">
        <v>9719</v>
      </c>
      <c r="D59" s="310" t="s">
        <v>9720</v>
      </c>
      <c r="E59" s="309" t="s">
        <v>9721</v>
      </c>
    </row>
    <row r="60" spans="1:6" ht="18.2" customHeight="1">
      <c r="A60" s="311">
        <v>40801</v>
      </c>
      <c r="B60" s="316" t="s">
        <v>9778</v>
      </c>
      <c r="C60" s="313" t="s">
        <v>9725</v>
      </c>
      <c r="D60" s="314">
        <v>77.41</v>
      </c>
      <c r="E60" s="312" t="s">
        <v>9779</v>
      </c>
    </row>
    <row r="61" spans="1:6" ht="18.2" customHeight="1">
      <c r="A61" s="311">
        <v>40799</v>
      </c>
      <c r="B61" s="316" t="s">
        <v>9780</v>
      </c>
      <c r="C61" s="313" t="s">
        <v>9725</v>
      </c>
      <c r="D61" s="314">
        <v>61.69</v>
      </c>
      <c r="E61" s="312" t="s">
        <v>9779</v>
      </c>
    </row>
    <row r="62" spans="1:6" ht="18.2" customHeight="1">
      <c r="A62" s="311">
        <v>40793</v>
      </c>
      <c r="B62" s="316" t="s">
        <v>9781</v>
      </c>
      <c r="C62" s="313" t="s">
        <v>9725</v>
      </c>
      <c r="D62" s="314">
        <v>80.55</v>
      </c>
      <c r="E62" s="312" t="s">
        <v>9779</v>
      </c>
    </row>
    <row r="63" spans="1:6" ht="18.2" customHeight="1">
      <c r="A63" s="311">
        <v>40797</v>
      </c>
      <c r="B63" s="316" t="s">
        <v>9782</v>
      </c>
      <c r="C63" s="313" t="s">
        <v>9725</v>
      </c>
      <c r="D63" s="314">
        <v>35.99</v>
      </c>
      <c r="E63" s="312" t="s">
        <v>9779</v>
      </c>
    </row>
    <row r="64" spans="1:6" ht="9" customHeight="1">
      <c r="A64" s="311">
        <v>41157</v>
      </c>
      <c r="B64" s="312" t="s">
        <v>9783</v>
      </c>
      <c r="C64" s="313" t="s">
        <v>9725</v>
      </c>
      <c r="D64" s="314">
        <v>47.69</v>
      </c>
      <c r="E64" s="315"/>
    </row>
    <row r="65" spans="1:5" ht="9" customHeight="1">
      <c r="A65" s="311">
        <v>40795</v>
      </c>
      <c r="B65" s="312" t="s">
        <v>9784</v>
      </c>
      <c r="C65" s="313" t="s">
        <v>9725</v>
      </c>
      <c r="D65" s="314">
        <v>44.74</v>
      </c>
      <c r="E65" s="312" t="s">
        <v>9779</v>
      </c>
    </row>
    <row r="66" spans="1:5" ht="9" customHeight="1">
      <c r="A66" s="311">
        <v>40787</v>
      </c>
      <c r="B66" s="312" t="s">
        <v>9785</v>
      </c>
      <c r="C66" s="313" t="s">
        <v>9725</v>
      </c>
      <c r="D66" s="314">
        <v>96.98</v>
      </c>
      <c r="E66" s="312" t="s">
        <v>9779</v>
      </c>
    </row>
    <row r="67" spans="1:5" ht="9" customHeight="1">
      <c r="A67" s="311">
        <v>40812</v>
      </c>
      <c r="B67" s="312" t="s">
        <v>9786</v>
      </c>
      <c r="C67" s="313" t="s">
        <v>9725</v>
      </c>
      <c r="D67" s="314">
        <v>96.98</v>
      </c>
      <c r="E67" s="315"/>
    </row>
    <row r="68" spans="1:5" ht="9" customHeight="1">
      <c r="A68" s="311">
        <v>42673</v>
      </c>
      <c r="B68" s="312" t="s">
        <v>9787</v>
      </c>
      <c r="C68" s="313" t="s">
        <v>9725</v>
      </c>
      <c r="D68" s="314">
        <v>115.77</v>
      </c>
      <c r="E68" s="315"/>
    </row>
    <row r="69" spans="1:5" ht="9" customHeight="1">
      <c r="A69" s="311">
        <v>40803</v>
      </c>
      <c r="B69" s="312" t="s">
        <v>9788</v>
      </c>
      <c r="C69" s="313" t="s">
        <v>9725</v>
      </c>
      <c r="D69" s="314">
        <v>61.95</v>
      </c>
      <c r="E69" s="312" t="s">
        <v>9779</v>
      </c>
    </row>
    <row r="70" spans="1:5" ht="18.2" customHeight="1">
      <c r="A70" s="311">
        <v>41406</v>
      </c>
      <c r="B70" s="316" t="s">
        <v>9789</v>
      </c>
      <c r="C70" s="313" t="s">
        <v>9725</v>
      </c>
      <c r="D70" s="314">
        <v>55.06</v>
      </c>
      <c r="E70" s="312" t="s">
        <v>9779</v>
      </c>
    </row>
    <row r="71" spans="1:5" ht="18.2" customHeight="1">
      <c r="A71" s="311">
        <v>41100</v>
      </c>
      <c r="B71" s="316" t="s">
        <v>9790</v>
      </c>
      <c r="C71" s="313" t="s">
        <v>9725</v>
      </c>
      <c r="D71" s="314">
        <v>53.16</v>
      </c>
      <c r="E71" s="317"/>
    </row>
    <row r="72" spans="1:5" ht="18.2" customHeight="1">
      <c r="A72" s="311">
        <v>40979</v>
      </c>
      <c r="B72" s="316" t="s">
        <v>9791</v>
      </c>
      <c r="C72" s="313" t="s">
        <v>9725</v>
      </c>
      <c r="D72" s="314">
        <v>44.7</v>
      </c>
      <c r="E72" s="317"/>
    </row>
    <row r="73" spans="1:5" ht="9" customHeight="1">
      <c r="A73" s="311">
        <v>40815</v>
      </c>
      <c r="B73" s="312" t="s">
        <v>9792</v>
      </c>
      <c r="C73" s="313" t="s">
        <v>9725</v>
      </c>
      <c r="D73" s="314">
        <v>55.49</v>
      </c>
      <c r="E73" s="315"/>
    </row>
    <row r="74" spans="1:5" ht="9" customHeight="1">
      <c r="A74" s="311">
        <v>40809</v>
      </c>
      <c r="B74" s="312" t="s">
        <v>9793</v>
      </c>
      <c r="C74" s="313" t="s">
        <v>9725</v>
      </c>
      <c r="D74" s="314">
        <v>63.86</v>
      </c>
      <c r="E74" s="315"/>
    </row>
    <row r="75" spans="1:5" ht="9" customHeight="1">
      <c r="A75" s="311">
        <v>40810</v>
      </c>
      <c r="B75" s="312" t="s">
        <v>9794</v>
      </c>
      <c r="C75" s="313" t="s">
        <v>9725</v>
      </c>
      <c r="D75" s="314">
        <v>80.69</v>
      </c>
      <c r="E75" s="315"/>
    </row>
    <row r="76" spans="1:5" ht="9" customHeight="1">
      <c r="A76" s="311">
        <v>41097</v>
      </c>
      <c r="B76" s="312" t="s">
        <v>9795</v>
      </c>
      <c r="C76" s="313" t="s">
        <v>9725</v>
      </c>
      <c r="D76" s="314">
        <v>90.85</v>
      </c>
      <c r="E76" s="312" t="s">
        <v>9779</v>
      </c>
    </row>
    <row r="77" spans="1:5" ht="18.2" customHeight="1">
      <c r="A77" s="311">
        <v>41364</v>
      </c>
      <c r="B77" s="316" t="s">
        <v>9796</v>
      </c>
      <c r="C77" s="313" t="s">
        <v>9725</v>
      </c>
      <c r="D77" s="314">
        <v>55.06</v>
      </c>
      <c r="E77" s="317"/>
    </row>
    <row r="78" spans="1:5" ht="9" customHeight="1">
      <c r="A78" s="311">
        <v>40777</v>
      </c>
      <c r="B78" s="312" t="s">
        <v>9797</v>
      </c>
      <c r="C78" s="313" t="s">
        <v>9725</v>
      </c>
      <c r="D78" s="314">
        <v>39.1</v>
      </c>
      <c r="E78" s="312" t="s">
        <v>9779</v>
      </c>
    </row>
    <row r="79" spans="1:5" ht="9" customHeight="1">
      <c r="A79" s="311">
        <v>40779</v>
      </c>
      <c r="B79" s="312" t="s">
        <v>9798</v>
      </c>
      <c r="C79" s="313" t="s">
        <v>9725</v>
      </c>
      <c r="D79" s="314">
        <v>44.9</v>
      </c>
      <c r="E79" s="312" t="s">
        <v>9779</v>
      </c>
    </row>
    <row r="80" spans="1:5" ht="9" customHeight="1">
      <c r="A80" s="311">
        <v>40781</v>
      </c>
      <c r="B80" s="312" t="s">
        <v>9799</v>
      </c>
      <c r="C80" s="313" t="s">
        <v>9725</v>
      </c>
      <c r="D80" s="314">
        <v>63.86</v>
      </c>
      <c r="E80" s="312" t="s">
        <v>9779</v>
      </c>
    </row>
    <row r="81" spans="1:5" ht="9" customHeight="1">
      <c r="A81" s="311">
        <v>40783</v>
      </c>
      <c r="B81" s="312" t="s">
        <v>9800</v>
      </c>
      <c r="C81" s="313" t="s">
        <v>9725</v>
      </c>
      <c r="D81" s="314">
        <v>80.69</v>
      </c>
      <c r="E81" s="312" t="s">
        <v>9779</v>
      </c>
    </row>
    <row r="82" spans="1:5" ht="9" customHeight="1">
      <c r="A82" s="311">
        <v>41366</v>
      </c>
      <c r="B82" s="312" t="s">
        <v>9801</v>
      </c>
      <c r="C82" s="313" t="s">
        <v>9725</v>
      </c>
      <c r="D82" s="314">
        <v>90.85</v>
      </c>
      <c r="E82" s="315"/>
    </row>
    <row r="83" spans="1:5" ht="18.2" customHeight="1">
      <c r="A83" s="311">
        <v>40834</v>
      </c>
      <c r="B83" s="316" t="s">
        <v>9802</v>
      </c>
      <c r="C83" s="313" t="s">
        <v>9723</v>
      </c>
      <c r="D83" s="314">
        <v>1.84</v>
      </c>
      <c r="E83" s="312" t="s">
        <v>9779</v>
      </c>
    </row>
    <row r="84" spans="1:5" ht="9" customHeight="1">
      <c r="A84" s="311">
        <v>40835</v>
      </c>
      <c r="B84" s="312" t="s">
        <v>9803</v>
      </c>
      <c r="C84" s="313" t="s">
        <v>9723</v>
      </c>
      <c r="D84" s="314">
        <v>3.13</v>
      </c>
      <c r="E84" s="312" t="s">
        <v>9779</v>
      </c>
    </row>
    <row r="85" spans="1:5" ht="18.2" customHeight="1">
      <c r="A85" s="311">
        <v>40841</v>
      </c>
      <c r="B85" s="316" t="s">
        <v>9804</v>
      </c>
      <c r="C85" s="313" t="s">
        <v>9805</v>
      </c>
      <c r="D85" s="314">
        <v>101.05</v>
      </c>
      <c r="E85" s="312" t="s">
        <v>9779</v>
      </c>
    </row>
    <row r="86" spans="1:5" ht="18.2" customHeight="1">
      <c r="A86" s="311">
        <v>40842</v>
      </c>
      <c r="B86" s="316" t="s">
        <v>9806</v>
      </c>
      <c r="C86" s="313" t="s">
        <v>9805</v>
      </c>
      <c r="D86" s="314">
        <v>281.76</v>
      </c>
      <c r="E86" s="312" t="s">
        <v>9779</v>
      </c>
    </row>
    <row r="87" spans="1:5" ht="9" customHeight="1">
      <c r="A87" s="311">
        <v>40843</v>
      </c>
      <c r="B87" s="312" t="s">
        <v>9807</v>
      </c>
      <c r="C87" s="313" t="s">
        <v>9805</v>
      </c>
      <c r="D87" s="314">
        <v>106.29</v>
      </c>
      <c r="E87" s="312" t="s">
        <v>9779</v>
      </c>
    </row>
    <row r="88" spans="1:5" ht="18.2" customHeight="1">
      <c r="A88" s="311">
        <v>40844</v>
      </c>
      <c r="B88" s="316" t="s">
        <v>9808</v>
      </c>
      <c r="C88" s="313" t="s">
        <v>9805</v>
      </c>
      <c r="D88" s="314">
        <v>288.67</v>
      </c>
      <c r="E88" s="312" t="s">
        <v>9779</v>
      </c>
    </row>
    <row r="89" spans="1:5" ht="18.2" customHeight="1">
      <c r="A89" s="311">
        <v>41112</v>
      </c>
      <c r="B89" s="316" t="s">
        <v>9809</v>
      </c>
      <c r="C89" s="313" t="s">
        <v>9805</v>
      </c>
      <c r="D89" s="314">
        <v>100.35</v>
      </c>
      <c r="E89" s="312" t="s">
        <v>9779</v>
      </c>
    </row>
    <row r="90" spans="1:5" ht="18.2" customHeight="1">
      <c r="A90" s="311">
        <v>43342</v>
      </c>
      <c r="B90" s="316" t="s">
        <v>9810</v>
      </c>
      <c r="C90" s="313" t="s">
        <v>9805</v>
      </c>
      <c r="D90" s="314">
        <v>112.66</v>
      </c>
      <c r="E90" s="312" t="s">
        <v>9779</v>
      </c>
    </row>
    <row r="91" spans="1:5" ht="18.2" customHeight="1">
      <c r="A91" s="311">
        <v>40878</v>
      </c>
      <c r="B91" s="316" t="s">
        <v>9811</v>
      </c>
      <c r="C91" s="313" t="s">
        <v>9805</v>
      </c>
      <c r="D91" s="314">
        <v>106.5</v>
      </c>
      <c r="E91" s="312" t="s">
        <v>9779</v>
      </c>
    </row>
    <row r="92" spans="1:5" ht="9" customHeight="1">
      <c r="A92" s="311">
        <v>40845</v>
      </c>
      <c r="B92" s="312" t="s">
        <v>9812</v>
      </c>
      <c r="C92" s="313" t="s">
        <v>9805</v>
      </c>
      <c r="D92" s="314">
        <v>83.93</v>
      </c>
      <c r="E92" s="312" t="s">
        <v>9779</v>
      </c>
    </row>
    <row r="93" spans="1:5" ht="9" customHeight="1">
      <c r="A93" s="311">
        <v>40846</v>
      </c>
      <c r="B93" s="312" t="s">
        <v>9813</v>
      </c>
      <c r="C93" s="313" t="s">
        <v>9805</v>
      </c>
      <c r="D93" s="314">
        <v>266.31</v>
      </c>
      <c r="E93" s="312" t="s">
        <v>9779</v>
      </c>
    </row>
    <row r="94" spans="1:5" ht="18.2" customHeight="1">
      <c r="A94" s="311">
        <v>40879</v>
      </c>
      <c r="B94" s="316" t="s">
        <v>9814</v>
      </c>
      <c r="C94" s="313" t="s">
        <v>9805</v>
      </c>
      <c r="D94" s="314">
        <v>84.14</v>
      </c>
      <c r="E94" s="317"/>
    </row>
    <row r="95" spans="1:5" ht="9" customHeight="1">
      <c r="A95" s="311">
        <v>40877</v>
      </c>
      <c r="B95" s="312" t="s">
        <v>9815</v>
      </c>
      <c r="C95" s="313" t="s">
        <v>9805</v>
      </c>
      <c r="D95" s="314">
        <v>112.95</v>
      </c>
      <c r="E95" s="312" t="s">
        <v>9779</v>
      </c>
    </row>
    <row r="96" spans="1:5" ht="18.2" customHeight="1">
      <c r="A96" s="311">
        <v>43341</v>
      </c>
      <c r="B96" s="316" t="s">
        <v>9816</v>
      </c>
      <c r="C96" s="313" t="s">
        <v>9805</v>
      </c>
      <c r="D96" s="314">
        <v>115.77</v>
      </c>
      <c r="E96" s="312" t="s">
        <v>9779</v>
      </c>
    </row>
    <row r="97" spans="1:6" ht="9" customHeight="1">
      <c r="A97" s="311">
        <v>40867</v>
      </c>
      <c r="B97" s="312" t="s">
        <v>9817</v>
      </c>
      <c r="C97" s="313" t="s">
        <v>9723</v>
      </c>
      <c r="D97" s="314">
        <v>2.68</v>
      </c>
      <c r="E97" s="315"/>
    </row>
    <row r="98" spans="1:6" ht="9" customHeight="1">
      <c r="A98" s="311">
        <v>101196</v>
      </c>
      <c r="B98" s="312" t="s">
        <v>9818</v>
      </c>
      <c r="C98" s="313" t="s">
        <v>9805</v>
      </c>
      <c r="D98" s="318">
        <v>2197.61</v>
      </c>
      <c r="E98" s="315"/>
    </row>
    <row r="99" spans="1:6" ht="9" customHeight="1">
      <c r="A99" s="311">
        <v>40763</v>
      </c>
      <c r="B99" s="312" t="s">
        <v>9819</v>
      </c>
      <c r="C99" s="313" t="s">
        <v>9723</v>
      </c>
      <c r="D99" s="314">
        <v>0.82</v>
      </c>
      <c r="E99" s="315"/>
    </row>
    <row r="100" spans="1:6" ht="9" customHeight="1">
      <c r="A100" s="311">
        <v>40765</v>
      </c>
      <c r="B100" s="312" t="s">
        <v>9820</v>
      </c>
      <c r="C100" s="313" t="s">
        <v>9723</v>
      </c>
      <c r="D100" s="314">
        <v>5.83</v>
      </c>
      <c r="E100" s="315"/>
    </row>
    <row r="101" spans="1:6" ht="9" customHeight="1">
      <c r="A101" s="311">
        <v>40757</v>
      </c>
      <c r="B101" s="312" t="s">
        <v>9821</v>
      </c>
      <c r="C101" s="313" t="s">
        <v>9725</v>
      </c>
      <c r="D101" s="314">
        <v>18</v>
      </c>
      <c r="E101" s="315"/>
    </row>
    <row r="102" spans="1:6" ht="9" customHeight="1">
      <c r="A102" s="311">
        <v>40758</v>
      </c>
      <c r="B102" s="312" t="s">
        <v>9822</v>
      </c>
      <c r="C102" s="313" t="s">
        <v>9725</v>
      </c>
      <c r="D102" s="314">
        <v>19.39</v>
      </c>
      <c r="E102" s="315"/>
    </row>
    <row r="103" spans="1:6" ht="9" customHeight="1">
      <c r="A103" s="888" t="s">
        <v>9777</v>
      </c>
      <c r="B103" s="888"/>
      <c r="C103" s="888"/>
      <c r="D103" s="888"/>
      <c r="E103" s="888"/>
      <c r="F103" s="888"/>
    </row>
    <row r="104" spans="1:6" ht="9" customHeight="1">
      <c r="A104" s="308" t="s">
        <v>9717</v>
      </c>
      <c r="B104" s="309" t="s">
        <v>9718</v>
      </c>
      <c r="C104" s="308" t="s">
        <v>9719</v>
      </c>
      <c r="D104" s="310" t="s">
        <v>9720</v>
      </c>
      <c r="E104" s="309" t="s">
        <v>9721</v>
      </c>
    </row>
    <row r="105" spans="1:6" ht="18.2" customHeight="1">
      <c r="A105" s="311">
        <v>40761</v>
      </c>
      <c r="B105" s="316" t="s">
        <v>9823</v>
      </c>
      <c r="C105" s="313" t="s">
        <v>9725</v>
      </c>
      <c r="D105" s="314">
        <v>45.21</v>
      </c>
      <c r="E105" s="317"/>
    </row>
    <row r="106" spans="1:6" ht="9" customHeight="1">
      <c r="A106" s="311">
        <v>40759</v>
      </c>
      <c r="B106" s="312" t="s">
        <v>9824</v>
      </c>
      <c r="C106" s="313" t="s">
        <v>9725</v>
      </c>
      <c r="D106" s="314">
        <v>19.79</v>
      </c>
      <c r="E106" s="315"/>
    </row>
    <row r="107" spans="1:6" ht="9" customHeight="1">
      <c r="A107" s="311">
        <v>40760</v>
      </c>
      <c r="B107" s="312" t="s">
        <v>9825</v>
      </c>
      <c r="C107" s="313" t="s">
        <v>9725</v>
      </c>
      <c r="D107" s="314">
        <v>20.37</v>
      </c>
      <c r="E107" s="315"/>
    </row>
    <row r="108" spans="1:6" ht="9" customHeight="1">
      <c r="A108" s="311">
        <v>41069</v>
      </c>
      <c r="B108" s="312" t="s">
        <v>9826</v>
      </c>
      <c r="C108" s="313" t="s">
        <v>9723</v>
      </c>
      <c r="D108" s="314">
        <v>9.2899999999999991</v>
      </c>
      <c r="E108" s="315"/>
    </row>
    <row r="109" spans="1:6" ht="9" customHeight="1">
      <c r="A109" s="311">
        <v>40985</v>
      </c>
      <c r="B109" s="312" t="s">
        <v>9827</v>
      </c>
      <c r="C109" s="313" t="s">
        <v>9723</v>
      </c>
      <c r="D109" s="314">
        <v>8.0500000000000007</v>
      </c>
      <c r="E109" s="315"/>
    </row>
    <row r="110" spans="1:6" ht="9" customHeight="1">
      <c r="A110" s="311">
        <v>40868</v>
      </c>
      <c r="B110" s="312" t="s">
        <v>9828</v>
      </c>
      <c r="C110" s="313" t="s">
        <v>9723</v>
      </c>
      <c r="D110" s="314">
        <v>12.58</v>
      </c>
      <c r="E110" s="315"/>
    </row>
    <row r="111" spans="1:6" ht="9" customHeight="1">
      <c r="A111" s="311">
        <v>40816</v>
      </c>
      <c r="B111" s="312" t="s">
        <v>9829</v>
      </c>
      <c r="C111" s="313" t="s">
        <v>9723</v>
      </c>
      <c r="D111" s="314">
        <v>0.8</v>
      </c>
      <c r="E111" s="315"/>
    </row>
    <row r="112" spans="1:6" ht="9" customHeight="1">
      <c r="A112" s="311">
        <v>40817</v>
      </c>
      <c r="B112" s="312" t="s">
        <v>9830</v>
      </c>
      <c r="C112" s="313" t="s">
        <v>9723</v>
      </c>
      <c r="D112" s="314">
        <v>6.36</v>
      </c>
      <c r="E112" s="312" t="s">
        <v>9779</v>
      </c>
    </row>
    <row r="113" spans="1:5" ht="9" customHeight="1">
      <c r="A113" s="311">
        <v>40850</v>
      </c>
      <c r="B113" s="312" t="s">
        <v>9831</v>
      </c>
      <c r="C113" s="313" t="s">
        <v>9723</v>
      </c>
      <c r="D113" s="314">
        <v>1.51</v>
      </c>
      <c r="E113" s="312" t="s">
        <v>9779</v>
      </c>
    </row>
    <row r="114" spans="1:5" ht="9" customHeight="1">
      <c r="A114" s="311">
        <v>40851</v>
      </c>
      <c r="B114" s="312" t="s">
        <v>9832</v>
      </c>
      <c r="C114" s="313" t="s">
        <v>9723</v>
      </c>
      <c r="D114" s="314">
        <v>4.04</v>
      </c>
      <c r="E114" s="312" t="s">
        <v>9779</v>
      </c>
    </row>
    <row r="115" spans="1:5" ht="9" customHeight="1">
      <c r="A115" s="311">
        <v>40852</v>
      </c>
      <c r="B115" s="312" t="s">
        <v>9833</v>
      </c>
      <c r="C115" s="313" t="s">
        <v>9723</v>
      </c>
      <c r="D115" s="314">
        <v>1.65</v>
      </c>
      <c r="E115" s="312" t="s">
        <v>9779</v>
      </c>
    </row>
    <row r="116" spans="1:5" ht="9" customHeight="1">
      <c r="A116" s="311">
        <v>40853</v>
      </c>
      <c r="B116" s="312" t="s">
        <v>9834</v>
      </c>
      <c r="C116" s="313" t="s">
        <v>9723</v>
      </c>
      <c r="D116" s="314">
        <v>5.63</v>
      </c>
      <c r="E116" s="312" t="s">
        <v>9779</v>
      </c>
    </row>
    <row r="117" spans="1:5" ht="9" customHeight="1">
      <c r="A117" s="311">
        <v>40854</v>
      </c>
      <c r="B117" s="312" t="s">
        <v>9835</v>
      </c>
      <c r="C117" s="313" t="s">
        <v>9723</v>
      </c>
      <c r="D117" s="314">
        <v>1.75</v>
      </c>
      <c r="E117" s="312" t="s">
        <v>9779</v>
      </c>
    </row>
    <row r="118" spans="1:5" ht="9" customHeight="1">
      <c r="A118" s="311">
        <v>40855</v>
      </c>
      <c r="B118" s="312" t="s">
        <v>9836</v>
      </c>
      <c r="C118" s="313" t="s">
        <v>9723</v>
      </c>
      <c r="D118" s="314">
        <v>7.54</v>
      </c>
      <c r="E118" s="312" t="s">
        <v>9779</v>
      </c>
    </row>
    <row r="119" spans="1:5" ht="9" customHeight="1">
      <c r="A119" s="311">
        <v>40856</v>
      </c>
      <c r="B119" s="312" t="s">
        <v>9837</v>
      </c>
      <c r="C119" s="313" t="s">
        <v>9723</v>
      </c>
      <c r="D119" s="314">
        <v>2.08</v>
      </c>
      <c r="E119" s="312" t="s">
        <v>9779</v>
      </c>
    </row>
    <row r="120" spans="1:5" ht="9" customHeight="1">
      <c r="A120" s="311">
        <v>40857</v>
      </c>
      <c r="B120" s="312" t="s">
        <v>9838</v>
      </c>
      <c r="C120" s="313" t="s">
        <v>9723</v>
      </c>
      <c r="D120" s="314">
        <v>10.039999999999999</v>
      </c>
      <c r="E120" s="312" t="s">
        <v>9779</v>
      </c>
    </row>
    <row r="121" spans="1:5" ht="9" customHeight="1">
      <c r="A121" s="311">
        <v>40894</v>
      </c>
      <c r="B121" s="312" t="s">
        <v>9839</v>
      </c>
      <c r="C121" s="313" t="s">
        <v>9840</v>
      </c>
      <c r="D121" s="314">
        <v>28.27</v>
      </c>
      <c r="E121" s="315"/>
    </row>
    <row r="122" spans="1:5" ht="9" customHeight="1">
      <c r="A122" s="311">
        <v>40895</v>
      </c>
      <c r="B122" s="312" t="s">
        <v>9841</v>
      </c>
      <c r="C122" s="313" t="s">
        <v>9840</v>
      </c>
      <c r="D122" s="314">
        <v>50.51</v>
      </c>
      <c r="E122" s="315"/>
    </row>
    <row r="123" spans="1:5" ht="18.2" customHeight="1">
      <c r="A123" s="311">
        <v>40869</v>
      </c>
      <c r="B123" s="316" t="s">
        <v>9842</v>
      </c>
      <c r="C123" s="313" t="s">
        <v>9723</v>
      </c>
      <c r="D123" s="314">
        <v>5.26</v>
      </c>
      <c r="E123" s="312" t="s">
        <v>9779</v>
      </c>
    </row>
    <row r="124" spans="1:5" ht="18.2" customHeight="1">
      <c r="A124" s="311">
        <v>40881</v>
      </c>
      <c r="B124" s="316" t="s">
        <v>9843</v>
      </c>
      <c r="C124" s="313" t="s">
        <v>9723</v>
      </c>
      <c r="D124" s="314">
        <v>5.26</v>
      </c>
      <c r="E124" s="317"/>
    </row>
    <row r="125" spans="1:5" ht="18.2" customHeight="1">
      <c r="A125" s="311">
        <v>40870</v>
      </c>
      <c r="B125" s="316" t="s">
        <v>9844</v>
      </c>
      <c r="C125" s="313" t="s">
        <v>9723</v>
      </c>
      <c r="D125" s="314">
        <v>12.02</v>
      </c>
      <c r="E125" s="312" t="s">
        <v>9779</v>
      </c>
    </row>
    <row r="126" spans="1:5" ht="18.2" customHeight="1">
      <c r="A126" s="311">
        <v>40860</v>
      </c>
      <c r="B126" s="316" t="s">
        <v>9845</v>
      </c>
      <c r="C126" s="313" t="s">
        <v>9723</v>
      </c>
      <c r="D126" s="314">
        <v>42.19</v>
      </c>
      <c r="E126" s="312" t="s">
        <v>9779</v>
      </c>
    </row>
    <row r="127" spans="1:5" ht="18.2" customHeight="1">
      <c r="A127" s="311">
        <v>40864</v>
      </c>
      <c r="B127" s="316" t="s">
        <v>9846</v>
      </c>
      <c r="C127" s="313" t="s">
        <v>9805</v>
      </c>
      <c r="D127" s="314">
        <v>433.72</v>
      </c>
      <c r="E127" s="312" t="s">
        <v>9779</v>
      </c>
    </row>
    <row r="128" spans="1:5" ht="18.2" customHeight="1">
      <c r="A128" s="311">
        <v>40861</v>
      </c>
      <c r="B128" s="316" t="s">
        <v>9847</v>
      </c>
      <c r="C128" s="313" t="s">
        <v>9723</v>
      </c>
      <c r="D128" s="314">
        <v>64.89</v>
      </c>
      <c r="E128" s="312" t="s">
        <v>9779</v>
      </c>
    </row>
    <row r="129" spans="1:5" ht="9" customHeight="1">
      <c r="A129" s="311">
        <v>40865</v>
      </c>
      <c r="B129" s="312" t="s">
        <v>9848</v>
      </c>
      <c r="C129" s="313" t="s">
        <v>9805</v>
      </c>
      <c r="D129" s="314">
        <v>644.79</v>
      </c>
      <c r="E129" s="312" t="s">
        <v>9779</v>
      </c>
    </row>
    <row r="130" spans="1:5" ht="18.2" customHeight="1">
      <c r="A130" s="311">
        <v>40880</v>
      </c>
      <c r="B130" s="316" t="s">
        <v>9849</v>
      </c>
      <c r="C130" s="313" t="s">
        <v>9723</v>
      </c>
      <c r="D130" s="314">
        <v>45.47</v>
      </c>
      <c r="E130" s="317"/>
    </row>
    <row r="131" spans="1:5" ht="9" customHeight="1">
      <c r="A131" s="311">
        <v>40858</v>
      </c>
      <c r="B131" s="312" t="s">
        <v>9850</v>
      </c>
      <c r="C131" s="313" t="s">
        <v>9723</v>
      </c>
      <c r="D131" s="314">
        <v>38.15</v>
      </c>
      <c r="E131" s="312" t="s">
        <v>9779</v>
      </c>
    </row>
    <row r="132" spans="1:5" ht="9" customHeight="1">
      <c r="A132" s="311">
        <v>40862</v>
      </c>
      <c r="B132" s="312" t="s">
        <v>9851</v>
      </c>
      <c r="C132" s="313" t="s">
        <v>9805</v>
      </c>
      <c r="D132" s="314">
        <v>391.52</v>
      </c>
      <c r="E132" s="312" t="s">
        <v>9779</v>
      </c>
    </row>
    <row r="133" spans="1:5" ht="9" customHeight="1">
      <c r="A133" s="311">
        <v>40859</v>
      </c>
      <c r="B133" s="312" t="s">
        <v>9852</v>
      </c>
      <c r="C133" s="313" t="s">
        <v>9723</v>
      </c>
      <c r="D133" s="314">
        <v>64.73</v>
      </c>
      <c r="E133" s="312" t="s">
        <v>9779</v>
      </c>
    </row>
    <row r="134" spans="1:5" ht="9" customHeight="1">
      <c r="A134" s="311">
        <v>40863</v>
      </c>
      <c r="B134" s="312" t="s">
        <v>9853</v>
      </c>
      <c r="C134" s="313" t="s">
        <v>9805</v>
      </c>
      <c r="D134" s="314">
        <v>669.17</v>
      </c>
      <c r="E134" s="312" t="s">
        <v>9779</v>
      </c>
    </row>
    <row r="135" spans="1:5" ht="18.2" customHeight="1">
      <c r="A135" s="311">
        <v>40883</v>
      </c>
      <c r="B135" s="316" t="s">
        <v>9854</v>
      </c>
      <c r="C135" s="313" t="s">
        <v>9723</v>
      </c>
      <c r="D135" s="314">
        <v>73.069999999999993</v>
      </c>
      <c r="E135" s="312" t="s">
        <v>9779</v>
      </c>
    </row>
    <row r="136" spans="1:5" ht="18.2" customHeight="1">
      <c r="A136" s="311">
        <v>40885</v>
      </c>
      <c r="B136" s="316" t="s">
        <v>9855</v>
      </c>
      <c r="C136" s="313" t="s">
        <v>9723</v>
      </c>
      <c r="D136" s="314">
        <v>88.42</v>
      </c>
      <c r="E136" s="312" t="s">
        <v>9779</v>
      </c>
    </row>
    <row r="137" spans="1:5" ht="18.2" customHeight="1">
      <c r="A137" s="311">
        <v>40897</v>
      </c>
      <c r="B137" s="316" t="s">
        <v>9856</v>
      </c>
      <c r="C137" s="313" t="s">
        <v>9723</v>
      </c>
      <c r="D137" s="314">
        <v>73.069999999999993</v>
      </c>
      <c r="E137" s="317"/>
    </row>
    <row r="138" spans="1:5" ht="18.2" customHeight="1">
      <c r="A138" s="311">
        <v>40884</v>
      </c>
      <c r="B138" s="316" t="s">
        <v>9857</v>
      </c>
      <c r="C138" s="313" t="s">
        <v>9723</v>
      </c>
      <c r="D138" s="314">
        <v>87.69</v>
      </c>
      <c r="E138" s="312" t="s">
        <v>9779</v>
      </c>
    </row>
    <row r="139" spans="1:5" ht="18.2" customHeight="1">
      <c r="A139" s="311">
        <v>40898</v>
      </c>
      <c r="B139" s="316" t="s">
        <v>9858</v>
      </c>
      <c r="C139" s="313" t="s">
        <v>9723</v>
      </c>
      <c r="D139" s="314">
        <v>87.69</v>
      </c>
      <c r="E139" s="317"/>
    </row>
    <row r="140" spans="1:5" ht="18.2" customHeight="1">
      <c r="A140" s="311">
        <v>40896</v>
      </c>
      <c r="B140" s="316" t="s">
        <v>9859</v>
      </c>
      <c r="C140" s="313" t="s">
        <v>9723</v>
      </c>
      <c r="D140" s="314">
        <v>88.42</v>
      </c>
      <c r="E140" s="317"/>
    </row>
    <row r="141" spans="1:5" ht="18.2" customHeight="1">
      <c r="A141" s="311">
        <v>40886</v>
      </c>
      <c r="B141" s="316" t="s">
        <v>9860</v>
      </c>
      <c r="C141" s="313" t="s">
        <v>9723</v>
      </c>
      <c r="D141" s="314">
        <v>31.65</v>
      </c>
      <c r="E141" s="312" t="s">
        <v>9779</v>
      </c>
    </row>
    <row r="142" spans="1:5" ht="18.2" customHeight="1">
      <c r="A142" s="311">
        <v>40887</v>
      </c>
      <c r="B142" s="316" t="s">
        <v>9861</v>
      </c>
      <c r="C142" s="313" t="s">
        <v>9723</v>
      </c>
      <c r="D142" s="314">
        <v>101.65</v>
      </c>
      <c r="E142" s="312" t="s">
        <v>9779</v>
      </c>
    </row>
    <row r="143" spans="1:5" ht="18.2" customHeight="1">
      <c r="A143" s="311">
        <v>40888</v>
      </c>
      <c r="B143" s="316" t="s">
        <v>9862</v>
      </c>
      <c r="C143" s="313" t="s">
        <v>9723</v>
      </c>
      <c r="D143" s="314">
        <v>99.59</v>
      </c>
      <c r="E143" s="312" t="s">
        <v>9779</v>
      </c>
    </row>
    <row r="144" spans="1:5" ht="18.2" customHeight="1">
      <c r="A144" s="311">
        <v>40889</v>
      </c>
      <c r="B144" s="316" t="s">
        <v>9863</v>
      </c>
      <c r="C144" s="313" t="s">
        <v>9723</v>
      </c>
      <c r="D144" s="314">
        <v>96.52</v>
      </c>
      <c r="E144" s="312" t="s">
        <v>9779</v>
      </c>
    </row>
    <row r="145" spans="1:6" ht="9" customHeight="1">
      <c r="A145" s="311">
        <v>40818</v>
      </c>
      <c r="B145" s="312" t="s">
        <v>9864</v>
      </c>
      <c r="C145" s="313" t="s">
        <v>9723</v>
      </c>
      <c r="D145" s="314">
        <v>0.66</v>
      </c>
      <c r="E145" s="315"/>
    </row>
    <row r="146" spans="1:6" ht="9" customHeight="1">
      <c r="A146" s="311">
        <v>40819</v>
      </c>
      <c r="B146" s="312" t="s">
        <v>9865</v>
      </c>
      <c r="C146" s="313" t="s">
        <v>9723</v>
      </c>
      <c r="D146" s="314">
        <v>1.89</v>
      </c>
      <c r="E146" s="312" t="s">
        <v>9779</v>
      </c>
    </row>
    <row r="147" spans="1:6" ht="9" customHeight="1">
      <c r="A147" s="311">
        <v>40872</v>
      </c>
      <c r="B147" s="312" t="s">
        <v>9866</v>
      </c>
      <c r="C147" s="313" t="s">
        <v>9805</v>
      </c>
      <c r="D147" s="314">
        <v>66.790000000000006</v>
      </c>
      <c r="E147" s="312" t="s">
        <v>9779</v>
      </c>
    </row>
    <row r="148" spans="1:6" ht="9" customHeight="1">
      <c r="A148" s="311">
        <v>40836</v>
      </c>
      <c r="B148" s="312" t="s">
        <v>9867</v>
      </c>
      <c r="C148" s="313" t="s">
        <v>9805</v>
      </c>
      <c r="D148" s="314">
        <v>41.72</v>
      </c>
      <c r="E148" s="312" t="s">
        <v>9779</v>
      </c>
    </row>
    <row r="149" spans="1:6" ht="9" customHeight="1">
      <c r="A149" s="311">
        <v>40837</v>
      </c>
      <c r="B149" s="312" t="s">
        <v>9868</v>
      </c>
      <c r="C149" s="313" t="s">
        <v>9805</v>
      </c>
      <c r="D149" s="314">
        <v>290.69</v>
      </c>
      <c r="E149" s="312" t="s">
        <v>9779</v>
      </c>
    </row>
    <row r="150" spans="1:6" ht="9" customHeight="1">
      <c r="A150" s="311">
        <v>41076</v>
      </c>
      <c r="B150" s="312" t="s">
        <v>9869</v>
      </c>
      <c r="C150" s="313" t="s">
        <v>9725</v>
      </c>
      <c r="D150" s="314">
        <v>37.200000000000003</v>
      </c>
      <c r="E150" s="315"/>
    </row>
    <row r="151" spans="1:6" ht="9" customHeight="1">
      <c r="A151" s="311">
        <v>41556</v>
      </c>
      <c r="B151" s="312" t="s">
        <v>9870</v>
      </c>
      <c r="C151" s="313" t="s">
        <v>9725</v>
      </c>
      <c r="D151" s="314">
        <v>41.4</v>
      </c>
      <c r="E151" s="312" t="s">
        <v>9779</v>
      </c>
    </row>
    <row r="152" spans="1:6" ht="9" customHeight="1">
      <c r="A152" s="311">
        <v>43345</v>
      </c>
      <c r="B152" s="312" t="s">
        <v>9871</v>
      </c>
      <c r="C152" s="313" t="s">
        <v>9725</v>
      </c>
      <c r="D152" s="314">
        <v>35.81</v>
      </c>
      <c r="E152" s="315"/>
    </row>
    <row r="153" spans="1:6" ht="9" customHeight="1">
      <c r="A153" s="311">
        <v>40720</v>
      </c>
      <c r="B153" s="312" t="s">
        <v>9872</v>
      </c>
      <c r="C153" s="313" t="s">
        <v>9725</v>
      </c>
      <c r="D153" s="314">
        <v>76.02</v>
      </c>
      <c r="E153" s="315"/>
    </row>
    <row r="154" spans="1:6" ht="9" customHeight="1">
      <c r="A154" s="888" t="s">
        <v>9777</v>
      </c>
      <c r="B154" s="888"/>
      <c r="C154" s="888"/>
      <c r="D154" s="888"/>
      <c r="E154" s="888"/>
      <c r="F154" s="888"/>
    </row>
    <row r="155" spans="1:6" ht="9" customHeight="1">
      <c r="A155" s="308" t="s">
        <v>9717</v>
      </c>
      <c r="B155" s="309" t="s">
        <v>9718</v>
      </c>
      <c r="C155" s="308" t="s">
        <v>9719</v>
      </c>
      <c r="D155" s="310" t="s">
        <v>9720</v>
      </c>
      <c r="E155" s="309" t="s">
        <v>9721</v>
      </c>
    </row>
    <row r="156" spans="1:6" ht="18.2" customHeight="1">
      <c r="A156" s="311">
        <v>41070</v>
      </c>
      <c r="B156" s="316" t="s">
        <v>9873</v>
      </c>
      <c r="C156" s="313" t="s">
        <v>9725</v>
      </c>
      <c r="D156" s="314">
        <v>91.79</v>
      </c>
      <c r="E156" s="312" t="s">
        <v>9779</v>
      </c>
    </row>
    <row r="157" spans="1:6" ht="18.2" customHeight="1">
      <c r="A157" s="311">
        <v>41134</v>
      </c>
      <c r="B157" s="316" t="s">
        <v>9874</v>
      </c>
      <c r="C157" s="313" t="s">
        <v>9725</v>
      </c>
      <c r="D157" s="314">
        <v>92.25</v>
      </c>
      <c r="E157" s="312" t="s">
        <v>9779</v>
      </c>
    </row>
    <row r="158" spans="1:6" ht="9" customHeight="1">
      <c r="A158" s="311">
        <v>40984</v>
      </c>
      <c r="B158" s="312" t="s">
        <v>9875</v>
      </c>
      <c r="C158" s="313" t="s">
        <v>9725</v>
      </c>
      <c r="D158" s="314">
        <v>45.94</v>
      </c>
      <c r="E158" s="315"/>
    </row>
    <row r="159" spans="1:6" ht="18.2" customHeight="1">
      <c r="A159" s="311">
        <v>41356</v>
      </c>
      <c r="B159" s="316" t="s">
        <v>9876</v>
      </c>
      <c r="C159" s="313" t="s">
        <v>9725</v>
      </c>
      <c r="D159" s="314">
        <v>92.33</v>
      </c>
      <c r="E159" s="312" t="s">
        <v>9779</v>
      </c>
    </row>
    <row r="160" spans="1:6" ht="18.2" customHeight="1">
      <c r="A160" s="311">
        <v>40774</v>
      </c>
      <c r="B160" s="316" t="s">
        <v>9877</v>
      </c>
      <c r="C160" s="313" t="s">
        <v>9725</v>
      </c>
      <c r="D160" s="314">
        <v>92.33</v>
      </c>
      <c r="E160" s="317"/>
    </row>
    <row r="161" spans="1:5" ht="18.2" customHeight="1">
      <c r="A161" s="311">
        <v>40768</v>
      </c>
      <c r="B161" s="316" t="s">
        <v>9878</v>
      </c>
      <c r="C161" s="313" t="s">
        <v>9725</v>
      </c>
      <c r="D161" s="314">
        <v>83.96</v>
      </c>
      <c r="E161" s="312" t="s">
        <v>9779</v>
      </c>
    </row>
    <row r="162" spans="1:5" ht="18.2" customHeight="1">
      <c r="A162" s="311">
        <v>40767</v>
      </c>
      <c r="B162" s="316" t="s">
        <v>9879</v>
      </c>
      <c r="C162" s="313" t="s">
        <v>9725</v>
      </c>
      <c r="D162" s="314">
        <v>76.849999999999994</v>
      </c>
      <c r="E162" s="312" t="s">
        <v>9779</v>
      </c>
    </row>
    <row r="163" spans="1:5" ht="18.2" customHeight="1">
      <c r="A163" s="311">
        <v>40769</v>
      </c>
      <c r="B163" s="316" t="s">
        <v>9880</v>
      </c>
      <c r="C163" s="313" t="s">
        <v>9725</v>
      </c>
      <c r="D163" s="314">
        <v>100.7</v>
      </c>
      <c r="E163" s="312" t="s">
        <v>9779</v>
      </c>
    </row>
    <row r="164" spans="1:5" ht="9" customHeight="1">
      <c r="A164" s="311">
        <v>40766</v>
      </c>
      <c r="B164" s="312" t="s">
        <v>9881</v>
      </c>
      <c r="C164" s="313" t="s">
        <v>9725</v>
      </c>
      <c r="D164" s="314">
        <v>50.11</v>
      </c>
      <c r="E164" s="315"/>
    </row>
    <row r="165" spans="1:5" ht="18.2" customHeight="1">
      <c r="A165" s="311">
        <v>40771</v>
      </c>
      <c r="B165" s="316" t="s">
        <v>9882</v>
      </c>
      <c r="C165" s="313" t="s">
        <v>9725</v>
      </c>
      <c r="D165" s="314">
        <v>255.15</v>
      </c>
      <c r="E165" s="312" t="s">
        <v>9779</v>
      </c>
    </row>
    <row r="166" spans="1:5" ht="18.2" customHeight="1">
      <c r="A166" s="311">
        <v>40773</v>
      </c>
      <c r="B166" s="316" t="s">
        <v>9883</v>
      </c>
      <c r="C166" s="313" t="s">
        <v>9725</v>
      </c>
      <c r="D166" s="314">
        <v>67.78</v>
      </c>
      <c r="E166" s="312" t="s">
        <v>9779</v>
      </c>
    </row>
    <row r="167" spans="1:5" ht="18.2" customHeight="1">
      <c r="A167" s="311">
        <v>40775</v>
      </c>
      <c r="B167" s="316" t="s">
        <v>9884</v>
      </c>
      <c r="C167" s="313" t="s">
        <v>9725</v>
      </c>
      <c r="D167" s="314">
        <v>100.7</v>
      </c>
      <c r="E167" s="317"/>
    </row>
    <row r="168" spans="1:5" ht="9" customHeight="1">
      <c r="A168" s="311">
        <v>40762</v>
      </c>
      <c r="B168" s="312" t="s">
        <v>9885</v>
      </c>
      <c r="C168" s="313" t="s">
        <v>9723</v>
      </c>
      <c r="D168" s="314">
        <v>6.05</v>
      </c>
      <c r="E168" s="315"/>
    </row>
    <row r="169" spans="1:5" ht="9" customHeight="1">
      <c r="A169" s="311">
        <v>40804</v>
      </c>
      <c r="B169" s="312" t="s">
        <v>9886</v>
      </c>
      <c r="C169" s="313" t="s">
        <v>9723</v>
      </c>
      <c r="D169" s="314">
        <v>10.73</v>
      </c>
      <c r="E169" s="312" t="s">
        <v>9779</v>
      </c>
    </row>
    <row r="170" spans="1:5" ht="18.2" customHeight="1">
      <c r="A170" s="311">
        <v>40811</v>
      </c>
      <c r="B170" s="316" t="s">
        <v>9887</v>
      </c>
      <c r="C170" s="313" t="s">
        <v>9725</v>
      </c>
      <c r="D170" s="314">
        <v>60.96</v>
      </c>
      <c r="E170" s="317"/>
    </row>
    <row r="171" spans="1:5" ht="18.2" customHeight="1">
      <c r="A171" s="311">
        <v>42211</v>
      </c>
      <c r="B171" s="316" t="s">
        <v>9888</v>
      </c>
      <c r="C171" s="313" t="s">
        <v>9725</v>
      </c>
      <c r="D171" s="314">
        <v>60.96</v>
      </c>
      <c r="E171" s="312" t="s">
        <v>9779</v>
      </c>
    </row>
    <row r="172" spans="1:5" ht="9" customHeight="1">
      <c r="A172" s="311">
        <v>40756</v>
      </c>
      <c r="B172" s="312" t="s">
        <v>9889</v>
      </c>
      <c r="C172" s="313" t="s">
        <v>9725</v>
      </c>
      <c r="D172" s="314">
        <v>6.63</v>
      </c>
      <c r="E172" s="315"/>
    </row>
    <row r="173" spans="1:5" ht="9" customHeight="1">
      <c r="A173" s="311">
        <v>40754</v>
      </c>
      <c r="B173" s="312" t="s">
        <v>9890</v>
      </c>
      <c r="C173" s="313" t="s">
        <v>9723</v>
      </c>
      <c r="D173" s="314">
        <v>1.17</v>
      </c>
      <c r="E173" s="315"/>
    </row>
    <row r="174" spans="1:5" ht="9" customHeight="1">
      <c r="A174" s="311">
        <v>40866</v>
      </c>
      <c r="B174" s="312" t="s">
        <v>9891</v>
      </c>
      <c r="C174" s="313" t="s">
        <v>9723</v>
      </c>
      <c r="D174" s="314">
        <v>0.82</v>
      </c>
      <c r="E174" s="315"/>
    </row>
    <row r="175" spans="1:5" ht="9" customHeight="1">
      <c r="A175" s="311">
        <v>40893</v>
      </c>
      <c r="B175" s="312" t="s">
        <v>9892</v>
      </c>
      <c r="C175" s="313" t="s">
        <v>9840</v>
      </c>
      <c r="D175" s="314">
        <v>22.21</v>
      </c>
      <c r="E175" s="315"/>
    </row>
    <row r="176" spans="1:5" ht="9" customHeight="1">
      <c r="A176" s="311">
        <v>40891</v>
      </c>
      <c r="B176" s="312" t="s">
        <v>9893</v>
      </c>
      <c r="C176" s="313" t="s">
        <v>9723</v>
      </c>
      <c r="D176" s="314">
        <v>18.010000000000002</v>
      </c>
      <c r="E176" s="315"/>
    </row>
    <row r="177" spans="1:5" ht="9" customHeight="1">
      <c r="A177" s="311">
        <v>40890</v>
      </c>
      <c r="B177" s="312" t="s">
        <v>9894</v>
      </c>
      <c r="C177" s="313" t="s">
        <v>9723</v>
      </c>
      <c r="D177" s="314">
        <v>60.43</v>
      </c>
      <c r="E177" s="312" t="s">
        <v>9779</v>
      </c>
    </row>
    <row r="178" spans="1:5" ht="18.2" customHeight="1">
      <c r="A178" s="311">
        <v>40892</v>
      </c>
      <c r="B178" s="316" t="s">
        <v>9895</v>
      </c>
      <c r="C178" s="313" t="s">
        <v>9723</v>
      </c>
      <c r="D178" s="314">
        <v>61.76</v>
      </c>
      <c r="E178" s="312" t="s">
        <v>9779</v>
      </c>
    </row>
    <row r="179" spans="1:5" ht="9" customHeight="1">
      <c r="A179" s="311">
        <v>40749</v>
      </c>
      <c r="B179" s="312" t="s">
        <v>9896</v>
      </c>
      <c r="C179" s="313" t="s">
        <v>9723</v>
      </c>
      <c r="D179" s="314">
        <v>0.18</v>
      </c>
      <c r="E179" s="315"/>
    </row>
    <row r="180" spans="1:5" ht="9" customHeight="1">
      <c r="A180" s="311">
        <v>40750</v>
      </c>
      <c r="B180" s="312" t="s">
        <v>9897</v>
      </c>
      <c r="C180" s="313" t="s">
        <v>9723</v>
      </c>
      <c r="D180" s="314">
        <v>0.79</v>
      </c>
      <c r="E180" s="315"/>
    </row>
    <row r="181" spans="1:5" ht="18.2" customHeight="1">
      <c r="A181" s="311">
        <v>40792</v>
      </c>
      <c r="B181" s="316" t="s">
        <v>9898</v>
      </c>
      <c r="C181" s="313" t="s">
        <v>9725</v>
      </c>
      <c r="D181" s="314">
        <v>80.55</v>
      </c>
      <c r="E181" s="312" t="s">
        <v>9779</v>
      </c>
    </row>
    <row r="182" spans="1:5" ht="9" customHeight="1">
      <c r="A182" s="311">
        <v>40794</v>
      </c>
      <c r="B182" s="312" t="s">
        <v>9899</v>
      </c>
      <c r="C182" s="313" t="s">
        <v>9725</v>
      </c>
      <c r="D182" s="314">
        <v>44.74</v>
      </c>
      <c r="E182" s="312" t="s">
        <v>9779</v>
      </c>
    </row>
    <row r="183" spans="1:5" ht="18.2" customHeight="1">
      <c r="A183" s="311">
        <v>40796</v>
      </c>
      <c r="B183" s="316" t="s">
        <v>9900</v>
      </c>
      <c r="C183" s="313" t="s">
        <v>9725</v>
      </c>
      <c r="D183" s="314">
        <v>35.99</v>
      </c>
      <c r="E183" s="312" t="s">
        <v>9779</v>
      </c>
    </row>
    <row r="184" spans="1:5" ht="18.2" customHeight="1">
      <c r="A184" s="311">
        <v>41098</v>
      </c>
      <c r="B184" s="316" t="s">
        <v>9901</v>
      </c>
      <c r="C184" s="313" t="s">
        <v>9725</v>
      </c>
      <c r="D184" s="314">
        <v>35.99</v>
      </c>
      <c r="E184" s="317"/>
    </row>
    <row r="185" spans="1:5" ht="9" customHeight="1">
      <c r="A185" s="311">
        <v>40786</v>
      </c>
      <c r="B185" s="312" t="s">
        <v>9902</v>
      </c>
      <c r="C185" s="313" t="s">
        <v>9725</v>
      </c>
      <c r="D185" s="314">
        <v>96.98</v>
      </c>
      <c r="E185" s="312" t="s">
        <v>9779</v>
      </c>
    </row>
    <row r="186" spans="1:5" ht="9" customHeight="1">
      <c r="A186" s="311">
        <v>43327</v>
      </c>
      <c r="B186" s="312" t="s">
        <v>9903</v>
      </c>
      <c r="C186" s="313" t="s">
        <v>9725</v>
      </c>
      <c r="D186" s="314">
        <v>96.98</v>
      </c>
      <c r="E186" s="315"/>
    </row>
    <row r="187" spans="1:5" ht="9" customHeight="1">
      <c r="A187" s="311">
        <v>42675</v>
      </c>
      <c r="B187" s="312" t="s">
        <v>9904</v>
      </c>
      <c r="C187" s="313" t="s">
        <v>9725</v>
      </c>
      <c r="D187" s="314">
        <v>115.77</v>
      </c>
      <c r="E187" s="315"/>
    </row>
    <row r="188" spans="1:5" ht="9" customHeight="1">
      <c r="A188" s="311">
        <v>40802</v>
      </c>
      <c r="B188" s="312" t="s">
        <v>9905</v>
      </c>
      <c r="C188" s="313" t="s">
        <v>9725</v>
      </c>
      <c r="D188" s="314">
        <v>61.95</v>
      </c>
      <c r="E188" s="312" t="s">
        <v>9779</v>
      </c>
    </row>
    <row r="189" spans="1:5" ht="9" customHeight="1">
      <c r="A189" s="311">
        <v>41074</v>
      </c>
      <c r="B189" s="312" t="s">
        <v>9906</v>
      </c>
      <c r="C189" s="313" t="s">
        <v>9725</v>
      </c>
      <c r="D189" s="314">
        <v>61.31</v>
      </c>
      <c r="E189" s="315"/>
    </row>
    <row r="190" spans="1:5" ht="9" customHeight="1">
      <c r="A190" s="311">
        <v>40776</v>
      </c>
      <c r="B190" s="312" t="s">
        <v>9907</v>
      </c>
      <c r="C190" s="313" t="s">
        <v>9725</v>
      </c>
      <c r="D190" s="314">
        <v>39.1</v>
      </c>
      <c r="E190" s="312" t="s">
        <v>9779</v>
      </c>
    </row>
    <row r="191" spans="1:5" ht="9" customHeight="1">
      <c r="A191" s="311">
        <v>40778</v>
      </c>
      <c r="B191" s="312" t="s">
        <v>9908</v>
      </c>
      <c r="C191" s="313" t="s">
        <v>9725</v>
      </c>
      <c r="D191" s="314">
        <v>44.9</v>
      </c>
      <c r="E191" s="312" t="s">
        <v>9779</v>
      </c>
    </row>
    <row r="192" spans="1:5" ht="9" customHeight="1">
      <c r="A192" s="311">
        <v>40780</v>
      </c>
      <c r="B192" s="312" t="s">
        <v>9909</v>
      </c>
      <c r="C192" s="313" t="s">
        <v>9725</v>
      </c>
      <c r="D192" s="314">
        <v>63.86</v>
      </c>
      <c r="E192" s="312" t="s">
        <v>9779</v>
      </c>
    </row>
    <row r="193" spans="1:6" ht="9" customHeight="1">
      <c r="A193" s="311">
        <v>40782</v>
      </c>
      <c r="B193" s="312" t="s">
        <v>9910</v>
      </c>
      <c r="C193" s="313" t="s">
        <v>9725</v>
      </c>
      <c r="D193" s="314">
        <v>80.69</v>
      </c>
      <c r="E193" s="312" t="s">
        <v>9779</v>
      </c>
    </row>
    <row r="194" spans="1:6" ht="18.2" customHeight="1">
      <c r="A194" s="311">
        <v>40830</v>
      </c>
      <c r="B194" s="316" t="s">
        <v>9911</v>
      </c>
      <c r="C194" s="313" t="s">
        <v>9723</v>
      </c>
      <c r="D194" s="314">
        <v>7.92</v>
      </c>
      <c r="E194" s="312" t="s">
        <v>9779</v>
      </c>
    </row>
    <row r="195" spans="1:6" ht="18.2" customHeight="1">
      <c r="A195" s="311">
        <v>40873</v>
      </c>
      <c r="B195" s="316" t="s">
        <v>9912</v>
      </c>
      <c r="C195" s="313" t="s">
        <v>9723</v>
      </c>
      <c r="D195" s="314">
        <v>6.41</v>
      </c>
      <c r="E195" s="312" t="s">
        <v>9779</v>
      </c>
    </row>
    <row r="196" spans="1:6" ht="18.2" customHeight="1">
      <c r="A196" s="311">
        <v>40876</v>
      </c>
      <c r="B196" s="316" t="s">
        <v>9913</v>
      </c>
      <c r="C196" s="313" t="s">
        <v>9723</v>
      </c>
      <c r="D196" s="314">
        <v>7.02</v>
      </c>
      <c r="E196" s="317"/>
    </row>
    <row r="197" spans="1:6" ht="18.2" customHeight="1">
      <c r="A197" s="311">
        <v>41363</v>
      </c>
      <c r="B197" s="316" t="s">
        <v>9914</v>
      </c>
      <c r="C197" s="313" t="s">
        <v>9723</v>
      </c>
      <c r="D197" s="314">
        <v>10.78</v>
      </c>
      <c r="E197" s="312" t="s">
        <v>9779</v>
      </c>
    </row>
    <row r="198" spans="1:6" ht="18.2" customHeight="1">
      <c r="A198" s="311">
        <v>40831</v>
      </c>
      <c r="B198" s="316" t="s">
        <v>9915</v>
      </c>
      <c r="C198" s="313" t="s">
        <v>9723</v>
      </c>
      <c r="D198" s="314">
        <v>17.82</v>
      </c>
      <c r="E198" s="312" t="s">
        <v>9779</v>
      </c>
    </row>
    <row r="199" spans="1:6" ht="18.2" customHeight="1">
      <c r="A199" s="311">
        <v>40827</v>
      </c>
      <c r="B199" s="316" t="s">
        <v>9916</v>
      </c>
      <c r="C199" s="313" t="s">
        <v>9723</v>
      </c>
      <c r="D199" s="314">
        <v>10.29</v>
      </c>
      <c r="E199" s="312" t="s">
        <v>9779</v>
      </c>
    </row>
    <row r="200" spans="1:6" ht="18.2" customHeight="1">
      <c r="A200" s="311">
        <v>40828</v>
      </c>
      <c r="B200" s="316" t="s">
        <v>9917</v>
      </c>
      <c r="C200" s="313" t="s">
        <v>9723</v>
      </c>
      <c r="D200" s="314">
        <v>7.2</v>
      </c>
      <c r="E200" s="312" t="s">
        <v>9779</v>
      </c>
    </row>
    <row r="201" spans="1:6" ht="9" customHeight="1">
      <c r="A201" s="888" t="s">
        <v>9777</v>
      </c>
      <c r="B201" s="888"/>
      <c r="C201" s="888"/>
      <c r="D201" s="888"/>
      <c r="E201" s="888"/>
      <c r="F201" s="888"/>
    </row>
    <row r="202" spans="1:6" ht="9" customHeight="1">
      <c r="A202" s="308" t="s">
        <v>9717</v>
      </c>
      <c r="B202" s="309" t="s">
        <v>9718</v>
      </c>
      <c r="C202" s="308" t="s">
        <v>9719</v>
      </c>
      <c r="D202" s="310" t="s">
        <v>9720</v>
      </c>
      <c r="E202" s="309" t="s">
        <v>9721</v>
      </c>
    </row>
    <row r="203" spans="1:6" ht="18.2" customHeight="1">
      <c r="A203" s="311">
        <v>40874</v>
      </c>
      <c r="B203" s="316" t="s">
        <v>9918</v>
      </c>
      <c r="C203" s="313" t="s">
        <v>9723</v>
      </c>
      <c r="D203" s="314">
        <v>7.07</v>
      </c>
      <c r="E203" s="312" t="s">
        <v>9779</v>
      </c>
    </row>
    <row r="204" spans="1:6" ht="18.2" customHeight="1">
      <c r="A204" s="311">
        <v>40875</v>
      </c>
      <c r="B204" s="316" t="s">
        <v>9919</v>
      </c>
      <c r="C204" s="313" t="s">
        <v>9723</v>
      </c>
      <c r="D204" s="314">
        <v>6.87</v>
      </c>
      <c r="E204" s="317"/>
    </row>
    <row r="205" spans="1:6" ht="18.2" customHeight="1">
      <c r="A205" s="311">
        <v>40829</v>
      </c>
      <c r="B205" s="316" t="s">
        <v>9920</v>
      </c>
      <c r="C205" s="313" t="s">
        <v>9723</v>
      </c>
      <c r="D205" s="314">
        <v>16.329999999999998</v>
      </c>
      <c r="E205" s="312" t="s">
        <v>9779</v>
      </c>
    </row>
    <row r="206" spans="1:6" ht="18.2" customHeight="1">
      <c r="A206" s="311">
        <v>40824</v>
      </c>
      <c r="B206" s="316" t="s">
        <v>9921</v>
      </c>
      <c r="C206" s="313" t="s">
        <v>9723</v>
      </c>
      <c r="D206" s="314">
        <v>4.58</v>
      </c>
      <c r="E206" s="312" t="s">
        <v>9779</v>
      </c>
    </row>
    <row r="207" spans="1:6" ht="18.2" customHeight="1">
      <c r="A207" s="311">
        <v>40825</v>
      </c>
      <c r="B207" s="316" t="s">
        <v>9922</v>
      </c>
      <c r="C207" s="313" t="s">
        <v>9723</v>
      </c>
      <c r="D207" s="314">
        <v>7.67</v>
      </c>
      <c r="E207" s="312" t="s">
        <v>9779</v>
      </c>
    </row>
    <row r="208" spans="1:6" ht="18.2" customHeight="1">
      <c r="A208" s="311">
        <v>40820</v>
      </c>
      <c r="B208" s="316" t="s">
        <v>9923</v>
      </c>
      <c r="C208" s="313" t="s">
        <v>9723</v>
      </c>
      <c r="D208" s="314">
        <v>4.18</v>
      </c>
      <c r="E208" s="312" t="s">
        <v>9779</v>
      </c>
    </row>
    <row r="209" spans="1:6" ht="9" customHeight="1">
      <c r="A209" s="311">
        <v>40821</v>
      </c>
      <c r="B209" s="312" t="s">
        <v>9924</v>
      </c>
      <c r="C209" s="313" t="s">
        <v>9723</v>
      </c>
      <c r="D209" s="314">
        <v>7.27</v>
      </c>
      <c r="E209" s="312" t="s">
        <v>9779</v>
      </c>
    </row>
    <row r="210" spans="1:6" ht="18.2" customHeight="1">
      <c r="A210" s="311">
        <v>40840</v>
      </c>
      <c r="B210" s="316" t="s">
        <v>9925</v>
      </c>
      <c r="C210" s="313" t="s">
        <v>9805</v>
      </c>
      <c r="D210" s="314">
        <v>46.16</v>
      </c>
      <c r="E210" s="312" t="s">
        <v>9779</v>
      </c>
    </row>
    <row r="211" spans="1:6" ht="9" customHeight="1">
      <c r="A211" s="311">
        <v>43331</v>
      </c>
      <c r="B211" s="312" t="s">
        <v>9926</v>
      </c>
      <c r="C211" s="313" t="s">
        <v>9725</v>
      </c>
      <c r="D211" s="314">
        <v>6.65</v>
      </c>
      <c r="E211" s="315"/>
    </row>
    <row r="212" spans="1:6" ht="9" customHeight="1">
      <c r="A212" s="888" t="s">
        <v>9927</v>
      </c>
      <c r="B212" s="888"/>
      <c r="C212" s="888"/>
      <c r="D212" s="888"/>
      <c r="E212" s="888"/>
      <c r="F212" s="888"/>
    </row>
    <row r="213" spans="1:6" ht="9" customHeight="1">
      <c r="A213" s="308" t="s">
        <v>9717</v>
      </c>
      <c r="B213" s="309" t="s">
        <v>9718</v>
      </c>
      <c r="C213" s="308" t="s">
        <v>9719</v>
      </c>
      <c r="D213" s="310" t="s">
        <v>9720</v>
      </c>
      <c r="E213" s="309" t="s">
        <v>9721</v>
      </c>
    </row>
    <row r="214" spans="1:6" ht="9" customHeight="1">
      <c r="A214" s="311">
        <v>100394</v>
      </c>
      <c r="B214" s="312" t="s">
        <v>9928</v>
      </c>
      <c r="C214" s="313" t="s">
        <v>9929</v>
      </c>
      <c r="D214" s="314">
        <v>9.1999999999999993</v>
      </c>
      <c r="E214" s="315"/>
    </row>
    <row r="215" spans="1:6" ht="9" customHeight="1">
      <c r="A215" s="311">
        <v>40376</v>
      </c>
      <c r="B215" s="312" t="s">
        <v>9930</v>
      </c>
      <c r="C215" s="313" t="s">
        <v>9929</v>
      </c>
      <c r="D215" s="314">
        <v>8.7100000000000009</v>
      </c>
      <c r="E215" s="315"/>
    </row>
    <row r="216" spans="1:6" ht="18.2" customHeight="1">
      <c r="A216" s="311">
        <v>43351</v>
      </c>
      <c r="B216" s="316" t="s">
        <v>9931</v>
      </c>
      <c r="C216" s="313" t="s">
        <v>9929</v>
      </c>
      <c r="D216" s="314">
        <v>8.8699999999999992</v>
      </c>
      <c r="E216" s="317"/>
    </row>
    <row r="217" spans="1:6" ht="9" customHeight="1">
      <c r="A217" s="311">
        <v>43350</v>
      </c>
      <c r="B217" s="312" t="s">
        <v>9932</v>
      </c>
      <c r="C217" s="313" t="s">
        <v>9929</v>
      </c>
      <c r="D217" s="314">
        <v>9.1999999999999993</v>
      </c>
      <c r="E217" s="315"/>
    </row>
    <row r="218" spans="1:6" ht="9" customHeight="1">
      <c r="A218" s="311">
        <v>41261</v>
      </c>
      <c r="B218" s="312" t="s">
        <v>9933</v>
      </c>
      <c r="C218" s="313" t="s">
        <v>9929</v>
      </c>
      <c r="D218" s="314">
        <v>8.5399999999999991</v>
      </c>
      <c r="E218" s="315"/>
    </row>
    <row r="219" spans="1:6" ht="9" customHeight="1">
      <c r="A219" s="311">
        <v>41023</v>
      </c>
      <c r="B219" s="312" t="s">
        <v>9934</v>
      </c>
      <c r="C219" s="313" t="s">
        <v>9840</v>
      </c>
      <c r="D219" s="314">
        <v>132.22999999999999</v>
      </c>
      <c r="E219" s="315"/>
    </row>
    <row r="220" spans="1:6" ht="18.2" customHeight="1">
      <c r="A220" s="311">
        <v>41575</v>
      </c>
      <c r="B220" s="316" t="s">
        <v>9935</v>
      </c>
      <c r="C220" s="313" t="s">
        <v>9723</v>
      </c>
      <c r="D220" s="314">
        <v>46.01</v>
      </c>
      <c r="E220" s="312" t="s">
        <v>9779</v>
      </c>
    </row>
    <row r="221" spans="1:6" ht="18.2" customHeight="1">
      <c r="A221" s="311">
        <v>40346</v>
      </c>
      <c r="B221" s="316" t="s">
        <v>9936</v>
      </c>
      <c r="C221" s="313" t="s">
        <v>9723</v>
      </c>
      <c r="D221" s="314">
        <v>77.86</v>
      </c>
      <c r="E221" s="312" t="s">
        <v>9779</v>
      </c>
    </row>
    <row r="222" spans="1:6" ht="18.2" customHeight="1">
      <c r="A222" s="311">
        <v>40345</v>
      </c>
      <c r="B222" s="316" t="s">
        <v>9937</v>
      </c>
      <c r="C222" s="313" t="s">
        <v>9723</v>
      </c>
      <c r="D222" s="314">
        <v>60.39</v>
      </c>
      <c r="E222" s="312" t="s">
        <v>9779</v>
      </c>
    </row>
    <row r="223" spans="1:6" ht="18.2" customHeight="1">
      <c r="A223" s="311">
        <v>40343</v>
      </c>
      <c r="B223" s="316" t="s">
        <v>9938</v>
      </c>
      <c r="C223" s="313" t="s">
        <v>9725</v>
      </c>
      <c r="D223" s="314">
        <v>324.16000000000003</v>
      </c>
      <c r="E223" s="312" t="s">
        <v>9779</v>
      </c>
    </row>
    <row r="224" spans="1:6" ht="9" customHeight="1">
      <c r="A224" s="311">
        <v>40344</v>
      </c>
      <c r="B224" s="312" t="s">
        <v>9939</v>
      </c>
      <c r="C224" s="313" t="s">
        <v>9725</v>
      </c>
      <c r="D224" s="314">
        <v>230.36</v>
      </c>
      <c r="E224" s="312" t="s">
        <v>9779</v>
      </c>
    </row>
    <row r="225" spans="1:5" ht="9" customHeight="1">
      <c r="A225" s="311">
        <v>41027</v>
      </c>
      <c r="B225" s="312" t="s">
        <v>9940</v>
      </c>
      <c r="C225" s="313" t="s">
        <v>9725</v>
      </c>
      <c r="D225" s="314">
        <v>26.1</v>
      </c>
      <c r="E225" s="315"/>
    </row>
    <row r="226" spans="1:5" ht="9" customHeight="1">
      <c r="A226" s="311">
        <v>40337</v>
      </c>
      <c r="B226" s="312" t="s">
        <v>9941</v>
      </c>
      <c r="C226" s="313" t="s">
        <v>9723</v>
      </c>
      <c r="D226" s="314">
        <v>100.7</v>
      </c>
      <c r="E226" s="315"/>
    </row>
    <row r="227" spans="1:5" ht="9" customHeight="1">
      <c r="A227" s="311">
        <v>40395</v>
      </c>
      <c r="B227" s="312" t="s">
        <v>9942</v>
      </c>
      <c r="C227" s="313" t="s">
        <v>9723</v>
      </c>
      <c r="D227" s="314">
        <v>22.28</v>
      </c>
      <c r="E227" s="315"/>
    </row>
    <row r="228" spans="1:5" ht="9" customHeight="1">
      <c r="A228" s="311">
        <v>40300</v>
      </c>
      <c r="B228" s="312" t="s">
        <v>9943</v>
      </c>
      <c r="C228" s="313" t="s">
        <v>9725</v>
      </c>
      <c r="D228" s="314">
        <v>47.6</v>
      </c>
      <c r="E228" s="315"/>
    </row>
    <row r="229" spans="1:5" ht="9" customHeight="1">
      <c r="A229" s="311">
        <v>40348</v>
      </c>
      <c r="B229" s="312" t="s">
        <v>9944</v>
      </c>
      <c r="C229" s="313" t="s">
        <v>9725</v>
      </c>
      <c r="D229" s="314">
        <v>430.65</v>
      </c>
      <c r="E229" s="312" t="s">
        <v>9779</v>
      </c>
    </row>
    <row r="230" spans="1:5" ht="9" customHeight="1">
      <c r="A230" s="311">
        <v>40347</v>
      </c>
      <c r="B230" s="312" t="s">
        <v>9945</v>
      </c>
      <c r="C230" s="313" t="s">
        <v>9725</v>
      </c>
      <c r="D230" s="314">
        <v>759.1</v>
      </c>
      <c r="E230" s="312" t="s">
        <v>9779</v>
      </c>
    </row>
    <row r="231" spans="1:5" ht="9" customHeight="1">
      <c r="A231" s="311">
        <v>41415</v>
      </c>
      <c r="B231" s="312" t="s">
        <v>9946</v>
      </c>
      <c r="C231" s="313" t="s">
        <v>9725</v>
      </c>
      <c r="D231" s="314">
        <v>445.4</v>
      </c>
      <c r="E231" s="312" t="s">
        <v>9779</v>
      </c>
    </row>
    <row r="232" spans="1:5" ht="9" customHeight="1">
      <c r="A232" s="311">
        <v>42257</v>
      </c>
      <c r="B232" s="312" t="s">
        <v>9947</v>
      </c>
      <c r="C232" s="313" t="s">
        <v>9725</v>
      </c>
      <c r="D232" s="314">
        <v>6.83</v>
      </c>
      <c r="E232" s="315"/>
    </row>
    <row r="233" spans="1:5" ht="9" customHeight="1">
      <c r="A233" s="311">
        <v>40519</v>
      </c>
      <c r="B233" s="312" t="s">
        <v>9948</v>
      </c>
      <c r="C233" s="313" t="s">
        <v>9840</v>
      </c>
      <c r="D233" s="314">
        <v>244.41</v>
      </c>
      <c r="E233" s="312" t="s">
        <v>9779</v>
      </c>
    </row>
    <row r="234" spans="1:5" ht="9" customHeight="1">
      <c r="A234" s="311">
        <v>40520</v>
      </c>
      <c r="B234" s="312" t="s">
        <v>9949</v>
      </c>
      <c r="C234" s="313" t="s">
        <v>9840</v>
      </c>
      <c r="D234" s="314">
        <v>381.47</v>
      </c>
      <c r="E234" s="312" t="s">
        <v>9779</v>
      </c>
    </row>
    <row r="235" spans="1:5" ht="9" customHeight="1">
      <c r="A235" s="311">
        <v>40521</v>
      </c>
      <c r="B235" s="312" t="s">
        <v>9950</v>
      </c>
      <c r="C235" s="313" t="s">
        <v>9840</v>
      </c>
      <c r="D235" s="314">
        <v>548.32000000000005</v>
      </c>
      <c r="E235" s="312" t="s">
        <v>9779</v>
      </c>
    </row>
    <row r="236" spans="1:5" ht="9" customHeight="1">
      <c r="A236" s="311">
        <v>40522</v>
      </c>
      <c r="B236" s="312" t="s">
        <v>9951</v>
      </c>
      <c r="C236" s="313" t="s">
        <v>9840</v>
      </c>
      <c r="D236" s="314">
        <v>739.69</v>
      </c>
      <c r="E236" s="312" t="s">
        <v>9779</v>
      </c>
    </row>
    <row r="237" spans="1:5" ht="9" customHeight="1">
      <c r="A237" s="311">
        <v>40523</v>
      </c>
      <c r="B237" s="312" t="s">
        <v>9952</v>
      </c>
      <c r="C237" s="313" t="s">
        <v>9840</v>
      </c>
      <c r="D237" s="318">
        <v>1067.01</v>
      </c>
      <c r="E237" s="312" t="s">
        <v>9779</v>
      </c>
    </row>
    <row r="238" spans="1:5" ht="9" customHeight="1">
      <c r="A238" s="311">
        <v>40513</v>
      </c>
      <c r="B238" s="312" t="s">
        <v>9953</v>
      </c>
      <c r="C238" s="313" t="s">
        <v>9840</v>
      </c>
      <c r="D238" s="314">
        <v>88.32</v>
      </c>
      <c r="E238" s="312" t="s">
        <v>9779</v>
      </c>
    </row>
    <row r="239" spans="1:5" ht="9" customHeight="1">
      <c r="A239" s="311">
        <v>40514</v>
      </c>
      <c r="B239" s="312" t="s">
        <v>9954</v>
      </c>
      <c r="C239" s="313" t="s">
        <v>9840</v>
      </c>
      <c r="D239" s="314">
        <v>147.24</v>
      </c>
      <c r="E239" s="312" t="s">
        <v>9779</v>
      </c>
    </row>
    <row r="240" spans="1:5" ht="9" customHeight="1">
      <c r="A240" s="311">
        <v>40515</v>
      </c>
      <c r="B240" s="312" t="s">
        <v>9955</v>
      </c>
      <c r="C240" s="313" t="s">
        <v>9840</v>
      </c>
      <c r="D240" s="314">
        <v>223.88</v>
      </c>
      <c r="E240" s="312" t="s">
        <v>9779</v>
      </c>
    </row>
    <row r="241" spans="1:6" ht="9" customHeight="1">
      <c r="A241" s="311">
        <v>40516</v>
      </c>
      <c r="B241" s="312" t="s">
        <v>9956</v>
      </c>
      <c r="C241" s="313" t="s">
        <v>9840</v>
      </c>
      <c r="D241" s="314">
        <v>315.2</v>
      </c>
      <c r="E241" s="312" t="s">
        <v>9779</v>
      </c>
    </row>
    <row r="242" spans="1:6" ht="9" customHeight="1">
      <c r="A242" s="311">
        <v>40517</v>
      </c>
      <c r="B242" s="312" t="s">
        <v>9957</v>
      </c>
      <c r="C242" s="313" t="s">
        <v>9840</v>
      </c>
      <c r="D242" s="314">
        <v>419.19</v>
      </c>
      <c r="E242" s="312" t="s">
        <v>9779</v>
      </c>
    </row>
    <row r="243" spans="1:6" ht="9" customHeight="1">
      <c r="A243" s="311">
        <v>40518</v>
      </c>
      <c r="B243" s="312" t="s">
        <v>9958</v>
      </c>
      <c r="C243" s="313" t="s">
        <v>9840</v>
      </c>
      <c r="D243" s="314">
        <v>594.63</v>
      </c>
      <c r="E243" s="312" t="s">
        <v>9779</v>
      </c>
    </row>
    <row r="244" spans="1:6" ht="9" customHeight="1">
      <c r="A244" s="311">
        <v>40524</v>
      </c>
      <c r="B244" s="312" t="s">
        <v>9959</v>
      </c>
      <c r="C244" s="313" t="s">
        <v>9840</v>
      </c>
      <c r="D244" s="314">
        <v>339.95</v>
      </c>
      <c r="E244" s="312" t="s">
        <v>9779</v>
      </c>
    </row>
    <row r="245" spans="1:6" ht="9" customHeight="1">
      <c r="A245" s="311">
        <v>40525</v>
      </c>
      <c r="B245" s="312" t="s">
        <v>9960</v>
      </c>
      <c r="C245" s="313" t="s">
        <v>9840</v>
      </c>
      <c r="D245" s="314">
        <v>539.88</v>
      </c>
      <c r="E245" s="312" t="s">
        <v>9779</v>
      </c>
    </row>
    <row r="246" spans="1:6" ht="9" customHeight="1">
      <c r="A246" s="311">
        <v>40526</v>
      </c>
      <c r="B246" s="312" t="s">
        <v>9961</v>
      </c>
      <c r="C246" s="313" t="s">
        <v>9840</v>
      </c>
      <c r="D246" s="314">
        <v>781.03</v>
      </c>
      <c r="E246" s="312" t="s">
        <v>9779</v>
      </c>
    </row>
    <row r="247" spans="1:6" ht="9" customHeight="1">
      <c r="A247" s="311">
        <v>40527</v>
      </c>
      <c r="B247" s="312" t="s">
        <v>9962</v>
      </c>
      <c r="C247" s="313" t="s">
        <v>9840</v>
      </c>
      <c r="D247" s="318">
        <v>1060.17</v>
      </c>
      <c r="E247" s="312" t="s">
        <v>9779</v>
      </c>
    </row>
    <row r="248" spans="1:6" ht="9" customHeight="1">
      <c r="A248" s="311">
        <v>40528</v>
      </c>
      <c r="B248" s="312" t="s">
        <v>9963</v>
      </c>
      <c r="C248" s="313" t="s">
        <v>9840</v>
      </c>
      <c r="D248" s="318">
        <v>1539.38</v>
      </c>
      <c r="E248" s="312" t="s">
        <v>9779</v>
      </c>
    </row>
    <row r="249" spans="1:6" ht="9" customHeight="1">
      <c r="A249" s="311">
        <v>41177</v>
      </c>
      <c r="B249" s="312" t="s">
        <v>9964</v>
      </c>
      <c r="C249" s="313" t="s">
        <v>9840</v>
      </c>
      <c r="D249" s="314">
        <v>40.83</v>
      </c>
      <c r="E249" s="312" t="s">
        <v>9779</v>
      </c>
    </row>
    <row r="250" spans="1:6" ht="9" customHeight="1">
      <c r="A250" s="311">
        <v>100391</v>
      </c>
      <c r="B250" s="312" t="s">
        <v>9965</v>
      </c>
      <c r="C250" s="313" t="s">
        <v>9840</v>
      </c>
      <c r="D250" s="314">
        <v>45.47</v>
      </c>
      <c r="E250" s="312" t="s">
        <v>9779</v>
      </c>
    </row>
    <row r="251" spans="1:6" ht="9" customHeight="1">
      <c r="A251" s="311">
        <v>41172</v>
      </c>
      <c r="B251" s="312" t="s">
        <v>9966</v>
      </c>
      <c r="C251" s="313" t="s">
        <v>9840</v>
      </c>
      <c r="D251" s="314">
        <v>78.17</v>
      </c>
      <c r="E251" s="312" t="s">
        <v>9779</v>
      </c>
    </row>
    <row r="252" spans="1:6" ht="9" customHeight="1">
      <c r="A252" s="311">
        <v>40620</v>
      </c>
      <c r="B252" s="312" t="s">
        <v>9967</v>
      </c>
      <c r="C252" s="313" t="s">
        <v>9739</v>
      </c>
      <c r="D252" s="318">
        <v>13549.07</v>
      </c>
      <c r="E252" s="315"/>
    </row>
    <row r="253" spans="1:6" ht="9" customHeight="1">
      <c r="A253" s="888" t="s">
        <v>9927</v>
      </c>
      <c r="B253" s="888"/>
      <c r="C253" s="888"/>
      <c r="D253" s="888"/>
      <c r="E253" s="888"/>
      <c r="F253" s="888"/>
    </row>
    <row r="254" spans="1:6" ht="9" customHeight="1">
      <c r="A254" s="308" t="s">
        <v>9717</v>
      </c>
      <c r="B254" s="309" t="s">
        <v>9718</v>
      </c>
      <c r="C254" s="308" t="s">
        <v>9719</v>
      </c>
      <c r="D254" s="310" t="s">
        <v>9720</v>
      </c>
      <c r="E254" s="309" t="s">
        <v>9721</v>
      </c>
    </row>
    <row r="255" spans="1:6" ht="9" customHeight="1">
      <c r="A255" s="311">
        <v>40627</v>
      </c>
      <c r="B255" s="312" t="s">
        <v>9968</v>
      </c>
      <c r="C255" s="313" t="s">
        <v>9739</v>
      </c>
      <c r="D255" s="318">
        <v>23800.21</v>
      </c>
      <c r="E255" s="315"/>
    </row>
    <row r="256" spans="1:6" ht="9" customHeight="1">
      <c r="A256" s="311">
        <v>40623</v>
      </c>
      <c r="B256" s="312" t="s">
        <v>9969</v>
      </c>
      <c r="C256" s="313" t="s">
        <v>9739</v>
      </c>
      <c r="D256" s="318">
        <v>28541.59</v>
      </c>
      <c r="E256" s="315"/>
    </row>
    <row r="257" spans="1:5" ht="9" customHeight="1">
      <c r="A257" s="311">
        <v>40624</v>
      </c>
      <c r="B257" s="312" t="s">
        <v>9970</v>
      </c>
      <c r="C257" s="313" t="s">
        <v>9739</v>
      </c>
      <c r="D257" s="318">
        <v>35994.839999999997</v>
      </c>
      <c r="E257" s="315"/>
    </row>
    <row r="258" spans="1:5" ht="9" customHeight="1">
      <c r="A258" s="311">
        <v>40625</v>
      </c>
      <c r="B258" s="312" t="s">
        <v>9971</v>
      </c>
      <c r="C258" s="313" t="s">
        <v>9739</v>
      </c>
      <c r="D258" s="318">
        <v>40431</v>
      </c>
      <c r="E258" s="315"/>
    </row>
    <row r="259" spans="1:5" ht="9" customHeight="1">
      <c r="A259" s="311">
        <v>40613</v>
      </c>
      <c r="B259" s="312" t="s">
        <v>9972</v>
      </c>
      <c r="C259" s="313" t="s">
        <v>9739</v>
      </c>
      <c r="D259" s="318">
        <v>11872.29</v>
      </c>
      <c r="E259" s="315"/>
    </row>
    <row r="260" spans="1:5" ht="9" customHeight="1">
      <c r="A260" s="311">
        <v>40614</v>
      </c>
      <c r="B260" s="312" t="s">
        <v>9973</v>
      </c>
      <c r="C260" s="313" t="s">
        <v>9739</v>
      </c>
      <c r="D260" s="318">
        <v>18128.04</v>
      </c>
      <c r="E260" s="315"/>
    </row>
    <row r="261" spans="1:5" ht="9" customHeight="1">
      <c r="A261" s="311">
        <v>40615</v>
      </c>
      <c r="B261" s="312" t="s">
        <v>9974</v>
      </c>
      <c r="C261" s="313" t="s">
        <v>9739</v>
      </c>
      <c r="D261" s="318">
        <v>27030.05</v>
      </c>
      <c r="E261" s="315"/>
    </row>
    <row r="262" spans="1:5" ht="9" customHeight="1">
      <c r="A262" s="311">
        <v>40616</v>
      </c>
      <c r="B262" s="312" t="s">
        <v>9975</v>
      </c>
      <c r="C262" s="313" t="s">
        <v>9739</v>
      </c>
      <c r="D262" s="318">
        <v>23756.62</v>
      </c>
      <c r="E262" s="315"/>
    </row>
    <row r="263" spans="1:5" ht="9" customHeight="1">
      <c r="A263" s="311">
        <v>40617</v>
      </c>
      <c r="B263" s="312" t="s">
        <v>9976</v>
      </c>
      <c r="C263" s="313" t="s">
        <v>9739</v>
      </c>
      <c r="D263" s="318">
        <v>30183.68</v>
      </c>
      <c r="E263" s="315"/>
    </row>
    <row r="264" spans="1:5" ht="9" customHeight="1">
      <c r="A264" s="311">
        <v>40618</v>
      </c>
      <c r="B264" s="312" t="s">
        <v>9977</v>
      </c>
      <c r="C264" s="313" t="s">
        <v>9739</v>
      </c>
      <c r="D264" s="318">
        <v>33836.76</v>
      </c>
      <c r="E264" s="315"/>
    </row>
    <row r="265" spans="1:5" ht="9" customHeight="1">
      <c r="A265" s="311">
        <v>40629</v>
      </c>
      <c r="B265" s="312" t="s">
        <v>9978</v>
      </c>
      <c r="C265" s="313" t="s">
        <v>9739</v>
      </c>
      <c r="D265" s="318">
        <v>16700.2</v>
      </c>
      <c r="E265" s="315"/>
    </row>
    <row r="266" spans="1:5" ht="9" customHeight="1">
      <c r="A266" s="311">
        <v>40630</v>
      </c>
      <c r="B266" s="312" t="s">
        <v>9979</v>
      </c>
      <c r="C266" s="313" t="s">
        <v>9739</v>
      </c>
      <c r="D266" s="318">
        <v>25115.87</v>
      </c>
      <c r="E266" s="315"/>
    </row>
    <row r="267" spans="1:5" ht="9" customHeight="1">
      <c r="A267" s="311">
        <v>40631</v>
      </c>
      <c r="B267" s="312" t="s">
        <v>9980</v>
      </c>
      <c r="C267" s="313" t="s">
        <v>9739</v>
      </c>
      <c r="D267" s="318">
        <v>37682.39</v>
      </c>
      <c r="E267" s="315"/>
    </row>
    <row r="268" spans="1:5" ht="9" customHeight="1">
      <c r="A268" s="311">
        <v>40632</v>
      </c>
      <c r="B268" s="312" t="s">
        <v>9981</v>
      </c>
      <c r="C268" s="313" t="s">
        <v>9739</v>
      </c>
      <c r="D268" s="318">
        <v>34837.879999999997</v>
      </c>
      <c r="E268" s="315"/>
    </row>
    <row r="269" spans="1:5" ht="9" customHeight="1">
      <c r="A269" s="311">
        <v>40633</v>
      </c>
      <c r="B269" s="312" t="s">
        <v>9982</v>
      </c>
      <c r="C269" s="313" t="s">
        <v>9739</v>
      </c>
      <c r="D269" s="318">
        <v>42846.33</v>
      </c>
      <c r="E269" s="315"/>
    </row>
    <row r="270" spans="1:5" ht="9" customHeight="1">
      <c r="A270" s="311">
        <v>40634</v>
      </c>
      <c r="B270" s="312" t="s">
        <v>9983</v>
      </c>
      <c r="C270" s="313" t="s">
        <v>9739</v>
      </c>
      <c r="D270" s="318">
        <v>48522.59</v>
      </c>
      <c r="E270" s="315"/>
    </row>
    <row r="271" spans="1:5" ht="9" customHeight="1">
      <c r="A271" s="311">
        <v>40535</v>
      </c>
      <c r="B271" s="312" t="s">
        <v>9984</v>
      </c>
      <c r="C271" s="313" t="s">
        <v>9739</v>
      </c>
      <c r="D271" s="318">
        <v>1268.07</v>
      </c>
      <c r="E271" s="312" t="s">
        <v>9779</v>
      </c>
    </row>
    <row r="272" spans="1:5" ht="9" customHeight="1">
      <c r="A272" s="311">
        <v>40536</v>
      </c>
      <c r="B272" s="312" t="s">
        <v>9985</v>
      </c>
      <c r="C272" s="313" t="s">
        <v>9739</v>
      </c>
      <c r="D272" s="318">
        <v>2094.71</v>
      </c>
      <c r="E272" s="312" t="s">
        <v>9779</v>
      </c>
    </row>
    <row r="273" spans="1:5" ht="9" customHeight="1">
      <c r="A273" s="311">
        <v>40537</v>
      </c>
      <c r="B273" s="312" t="s">
        <v>9986</v>
      </c>
      <c r="C273" s="313" t="s">
        <v>9739</v>
      </c>
      <c r="D273" s="318">
        <v>3921.19</v>
      </c>
      <c r="E273" s="312" t="s">
        <v>9779</v>
      </c>
    </row>
    <row r="274" spans="1:5" ht="9" customHeight="1">
      <c r="A274" s="311">
        <v>40538</v>
      </c>
      <c r="B274" s="312" t="s">
        <v>9987</v>
      </c>
      <c r="C274" s="313" t="s">
        <v>9739</v>
      </c>
      <c r="D274" s="318">
        <v>5638.52</v>
      </c>
      <c r="E274" s="312" t="s">
        <v>9779</v>
      </c>
    </row>
    <row r="275" spans="1:5" ht="9" customHeight="1">
      <c r="A275" s="311">
        <v>40539</v>
      </c>
      <c r="B275" s="312" t="s">
        <v>9988</v>
      </c>
      <c r="C275" s="313" t="s">
        <v>9739</v>
      </c>
      <c r="D275" s="318">
        <v>9851.7800000000007</v>
      </c>
      <c r="E275" s="312" t="s">
        <v>9779</v>
      </c>
    </row>
    <row r="276" spans="1:5" ht="9" customHeight="1">
      <c r="A276" s="311">
        <v>40529</v>
      </c>
      <c r="B276" s="312" t="s">
        <v>9989</v>
      </c>
      <c r="C276" s="313" t="s">
        <v>9739</v>
      </c>
      <c r="D276" s="314">
        <v>369.53</v>
      </c>
      <c r="E276" s="312" t="s">
        <v>9779</v>
      </c>
    </row>
    <row r="277" spans="1:5" ht="9" customHeight="1">
      <c r="A277" s="311">
        <v>40530</v>
      </c>
      <c r="B277" s="312" t="s">
        <v>9990</v>
      </c>
      <c r="C277" s="313" t="s">
        <v>9739</v>
      </c>
      <c r="D277" s="318">
        <v>1119.79</v>
      </c>
      <c r="E277" s="312" t="s">
        <v>9779</v>
      </c>
    </row>
    <row r="278" spans="1:5" ht="9" customHeight="1">
      <c r="A278" s="311">
        <v>40531</v>
      </c>
      <c r="B278" s="312" t="s">
        <v>9991</v>
      </c>
      <c r="C278" s="313" t="s">
        <v>9739</v>
      </c>
      <c r="D278" s="318">
        <v>1846.86</v>
      </c>
      <c r="E278" s="312" t="s">
        <v>9779</v>
      </c>
    </row>
    <row r="279" spans="1:5" ht="9" customHeight="1">
      <c r="A279" s="311">
        <v>40532</v>
      </c>
      <c r="B279" s="312" t="s">
        <v>9992</v>
      </c>
      <c r="C279" s="313" t="s">
        <v>9739</v>
      </c>
      <c r="D279" s="318">
        <v>2822.39</v>
      </c>
      <c r="E279" s="312" t="s">
        <v>9779</v>
      </c>
    </row>
    <row r="280" spans="1:5" ht="9" customHeight="1">
      <c r="A280" s="311">
        <v>40533</v>
      </c>
      <c r="B280" s="312" t="s">
        <v>9993</v>
      </c>
      <c r="C280" s="313" t="s">
        <v>9739</v>
      </c>
      <c r="D280" s="318">
        <v>4047.03</v>
      </c>
      <c r="E280" s="312" t="s">
        <v>9779</v>
      </c>
    </row>
    <row r="281" spans="1:5" ht="9" customHeight="1">
      <c r="A281" s="311">
        <v>40534</v>
      </c>
      <c r="B281" s="312" t="s">
        <v>9994</v>
      </c>
      <c r="C281" s="313" t="s">
        <v>9739</v>
      </c>
      <c r="D281" s="318">
        <v>7248.4</v>
      </c>
      <c r="E281" s="312" t="s">
        <v>9779</v>
      </c>
    </row>
    <row r="282" spans="1:5" ht="9" customHeight="1">
      <c r="A282" s="311">
        <v>40540</v>
      </c>
      <c r="B282" s="312" t="s">
        <v>9995</v>
      </c>
      <c r="C282" s="313" t="s">
        <v>9739</v>
      </c>
      <c r="D282" s="318">
        <v>1577.44</v>
      </c>
      <c r="E282" s="312" t="s">
        <v>9779</v>
      </c>
    </row>
    <row r="283" spans="1:5" ht="9" customHeight="1">
      <c r="A283" s="311">
        <v>40541</v>
      </c>
      <c r="B283" s="312" t="s">
        <v>9996</v>
      </c>
      <c r="C283" s="313" t="s">
        <v>9739</v>
      </c>
      <c r="D283" s="318">
        <v>2563.84</v>
      </c>
      <c r="E283" s="312" t="s">
        <v>9779</v>
      </c>
    </row>
    <row r="284" spans="1:5" ht="9" customHeight="1">
      <c r="A284" s="311">
        <v>40542</v>
      </c>
      <c r="B284" s="312" t="s">
        <v>9997</v>
      </c>
      <c r="C284" s="313" t="s">
        <v>9739</v>
      </c>
      <c r="D284" s="318">
        <v>5019.99</v>
      </c>
      <c r="E284" s="312" t="s">
        <v>9779</v>
      </c>
    </row>
    <row r="285" spans="1:5" ht="9" customHeight="1">
      <c r="A285" s="311">
        <v>40543</v>
      </c>
      <c r="B285" s="312" t="s">
        <v>9998</v>
      </c>
      <c r="C285" s="313" t="s">
        <v>9739</v>
      </c>
      <c r="D285" s="318">
        <v>7229.14</v>
      </c>
      <c r="E285" s="312" t="s">
        <v>9779</v>
      </c>
    </row>
    <row r="286" spans="1:5" ht="9" customHeight="1">
      <c r="A286" s="311">
        <v>40544</v>
      </c>
      <c r="B286" s="312" t="s">
        <v>9999</v>
      </c>
      <c r="C286" s="313" t="s">
        <v>9739</v>
      </c>
      <c r="D286" s="318">
        <v>12504.34</v>
      </c>
      <c r="E286" s="312" t="s">
        <v>9779</v>
      </c>
    </row>
    <row r="287" spans="1:5" ht="9" customHeight="1">
      <c r="A287" s="311">
        <v>40565</v>
      </c>
      <c r="B287" s="312" t="s">
        <v>10000</v>
      </c>
      <c r="C287" s="313" t="s">
        <v>9739</v>
      </c>
      <c r="D287" s="318">
        <v>3027.49</v>
      </c>
      <c r="E287" s="315"/>
    </row>
    <row r="288" spans="1:5" ht="9" customHeight="1">
      <c r="A288" s="311">
        <v>40656</v>
      </c>
      <c r="B288" s="312" t="s">
        <v>10001</v>
      </c>
      <c r="C288" s="313" t="s">
        <v>9739</v>
      </c>
      <c r="D288" s="314">
        <v>237.65</v>
      </c>
      <c r="E288" s="312" t="s">
        <v>9779</v>
      </c>
    </row>
    <row r="289" spans="1:5" ht="18.2" customHeight="1">
      <c r="A289" s="311">
        <v>41102</v>
      </c>
      <c r="B289" s="316" t="s">
        <v>10002</v>
      </c>
      <c r="C289" s="313" t="s">
        <v>9840</v>
      </c>
      <c r="D289" s="318">
        <v>1913.1</v>
      </c>
      <c r="E289" s="312" t="s">
        <v>9779</v>
      </c>
    </row>
    <row r="290" spans="1:5" ht="18.2" customHeight="1">
      <c r="A290" s="311">
        <v>41103</v>
      </c>
      <c r="B290" s="316" t="s">
        <v>10003</v>
      </c>
      <c r="C290" s="313" t="s">
        <v>9840</v>
      </c>
      <c r="D290" s="318">
        <v>2648.28</v>
      </c>
      <c r="E290" s="312" t="s">
        <v>9779</v>
      </c>
    </row>
    <row r="291" spans="1:5" ht="18.2" customHeight="1">
      <c r="A291" s="311">
        <v>41104</v>
      </c>
      <c r="B291" s="316" t="s">
        <v>10004</v>
      </c>
      <c r="C291" s="313" t="s">
        <v>9840</v>
      </c>
      <c r="D291" s="318">
        <v>3788.63</v>
      </c>
      <c r="E291" s="312" t="s">
        <v>9779</v>
      </c>
    </row>
    <row r="292" spans="1:5" ht="18.2" customHeight="1">
      <c r="A292" s="311">
        <v>41155</v>
      </c>
      <c r="B292" s="316" t="s">
        <v>10005</v>
      </c>
      <c r="C292" s="313" t="s">
        <v>9840</v>
      </c>
      <c r="D292" s="318">
        <v>4859.62</v>
      </c>
      <c r="E292" s="312" t="s">
        <v>9779</v>
      </c>
    </row>
    <row r="293" spans="1:5" ht="18.2" customHeight="1">
      <c r="A293" s="311">
        <v>40635</v>
      </c>
      <c r="B293" s="316" t="s">
        <v>10006</v>
      </c>
      <c r="C293" s="313" t="s">
        <v>9840</v>
      </c>
      <c r="D293" s="318">
        <v>11091.32</v>
      </c>
      <c r="E293" s="312" t="s">
        <v>9779</v>
      </c>
    </row>
    <row r="294" spans="1:5" ht="18.2" customHeight="1">
      <c r="A294" s="311">
        <v>42230</v>
      </c>
      <c r="B294" s="316" t="s">
        <v>10007</v>
      </c>
      <c r="C294" s="313" t="s">
        <v>9840</v>
      </c>
      <c r="D294" s="318">
        <v>8085.26</v>
      </c>
      <c r="E294" s="312" t="s">
        <v>9779</v>
      </c>
    </row>
    <row r="295" spans="1:5" ht="9" customHeight="1">
      <c r="A295" s="311">
        <v>40658</v>
      </c>
      <c r="B295" s="312" t="s">
        <v>10008</v>
      </c>
      <c r="C295" s="313" t="s">
        <v>9723</v>
      </c>
      <c r="D295" s="314">
        <v>5.19</v>
      </c>
      <c r="E295" s="315"/>
    </row>
    <row r="296" spans="1:5" ht="9" customHeight="1">
      <c r="A296" s="311">
        <v>41161</v>
      </c>
      <c r="B296" s="312" t="s">
        <v>10009</v>
      </c>
      <c r="C296" s="313" t="s">
        <v>9739</v>
      </c>
      <c r="D296" s="318">
        <v>4045.9</v>
      </c>
      <c r="E296" s="315"/>
    </row>
    <row r="297" spans="1:5" ht="9" customHeight="1">
      <c r="A297" s="311">
        <v>40563</v>
      </c>
      <c r="B297" s="312" t="s">
        <v>10010</v>
      </c>
      <c r="C297" s="313" t="s">
        <v>9739</v>
      </c>
      <c r="D297" s="318">
        <v>4368.6400000000003</v>
      </c>
      <c r="E297" s="315"/>
    </row>
    <row r="298" spans="1:5" ht="9" customHeight="1">
      <c r="A298" s="311">
        <v>40564</v>
      </c>
      <c r="B298" s="312" t="s">
        <v>10011</v>
      </c>
      <c r="C298" s="313" t="s">
        <v>9739</v>
      </c>
      <c r="D298" s="318">
        <v>5367.79</v>
      </c>
      <c r="E298" s="315"/>
    </row>
    <row r="299" spans="1:5" ht="9" customHeight="1">
      <c r="A299" s="311">
        <v>41333</v>
      </c>
      <c r="B299" s="312" t="s">
        <v>10012</v>
      </c>
      <c r="C299" s="313" t="s">
        <v>9739</v>
      </c>
      <c r="D299" s="318">
        <v>2047.59</v>
      </c>
      <c r="E299" s="312" t="s">
        <v>9779</v>
      </c>
    </row>
    <row r="300" spans="1:5" ht="9" customHeight="1">
      <c r="A300" s="311">
        <v>40545</v>
      </c>
      <c r="B300" s="312" t="s">
        <v>10013</v>
      </c>
      <c r="C300" s="313" t="s">
        <v>9739</v>
      </c>
      <c r="D300" s="318">
        <v>2032.84</v>
      </c>
      <c r="E300" s="312" t="s">
        <v>9779</v>
      </c>
    </row>
    <row r="301" spans="1:5" ht="9" customHeight="1">
      <c r="A301" s="311">
        <v>40546</v>
      </c>
      <c r="B301" s="312" t="s">
        <v>10014</v>
      </c>
      <c r="C301" s="313" t="s">
        <v>9739</v>
      </c>
      <c r="D301" s="318">
        <v>3156.3</v>
      </c>
      <c r="E301" s="312" t="s">
        <v>9779</v>
      </c>
    </row>
    <row r="302" spans="1:5" ht="9" customHeight="1">
      <c r="A302" s="311">
        <v>40547</v>
      </c>
      <c r="B302" s="312" t="s">
        <v>10015</v>
      </c>
      <c r="C302" s="313" t="s">
        <v>9739</v>
      </c>
      <c r="D302" s="318">
        <v>3920.97</v>
      </c>
      <c r="E302" s="312" t="s">
        <v>9779</v>
      </c>
    </row>
    <row r="303" spans="1:5" ht="9" customHeight="1">
      <c r="A303" s="311">
        <v>40548</v>
      </c>
      <c r="B303" s="312" t="s">
        <v>10016</v>
      </c>
      <c r="C303" s="313" t="s">
        <v>9739</v>
      </c>
      <c r="D303" s="318">
        <v>4658.08</v>
      </c>
      <c r="E303" s="312" t="s">
        <v>9779</v>
      </c>
    </row>
    <row r="304" spans="1:5" ht="9" customHeight="1">
      <c r="A304" s="311">
        <v>40549</v>
      </c>
      <c r="B304" s="312" t="s">
        <v>10017</v>
      </c>
      <c r="C304" s="313" t="s">
        <v>9739</v>
      </c>
      <c r="D304" s="318">
        <v>1341.63</v>
      </c>
      <c r="E304" s="315"/>
    </row>
    <row r="305" spans="1:6" ht="9" customHeight="1">
      <c r="A305" s="311">
        <v>41320</v>
      </c>
      <c r="B305" s="312" t="s">
        <v>10018</v>
      </c>
      <c r="C305" s="313" t="s">
        <v>9739</v>
      </c>
      <c r="D305" s="318">
        <v>7592.18</v>
      </c>
      <c r="E305" s="312" t="s">
        <v>9779</v>
      </c>
    </row>
    <row r="306" spans="1:6" ht="9" customHeight="1">
      <c r="A306" s="311">
        <v>41184</v>
      </c>
      <c r="B306" s="312" t="s">
        <v>10019</v>
      </c>
      <c r="C306" s="313" t="s">
        <v>9840</v>
      </c>
      <c r="D306" s="318">
        <v>1199.58</v>
      </c>
      <c r="E306" s="315"/>
    </row>
    <row r="307" spans="1:6" ht="9" customHeight="1">
      <c r="A307" s="311">
        <v>41338</v>
      </c>
      <c r="B307" s="312" t="s">
        <v>10020</v>
      </c>
      <c r="C307" s="313" t="s">
        <v>9739</v>
      </c>
      <c r="D307" s="314">
        <v>552.87</v>
      </c>
      <c r="E307" s="315"/>
    </row>
    <row r="308" spans="1:6" ht="9" customHeight="1">
      <c r="A308" s="311">
        <v>40561</v>
      </c>
      <c r="B308" s="312" t="s">
        <v>10021</v>
      </c>
      <c r="C308" s="313" t="s">
        <v>9739</v>
      </c>
      <c r="D308" s="314">
        <v>678.49</v>
      </c>
      <c r="E308" s="312" t="s">
        <v>9779</v>
      </c>
    </row>
    <row r="309" spans="1:6" ht="9" customHeight="1">
      <c r="A309" s="311">
        <v>40672</v>
      </c>
      <c r="B309" s="312" t="s">
        <v>10022</v>
      </c>
      <c r="C309" s="313" t="s">
        <v>9840</v>
      </c>
      <c r="D309" s="314">
        <v>653.55999999999995</v>
      </c>
      <c r="E309" s="312" t="s">
        <v>9779</v>
      </c>
    </row>
    <row r="310" spans="1:6" ht="9" customHeight="1">
      <c r="A310" s="311">
        <v>40703</v>
      </c>
      <c r="B310" s="312" t="s">
        <v>10023</v>
      </c>
      <c r="C310" s="313" t="s">
        <v>9840</v>
      </c>
      <c r="D310" s="314">
        <v>196.14</v>
      </c>
      <c r="E310" s="315"/>
    </row>
    <row r="311" spans="1:6" ht="9" customHeight="1">
      <c r="A311" s="311">
        <v>40671</v>
      </c>
      <c r="B311" s="312" t="s">
        <v>10024</v>
      </c>
      <c r="C311" s="313" t="s">
        <v>9840</v>
      </c>
      <c r="D311" s="314">
        <v>249.27</v>
      </c>
      <c r="E311" s="315"/>
    </row>
    <row r="312" spans="1:6" ht="9" customHeight="1">
      <c r="A312" s="311">
        <v>41016</v>
      </c>
      <c r="B312" s="312" t="s">
        <v>10025</v>
      </c>
      <c r="C312" s="313" t="s">
        <v>9840</v>
      </c>
      <c r="D312" s="314">
        <v>183.55</v>
      </c>
      <c r="E312" s="312" t="s">
        <v>9779</v>
      </c>
    </row>
    <row r="313" spans="1:6" ht="9" customHeight="1">
      <c r="A313" s="888" t="s">
        <v>9927</v>
      </c>
      <c r="B313" s="888"/>
      <c r="C313" s="888"/>
      <c r="D313" s="888"/>
      <c r="E313" s="888"/>
      <c r="F313" s="888"/>
    </row>
    <row r="314" spans="1:6" ht="9" customHeight="1">
      <c r="A314" s="308" t="s">
        <v>9717</v>
      </c>
      <c r="B314" s="309" t="s">
        <v>9718</v>
      </c>
      <c r="C314" s="308" t="s">
        <v>9719</v>
      </c>
      <c r="D314" s="310" t="s">
        <v>9720</v>
      </c>
      <c r="E314" s="309" t="s">
        <v>9721</v>
      </c>
    </row>
    <row r="315" spans="1:6" ht="9" customHeight="1">
      <c r="A315" s="311">
        <v>40952</v>
      </c>
      <c r="B315" s="312" t="s">
        <v>10026</v>
      </c>
      <c r="C315" s="313" t="s">
        <v>9723</v>
      </c>
      <c r="D315" s="314">
        <v>36.6</v>
      </c>
      <c r="E315" s="315"/>
    </row>
    <row r="316" spans="1:6" ht="9" customHeight="1">
      <c r="A316" s="311">
        <v>40953</v>
      </c>
      <c r="B316" s="312" t="s">
        <v>10027</v>
      </c>
      <c r="C316" s="313" t="s">
        <v>9840</v>
      </c>
      <c r="D316" s="314">
        <v>81.73</v>
      </c>
      <c r="E316" s="312" t="s">
        <v>9779</v>
      </c>
    </row>
    <row r="317" spans="1:6" ht="18.2" customHeight="1">
      <c r="A317" s="311">
        <v>40708</v>
      </c>
      <c r="B317" s="316" t="s">
        <v>10028</v>
      </c>
      <c r="C317" s="313" t="s">
        <v>9723</v>
      </c>
      <c r="D317" s="314">
        <v>84.7</v>
      </c>
      <c r="E317" s="317"/>
    </row>
    <row r="318" spans="1:6" ht="9" customHeight="1">
      <c r="A318" s="311">
        <v>40377</v>
      </c>
      <c r="B318" s="312" t="s">
        <v>10029</v>
      </c>
      <c r="C318" s="313" t="s">
        <v>9723</v>
      </c>
      <c r="D318" s="314">
        <v>5.3</v>
      </c>
      <c r="E318" s="315"/>
    </row>
    <row r="319" spans="1:6" ht="9" customHeight="1">
      <c r="A319" s="311">
        <v>40378</v>
      </c>
      <c r="B319" s="312" t="s">
        <v>10030</v>
      </c>
      <c r="C319" s="313" t="s">
        <v>9723</v>
      </c>
      <c r="D319" s="314">
        <v>8.6300000000000008</v>
      </c>
      <c r="E319" s="315"/>
    </row>
    <row r="320" spans="1:6" ht="9" customHeight="1">
      <c r="A320" s="311">
        <v>41389</v>
      </c>
      <c r="B320" s="312" t="s">
        <v>10031</v>
      </c>
      <c r="C320" s="313" t="s">
        <v>9725</v>
      </c>
      <c r="D320" s="314">
        <v>4.5599999999999996</v>
      </c>
      <c r="E320" s="315"/>
    </row>
    <row r="321" spans="1:5" ht="18.2" customHeight="1">
      <c r="A321" s="311">
        <v>40715</v>
      </c>
      <c r="B321" s="316" t="s">
        <v>10032</v>
      </c>
      <c r="C321" s="313" t="s">
        <v>9725</v>
      </c>
      <c r="D321" s="314">
        <v>82.97</v>
      </c>
      <c r="E321" s="312" t="s">
        <v>9779</v>
      </c>
    </row>
    <row r="322" spans="1:5" ht="18.2" customHeight="1">
      <c r="A322" s="311">
        <v>40716</v>
      </c>
      <c r="B322" s="316" t="s">
        <v>10033</v>
      </c>
      <c r="C322" s="313" t="s">
        <v>9725</v>
      </c>
      <c r="D322" s="314">
        <v>89.71</v>
      </c>
      <c r="E322" s="312" t="s">
        <v>9779</v>
      </c>
    </row>
    <row r="323" spans="1:5" ht="18.2" customHeight="1">
      <c r="A323" s="311">
        <v>40717</v>
      </c>
      <c r="B323" s="316" t="s">
        <v>10034</v>
      </c>
      <c r="C323" s="313" t="s">
        <v>9725</v>
      </c>
      <c r="D323" s="314">
        <v>91.22</v>
      </c>
      <c r="E323" s="312" t="s">
        <v>9779</v>
      </c>
    </row>
    <row r="324" spans="1:5" ht="18.2" customHeight="1">
      <c r="A324" s="311">
        <v>40718</v>
      </c>
      <c r="B324" s="316" t="s">
        <v>10035</v>
      </c>
      <c r="C324" s="313" t="s">
        <v>9725</v>
      </c>
      <c r="D324" s="314">
        <v>94</v>
      </c>
      <c r="E324" s="312" t="s">
        <v>9779</v>
      </c>
    </row>
    <row r="325" spans="1:5" ht="9" customHeight="1">
      <c r="A325" s="311">
        <v>40652</v>
      </c>
      <c r="B325" s="312" t="s">
        <v>10036</v>
      </c>
      <c r="C325" s="313" t="s">
        <v>9840</v>
      </c>
      <c r="D325" s="314">
        <v>377.19</v>
      </c>
      <c r="E325" s="312" t="s">
        <v>9779</v>
      </c>
    </row>
    <row r="326" spans="1:5" ht="18.2" customHeight="1">
      <c r="A326" s="311">
        <v>41090</v>
      </c>
      <c r="B326" s="316" t="s">
        <v>10037</v>
      </c>
      <c r="C326" s="313" t="s">
        <v>9725</v>
      </c>
      <c r="D326" s="314">
        <v>877.23</v>
      </c>
      <c r="E326" s="317"/>
    </row>
    <row r="327" spans="1:5" ht="9" customHeight="1">
      <c r="A327" s="311">
        <v>40350</v>
      </c>
      <c r="B327" s="312" t="s">
        <v>10038</v>
      </c>
      <c r="C327" s="313" t="s">
        <v>9725</v>
      </c>
      <c r="D327" s="314">
        <v>381.2</v>
      </c>
      <c r="E327" s="312" t="s">
        <v>9779</v>
      </c>
    </row>
    <row r="328" spans="1:5" ht="9" customHeight="1">
      <c r="A328" s="311">
        <v>40351</v>
      </c>
      <c r="B328" s="312" t="s">
        <v>10039</v>
      </c>
      <c r="C328" s="313" t="s">
        <v>9725</v>
      </c>
      <c r="D328" s="314">
        <v>408.26</v>
      </c>
      <c r="E328" s="312" t="s">
        <v>9779</v>
      </c>
    </row>
    <row r="329" spans="1:5" ht="9" customHeight="1">
      <c r="A329" s="311">
        <v>40353</v>
      </c>
      <c r="B329" s="312" t="s">
        <v>10040</v>
      </c>
      <c r="C329" s="313" t="s">
        <v>9725</v>
      </c>
      <c r="D329" s="314">
        <v>421.76</v>
      </c>
      <c r="E329" s="312" t="s">
        <v>9779</v>
      </c>
    </row>
    <row r="330" spans="1:5" ht="9" customHeight="1">
      <c r="A330" s="311">
        <v>40349</v>
      </c>
      <c r="B330" s="312" t="s">
        <v>10041</v>
      </c>
      <c r="C330" s="313" t="s">
        <v>9725</v>
      </c>
      <c r="D330" s="314">
        <v>423</v>
      </c>
      <c r="E330" s="312" t="s">
        <v>9779</v>
      </c>
    </row>
    <row r="331" spans="1:5" ht="9" customHeight="1">
      <c r="A331" s="311">
        <v>40358</v>
      </c>
      <c r="B331" s="312" t="s">
        <v>10042</v>
      </c>
      <c r="C331" s="313" t="s">
        <v>9725</v>
      </c>
      <c r="D331" s="314">
        <v>540.6</v>
      </c>
      <c r="E331" s="312" t="s">
        <v>9779</v>
      </c>
    </row>
    <row r="332" spans="1:5" ht="9" customHeight="1">
      <c r="A332" s="311">
        <v>40361</v>
      </c>
      <c r="B332" s="312" t="s">
        <v>10043</v>
      </c>
      <c r="C332" s="313" t="s">
        <v>9725</v>
      </c>
      <c r="D332" s="314">
        <v>564.08000000000004</v>
      </c>
      <c r="E332" s="312" t="s">
        <v>9779</v>
      </c>
    </row>
    <row r="333" spans="1:5" ht="9" customHeight="1">
      <c r="A333" s="311">
        <v>40360</v>
      </c>
      <c r="B333" s="312" t="s">
        <v>10044</v>
      </c>
      <c r="C333" s="313" t="s">
        <v>9725</v>
      </c>
      <c r="D333" s="314">
        <v>559.88</v>
      </c>
      <c r="E333" s="312" t="s">
        <v>9779</v>
      </c>
    </row>
    <row r="334" spans="1:5" ht="9" customHeight="1">
      <c r="A334" s="311">
        <v>40363</v>
      </c>
      <c r="B334" s="312" t="s">
        <v>10045</v>
      </c>
      <c r="C334" s="313" t="s">
        <v>9725</v>
      </c>
      <c r="D334" s="314">
        <v>585.04999999999995</v>
      </c>
      <c r="E334" s="312" t="s">
        <v>9779</v>
      </c>
    </row>
    <row r="335" spans="1:5" ht="18.2" customHeight="1">
      <c r="A335" s="311">
        <v>40362</v>
      </c>
      <c r="B335" s="316" t="s">
        <v>10046</v>
      </c>
      <c r="C335" s="313" t="s">
        <v>9725</v>
      </c>
      <c r="D335" s="314">
        <v>580.35</v>
      </c>
      <c r="E335" s="312" t="s">
        <v>9779</v>
      </c>
    </row>
    <row r="336" spans="1:5" ht="9" customHeight="1">
      <c r="A336" s="311">
        <v>40368</v>
      </c>
      <c r="B336" s="312" t="s">
        <v>10047</v>
      </c>
      <c r="C336" s="313" t="s">
        <v>9725</v>
      </c>
      <c r="D336" s="314">
        <v>783.6</v>
      </c>
      <c r="E336" s="312" t="s">
        <v>9779</v>
      </c>
    </row>
    <row r="337" spans="1:5" ht="9" customHeight="1">
      <c r="A337" s="311">
        <v>40365</v>
      </c>
      <c r="B337" s="312" t="s">
        <v>10048</v>
      </c>
      <c r="C337" s="313" t="s">
        <v>9725</v>
      </c>
      <c r="D337" s="314">
        <v>604.41999999999996</v>
      </c>
      <c r="E337" s="312" t="s">
        <v>9779</v>
      </c>
    </row>
    <row r="338" spans="1:5" ht="9" customHeight="1">
      <c r="A338" s="311">
        <v>40364</v>
      </c>
      <c r="B338" s="312" t="s">
        <v>10049</v>
      </c>
      <c r="C338" s="313" t="s">
        <v>9725</v>
      </c>
      <c r="D338" s="314">
        <v>599.24</v>
      </c>
      <c r="E338" s="312" t="s">
        <v>9779</v>
      </c>
    </row>
    <row r="339" spans="1:5" ht="9" customHeight="1">
      <c r="A339" s="311">
        <v>40369</v>
      </c>
      <c r="B339" s="312" t="s">
        <v>10050</v>
      </c>
      <c r="C339" s="313" t="s">
        <v>9725</v>
      </c>
      <c r="D339" s="314">
        <v>825.14</v>
      </c>
      <c r="E339" s="312" t="s">
        <v>9779</v>
      </c>
    </row>
    <row r="340" spans="1:5" ht="9" customHeight="1">
      <c r="A340" s="311">
        <v>40371</v>
      </c>
      <c r="B340" s="312" t="s">
        <v>10051</v>
      </c>
      <c r="C340" s="313" t="s">
        <v>9725</v>
      </c>
      <c r="D340" s="318">
        <v>1046.1199999999999</v>
      </c>
      <c r="E340" s="312" t="s">
        <v>9779</v>
      </c>
    </row>
    <row r="341" spans="1:5" ht="18.2" customHeight="1">
      <c r="A341" s="311">
        <v>40467</v>
      </c>
      <c r="B341" s="316" t="s">
        <v>10052</v>
      </c>
      <c r="C341" s="313" t="s">
        <v>9840</v>
      </c>
      <c r="D341" s="314">
        <v>281.55</v>
      </c>
      <c r="E341" s="312" t="s">
        <v>9779</v>
      </c>
    </row>
    <row r="342" spans="1:5" ht="18.2" customHeight="1">
      <c r="A342" s="311">
        <v>40468</v>
      </c>
      <c r="B342" s="316" t="s">
        <v>10053</v>
      </c>
      <c r="C342" s="313" t="s">
        <v>9840</v>
      </c>
      <c r="D342" s="314">
        <v>304.06</v>
      </c>
      <c r="E342" s="312" t="s">
        <v>9779</v>
      </c>
    </row>
    <row r="343" spans="1:5" ht="18.2" customHeight="1">
      <c r="A343" s="311">
        <v>40469</v>
      </c>
      <c r="B343" s="316" t="s">
        <v>10054</v>
      </c>
      <c r="C343" s="313" t="s">
        <v>9840</v>
      </c>
      <c r="D343" s="314">
        <v>299.26</v>
      </c>
      <c r="E343" s="312" t="s">
        <v>9779</v>
      </c>
    </row>
    <row r="344" spans="1:5" ht="18.2" customHeight="1">
      <c r="A344" s="311">
        <v>40470</v>
      </c>
      <c r="B344" s="316" t="s">
        <v>10055</v>
      </c>
      <c r="C344" s="313" t="s">
        <v>9840</v>
      </c>
      <c r="D344" s="314">
        <v>336.23</v>
      </c>
      <c r="E344" s="312" t="s">
        <v>9779</v>
      </c>
    </row>
    <row r="345" spans="1:5" ht="18.2" customHeight="1">
      <c r="A345" s="311">
        <v>40471</v>
      </c>
      <c r="B345" s="316" t="s">
        <v>10056</v>
      </c>
      <c r="C345" s="313" t="s">
        <v>9840</v>
      </c>
      <c r="D345" s="314">
        <v>613.16</v>
      </c>
      <c r="E345" s="312" t="s">
        <v>9779</v>
      </c>
    </row>
    <row r="346" spans="1:5" ht="18.2" customHeight="1">
      <c r="A346" s="311">
        <v>40472</v>
      </c>
      <c r="B346" s="316" t="s">
        <v>10057</v>
      </c>
      <c r="C346" s="313" t="s">
        <v>9840</v>
      </c>
      <c r="D346" s="314">
        <v>642.69000000000005</v>
      </c>
      <c r="E346" s="312" t="s">
        <v>9779</v>
      </c>
    </row>
    <row r="347" spans="1:5" ht="18.2" customHeight="1">
      <c r="A347" s="311">
        <v>40473</v>
      </c>
      <c r="B347" s="316" t="s">
        <v>10058</v>
      </c>
      <c r="C347" s="313" t="s">
        <v>9840</v>
      </c>
      <c r="D347" s="314">
        <v>632.80999999999995</v>
      </c>
      <c r="E347" s="312" t="s">
        <v>9779</v>
      </c>
    </row>
    <row r="348" spans="1:5" ht="18.2" customHeight="1">
      <c r="A348" s="311">
        <v>40474</v>
      </c>
      <c r="B348" s="316" t="s">
        <v>10059</v>
      </c>
      <c r="C348" s="313" t="s">
        <v>9840</v>
      </c>
      <c r="D348" s="314">
        <v>703.17</v>
      </c>
      <c r="E348" s="312" t="s">
        <v>9779</v>
      </c>
    </row>
    <row r="349" spans="1:5" ht="18.2" customHeight="1">
      <c r="A349" s="311">
        <v>40475</v>
      </c>
      <c r="B349" s="316" t="s">
        <v>10060</v>
      </c>
      <c r="C349" s="313" t="s">
        <v>9840</v>
      </c>
      <c r="D349" s="314">
        <v>851.95</v>
      </c>
      <c r="E349" s="312" t="s">
        <v>9779</v>
      </c>
    </row>
    <row r="350" spans="1:5" ht="18.2" customHeight="1">
      <c r="A350" s="311">
        <v>40476</v>
      </c>
      <c r="B350" s="316" t="s">
        <v>10061</v>
      </c>
      <c r="C350" s="313" t="s">
        <v>9840</v>
      </c>
      <c r="D350" s="314">
        <v>869.24</v>
      </c>
      <c r="E350" s="312" t="s">
        <v>9779</v>
      </c>
    </row>
    <row r="351" spans="1:5" ht="18.2" customHeight="1">
      <c r="A351" s="311">
        <v>40477</v>
      </c>
      <c r="B351" s="316" t="s">
        <v>10062</v>
      </c>
      <c r="C351" s="313" t="s">
        <v>9840</v>
      </c>
      <c r="D351" s="314">
        <v>825.17</v>
      </c>
      <c r="E351" s="312" t="s">
        <v>9779</v>
      </c>
    </row>
    <row r="352" spans="1:5" ht="18.2" customHeight="1">
      <c r="A352" s="311">
        <v>40478</v>
      </c>
      <c r="B352" s="316" t="s">
        <v>10063</v>
      </c>
      <c r="C352" s="313" t="s">
        <v>9840</v>
      </c>
      <c r="D352" s="314">
        <v>989.8</v>
      </c>
      <c r="E352" s="312" t="s">
        <v>9779</v>
      </c>
    </row>
    <row r="353" spans="1:6" ht="18.2" customHeight="1">
      <c r="A353" s="311">
        <v>40479</v>
      </c>
      <c r="B353" s="316" t="s">
        <v>10064</v>
      </c>
      <c r="C353" s="313" t="s">
        <v>9840</v>
      </c>
      <c r="D353" s="318">
        <v>1060.5999999999999</v>
      </c>
      <c r="E353" s="312" t="s">
        <v>9779</v>
      </c>
    </row>
    <row r="354" spans="1:6" ht="18.2" customHeight="1">
      <c r="A354" s="311">
        <v>40480</v>
      </c>
      <c r="B354" s="316" t="s">
        <v>10065</v>
      </c>
      <c r="C354" s="313" t="s">
        <v>9840</v>
      </c>
      <c r="D354" s="318">
        <v>1184.6600000000001</v>
      </c>
      <c r="E354" s="312" t="s">
        <v>9779</v>
      </c>
    </row>
    <row r="355" spans="1:6" ht="18.2" customHeight="1">
      <c r="A355" s="311">
        <v>40481</v>
      </c>
      <c r="B355" s="316" t="s">
        <v>10066</v>
      </c>
      <c r="C355" s="313" t="s">
        <v>9840</v>
      </c>
      <c r="D355" s="318">
        <v>1163.74</v>
      </c>
      <c r="E355" s="312" t="s">
        <v>9779</v>
      </c>
    </row>
    <row r="356" spans="1:6" ht="18.2" customHeight="1">
      <c r="A356" s="311">
        <v>40482</v>
      </c>
      <c r="B356" s="316" t="s">
        <v>10067</v>
      </c>
      <c r="C356" s="313" t="s">
        <v>9840</v>
      </c>
      <c r="D356" s="318">
        <v>1154.58</v>
      </c>
      <c r="E356" s="312" t="s">
        <v>9779</v>
      </c>
    </row>
    <row r="357" spans="1:6" ht="18.2" customHeight="1">
      <c r="A357" s="311">
        <v>40483</v>
      </c>
      <c r="B357" s="316" t="s">
        <v>10068</v>
      </c>
      <c r="C357" s="313" t="s">
        <v>9840</v>
      </c>
      <c r="D357" s="318">
        <v>1304.46</v>
      </c>
      <c r="E357" s="312" t="s">
        <v>9779</v>
      </c>
    </row>
    <row r="358" spans="1:6" ht="9" customHeight="1">
      <c r="A358" s="888" t="s">
        <v>9927</v>
      </c>
      <c r="B358" s="888"/>
      <c r="C358" s="888"/>
      <c r="D358" s="888"/>
      <c r="E358" s="888"/>
      <c r="F358" s="888"/>
    </row>
    <row r="359" spans="1:6" ht="9" customHeight="1">
      <c r="A359" s="308" t="s">
        <v>9717</v>
      </c>
      <c r="B359" s="309" t="s">
        <v>9718</v>
      </c>
      <c r="C359" s="308" t="s">
        <v>9719</v>
      </c>
      <c r="D359" s="310" t="s">
        <v>9720</v>
      </c>
      <c r="E359" s="309" t="s">
        <v>9721</v>
      </c>
    </row>
    <row r="360" spans="1:6" ht="18.2" customHeight="1">
      <c r="A360" s="311">
        <v>40484</v>
      </c>
      <c r="B360" s="316" t="s">
        <v>10069</v>
      </c>
      <c r="C360" s="313" t="s">
        <v>9840</v>
      </c>
      <c r="D360" s="318">
        <v>1446.04</v>
      </c>
      <c r="E360" s="312" t="s">
        <v>9779</v>
      </c>
    </row>
    <row r="361" spans="1:6" ht="18.2" customHeight="1">
      <c r="A361" s="311">
        <v>40485</v>
      </c>
      <c r="B361" s="316" t="s">
        <v>10070</v>
      </c>
      <c r="C361" s="313" t="s">
        <v>9840</v>
      </c>
      <c r="D361" s="318">
        <v>1606.6</v>
      </c>
      <c r="E361" s="312" t="s">
        <v>9779</v>
      </c>
    </row>
    <row r="362" spans="1:6" ht="18.2" customHeight="1">
      <c r="A362" s="311">
        <v>40486</v>
      </c>
      <c r="B362" s="316" t="s">
        <v>10071</v>
      </c>
      <c r="C362" s="313" t="s">
        <v>9840</v>
      </c>
      <c r="D362" s="318">
        <v>1637.07</v>
      </c>
      <c r="E362" s="312" t="s">
        <v>9779</v>
      </c>
    </row>
    <row r="363" spans="1:6" ht="18.2" customHeight="1">
      <c r="A363" s="311">
        <v>40487</v>
      </c>
      <c r="B363" s="316" t="s">
        <v>10072</v>
      </c>
      <c r="C363" s="313" t="s">
        <v>9840</v>
      </c>
      <c r="D363" s="318">
        <v>1594.16</v>
      </c>
      <c r="E363" s="312" t="s">
        <v>9779</v>
      </c>
    </row>
    <row r="364" spans="1:6" ht="18.2" customHeight="1">
      <c r="A364" s="311">
        <v>40488</v>
      </c>
      <c r="B364" s="316" t="s">
        <v>10073</v>
      </c>
      <c r="C364" s="313" t="s">
        <v>9840</v>
      </c>
      <c r="D364" s="318">
        <v>1864.44</v>
      </c>
      <c r="E364" s="312" t="s">
        <v>9779</v>
      </c>
    </row>
    <row r="365" spans="1:6" ht="18.2" customHeight="1">
      <c r="A365" s="311">
        <v>40489</v>
      </c>
      <c r="B365" s="316" t="s">
        <v>10074</v>
      </c>
      <c r="C365" s="313" t="s">
        <v>9840</v>
      </c>
      <c r="D365" s="318">
        <v>1967.42</v>
      </c>
      <c r="E365" s="312" t="s">
        <v>9779</v>
      </c>
    </row>
    <row r="366" spans="1:6" ht="9" customHeight="1">
      <c r="A366" s="311">
        <v>40417</v>
      </c>
      <c r="B366" s="312" t="s">
        <v>10075</v>
      </c>
      <c r="C366" s="313" t="s">
        <v>9840</v>
      </c>
      <c r="D366" s="314">
        <v>95.14</v>
      </c>
      <c r="E366" s="312" t="s">
        <v>9779</v>
      </c>
    </row>
    <row r="367" spans="1:6" ht="9" customHeight="1">
      <c r="A367" s="311">
        <v>40418</v>
      </c>
      <c r="B367" s="312" t="s">
        <v>10076</v>
      </c>
      <c r="C367" s="313" t="s">
        <v>9840</v>
      </c>
      <c r="D367" s="314">
        <v>93.64</v>
      </c>
      <c r="E367" s="312" t="s">
        <v>9779</v>
      </c>
    </row>
    <row r="368" spans="1:6" ht="9" customHeight="1">
      <c r="A368" s="311">
        <v>40419</v>
      </c>
      <c r="B368" s="312" t="s">
        <v>10077</v>
      </c>
      <c r="C368" s="313" t="s">
        <v>9840</v>
      </c>
      <c r="D368" s="314">
        <v>117.62</v>
      </c>
      <c r="E368" s="312" t="s">
        <v>9779</v>
      </c>
    </row>
    <row r="369" spans="1:5" ht="9" customHeight="1">
      <c r="A369" s="311">
        <v>40420</v>
      </c>
      <c r="B369" s="312" t="s">
        <v>10078</v>
      </c>
      <c r="C369" s="313" t="s">
        <v>9840</v>
      </c>
      <c r="D369" s="314">
        <v>118.87</v>
      </c>
      <c r="E369" s="312" t="s">
        <v>9779</v>
      </c>
    </row>
    <row r="370" spans="1:5" ht="9" customHeight="1">
      <c r="A370" s="311">
        <v>40422</v>
      </c>
      <c r="B370" s="312" t="s">
        <v>10079</v>
      </c>
      <c r="C370" s="313" t="s">
        <v>9840</v>
      </c>
      <c r="D370" s="314">
        <v>156.69</v>
      </c>
      <c r="E370" s="312" t="s">
        <v>9779</v>
      </c>
    </row>
    <row r="371" spans="1:5" ht="9" customHeight="1">
      <c r="A371" s="311">
        <v>40423</v>
      </c>
      <c r="B371" s="312" t="s">
        <v>10080</v>
      </c>
      <c r="C371" s="313" t="s">
        <v>9840</v>
      </c>
      <c r="D371" s="314">
        <v>161.94</v>
      </c>
      <c r="E371" s="312" t="s">
        <v>9779</v>
      </c>
    </row>
    <row r="372" spans="1:5" ht="9" customHeight="1">
      <c r="A372" s="311">
        <v>40426</v>
      </c>
      <c r="B372" s="312" t="s">
        <v>10081</v>
      </c>
      <c r="C372" s="313" t="s">
        <v>9840</v>
      </c>
      <c r="D372" s="314">
        <v>242.14</v>
      </c>
      <c r="E372" s="312" t="s">
        <v>9779</v>
      </c>
    </row>
    <row r="373" spans="1:5" ht="9" customHeight="1">
      <c r="A373" s="311">
        <v>40427</v>
      </c>
      <c r="B373" s="312" t="s">
        <v>10082</v>
      </c>
      <c r="C373" s="313" t="s">
        <v>9840</v>
      </c>
      <c r="D373" s="314">
        <v>243.67</v>
      </c>
      <c r="E373" s="312" t="s">
        <v>9779</v>
      </c>
    </row>
    <row r="374" spans="1:5" ht="18.2" customHeight="1">
      <c r="A374" s="311">
        <v>40421</v>
      </c>
      <c r="B374" s="316" t="s">
        <v>10083</v>
      </c>
      <c r="C374" s="313" t="s">
        <v>9840</v>
      </c>
      <c r="D374" s="314">
        <v>130.88</v>
      </c>
      <c r="E374" s="312" t="s">
        <v>9779</v>
      </c>
    </row>
    <row r="375" spans="1:5" ht="18.2" customHeight="1">
      <c r="A375" s="311">
        <v>40424</v>
      </c>
      <c r="B375" s="316" t="s">
        <v>10084</v>
      </c>
      <c r="C375" s="313" t="s">
        <v>9840</v>
      </c>
      <c r="D375" s="314">
        <v>173.09</v>
      </c>
      <c r="E375" s="312" t="s">
        <v>9779</v>
      </c>
    </row>
    <row r="376" spans="1:5" ht="18.2" customHeight="1">
      <c r="A376" s="311">
        <v>40425</v>
      </c>
      <c r="B376" s="316" t="s">
        <v>10085</v>
      </c>
      <c r="C376" s="313" t="s">
        <v>9840</v>
      </c>
      <c r="D376" s="314">
        <v>180.82</v>
      </c>
      <c r="E376" s="312" t="s">
        <v>9779</v>
      </c>
    </row>
    <row r="377" spans="1:5" ht="18.2" customHeight="1">
      <c r="A377" s="311">
        <v>40428</v>
      </c>
      <c r="B377" s="316" t="s">
        <v>10086</v>
      </c>
      <c r="C377" s="313" t="s">
        <v>9840</v>
      </c>
      <c r="D377" s="314">
        <v>243.15</v>
      </c>
      <c r="E377" s="312" t="s">
        <v>9779</v>
      </c>
    </row>
    <row r="378" spans="1:5" ht="18.2" customHeight="1">
      <c r="A378" s="311">
        <v>40429</v>
      </c>
      <c r="B378" s="316" t="s">
        <v>10087</v>
      </c>
      <c r="C378" s="313" t="s">
        <v>9840</v>
      </c>
      <c r="D378" s="314">
        <v>254.41</v>
      </c>
      <c r="E378" s="312" t="s">
        <v>9779</v>
      </c>
    </row>
    <row r="379" spans="1:5" ht="18.2" customHeight="1">
      <c r="A379" s="311">
        <v>40430</v>
      </c>
      <c r="B379" s="316" t="s">
        <v>10088</v>
      </c>
      <c r="C379" s="313" t="s">
        <v>9840</v>
      </c>
      <c r="D379" s="314">
        <v>252.01</v>
      </c>
      <c r="E379" s="312" t="s">
        <v>9779</v>
      </c>
    </row>
    <row r="380" spans="1:5" ht="18.2" customHeight="1">
      <c r="A380" s="311">
        <v>40431</v>
      </c>
      <c r="B380" s="316" t="s">
        <v>10089</v>
      </c>
      <c r="C380" s="313" t="s">
        <v>9840</v>
      </c>
      <c r="D380" s="314">
        <v>270.49</v>
      </c>
      <c r="E380" s="312" t="s">
        <v>9779</v>
      </c>
    </row>
    <row r="381" spans="1:5" ht="18.2" customHeight="1">
      <c r="A381" s="311">
        <v>40432</v>
      </c>
      <c r="B381" s="316" t="s">
        <v>10090</v>
      </c>
      <c r="C381" s="313" t="s">
        <v>9840</v>
      </c>
      <c r="D381" s="314">
        <v>491.09</v>
      </c>
      <c r="E381" s="312" t="s">
        <v>9779</v>
      </c>
    </row>
    <row r="382" spans="1:5" ht="18.2" customHeight="1">
      <c r="A382" s="311">
        <v>40433</v>
      </c>
      <c r="B382" s="316" t="s">
        <v>10091</v>
      </c>
      <c r="C382" s="313" t="s">
        <v>9840</v>
      </c>
      <c r="D382" s="314">
        <v>505.85</v>
      </c>
      <c r="E382" s="312" t="s">
        <v>9779</v>
      </c>
    </row>
    <row r="383" spans="1:5" ht="18.2" customHeight="1">
      <c r="A383" s="311">
        <v>40434</v>
      </c>
      <c r="B383" s="316" t="s">
        <v>10092</v>
      </c>
      <c r="C383" s="313" t="s">
        <v>9840</v>
      </c>
      <c r="D383" s="314">
        <v>500.91</v>
      </c>
      <c r="E383" s="312" t="s">
        <v>9779</v>
      </c>
    </row>
    <row r="384" spans="1:5" ht="18.2" customHeight="1">
      <c r="A384" s="311">
        <v>40435</v>
      </c>
      <c r="B384" s="316" t="s">
        <v>10093</v>
      </c>
      <c r="C384" s="313" t="s">
        <v>9840</v>
      </c>
      <c r="D384" s="314">
        <v>536.09</v>
      </c>
      <c r="E384" s="312" t="s">
        <v>9779</v>
      </c>
    </row>
    <row r="385" spans="1:6" ht="18.2" customHeight="1">
      <c r="A385" s="311">
        <v>40436</v>
      </c>
      <c r="B385" s="316" t="s">
        <v>10094</v>
      </c>
      <c r="C385" s="313" t="s">
        <v>9840</v>
      </c>
      <c r="D385" s="314">
        <v>696.67</v>
      </c>
      <c r="E385" s="312" t="s">
        <v>9779</v>
      </c>
    </row>
    <row r="386" spans="1:6" ht="18.2" customHeight="1">
      <c r="A386" s="311">
        <v>40437</v>
      </c>
      <c r="B386" s="316" t="s">
        <v>10095</v>
      </c>
      <c r="C386" s="313" t="s">
        <v>9840</v>
      </c>
      <c r="D386" s="314">
        <v>705.31</v>
      </c>
      <c r="E386" s="312" t="s">
        <v>9779</v>
      </c>
    </row>
    <row r="387" spans="1:6" ht="18.2" customHeight="1">
      <c r="A387" s="311">
        <v>40438</v>
      </c>
      <c r="B387" s="316" t="s">
        <v>10096</v>
      </c>
      <c r="C387" s="313" t="s">
        <v>9840</v>
      </c>
      <c r="D387" s="314">
        <v>683.27</v>
      </c>
      <c r="E387" s="312" t="s">
        <v>9779</v>
      </c>
    </row>
    <row r="388" spans="1:6" ht="18.2" customHeight="1">
      <c r="A388" s="311">
        <v>40439</v>
      </c>
      <c r="B388" s="316" t="s">
        <v>10097</v>
      </c>
      <c r="C388" s="313" t="s">
        <v>9840</v>
      </c>
      <c r="D388" s="314">
        <v>765.59</v>
      </c>
      <c r="E388" s="312" t="s">
        <v>9779</v>
      </c>
    </row>
    <row r="389" spans="1:6" ht="18.2" customHeight="1">
      <c r="A389" s="311">
        <v>40440</v>
      </c>
      <c r="B389" s="316" t="s">
        <v>10098</v>
      </c>
      <c r="C389" s="313" t="s">
        <v>9840</v>
      </c>
      <c r="D389" s="314">
        <v>947.08</v>
      </c>
      <c r="E389" s="312" t="s">
        <v>9779</v>
      </c>
    </row>
    <row r="390" spans="1:6" ht="18.2" customHeight="1">
      <c r="A390" s="311">
        <v>40441</v>
      </c>
      <c r="B390" s="316" t="s">
        <v>10099</v>
      </c>
      <c r="C390" s="313" t="s">
        <v>9840</v>
      </c>
      <c r="D390" s="314">
        <v>936.62</v>
      </c>
      <c r="E390" s="312" t="s">
        <v>9779</v>
      </c>
    </row>
    <row r="391" spans="1:6" ht="18.2" customHeight="1">
      <c r="A391" s="311">
        <v>40442</v>
      </c>
      <c r="B391" s="316" t="s">
        <v>10100</v>
      </c>
      <c r="C391" s="313" t="s">
        <v>9840</v>
      </c>
      <c r="D391" s="314">
        <v>932.05</v>
      </c>
      <c r="E391" s="312" t="s">
        <v>9779</v>
      </c>
    </row>
    <row r="392" spans="1:6" ht="18.2" customHeight="1">
      <c r="A392" s="311">
        <v>40443</v>
      </c>
      <c r="B392" s="316" t="s">
        <v>10101</v>
      </c>
      <c r="C392" s="313" t="s">
        <v>9840</v>
      </c>
      <c r="D392" s="318">
        <v>1006.99</v>
      </c>
      <c r="E392" s="312" t="s">
        <v>9779</v>
      </c>
    </row>
    <row r="393" spans="1:6" ht="18.2" customHeight="1">
      <c r="A393" s="311">
        <v>40444</v>
      </c>
      <c r="B393" s="316" t="s">
        <v>10102</v>
      </c>
      <c r="C393" s="313" t="s">
        <v>9840</v>
      </c>
      <c r="D393" s="314">
        <v>142.30000000000001</v>
      </c>
      <c r="E393" s="312" t="s">
        <v>9779</v>
      </c>
    </row>
    <row r="394" spans="1:6" ht="18.2" customHeight="1">
      <c r="A394" s="311">
        <v>40445</v>
      </c>
      <c r="B394" s="316" t="s">
        <v>10103</v>
      </c>
      <c r="C394" s="313" t="s">
        <v>9840</v>
      </c>
      <c r="D394" s="314">
        <v>153.55000000000001</v>
      </c>
      <c r="E394" s="312" t="s">
        <v>9779</v>
      </c>
    </row>
    <row r="395" spans="1:6" ht="18.2" customHeight="1">
      <c r="A395" s="311">
        <v>40446</v>
      </c>
      <c r="B395" s="316" t="s">
        <v>10104</v>
      </c>
      <c r="C395" s="313" t="s">
        <v>9840</v>
      </c>
      <c r="D395" s="314">
        <v>151.16</v>
      </c>
      <c r="E395" s="312" t="s">
        <v>9779</v>
      </c>
    </row>
    <row r="396" spans="1:6" ht="18.2" customHeight="1">
      <c r="A396" s="311">
        <v>40447</v>
      </c>
      <c r="B396" s="316" t="s">
        <v>10105</v>
      </c>
      <c r="C396" s="313" t="s">
        <v>9840</v>
      </c>
      <c r="D396" s="314">
        <v>169.64</v>
      </c>
      <c r="E396" s="312" t="s">
        <v>9779</v>
      </c>
    </row>
    <row r="397" spans="1:6" ht="18.2" customHeight="1">
      <c r="A397" s="311">
        <v>40448</v>
      </c>
      <c r="B397" s="316" t="s">
        <v>10106</v>
      </c>
      <c r="C397" s="313" t="s">
        <v>9840</v>
      </c>
      <c r="D397" s="314">
        <v>348.79</v>
      </c>
      <c r="E397" s="312" t="s">
        <v>9779</v>
      </c>
    </row>
    <row r="398" spans="1:6" ht="9" customHeight="1">
      <c r="A398" s="888" t="s">
        <v>9927</v>
      </c>
      <c r="B398" s="888"/>
      <c r="C398" s="888"/>
      <c r="D398" s="888"/>
      <c r="E398" s="888"/>
      <c r="F398" s="888"/>
    </row>
    <row r="399" spans="1:6" ht="9" customHeight="1">
      <c r="A399" s="308" t="s">
        <v>9717</v>
      </c>
      <c r="B399" s="309" t="s">
        <v>9718</v>
      </c>
      <c r="C399" s="308" t="s">
        <v>9719</v>
      </c>
      <c r="D399" s="310" t="s">
        <v>9720</v>
      </c>
      <c r="E399" s="309" t="s">
        <v>9721</v>
      </c>
    </row>
    <row r="400" spans="1:6" ht="18.2" customHeight="1">
      <c r="A400" s="311">
        <v>40449</v>
      </c>
      <c r="B400" s="316" t="s">
        <v>10107</v>
      </c>
      <c r="C400" s="313" t="s">
        <v>9840</v>
      </c>
      <c r="D400" s="314">
        <v>363.56</v>
      </c>
      <c r="E400" s="312" t="s">
        <v>9779</v>
      </c>
    </row>
    <row r="401" spans="1:5" ht="18.2" customHeight="1">
      <c r="A401" s="311">
        <v>40450</v>
      </c>
      <c r="B401" s="316" t="s">
        <v>10108</v>
      </c>
      <c r="C401" s="313" t="s">
        <v>9840</v>
      </c>
      <c r="D401" s="314">
        <v>358.62</v>
      </c>
      <c r="E401" s="312" t="s">
        <v>9779</v>
      </c>
    </row>
    <row r="402" spans="1:5" ht="18.2" customHeight="1">
      <c r="A402" s="311">
        <v>40451</v>
      </c>
      <c r="B402" s="316" t="s">
        <v>10109</v>
      </c>
      <c r="C402" s="313" t="s">
        <v>9840</v>
      </c>
      <c r="D402" s="314">
        <v>393.8</v>
      </c>
      <c r="E402" s="312" t="s">
        <v>9779</v>
      </c>
    </row>
    <row r="403" spans="1:5" ht="18.2" customHeight="1">
      <c r="A403" s="311">
        <v>40452</v>
      </c>
      <c r="B403" s="316" t="s">
        <v>10110</v>
      </c>
      <c r="C403" s="313" t="s">
        <v>9840</v>
      </c>
      <c r="D403" s="314">
        <v>467.35</v>
      </c>
      <c r="E403" s="312" t="s">
        <v>9779</v>
      </c>
    </row>
    <row r="404" spans="1:5" ht="18.2" customHeight="1">
      <c r="A404" s="311">
        <v>40453</v>
      </c>
      <c r="B404" s="316" t="s">
        <v>10111</v>
      </c>
      <c r="C404" s="313" t="s">
        <v>9840</v>
      </c>
      <c r="D404" s="314">
        <v>476</v>
      </c>
      <c r="E404" s="312" t="s">
        <v>9779</v>
      </c>
    </row>
    <row r="405" spans="1:5" ht="18.2" customHeight="1">
      <c r="A405" s="311">
        <v>40454</v>
      </c>
      <c r="B405" s="316" t="s">
        <v>10112</v>
      </c>
      <c r="C405" s="313" t="s">
        <v>9840</v>
      </c>
      <c r="D405" s="314">
        <v>453.96</v>
      </c>
      <c r="E405" s="312" t="s">
        <v>9779</v>
      </c>
    </row>
    <row r="406" spans="1:5" ht="18.2" customHeight="1">
      <c r="A406" s="311">
        <v>40455</v>
      </c>
      <c r="B406" s="316" t="s">
        <v>10113</v>
      </c>
      <c r="C406" s="313" t="s">
        <v>9840</v>
      </c>
      <c r="D406" s="314">
        <v>536.27</v>
      </c>
      <c r="E406" s="312" t="s">
        <v>9779</v>
      </c>
    </row>
    <row r="407" spans="1:5" ht="18.2" customHeight="1">
      <c r="A407" s="311">
        <v>40456</v>
      </c>
      <c r="B407" s="316" t="s">
        <v>10114</v>
      </c>
      <c r="C407" s="313" t="s">
        <v>9840</v>
      </c>
      <c r="D407" s="314">
        <v>571.67999999999995</v>
      </c>
      <c r="E407" s="312" t="s">
        <v>9779</v>
      </c>
    </row>
    <row r="408" spans="1:5" ht="18.2" customHeight="1">
      <c r="A408" s="311">
        <v>40457</v>
      </c>
      <c r="B408" s="316" t="s">
        <v>10115</v>
      </c>
      <c r="C408" s="313" t="s">
        <v>9840</v>
      </c>
      <c r="D408" s="314">
        <v>636.75</v>
      </c>
      <c r="E408" s="312" t="s">
        <v>9779</v>
      </c>
    </row>
    <row r="409" spans="1:5" ht="18.2" customHeight="1">
      <c r="A409" s="311">
        <v>40458</v>
      </c>
      <c r="B409" s="316" t="s">
        <v>10116</v>
      </c>
      <c r="C409" s="313" t="s">
        <v>9840</v>
      </c>
      <c r="D409" s="314">
        <v>626.29</v>
      </c>
      <c r="E409" s="312" t="s">
        <v>9779</v>
      </c>
    </row>
    <row r="410" spans="1:5" ht="18.2" customHeight="1">
      <c r="A410" s="311">
        <v>40459</v>
      </c>
      <c r="B410" s="316" t="s">
        <v>10117</v>
      </c>
      <c r="C410" s="313" t="s">
        <v>9840</v>
      </c>
      <c r="D410" s="314">
        <v>621.71</v>
      </c>
      <c r="E410" s="312" t="s">
        <v>9779</v>
      </c>
    </row>
    <row r="411" spans="1:5" ht="18.2" customHeight="1">
      <c r="A411" s="311">
        <v>40460</v>
      </c>
      <c r="B411" s="316" t="s">
        <v>10118</v>
      </c>
      <c r="C411" s="313" t="s">
        <v>9840</v>
      </c>
      <c r="D411" s="314">
        <v>696.65</v>
      </c>
      <c r="E411" s="312" t="s">
        <v>9779</v>
      </c>
    </row>
    <row r="412" spans="1:5" ht="18.2" customHeight="1">
      <c r="A412" s="311">
        <v>40461</v>
      </c>
      <c r="B412" s="316" t="s">
        <v>10119</v>
      </c>
      <c r="C412" s="313" t="s">
        <v>9840</v>
      </c>
      <c r="D412" s="314">
        <v>767.44</v>
      </c>
      <c r="E412" s="312" t="s">
        <v>9779</v>
      </c>
    </row>
    <row r="413" spans="1:5" ht="18.2" customHeight="1">
      <c r="A413" s="311">
        <v>40462</v>
      </c>
      <c r="B413" s="316" t="s">
        <v>10120</v>
      </c>
      <c r="C413" s="313" t="s">
        <v>9840</v>
      </c>
      <c r="D413" s="314">
        <v>844.68</v>
      </c>
      <c r="E413" s="312" t="s">
        <v>9779</v>
      </c>
    </row>
    <row r="414" spans="1:5" ht="18.2" customHeight="1">
      <c r="A414" s="311">
        <v>40463</v>
      </c>
      <c r="B414" s="316" t="s">
        <v>10121</v>
      </c>
      <c r="C414" s="313" t="s">
        <v>9840</v>
      </c>
      <c r="D414" s="314">
        <v>859.91</v>
      </c>
      <c r="E414" s="312" t="s">
        <v>9779</v>
      </c>
    </row>
    <row r="415" spans="1:5" ht="18.2" customHeight="1">
      <c r="A415" s="311">
        <v>40464</v>
      </c>
      <c r="B415" s="316" t="s">
        <v>10122</v>
      </c>
      <c r="C415" s="313" t="s">
        <v>9840</v>
      </c>
      <c r="D415" s="314">
        <v>838.45</v>
      </c>
      <c r="E415" s="312" t="s">
        <v>9779</v>
      </c>
    </row>
    <row r="416" spans="1:5" ht="18.2" customHeight="1">
      <c r="A416" s="311">
        <v>40465</v>
      </c>
      <c r="B416" s="316" t="s">
        <v>10123</v>
      </c>
      <c r="C416" s="313" t="s">
        <v>9840</v>
      </c>
      <c r="D416" s="314">
        <v>973.59</v>
      </c>
      <c r="E416" s="312" t="s">
        <v>9779</v>
      </c>
    </row>
    <row r="417" spans="1:5" ht="18.2" customHeight="1">
      <c r="A417" s="311">
        <v>40466</v>
      </c>
      <c r="B417" s="316" t="s">
        <v>10124</v>
      </c>
      <c r="C417" s="313" t="s">
        <v>9840</v>
      </c>
      <c r="D417" s="318">
        <v>1025.08</v>
      </c>
      <c r="E417" s="312" t="s">
        <v>9779</v>
      </c>
    </row>
    <row r="418" spans="1:5" ht="18.2" customHeight="1">
      <c r="A418" s="311">
        <v>40490</v>
      </c>
      <c r="B418" s="316" t="s">
        <v>10125</v>
      </c>
      <c r="C418" s="313" t="s">
        <v>9840</v>
      </c>
      <c r="D418" s="314">
        <v>423.87</v>
      </c>
      <c r="E418" s="312" t="s">
        <v>9779</v>
      </c>
    </row>
    <row r="419" spans="1:5" ht="18.2" customHeight="1">
      <c r="A419" s="311">
        <v>40491</v>
      </c>
      <c r="B419" s="316" t="s">
        <v>10126</v>
      </c>
      <c r="C419" s="313" t="s">
        <v>9840</v>
      </c>
      <c r="D419" s="314">
        <v>457.63</v>
      </c>
      <c r="E419" s="312" t="s">
        <v>9779</v>
      </c>
    </row>
    <row r="420" spans="1:5" ht="18.2" customHeight="1">
      <c r="A420" s="311">
        <v>40492</v>
      </c>
      <c r="B420" s="316" t="s">
        <v>10127</v>
      </c>
      <c r="C420" s="313" t="s">
        <v>9840</v>
      </c>
      <c r="D420" s="314">
        <v>450.43</v>
      </c>
      <c r="E420" s="312" t="s">
        <v>9779</v>
      </c>
    </row>
    <row r="421" spans="1:5" ht="18.2" customHeight="1">
      <c r="A421" s="311">
        <v>40493</v>
      </c>
      <c r="B421" s="316" t="s">
        <v>10128</v>
      </c>
      <c r="C421" s="313" t="s">
        <v>9840</v>
      </c>
      <c r="D421" s="314">
        <v>505.89</v>
      </c>
      <c r="E421" s="312" t="s">
        <v>9779</v>
      </c>
    </row>
    <row r="422" spans="1:5" ht="18.2" customHeight="1">
      <c r="A422" s="311">
        <v>40494</v>
      </c>
      <c r="B422" s="316" t="s">
        <v>10129</v>
      </c>
      <c r="C422" s="313" t="s">
        <v>9840</v>
      </c>
      <c r="D422" s="314">
        <v>880.87</v>
      </c>
      <c r="E422" s="312" t="s">
        <v>9779</v>
      </c>
    </row>
    <row r="423" spans="1:5" ht="18.2" customHeight="1">
      <c r="A423" s="311">
        <v>40495</v>
      </c>
      <c r="B423" s="316" t="s">
        <v>10130</v>
      </c>
      <c r="C423" s="313" t="s">
        <v>9840</v>
      </c>
      <c r="D423" s="314">
        <v>925.16</v>
      </c>
      <c r="E423" s="312" t="s">
        <v>9779</v>
      </c>
    </row>
    <row r="424" spans="1:5" ht="18.2" customHeight="1">
      <c r="A424" s="311">
        <v>40496</v>
      </c>
      <c r="B424" s="316" t="s">
        <v>10131</v>
      </c>
      <c r="C424" s="313" t="s">
        <v>9840</v>
      </c>
      <c r="D424" s="314">
        <v>910.35</v>
      </c>
      <c r="E424" s="312" t="s">
        <v>9779</v>
      </c>
    </row>
    <row r="425" spans="1:5" ht="18.2" customHeight="1">
      <c r="A425" s="311">
        <v>40497</v>
      </c>
      <c r="B425" s="316" t="s">
        <v>10132</v>
      </c>
      <c r="C425" s="313" t="s">
        <v>9840</v>
      </c>
      <c r="D425" s="318">
        <v>1015.89</v>
      </c>
      <c r="E425" s="312" t="s">
        <v>9779</v>
      </c>
    </row>
    <row r="426" spans="1:5" ht="18.2" customHeight="1">
      <c r="A426" s="311">
        <v>40498</v>
      </c>
      <c r="B426" s="316" t="s">
        <v>10133</v>
      </c>
      <c r="C426" s="313" t="s">
        <v>9840</v>
      </c>
      <c r="D426" s="318">
        <v>1236.54</v>
      </c>
      <c r="E426" s="312" t="s">
        <v>9779</v>
      </c>
    </row>
    <row r="427" spans="1:5" ht="18.2" customHeight="1">
      <c r="A427" s="311">
        <v>40499</v>
      </c>
      <c r="B427" s="316" t="s">
        <v>10134</v>
      </c>
      <c r="C427" s="313" t="s">
        <v>9840</v>
      </c>
      <c r="D427" s="318">
        <v>1262.47</v>
      </c>
      <c r="E427" s="312" t="s">
        <v>9779</v>
      </c>
    </row>
    <row r="428" spans="1:5" ht="18.2" customHeight="1">
      <c r="A428" s="311">
        <v>40500</v>
      </c>
      <c r="B428" s="316" t="s">
        <v>10135</v>
      </c>
      <c r="C428" s="313" t="s">
        <v>9840</v>
      </c>
      <c r="D428" s="318">
        <v>1196.3599999999999</v>
      </c>
      <c r="E428" s="312" t="s">
        <v>9779</v>
      </c>
    </row>
    <row r="429" spans="1:5" ht="18.2" customHeight="1">
      <c r="A429" s="311">
        <v>40501</v>
      </c>
      <c r="B429" s="316" t="s">
        <v>10136</v>
      </c>
      <c r="C429" s="313" t="s">
        <v>9840</v>
      </c>
      <c r="D429" s="318">
        <v>1443.31</v>
      </c>
      <c r="E429" s="312" t="s">
        <v>9779</v>
      </c>
    </row>
    <row r="430" spans="1:5" ht="18.2" customHeight="1">
      <c r="A430" s="311">
        <v>40502</v>
      </c>
      <c r="B430" s="316" t="s">
        <v>10137</v>
      </c>
      <c r="C430" s="313" t="s">
        <v>9840</v>
      </c>
      <c r="D430" s="318">
        <v>1549.51</v>
      </c>
      <c r="E430" s="312" t="s">
        <v>9779</v>
      </c>
    </row>
    <row r="431" spans="1:5" ht="18.2" customHeight="1">
      <c r="A431" s="311">
        <v>40503</v>
      </c>
      <c r="B431" s="316" t="s">
        <v>10138</v>
      </c>
      <c r="C431" s="313" t="s">
        <v>9840</v>
      </c>
      <c r="D431" s="318">
        <v>1744.78</v>
      </c>
      <c r="E431" s="312" t="s">
        <v>9779</v>
      </c>
    </row>
    <row r="432" spans="1:5" ht="18.2" customHeight="1">
      <c r="A432" s="311">
        <v>40504</v>
      </c>
      <c r="B432" s="316" t="s">
        <v>10139</v>
      </c>
      <c r="C432" s="313" t="s">
        <v>9840</v>
      </c>
      <c r="D432" s="318">
        <v>1713.39</v>
      </c>
      <c r="E432" s="312" t="s">
        <v>9779</v>
      </c>
    </row>
    <row r="433" spans="1:6" ht="18.2" customHeight="1">
      <c r="A433" s="311">
        <v>40505</v>
      </c>
      <c r="B433" s="316" t="s">
        <v>10140</v>
      </c>
      <c r="C433" s="313" t="s">
        <v>9840</v>
      </c>
      <c r="D433" s="318">
        <v>1699.66</v>
      </c>
      <c r="E433" s="312" t="s">
        <v>9779</v>
      </c>
    </row>
    <row r="434" spans="1:6" ht="9" customHeight="1">
      <c r="A434" s="888" t="s">
        <v>9927</v>
      </c>
      <c r="B434" s="888"/>
      <c r="C434" s="888"/>
      <c r="D434" s="888"/>
      <c r="E434" s="888"/>
      <c r="F434" s="888"/>
    </row>
    <row r="435" spans="1:6" ht="9" customHeight="1">
      <c r="A435" s="308" t="s">
        <v>9717</v>
      </c>
      <c r="B435" s="309" t="s">
        <v>9718</v>
      </c>
      <c r="C435" s="308" t="s">
        <v>9719</v>
      </c>
      <c r="D435" s="310" t="s">
        <v>9720</v>
      </c>
      <c r="E435" s="309" t="s">
        <v>9721</v>
      </c>
    </row>
    <row r="436" spans="1:6" ht="18.2" customHeight="1">
      <c r="A436" s="311">
        <v>40506</v>
      </c>
      <c r="B436" s="316" t="s">
        <v>10141</v>
      </c>
      <c r="C436" s="313" t="s">
        <v>9840</v>
      </c>
      <c r="D436" s="318">
        <v>1924.48</v>
      </c>
      <c r="E436" s="312" t="s">
        <v>9779</v>
      </c>
    </row>
    <row r="437" spans="1:6" ht="18.2" customHeight="1">
      <c r="A437" s="311">
        <v>40507</v>
      </c>
      <c r="B437" s="316" t="s">
        <v>10142</v>
      </c>
      <c r="C437" s="313" t="s">
        <v>9840</v>
      </c>
      <c r="D437" s="318">
        <v>2136.85</v>
      </c>
      <c r="E437" s="312" t="s">
        <v>9779</v>
      </c>
    </row>
    <row r="438" spans="1:6" ht="18.2" customHeight="1">
      <c r="A438" s="311">
        <v>40508</v>
      </c>
      <c r="B438" s="316" t="s">
        <v>10143</v>
      </c>
      <c r="C438" s="313" t="s">
        <v>9840</v>
      </c>
      <c r="D438" s="318">
        <v>2368.5300000000002</v>
      </c>
      <c r="E438" s="312" t="s">
        <v>9779</v>
      </c>
    </row>
    <row r="439" spans="1:6" ht="18.2" customHeight="1">
      <c r="A439" s="311">
        <v>40509</v>
      </c>
      <c r="B439" s="316" t="s">
        <v>10144</v>
      </c>
      <c r="C439" s="313" t="s">
        <v>9840</v>
      </c>
      <c r="D439" s="318">
        <v>2414.2199999999998</v>
      </c>
      <c r="E439" s="312" t="s">
        <v>9779</v>
      </c>
    </row>
    <row r="440" spans="1:6" ht="18.2" customHeight="1">
      <c r="A440" s="311">
        <v>40510</v>
      </c>
      <c r="B440" s="316" t="s">
        <v>10145</v>
      </c>
      <c r="C440" s="313" t="s">
        <v>9840</v>
      </c>
      <c r="D440" s="318">
        <v>2349.86</v>
      </c>
      <c r="E440" s="312" t="s">
        <v>9779</v>
      </c>
    </row>
    <row r="441" spans="1:6" ht="18.2" customHeight="1">
      <c r="A441" s="311">
        <v>40511</v>
      </c>
      <c r="B441" s="316" t="s">
        <v>10146</v>
      </c>
      <c r="C441" s="313" t="s">
        <v>9840</v>
      </c>
      <c r="D441" s="318">
        <v>2755.28</v>
      </c>
      <c r="E441" s="312" t="s">
        <v>9779</v>
      </c>
    </row>
    <row r="442" spans="1:6" ht="18.2" customHeight="1">
      <c r="A442" s="311">
        <v>40512</v>
      </c>
      <c r="B442" s="316" t="s">
        <v>10147</v>
      </c>
      <c r="C442" s="313" t="s">
        <v>9840</v>
      </c>
      <c r="D442" s="318">
        <v>2909.75</v>
      </c>
      <c r="E442" s="312" t="s">
        <v>9779</v>
      </c>
    </row>
    <row r="443" spans="1:6" ht="9" customHeight="1">
      <c r="A443" s="311">
        <v>40586</v>
      </c>
      <c r="B443" s="312" t="s">
        <v>10148</v>
      </c>
      <c r="C443" s="313" t="s">
        <v>9840</v>
      </c>
      <c r="D443" s="318">
        <v>3983.11</v>
      </c>
      <c r="E443" s="315"/>
    </row>
    <row r="444" spans="1:6" ht="9" customHeight="1">
      <c r="A444" s="311">
        <v>40592</v>
      </c>
      <c r="B444" s="312" t="s">
        <v>10149</v>
      </c>
      <c r="C444" s="313" t="s">
        <v>9840</v>
      </c>
      <c r="D444" s="318">
        <v>4157.33</v>
      </c>
      <c r="E444" s="315"/>
    </row>
    <row r="445" spans="1:6" ht="9" customHeight="1">
      <c r="A445" s="311">
        <v>40598</v>
      </c>
      <c r="B445" s="312" t="s">
        <v>10150</v>
      </c>
      <c r="C445" s="313" t="s">
        <v>9840</v>
      </c>
      <c r="D445" s="318">
        <v>5710.81</v>
      </c>
      <c r="E445" s="315"/>
    </row>
    <row r="446" spans="1:6" ht="9" customHeight="1">
      <c r="A446" s="311">
        <v>40587</v>
      </c>
      <c r="B446" s="312" t="s">
        <v>10151</v>
      </c>
      <c r="C446" s="313" t="s">
        <v>9840</v>
      </c>
      <c r="D446" s="318">
        <v>5736.07</v>
      </c>
      <c r="E446" s="315"/>
    </row>
    <row r="447" spans="1:6" ht="9" customHeight="1">
      <c r="A447" s="311">
        <v>40593</v>
      </c>
      <c r="B447" s="312" t="s">
        <v>10152</v>
      </c>
      <c r="C447" s="313" t="s">
        <v>9840</v>
      </c>
      <c r="D447" s="318">
        <v>6361.95</v>
      </c>
      <c r="E447" s="315"/>
    </row>
    <row r="448" spans="1:6" ht="9" customHeight="1">
      <c r="A448" s="311">
        <v>40588</v>
      </c>
      <c r="B448" s="312" t="s">
        <v>10153</v>
      </c>
      <c r="C448" s="313" t="s">
        <v>9840</v>
      </c>
      <c r="D448" s="318">
        <v>8169.67</v>
      </c>
      <c r="E448" s="315"/>
    </row>
    <row r="449" spans="1:5" ht="9" customHeight="1">
      <c r="A449" s="311">
        <v>40594</v>
      </c>
      <c r="B449" s="312" t="s">
        <v>10154</v>
      </c>
      <c r="C449" s="313" t="s">
        <v>9840</v>
      </c>
      <c r="D449" s="318">
        <v>9478.2000000000007</v>
      </c>
      <c r="E449" s="315"/>
    </row>
    <row r="450" spans="1:5" ht="9" customHeight="1">
      <c r="A450" s="311">
        <v>40599</v>
      </c>
      <c r="B450" s="312" t="s">
        <v>10155</v>
      </c>
      <c r="C450" s="313" t="s">
        <v>9840</v>
      </c>
      <c r="D450" s="318">
        <v>8260.58</v>
      </c>
      <c r="E450" s="315"/>
    </row>
    <row r="451" spans="1:5" ht="9" customHeight="1">
      <c r="A451" s="311">
        <v>40589</v>
      </c>
      <c r="B451" s="312" t="s">
        <v>10156</v>
      </c>
      <c r="C451" s="313" t="s">
        <v>9840</v>
      </c>
      <c r="D451" s="318">
        <v>7736.33</v>
      </c>
      <c r="E451" s="315"/>
    </row>
    <row r="452" spans="1:5" ht="9" customHeight="1">
      <c r="A452" s="311">
        <v>40595</v>
      </c>
      <c r="B452" s="312" t="s">
        <v>10157</v>
      </c>
      <c r="C452" s="313" t="s">
        <v>9840</v>
      </c>
      <c r="D452" s="318">
        <v>8596.11</v>
      </c>
      <c r="E452" s="315"/>
    </row>
    <row r="453" spans="1:5" ht="9" customHeight="1">
      <c r="A453" s="311">
        <v>40590</v>
      </c>
      <c r="B453" s="312" t="s">
        <v>10158</v>
      </c>
      <c r="C453" s="313" t="s">
        <v>9840</v>
      </c>
      <c r="D453" s="318">
        <v>9341.0300000000007</v>
      </c>
      <c r="E453" s="315"/>
    </row>
    <row r="454" spans="1:5" ht="9" customHeight="1">
      <c r="A454" s="311">
        <v>40596</v>
      </c>
      <c r="B454" s="312" t="s">
        <v>10159</v>
      </c>
      <c r="C454" s="313" t="s">
        <v>9840</v>
      </c>
      <c r="D454" s="318">
        <v>10292.42</v>
      </c>
      <c r="E454" s="315"/>
    </row>
    <row r="455" spans="1:5" ht="9" customHeight="1">
      <c r="A455" s="311">
        <v>40591</v>
      </c>
      <c r="B455" s="312" t="s">
        <v>10160</v>
      </c>
      <c r="C455" s="313" t="s">
        <v>9840</v>
      </c>
      <c r="D455" s="318">
        <v>10250.049999999999</v>
      </c>
      <c r="E455" s="315"/>
    </row>
    <row r="456" spans="1:5" ht="9" customHeight="1">
      <c r="A456" s="311">
        <v>40597</v>
      </c>
      <c r="B456" s="312" t="s">
        <v>10161</v>
      </c>
      <c r="C456" s="313" t="s">
        <v>9840</v>
      </c>
      <c r="D456" s="318">
        <v>11009.81</v>
      </c>
      <c r="E456" s="315"/>
    </row>
    <row r="457" spans="1:5" ht="9" customHeight="1">
      <c r="A457" s="311">
        <v>40573</v>
      </c>
      <c r="B457" s="312" t="s">
        <v>10162</v>
      </c>
      <c r="C457" s="313" t="s">
        <v>9840</v>
      </c>
      <c r="D457" s="318">
        <v>2420.14</v>
      </c>
      <c r="E457" s="315"/>
    </row>
    <row r="458" spans="1:5" ht="9" customHeight="1">
      <c r="A458" s="311">
        <v>40579</v>
      </c>
      <c r="B458" s="312" t="s">
        <v>10163</v>
      </c>
      <c r="C458" s="313" t="s">
        <v>9840</v>
      </c>
      <c r="D458" s="318">
        <v>2550.8000000000002</v>
      </c>
      <c r="E458" s="315"/>
    </row>
    <row r="459" spans="1:5" ht="9" customHeight="1">
      <c r="A459" s="311">
        <v>41113</v>
      </c>
      <c r="B459" s="312" t="s">
        <v>10164</v>
      </c>
      <c r="C459" s="313" t="s">
        <v>9840</v>
      </c>
      <c r="D459" s="318">
        <v>4150.0200000000004</v>
      </c>
      <c r="E459" s="315"/>
    </row>
    <row r="460" spans="1:5" ht="9" customHeight="1">
      <c r="A460" s="311">
        <v>40574</v>
      </c>
      <c r="B460" s="312" t="s">
        <v>10165</v>
      </c>
      <c r="C460" s="313" t="s">
        <v>9840</v>
      </c>
      <c r="D460" s="318">
        <v>3436.49</v>
      </c>
      <c r="E460" s="315"/>
    </row>
    <row r="461" spans="1:5" ht="9" customHeight="1">
      <c r="A461" s="311">
        <v>40580</v>
      </c>
      <c r="B461" s="312" t="s">
        <v>10166</v>
      </c>
      <c r="C461" s="313" t="s">
        <v>9840</v>
      </c>
      <c r="D461" s="318">
        <v>3845.13</v>
      </c>
      <c r="E461" s="315"/>
    </row>
    <row r="462" spans="1:5" ht="9" customHeight="1">
      <c r="A462" s="311">
        <v>40575</v>
      </c>
      <c r="B462" s="312" t="s">
        <v>10167</v>
      </c>
      <c r="C462" s="313" t="s">
        <v>9840</v>
      </c>
      <c r="D462" s="318">
        <v>4953.62</v>
      </c>
      <c r="E462" s="315"/>
    </row>
    <row r="463" spans="1:5" ht="9" customHeight="1">
      <c r="A463" s="311">
        <v>40581</v>
      </c>
      <c r="B463" s="312" t="s">
        <v>10168</v>
      </c>
      <c r="C463" s="313" t="s">
        <v>9840</v>
      </c>
      <c r="D463" s="318">
        <v>6187.21</v>
      </c>
      <c r="E463" s="315"/>
    </row>
    <row r="464" spans="1:5" ht="9" customHeight="1">
      <c r="A464" s="311">
        <v>40576</v>
      </c>
      <c r="B464" s="312" t="s">
        <v>10169</v>
      </c>
      <c r="C464" s="313" t="s">
        <v>9840</v>
      </c>
      <c r="D464" s="318">
        <v>4858.7299999999996</v>
      </c>
      <c r="E464" s="315"/>
    </row>
    <row r="465" spans="1:5" ht="9" customHeight="1">
      <c r="A465" s="311">
        <v>40582</v>
      </c>
      <c r="B465" s="312" t="s">
        <v>10170</v>
      </c>
      <c r="C465" s="313" t="s">
        <v>9840</v>
      </c>
      <c r="D465" s="318">
        <v>5320.43</v>
      </c>
      <c r="E465" s="315"/>
    </row>
    <row r="466" spans="1:5" ht="9" customHeight="1">
      <c r="A466" s="311">
        <v>40577</v>
      </c>
      <c r="B466" s="312" t="s">
        <v>10171</v>
      </c>
      <c r="C466" s="313" t="s">
        <v>9840</v>
      </c>
      <c r="D466" s="318">
        <v>6105.19</v>
      </c>
      <c r="E466" s="315"/>
    </row>
    <row r="467" spans="1:5" ht="9" customHeight="1">
      <c r="A467" s="311">
        <v>40583</v>
      </c>
      <c r="B467" s="312" t="s">
        <v>10172</v>
      </c>
      <c r="C467" s="313" t="s">
        <v>9840</v>
      </c>
      <c r="D467" s="318">
        <v>7239.42</v>
      </c>
      <c r="E467" s="315"/>
    </row>
    <row r="468" spans="1:5" ht="9" customHeight="1">
      <c r="A468" s="311">
        <v>40578</v>
      </c>
      <c r="B468" s="312" t="s">
        <v>10173</v>
      </c>
      <c r="C468" s="313" t="s">
        <v>9840</v>
      </c>
      <c r="D468" s="318">
        <v>6651.18</v>
      </c>
      <c r="E468" s="315"/>
    </row>
    <row r="469" spans="1:5" ht="9" customHeight="1">
      <c r="A469" s="311">
        <v>40584</v>
      </c>
      <c r="B469" s="312" t="s">
        <v>10174</v>
      </c>
      <c r="C469" s="313" t="s">
        <v>9840</v>
      </c>
      <c r="D469" s="318">
        <v>7567.76</v>
      </c>
      <c r="E469" s="315"/>
    </row>
    <row r="470" spans="1:5" ht="9" customHeight="1">
      <c r="A470" s="311">
        <v>40601</v>
      </c>
      <c r="B470" s="312" t="s">
        <v>10175</v>
      </c>
      <c r="C470" s="313" t="s">
        <v>9840</v>
      </c>
      <c r="D470" s="318">
        <v>5577.61</v>
      </c>
      <c r="E470" s="315"/>
    </row>
    <row r="471" spans="1:5" ht="9" customHeight="1">
      <c r="A471" s="311">
        <v>40607</v>
      </c>
      <c r="B471" s="312" t="s">
        <v>10176</v>
      </c>
      <c r="C471" s="313" t="s">
        <v>9840</v>
      </c>
      <c r="D471" s="318">
        <v>5899.92</v>
      </c>
      <c r="E471" s="315"/>
    </row>
    <row r="472" spans="1:5" ht="9" customHeight="1">
      <c r="A472" s="311">
        <v>40602</v>
      </c>
      <c r="B472" s="312" t="s">
        <v>10177</v>
      </c>
      <c r="C472" s="313" t="s">
        <v>9840</v>
      </c>
      <c r="D472" s="318">
        <v>8162.45</v>
      </c>
      <c r="E472" s="315"/>
    </row>
    <row r="473" spans="1:5" ht="9" customHeight="1">
      <c r="A473" s="311">
        <v>40608</v>
      </c>
      <c r="B473" s="312" t="s">
        <v>10178</v>
      </c>
      <c r="C473" s="313" t="s">
        <v>9840</v>
      </c>
      <c r="D473" s="318">
        <v>8686.44</v>
      </c>
      <c r="E473" s="315"/>
    </row>
    <row r="474" spans="1:5" ht="9" customHeight="1">
      <c r="A474" s="311">
        <v>40603</v>
      </c>
      <c r="B474" s="312" t="s">
        <v>10179</v>
      </c>
      <c r="C474" s="313" t="s">
        <v>9840</v>
      </c>
      <c r="D474" s="318">
        <v>11825.44</v>
      </c>
      <c r="E474" s="315"/>
    </row>
    <row r="475" spans="1:5" ht="9" customHeight="1">
      <c r="A475" s="311">
        <v>40609</v>
      </c>
      <c r="B475" s="312" t="s">
        <v>10180</v>
      </c>
      <c r="C475" s="313" t="s">
        <v>9840</v>
      </c>
      <c r="D475" s="318">
        <v>13324.09</v>
      </c>
      <c r="E475" s="315"/>
    </row>
    <row r="476" spans="1:5" ht="9" customHeight="1">
      <c r="A476" s="311">
        <v>40604</v>
      </c>
      <c r="B476" s="312" t="s">
        <v>10181</v>
      </c>
      <c r="C476" s="313" t="s">
        <v>9840</v>
      </c>
      <c r="D476" s="318">
        <v>10700.5</v>
      </c>
      <c r="E476" s="315"/>
    </row>
    <row r="477" spans="1:5" ht="9" customHeight="1">
      <c r="A477" s="311">
        <v>40610</v>
      </c>
      <c r="B477" s="312" t="s">
        <v>10182</v>
      </c>
      <c r="C477" s="313" t="s">
        <v>9840</v>
      </c>
      <c r="D477" s="318">
        <v>11925.54</v>
      </c>
      <c r="E477" s="315"/>
    </row>
    <row r="478" spans="1:5" ht="9" customHeight="1">
      <c r="A478" s="311">
        <v>40605</v>
      </c>
      <c r="B478" s="312" t="s">
        <v>10183</v>
      </c>
      <c r="C478" s="313" t="s">
        <v>9840</v>
      </c>
      <c r="D478" s="318">
        <v>13238.37</v>
      </c>
      <c r="E478" s="315"/>
    </row>
    <row r="479" spans="1:5" ht="9" customHeight="1">
      <c r="A479" s="311">
        <v>40611</v>
      </c>
      <c r="B479" s="312" t="s">
        <v>10184</v>
      </c>
      <c r="C479" s="313" t="s">
        <v>9840</v>
      </c>
      <c r="D479" s="318">
        <v>14913.69</v>
      </c>
      <c r="E479" s="315"/>
    </row>
    <row r="480" spans="1:5" ht="9" customHeight="1">
      <c r="A480" s="311">
        <v>40606</v>
      </c>
      <c r="B480" s="312" t="s">
        <v>10185</v>
      </c>
      <c r="C480" s="313" t="s">
        <v>9840</v>
      </c>
      <c r="D480" s="318">
        <v>14244.47</v>
      </c>
      <c r="E480" s="315"/>
    </row>
    <row r="481" spans="1:6" ht="9" customHeight="1">
      <c r="A481" s="311">
        <v>40612</v>
      </c>
      <c r="B481" s="312" t="s">
        <v>10186</v>
      </c>
      <c r="C481" s="313" t="s">
        <v>9840</v>
      </c>
      <c r="D481" s="318">
        <v>15870.19</v>
      </c>
      <c r="E481" s="315"/>
    </row>
    <row r="482" spans="1:6" ht="9" customHeight="1">
      <c r="A482" s="311">
        <v>40305</v>
      </c>
      <c r="B482" s="312" t="s">
        <v>10187</v>
      </c>
      <c r="C482" s="313" t="s">
        <v>9725</v>
      </c>
      <c r="D482" s="314">
        <v>12.88</v>
      </c>
      <c r="E482" s="315"/>
    </row>
    <row r="483" spans="1:6" ht="9" customHeight="1">
      <c r="A483" s="311">
        <v>40306</v>
      </c>
      <c r="B483" s="312" t="s">
        <v>10188</v>
      </c>
      <c r="C483" s="313" t="s">
        <v>9725</v>
      </c>
      <c r="D483" s="314">
        <v>25.78</v>
      </c>
      <c r="E483" s="315"/>
    </row>
    <row r="484" spans="1:6" ht="9" customHeight="1">
      <c r="A484" s="311">
        <v>40307</v>
      </c>
      <c r="B484" s="312" t="s">
        <v>10189</v>
      </c>
      <c r="C484" s="313" t="s">
        <v>9725</v>
      </c>
      <c r="D484" s="314">
        <v>125.62</v>
      </c>
      <c r="E484" s="315"/>
    </row>
    <row r="485" spans="1:6" ht="9" customHeight="1">
      <c r="A485" s="311">
        <v>41049</v>
      </c>
      <c r="B485" s="312" t="s">
        <v>10190</v>
      </c>
      <c r="C485" s="313" t="s">
        <v>9840</v>
      </c>
      <c r="D485" s="314">
        <v>18.43</v>
      </c>
      <c r="E485" s="315"/>
    </row>
    <row r="486" spans="1:6" ht="9" customHeight="1">
      <c r="A486" s="311">
        <v>40373</v>
      </c>
      <c r="B486" s="312" t="s">
        <v>10191</v>
      </c>
      <c r="C486" s="313" t="s">
        <v>9725</v>
      </c>
      <c r="D486" s="314">
        <v>238.92</v>
      </c>
      <c r="E486" s="315"/>
    </row>
    <row r="487" spans="1:6" ht="9" customHeight="1">
      <c r="A487" s="311">
        <v>40375</v>
      </c>
      <c r="B487" s="312" t="s">
        <v>10192</v>
      </c>
      <c r="C487" s="313" t="s">
        <v>9725</v>
      </c>
      <c r="D487" s="314">
        <v>155.81</v>
      </c>
      <c r="E487" s="315"/>
    </row>
    <row r="488" spans="1:6" ht="9" customHeight="1">
      <c r="A488" s="311">
        <v>40678</v>
      </c>
      <c r="B488" s="312" t="s">
        <v>10193</v>
      </c>
      <c r="C488" s="313" t="s">
        <v>9840</v>
      </c>
      <c r="D488" s="314">
        <v>346.57</v>
      </c>
      <c r="E488" s="315"/>
    </row>
    <row r="489" spans="1:6" ht="9" customHeight="1">
      <c r="A489" s="311">
        <v>40679</v>
      </c>
      <c r="B489" s="312" t="s">
        <v>10194</v>
      </c>
      <c r="C489" s="313" t="s">
        <v>9739</v>
      </c>
      <c r="D489" s="314">
        <v>677.99</v>
      </c>
      <c r="E489" s="315"/>
    </row>
    <row r="490" spans="1:6" ht="9" customHeight="1">
      <c r="A490" s="311">
        <v>40684</v>
      </c>
      <c r="B490" s="312" t="s">
        <v>10195</v>
      </c>
      <c r="C490" s="313" t="s">
        <v>9739</v>
      </c>
      <c r="D490" s="314">
        <v>729.64</v>
      </c>
      <c r="E490" s="315"/>
    </row>
    <row r="491" spans="1:6" ht="9" customHeight="1">
      <c r="A491" s="311">
        <v>40683</v>
      </c>
      <c r="B491" s="312" t="s">
        <v>10196</v>
      </c>
      <c r="C491" s="313" t="s">
        <v>9840</v>
      </c>
      <c r="D491" s="314">
        <v>361.87</v>
      </c>
      <c r="E491" s="315"/>
    </row>
    <row r="492" spans="1:6" ht="9" customHeight="1">
      <c r="A492" s="311">
        <v>40685</v>
      </c>
      <c r="B492" s="312" t="s">
        <v>10197</v>
      </c>
      <c r="C492" s="313" t="s">
        <v>9739</v>
      </c>
      <c r="D492" s="314">
        <v>648.04</v>
      </c>
      <c r="E492" s="315"/>
    </row>
    <row r="493" spans="1:6" ht="9" customHeight="1">
      <c r="A493" s="888" t="s">
        <v>9927</v>
      </c>
      <c r="B493" s="888"/>
      <c r="C493" s="888"/>
      <c r="D493" s="888"/>
      <c r="E493" s="888"/>
      <c r="F493" s="888"/>
    </row>
    <row r="494" spans="1:6" ht="9" customHeight="1">
      <c r="A494" s="308" t="s">
        <v>9717</v>
      </c>
      <c r="B494" s="309" t="s">
        <v>9718</v>
      </c>
      <c r="C494" s="308" t="s">
        <v>9719</v>
      </c>
      <c r="D494" s="310" t="s">
        <v>9720</v>
      </c>
      <c r="E494" s="309" t="s">
        <v>9721</v>
      </c>
    </row>
    <row r="495" spans="1:6" ht="9" customHeight="1">
      <c r="A495" s="311">
        <v>40686</v>
      </c>
      <c r="B495" s="312" t="s">
        <v>10198</v>
      </c>
      <c r="C495" s="313" t="s">
        <v>9840</v>
      </c>
      <c r="D495" s="314">
        <v>478.82</v>
      </c>
      <c r="E495" s="315"/>
    </row>
    <row r="496" spans="1:6" ht="9" customHeight="1">
      <c r="A496" s="311">
        <v>40687</v>
      </c>
      <c r="B496" s="312" t="s">
        <v>10199</v>
      </c>
      <c r="C496" s="313" t="s">
        <v>9840</v>
      </c>
      <c r="D496" s="314">
        <v>450.08</v>
      </c>
      <c r="E496" s="315"/>
    </row>
    <row r="497" spans="1:5" ht="9" customHeight="1">
      <c r="A497" s="311">
        <v>40676</v>
      </c>
      <c r="B497" s="312" t="s">
        <v>10200</v>
      </c>
      <c r="C497" s="313" t="s">
        <v>9840</v>
      </c>
      <c r="D497" s="314">
        <v>285.60000000000002</v>
      </c>
      <c r="E497" s="315"/>
    </row>
    <row r="498" spans="1:5" ht="9" customHeight="1">
      <c r="A498" s="311">
        <v>40677</v>
      </c>
      <c r="B498" s="312" t="s">
        <v>10201</v>
      </c>
      <c r="C498" s="313" t="s">
        <v>9739</v>
      </c>
      <c r="D498" s="314">
        <v>608.29999999999995</v>
      </c>
      <c r="E498" s="315"/>
    </row>
    <row r="499" spans="1:5" ht="9" customHeight="1">
      <c r="A499" s="311">
        <v>40681</v>
      </c>
      <c r="B499" s="312" t="s">
        <v>10202</v>
      </c>
      <c r="C499" s="313" t="s">
        <v>9739</v>
      </c>
      <c r="D499" s="314">
        <v>678.69</v>
      </c>
      <c r="E499" s="315"/>
    </row>
    <row r="500" spans="1:5" ht="9" customHeight="1">
      <c r="A500" s="311">
        <v>40680</v>
      </c>
      <c r="B500" s="312" t="s">
        <v>10203</v>
      </c>
      <c r="C500" s="313" t="s">
        <v>9840</v>
      </c>
      <c r="D500" s="314">
        <v>344.45</v>
      </c>
      <c r="E500" s="315"/>
    </row>
    <row r="501" spans="1:5" ht="9" customHeight="1">
      <c r="A501" s="311">
        <v>40682</v>
      </c>
      <c r="B501" s="312" t="s">
        <v>10204</v>
      </c>
      <c r="C501" s="313" t="s">
        <v>9739</v>
      </c>
      <c r="D501" s="314">
        <v>604.49</v>
      </c>
      <c r="E501" s="315"/>
    </row>
    <row r="502" spans="1:5" ht="9" customHeight="1">
      <c r="A502" s="311">
        <v>41189</v>
      </c>
      <c r="B502" s="312" t="s">
        <v>10205</v>
      </c>
      <c r="C502" s="313" t="s">
        <v>9840</v>
      </c>
      <c r="D502" s="314">
        <v>36.42</v>
      </c>
      <c r="E502" s="312" t="s">
        <v>9779</v>
      </c>
    </row>
    <row r="503" spans="1:5" ht="9" customHeight="1">
      <c r="A503" s="311">
        <v>40728</v>
      </c>
      <c r="B503" s="312" t="s">
        <v>10206</v>
      </c>
      <c r="C503" s="313" t="s">
        <v>9739</v>
      </c>
      <c r="D503" s="314">
        <v>327.47000000000003</v>
      </c>
      <c r="E503" s="312" t="s">
        <v>9779</v>
      </c>
    </row>
    <row r="504" spans="1:5" ht="9" customHeight="1">
      <c r="A504" s="311">
        <v>40732</v>
      </c>
      <c r="B504" s="312" t="s">
        <v>10207</v>
      </c>
      <c r="C504" s="313" t="s">
        <v>9739</v>
      </c>
      <c r="D504" s="314">
        <v>587.29999999999995</v>
      </c>
      <c r="E504" s="312" t="s">
        <v>9779</v>
      </c>
    </row>
    <row r="505" spans="1:5" ht="9" customHeight="1">
      <c r="A505" s="311">
        <v>40733</v>
      </c>
      <c r="B505" s="312" t="s">
        <v>10208</v>
      </c>
      <c r="C505" s="313" t="s">
        <v>9739</v>
      </c>
      <c r="D505" s="318">
        <v>1436.54</v>
      </c>
      <c r="E505" s="312" t="s">
        <v>9779</v>
      </c>
    </row>
    <row r="506" spans="1:5" ht="9" customHeight="1">
      <c r="A506" s="311">
        <v>40734</v>
      </c>
      <c r="B506" s="312" t="s">
        <v>10209</v>
      </c>
      <c r="C506" s="313" t="s">
        <v>9739</v>
      </c>
      <c r="D506" s="318">
        <v>2246.21</v>
      </c>
      <c r="E506" s="312" t="s">
        <v>9779</v>
      </c>
    </row>
    <row r="507" spans="1:5" ht="9" customHeight="1">
      <c r="A507" s="311">
        <v>40735</v>
      </c>
      <c r="B507" s="312" t="s">
        <v>10210</v>
      </c>
      <c r="C507" s="313" t="s">
        <v>9739</v>
      </c>
      <c r="D507" s="318">
        <v>3241.98</v>
      </c>
      <c r="E507" s="312" t="s">
        <v>9779</v>
      </c>
    </row>
    <row r="508" spans="1:5" ht="9" customHeight="1">
      <c r="A508" s="311">
        <v>40736</v>
      </c>
      <c r="B508" s="312" t="s">
        <v>10211</v>
      </c>
      <c r="C508" s="313" t="s">
        <v>9739</v>
      </c>
      <c r="D508" s="318">
        <v>4358.18</v>
      </c>
      <c r="E508" s="312" t="s">
        <v>9779</v>
      </c>
    </row>
    <row r="509" spans="1:5" ht="9" customHeight="1">
      <c r="A509" s="311">
        <v>40737</v>
      </c>
      <c r="B509" s="312" t="s">
        <v>10212</v>
      </c>
      <c r="C509" s="313" t="s">
        <v>9739</v>
      </c>
      <c r="D509" s="318">
        <v>6912.14</v>
      </c>
      <c r="E509" s="312" t="s">
        <v>9779</v>
      </c>
    </row>
    <row r="510" spans="1:5" ht="9" customHeight="1">
      <c r="A510" s="311">
        <v>40738</v>
      </c>
      <c r="B510" s="312" t="s">
        <v>10213</v>
      </c>
      <c r="C510" s="313" t="s">
        <v>9739</v>
      </c>
      <c r="D510" s="318">
        <v>4429.7</v>
      </c>
      <c r="E510" s="312" t="s">
        <v>9779</v>
      </c>
    </row>
    <row r="511" spans="1:5" ht="9" customHeight="1">
      <c r="A511" s="311">
        <v>40739</v>
      </c>
      <c r="B511" s="312" t="s">
        <v>10214</v>
      </c>
      <c r="C511" s="313" t="s">
        <v>9739</v>
      </c>
      <c r="D511" s="318">
        <v>5958.33</v>
      </c>
      <c r="E511" s="312" t="s">
        <v>9779</v>
      </c>
    </row>
    <row r="512" spans="1:5" ht="9" customHeight="1">
      <c r="A512" s="311">
        <v>40740</v>
      </c>
      <c r="B512" s="312" t="s">
        <v>10215</v>
      </c>
      <c r="C512" s="313" t="s">
        <v>9739</v>
      </c>
      <c r="D512" s="318">
        <v>9225.7000000000007</v>
      </c>
      <c r="E512" s="312" t="s">
        <v>9779</v>
      </c>
    </row>
    <row r="513" spans="1:5" ht="9" customHeight="1">
      <c r="A513" s="311">
        <v>40741</v>
      </c>
      <c r="B513" s="312" t="s">
        <v>10216</v>
      </c>
      <c r="C513" s="313" t="s">
        <v>9739</v>
      </c>
      <c r="D513" s="318">
        <v>5624.36</v>
      </c>
      <c r="E513" s="312" t="s">
        <v>9779</v>
      </c>
    </row>
    <row r="514" spans="1:5" ht="9" customHeight="1">
      <c r="A514" s="311">
        <v>40742</v>
      </c>
      <c r="B514" s="312" t="s">
        <v>10217</v>
      </c>
      <c r="C514" s="313" t="s">
        <v>9739</v>
      </c>
      <c r="D514" s="318">
        <v>11537.39</v>
      </c>
      <c r="E514" s="312" t="s">
        <v>9779</v>
      </c>
    </row>
    <row r="515" spans="1:5" ht="9" customHeight="1">
      <c r="A515" s="311">
        <v>40729</v>
      </c>
      <c r="B515" s="312" t="s">
        <v>10218</v>
      </c>
      <c r="C515" s="313" t="s">
        <v>9739</v>
      </c>
      <c r="D515" s="314">
        <v>275.33</v>
      </c>
      <c r="E515" s="312" t="s">
        <v>9779</v>
      </c>
    </row>
    <row r="516" spans="1:5" ht="9" customHeight="1">
      <c r="A516" s="311">
        <v>40730</v>
      </c>
      <c r="B516" s="312" t="s">
        <v>10219</v>
      </c>
      <c r="C516" s="313" t="s">
        <v>9739</v>
      </c>
      <c r="D516" s="314">
        <v>327.47000000000003</v>
      </c>
      <c r="E516" s="312" t="s">
        <v>9779</v>
      </c>
    </row>
    <row r="517" spans="1:5" ht="9" customHeight="1">
      <c r="A517" s="311">
        <v>40731</v>
      </c>
      <c r="B517" s="312" t="s">
        <v>10220</v>
      </c>
      <c r="C517" s="313" t="s">
        <v>9739</v>
      </c>
      <c r="D517" s="314">
        <v>390.48</v>
      </c>
      <c r="E517" s="312" t="s">
        <v>9779</v>
      </c>
    </row>
    <row r="518" spans="1:5" ht="18.2" customHeight="1">
      <c r="A518" s="311">
        <v>40650</v>
      </c>
      <c r="B518" s="316" t="s">
        <v>10221</v>
      </c>
      <c r="C518" s="313" t="s">
        <v>9840</v>
      </c>
      <c r="D518" s="314">
        <v>52.18</v>
      </c>
      <c r="E518" s="312" t="s">
        <v>9779</v>
      </c>
    </row>
    <row r="519" spans="1:5" ht="9" customHeight="1">
      <c r="A519" s="311">
        <v>40637</v>
      </c>
      <c r="B519" s="312" t="s">
        <v>10222</v>
      </c>
      <c r="C519" s="313" t="s">
        <v>9840</v>
      </c>
      <c r="D519" s="314">
        <v>28.57</v>
      </c>
      <c r="E519" s="315"/>
    </row>
    <row r="520" spans="1:5" ht="9" customHeight="1">
      <c r="A520" s="311">
        <v>40636</v>
      </c>
      <c r="B520" s="312" t="s">
        <v>10223</v>
      </c>
      <c r="C520" s="313" t="s">
        <v>9840</v>
      </c>
      <c r="D520" s="314">
        <v>21.32</v>
      </c>
      <c r="E520" s="315"/>
    </row>
    <row r="521" spans="1:5" ht="18.2" customHeight="1">
      <c r="A521" s="311">
        <v>40712</v>
      </c>
      <c r="B521" s="316" t="s">
        <v>10224</v>
      </c>
      <c r="C521" s="313" t="s">
        <v>9840</v>
      </c>
      <c r="D521" s="314">
        <v>85.1</v>
      </c>
      <c r="E521" s="312" t="s">
        <v>9779</v>
      </c>
    </row>
    <row r="522" spans="1:5" ht="18.2" customHeight="1">
      <c r="A522" s="311">
        <v>40713</v>
      </c>
      <c r="B522" s="316" t="s">
        <v>10225</v>
      </c>
      <c r="C522" s="313" t="s">
        <v>9840</v>
      </c>
      <c r="D522" s="314">
        <v>112.37</v>
      </c>
      <c r="E522" s="312" t="s">
        <v>9779</v>
      </c>
    </row>
    <row r="523" spans="1:5" ht="18.2" customHeight="1">
      <c r="A523" s="311">
        <v>41262</v>
      </c>
      <c r="B523" s="316" t="s">
        <v>10226</v>
      </c>
      <c r="C523" s="313" t="s">
        <v>9840</v>
      </c>
      <c r="D523" s="314">
        <v>85.86</v>
      </c>
      <c r="E523" s="317"/>
    </row>
    <row r="524" spans="1:5" ht="9" customHeight="1">
      <c r="A524" s="311">
        <v>41259</v>
      </c>
      <c r="B524" s="312" t="s">
        <v>10227</v>
      </c>
      <c r="C524" s="313" t="s">
        <v>9840</v>
      </c>
      <c r="D524" s="314">
        <v>19.45</v>
      </c>
      <c r="E524" s="315"/>
    </row>
    <row r="525" spans="1:5" ht="18.2" customHeight="1">
      <c r="A525" s="311">
        <v>40640</v>
      </c>
      <c r="B525" s="316" t="s">
        <v>10228</v>
      </c>
      <c r="C525" s="313" t="s">
        <v>9840</v>
      </c>
      <c r="D525" s="314">
        <v>97.42</v>
      </c>
      <c r="E525" s="312" t="s">
        <v>9779</v>
      </c>
    </row>
    <row r="526" spans="1:5" ht="18.2" customHeight="1">
      <c r="A526" s="311">
        <v>40642</v>
      </c>
      <c r="B526" s="316" t="s">
        <v>10229</v>
      </c>
      <c r="C526" s="313" t="s">
        <v>9840</v>
      </c>
      <c r="D526" s="314">
        <v>98.38</v>
      </c>
      <c r="E526" s="312" t="s">
        <v>9779</v>
      </c>
    </row>
    <row r="527" spans="1:5" ht="18.2" customHeight="1">
      <c r="A527" s="311">
        <v>40643</v>
      </c>
      <c r="B527" s="316" t="s">
        <v>10230</v>
      </c>
      <c r="C527" s="313" t="s">
        <v>9840</v>
      </c>
      <c r="D527" s="314">
        <v>105.71</v>
      </c>
      <c r="E527" s="312" t="s">
        <v>9779</v>
      </c>
    </row>
    <row r="528" spans="1:5" ht="18.2" customHeight="1">
      <c r="A528" s="311">
        <v>40641</v>
      </c>
      <c r="B528" s="316" t="s">
        <v>10231</v>
      </c>
      <c r="C528" s="313" t="s">
        <v>9840</v>
      </c>
      <c r="D528" s="314">
        <v>92.24</v>
      </c>
      <c r="E528" s="312" t="s">
        <v>9779</v>
      </c>
    </row>
    <row r="529" spans="1:6" ht="18.2" customHeight="1">
      <c r="A529" s="311">
        <v>40648</v>
      </c>
      <c r="B529" s="316" t="s">
        <v>10232</v>
      </c>
      <c r="C529" s="313" t="s">
        <v>9840</v>
      </c>
      <c r="D529" s="314">
        <v>120.49</v>
      </c>
      <c r="E529" s="312" t="s">
        <v>9779</v>
      </c>
    </row>
    <row r="530" spans="1:6" ht="18.2" customHeight="1">
      <c r="A530" s="311">
        <v>40649</v>
      </c>
      <c r="B530" s="316" t="s">
        <v>10233</v>
      </c>
      <c r="C530" s="313" t="s">
        <v>9840</v>
      </c>
      <c r="D530" s="314">
        <v>97.49</v>
      </c>
      <c r="E530" s="312" t="s">
        <v>9779</v>
      </c>
    </row>
    <row r="531" spans="1:6" ht="18.2" customHeight="1">
      <c r="A531" s="311">
        <v>40645</v>
      </c>
      <c r="B531" s="316" t="s">
        <v>10234</v>
      </c>
      <c r="C531" s="313" t="s">
        <v>9840</v>
      </c>
      <c r="D531" s="314">
        <v>216.08</v>
      </c>
      <c r="E531" s="312" t="s">
        <v>9779</v>
      </c>
    </row>
    <row r="532" spans="1:6" ht="18.2" customHeight="1">
      <c r="A532" s="311">
        <v>40644</v>
      </c>
      <c r="B532" s="316" t="s">
        <v>10235</v>
      </c>
      <c r="C532" s="313" t="s">
        <v>9840</v>
      </c>
      <c r="D532" s="314">
        <v>130.65</v>
      </c>
      <c r="E532" s="312" t="s">
        <v>9779</v>
      </c>
    </row>
    <row r="533" spans="1:6" ht="18.2" customHeight="1">
      <c r="A533" s="311">
        <v>40646</v>
      </c>
      <c r="B533" s="316" t="s">
        <v>10236</v>
      </c>
      <c r="C533" s="313" t="s">
        <v>9840</v>
      </c>
      <c r="D533" s="314">
        <v>118.19</v>
      </c>
      <c r="E533" s="312" t="s">
        <v>9779</v>
      </c>
    </row>
    <row r="534" spans="1:6" ht="18.2" customHeight="1">
      <c r="A534" s="311">
        <v>40647</v>
      </c>
      <c r="B534" s="316" t="s">
        <v>10237</v>
      </c>
      <c r="C534" s="313" t="s">
        <v>9840</v>
      </c>
      <c r="D534" s="314">
        <v>113.16</v>
      </c>
      <c r="E534" s="312" t="s">
        <v>9779</v>
      </c>
    </row>
    <row r="535" spans="1:6" ht="18.2" customHeight="1">
      <c r="A535" s="311">
        <v>40704</v>
      </c>
      <c r="B535" s="316" t="s">
        <v>10238</v>
      </c>
      <c r="C535" s="313" t="s">
        <v>9840</v>
      </c>
      <c r="D535" s="314">
        <v>85.56</v>
      </c>
      <c r="E535" s="312" t="s">
        <v>9779</v>
      </c>
    </row>
    <row r="536" spans="1:6" ht="18.2" customHeight="1">
      <c r="A536" s="311">
        <v>41107</v>
      </c>
      <c r="B536" s="316" t="s">
        <v>10239</v>
      </c>
      <c r="C536" s="313" t="s">
        <v>9840</v>
      </c>
      <c r="D536" s="314">
        <v>119</v>
      </c>
      <c r="E536" s="312" t="s">
        <v>9779</v>
      </c>
    </row>
    <row r="537" spans="1:6" ht="18.2" customHeight="1">
      <c r="A537" s="311">
        <v>40638</v>
      </c>
      <c r="B537" s="316" t="s">
        <v>10240</v>
      </c>
      <c r="C537" s="313" t="s">
        <v>9840</v>
      </c>
      <c r="D537" s="314">
        <v>455.67</v>
      </c>
      <c r="E537" s="317"/>
    </row>
    <row r="538" spans="1:6" ht="18.2" customHeight="1">
      <c r="A538" s="311">
        <v>41188</v>
      </c>
      <c r="B538" s="316" t="s">
        <v>10241</v>
      </c>
      <c r="C538" s="313" t="s">
        <v>9840</v>
      </c>
      <c r="D538" s="314">
        <v>728.67</v>
      </c>
      <c r="E538" s="317"/>
    </row>
    <row r="539" spans="1:6" ht="18.2" customHeight="1">
      <c r="A539" s="311">
        <v>41187</v>
      </c>
      <c r="B539" s="316" t="s">
        <v>10242</v>
      </c>
      <c r="C539" s="313" t="s">
        <v>9840</v>
      </c>
      <c r="D539" s="314">
        <v>963.38</v>
      </c>
      <c r="E539" s="317"/>
    </row>
    <row r="540" spans="1:6" ht="18.2" customHeight="1">
      <c r="A540" s="311">
        <v>40705</v>
      </c>
      <c r="B540" s="316" t="s">
        <v>10243</v>
      </c>
      <c r="C540" s="313" t="s">
        <v>9840</v>
      </c>
      <c r="D540" s="314">
        <v>69.36</v>
      </c>
      <c r="E540" s="312" t="s">
        <v>9779</v>
      </c>
    </row>
    <row r="541" spans="1:6" ht="9" customHeight="1">
      <c r="A541" s="311">
        <v>40639</v>
      </c>
      <c r="B541" s="312" t="s">
        <v>10244</v>
      </c>
      <c r="C541" s="313" t="s">
        <v>9840</v>
      </c>
      <c r="D541" s="314">
        <v>460.23</v>
      </c>
      <c r="E541" s="315"/>
    </row>
    <row r="542" spans="1:6" ht="9" customHeight="1">
      <c r="A542" s="888" t="s">
        <v>9927</v>
      </c>
      <c r="B542" s="888"/>
      <c r="C542" s="888"/>
      <c r="D542" s="888"/>
      <c r="E542" s="888"/>
      <c r="F542" s="888"/>
    </row>
    <row r="543" spans="1:6" ht="9" customHeight="1">
      <c r="A543" s="308" t="s">
        <v>9717</v>
      </c>
      <c r="B543" s="309" t="s">
        <v>9718</v>
      </c>
      <c r="C543" s="308" t="s">
        <v>9719</v>
      </c>
      <c r="D543" s="310" t="s">
        <v>9720</v>
      </c>
      <c r="E543" s="309" t="s">
        <v>9721</v>
      </c>
    </row>
    <row r="544" spans="1:6" ht="18.2" customHeight="1">
      <c r="A544" s="311">
        <v>41227</v>
      </c>
      <c r="B544" s="316" t="s">
        <v>10245</v>
      </c>
      <c r="C544" s="313" t="s">
        <v>9840</v>
      </c>
      <c r="D544" s="314">
        <v>127.1</v>
      </c>
      <c r="E544" s="317"/>
    </row>
    <row r="545" spans="1:5" ht="9" customHeight="1">
      <c r="A545" s="311">
        <v>40951</v>
      </c>
      <c r="B545" s="312" t="s">
        <v>10246</v>
      </c>
      <c r="C545" s="313" t="s">
        <v>9840</v>
      </c>
      <c r="D545" s="314">
        <v>23.11</v>
      </c>
      <c r="E545" s="315"/>
    </row>
    <row r="546" spans="1:5" ht="9" customHeight="1">
      <c r="A546" s="311">
        <v>41121</v>
      </c>
      <c r="B546" s="312" t="s">
        <v>10247</v>
      </c>
      <c r="C546" s="313" t="s">
        <v>9840</v>
      </c>
      <c r="D546" s="314">
        <v>22.98</v>
      </c>
      <c r="E546" s="315"/>
    </row>
    <row r="547" spans="1:5" ht="9" customHeight="1">
      <c r="A547" s="311">
        <v>41120</v>
      </c>
      <c r="B547" s="312" t="s">
        <v>10248</v>
      </c>
      <c r="C547" s="313" t="s">
        <v>9840</v>
      </c>
      <c r="D547" s="314">
        <v>15.41</v>
      </c>
      <c r="E547" s="315"/>
    </row>
    <row r="548" spans="1:5" ht="9" customHeight="1">
      <c r="A548" s="311">
        <v>41128</v>
      </c>
      <c r="B548" s="312" t="s">
        <v>10249</v>
      </c>
      <c r="C548" s="313" t="s">
        <v>9840</v>
      </c>
      <c r="D548" s="314">
        <v>7.1</v>
      </c>
      <c r="E548" s="315"/>
    </row>
    <row r="549" spans="1:5" ht="9" customHeight="1">
      <c r="A549" s="311">
        <v>41129</v>
      </c>
      <c r="B549" s="312" t="s">
        <v>10250</v>
      </c>
      <c r="C549" s="313" t="s">
        <v>9840</v>
      </c>
      <c r="D549" s="314">
        <v>8.07</v>
      </c>
      <c r="E549" s="315"/>
    </row>
    <row r="550" spans="1:5" ht="9" customHeight="1">
      <c r="A550" s="311">
        <v>41131</v>
      </c>
      <c r="B550" s="312" t="s">
        <v>10251</v>
      </c>
      <c r="C550" s="313" t="s">
        <v>9840</v>
      </c>
      <c r="D550" s="314">
        <v>9.57</v>
      </c>
      <c r="E550" s="315"/>
    </row>
    <row r="551" spans="1:5" ht="9" customHeight="1">
      <c r="A551" s="311">
        <v>41130</v>
      </c>
      <c r="B551" s="312" t="s">
        <v>10252</v>
      </c>
      <c r="C551" s="313" t="s">
        <v>9840</v>
      </c>
      <c r="D551" s="314">
        <v>17.46</v>
      </c>
      <c r="E551" s="315"/>
    </row>
    <row r="552" spans="1:5" ht="18.2" customHeight="1">
      <c r="A552" s="311">
        <v>40997</v>
      </c>
      <c r="B552" s="316" t="s">
        <v>10253</v>
      </c>
      <c r="C552" s="313" t="s">
        <v>9725</v>
      </c>
      <c r="D552" s="314">
        <v>99.49</v>
      </c>
      <c r="E552" s="317"/>
    </row>
    <row r="553" spans="1:5" ht="9" customHeight="1">
      <c r="A553" s="311">
        <v>40724</v>
      </c>
      <c r="B553" s="312" t="s">
        <v>10254</v>
      </c>
      <c r="C553" s="313" t="s">
        <v>9725</v>
      </c>
      <c r="D553" s="314">
        <v>139.85</v>
      </c>
      <c r="E553" s="315"/>
    </row>
    <row r="554" spans="1:5" ht="18.2" customHeight="1">
      <c r="A554" s="311">
        <v>40722</v>
      </c>
      <c r="B554" s="316" t="s">
        <v>10255</v>
      </c>
      <c r="C554" s="313" t="s">
        <v>9725</v>
      </c>
      <c r="D554" s="314">
        <v>10.81</v>
      </c>
      <c r="E554" s="317"/>
    </row>
    <row r="555" spans="1:5" ht="9" customHeight="1">
      <c r="A555" s="311">
        <v>40998</v>
      </c>
      <c r="B555" s="312" t="s">
        <v>10256</v>
      </c>
      <c r="C555" s="313" t="s">
        <v>9725</v>
      </c>
      <c r="D555" s="314">
        <v>10.26</v>
      </c>
      <c r="E555" s="315"/>
    </row>
    <row r="556" spans="1:5" ht="9" customHeight="1">
      <c r="A556" s="311">
        <v>40723</v>
      </c>
      <c r="B556" s="312" t="s">
        <v>10257</v>
      </c>
      <c r="C556" s="313" t="s">
        <v>9725</v>
      </c>
      <c r="D556" s="314">
        <v>72.03</v>
      </c>
      <c r="E556" s="315"/>
    </row>
    <row r="557" spans="1:5" ht="9" customHeight="1">
      <c r="A557" s="311">
        <v>40335</v>
      </c>
      <c r="B557" s="312" t="s">
        <v>10258</v>
      </c>
      <c r="C557" s="313" t="s">
        <v>9723</v>
      </c>
      <c r="D557" s="314">
        <v>552.61</v>
      </c>
      <c r="E557" s="312" t="s">
        <v>9779</v>
      </c>
    </row>
    <row r="558" spans="1:5" ht="9" customHeight="1">
      <c r="A558" s="311">
        <v>40334</v>
      </c>
      <c r="B558" s="312" t="s">
        <v>10259</v>
      </c>
      <c r="C558" s="313" t="s">
        <v>9723</v>
      </c>
      <c r="D558" s="314">
        <v>776.58</v>
      </c>
      <c r="E558" s="312" t="s">
        <v>9779</v>
      </c>
    </row>
    <row r="559" spans="1:5" ht="18.2" customHeight="1">
      <c r="A559" s="311">
        <v>40333</v>
      </c>
      <c r="B559" s="316" t="s">
        <v>10260</v>
      </c>
      <c r="C559" s="313" t="s">
        <v>9723</v>
      </c>
      <c r="D559" s="314">
        <v>276.3</v>
      </c>
      <c r="E559" s="312" t="s">
        <v>9779</v>
      </c>
    </row>
    <row r="560" spans="1:5" ht="18.2" customHeight="1">
      <c r="A560" s="311">
        <v>40332</v>
      </c>
      <c r="B560" s="316" t="s">
        <v>10261</v>
      </c>
      <c r="C560" s="313" t="s">
        <v>9723</v>
      </c>
      <c r="D560" s="314">
        <v>388.29</v>
      </c>
      <c r="E560" s="312" t="s">
        <v>9779</v>
      </c>
    </row>
    <row r="561" spans="1:5" ht="9" customHeight="1">
      <c r="A561" s="311">
        <v>40675</v>
      </c>
      <c r="B561" s="312" t="s">
        <v>10262</v>
      </c>
      <c r="C561" s="313" t="s">
        <v>9739</v>
      </c>
      <c r="D561" s="314">
        <v>198.98</v>
      </c>
      <c r="E561" s="315"/>
    </row>
    <row r="562" spans="1:5" ht="9" customHeight="1">
      <c r="A562" s="311">
        <v>40673</v>
      </c>
      <c r="B562" s="312" t="s">
        <v>10263</v>
      </c>
      <c r="C562" s="313" t="s">
        <v>9739</v>
      </c>
      <c r="D562" s="314">
        <v>69.27</v>
      </c>
      <c r="E562" s="315"/>
    </row>
    <row r="563" spans="1:5" ht="9" customHeight="1">
      <c r="A563" s="311">
        <v>40674</v>
      </c>
      <c r="B563" s="312" t="s">
        <v>10264</v>
      </c>
      <c r="C563" s="313" t="s">
        <v>9739</v>
      </c>
      <c r="D563" s="314">
        <v>74.2</v>
      </c>
      <c r="E563" s="315"/>
    </row>
    <row r="564" spans="1:5" ht="9" customHeight="1">
      <c r="A564" s="311">
        <v>41037</v>
      </c>
      <c r="B564" s="312" t="s">
        <v>10265</v>
      </c>
      <c r="C564" s="313" t="s">
        <v>9840</v>
      </c>
      <c r="D564" s="314">
        <v>64.319999999999993</v>
      </c>
      <c r="E564" s="315"/>
    </row>
    <row r="565" spans="1:5" ht="9" customHeight="1">
      <c r="A565" s="311">
        <v>40258</v>
      </c>
      <c r="B565" s="312" t="s">
        <v>10266</v>
      </c>
      <c r="C565" s="313" t="s">
        <v>9725</v>
      </c>
      <c r="D565" s="314">
        <v>58.37</v>
      </c>
      <c r="E565" s="315"/>
    </row>
    <row r="566" spans="1:5" ht="9" customHeight="1">
      <c r="A566" s="311">
        <v>40261</v>
      </c>
      <c r="B566" s="312" t="s">
        <v>10267</v>
      </c>
      <c r="C566" s="313" t="s">
        <v>9725</v>
      </c>
      <c r="D566" s="314">
        <v>66.61</v>
      </c>
      <c r="E566" s="315"/>
    </row>
    <row r="567" spans="1:5" ht="9" customHeight="1">
      <c r="A567" s="311">
        <v>40259</v>
      </c>
      <c r="B567" s="312" t="s">
        <v>10268</v>
      </c>
      <c r="C567" s="313" t="s">
        <v>9725</v>
      </c>
      <c r="D567" s="314">
        <v>86.03</v>
      </c>
      <c r="E567" s="315"/>
    </row>
    <row r="568" spans="1:5" ht="9" customHeight="1">
      <c r="A568" s="311">
        <v>40262</v>
      </c>
      <c r="B568" s="312" t="s">
        <v>10269</v>
      </c>
      <c r="C568" s="313" t="s">
        <v>9725</v>
      </c>
      <c r="D568" s="314">
        <v>94.27</v>
      </c>
      <c r="E568" s="315"/>
    </row>
    <row r="569" spans="1:5" ht="9" customHeight="1">
      <c r="A569" s="311">
        <v>40260</v>
      </c>
      <c r="B569" s="312" t="s">
        <v>10270</v>
      </c>
      <c r="C569" s="313" t="s">
        <v>9725</v>
      </c>
      <c r="D569" s="314">
        <v>127.51</v>
      </c>
      <c r="E569" s="315"/>
    </row>
    <row r="570" spans="1:5" ht="9" customHeight="1">
      <c r="A570" s="311">
        <v>40263</v>
      </c>
      <c r="B570" s="312" t="s">
        <v>10271</v>
      </c>
      <c r="C570" s="313" t="s">
        <v>9725</v>
      </c>
      <c r="D570" s="314">
        <v>135.76</v>
      </c>
      <c r="E570" s="315"/>
    </row>
    <row r="571" spans="1:5" ht="9" customHeight="1">
      <c r="A571" s="311">
        <v>40267</v>
      </c>
      <c r="B571" s="312" t="s">
        <v>10272</v>
      </c>
      <c r="C571" s="313" t="s">
        <v>9725</v>
      </c>
      <c r="D571" s="314">
        <v>139.81</v>
      </c>
      <c r="E571" s="315"/>
    </row>
    <row r="572" spans="1:5" ht="9" customHeight="1">
      <c r="A572" s="311">
        <v>40264</v>
      </c>
      <c r="B572" s="312" t="s">
        <v>10273</v>
      </c>
      <c r="C572" s="313" t="s">
        <v>9725</v>
      </c>
      <c r="D572" s="314">
        <v>131.57</v>
      </c>
      <c r="E572" s="315"/>
    </row>
    <row r="573" spans="1:5" ht="9" customHeight="1">
      <c r="A573" s="311">
        <v>40268</v>
      </c>
      <c r="B573" s="312" t="s">
        <v>10274</v>
      </c>
      <c r="C573" s="313" t="s">
        <v>9725</v>
      </c>
      <c r="D573" s="314">
        <v>171.98</v>
      </c>
      <c r="E573" s="315"/>
    </row>
    <row r="574" spans="1:5" ht="9" customHeight="1">
      <c r="A574" s="311">
        <v>40265</v>
      </c>
      <c r="B574" s="312" t="s">
        <v>10275</v>
      </c>
      <c r="C574" s="313" t="s">
        <v>9725</v>
      </c>
      <c r="D574" s="314">
        <v>163.72999999999999</v>
      </c>
      <c r="E574" s="315"/>
    </row>
    <row r="575" spans="1:5" ht="9" customHeight="1">
      <c r="A575" s="311">
        <v>40269</v>
      </c>
      <c r="B575" s="312" t="s">
        <v>10276</v>
      </c>
      <c r="C575" s="313" t="s">
        <v>9725</v>
      </c>
      <c r="D575" s="314">
        <v>299.05</v>
      </c>
      <c r="E575" s="315"/>
    </row>
    <row r="576" spans="1:5" ht="9" customHeight="1">
      <c r="A576" s="311">
        <v>40266</v>
      </c>
      <c r="B576" s="312" t="s">
        <v>10277</v>
      </c>
      <c r="C576" s="313" t="s">
        <v>9725</v>
      </c>
      <c r="D576" s="314">
        <v>290.81</v>
      </c>
      <c r="E576" s="315"/>
    </row>
    <row r="577" spans="1:5" ht="9" customHeight="1">
      <c r="A577" s="311">
        <v>40276</v>
      </c>
      <c r="B577" s="312" t="s">
        <v>10278</v>
      </c>
      <c r="C577" s="313" t="s">
        <v>9725</v>
      </c>
      <c r="D577" s="314">
        <v>245.86</v>
      </c>
      <c r="E577" s="315"/>
    </row>
    <row r="578" spans="1:5" ht="9" customHeight="1">
      <c r="A578" s="311">
        <v>40256</v>
      </c>
      <c r="B578" s="312" t="s">
        <v>10279</v>
      </c>
      <c r="C578" s="313" t="s">
        <v>9725</v>
      </c>
      <c r="D578" s="314">
        <v>86.03</v>
      </c>
      <c r="E578" s="315"/>
    </row>
    <row r="579" spans="1:5" ht="9" customHeight="1">
      <c r="A579" s="311">
        <v>40257</v>
      </c>
      <c r="B579" s="312" t="s">
        <v>10280</v>
      </c>
      <c r="C579" s="313" t="s">
        <v>9725</v>
      </c>
      <c r="D579" s="314">
        <v>195.83</v>
      </c>
      <c r="E579" s="315"/>
    </row>
    <row r="580" spans="1:5" ht="18.2" customHeight="1">
      <c r="A580" s="311">
        <v>41192</v>
      </c>
      <c r="B580" s="316" t="s">
        <v>10281</v>
      </c>
      <c r="C580" s="313" t="s">
        <v>9725</v>
      </c>
      <c r="D580" s="314">
        <v>217.71</v>
      </c>
      <c r="E580" s="312" t="s">
        <v>9779</v>
      </c>
    </row>
    <row r="581" spans="1:5" ht="18.2" customHeight="1">
      <c r="A581" s="311">
        <v>41198</v>
      </c>
      <c r="B581" s="316" t="s">
        <v>10282</v>
      </c>
      <c r="C581" s="313" t="s">
        <v>9725</v>
      </c>
      <c r="D581" s="314">
        <v>219.78</v>
      </c>
      <c r="E581" s="312" t="s">
        <v>9779</v>
      </c>
    </row>
    <row r="582" spans="1:5" ht="9" customHeight="1">
      <c r="A582" s="311">
        <v>40282</v>
      </c>
      <c r="B582" s="312" t="s">
        <v>10283</v>
      </c>
      <c r="C582" s="313" t="s">
        <v>9725</v>
      </c>
      <c r="D582" s="314">
        <v>11.71</v>
      </c>
      <c r="E582" s="315"/>
    </row>
    <row r="583" spans="1:5" ht="9" customHeight="1">
      <c r="A583" s="311">
        <v>40285</v>
      </c>
      <c r="B583" s="312" t="s">
        <v>10284</v>
      </c>
      <c r="C583" s="313" t="s">
        <v>9725</v>
      </c>
      <c r="D583" s="314">
        <v>19.96</v>
      </c>
      <c r="E583" s="315"/>
    </row>
    <row r="584" spans="1:5" ht="9" customHeight="1">
      <c r="A584" s="311">
        <v>40283</v>
      </c>
      <c r="B584" s="312" t="s">
        <v>10285</v>
      </c>
      <c r="C584" s="313" t="s">
        <v>9725</v>
      </c>
      <c r="D584" s="314">
        <v>12.88</v>
      </c>
      <c r="E584" s="315"/>
    </row>
    <row r="585" spans="1:5" ht="9" customHeight="1">
      <c r="A585" s="311">
        <v>40286</v>
      </c>
      <c r="B585" s="312" t="s">
        <v>10286</v>
      </c>
      <c r="C585" s="313" t="s">
        <v>9725</v>
      </c>
      <c r="D585" s="314">
        <v>21.12</v>
      </c>
      <c r="E585" s="315"/>
    </row>
    <row r="586" spans="1:5" ht="9" customHeight="1">
      <c r="A586" s="311">
        <v>40284</v>
      </c>
      <c r="B586" s="312" t="s">
        <v>10287</v>
      </c>
      <c r="C586" s="313" t="s">
        <v>9725</v>
      </c>
      <c r="D586" s="314">
        <v>15.16</v>
      </c>
      <c r="E586" s="315"/>
    </row>
    <row r="587" spans="1:5" ht="9" customHeight="1">
      <c r="A587" s="311">
        <v>40287</v>
      </c>
      <c r="B587" s="312" t="s">
        <v>10288</v>
      </c>
      <c r="C587" s="313" t="s">
        <v>9725</v>
      </c>
      <c r="D587" s="314">
        <v>23.41</v>
      </c>
      <c r="E587" s="315"/>
    </row>
    <row r="588" spans="1:5" ht="9" customHeight="1">
      <c r="A588" s="311">
        <v>40288</v>
      </c>
      <c r="B588" s="312" t="s">
        <v>10289</v>
      </c>
      <c r="C588" s="313" t="s">
        <v>9725</v>
      </c>
      <c r="D588" s="314">
        <v>21.49</v>
      </c>
      <c r="E588" s="315"/>
    </row>
    <row r="589" spans="1:5" ht="9" customHeight="1">
      <c r="A589" s="311">
        <v>40291</v>
      </c>
      <c r="B589" s="312" t="s">
        <v>10290</v>
      </c>
      <c r="C589" s="313" t="s">
        <v>9725</v>
      </c>
      <c r="D589" s="314">
        <v>29.73</v>
      </c>
      <c r="E589" s="315"/>
    </row>
    <row r="590" spans="1:5" ht="9" customHeight="1">
      <c r="A590" s="311">
        <v>40289</v>
      </c>
      <c r="B590" s="312" t="s">
        <v>10291</v>
      </c>
      <c r="C590" s="313" t="s">
        <v>9725</v>
      </c>
      <c r="D590" s="314">
        <v>25.78</v>
      </c>
      <c r="E590" s="315"/>
    </row>
    <row r="591" spans="1:5" ht="9" customHeight="1">
      <c r="A591" s="311">
        <v>40292</v>
      </c>
      <c r="B591" s="312" t="s">
        <v>10292</v>
      </c>
      <c r="C591" s="313" t="s">
        <v>9725</v>
      </c>
      <c r="D591" s="314">
        <v>34.020000000000003</v>
      </c>
      <c r="E591" s="315"/>
    </row>
    <row r="592" spans="1:5" ht="9" customHeight="1">
      <c r="A592" s="311">
        <v>40290</v>
      </c>
      <c r="B592" s="312" t="s">
        <v>10293</v>
      </c>
      <c r="C592" s="313" t="s">
        <v>9725</v>
      </c>
      <c r="D592" s="314">
        <v>32.229999999999997</v>
      </c>
      <c r="E592" s="315"/>
    </row>
    <row r="593" spans="1:6" ht="9" customHeight="1">
      <c r="A593" s="311">
        <v>40293</v>
      </c>
      <c r="B593" s="312" t="s">
        <v>10294</v>
      </c>
      <c r="C593" s="313" t="s">
        <v>9725</v>
      </c>
      <c r="D593" s="314">
        <v>40.479999999999997</v>
      </c>
      <c r="E593" s="315"/>
    </row>
    <row r="594" spans="1:6" ht="9" customHeight="1">
      <c r="A594" s="311">
        <v>40298</v>
      </c>
      <c r="B594" s="312" t="s">
        <v>10295</v>
      </c>
      <c r="C594" s="313" t="s">
        <v>9725</v>
      </c>
      <c r="D594" s="314">
        <v>148.44999999999999</v>
      </c>
      <c r="E594" s="315"/>
    </row>
    <row r="595" spans="1:6" ht="9" customHeight="1">
      <c r="A595" s="311">
        <v>40296</v>
      </c>
      <c r="B595" s="312" t="s">
        <v>10296</v>
      </c>
      <c r="C595" s="313" t="s">
        <v>9725</v>
      </c>
      <c r="D595" s="314">
        <v>166.8</v>
      </c>
      <c r="E595" s="315"/>
    </row>
    <row r="596" spans="1:6" ht="9" customHeight="1">
      <c r="A596" s="311">
        <v>40299</v>
      </c>
      <c r="B596" s="312" t="s">
        <v>10297</v>
      </c>
      <c r="C596" s="313" t="s">
        <v>9725</v>
      </c>
      <c r="D596" s="314">
        <v>175.05</v>
      </c>
      <c r="E596" s="315"/>
    </row>
    <row r="597" spans="1:6" ht="9" customHeight="1">
      <c r="A597" s="311">
        <v>40327</v>
      </c>
      <c r="B597" s="312" t="s">
        <v>10298</v>
      </c>
      <c r="C597" s="313" t="s">
        <v>9723</v>
      </c>
      <c r="D597" s="314">
        <v>188.81</v>
      </c>
      <c r="E597" s="312" t="s">
        <v>9779</v>
      </c>
    </row>
    <row r="598" spans="1:6" ht="18.2" customHeight="1">
      <c r="A598" s="311">
        <v>40328</v>
      </c>
      <c r="B598" s="316" t="s">
        <v>10299</v>
      </c>
      <c r="C598" s="313" t="s">
        <v>9725</v>
      </c>
      <c r="D598" s="314">
        <v>121.39</v>
      </c>
      <c r="E598" s="312" t="s">
        <v>9779</v>
      </c>
    </row>
    <row r="599" spans="1:6" ht="18.2" customHeight="1">
      <c r="A599" s="311">
        <v>43332</v>
      </c>
      <c r="B599" s="316" t="s">
        <v>10300</v>
      </c>
      <c r="C599" s="313" t="s">
        <v>10301</v>
      </c>
      <c r="D599" s="318">
        <v>6049.39</v>
      </c>
      <c r="E599" s="317"/>
    </row>
    <row r="600" spans="1:6" ht="9" customHeight="1">
      <c r="A600" s="888" t="s">
        <v>9927</v>
      </c>
      <c r="B600" s="888"/>
      <c r="C600" s="888"/>
      <c r="D600" s="888"/>
      <c r="E600" s="888"/>
      <c r="F600" s="888"/>
    </row>
    <row r="601" spans="1:6" ht="9" customHeight="1">
      <c r="A601" s="308" t="s">
        <v>9717</v>
      </c>
      <c r="B601" s="309" t="s">
        <v>9718</v>
      </c>
      <c r="C601" s="308" t="s">
        <v>9719</v>
      </c>
      <c r="D601" s="310" t="s">
        <v>9720</v>
      </c>
      <c r="E601" s="309" t="s">
        <v>9721</v>
      </c>
    </row>
    <row r="602" spans="1:6" ht="9" customHeight="1">
      <c r="A602" s="311">
        <v>40316</v>
      </c>
      <c r="B602" s="312" t="s">
        <v>10302</v>
      </c>
      <c r="C602" s="313" t="s">
        <v>9723</v>
      </c>
      <c r="D602" s="314">
        <v>72.41</v>
      </c>
      <c r="E602" s="312" t="s">
        <v>9779</v>
      </c>
    </row>
    <row r="603" spans="1:6" ht="18.2" customHeight="1">
      <c r="A603" s="311">
        <v>40317</v>
      </c>
      <c r="B603" s="316" t="s">
        <v>10303</v>
      </c>
      <c r="C603" s="313" t="s">
        <v>9723</v>
      </c>
      <c r="D603" s="314">
        <v>62.45</v>
      </c>
      <c r="E603" s="312" t="s">
        <v>9779</v>
      </c>
    </row>
    <row r="604" spans="1:6" ht="9" customHeight="1">
      <c r="A604" s="311">
        <v>40318</v>
      </c>
      <c r="B604" s="312" t="s">
        <v>10304</v>
      </c>
      <c r="C604" s="313" t="s">
        <v>9723</v>
      </c>
      <c r="D604" s="314">
        <v>7.33</v>
      </c>
      <c r="E604" s="315"/>
    </row>
    <row r="605" spans="1:6" ht="18.2" customHeight="1">
      <c r="A605" s="311">
        <v>40311</v>
      </c>
      <c r="B605" s="316" t="s">
        <v>10305</v>
      </c>
      <c r="C605" s="313" t="s">
        <v>9723</v>
      </c>
      <c r="D605" s="314">
        <v>104.35</v>
      </c>
      <c r="E605" s="312" t="s">
        <v>9779</v>
      </c>
    </row>
    <row r="606" spans="1:6" ht="18.2" customHeight="1">
      <c r="A606" s="311">
        <v>40312</v>
      </c>
      <c r="B606" s="316" t="s">
        <v>10306</v>
      </c>
      <c r="C606" s="313" t="s">
        <v>9723</v>
      </c>
      <c r="D606" s="314">
        <v>87.12</v>
      </c>
      <c r="E606" s="312" t="s">
        <v>9779</v>
      </c>
    </row>
    <row r="607" spans="1:6" ht="18.2" customHeight="1">
      <c r="A607" s="311">
        <v>40313</v>
      </c>
      <c r="B607" s="316" t="s">
        <v>10307</v>
      </c>
      <c r="C607" s="313" t="s">
        <v>9723</v>
      </c>
      <c r="D607" s="314">
        <v>73.66</v>
      </c>
      <c r="E607" s="312" t="s">
        <v>9779</v>
      </c>
    </row>
    <row r="608" spans="1:6" ht="18.2" customHeight="1">
      <c r="A608" s="311">
        <v>40310</v>
      </c>
      <c r="B608" s="316" t="s">
        <v>10308</v>
      </c>
      <c r="C608" s="313" t="s">
        <v>9723</v>
      </c>
      <c r="D608" s="314">
        <v>153.85</v>
      </c>
      <c r="E608" s="312" t="s">
        <v>9779</v>
      </c>
    </row>
    <row r="609" spans="1:5" ht="18.2" customHeight="1">
      <c r="A609" s="311">
        <v>40748</v>
      </c>
      <c r="B609" s="316" t="s">
        <v>10309</v>
      </c>
      <c r="C609" s="313" t="s">
        <v>9723</v>
      </c>
      <c r="D609" s="314">
        <v>254.95</v>
      </c>
      <c r="E609" s="317"/>
    </row>
    <row r="610" spans="1:5" ht="18.2" customHeight="1">
      <c r="A610" s="311">
        <v>40726</v>
      </c>
      <c r="B610" s="316" t="s">
        <v>10310</v>
      </c>
      <c r="C610" s="313" t="s">
        <v>9725</v>
      </c>
      <c r="D610" s="314">
        <v>571.02</v>
      </c>
      <c r="E610" s="312" t="s">
        <v>9779</v>
      </c>
    </row>
    <row r="611" spans="1:5" ht="9" customHeight="1">
      <c r="A611" s="311">
        <v>40725</v>
      </c>
      <c r="B611" s="312" t="s">
        <v>10311</v>
      </c>
      <c r="C611" s="313" t="s">
        <v>9725</v>
      </c>
      <c r="D611" s="314">
        <v>567.54</v>
      </c>
      <c r="E611" s="312" t="s">
        <v>9779</v>
      </c>
    </row>
    <row r="612" spans="1:5" ht="18.2" customHeight="1">
      <c r="A612" s="311">
        <v>41394</v>
      </c>
      <c r="B612" s="316" t="s">
        <v>10312</v>
      </c>
      <c r="C612" s="313" t="s">
        <v>9723</v>
      </c>
      <c r="D612" s="314">
        <v>21.81</v>
      </c>
      <c r="E612" s="317"/>
    </row>
    <row r="613" spans="1:5" ht="18.2" customHeight="1">
      <c r="A613" s="311">
        <v>41393</v>
      </c>
      <c r="B613" s="316" t="s">
        <v>10313</v>
      </c>
      <c r="C613" s="313" t="s">
        <v>9723</v>
      </c>
      <c r="D613" s="314">
        <v>26.89</v>
      </c>
      <c r="E613" s="317"/>
    </row>
    <row r="614" spans="1:5" ht="18.2" customHeight="1">
      <c r="A614" s="311">
        <v>41391</v>
      </c>
      <c r="B614" s="316" t="s">
        <v>10314</v>
      </c>
      <c r="C614" s="313" t="s">
        <v>9723</v>
      </c>
      <c r="D614" s="314">
        <v>76.14</v>
      </c>
      <c r="E614" s="317"/>
    </row>
    <row r="615" spans="1:5" ht="18.2" customHeight="1">
      <c r="A615" s="311">
        <v>41392</v>
      </c>
      <c r="B615" s="316" t="s">
        <v>10315</v>
      </c>
      <c r="C615" s="313" t="s">
        <v>9723</v>
      </c>
      <c r="D615" s="314">
        <v>33.799999999999997</v>
      </c>
      <c r="E615" s="317"/>
    </row>
    <row r="616" spans="1:5" ht="9" customHeight="1">
      <c r="A616" s="311">
        <v>41197</v>
      </c>
      <c r="B616" s="312" t="s">
        <v>10316</v>
      </c>
      <c r="C616" s="313" t="s">
        <v>9723</v>
      </c>
      <c r="D616" s="314">
        <v>40.28</v>
      </c>
      <c r="E616" s="315"/>
    </row>
    <row r="617" spans="1:5" ht="18.2" customHeight="1">
      <c r="A617" s="311">
        <v>40709</v>
      </c>
      <c r="B617" s="316" t="s">
        <v>10317</v>
      </c>
      <c r="C617" s="313" t="s">
        <v>9723</v>
      </c>
      <c r="D617" s="314">
        <v>18.32</v>
      </c>
      <c r="E617" s="317"/>
    </row>
    <row r="618" spans="1:5" ht="9" customHeight="1">
      <c r="A618" s="311">
        <v>40721</v>
      </c>
      <c r="B618" s="312" t="s">
        <v>10318</v>
      </c>
      <c r="C618" s="313" t="s">
        <v>9725</v>
      </c>
      <c r="D618" s="314">
        <v>116</v>
      </c>
      <c r="E618" s="312" t="s">
        <v>9779</v>
      </c>
    </row>
    <row r="619" spans="1:5" ht="9" customHeight="1">
      <c r="A619" s="311">
        <v>40396</v>
      </c>
      <c r="B619" s="312" t="s">
        <v>10319</v>
      </c>
      <c r="C619" s="313" t="s">
        <v>9723</v>
      </c>
      <c r="D619" s="314">
        <v>31.96</v>
      </c>
      <c r="E619" s="315"/>
    </row>
    <row r="620" spans="1:5" ht="9" customHeight="1">
      <c r="A620" s="311">
        <v>40744</v>
      </c>
      <c r="B620" s="312" t="s">
        <v>10320</v>
      </c>
      <c r="C620" s="313" t="s">
        <v>9840</v>
      </c>
      <c r="D620" s="314">
        <v>29.17</v>
      </c>
      <c r="E620" s="315"/>
    </row>
    <row r="621" spans="1:5" ht="9" customHeight="1">
      <c r="A621" s="311">
        <v>40746</v>
      </c>
      <c r="B621" s="312" t="s">
        <v>10321</v>
      </c>
      <c r="C621" s="313" t="s">
        <v>9840</v>
      </c>
      <c r="D621" s="314">
        <v>56.82</v>
      </c>
      <c r="E621" s="315"/>
    </row>
    <row r="622" spans="1:5" ht="9" customHeight="1">
      <c r="A622" s="311">
        <v>40743</v>
      </c>
      <c r="B622" s="312" t="s">
        <v>10322</v>
      </c>
      <c r="C622" s="313" t="s">
        <v>9840</v>
      </c>
      <c r="D622" s="314">
        <v>15.34</v>
      </c>
      <c r="E622" s="315"/>
    </row>
    <row r="623" spans="1:5" ht="9" customHeight="1">
      <c r="A623" s="311">
        <v>40745</v>
      </c>
      <c r="B623" s="312" t="s">
        <v>10323</v>
      </c>
      <c r="C623" s="313" t="s">
        <v>9840</v>
      </c>
      <c r="D623" s="314">
        <v>43.01</v>
      </c>
      <c r="E623" s="315"/>
    </row>
    <row r="624" spans="1:5" ht="9" customHeight="1">
      <c r="A624" s="311">
        <v>40397</v>
      </c>
      <c r="B624" s="312" t="s">
        <v>10324</v>
      </c>
      <c r="C624" s="313" t="s">
        <v>9723</v>
      </c>
      <c r="D624" s="314">
        <v>79.38</v>
      </c>
      <c r="E624" s="315"/>
    </row>
    <row r="625" spans="1:5" ht="9" customHeight="1">
      <c r="A625" s="311">
        <v>41221</v>
      </c>
      <c r="B625" s="312" t="s">
        <v>10325</v>
      </c>
      <c r="C625" s="313" t="s">
        <v>9723</v>
      </c>
      <c r="D625" s="314">
        <v>4.1399999999999997</v>
      </c>
      <c r="E625" s="315"/>
    </row>
    <row r="626" spans="1:5" ht="18.2" customHeight="1">
      <c r="A626" s="311">
        <v>41401</v>
      </c>
      <c r="B626" s="316" t="s">
        <v>10326</v>
      </c>
      <c r="C626" s="313" t="s">
        <v>9723</v>
      </c>
      <c r="D626" s="314">
        <v>6.79</v>
      </c>
      <c r="E626" s="317"/>
    </row>
    <row r="627" spans="1:5" ht="9" customHeight="1">
      <c r="A627" s="311">
        <v>40714</v>
      </c>
      <c r="B627" s="312" t="s">
        <v>10327</v>
      </c>
      <c r="C627" s="313" t="s">
        <v>9723</v>
      </c>
      <c r="D627" s="314">
        <v>10.08</v>
      </c>
      <c r="E627" s="315"/>
    </row>
    <row r="628" spans="1:5" ht="9" customHeight="1">
      <c r="A628" s="311">
        <v>40660</v>
      </c>
      <c r="B628" s="312" t="s">
        <v>10328</v>
      </c>
      <c r="C628" s="313" t="s">
        <v>9840</v>
      </c>
      <c r="D628" s="314">
        <v>53.51</v>
      </c>
      <c r="E628" s="315"/>
    </row>
    <row r="629" spans="1:5" ht="9" customHeight="1">
      <c r="A629" s="311">
        <v>40661</v>
      </c>
      <c r="B629" s="312" t="s">
        <v>10329</v>
      </c>
      <c r="C629" s="313" t="s">
        <v>9840</v>
      </c>
      <c r="D629" s="314">
        <v>105.54</v>
      </c>
      <c r="E629" s="315"/>
    </row>
    <row r="630" spans="1:5" ht="9" customHeight="1">
      <c r="A630" s="311">
        <v>40662</v>
      </c>
      <c r="B630" s="312" t="s">
        <v>10330</v>
      </c>
      <c r="C630" s="313" t="s">
        <v>9840</v>
      </c>
      <c r="D630" s="314">
        <v>56.93</v>
      </c>
      <c r="E630" s="315"/>
    </row>
    <row r="631" spans="1:5" ht="9" customHeight="1">
      <c r="A631" s="311">
        <v>40663</v>
      </c>
      <c r="B631" s="312" t="s">
        <v>10331</v>
      </c>
      <c r="C631" s="313" t="s">
        <v>9840</v>
      </c>
      <c r="D631" s="314">
        <v>50.56</v>
      </c>
      <c r="E631" s="312" t="s">
        <v>9779</v>
      </c>
    </row>
    <row r="632" spans="1:5" ht="9" customHeight="1">
      <c r="A632" s="311">
        <v>40659</v>
      </c>
      <c r="B632" s="312" t="s">
        <v>10332</v>
      </c>
      <c r="C632" s="313" t="s">
        <v>9840</v>
      </c>
      <c r="D632" s="314">
        <v>48.71</v>
      </c>
      <c r="E632" s="315"/>
    </row>
    <row r="633" spans="1:5" ht="18.2" customHeight="1">
      <c r="A633" s="311">
        <v>41024</v>
      </c>
      <c r="B633" s="316" t="s">
        <v>10333</v>
      </c>
      <c r="C633" s="313" t="s">
        <v>9840</v>
      </c>
      <c r="D633" s="314">
        <v>19.36</v>
      </c>
      <c r="E633" s="317"/>
    </row>
    <row r="634" spans="1:5" ht="9" customHeight="1">
      <c r="A634" s="311">
        <v>40657</v>
      </c>
      <c r="B634" s="312" t="s">
        <v>10334</v>
      </c>
      <c r="C634" s="313" t="s">
        <v>9840</v>
      </c>
      <c r="D634" s="314">
        <v>183.24</v>
      </c>
      <c r="E634" s="315"/>
    </row>
    <row r="635" spans="1:5" ht="9" customHeight="1">
      <c r="A635" s="311">
        <v>41395</v>
      </c>
      <c r="B635" s="312" t="s">
        <v>10335</v>
      </c>
      <c r="C635" s="313" t="s">
        <v>9723</v>
      </c>
      <c r="D635" s="314">
        <v>681.55</v>
      </c>
      <c r="E635" s="312" t="s">
        <v>9779</v>
      </c>
    </row>
    <row r="636" spans="1:5" ht="18.2" customHeight="1">
      <c r="A636" s="311">
        <v>41396</v>
      </c>
      <c r="B636" s="316" t="s">
        <v>10336</v>
      </c>
      <c r="C636" s="313" t="s">
        <v>9723</v>
      </c>
      <c r="D636" s="314">
        <v>779.47</v>
      </c>
      <c r="E636" s="312" t="s">
        <v>9779</v>
      </c>
    </row>
    <row r="637" spans="1:5" ht="18.2" customHeight="1">
      <c r="A637" s="311">
        <v>41397</v>
      </c>
      <c r="B637" s="316" t="s">
        <v>10337</v>
      </c>
      <c r="C637" s="313" t="s">
        <v>9723</v>
      </c>
      <c r="D637" s="314">
        <v>764.89</v>
      </c>
      <c r="E637" s="312" t="s">
        <v>9779</v>
      </c>
    </row>
    <row r="638" spans="1:5" ht="18.2" customHeight="1">
      <c r="A638" s="311">
        <v>41398</v>
      </c>
      <c r="B638" s="316" t="s">
        <v>10338</v>
      </c>
      <c r="C638" s="313" t="s">
        <v>9723</v>
      </c>
      <c r="D638" s="314">
        <v>869.28</v>
      </c>
      <c r="E638" s="312" t="s">
        <v>9779</v>
      </c>
    </row>
    <row r="639" spans="1:5" ht="18.2" customHeight="1">
      <c r="A639" s="311">
        <v>41399</v>
      </c>
      <c r="B639" s="316" t="s">
        <v>10339</v>
      </c>
      <c r="C639" s="313" t="s">
        <v>9723</v>
      </c>
      <c r="D639" s="314">
        <v>885.28</v>
      </c>
      <c r="E639" s="312" t="s">
        <v>9779</v>
      </c>
    </row>
    <row r="640" spans="1:5" ht="18.2" customHeight="1">
      <c r="A640" s="311">
        <v>40654</v>
      </c>
      <c r="B640" s="316" t="s">
        <v>10340</v>
      </c>
      <c r="C640" s="313" t="s">
        <v>9739</v>
      </c>
      <c r="D640" s="314">
        <v>599.07000000000005</v>
      </c>
      <c r="E640" s="312" t="s">
        <v>9779</v>
      </c>
    </row>
    <row r="641" spans="1:6" ht="9" customHeight="1">
      <c r="A641" s="311">
        <v>40653</v>
      </c>
      <c r="B641" s="312" t="s">
        <v>10341</v>
      </c>
      <c r="C641" s="313" t="s">
        <v>9739</v>
      </c>
      <c r="D641" s="314">
        <v>657.72</v>
      </c>
      <c r="E641" s="312" t="s">
        <v>9779</v>
      </c>
    </row>
    <row r="642" spans="1:6" ht="9" customHeight="1">
      <c r="A642" s="311">
        <v>41337</v>
      </c>
      <c r="B642" s="312" t="s">
        <v>10342</v>
      </c>
      <c r="C642" s="313" t="s">
        <v>9739</v>
      </c>
      <c r="D642" s="314">
        <v>277.77999999999997</v>
      </c>
      <c r="E642" s="312" t="s">
        <v>9779</v>
      </c>
    </row>
    <row r="643" spans="1:6" ht="9" customHeight="1">
      <c r="A643" s="311">
        <v>40719</v>
      </c>
      <c r="B643" s="312" t="s">
        <v>10343</v>
      </c>
      <c r="C643" s="313" t="s">
        <v>9725</v>
      </c>
      <c r="D643" s="314">
        <v>54.37</v>
      </c>
      <c r="E643" s="315"/>
    </row>
    <row r="644" spans="1:6" ht="18.2" customHeight="1">
      <c r="A644" s="311">
        <v>41019</v>
      </c>
      <c r="B644" s="316" t="s">
        <v>10344</v>
      </c>
      <c r="C644" s="313" t="s">
        <v>9840</v>
      </c>
      <c r="D644" s="314">
        <v>710.04</v>
      </c>
      <c r="E644" s="317"/>
    </row>
    <row r="645" spans="1:6" ht="18.2" customHeight="1">
      <c r="A645" s="311">
        <v>40557</v>
      </c>
      <c r="B645" s="316" t="s">
        <v>10345</v>
      </c>
      <c r="C645" s="313" t="s">
        <v>9739</v>
      </c>
      <c r="D645" s="314">
        <v>108.34</v>
      </c>
      <c r="E645" s="312" t="s">
        <v>9779</v>
      </c>
    </row>
    <row r="646" spans="1:6" ht="9" customHeight="1">
      <c r="A646" s="311">
        <v>40391</v>
      </c>
      <c r="B646" s="312" t="s">
        <v>10346</v>
      </c>
      <c r="C646" s="313" t="s">
        <v>9723</v>
      </c>
      <c r="D646" s="314">
        <v>4.26</v>
      </c>
      <c r="E646" s="315"/>
    </row>
    <row r="647" spans="1:6" ht="9" customHeight="1">
      <c r="A647" s="311">
        <v>40380</v>
      </c>
      <c r="B647" s="312" t="s">
        <v>10347</v>
      </c>
      <c r="C647" s="313" t="s">
        <v>9723</v>
      </c>
      <c r="D647" s="314">
        <v>60.69</v>
      </c>
      <c r="E647" s="315"/>
    </row>
    <row r="648" spans="1:6" ht="9" customHeight="1">
      <c r="A648" s="888" t="s">
        <v>9927</v>
      </c>
      <c r="B648" s="888"/>
      <c r="C648" s="888"/>
      <c r="D648" s="888"/>
      <c r="E648" s="888"/>
      <c r="F648" s="888"/>
    </row>
    <row r="649" spans="1:6" ht="9" customHeight="1">
      <c r="A649" s="308" t="s">
        <v>9717</v>
      </c>
      <c r="B649" s="309" t="s">
        <v>9718</v>
      </c>
      <c r="C649" s="308" t="s">
        <v>9719</v>
      </c>
      <c r="D649" s="310" t="s">
        <v>9720</v>
      </c>
      <c r="E649" s="309" t="s">
        <v>9721</v>
      </c>
    </row>
    <row r="650" spans="1:6" ht="9" customHeight="1">
      <c r="A650" s="311">
        <v>40399</v>
      </c>
      <c r="B650" s="312" t="s">
        <v>10348</v>
      </c>
      <c r="C650" s="313" t="s">
        <v>9723</v>
      </c>
      <c r="D650" s="314">
        <v>174.41</v>
      </c>
      <c r="E650" s="315"/>
    </row>
    <row r="651" spans="1:6" ht="9" customHeight="1">
      <c r="A651" s="311">
        <v>41028</v>
      </c>
      <c r="B651" s="312" t="s">
        <v>10349</v>
      </c>
      <c r="C651" s="313" t="s">
        <v>9723</v>
      </c>
      <c r="D651" s="314">
        <v>3.35</v>
      </c>
      <c r="E651" s="315"/>
    </row>
    <row r="652" spans="1:6" ht="9" customHeight="1">
      <c r="A652" s="311">
        <v>41167</v>
      </c>
      <c r="B652" s="312" t="s">
        <v>10350</v>
      </c>
      <c r="C652" s="313" t="s">
        <v>9739</v>
      </c>
      <c r="D652" s="318">
        <v>2455.65</v>
      </c>
      <c r="E652" s="315"/>
    </row>
    <row r="653" spans="1:6" ht="9" customHeight="1">
      <c r="A653" s="311">
        <v>41168</v>
      </c>
      <c r="B653" s="312" t="s">
        <v>10351</v>
      </c>
      <c r="C653" s="313" t="s">
        <v>9739</v>
      </c>
      <c r="D653" s="318">
        <v>2831.24</v>
      </c>
      <c r="E653" s="315"/>
    </row>
    <row r="654" spans="1:6" ht="9" customHeight="1">
      <c r="A654" s="311">
        <v>40570</v>
      </c>
      <c r="B654" s="312" t="s">
        <v>10352</v>
      </c>
      <c r="C654" s="313" t="s">
        <v>9739</v>
      </c>
      <c r="D654" s="318">
        <v>9957.82</v>
      </c>
      <c r="E654" s="312" t="s">
        <v>9779</v>
      </c>
    </row>
    <row r="655" spans="1:6" ht="9" customHeight="1">
      <c r="A655" s="311">
        <v>41115</v>
      </c>
      <c r="B655" s="312" t="s">
        <v>10353</v>
      </c>
      <c r="C655" s="313" t="s">
        <v>9739</v>
      </c>
      <c r="D655" s="318">
        <v>1429.72</v>
      </c>
      <c r="E655" s="315"/>
    </row>
    <row r="656" spans="1:6" ht="9" customHeight="1">
      <c r="A656" s="311">
        <v>41116</v>
      </c>
      <c r="B656" s="312" t="s">
        <v>10354</v>
      </c>
      <c r="C656" s="313" t="s">
        <v>9739</v>
      </c>
      <c r="D656" s="318">
        <v>1812.83</v>
      </c>
      <c r="E656" s="315"/>
    </row>
    <row r="657" spans="1:5" ht="9" customHeight="1">
      <c r="A657" s="311">
        <v>41117</v>
      </c>
      <c r="B657" s="312" t="s">
        <v>10355</v>
      </c>
      <c r="C657" s="313" t="s">
        <v>9739</v>
      </c>
      <c r="D657" s="318">
        <v>2188.85</v>
      </c>
      <c r="E657" s="315"/>
    </row>
    <row r="658" spans="1:5" ht="9" customHeight="1">
      <c r="A658" s="311">
        <v>40572</v>
      </c>
      <c r="B658" s="312" t="s">
        <v>10356</v>
      </c>
      <c r="C658" s="313" t="s">
        <v>9739</v>
      </c>
      <c r="D658" s="318">
        <v>16304.93</v>
      </c>
      <c r="E658" s="312" t="s">
        <v>9779</v>
      </c>
    </row>
    <row r="659" spans="1:5" ht="18.2" customHeight="1">
      <c r="A659" s="311">
        <v>40553</v>
      </c>
      <c r="B659" s="316" t="s">
        <v>10357</v>
      </c>
      <c r="C659" s="313" t="s">
        <v>9739</v>
      </c>
      <c r="D659" s="318">
        <v>3792.36</v>
      </c>
      <c r="E659" s="312" t="s">
        <v>9779</v>
      </c>
    </row>
    <row r="660" spans="1:5" ht="18.2" customHeight="1">
      <c r="A660" s="311">
        <v>40554</v>
      </c>
      <c r="B660" s="316" t="s">
        <v>10358</v>
      </c>
      <c r="C660" s="313" t="s">
        <v>9739</v>
      </c>
      <c r="D660" s="318">
        <v>4195.42</v>
      </c>
      <c r="E660" s="312" t="s">
        <v>9779</v>
      </c>
    </row>
    <row r="661" spans="1:5" ht="18.2" customHeight="1">
      <c r="A661" s="311">
        <v>40555</v>
      </c>
      <c r="B661" s="316" t="s">
        <v>10359</v>
      </c>
      <c r="C661" s="313" t="s">
        <v>9739</v>
      </c>
      <c r="D661" s="318">
        <v>4598.49</v>
      </c>
      <c r="E661" s="312" t="s">
        <v>9779</v>
      </c>
    </row>
    <row r="662" spans="1:5" ht="18.2" customHeight="1">
      <c r="A662" s="311">
        <v>40556</v>
      </c>
      <c r="B662" s="316" t="s">
        <v>10360</v>
      </c>
      <c r="C662" s="313" t="s">
        <v>9739</v>
      </c>
      <c r="D662" s="318">
        <v>5001.54</v>
      </c>
      <c r="E662" s="312" t="s">
        <v>9779</v>
      </c>
    </row>
    <row r="663" spans="1:5" ht="18.2" customHeight="1">
      <c r="A663" s="311">
        <v>41086</v>
      </c>
      <c r="B663" s="316" t="s">
        <v>10361</v>
      </c>
      <c r="C663" s="313" t="s">
        <v>9723</v>
      </c>
      <c r="D663" s="314">
        <v>9.81</v>
      </c>
      <c r="E663" s="317"/>
    </row>
    <row r="664" spans="1:5" ht="18.2" customHeight="1">
      <c r="A664" s="311">
        <v>41021</v>
      </c>
      <c r="B664" s="316" t="s">
        <v>10362</v>
      </c>
      <c r="C664" s="313" t="s">
        <v>9723</v>
      </c>
      <c r="D664" s="314">
        <v>7.89</v>
      </c>
      <c r="E664" s="317"/>
    </row>
    <row r="665" spans="1:5" ht="9" customHeight="1">
      <c r="A665" s="311">
        <v>40304</v>
      </c>
      <c r="B665" s="312" t="s">
        <v>10363</v>
      </c>
      <c r="C665" s="313" t="s">
        <v>9725</v>
      </c>
      <c r="D665" s="314">
        <v>56.59</v>
      </c>
      <c r="E665" s="312" t="s">
        <v>9779</v>
      </c>
    </row>
    <row r="666" spans="1:5" ht="9" customHeight="1">
      <c r="A666" s="311">
        <v>40302</v>
      </c>
      <c r="B666" s="312" t="s">
        <v>10364</v>
      </c>
      <c r="C666" s="313" t="s">
        <v>9725</v>
      </c>
      <c r="D666" s="314">
        <v>61.43</v>
      </c>
      <c r="E666" s="315"/>
    </row>
    <row r="667" spans="1:5" ht="9" customHeight="1">
      <c r="A667" s="311">
        <v>40301</v>
      </c>
      <c r="B667" s="312" t="s">
        <v>10365</v>
      </c>
      <c r="C667" s="313" t="s">
        <v>9725</v>
      </c>
      <c r="D667" s="314">
        <v>89.09</v>
      </c>
      <c r="E667" s="315"/>
    </row>
    <row r="668" spans="1:5" ht="9" customHeight="1">
      <c r="A668" s="311">
        <v>40303</v>
      </c>
      <c r="B668" s="312" t="s">
        <v>10366</v>
      </c>
      <c r="C668" s="313" t="s">
        <v>9725</v>
      </c>
      <c r="D668" s="314">
        <v>39.119999999999997</v>
      </c>
      <c r="E668" s="315"/>
    </row>
    <row r="669" spans="1:5" ht="9" customHeight="1">
      <c r="A669" s="311">
        <v>40559</v>
      </c>
      <c r="B669" s="312" t="s">
        <v>10367</v>
      </c>
      <c r="C669" s="313" t="s">
        <v>9739</v>
      </c>
      <c r="D669" s="314">
        <v>795.59</v>
      </c>
      <c r="E669" s="312" t="s">
        <v>9779</v>
      </c>
    </row>
    <row r="670" spans="1:5" ht="9" customHeight="1">
      <c r="A670" s="311">
        <v>41224</v>
      </c>
      <c r="B670" s="312" t="s">
        <v>10368</v>
      </c>
      <c r="C670" s="313" t="s">
        <v>9840</v>
      </c>
      <c r="D670" s="314">
        <v>16.37</v>
      </c>
      <c r="E670" s="315"/>
    </row>
    <row r="671" spans="1:5" ht="9" customHeight="1">
      <c r="A671" s="311">
        <v>41225</v>
      </c>
      <c r="B671" s="312" t="s">
        <v>10369</v>
      </c>
      <c r="C671" s="313" t="s">
        <v>9840</v>
      </c>
      <c r="D671" s="314">
        <v>18.88</v>
      </c>
      <c r="E671" s="315"/>
    </row>
    <row r="672" spans="1:5" ht="9" customHeight="1">
      <c r="A672" s="311">
        <v>41226</v>
      </c>
      <c r="B672" s="312" t="s">
        <v>10370</v>
      </c>
      <c r="C672" s="313" t="s">
        <v>9840</v>
      </c>
      <c r="D672" s="314">
        <v>24.11</v>
      </c>
      <c r="E672" s="315"/>
    </row>
    <row r="673" spans="1:5" ht="9" customHeight="1">
      <c r="A673" s="311">
        <v>41060</v>
      </c>
      <c r="B673" s="312" t="s">
        <v>10371</v>
      </c>
      <c r="C673" s="313" t="s">
        <v>9840</v>
      </c>
      <c r="D673" s="314">
        <v>66.47</v>
      </c>
      <c r="E673" s="315"/>
    </row>
    <row r="674" spans="1:5" ht="9" customHeight="1">
      <c r="A674" s="311">
        <v>41059</v>
      </c>
      <c r="B674" s="312" t="s">
        <v>10372</v>
      </c>
      <c r="C674" s="313" t="s">
        <v>9840</v>
      </c>
      <c r="D674" s="314">
        <v>91.66</v>
      </c>
      <c r="E674" s="315"/>
    </row>
    <row r="675" spans="1:5" ht="9" customHeight="1">
      <c r="A675" s="311">
        <v>40567</v>
      </c>
      <c r="B675" s="312" t="s">
        <v>10373</v>
      </c>
      <c r="C675" s="313" t="s">
        <v>9840</v>
      </c>
      <c r="D675" s="314">
        <v>70.8</v>
      </c>
      <c r="E675" s="315"/>
    </row>
    <row r="676" spans="1:5" ht="9" customHeight="1">
      <c r="A676" s="311">
        <v>40747</v>
      </c>
      <c r="B676" s="312" t="s">
        <v>10374</v>
      </c>
      <c r="C676" s="313" t="s">
        <v>9840</v>
      </c>
      <c r="D676" s="314">
        <v>120.23</v>
      </c>
      <c r="E676" s="315"/>
    </row>
    <row r="677" spans="1:5" ht="9" customHeight="1">
      <c r="A677" s="311">
        <v>40727</v>
      </c>
      <c r="B677" s="312" t="s">
        <v>10375</v>
      </c>
      <c r="C677" s="313" t="s">
        <v>9725</v>
      </c>
      <c r="D677" s="314">
        <v>312.07</v>
      </c>
      <c r="E677" s="312" t="s">
        <v>9779</v>
      </c>
    </row>
    <row r="678" spans="1:5" ht="9" customHeight="1">
      <c r="A678" s="311">
        <v>41264</v>
      </c>
      <c r="B678" s="312" t="s">
        <v>10376</v>
      </c>
      <c r="C678" s="313" t="s">
        <v>9725</v>
      </c>
      <c r="D678" s="314">
        <v>385.64</v>
      </c>
      <c r="E678" s="312" t="s">
        <v>9779</v>
      </c>
    </row>
    <row r="679" spans="1:5" ht="9" customHeight="1">
      <c r="A679" s="311">
        <v>41239</v>
      </c>
      <c r="B679" s="312" t="s">
        <v>10377</v>
      </c>
      <c r="C679" s="313" t="s">
        <v>9725</v>
      </c>
      <c r="D679" s="314">
        <v>90.24</v>
      </c>
      <c r="E679" s="315"/>
    </row>
    <row r="680" spans="1:5" ht="9" customHeight="1">
      <c r="A680" s="311">
        <v>40688</v>
      </c>
      <c r="B680" s="312" t="s">
        <v>10378</v>
      </c>
      <c r="C680" s="313" t="s">
        <v>9739</v>
      </c>
      <c r="D680" s="314">
        <v>281.49</v>
      </c>
      <c r="E680" s="315"/>
    </row>
    <row r="681" spans="1:5" ht="9" customHeight="1">
      <c r="A681" s="311">
        <v>40690</v>
      </c>
      <c r="B681" s="312" t="s">
        <v>10379</v>
      </c>
      <c r="C681" s="313" t="s">
        <v>9739</v>
      </c>
      <c r="D681" s="318">
        <v>1359.02</v>
      </c>
      <c r="E681" s="315"/>
    </row>
    <row r="682" spans="1:5" ht="9" customHeight="1">
      <c r="A682" s="311">
        <v>40691</v>
      </c>
      <c r="B682" s="312" t="s">
        <v>10380</v>
      </c>
      <c r="C682" s="313" t="s">
        <v>9739</v>
      </c>
      <c r="D682" s="318">
        <v>1622.34</v>
      </c>
      <c r="E682" s="315"/>
    </row>
    <row r="683" spans="1:5" ht="9" customHeight="1">
      <c r="A683" s="311">
        <v>40689</v>
      </c>
      <c r="B683" s="312" t="s">
        <v>10381</v>
      </c>
      <c r="C683" s="313" t="s">
        <v>9739</v>
      </c>
      <c r="D683" s="314">
        <v>712.12</v>
      </c>
      <c r="E683" s="315"/>
    </row>
    <row r="684" spans="1:5" ht="9" customHeight="1">
      <c r="A684" s="311">
        <v>40666</v>
      </c>
      <c r="B684" s="312" t="s">
        <v>10382</v>
      </c>
      <c r="C684" s="313" t="s">
        <v>9840</v>
      </c>
      <c r="D684" s="314">
        <v>82.4</v>
      </c>
      <c r="E684" s="315"/>
    </row>
    <row r="685" spans="1:5" ht="9" customHeight="1">
      <c r="A685" s="311">
        <v>40667</v>
      </c>
      <c r="B685" s="312" t="s">
        <v>10383</v>
      </c>
      <c r="C685" s="313" t="s">
        <v>9840</v>
      </c>
      <c r="D685" s="314">
        <v>86.06</v>
      </c>
      <c r="E685" s="315"/>
    </row>
    <row r="686" spans="1:5" ht="9" customHeight="1">
      <c r="A686" s="311">
        <v>41180</v>
      </c>
      <c r="B686" s="312" t="s">
        <v>10384</v>
      </c>
      <c r="C686" s="313" t="s">
        <v>9840</v>
      </c>
      <c r="D686" s="314">
        <v>72.11</v>
      </c>
      <c r="E686" s="312" t="s">
        <v>9779</v>
      </c>
    </row>
    <row r="687" spans="1:5" ht="9" customHeight="1">
      <c r="A687" s="311">
        <v>40668</v>
      </c>
      <c r="B687" s="312" t="s">
        <v>10385</v>
      </c>
      <c r="C687" s="313" t="s">
        <v>9840</v>
      </c>
      <c r="D687" s="314">
        <v>96.1</v>
      </c>
      <c r="E687" s="315"/>
    </row>
    <row r="688" spans="1:5" ht="9" customHeight="1">
      <c r="A688" s="311">
        <v>40982</v>
      </c>
      <c r="B688" s="312" t="s">
        <v>10386</v>
      </c>
      <c r="C688" s="313" t="s">
        <v>9840</v>
      </c>
      <c r="D688" s="314">
        <v>172.51</v>
      </c>
      <c r="E688" s="315"/>
    </row>
    <row r="689" spans="1:5" ht="9" customHeight="1">
      <c r="A689" s="311">
        <v>41336</v>
      </c>
      <c r="B689" s="312" t="s">
        <v>10387</v>
      </c>
      <c r="C689" s="313" t="s">
        <v>9840</v>
      </c>
      <c r="D689" s="314">
        <v>89.27</v>
      </c>
      <c r="E689" s="312" t="s">
        <v>9779</v>
      </c>
    </row>
    <row r="690" spans="1:5" ht="9" customHeight="1">
      <c r="A690" s="311">
        <v>40669</v>
      </c>
      <c r="B690" s="312" t="s">
        <v>10388</v>
      </c>
      <c r="C690" s="313" t="s">
        <v>9840</v>
      </c>
      <c r="D690" s="314">
        <v>79.48</v>
      </c>
      <c r="E690" s="315"/>
    </row>
    <row r="691" spans="1:5" ht="9" customHeight="1">
      <c r="A691" s="311">
        <v>40670</v>
      </c>
      <c r="B691" s="312" t="s">
        <v>10389</v>
      </c>
      <c r="C691" s="313" t="s">
        <v>9840</v>
      </c>
      <c r="D691" s="314">
        <v>59.11</v>
      </c>
      <c r="E691" s="315"/>
    </row>
    <row r="692" spans="1:5" ht="9" customHeight="1">
      <c r="A692" s="311">
        <v>40560</v>
      </c>
      <c r="B692" s="312" t="s">
        <v>10390</v>
      </c>
      <c r="C692" s="313" t="s">
        <v>9739</v>
      </c>
      <c r="D692" s="314">
        <v>243.12</v>
      </c>
      <c r="E692" s="312" t="s">
        <v>9779</v>
      </c>
    </row>
    <row r="693" spans="1:5" ht="9" customHeight="1">
      <c r="A693" s="311">
        <v>40558</v>
      </c>
      <c r="B693" s="312" t="s">
        <v>10391</v>
      </c>
      <c r="C693" s="313" t="s">
        <v>9739</v>
      </c>
      <c r="D693" s="314">
        <v>546.44000000000005</v>
      </c>
      <c r="E693" s="312" t="s">
        <v>9779</v>
      </c>
    </row>
    <row r="694" spans="1:5" ht="18.2" customHeight="1">
      <c r="A694" s="311">
        <v>41029</v>
      </c>
      <c r="B694" s="316" t="s">
        <v>10392</v>
      </c>
      <c r="C694" s="313" t="s">
        <v>9723</v>
      </c>
      <c r="D694" s="314">
        <v>37.119999999999997</v>
      </c>
      <c r="E694" s="317"/>
    </row>
    <row r="695" spans="1:5" ht="9" customHeight="1">
      <c r="A695" s="311">
        <v>41040</v>
      </c>
      <c r="B695" s="312" t="s">
        <v>10393</v>
      </c>
      <c r="C695" s="313" t="s">
        <v>9723</v>
      </c>
      <c r="D695" s="314">
        <v>28</v>
      </c>
      <c r="E695" s="315"/>
    </row>
    <row r="696" spans="1:5" ht="9" customHeight="1">
      <c r="A696" s="311">
        <v>42658</v>
      </c>
      <c r="B696" s="312" t="s">
        <v>10394</v>
      </c>
      <c r="C696" s="313" t="s">
        <v>9723</v>
      </c>
      <c r="D696" s="314">
        <v>38.520000000000003</v>
      </c>
      <c r="E696" s="315"/>
    </row>
    <row r="697" spans="1:5" ht="9" customHeight="1">
      <c r="A697" s="311">
        <v>40655</v>
      </c>
      <c r="B697" s="312" t="s">
        <v>10395</v>
      </c>
      <c r="C697" s="313" t="s">
        <v>9739</v>
      </c>
      <c r="D697" s="314">
        <v>334.32</v>
      </c>
      <c r="E697" s="312" t="s">
        <v>9779</v>
      </c>
    </row>
    <row r="698" spans="1:5" ht="9" customHeight="1">
      <c r="A698" s="311">
        <v>41092</v>
      </c>
      <c r="B698" s="312" t="s">
        <v>10396</v>
      </c>
      <c r="C698" s="313" t="s">
        <v>10397</v>
      </c>
      <c r="D698" s="314">
        <v>22.38</v>
      </c>
      <c r="E698" s="315"/>
    </row>
    <row r="699" spans="1:5" ht="9" customHeight="1">
      <c r="A699" s="311">
        <v>41091</v>
      </c>
      <c r="B699" s="312" t="s">
        <v>10398</v>
      </c>
      <c r="C699" s="313" t="s">
        <v>10397</v>
      </c>
      <c r="D699" s="314">
        <v>30.28</v>
      </c>
      <c r="E699" s="315"/>
    </row>
    <row r="700" spans="1:5" ht="9" customHeight="1">
      <c r="A700" s="311">
        <v>41123</v>
      </c>
      <c r="B700" s="312" t="s">
        <v>10399</v>
      </c>
      <c r="C700" s="313" t="s">
        <v>9840</v>
      </c>
      <c r="D700" s="314">
        <v>38.6</v>
      </c>
      <c r="E700" s="315"/>
    </row>
    <row r="701" spans="1:5" ht="9" customHeight="1">
      <c r="A701" s="311">
        <v>41125</v>
      </c>
      <c r="B701" s="312" t="s">
        <v>10400</v>
      </c>
      <c r="C701" s="313" t="s">
        <v>9840</v>
      </c>
      <c r="D701" s="314">
        <v>30.21</v>
      </c>
      <c r="E701" s="315"/>
    </row>
    <row r="702" spans="1:5" ht="9" customHeight="1">
      <c r="A702" s="311">
        <v>41119</v>
      </c>
      <c r="B702" s="312" t="s">
        <v>10401</v>
      </c>
      <c r="C702" s="313" t="s">
        <v>9840</v>
      </c>
      <c r="D702" s="314">
        <v>6.48</v>
      </c>
      <c r="E702" s="315"/>
    </row>
    <row r="703" spans="1:5" ht="9" customHeight="1">
      <c r="A703" s="311">
        <v>41114</v>
      </c>
      <c r="B703" s="312" t="s">
        <v>10402</v>
      </c>
      <c r="C703" s="313" t="s">
        <v>9840</v>
      </c>
      <c r="D703" s="314">
        <v>6.84</v>
      </c>
      <c r="E703" s="315"/>
    </row>
    <row r="704" spans="1:5" ht="9" customHeight="1">
      <c r="A704" s="311">
        <v>40707</v>
      </c>
      <c r="B704" s="312" t="s">
        <v>10403</v>
      </c>
      <c r="C704" s="313" t="s">
        <v>9840</v>
      </c>
      <c r="D704" s="314">
        <v>202.97</v>
      </c>
      <c r="E704" s="312" t="s">
        <v>9779</v>
      </c>
    </row>
    <row r="705" spans="1:6" ht="9" customHeight="1">
      <c r="A705" s="311">
        <v>41118</v>
      </c>
      <c r="B705" s="312" t="s">
        <v>10404</v>
      </c>
      <c r="C705" s="313" t="s">
        <v>9840</v>
      </c>
      <c r="D705" s="314">
        <v>9.34</v>
      </c>
      <c r="E705" s="315"/>
    </row>
    <row r="706" spans="1:6" ht="9" customHeight="1">
      <c r="A706" s="888" t="s">
        <v>9927</v>
      </c>
      <c r="B706" s="888"/>
      <c r="C706" s="888"/>
      <c r="D706" s="888"/>
      <c r="E706" s="888"/>
      <c r="F706" s="888"/>
    </row>
    <row r="707" spans="1:6" ht="9" customHeight="1">
      <c r="A707" s="308" t="s">
        <v>9717</v>
      </c>
      <c r="B707" s="309" t="s">
        <v>9718</v>
      </c>
      <c r="C707" s="308" t="s">
        <v>9719</v>
      </c>
      <c r="D707" s="310" t="s">
        <v>9720</v>
      </c>
      <c r="E707" s="309" t="s">
        <v>9721</v>
      </c>
    </row>
    <row r="708" spans="1:6" ht="9" customHeight="1">
      <c r="A708" s="311">
        <v>40702</v>
      </c>
      <c r="B708" s="312" t="s">
        <v>10405</v>
      </c>
      <c r="C708" s="313" t="s">
        <v>9725</v>
      </c>
      <c r="D708" s="314">
        <v>324.16000000000003</v>
      </c>
      <c r="E708" s="312" t="s">
        <v>9779</v>
      </c>
    </row>
    <row r="709" spans="1:6" ht="9" customHeight="1">
      <c r="A709" s="311">
        <v>40701</v>
      </c>
      <c r="B709" s="312" t="s">
        <v>10406</v>
      </c>
      <c r="C709" s="313" t="s">
        <v>9725</v>
      </c>
      <c r="D709" s="314">
        <v>139.85</v>
      </c>
      <c r="E709" s="312" t="s">
        <v>9779</v>
      </c>
    </row>
    <row r="710" spans="1:6" ht="9" customHeight="1">
      <c r="A710" s="311">
        <v>40698</v>
      </c>
      <c r="B710" s="312" t="s">
        <v>10407</v>
      </c>
      <c r="C710" s="313" t="s">
        <v>9840</v>
      </c>
      <c r="D710" s="314">
        <v>75.790000000000006</v>
      </c>
      <c r="E710" s="312" t="s">
        <v>9779</v>
      </c>
    </row>
    <row r="711" spans="1:6" ht="9" customHeight="1">
      <c r="A711" s="311">
        <v>40700</v>
      </c>
      <c r="B711" s="312" t="s">
        <v>10408</v>
      </c>
      <c r="C711" s="313" t="s">
        <v>9840</v>
      </c>
      <c r="D711" s="314">
        <v>85.9</v>
      </c>
      <c r="E711" s="312" t="s">
        <v>9779</v>
      </c>
    </row>
    <row r="712" spans="1:6" ht="9" customHeight="1">
      <c r="A712" s="311">
        <v>40696</v>
      </c>
      <c r="B712" s="312" t="s">
        <v>10409</v>
      </c>
      <c r="C712" s="313" t="s">
        <v>9840</v>
      </c>
      <c r="D712" s="314">
        <v>168.29</v>
      </c>
      <c r="E712" s="312" t="s">
        <v>9779</v>
      </c>
    </row>
    <row r="713" spans="1:6" ht="9" customHeight="1">
      <c r="A713" s="311">
        <v>40695</v>
      </c>
      <c r="B713" s="312" t="s">
        <v>10410</v>
      </c>
      <c r="C713" s="313" t="s">
        <v>9840</v>
      </c>
      <c r="D713" s="314">
        <v>60.58</v>
      </c>
      <c r="E713" s="315"/>
    </row>
    <row r="714" spans="1:6" ht="9" customHeight="1">
      <c r="A714" s="311">
        <v>40692</v>
      </c>
      <c r="B714" s="312" t="s">
        <v>10411</v>
      </c>
      <c r="C714" s="313" t="s">
        <v>9840</v>
      </c>
      <c r="D714" s="314">
        <v>3.37</v>
      </c>
      <c r="E714" s="315"/>
    </row>
    <row r="715" spans="1:6" ht="9" customHeight="1">
      <c r="A715" s="311">
        <v>40697</v>
      </c>
      <c r="B715" s="312" t="s">
        <v>10412</v>
      </c>
      <c r="C715" s="313" t="s">
        <v>9840</v>
      </c>
      <c r="D715" s="314">
        <v>74.27</v>
      </c>
      <c r="E715" s="312" t="s">
        <v>9779</v>
      </c>
    </row>
    <row r="716" spans="1:6" ht="9" customHeight="1">
      <c r="A716" s="311">
        <v>40699</v>
      </c>
      <c r="B716" s="312" t="s">
        <v>10413</v>
      </c>
      <c r="C716" s="313" t="s">
        <v>9840</v>
      </c>
      <c r="D716" s="314">
        <v>199.25</v>
      </c>
      <c r="E716" s="312" t="s">
        <v>9779</v>
      </c>
    </row>
    <row r="717" spans="1:6" ht="9" customHeight="1">
      <c r="A717" s="311">
        <v>40693</v>
      </c>
      <c r="B717" s="312" t="s">
        <v>10414</v>
      </c>
      <c r="C717" s="313" t="s">
        <v>9840</v>
      </c>
      <c r="D717" s="314">
        <v>32.79</v>
      </c>
      <c r="E717" s="315"/>
    </row>
    <row r="718" spans="1:6" ht="9" customHeight="1">
      <c r="A718" s="311">
        <v>40694</v>
      </c>
      <c r="B718" s="312" t="s">
        <v>10415</v>
      </c>
      <c r="C718" s="313" t="s">
        <v>9840</v>
      </c>
      <c r="D718" s="314">
        <v>63.57</v>
      </c>
      <c r="E718" s="312" t="s">
        <v>9779</v>
      </c>
    </row>
    <row r="719" spans="1:6" ht="9" customHeight="1">
      <c r="A719" s="888" t="s">
        <v>10416</v>
      </c>
      <c r="B719" s="888"/>
      <c r="C719" s="888"/>
      <c r="D719" s="888"/>
      <c r="E719" s="888"/>
      <c r="F719" s="888"/>
    </row>
    <row r="720" spans="1:6" ht="9" customHeight="1">
      <c r="A720" s="308" t="s">
        <v>9717</v>
      </c>
      <c r="B720" s="309" t="s">
        <v>9718</v>
      </c>
      <c r="C720" s="308" t="s">
        <v>9719</v>
      </c>
      <c r="D720" s="310" t="s">
        <v>9720</v>
      </c>
      <c r="E720" s="309" t="s">
        <v>9721</v>
      </c>
    </row>
    <row r="721" spans="1:6" ht="9" customHeight="1">
      <c r="A721" s="311">
        <v>40972</v>
      </c>
      <c r="B721" s="312" t="s">
        <v>10417</v>
      </c>
      <c r="C721" s="313" t="s">
        <v>10418</v>
      </c>
      <c r="D721" s="314">
        <v>0</v>
      </c>
      <c r="E721" s="315"/>
    </row>
    <row r="722" spans="1:6" ht="9" customHeight="1">
      <c r="A722" s="311">
        <v>41405</v>
      </c>
      <c r="B722" s="312" t="s">
        <v>10419</v>
      </c>
      <c r="C722" s="313" t="s">
        <v>9805</v>
      </c>
      <c r="D722" s="318">
        <v>2817.72</v>
      </c>
      <c r="E722" s="315"/>
    </row>
    <row r="723" spans="1:6" ht="9" customHeight="1">
      <c r="A723" s="311">
        <v>41360</v>
      </c>
      <c r="B723" s="312" t="s">
        <v>10420</v>
      </c>
      <c r="C723" s="313" t="s">
        <v>9805</v>
      </c>
      <c r="D723" s="318">
        <v>2063.86</v>
      </c>
      <c r="E723" s="315"/>
    </row>
    <row r="724" spans="1:6" ht="9" customHeight="1">
      <c r="A724" s="311">
        <v>40968</v>
      </c>
      <c r="B724" s="312" t="s">
        <v>10421</v>
      </c>
      <c r="C724" s="313" t="s">
        <v>9805</v>
      </c>
      <c r="D724" s="318">
        <v>3577.74</v>
      </c>
      <c r="E724" s="315"/>
    </row>
    <row r="725" spans="1:6" ht="9" customHeight="1">
      <c r="A725" s="311">
        <v>40976</v>
      </c>
      <c r="B725" s="312" t="s">
        <v>10422</v>
      </c>
      <c r="C725" s="313" t="s">
        <v>9805</v>
      </c>
      <c r="D725" s="318">
        <v>51900</v>
      </c>
      <c r="E725" s="315"/>
    </row>
    <row r="726" spans="1:6" ht="9" customHeight="1">
      <c r="A726" s="311">
        <v>42545</v>
      </c>
      <c r="B726" s="312" t="s">
        <v>10423</v>
      </c>
      <c r="C726" s="313" t="s">
        <v>9805</v>
      </c>
      <c r="D726" s="318">
        <v>2794.64</v>
      </c>
      <c r="E726" s="315"/>
    </row>
    <row r="727" spans="1:6" ht="9" customHeight="1">
      <c r="A727" s="311">
        <v>40974</v>
      </c>
      <c r="B727" s="312" t="s">
        <v>10424</v>
      </c>
      <c r="C727" s="313" t="s">
        <v>9805</v>
      </c>
      <c r="D727" s="318">
        <v>2400.87</v>
      </c>
      <c r="E727" s="315"/>
    </row>
    <row r="728" spans="1:6" ht="9" customHeight="1">
      <c r="A728" s="311">
        <v>40978</v>
      </c>
      <c r="B728" s="312" t="s">
        <v>10425</v>
      </c>
      <c r="C728" s="313" t="s">
        <v>9805</v>
      </c>
      <c r="D728" s="318">
        <v>1840.39</v>
      </c>
      <c r="E728" s="315"/>
    </row>
    <row r="729" spans="1:6" ht="9" customHeight="1">
      <c r="A729" s="311">
        <v>40975</v>
      </c>
      <c r="B729" s="312" t="s">
        <v>10426</v>
      </c>
      <c r="C729" s="313" t="s">
        <v>9805</v>
      </c>
      <c r="D729" s="318">
        <v>1592.62</v>
      </c>
      <c r="E729" s="315"/>
    </row>
    <row r="730" spans="1:6" ht="9" customHeight="1">
      <c r="A730" s="311">
        <v>40969</v>
      </c>
      <c r="B730" s="312" t="s">
        <v>10427</v>
      </c>
      <c r="C730" s="313" t="s">
        <v>9805</v>
      </c>
      <c r="D730" s="318">
        <v>2012.8</v>
      </c>
      <c r="E730" s="315"/>
    </row>
    <row r="731" spans="1:6" ht="9" customHeight="1">
      <c r="A731" s="311">
        <v>40971</v>
      </c>
      <c r="B731" s="312" t="s">
        <v>10428</v>
      </c>
      <c r="C731" s="313" t="s">
        <v>9805</v>
      </c>
      <c r="D731" s="318">
        <v>2196.65</v>
      </c>
      <c r="E731" s="315"/>
    </row>
    <row r="732" spans="1:6" ht="9" customHeight="1">
      <c r="A732" s="888" t="s">
        <v>10429</v>
      </c>
      <c r="B732" s="888"/>
      <c r="C732" s="888"/>
      <c r="D732" s="888"/>
      <c r="E732" s="888"/>
      <c r="F732" s="888"/>
    </row>
    <row r="733" spans="1:6" ht="9" customHeight="1">
      <c r="A733" s="308" t="s">
        <v>9717</v>
      </c>
      <c r="B733" s="309" t="s">
        <v>9718</v>
      </c>
      <c r="C733" s="308" t="s">
        <v>9719</v>
      </c>
      <c r="D733" s="310" t="s">
        <v>9720</v>
      </c>
      <c r="E733" s="309" t="s">
        <v>9721</v>
      </c>
    </row>
    <row r="734" spans="1:6" ht="9" customHeight="1">
      <c r="A734" s="311">
        <v>40910</v>
      </c>
      <c r="B734" s="312" t="s">
        <v>10430</v>
      </c>
      <c r="C734" s="313" t="s">
        <v>9739</v>
      </c>
      <c r="D734" s="318">
        <v>11822.21</v>
      </c>
      <c r="E734" s="312" t="s">
        <v>9779</v>
      </c>
    </row>
    <row r="735" spans="1:6" ht="9" customHeight="1">
      <c r="A735" s="311">
        <v>41362</v>
      </c>
      <c r="B735" s="312" t="s">
        <v>10431</v>
      </c>
      <c r="C735" s="313" t="s">
        <v>9739</v>
      </c>
      <c r="D735" s="318">
        <v>11072.52</v>
      </c>
      <c r="E735" s="315"/>
    </row>
    <row r="736" spans="1:6" ht="18.2" customHeight="1">
      <c r="A736" s="311">
        <v>43343</v>
      </c>
      <c r="B736" s="316" t="s">
        <v>10432</v>
      </c>
      <c r="C736" s="313" t="s">
        <v>9723</v>
      </c>
      <c r="D736" s="314">
        <v>95.62</v>
      </c>
      <c r="E736" s="317"/>
    </row>
    <row r="737" spans="1:5" ht="9" customHeight="1">
      <c r="A737" s="311">
        <v>41151</v>
      </c>
      <c r="B737" s="312" t="s">
        <v>10433</v>
      </c>
      <c r="C737" s="313" t="s">
        <v>9739</v>
      </c>
      <c r="D737" s="318">
        <v>1645.93</v>
      </c>
      <c r="E737" s="315"/>
    </row>
    <row r="738" spans="1:5" ht="9" customHeight="1">
      <c r="A738" s="311">
        <v>41346</v>
      </c>
      <c r="B738" s="312" t="s">
        <v>10434</v>
      </c>
      <c r="C738" s="313" t="s">
        <v>9840</v>
      </c>
      <c r="D738" s="314">
        <v>28.35</v>
      </c>
      <c r="E738" s="315"/>
    </row>
    <row r="739" spans="1:5" ht="9" customHeight="1">
      <c r="A739" s="311">
        <v>41150</v>
      </c>
      <c r="B739" s="312" t="s">
        <v>10435</v>
      </c>
      <c r="C739" s="313" t="s">
        <v>9840</v>
      </c>
      <c r="D739" s="314">
        <v>6.22</v>
      </c>
      <c r="E739" s="315"/>
    </row>
    <row r="740" spans="1:5" ht="9" customHeight="1">
      <c r="A740" s="311">
        <v>41149</v>
      </c>
      <c r="B740" s="312" t="s">
        <v>10436</v>
      </c>
      <c r="C740" s="313" t="s">
        <v>9840</v>
      </c>
      <c r="D740" s="314">
        <v>6.97</v>
      </c>
      <c r="E740" s="315"/>
    </row>
    <row r="741" spans="1:5" ht="9" customHeight="1">
      <c r="A741" s="311">
        <v>41410</v>
      </c>
      <c r="B741" s="312" t="s">
        <v>10437</v>
      </c>
      <c r="C741" s="313" t="s">
        <v>9840</v>
      </c>
      <c r="D741" s="314">
        <v>7.09</v>
      </c>
      <c r="E741" s="315"/>
    </row>
    <row r="742" spans="1:5" ht="9" customHeight="1">
      <c r="A742" s="311">
        <v>41148</v>
      </c>
      <c r="B742" s="312" t="s">
        <v>10438</v>
      </c>
      <c r="C742" s="313" t="s">
        <v>9840</v>
      </c>
      <c r="D742" s="314">
        <v>8.0500000000000007</v>
      </c>
      <c r="E742" s="315"/>
    </row>
    <row r="743" spans="1:5" ht="9" customHeight="1">
      <c r="A743" s="311">
        <v>41152</v>
      </c>
      <c r="B743" s="312" t="s">
        <v>10439</v>
      </c>
      <c r="C743" s="313" t="s">
        <v>9739</v>
      </c>
      <c r="D743" s="314">
        <v>430.12</v>
      </c>
      <c r="E743" s="315"/>
    </row>
    <row r="744" spans="1:5" ht="9" customHeight="1">
      <c r="A744" s="311">
        <v>41004</v>
      </c>
      <c r="B744" s="312" t="s">
        <v>10440</v>
      </c>
      <c r="C744" s="313" t="s">
        <v>9739</v>
      </c>
      <c r="D744" s="314">
        <v>992.99</v>
      </c>
      <c r="E744" s="315"/>
    </row>
    <row r="745" spans="1:5" ht="9" customHeight="1">
      <c r="A745" s="311">
        <v>40911</v>
      </c>
      <c r="B745" s="312" t="s">
        <v>10441</v>
      </c>
      <c r="C745" s="313" t="s">
        <v>9723</v>
      </c>
      <c r="D745" s="314">
        <v>44.07</v>
      </c>
      <c r="E745" s="312" t="s">
        <v>9779</v>
      </c>
    </row>
    <row r="746" spans="1:5" ht="18.2" customHeight="1">
      <c r="A746" s="311">
        <v>40915</v>
      </c>
      <c r="B746" s="316" t="s">
        <v>10442</v>
      </c>
      <c r="C746" s="313" t="s">
        <v>9723</v>
      </c>
      <c r="D746" s="314">
        <v>95.39</v>
      </c>
      <c r="E746" s="312" t="s">
        <v>9779</v>
      </c>
    </row>
    <row r="747" spans="1:5" ht="18.2" customHeight="1">
      <c r="A747" s="311">
        <v>40899</v>
      </c>
      <c r="B747" s="316" t="s">
        <v>10443</v>
      </c>
      <c r="C747" s="313" t="s">
        <v>9840</v>
      </c>
      <c r="D747" s="314">
        <v>18.440000000000001</v>
      </c>
      <c r="E747" s="312" t="s">
        <v>9779</v>
      </c>
    </row>
    <row r="748" spans="1:5" ht="18.2" customHeight="1">
      <c r="A748" s="311">
        <v>40900</v>
      </c>
      <c r="B748" s="316" t="s">
        <v>10444</v>
      </c>
      <c r="C748" s="313" t="s">
        <v>9840</v>
      </c>
      <c r="D748" s="314">
        <v>26.21</v>
      </c>
      <c r="E748" s="312" t="s">
        <v>9779</v>
      </c>
    </row>
    <row r="749" spans="1:5" ht="18.2" customHeight="1">
      <c r="A749" s="311">
        <v>41365</v>
      </c>
      <c r="B749" s="316" t="s">
        <v>10445</v>
      </c>
      <c r="C749" s="313" t="s">
        <v>9840</v>
      </c>
      <c r="D749" s="314">
        <v>19.52</v>
      </c>
      <c r="E749" s="312" t="s">
        <v>9779</v>
      </c>
    </row>
    <row r="750" spans="1:5" ht="18.2" customHeight="1">
      <c r="A750" s="311">
        <v>41110</v>
      </c>
      <c r="B750" s="316" t="s">
        <v>10446</v>
      </c>
      <c r="C750" s="313" t="s">
        <v>9840</v>
      </c>
      <c r="D750" s="314">
        <v>18.690000000000001</v>
      </c>
      <c r="E750" s="312" t="s">
        <v>9779</v>
      </c>
    </row>
    <row r="751" spans="1:5" ht="9" customHeight="1">
      <c r="A751" s="311">
        <v>40903</v>
      </c>
      <c r="B751" s="312" t="s">
        <v>10447</v>
      </c>
      <c r="C751" s="313" t="s">
        <v>9840</v>
      </c>
      <c r="D751" s="314">
        <v>23.22</v>
      </c>
      <c r="E751" s="312" t="s">
        <v>9779</v>
      </c>
    </row>
    <row r="752" spans="1:5" ht="9" customHeight="1">
      <c r="A752" s="311">
        <v>40904</v>
      </c>
      <c r="B752" s="312" t="s">
        <v>10448</v>
      </c>
      <c r="C752" s="313" t="s">
        <v>9840</v>
      </c>
      <c r="D752" s="314">
        <v>40.08</v>
      </c>
      <c r="E752" s="312" t="s">
        <v>9779</v>
      </c>
    </row>
    <row r="753" spans="1:6" ht="18.2" customHeight="1">
      <c r="A753" s="311">
        <v>40905</v>
      </c>
      <c r="B753" s="316" t="s">
        <v>10449</v>
      </c>
      <c r="C753" s="313" t="s">
        <v>9840</v>
      </c>
      <c r="D753" s="314">
        <v>26.28</v>
      </c>
      <c r="E753" s="312" t="s">
        <v>9779</v>
      </c>
    </row>
    <row r="754" spans="1:6" ht="18.2" customHeight="1">
      <c r="A754" s="311">
        <v>43330</v>
      </c>
      <c r="B754" s="316" t="s">
        <v>10450</v>
      </c>
      <c r="C754" s="313" t="s">
        <v>9840</v>
      </c>
      <c r="D754" s="314">
        <v>29.36</v>
      </c>
      <c r="E754" s="312" t="s">
        <v>9779</v>
      </c>
    </row>
    <row r="755" spans="1:6" ht="18.2" customHeight="1">
      <c r="A755" s="311">
        <v>40901</v>
      </c>
      <c r="B755" s="316" t="s">
        <v>10451</v>
      </c>
      <c r="C755" s="313" t="s">
        <v>9840</v>
      </c>
      <c r="D755" s="314">
        <v>17.239999999999998</v>
      </c>
      <c r="E755" s="312" t="s">
        <v>9779</v>
      </c>
    </row>
    <row r="756" spans="1:6" ht="9" customHeight="1">
      <c r="A756" s="311">
        <v>42475</v>
      </c>
      <c r="B756" s="312" t="s">
        <v>10452</v>
      </c>
      <c r="C756" s="313" t="s">
        <v>9725</v>
      </c>
      <c r="D756" s="314">
        <v>501.94</v>
      </c>
      <c r="E756" s="312" t="s">
        <v>9779</v>
      </c>
    </row>
    <row r="757" spans="1:6" ht="9" customHeight="1">
      <c r="A757" s="311">
        <v>40945</v>
      </c>
      <c r="B757" s="312" t="s">
        <v>10453</v>
      </c>
      <c r="C757" s="313" t="s">
        <v>9840</v>
      </c>
      <c r="D757" s="314">
        <v>58.94</v>
      </c>
      <c r="E757" s="312" t="s">
        <v>9779</v>
      </c>
    </row>
    <row r="758" spans="1:6" ht="9" customHeight="1">
      <c r="A758" s="311">
        <v>40902</v>
      </c>
      <c r="B758" s="312" t="s">
        <v>10454</v>
      </c>
      <c r="C758" s="313" t="s">
        <v>9840</v>
      </c>
      <c r="D758" s="314">
        <v>4.6500000000000004</v>
      </c>
      <c r="E758" s="315"/>
    </row>
    <row r="759" spans="1:6" ht="9" customHeight="1">
      <c r="A759" s="888" t="s">
        <v>10429</v>
      </c>
      <c r="B759" s="888"/>
      <c r="C759" s="888"/>
      <c r="D759" s="888"/>
      <c r="E759" s="888"/>
      <c r="F759" s="888"/>
    </row>
    <row r="760" spans="1:6" ht="9" customHeight="1">
      <c r="A760" s="308" t="s">
        <v>9717</v>
      </c>
      <c r="B760" s="309" t="s">
        <v>9718</v>
      </c>
      <c r="C760" s="308" t="s">
        <v>9719</v>
      </c>
      <c r="D760" s="310" t="s">
        <v>9720</v>
      </c>
      <c r="E760" s="309" t="s">
        <v>9721</v>
      </c>
    </row>
    <row r="761" spans="1:6" ht="9" customHeight="1">
      <c r="A761" s="311">
        <v>41344</v>
      </c>
      <c r="B761" s="312" t="s">
        <v>10455</v>
      </c>
      <c r="C761" s="313" t="s">
        <v>9840</v>
      </c>
      <c r="D761" s="314">
        <v>77.03</v>
      </c>
      <c r="E761" s="315"/>
    </row>
    <row r="762" spans="1:6" ht="9" customHeight="1">
      <c r="A762" s="311">
        <v>41345</v>
      </c>
      <c r="B762" s="312" t="s">
        <v>10456</v>
      </c>
      <c r="C762" s="313" t="s">
        <v>9840</v>
      </c>
      <c r="D762" s="314">
        <v>115.17</v>
      </c>
      <c r="E762" s="315"/>
    </row>
    <row r="763" spans="1:6" ht="9" customHeight="1">
      <c r="A763" s="311">
        <v>41242</v>
      </c>
      <c r="B763" s="312" t="s">
        <v>10457</v>
      </c>
      <c r="C763" s="313" t="s">
        <v>9723</v>
      </c>
      <c r="D763" s="314">
        <v>66.91</v>
      </c>
      <c r="E763" s="315"/>
    </row>
    <row r="764" spans="1:6" ht="9" customHeight="1">
      <c r="A764" s="311">
        <v>42476</v>
      </c>
      <c r="B764" s="312" t="s">
        <v>10458</v>
      </c>
      <c r="C764" s="313" t="s">
        <v>9739</v>
      </c>
      <c r="D764" s="314">
        <v>40.76</v>
      </c>
      <c r="E764" s="315"/>
    </row>
    <row r="765" spans="1:6" ht="9" customHeight="1">
      <c r="A765" s="311">
        <v>41136</v>
      </c>
      <c r="B765" s="312" t="s">
        <v>10459</v>
      </c>
      <c r="C765" s="313" t="s">
        <v>9739</v>
      </c>
      <c r="D765" s="314">
        <v>90.58</v>
      </c>
      <c r="E765" s="315"/>
    </row>
    <row r="766" spans="1:6" ht="9" customHeight="1">
      <c r="A766" s="311">
        <v>41135</v>
      </c>
      <c r="B766" s="312" t="s">
        <v>10460</v>
      </c>
      <c r="C766" s="313" t="s">
        <v>9739</v>
      </c>
      <c r="D766" s="314">
        <v>89.95</v>
      </c>
      <c r="E766" s="315"/>
    </row>
    <row r="767" spans="1:6" ht="9" customHeight="1">
      <c r="A767" s="311">
        <v>40912</v>
      </c>
      <c r="B767" s="312" t="s">
        <v>10461</v>
      </c>
      <c r="C767" s="313" t="s">
        <v>9723</v>
      </c>
      <c r="D767" s="314">
        <v>89.39</v>
      </c>
      <c r="E767" s="312" t="s">
        <v>9779</v>
      </c>
    </row>
    <row r="768" spans="1:6" ht="9" customHeight="1">
      <c r="A768" s="311">
        <v>40908</v>
      </c>
      <c r="B768" s="312" t="s">
        <v>10462</v>
      </c>
      <c r="C768" s="313" t="s">
        <v>9739</v>
      </c>
      <c r="D768" s="318">
        <v>8442.4599999999991</v>
      </c>
      <c r="E768" s="312" t="s">
        <v>9779</v>
      </c>
    </row>
    <row r="769" spans="1:5" ht="9" customHeight="1">
      <c r="A769" s="311">
        <v>40907</v>
      </c>
      <c r="B769" s="312" t="s">
        <v>10463</v>
      </c>
      <c r="C769" s="313" t="s">
        <v>9739</v>
      </c>
      <c r="D769" s="318">
        <v>13083.71</v>
      </c>
      <c r="E769" s="312" t="s">
        <v>9779</v>
      </c>
    </row>
    <row r="770" spans="1:5" ht="9" customHeight="1">
      <c r="A770" s="311">
        <v>40906</v>
      </c>
      <c r="B770" s="312" t="s">
        <v>10464</v>
      </c>
      <c r="C770" s="313" t="s">
        <v>9840</v>
      </c>
      <c r="D770" s="318">
        <v>3715.49</v>
      </c>
      <c r="E770" s="315"/>
    </row>
    <row r="771" spans="1:5" ht="9" customHeight="1">
      <c r="A771" s="311">
        <v>41240</v>
      </c>
      <c r="B771" s="312" t="s">
        <v>10465</v>
      </c>
      <c r="C771" s="313" t="s">
        <v>9723</v>
      </c>
      <c r="D771" s="314">
        <v>82.96</v>
      </c>
      <c r="E771" s="312" t="s">
        <v>9779</v>
      </c>
    </row>
    <row r="772" spans="1:5" ht="18.2" customHeight="1">
      <c r="A772" s="311">
        <v>40946</v>
      </c>
      <c r="B772" s="316" t="s">
        <v>10466</v>
      </c>
      <c r="C772" s="313" t="s">
        <v>9723</v>
      </c>
      <c r="D772" s="314">
        <v>84.93</v>
      </c>
      <c r="E772" s="312" t="s">
        <v>9779</v>
      </c>
    </row>
    <row r="773" spans="1:5" ht="9" customHeight="1">
      <c r="A773" s="311">
        <v>40942</v>
      </c>
      <c r="B773" s="312" t="s">
        <v>10467</v>
      </c>
      <c r="C773" s="313" t="s">
        <v>9723</v>
      </c>
      <c r="D773" s="314">
        <v>34.5</v>
      </c>
      <c r="E773" s="312" t="s">
        <v>9779</v>
      </c>
    </row>
    <row r="774" spans="1:5" ht="9" customHeight="1">
      <c r="A774" s="311">
        <v>41245</v>
      </c>
      <c r="B774" s="312" t="s">
        <v>10468</v>
      </c>
      <c r="C774" s="313" t="s">
        <v>9723</v>
      </c>
      <c r="D774" s="314">
        <v>35.119999999999997</v>
      </c>
      <c r="E774" s="315"/>
    </row>
    <row r="775" spans="1:5" ht="9" customHeight="1">
      <c r="A775" s="311">
        <v>41404</v>
      </c>
      <c r="B775" s="312" t="s">
        <v>10469</v>
      </c>
      <c r="C775" s="313" t="s">
        <v>9723</v>
      </c>
      <c r="D775" s="314">
        <v>30.54</v>
      </c>
      <c r="E775" s="315"/>
    </row>
    <row r="776" spans="1:5" ht="9" customHeight="1">
      <c r="A776" s="311">
        <v>41244</v>
      </c>
      <c r="B776" s="312" t="s">
        <v>10470</v>
      </c>
      <c r="C776" s="313" t="s">
        <v>9723</v>
      </c>
      <c r="D776" s="314">
        <v>18.66</v>
      </c>
      <c r="E776" s="315"/>
    </row>
    <row r="777" spans="1:5" ht="9" customHeight="1">
      <c r="A777" s="311">
        <v>43328</v>
      </c>
      <c r="B777" s="312" t="s">
        <v>10471</v>
      </c>
      <c r="C777" s="313" t="s">
        <v>9739</v>
      </c>
      <c r="D777" s="314">
        <v>10.77</v>
      </c>
      <c r="E777" s="315"/>
    </row>
    <row r="778" spans="1:5" ht="18.2" customHeight="1">
      <c r="A778" s="311">
        <v>40909</v>
      </c>
      <c r="B778" s="316" t="s">
        <v>10472</v>
      </c>
      <c r="C778" s="313" t="s">
        <v>9739</v>
      </c>
      <c r="D778" s="318">
        <v>2753.01</v>
      </c>
      <c r="E778" s="312" t="s">
        <v>9779</v>
      </c>
    </row>
    <row r="779" spans="1:5" ht="9" customHeight="1">
      <c r="A779" s="311">
        <v>41140</v>
      </c>
      <c r="B779" s="312" t="s">
        <v>10473</v>
      </c>
      <c r="C779" s="313" t="s">
        <v>9739</v>
      </c>
      <c r="D779" s="318">
        <v>1173.22</v>
      </c>
      <c r="E779" s="315"/>
    </row>
    <row r="780" spans="1:5" ht="9" customHeight="1">
      <c r="A780" s="311">
        <v>41139</v>
      </c>
      <c r="B780" s="312" t="s">
        <v>10474</v>
      </c>
      <c r="C780" s="313" t="s">
        <v>9739</v>
      </c>
      <c r="D780" s="318">
        <v>1864.57</v>
      </c>
      <c r="E780" s="315"/>
    </row>
    <row r="781" spans="1:5" ht="9" customHeight="1">
      <c r="A781" s="311">
        <v>41138</v>
      </c>
      <c r="B781" s="312" t="s">
        <v>10475</v>
      </c>
      <c r="C781" s="313" t="s">
        <v>9739</v>
      </c>
      <c r="D781" s="318">
        <v>2028.35</v>
      </c>
      <c r="E781" s="315"/>
    </row>
    <row r="782" spans="1:5" ht="9" customHeight="1">
      <c r="A782" s="311">
        <v>41246</v>
      </c>
      <c r="B782" s="312" t="s">
        <v>10476</v>
      </c>
      <c r="C782" s="313" t="s">
        <v>9840</v>
      </c>
      <c r="D782" s="314">
        <v>57.19</v>
      </c>
      <c r="E782" s="312" t="s">
        <v>9779</v>
      </c>
    </row>
    <row r="783" spans="1:5" ht="9" customHeight="1">
      <c r="A783" s="311">
        <v>40943</v>
      </c>
      <c r="B783" s="312" t="s">
        <v>10477</v>
      </c>
      <c r="C783" s="313" t="s">
        <v>9840</v>
      </c>
      <c r="D783" s="314">
        <v>42.02</v>
      </c>
      <c r="E783" s="312" t="s">
        <v>9779</v>
      </c>
    </row>
    <row r="784" spans="1:5" ht="9" customHeight="1">
      <c r="A784" s="311">
        <v>40922</v>
      </c>
      <c r="B784" s="312" t="s">
        <v>10478</v>
      </c>
      <c r="C784" s="313" t="s">
        <v>9725</v>
      </c>
      <c r="D784" s="314">
        <v>5.28</v>
      </c>
      <c r="E784" s="315"/>
    </row>
    <row r="785" spans="1:6" ht="9" customHeight="1">
      <c r="A785" s="311">
        <v>40914</v>
      </c>
      <c r="B785" s="312" t="s">
        <v>10479</v>
      </c>
      <c r="C785" s="313" t="s">
        <v>9840</v>
      </c>
      <c r="D785" s="314">
        <v>16.760000000000002</v>
      </c>
      <c r="E785" s="312" t="s">
        <v>9779</v>
      </c>
    </row>
    <row r="786" spans="1:6" ht="9" customHeight="1">
      <c r="A786" s="311">
        <v>40913</v>
      </c>
      <c r="B786" s="312" t="s">
        <v>10480</v>
      </c>
      <c r="C786" s="313" t="s">
        <v>9840</v>
      </c>
      <c r="D786" s="314">
        <v>105.05</v>
      </c>
      <c r="E786" s="315"/>
    </row>
    <row r="787" spans="1:6" ht="18.2" customHeight="1">
      <c r="A787" s="311">
        <v>41191</v>
      </c>
      <c r="B787" s="316" t="s">
        <v>10481</v>
      </c>
      <c r="C787" s="313" t="s">
        <v>9840</v>
      </c>
      <c r="D787" s="314">
        <v>388.08</v>
      </c>
      <c r="E787" s="312" t="s">
        <v>9779</v>
      </c>
    </row>
    <row r="788" spans="1:6" ht="9" customHeight="1">
      <c r="A788" s="311">
        <v>40947</v>
      </c>
      <c r="B788" s="312" t="s">
        <v>10482</v>
      </c>
      <c r="C788" s="313" t="s">
        <v>9739</v>
      </c>
      <c r="D788" s="318">
        <v>2863.6</v>
      </c>
      <c r="E788" s="312" t="s">
        <v>9779</v>
      </c>
    </row>
    <row r="789" spans="1:6" ht="9" customHeight="1">
      <c r="A789" s="311">
        <v>43329</v>
      </c>
      <c r="B789" s="312" t="s">
        <v>10483</v>
      </c>
      <c r="C789" s="313" t="s">
        <v>9739</v>
      </c>
      <c r="D789" s="314">
        <v>187.83</v>
      </c>
      <c r="E789" s="312" t="s">
        <v>9779</v>
      </c>
    </row>
    <row r="790" spans="1:6" ht="18.2" customHeight="1">
      <c r="A790" s="311">
        <v>42050</v>
      </c>
      <c r="B790" s="316" t="s">
        <v>10484</v>
      </c>
      <c r="C790" s="313" t="s">
        <v>9723</v>
      </c>
      <c r="D790" s="314">
        <v>130.4</v>
      </c>
      <c r="E790" s="312" t="s">
        <v>9779</v>
      </c>
    </row>
    <row r="791" spans="1:6" ht="9" customHeight="1">
      <c r="A791" s="888" t="s">
        <v>10485</v>
      </c>
      <c r="B791" s="888"/>
      <c r="C791" s="888"/>
      <c r="D791" s="888"/>
      <c r="E791" s="888"/>
      <c r="F791" s="888"/>
    </row>
    <row r="792" spans="1:6" ht="9" customHeight="1">
      <c r="A792" s="308" t="s">
        <v>9717</v>
      </c>
      <c r="B792" s="309" t="s">
        <v>9718</v>
      </c>
      <c r="C792" s="308" t="s">
        <v>9719</v>
      </c>
      <c r="D792" s="310" t="s">
        <v>9720</v>
      </c>
      <c r="E792" s="309" t="s">
        <v>9721</v>
      </c>
    </row>
    <row r="793" spans="1:6" ht="9" customHeight="1">
      <c r="A793" s="311">
        <v>42203</v>
      </c>
      <c r="B793" s="312" t="s">
        <v>10486</v>
      </c>
      <c r="C793" s="313" t="s">
        <v>9739</v>
      </c>
      <c r="D793" s="314">
        <v>135.19</v>
      </c>
      <c r="E793" s="312" t="s">
        <v>9779</v>
      </c>
    </row>
    <row r="794" spans="1:6" ht="9" customHeight="1">
      <c r="A794" s="311">
        <v>42202</v>
      </c>
      <c r="B794" s="312" t="s">
        <v>10487</v>
      </c>
      <c r="C794" s="313" t="s">
        <v>9739</v>
      </c>
      <c r="D794" s="314">
        <v>88.45</v>
      </c>
      <c r="E794" s="312" t="s">
        <v>9779</v>
      </c>
    </row>
    <row r="795" spans="1:6" ht="18.2" customHeight="1">
      <c r="A795" s="311">
        <v>42041</v>
      </c>
      <c r="B795" s="316" t="s">
        <v>10488</v>
      </c>
      <c r="C795" s="313" t="s">
        <v>9840</v>
      </c>
      <c r="D795" s="314">
        <v>23.87</v>
      </c>
      <c r="E795" s="312" t="s">
        <v>9779</v>
      </c>
    </row>
    <row r="796" spans="1:6" ht="9" customHeight="1">
      <c r="A796" s="311">
        <v>42199</v>
      </c>
      <c r="B796" s="312" t="s">
        <v>10489</v>
      </c>
      <c r="C796" s="313" t="s">
        <v>9723</v>
      </c>
      <c r="D796" s="314">
        <v>1.5</v>
      </c>
      <c r="E796" s="315"/>
    </row>
    <row r="797" spans="1:6" ht="9" customHeight="1">
      <c r="A797" s="311">
        <v>42210</v>
      </c>
      <c r="B797" s="312" t="s">
        <v>10490</v>
      </c>
      <c r="C797" s="313" t="s">
        <v>9723</v>
      </c>
      <c r="D797" s="314">
        <v>21.22</v>
      </c>
      <c r="E797" s="312" t="s">
        <v>9779</v>
      </c>
    </row>
    <row r="798" spans="1:6" ht="9" customHeight="1">
      <c r="A798" s="311">
        <v>42206</v>
      </c>
      <c r="B798" s="312" t="s">
        <v>10491</v>
      </c>
      <c r="C798" s="313" t="s">
        <v>9723</v>
      </c>
      <c r="D798" s="314">
        <v>15.15</v>
      </c>
      <c r="E798" s="312" t="s">
        <v>9779</v>
      </c>
    </row>
    <row r="799" spans="1:6" ht="9" customHeight="1">
      <c r="A799" s="311">
        <v>42208</v>
      </c>
      <c r="B799" s="312" t="s">
        <v>10492</v>
      </c>
      <c r="C799" s="313" t="s">
        <v>9723</v>
      </c>
      <c r="D799" s="314">
        <v>1.72</v>
      </c>
      <c r="E799" s="315"/>
    </row>
    <row r="800" spans="1:6" ht="9" customHeight="1">
      <c r="A800" s="311">
        <v>42209</v>
      </c>
      <c r="B800" s="312" t="s">
        <v>10493</v>
      </c>
      <c r="C800" s="313" t="s">
        <v>9723</v>
      </c>
      <c r="D800" s="314">
        <v>7.93</v>
      </c>
      <c r="E800" s="312" t="s">
        <v>9779</v>
      </c>
    </row>
    <row r="801" spans="1:6" ht="9" customHeight="1">
      <c r="A801" s="311">
        <v>42207</v>
      </c>
      <c r="B801" s="312" t="s">
        <v>10494</v>
      </c>
      <c r="C801" s="313" t="s">
        <v>9723</v>
      </c>
      <c r="D801" s="314">
        <v>3.15</v>
      </c>
      <c r="E801" s="315"/>
    </row>
    <row r="802" spans="1:6" ht="9" customHeight="1">
      <c r="A802" s="311">
        <v>42200</v>
      </c>
      <c r="B802" s="312" t="s">
        <v>10495</v>
      </c>
      <c r="C802" s="313" t="s">
        <v>9723</v>
      </c>
      <c r="D802" s="314">
        <v>5.5</v>
      </c>
      <c r="E802" s="315"/>
    </row>
    <row r="803" spans="1:6" ht="9" customHeight="1">
      <c r="A803" s="311">
        <v>42201</v>
      </c>
      <c r="B803" s="312" t="s">
        <v>10496</v>
      </c>
      <c r="C803" s="313" t="s">
        <v>9723</v>
      </c>
      <c r="D803" s="314">
        <v>3.92</v>
      </c>
      <c r="E803" s="315"/>
    </row>
    <row r="804" spans="1:6" ht="18.2" customHeight="1">
      <c r="A804" s="311">
        <v>41247</v>
      </c>
      <c r="B804" s="316" t="s">
        <v>10497</v>
      </c>
      <c r="C804" s="313" t="s">
        <v>9725</v>
      </c>
      <c r="D804" s="314">
        <v>59.43</v>
      </c>
      <c r="E804" s="317"/>
    </row>
    <row r="805" spans="1:6" ht="9" customHeight="1">
      <c r="A805" s="311">
        <v>42204</v>
      </c>
      <c r="B805" s="312" t="s">
        <v>10498</v>
      </c>
      <c r="C805" s="313" t="s">
        <v>9739</v>
      </c>
      <c r="D805" s="314">
        <v>34.53</v>
      </c>
      <c r="E805" s="312" t="s">
        <v>9779</v>
      </c>
    </row>
    <row r="806" spans="1:6" ht="9" customHeight="1">
      <c r="A806" s="311">
        <v>42044</v>
      </c>
      <c r="B806" s="312" t="s">
        <v>10499</v>
      </c>
      <c r="C806" s="313" t="s">
        <v>9739</v>
      </c>
      <c r="D806" s="318">
        <v>4799.26</v>
      </c>
      <c r="E806" s="315"/>
    </row>
    <row r="807" spans="1:6" ht="9" customHeight="1">
      <c r="A807" s="311">
        <v>40102</v>
      </c>
      <c r="B807" s="312" t="s">
        <v>10500</v>
      </c>
      <c r="C807" s="313" t="s">
        <v>9723</v>
      </c>
      <c r="D807" s="314">
        <v>14.54</v>
      </c>
      <c r="E807" s="312" t="s">
        <v>9779</v>
      </c>
    </row>
    <row r="808" spans="1:6" ht="9" customHeight="1">
      <c r="A808" s="311">
        <v>42039</v>
      </c>
      <c r="B808" s="312" t="s">
        <v>10501</v>
      </c>
      <c r="C808" s="313" t="s">
        <v>9723</v>
      </c>
      <c r="D808" s="314">
        <v>18.57</v>
      </c>
      <c r="E808" s="312" t="s">
        <v>9779</v>
      </c>
    </row>
    <row r="809" spans="1:6" ht="9" customHeight="1">
      <c r="A809" s="311">
        <v>42205</v>
      </c>
      <c r="B809" s="312" t="s">
        <v>10502</v>
      </c>
      <c r="C809" s="313" t="s">
        <v>9723</v>
      </c>
      <c r="D809" s="314">
        <v>1.42</v>
      </c>
      <c r="E809" s="315"/>
    </row>
    <row r="810" spans="1:6" ht="9" customHeight="1">
      <c r="A810" s="888" t="s">
        <v>10503</v>
      </c>
      <c r="B810" s="888"/>
      <c r="C810" s="888"/>
      <c r="D810" s="888"/>
      <c r="E810" s="888"/>
      <c r="F810" s="888"/>
    </row>
    <row r="811" spans="1:6" ht="9" customHeight="1">
      <c r="A811" s="311">
        <v>40928</v>
      </c>
      <c r="B811" s="312" t="s">
        <v>10504</v>
      </c>
      <c r="C811" s="313" t="s">
        <v>9739</v>
      </c>
      <c r="D811" s="314">
        <v>39.67</v>
      </c>
      <c r="E811" s="312" t="s">
        <v>9779</v>
      </c>
    </row>
    <row r="812" spans="1:6" ht="9" customHeight="1">
      <c r="A812" s="311">
        <v>41408</v>
      </c>
      <c r="B812" s="312" t="s">
        <v>10505</v>
      </c>
      <c r="C812" s="313" t="s">
        <v>9739</v>
      </c>
      <c r="D812" s="318">
        <v>2788.04</v>
      </c>
      <c r="E812" s="315"/>
    </row>
    <row r="813" spans="1:6" ht="9" customHeight="1">
      <c r="A813" s="311">
        <v>41147</v>
      </c>
      <c r="B813" s="312" t="s">
        <v>10506</v>
      </c>
      <c r="C813" s="313" t="s">
        <v>9840</v>
      </c>
      <c r="D813" s="314">
        <v>7.54</v>
      </c>
      <c r="E813" s="315"/>
    </row>
    <row r="814" spans="1:6" ht="9" customHeight="1">
      <c r="A814" s="311">
        <v>42046</v>
      </c>
      <c r="B814" s="312" t="s">
        <v>10507</v>
      </c>
      <c r="C814" s="313" t="s">
        <v>9739</v>
      </c>
      <c r="D814" s="314">
        <v>87.82</v>
      </c>
      <c r="E814" s="315"/>
    </row>
    <row r="815" spans="1:6" ht="9" customHeight="1">
      <c r="A815" s="888" t="s">
        <v>10503</v>
      </c>
      <c r="B815" s="888"/>
      <c r="C815" s="888"/>
      <c r="D815" s="888"/>
      <c r="E815" s="888"/>
      <c r="F815" s="888"/>
    </row>
    <row r="816" spans="1:6" ht="9" customHeight="1">
      <c r="A816" s="308" t="s">
        <v>9717</v>
      </c>
      <c r="B816" s="309" t="s">
        <v>9718</v>
      </c>
      <c r="C816" s="308" t="s">
        <v>9719</v>
      </c>
      <c r="D816" s="310" t="s">
        <v>9720</v>
      </c>
      <c r="E816" s="309" t="s">
        <v>9721</v>
      </c>
    </row>
    <row r="817" spans="1:5" ht="9" customHeight="1">
      <c r="A817" s="311">
        <v>41407</v>
      </c>
      <c r="B817" s="312" t="s">
        <v>10508</v>
      </c>
      <c r="C817" s="313" t="s">
        <v>9739</v>
      </c>
      <c r="D817" s="318">
        <v>12442.76</v>
      </c>
      <c r="E817" s="315"/>
    </row>
    <row r="818" spans="1:5" ht="9" customHeight="1">
      <c r="A818" s="311">
        <v>41146</v>
      </c>
      <c r="B818" s="312" t="s">
        <v>10509</v>
      </c>
      <c r="C818" s="313" t="s">
        <v>9739</v>
      </c>
      <c r="D818" s="318">
        <v>16859.78</v>
      </c>
      <c r="E818" s="315"/>
    </row>
    <row r="819" spans="1:5" ht="9" customHeight="1">
      <c r="A819" s="311">
        <v>41017</v>
      </c>
      <c r="B819" s="312" t="s">
        <v>10510</v>
      </c>
      <c r="C819" s="313" t="s">
        <v>9840</v>
      </c>
      <c r="D819" s="314">
        <v>452.21</v>
      </c>
      <c r="E819" s="315"/>
    </row>
    <row r="820" spans="1:5" ht="9" customHeight="1">
      <c r="A820" s="311">
        <v>40929</v>
      </c>
      <c r="B820" s="312" t="s">
        <v>10511</v>
      </c>
      <c r="C820" s="313" t="s">
        <v>9840</v>
      </c>
      <c r="D820" s="314">
        <v>309.45999999999998</v>
      </c>
      <c r="E820" s="312" t="s">
        <v>9779</v>
      </c>
    </row>
    <row r="821" spans="1:5" ht="18.2" customHeight="1">
      <c r="A821" s="311">
        <v>41203</v>
      </c>
      <c r="B821" s="316" t="s">
        <v>10512</v>
      </c>
      <c r="C821" s="313" t="s">
        <v>9840</v>
      </c>
      <c r="D821" s="314">
        <v>612.25</v>
      </c>
      <c r="E821" s="312" t="s">
        <v>9779</v>
      </c>
    </row>
    <row r="822" spans="1:5" ht="9" customHeight="1">
      <c r="A822" s="311">
        <v>42047</v>
      </c>
      <c r="B822" s="312" t="s">
        <v>10513</v>
      </c>
      <c r="C822" s="313" t="s">
        <v>9739</v>
      </c>
      <c r="D822" s="314">
        <v>47.19</v>
      </c>
      <c r="E822" s="315"/>
    </row>
    <row r="823" spans="1:5" ht="18.2" customHeight="1">
      <c r="A823" s="311">
        <v>41145</v>
      </c>
      <c r="B823" s="316" t="s">
        <v>10514</v>
      </c>
      <c r="C823" s="313" t="s">
        <v>9739</v>
      </c>
      <c r="D823" s="318">
        <v>7373.15</v>
      </c>
      <c r="E823" s="317"/>
    </row>
    <row r="824" spans="1:5" ht="9" customHeight="1">
      <c r="A824" s="311">
        <v>41141</v>
      </c>
      <c r="B824" s="312" t="s">
        <v>10515</v>
      </c>
      <c r="C824" s="313" t="s">
        <v>9739</v>
      </c>
      <c r="D824" s="318">
        <v>2086.29</v>
      </c>
      <c r="E824" s="315"/>
    </row>
    <row r="825" spans="1:5" ht="9" customHeight="1">
      <c r="A825" s="311">
        <v>41142</v>
      </c>
      <c r="B825" s="312" t="s">
        <v>10516</v>
      </c>
      <c r="C825" s="313" t="s">
        <v>9739</v>
      </c>
      <c r="D825" s="318">
        <v>2313.73</v>
      </c>
      <c r="E825" s="315"/>
    </row>
    <row r="826" spans="1:5" ht="9" customHeight="1">
      <c r="A826" s="311">
        <v>41143</v>
      </c>
      <c r="B826" s="312" t="s">
        <v>10517</v>
      </c>
      <c r="C826" s="313" t="s">
        <v>9739</v>
      </c>
      <c r="D826" s="318">
        <v>3590.85</v>
      </c>
      <c r="E826" s="315"/>
    </row>
    <row r="827" spans="1:5" ht="9" customHeight="1">
      <c r="A827" s="311">
        <v>43162</v>
      </c>
      <c r="B827" s="312" t="s">
        <v>10518</v>
      </c>
      <c r="C827" s="313" t="s">
        <v>9840</v>
      </c>
      <c r="D827" s="314">
        <v>299.19</v>
      </c>
      <c r="E827" s="312" t="s">
        <v>9779</v>
      </c>
    </row>
    <row r="828" spans="1:5" ht="9" customHeight="1">
      <c r="A828" s="311">
        <v>40931</v>
      </c>
      <c r="B828" s="312" t="s">
        <v>10519</v>
      </c>
      <c r="C828" s="313" t="s">
        <v>9723</v>
      </c>
      <c r="D828" s="314">
        <v>204.82</v>
      </c>
      <c r="E828" s="312" t="s">
        <v>9779</v>
      </c>
    </row>
    <row r="829" spans="1:5" ht="9" customHeight="1">
      <c r="A829" s="311">
        <v>41526</v>
      </c>
      <c r="B829" s="312" t="s">
        <v>10520</v>
      </c>
      <c r="C829" s="313" t="s">
        <v>9723</v>
      </c>
      <c r="D829" s="314">
        <v>8.01</v>
      </c>
      <c r="E829" s="312" t="s">
        <v>9779</v>
      </c>
    </row>
    <row r="830" spans="1:5" ht="9" customHeight="1">
      <c r="A830" s="311">
        <v>42524</v>
      </c>
      <c r="B830" s="312" t="s">
        <v>10521</v>
      </c>
      <c r="C830" s="313" t="s">
        <v>9723</v>
      </c>
      <c r="D830" s="314">
        <v>94.04</v>
      </c>
      <c r="E830" s="315"/>
    </row>
    <row r="831" spans="1:5" ht="9" customHeight="1">
      <c r="A831" s="311">
        <v>40938</v>
      </c>
      <c r="B831" s="312" t="s">
        <v>10522</v>
      </c>
      <c r="C831" s="313" t="s">
        <v>9723</v>
      </c>
      <c r="D831" s="314">
        <v>904.95</v>
      </c>
      <c r="E831" s="315"/>
    </row>
    <row r="832" spans="1:5" ht="9" customHeight="1">
      <c r="A832" s="311">
        <v>40924</v>
      </c>
      <c r="B832" s="312" t="s">
        <v>10523</v>
      </c>
      <c r="C832" s="313" t="s">
        <v>9723</v>
      </c>
      <c r="D832" s="314">
        <v>13.76</v>
      </c>
      <c r="E832" s="312" t="s">
        <v>9779</v>
      </c>
    </row>
    <row r="833" spans="1:6" ht="9" customHeight="1">
      <c r="A833" s="311">
        <v>40925</v>
      </c>
      <c r="B833" s="312" t="s">
        <v>10524</v>
      </c>
      <c r="C833" s="313" t="s">
        <v>9723</v>
      </c>
      <c r="D833" s="314">
        <v>16.82</v>
      </c>
      <c r="E833" s="312" t="s">
        <v>9779</v>
      </c>
    </row>
    <row r="834" spans="1:6" ht="9" customHeight="1">
      <c r="A834" s="311">
        <v>40926</v>
      </c>
      <c r="B834" s="312" t="s">
        <v>10525</v>
      </c>
      <c r="C834" s="313" t="s">
        <v>9723</v>
      </c>
      <c r="D834" s="314">
        <v>19.87</v>
      </c>
      <c r="E834" s="312" t="s">
        <v>9779</v>
      </c>
    </row>
    <row r="835" spans="1:6" ht="9" customHeight="1">
      <c r="A835" s="311">
        <v>40927</v>
      </c>
      <c r="B835" s="312" t="s">
        <v>10526</v>
      </c>
      <c r="C835" s="313" t="s">
        <v>9723</v>
      </c>
      <c r="D835" s="314">
        <v>48.52</v>
      </c>
      <c r="E835" s="312" t="s">
        <v>9779</v>
      </c>
    </row>
    <row r="836" spans="1:6" ht="9" customHeight="1">
      <c r="A836" s="311">
        <v>41202</v>
      </c>
      <c r="B836" s="312" t="s">
        <v>10527</v>
      </c>
      <c r="C836" s="313" t="s">
        <v>9840</v>
      </c>
      <c r="D836" s="314">
        <v>24.99</v>
      </c>
      <c r="E836" s="315"/>
    </row>
    <row r="837" spans="1:6" ht="9" customHeight="1">
      <c r="A837" s="311">
        <v>40937</v>
      </c>
      <c r="B837" s="312" t="s">
        <v>10528</v>
      </c>
      <c r="C837" s="313" t="s">
        <v>9723</v>
      </c>
      <c r="D837" s="314">
        <v>463.88</v>
      </c>
      <c r="E837" s="315"/>
    </row>
    <row r="838" spans="1:6" ht="18.2" customHeight="1">
      <c r="A838" s="311">
        <v>40939</v>
      </c>
      <c r="B838" s="316" t="s">
        <v>10529</v>
      </c>
      <c r="C838" s="313" t="s">
        <v>9723</v>
      </c>
      <c r="D838" s="314">
        <v>881.39</v>
      </c>
      <c r="E838" s="317"/>
    </row>
    <row r="839" spans="1:6" ht="9" customHeight="1">
      <c r="A839" s="311">
        <v>40936</v>
      </c>
      <c r="B839" s="312" t="s">
        <v>10530</v>
      </c>
      <c r="C839" s="313" t="s">
        <v>9723</v>
      </c>
      <c r="D839" s="314">
        <v>607.54</v>
      </c>
      <c r="E839" s="315"/>
    </row>
    <row r="840" spans="1:6" ht="9" customHeight="1">
      <c r="A840" s="311">
        <v>40930</v>
      </c>
      <c r="B840" s="312" t="s">
        <v>10531</v>
      </c>
      <c r="C840" s="313" t="s">
        <v>9723</v>
      </c>
      <c r="D840" s="314">
        <v>200.03</v>
      </c>
      <c r="E840" s="312" t="s">
        <v>9779</v>
      </c>
    </row>
    <row r="841" spans="1:6" ht="18.2" customHeight="1">
      <c r="A841" s="311">
        <v>41222</v>
      </c>
      <c r="B841" s="316" t="s">
        <v>10532</v>
      </c>
      <c r="C841" s="313" t="s">
        <v>9739</v>
      </c>
      <c r="D841" s="314">
        <v>91.44</v>
      </c>
      <c r="E841" s="317"/>
    </row>
    <row r="842" spans="1:6" ht="9" customHeight="1">
      <c r="A842" s="311">
        <v>40932</v>
      </c>
      <c r="B842" s="312" t="s">
        <v>10533</v>
      </c>
      <c r="C842" s="313" t="s">
        <v>9739</v>
      </c>
      <c r="D842" s="314">
        <v>18.29</v>
      </c>
      <c r="E842" s="315"/>
    </row>
    <row r="843" spans="1:6" ht="9" customHeight="1">
      <c r="A843" s="311">
        <v>40934</v>
      </c>
      <c r="B843" s="312" t="s">
        <v>10534</v>
      </c>
      <c r="C843" s="313" t="s">
        <v>9739</v>
      </c>
      <c r="D843" s="314">
        <v>21.19</v>
      </c>
      <c r="E843" s="315"/>
    </row>
    <row r="844" spans="1:6" ht="9" customHeight="1">
      <c r="A844" s="311">
        <v>40933</v>
      </c>
      <c r="B844" s="312" t="s">
        <v>10535</v>
      </c>
      <c r="C844" s="313" t="s">
        <v>9739</v>
      </c>
      <c r="D844" s="314">
        <v>48.97</v>
      </c>
      <c r="E844" s="315"/>
    </row>
    <row r="845" spans="1:6" ht="9" customHeight="1">
      <c r="A845" s="311">
        <v>40935</v>
      </c>
      <c r="B845" s="312" t="s">
        <v>10536</v>
      </c>
      <c r="C845" s="313" t="s">
        <v>9739</v>
      </c>
      <c r="D845" s="314">
        <v>55.14</v>
      </c>
      <c r="E845" s="315"/>
    </row>
    <row r="846" spans="1:6" ht="9" customHeight="1">
      <c r="A846" s="311">
        <v>41359</v>
      </c>
      <c r="B846" s="312" t="s">
        <v>10537</v>
      </c>
      <c r="C846" s="313" t="s">
        <v>9840</v>
      </c>
      <c r="D846" s="314">
        <v>22.27</v>
      </c>
      <c r="E846" s="312" t="s">
        <v>9779</v>
      </c>
    </row>
    <row r="847" spans="1:6" ht="9" customHeight="1">
      <c r="A847" s="888" t="s">
        <v>10538</v>
      </c>
      <c r="B847" s="888"/>
      <c r="C847" s="888"/>
      <c r="D847" s="888"/>
      <c r="E847" s="888"/>
      <c r="F847" s="888"/>
    </row>
    <row r="848" spans="1:6" ht="9" customHeight="1">
      <c r="A848" s="308" t="s">
        <v>9717</v>
      </c>
      <c r="B848" s="309" t="s">
        <v>9718</v>
      </c>
      <c r="C848" s="308" t="s">
        <v>9719</v>
      </c>
      <c r="D848" s="310" t="s">
        <v>9720</v>
      </c>
      <c r="E848" s="309" t="s">
        <v>9721</v>
      </c>
    </row>
    <row r="849" spans="1:6" ht="9" customHeight="1">
      <c r="A849" s="311">
        <v>42878</v>
      </c>
      <c r="B849" s="312" t="s">
        <v>10539</v>
      </c>
      <c r="C849" s="313" t="s">
        <v>10301</v>
      </c>
      <c r="D849" s="318">
        <v>5571.66</v>
      </c>
      <c r="E849" s="315"/>
    </row>
    <row r="850" spans="1:6" ht="9" customHeight="1">
      <c r="A850" s="311">
        <v>42888</v>
      </c>
      <c r="B850" s="312" t="s">
        <v>10540</v>
      </c>
      <c r="C850" s="313" t="s">
        <v>10301</v>
      </c>
      <c r="D850" s="318">
        <v>6856.53</v>
      </c>
      <c r="E850" s="315"/>
    </row>
    <row r="851" spans="1:6" ht="9" customHeight="1">
      <c r="A851" s="888" t="s">
        <v>10541</v>
      </c>
      <c r="B851" s="888"/>
      <c r="C851" s="888"/>
      <c r="D851" s="888"/>
      <c r="E851" s="888"/>
      <c r="F851" s="888"/>
    </row>
    <row r="852" spans="1:6" ht="9" customHeight="1">
      <c r="A852" s="308" t="s">
        <v>9717</v>
      </c>
      <c r="B852" s="309" t="s">
        <v>9718</v>
      </c>
      <c r="C852" s="308" t="s">
        <v>9719</v>
      </c>
      <c r="D852" s="310" t="s">
        <v>9720</v>
      </c>
      <c r="E852" s="309" t="s">
        <v>9721</v>
      </c>
    </row>
    <row r="853" spans="1:6" ht="9" customHeight="1">
      <c r="A853" s="311">
        <v>40981</v>
      </c>
      <c r="B853" s="312" t="s">
        <v>10542</v>
      </c>
      <c r="C853" s="313" t="s">
        <v>9723</v>
      </c>
      <c r="D853" s="314">
        <v>1.71</v>
      </c>
      <c r="E853" s="315"/>
    </row>
    <row r="854" spans="1:6" ht="9" customHeight="1">
      <c r="A854" s="311">
        <v>40101</v>
      </c>
      <c r="B854" s="312" t="s">
        <v>10543</v>
      </c>
      <c r="C854" s="313" t="s">
        <v>9739</v>
      </c>
      <c r="D854" s="314">
        <v>155.93</v>
      </c>
      <c r="E854" s="315"/>
    </row>
    <row r="855" spans="1:6" ht="9" customHeight="1">
      <c r="A855" s="311">
        <v>40110</v>
      </c>
      <c r="B855" s="312" t="s">
        <v>10544</v>
      </c>
      <c r="C855" s="313" t="s">
        <v>9725</v>
      </c>
      <c r="D855" s="314">
        <v>35.06</v>
      </c>
      <c r="E855" s="315"/>
    </row>
    <row r="856" spans="1:6" ht="9" customHeight="1">
      <c r="A856" s="311">
        <v>40137</v>
      </c>
      <c r="B856" s="312" t="s">
        <v>10545</v>
      </c>
      <c r="C856" s="313" t="s">
        <v>9739</v>
      </c>
      <c r="D856" s="318">
        <v>1537.9</v>
      </c>
      <c r="E856" s="312" t="s">
        <v>9779</v>
      </c>
    </row>
    <row r="857" spans="1:6" ht="9" customHeight="1">
      <c r="A857" s="311">
        <v>40138</v>
      </c>
      <c r="B857" s="312" t="s">
        <v>10546</v>
      </c>
      <c r="C857" s="313" t="s">
        <v>9739</v>
      </c>
      <c r="D857" s="318">
        <v>2641.83</v>
      </c>
      <c r="E857" s="312" t="s">
        <v>9779</v>
      </c>
    </row>
    <row r="858" spans="1:6" ht="9" customHeight="1">
      <c r="A858" s="311">
        <v>43336</v>
      </c>
      <c r="B858" s="312" t="s">
        <v>10547</v>
      </c>
      <c r="C858" s="313" t="s">
        <v>9723</v>
      </c>
      <c r="D858" s="314">
        <v>1.32</v>
      </c>
      <c r="E858" s="315"/>
    </row>
    <row r="859" spans="1:6" ht="9" customHeight="1">
      <c r="A859" s="311">
        <v>40980</v>
      </c>
      <c r="B859" s="312" t="s">
        <v>10548</v>
      </c>
      <c r="C859" s="313" t="s">
        <v>9725</v>
      </c>
      <c r="D859" s="314">
        <v>13.81</v>
      </c>
      <c r="E859" s="315"/>
    </row>
    <row r="860" spans="1:6" ht="9" customHeight="1">
      <c r="A860" s="311">
        <v>40115</v>
      </c>
      <c r="B860" s="312" t="s">
        <v>10549</v>
      </c>
      <c r="C860" s="313" t="s">
        <v>9805</v>
      </c>
      <c r="D860" s="314">
        <v>266.31</v>
      </c>
      <c r="E860" s="312" t="s">
        <v>9779</v>
      </c>
    </row>
    <row r="861" spans="1:6" ht="9" customHeight="1">
      <c r="A861" s="311">
        <v>40104</v>
      </c>
      <c r="B861" s="312" t="s">
        <v>10550</v>
      </c>
      <c r="C861" s="313" t="s">
        <v>9840</v>
      </c>
      <c r="D861" s="314">
        <v>18.079999999999998</v>
      </c>
      <c r="E861" s="312" t="s">
        <v>9779</v>
      </c>
    </row>
    <row r="862" spans="1:6" ht="18.2" customHeight="1">
      <c r="A862" s="311">
        <v>40143</v>
      </c>
      <c r="B862" s="316" t="s">
        <v>10551</v>
      </c>
      <c r="C862" s="313" t="s">
        <v>9725</v>
      </c>
      <c r="D862" s="314">
        <v>91.31</v>
      </c>
      <c r="E862" s="312" t="s">
        <v>9779</v>
      </c>
    </row>
    <row r="863" spans="1:6" ht="9" customHeight="1">
      <c r="A863" s="311">
        <v>40107</v>
      </c>
      <c r="B863" s="312" t="s">
        <v>9731</v>
      </c>
      <c r="C863" s="313" t="s">
        <v>9725</v>
      </c>
      <c r="D863" s="314">
        <v>5.83</v>
      </c>
      <c r="E863" s="315"/>
    </row>
    <row r="864" spans="1:6" ht="9" customHeight="1">
      <c r="A864" s="311">
        <v>40108</v>
      </c>
      <c r="B864" s="312" t="s">
        <v>10552</v>
      </c>
      <c r="C864" s="313" t="s">
        <v>9723</v>
      </c>
      <c r="D864" s="314">
        <v>2.82</v>
      </c>
      <c r="E864" s="315"/>
    </row>
    <row r="865" spans="1:6" ht="9" customHeight="1">
      <c r="A865" s="311">
        <v>40081</v>
      </c>
      <c r="B865" s="312" t="s">
        <v>10553</v>
      </c>
      <c r="C865" s="313" t="s">
        <v>9725</v>
      </c>
      <c r="D865" s="314">
        <v>8.5500000000000007</v>
      </c>
      <c r="E865" s="315"/>
    </row>
    <row r="866" spans="1:6" ht="9" customHeight="1">
      <c r="A866" s="311">
        <v>40136</v>
      </c>
      <c r="B866" s="312" t="s">
        <v>10554</v>
      </c>
      <c r="C866" s="313" t="s">
        <v>9840</v>
      </c>
      <c r="D866" s="314">
        <v>482.65</v>
      </c>
      <c r="E866" s="312" t="s">
        <v>9779</v>
      </c>
    </row>
    <row r="867" spans="1:6" ht="9" customHeight="1">
      <c r="A867" s="311">
        <v>40084</v>
      </c>
      <c r="B867" s="312" t="s">
        <v>10555</v>
      </c>
      <c r="C867" s="313" t="s">
        <v>9840</v>
      </c>
      <c r="D867" s="314">
        <v>1.59</v>
      </c>
      <c r="E867" s="315"/>
    </row>
    <row r="868" spans="1:6" ht="9" customHeight="1">
      <c r="A868" s="311">
        <v>40144</v>
      </c>
      <c r="B868" s="312" t="s">
        <v>10556</v>
      </c>
      <c r="C868" s="313" t="s">
        <v>9840</v>
      </c>
      <c r="D868" s="314">
        <v>133.49</v>
      </c>
      <c r="E868" s="312" t="s">
        <v>9779</v>
      </c>
    </row>
    <row r="869" spans="1:6" ht="9" customHeight="1">
      <c r="A869" s="311">
        <v>40106</v>
      </c>
      <c r="B869" s="312" t="s">
        <v>10557</v>
      </c>
      <c r="C869" s="313" t="s">
        <v>9725</v>
      </c>
      <c r="D869" s="314">
        <v>10.75</v>
      </c>
      <c r="E869" s="312" t="s">
        <v>9779</v>
      </c>
    </row>
    <row r="870" spans="1:6" ht="9" customHeight="1">
      <c r="A870" s="311">
        <v>40135</v>
      </c>
      <c r="B870" s="312" t="s">
        <v>10558</v>
      </c>
      <c r="C870" s="313" t="s">
        <v>9723</v>
      </c>
      <c r="D870" s="314">
        <v>12.58</v>
      </c>
      <c r="E870" s="315"/>
    </row>
    <row r="871" spans="1:6" ht="9" customHeight="1">
      <c r="A871" s="888" t="s">
        <v>10541</v>
      </c>
      <c r="B871" s="888"/>
      <c r="C871" s="888"/>
      <c r="D871" s="888"/>
      <c r="E871" s="888"/>
      <c r="F871" s="888"/>
    </row>
    <row r="872" spans="1:6" ht="9" customHeight="1">
      <c r="A872" s="308" t="s">
        <v>9717</v>
      </c>
      <c r="B872" s="309" t="s">
        <v>9718</v>
      </c>
      <c r="C872" s="308" t="s">
        <v>9719</v>
      </c>
      <c r="D872" s="310" t="s">
        <v>9720</v>
      </c>
      <c r="E872" s="309" t="s">
        <v>9721</v>
      </c>
    </row>
    <row r="873" spans="1:6" ht="9" customHeight="1">
      <c r="A873" s="311">
        <v>40111</v>
      </c>
      <c r="B873" s="312" t="s">
        <v>10559</v>
      </c>
      <c r="C873" s="313" t="s">
        <v>9723</v>
      </c>
      <c r="D873" s="314">
        <v>6.55</v>
      </c>
      <c r="E873" s="312" t="s">
        <v>9779</v>
      </c>
    </row>
    <row r="874" spans="1:6" ht="9" customHeight="1">
      <c r="A874" s="311">
        <v>40126</v>
      </c>
      <c r="B874" s="312" t="s">
        <v>10560</v>
      </c>
      <c r="C874" s="313" t="s">
        <v>9723</v>
      </c>
      <c r="D874" s="314">
        <v>4.04</v>
      </c>
      <c r="E874" s="312" t="s">
        <v>9779</v>
      </c>
    </row>
    <row r="875" spans="1:6" ht="9" customHeight="1">
      <c r="A875" s="311">
        <v>40127</v>
      </c>
      <c r="B875" s="312" t="s">
        <v>10561</v>
      </c>
      <c r="C875" s="313" t="s">
        <v>9723</v>
      </c>
      <c r="D875" s="314">
        <v>5.63</v>
      </c>
      <c r="E875" s="312" t="s">
        <v>9779</v>
      </c>
    </row>
    <row r="876" spans="1:6" ht="9" customHeight="1">
      <c r="A876" s="311">
        <v>40128</v>
      </c>
      <c r="B876" s="312" t="s">
        <v>10562</v>
      </c>
      <c r="C876" s="313" t="s">
        <v>9723</v>
      </c>
      <c r="D876" s="314">
        <v>7.54</v>
      </c>
      <c r="E876" s="312" t="s">
        <v>9779</v>
      </c>
    </row>
    <row r="877" spans="1:6" ht="9" customHeight="1">
      <c r="A877" s="311">
        <v>40129</v>
      </c>
      <c r="B877" s="312" t="s">
        <v>10563</v>
      </c>
      <c r="C877" s="313" t="s">
        <v>9723</v>
      </c>
      <c r="D877" s="314">
        <v>10.039999999999999</v>
      </c>
      <c r="E877" s="312" t="s">
        <v>9779</v>
      </c>
    </row>
    <row r="878" spans="1:6" ht="9" customHeight="1">
      <c r="A878" s="311">
        <v>40085</v>
      </c>
      <c r="B878" s="312" t="s">
        <v>10564</v>
      </c>
      <c r="C878" s="313" t="s">
        <v>9840</v>
      </c>
      <c r="D878" s="314">
        <v>1.19</v>
      </c>
      <c r="E878" s="315"/>
    </row>
    <row r="879" spans="1:6" ht="9" customHeight="1">
      <c r="A879" s="311">
        <v>40086</v>
      </c>
      <c r="B879" s="312" t="s">
        <v>10565</v>
      </c>
      <c r="C879" s="313" t="s">
        <v>9840</v>
      </c>
      <c r="D879" s="314">
        <v>27.76</v>
      </c>
      <c r="E879" s="315"/>
    </row>
    <row r="880" spans="1:6" ht="9" customHeight="1">
      <c r="A880" s="311">
        <v>40087</v>
      </c>
      <c r="B880" s="312" t="s">
        <v>10566</v>
      </c>
      <c r="C880" s="313" t="s">
        <v>9739</v>
      </c>
      <c r="D880" s="314">
        <v>105.06</v>
      </c>
      <c r="E880" s="315"/>
    </row>
    <row r="881" spans="1:5" ht="18.2" customHeight="1">
      <c r="A881" s="311">
        <v>40983</v>
      </c>
      <c r="B881" s="316" t="s">
        <v>10567</v>
      </c>
      <c r="C881" s="313" t="s">
        <v>9840</v>
      </c>
      <c r="D881" s="314">
        <v>8.65</v>
      </c>
      <c r="E881" s="317"/>
    </row>
    <row r="882" spans="1:5" ht="9" customHeight="1">
      <c r="A882" s="311">
        <v>40100</v>
      </c>
      <c r="B882" s="312" t="s">
        <v>10568</v>
      </c>
      <c r="C882" s="313" t="s">
        <v>9840</v>
      </c>
      <c r="D882" s="314">
        <v>86.64</v>
      </c>
      <c r="E882" s="315"/>
    </row>
    <row r="883" spans="1:5" ht="9" customHeight="1">
      <c r="A883" s="311">
        <v>40141</v>
      </c>
      <c r="B883" s="312" t="s">
        <v>10569</v>
      </c>
      <c r="C883" s="313" t="s">
        <v>9840</v>
      </c>
      <c r="D883" s="314">
        <v>50.56</v>
      </c>
      <c r="E883" s="312" t="s">
        <v>9779</v>
      </c>
    </row>
    <row r="884" spans="1:5" ht="9" customHeight="1">
      <c r="A884" s="311">
        <v>40118</v>
      </c>
      <c r="B884" s="312" t="s">
        <v>10570</v>
      </c>
      <c r="C884" s="313" t="s">
        <v>9723</v>
      </c>
      <c r="D884" s="314">
        <v>64.89</v>
      </c>
      <c r="E884" s="312" t="s">
        <v>9779</v>
      </c>
    </row>
    <row r="885" spans="1:5" ht="9" customHeight="1">
      <c r="A885" s="311">
        <v>40116</v>
      </c>
      <c r="B885" s="312" t="s">
        <v>10571</v>
      </c>
      <c r="C885" s="313" t="s">
        <v>9723</v>
      </c>
      <c r="D885" s="314">
        <v>64.95</v>
      </c>
      <c r="E885" s="312" t="s">
        <v>9779</v>
      </c>
    </row>
    <row r="886" spans="1:5" ht="9" customHeight="1">
      <c r="A886" s="311">
        <v>40117</v>
      </c>
      <c r="B886" s="312" t="s">
        <v>10572</v>
      </c>
      <c r="C886" s="313" t="s">
        <v>9723</v>
      </c>
      <c r="D886" s="314">
        <v>39.71</v>
      </c>
      <c r="E886" s="312" t="s">
        <v>9779</v>
      </c>
    </row>
    <row r="887" spans="1:5" ht="9" customHeight="1">
      <c r="A887" s="311">
        <v>40148</v>
      </c>
      <c r="B887" s="312" t="s">
        <v>10573</v>
      </c>
      <c r="C887" s="313" t="s">
        <v>9840</v>
      </c>
      <c r="D887" s="314">
        <v>2.74</v>
      </c>
      <c r="E887" s="315"/>
    </row>
    <row r="888" spans="1:5" ht="9" customHeight="1">
      <c r="A888" s="311">
        <v>40112</v>
      </c>
      <c r="B888" s="312" t="s">
        <v>10574</v>
      </c>
      <c r="C888" s="313" t="s">
        <v>9723</v>
      </c>
      <c r="D888" s="314">
        <v>2.0299999999999998</v>
      </c>
      <c r="E888" s="312" t="s">
        <v>9779</v>
      </c>
    </row>
    <row r="889" spans="1:5" ht="9" customHeight="1">
      <c r="A889" s="311">
        <v>40149</v>
      </c>
      <c r="B889" s="312" t="s">
        <v>10575</v>
      </c>
      <c r="C889" s="313" t="s">
        <v>9723</v>
      </c>
      <c r="D889" s="314">
        <v>5.66</v>
      </c>
      <c r="E889" s="315"/>
    </row>
    <row r="890" spans="1:5" ht="9" customHeight="1">
      <c r="A890" s="311">
        <v>40094</v>
      </c>
      <c r="B890" s="312" t="s">
        <v>10576</v>
      </c>
      <c r="C890" s="313" t="s">
        <v>9723</v>
      </c>
      <c r="D890" s="314">
        <v>85.4</v>
      </c>
      <c r="E890" s="315"/>
    </row>
    <row r="891" spans="1:5" ht="9" customHeight="1">
      <c r="A891" s="311">
        <v>40095</v>
      </c>
      <c r="B891" s="312" t="s">
        <v>10577</v>
      </c>
      <c r="C891" s="313" t="s">
        <v>9723</v>
      </c>
      <c r="D891" s="314">
        <v>539.91999999999996</v>
      </c>
      <c r="E891" s="312" t="s">
        <v>9779</v>
      </c>
    </row>
    <row r="892" spans="1:5" ht="9" customHeight="1">
      <c r="A892" s="311">
        <v>40114</v>
      </c>
      <c r="B892" s="312" t="s">
        <v>10578</v>
      </c>
      <c r="C892" s="313" t="s">
        <v>9805</v>
      </c>
      <c r="D892" s="314">
        <v>286.88</v>
      </c>
      <c r="E892" s="312" t="s">
        <v>9779</v>
      </c>
    </row>
    <row r="893" spans="1:5" ht="9" customHeight="1">
      <c r="A893" s="311">
        <v>40130</v>
      </c>
      <c r="B893" s="312" t="s">
        <v>10579</v>
      </c>
      <c r="C893" s="313" t="s">
        <v>9805</v>
      </c>
      <c r="D893" s="314">
        <v>288.32</v>
      </c>
      <c r="E893" s="312" t="s">
        <v>9779</v>
      </c>
    </row>
    <row r="894" spans="1:5" ht="9" customHeight="1">
      <c r="A894" s="311">
        <v>40131</v>
      </c>
      <c r="B894" s="312" t="s">
        <v>10580</v>
      </c>
      <c r="C894" s="313" t="s">
        <v>9805</v>
      </c>
      <c r="D894" s="314">
        <v>306.69</v>
      </c>
      <c r="E894" s="312" t="s">
        <v>9779</v>
      </c>
    </row>
    <row r="895" spans="1:5" ht="9" customHeight="1">
      <c r="A895" s="311">
        <v>40083</v>
      </c>
      <c r="B895" s="312" t="s">
        <v>10581</v>
      </c>
      <c r="C895" s="313" t="s">
        <v>9723</v>
      </c>
      <c r="D895" s="314">
        <v>2.8</v>
      </c>
      <c r="E895" s="312" t="s">
        <v>9779</v>
      </c>
    </row>
    <row r="896" spans="1:5" ht="9" customHeight="1">
      <c r="A896" s="311">
        <v>40079</v>
      </c>
      <c r="B896" s="312" t="s">
        <v>10582</v>
      </c>
      <c r="C896" s="313" t="s">
        <v>9725</v>
      </c>
      <c r="D896" s="314">
        <v>23.74</v>
      </c>
      <c r="E896" s="312" t="s">
        <v>9779</v>
      </c>
    </row>
    <row r="897" spans="1:5" ht="9" customHeight="1">
      <c r="A897" s="311">
        <v>40082</v>
      </c>
      <c r="B897" s="312" t="s">
        <v>10583</v>
      </c>
      <c r="C897" s="313" t="s">
        <v>9723</v>
      </c>
      <c r="D897" s="314">
        <v>0.11</v>
      </c>
      <c r="E897" s="315"/>
    </row>
    <row r="898" spans="1:5" ht="9" customHeight="1">
      <c r="A898" s="311">
        <v>40119</v>
      </c>
      <c r="B898" s="312" t="s">
        <v>10584</v>
      </c>
      <c r="C898" s="313" t="s">
        <v>9723</v>
      </c>
      <c r="D898" s="314">
        <v>36.549999999999997</v>
      </c>
      <c r="E898" s="312" t="s">
        <v>9779</v>
      </c>
    </row>
    <row r="899" spans="1:5" ht="9" customHeight="1">
      <c r="A899" s="311">
        <v>40122</v>
      </c>
      <c r="B899" s="312" t="s">
        <v>10584</v>
      </c>
      <c r="C899" s="313" t="s">
        <v>9805</v>
      </c>
      <c r="D899" s="314">
        <v>411.52</v>
      </c>
      <c r="E899" s="312" t="s">
        <v>9779</v>
      </c>
    </row>
    <row r="900" spans="1:5" ht="9" customHeight="1">
      <c r="A900" s="311">
        <v>40120</v>
      </c>
      <c r="B900" s="312" t="s">
        <v>10585</v>
      </c>
      <c r="C900" s="313" t="s">
        <v>9723</v>
      </c>
      <c r="D900" s="314">
        <v>11.31</v>
      </c>
      <c r="E900" s="312" t="s">
        <v>9779</v>
      </c>
    </row>
    <row r="901" spans="1:5" ht="9" customHeight="1">
      <c r="A901" s="311">
        <v>40121</v>
      </c>
      <c r="B901" s="312" t="s">
        <v>10586</v>
      </c>
      <c r="C901" s="313" t="s">
        <v>9723</v>
      </c>
      <c r="D901" s="314">
        <v>36.49</v>
      </c>
      <c r="E901" s="312" t="s">
        <v>9779</v>
      </c>
    </row>
    <row r="902" spans="1:5" ht="9" customHeight="1">
      <c r="A902" s="311">
        <v>40123</v>
      </c>
      <c r="B902" s="312" t="s">
        <v>10586</v>
      </c>
      <c r="C902" s="313" t="s">
        <v>9805</v>
      </c>
      <c r="D902" s="314">
        <v>387.13</v>
      </c>
      <c r="E902" s="312" t="s">
        <v>9779</v>
      </c>
    </row>
    <row r="903" spans="1:5" ht="9" customHeight="1">
      <c r="A903" s="311">
        <v>40080</v>
      </c>
      <c r="B903" s="312" t="s">
        <v>10587</v>
      </c>
      <c r="C903" s="313" t="s">
        <v>9725</v>
      </c>
      <c r="D903" s="314">
        <v>1.81</v>
      </c>
      <c r="E903" s="312" t="s">
        <v>9779</v>
      </c>
    </row>
    <row r="904" spans="1:5" ht="9" customHeight="1">
      <c r="A904" s="311">
        <v>40089</v>
      </c>
      <c r="B904" s="312" t="s">
        <v>10588</v>
      </c>
      <c r="C904" s="313" t="s">
        <v>9739</v>
      </c>
      <c r="D904" s="318">
        <v>1755.24</v>
      </c>
      <c r="E904" s="312" t="s">
        <v>9779</v>
      </c>
    </row>
    <row r="905" spans="1:5" ht="9" customHeight="1">
      <c r="A905" s="311">
        <v>40088</v>
      </c>
      <c r="B905" s="312" t="s">
        <v>10589</v>
      </c>
      <c r="C905" s="313" t="s">
        <v>9739</v>
      </c>
      <c r="D905" s="314">
        <v>698.08</v>
      </c>
      <c r="E905" s="312" t="s">
        <v>9779</v>
      </c>
    </row>
    <row r="906" spans="1:5" ht="9" customHeight="1">
      <c r="A906" s="311">
        <v>40092</v>
      </c>
      <c r="B906" s="312" t="s">
        <v>10590</v>
      </c>
      <c r="C906" s="313" t="s">
        <v>9739</v>
      </c>
      <c r="D906" s="314">
        <v>288.18</v>
      </c>
      <c r="E906" s="312" t="s">
        <v>9779</v>
      </c>
    </row>
    <row r="907" spans="1:5" ht="18.2" customHeight="1">
      <c r="A907" s="311">
        <v>40078</v>
      </c>
      <c r="B907" s="316" t="s">
        <v>10591</v>
      </c>
      <c r="C907" s="313" t="s">
        <v>9840</v>
      </c>
      <c r="D907" s="314">
        <v>8.07</v>
      </c>
      <c r="E907" s="312" t="s">
        <v>9779</v>
      </c>
    </row>
    <row r="908" spans="1:5" ht="9" customHeight="1">
      <c r="A908" s="311">
        <v>40097</v>
      </c>
      <c r="B908" s="312" t="s">
        <v>10592</v>
      </c>
      <c r="C908" s="313" t="s">
        <v>9840</v>
      </c>
      <c r="D908" s="314">
        <v>117.08</v>
      </c>
      <c r="E908" s="315"/>
    </row>
    <row r="909" spans="1:5" ht="9" customHeight="1">
      <c r="A909" s="311">
        <v>40090</v>
      </c>
      <c r="B909" s="312" t="s">
        <v>10593</v>
      </c>
      <c r="C909" s="313" t="s">
        <v>9840</v>
      </c>
      <c r="D909" s="314">
        <v>30.33</v>
      </c>
      <c r="E909" s="312" t="s">
        <v>9779</v>
      </c>
    </row>
    <row r="910" spans="1:5" ht="9" customHeight="1">
      <c r="A910" s="311">
        <v>40099</v>
      </c>
      <c r="B910" s="312" t="s">
        <v>10594</v>
      </c>
      <c r="C910" s="313" t="s">
        <v>9725</v>
      </c>
      <c r="D910" s="314">
        <v>688.08</v>
      </c>
      <c r="E910" s="312" t="s">
        <v>9779</v>
      </c>
    </row>
    <row r="911" spans="1:5" ht="9" customHeight="1">
      <c r="A911" s="311">
        <v>40091</v>
      </c>
      <c r="B911" s="312" t="s">
        <v>10595</v>
      </c>
      <c r="C911" s="313" t="s">
        <v>9840</v>
      </c>
      <c r="D911" s="314">
        <v>40.369999999999997</v>
      </c>
      <c r="E911" s="312" t="s">
        <v>9779</v>
      </c>
    </row>
    <row r="912" spans="1:5" ht="9" customHeight="1">
      <c r="A912" s="311">
        <v>40093</v>
      </c>
      <c r="B912" s="312" t="s">
        <v>10596</v>
      </c>
      <c r="C912" s="313" t="s">
        <v>9723</v>
      </c>
      <c r="D912" s="314">
        <v>78.19</v>
      </c>
      <c r="E912" s="315"/>
    </row>
    <row r="913" spans="1:6" ht="18.2" customHeight="1">
      <c r="A913" s="311">
        <v>43353</v>
      </c>
      <c r="B913" s="316" t="s">
        <v>10597</v>
      </c>
      <c r="C913" s="313" t="s">
        <v>9723</v>
      </c>
      <c r="D913" s="314">
        <v>0.66</v>
      </c>
      <c r="E913" s="317"/>
    </row>
    <row r="914" spans="1:6" ht="18.2" customHeight="1">
      <c r="A914" s="311">
        <v>43337</v>
      </c>
      <c r="B914" s="316" t="s">
        <v>10598</v>
      </c>
      <c r="C914" s="313" t="s">
        <v>9723</v>
      </c>
      <c r="D914" s="314">
        <v>0.56999999999999995</v>
      </c>
      <c r="E914" s="317"/>
    </row>
    <row r="915" spans="1:6" ht="9" customHeight="1">
      <c r="A915" s="311">
        <v>40077</v>
      </c>
      <c r="B915" s="312" t="s">
        <v>10599</v>
      </c>
      <c r="C915" s="313" t="s">
        <v>9723</v>
      </c>
      <c r="D915" s="314">
        <v>0.19</v>
      </c>
      <c r="E915" s="315"/>
    </row>
    <row r="916" spans="1:6" ht="9" customHeight="1">
      <c r="A916" s="311">
        <v>40142</v>
      </c>
      <c r="B916" s="312" t="s">
        <v>10600</v>
      </c>
      <c r="C916" s="313" t="s">
        <v>9840</v>
      </c>
      <c r="D916" s="314">
        <v>89.56</v>
      </c>
      <c r="E916" s="312" t="s">
        <v>9779</v>
      </c>
    </row>
    <row r="917" spans="1:6" ht="9" customHeight="1">
      <c r="A917" s="311">
        <v>40124</v>
      </c>
      <c r="B917" s="312" t="s">
        <v>10601</v>
      </c>
      <c r="C917" s="313" t="s">
        <v>9723</v>
      </c>
      <c r="D917" s="314">
        <v>9.51</v>
      </c>
      <c r="E917" s="312" t="s">
        <v>9779</v>
      </c>
    </row>
    <row r="918" spans="1:6" ht="9" customHeight="1">
      <c r="A918" s="311">
        <v>40146</v>
      </c>
      <c r="B918" s="312" t="s">
        <v>10602</v>
      </c>
      <c r="C918" s="313" t="s">
        <v>9723</v>
      </c>
      <c r="D918" s="314">
        <v>16.02</v>
      </c>
      <c r="E918" s="312" t="s">
        <v>9779</v>
      </c>
    </row>
    <row r="919" spans="1:6" ht="9" customHeight="1">
      <c r="A919" s="311">
        <v>40145</v>
      </c>
      <c r="B919" s="312" t="s">
        <v>10603</v>
      </c>
      <c r="C919" s="313" t="s">
        <v>9723</v>
      </c>
      <c r="D919" s="314">
        <v>450.46</v>
      </c>
      <c r="E919" s="312" t="s">
        <v>9779</v>
      </c>
    </row>
    <row r="920" spans="1:6" ht="9" customHeight="1">
      <c r="A920" s="311">
        <v>40109</v>
      </c>
      <c r="B920" s="312" t="s">
        <v>10604</v>
      </c>
      <c r="C920" s="313" t="s">
        <v>9725</v>
      </c>
      <c r="D920" s="314">
        <v>30.9</v>
      </c>
      <c r="E920" s="315"/>
    </row>
    <row r="921" spans="1:6" ht="9" customHeight="1">
      <c r="A921" s="311">
        <v>40125</v>
      </c>
      <c r="B921" s="312" t="s">
        <v>10605</v>
      </c>
      <c r="C921" s="313" t="s">
        <v>9723</v>
      </c>
      <c r="D921" s="314">
        <v>12.22</v>
      </c>
      <c r="E921" s="312" t="s">
        <v>9779</v>
      </c>
    </row>
    <row r="922" spans="1:6" ht="9" customHeight="1">
      <c r="A922" s="311">
        <v>40113</v>
      </c>
      <c r="B922" s="312" t="s">
        <v>10606</v>
      </c>
      <c r="C922" s="313" t="s">
        <v>9723</v>
      </c>
      <c r="D922" s="314">
        <v>14.62</v>
      </c>
      <c r="E922" s="312" t="s">
        <v>9779</v>
      </c>
    </row>
    <row r="923" spans="1:6" ht="9" customHeight="1">
      <c r="A923" s="308" t="s">
        <v>9717</v>
      </c>
      <c r="B923" s="309" t="s">
        <v>9718</v>
      </c>
      <c r="C923" s="308" t="s">
        <v>9719</v>
      </c>
      <c r="D923" s="310" t="s">
        <v>9720</v>
      </c>
      <c r="E923" s="309" t="s">
        <v>9721</v>
      </c>
    </row>
    <row r="924" spans="1:6" ht="9" customHeight="1">
      <c r="A924" s="311">
        <v>42186</v>
      </c>
      <c r="B924" s="312" t="s">
        <v>10607</v>
      </c>
      <c r="C924" s="313" t="s">
        <v>10301</v>
      </c>
      <c r="D924" s="318">
        <v>7318.9</v>
      </c>
      <c r="E924" s="315"/>
    </row>
    <row r="925" spans="1:6" ht="9" customHeight="1">
      <c r="A925" s="888" t="s">
        <v>10608</v>
      </c>
      <c r="B925" s="888"/>
      <c r="C925" s="888"/>
      <c r="D925" s="888"/>
      <c r="E925" s="888"/>
      <c r="F925" s="888"/>
    </row>
    <row r="926" spans="1:6" ht="9" customHeight="1">
      <c r="A926" s="308" t="s">
        <v>9717</v>
      </c>
      <c r="B926" s="309" t="s">
        <v>9718</v>
      </c>
      <c r="C926" s="308" t="s">
        <v>9719</v>
      </c>
      <c r="D926" s="310" t="s">
        <v>9720</v>
      </c>
      <c r="E926" s="309" t="s">
        <v>9721</v>
      </c>
    </row>
    <row r="927" spans="1:6" ht="9" customHeight="1">
      <c r="A927" s="311">
        <v>41352</v>
      </c>
      <c r="B927" s="312" t="s">
        <v>10609</v>
      </c>
      <c r="C927" s="313" t="s">
        <v>9739</v>
      </c>
      <c r="D927" s="314">
        <v>140.02000000000001</v>
      </c>
      <c r="E927" s="315"/>
    </row>
    <row r="928" spans="1:6" ht="18.2" customHeight="1">
      <c r="A928" s="311">
        <v>41340</v>
      </c>
      <c r="B928" s="316" t="s">
        <v>10610</v>
      </c>
      <c r="C928" s="313" t="s">
        <v>9840</v>
      </c>
      <c r="D928" s="314">
        <v>518.59</v>
      </c>
      <c r="E928" s="317"/>
    </row>
    <row r="929" spans="1:6" ht="9" customHeight="1">
      <c r="A929" s="888" t="s">
        <v>10608</v>
      </c>
      <c r="B929" s="888"/>
      <c r="C929" s="888"/>
      <c r="D929" s="888"/>
      <c r="E929" s="888"/>
      <c r="F929" s="888"/>
    </row>
    <row r="930" spans="1:6" ht="9" customHeight="1">
      <c r="A930" s="308" t="s">
        <v>9717</v>
      </c>
      <c r="B930" s="309" t="s">
        <v>9718</v>
      </c>
      <c r="C930" s="308" t="s">
        <v>9719</v>
      </c>
      <c r="D930" s="310" t="s">
        <v>9720</v>
      </c>
      <c r="E930" s="309" t="s">
        <v>9721</v>
      </c>
    </row>
    <row r="931" spans="1:6" ht="9" customHeight="1">
      <c r="A931" s="311">
        <v>40331</v>
      </c>
      <c r="B931" s="312" t="s">
        <v>10611</v>
      </c>
      <c r="C931" s="313" t="s">
        <v>9723</v>
      </c>
      <c r="D931" s="314">
        <v>72.569999999999993</v>
      </c>
      <c r="E931" s="312" t="s">
        <v>9779</v>
      </c>
    </row>
    <row r="932" spans="1:6" ht="9" customHeight="1">
      <c r="A932" s="311">
        <v>40403</v>
      </c>
      <c r="B932" s="312" t="s">
        <v>10612</v>
      </c>
      <c r="C932" s="313" t="s">
        <v>9840</v>
      </c>
      <c r="D932" s="314">
        <v>192.28</v>
      </c>
      <c r="E932" s="312" t="s">
        <v>9779</v>
      </c>
    </row>
    <row r="933" spans="1:6" ht="9" customHeight="1">
      <c r="A933" s="311">
        <v>40405</v>
      </c>
      <c r="B933" s="312" t="s">
        <v>10613</v>
      </c>
      <c r="C933" s="313" t="s">
        <v>9840</v>
      </c>
      <c r="D933" s="314">
        <v>258.48</v>
      </c>
      <c r="E933" s="315"/>
    </row>
    <row r="934" spans="1:6" ht="9" customHeight="1">
      <c r="A934" s="311">
        <v>40408</v>
      </c>
      <c r="B934" s="312" t="s">
        <v>10614</v>
      </c>
      <c r="C934" s="313" t="s">
        <v>9840</v>
      </c>
      <c r="D934" s="314">
        <v>512.53</v>
      </c>
      <c r="E934" s="312" t="s">
        <v>9779</v>
      </c>
    </row>
    <row r="935" spans="1:6" ht="18.2" customHeight="1">
      <c r="A935" s="311">
        <v>40406</v>
      </c>
      <c r="B935" s="316" t="s">
        <v>10615</v>
      </c>
      <c r="C935" s="313" t="s">
        <v>9840</v>
      </c>
      <c r="D935" s="314">
        <v>465.51</v>
      </c>
      <c r="E935" s="312" t="s">
        <v>9779</v>
      </c>
    </row>
    <row r="936" spans="1:6" ht="18.2" customHeight="1">
      <c r="A936" s="311">
        <v>40407</v>
      </c>
      <c r="B936" s="316" t="s">
        <v>10616</v>
      </c>
      <c r="C936" s="313" t="s">
        <v>9840</v>
      </c>
      <c r="D936" s="314">
        <v>802</v>
      </c>
      <c r="E936" s="312" t="s">
        <v>9779</v>
      </c>
    </row>
    <row r="937" spans="1:6" ht="18.2" customHeight="1">
      <c r="A937" s="311">
        <v>40409</v>
      </c>
      <c r="B937" s="316" t="s">
        <v>10617</v>
      </c>
      <c r="C937" s="313" t="s">
        <v>9840</v>
      </c>
      <c r="D937" s="314">
        <v>896.04</v>
      </c>
      <c r="E937" s="312" t="s">
        <v>9779</v>
      </c>
    </row>
    <row r="938" spans="1:6" ht="9" customHeight="1">
      <c r="A938" s="311">
        <v>40404</v>
      </c>
      <c r="B938" s="312" t="s">
        <v>10618</v>
      </c>
      <c r="C938" s="313" t="s">
        <v>9840</v>
      </c>
      <c r="D938" s="314">
        <v>177.11</v>
      </c>
      <c r="E938" s="315"/>
    </row>
    <row r="939" spans="1:6" ht="18.2" customHeight="1">
      <c r="A939" s="311">
        <v>42051</v>
      </c>
      <c r="B939" s="316" t="s">
        <v>10619</v>
      </c>
      <c r="C939" s="313" t="s">
        <v>9840</v>
      </c>
      <c r="D939" s="314">
        <v>962.67</v>
      </c>
      <c r="E939" s="312" t="s">
        <v>9779</v>
      </c>
    </row>
    <row r="940" spans="1:6" ht="18.2" customHeight="1">
      <c r="A940" s="311">
        <v>42052</v>
      </c>
      <c r="B940" s="316" t="s">
        <v>10620</v>
      </c>
      <c r="C940" s="313" t="s">
        <v>9840</v>
      </c>
      <c r="D940" s="314">
        <v>532.27</v>
      </c>
      <c r="E940" s="312" t="s">
        <v>9779</v>
      </c>
    </row>
    <row r="941" spans="1:6" ht="9" customHeight="1">
      <c r="A941" s="311">
        <v>40410</v>
      </c>
      <c r="B941" s="312" t="s">
        <v>10621</v>
      </c>
      <c r="C941" s="313" t="s">
        <v>9840</v>
      </c>
      <c r="D941" s="314">
        <v>381.77</v>
      </c>
      <c r="E941" s="312" t="s">
        <v>9779</v>
      </c>
    </row>
    <row r="942" spans="1:6" ht="18.2" customHeight="1">
      <c r="A942" s="311">
        <v>40309</v>
      </c>
      <c r="B942" s="316" t="s">
        <v>10622</v>
      </c>
      <c r="C942" s="313" t="s">
        <v>9723</v>
      </c>
      <c r="D942" s="314">
        <v>169.12</v>
      </c>
      <c r="E942" s="312" t="s">
        <v>9779</v>
      </c>
    </row>
    <row r="943" spans="1:6" ht="9" customHeight="1">
      <c r="A943" s="311">
        <v>41258</v>
      </c>
      <c r="B943" s="312" t="s">
        <v>10623</v>
      </c>
      <c r="C943" s="313" t="s">
        <v>9840</v>
      </c>
      <c r="D943" s="314">
        <v>214.91</v>
      </c>
      <c r="E943" s="315"/>
    </row>
    <row r="944" spans="1:6" ht="9" customHeight="1">
      <c r="A944" s="311">
        <v>41034</v>
      </c>
      <c r="B944" s="312" t="s">
        <v>10624</v>
      </c>
      <c r="C944" s="313" t="s">
        <v>9840</v>
      </c>
      <c r="D944" s="314">
        <v>165.31</v>
      </c>
      <c r="E944" s="315"/>
    </row>
    <row r="945" spans="1:6" ht="18.2" customHeight="1">
      <c r="A945" s="311">
        <v>41026</v>
      </c>
      <c r="B945" s="316" t="s">
        <v>10625</v>
      </c>
      <c r="C945" s="313" t="s">
        <v>9840</v>
      </c>
      <c r="D945" s="314">
        <v>136.69</v>
      </c>
      <c r="E945" s="317"/>
    </row>
    <row r="946" spans="1:6" ht="18.2" customHeight="1">
      <c r="A946" s="311">
        <v>41022</v>
      </c>
      <c r="B946" s="316" t="s">
        <v>10626</v>
      </c>
      <c r="C946" s="313" t="s">
        <v>9840</v>
      </c>
      <c r="D946" s="314">
        <v>127.58</v>
      </c>
      <c r="E946" s="317"/>
    </row>
    <row r="947" spans="1:6" ht="9" customHeight="1">
      <c r="A947" s="888" t="s">
        <v>10627</v>
      </c>
      <c r="B947" s="888"/>
      <c r="C947" s="888"/>
      <c r="D947" s="888"/>
      <c r="E947" s="888"/>
      <c r="F947" s="888"/>
    </row>
    <row r="948" spans="1:6" ht="9" customHeight="1">
      <c r="A948" s="308" t="s">
        <v>9717</v>
      </c>
      <c r="B948" s="309" t="s">
        <v>9718</v>
      </c>
      <c r="C948" s="308" t="s">
        <v>9719</v>
      </c>
      <c r="D948" s="310" t="s">
        <v>9720</v>
      </c>
      <c r="E948" s="309" t="s">
        <v>9721</v>
      </c>
    </row>
    <row r="949" spans="1:6" ht="18.2" customHeight="1">
      <c r="A949" s="311">
        <v>41403</v>
      </c>
      <c r="B949" s="316" t="s">
        <v>10628</v>
      </c>
      <c r="C949" s="313" t="s">
        <v>9840</v>
      </c>
      <c r="D949" s="314">
        <v>956.94</v>
      </c>
      <c r="E949" s="317"/>
    </row>
    <row r="950" spans="1:6" ht="9" customHeight="1">
      <c r="A950" s="311">
        <v>40398</v>
      </c>
      <c r="B950" s="312" t="s">
        <v>10629</v>
      </c>
      <c r="C950" s="313" t="s">
        <v>9723</v>
      </c>
      <c r="D950" s="314">
        <v>174.41</v>
      </c>
      <c r="E950" s="315"/>
    </row>
    <row r="951" spans="1:6" ht="9" customHeight="1">
      <c r="A951" s="311">
        <v>41036</v>
      </c>
      <c r="B951" s="312" t="s">
        <v>10630</v>
      </c>
      <c r="C951" s="313" t="s">
        <v>10631</v>
      </c>
      <c r="D951" s="314">
        <v>85.87</v>
      </c>
      <c r="E951" s="315"/>
    </row>
    <row r="952" spans="1:6" ht="18.2" customHeight="1">
      <c r="A952" s="311">
        <v>41423</v>
      </c>
      <c r="B952" s="316" t="s">
        <v>10632</v>
      </c>
      <c r="C952" s="313" t="s">
        <v>9723</v>
      </c>
      <c r="D952" s="318">
        <v>3014.26</v>
      </c>
      <c r="E952" s="317"/>
    </row>
    <row r="953" spans="1:6" ht="18.2" customHeight="1">
      <c r="A953" s="311">
        <v>41424</v>
      </c>
      <c r="B953" s="316" t="s">
        <v>10633</v>
      </c>
      <c r="C953" s="313" t="s">
        <v>9723</v>
      </c>
      <c r="D953" s="318">
        <v>2967.01</v>
      </c>
      <c r="E953" s="317"/>
    </row>
    <row r="954" spans="1:6" ht="18.2" customHeight="1">
      <c r="A954" s="311">
        <v>41425</v>
      </c>
      <c r="B954" s="316" t="s">
        <v>10634</v>
      </c>
      <c r="C954" s="313" t="s">
        <v>9723</v>
      </c>
      <c r="D954" s="318">
        <v>3290.5</v>
      </c>
      <c r="E954" s="317"/>
    </row>
    <row r="955" spans="1:6" ht="18.2" customHeight="1">
      <c r="A955" s="311">
        <v>41426</v>
      </c>
      <c r="B955" s="316" t="s">
        <v>10635</v>
      </c>
      <c r="C955" s="313" t="s">
        <v>9723</v>
      </c>
      <c r="D955" s="318">
        <v>3381.69</v>
      </c>
      <c r="E955" s="317"/>
    </row>
    <row r="956" spans="1:6" ht="18.2" customHeight="1">
      <c r="A956" s="311">
        <v>41428</v>
      </c>
      <c r="B956" s="316" t="s">
        <v>10636</v>
      </c>
      <c r="C956" s="313" t="s">
        <v>9723</v>
      </c>
      <c r="D956" s="318">
        <v>3481.62</v>
      </c>
      <c r="E956" s="317"/>
    </row>
    <row r="957" spans="1:6" ht="18.2" customHeight="1">
      <c r="A957" s="311">
        <v>41417</v>
      </c>
      <c r="B957" s="316" t="s">
        <v>10637</v>
      </c>
      <c r="C957" s="313" t="s">
        <v>9723</v>
      </c>
      <c r="D957" s="318">
        <v>2332.09</v>
      </c>
      <c r="E957" s="317"/>
    </row>
    <row r="958" spans="1:6" ht="18.2" customHeight="1">
      <c r="A958" s="311">
        <v>41418</v>
      </c>
      <c r="B958" s="316" t="s">
        <v>10638</v>
      </c>
      <c r="C958" s="313" t="s">
        <v>9723</v>
      </c>
      <c r="D958" s="318">
        <v>2366.0700000000002</v>
      </c>
      <c r="E958" s="317"/>
    </row>
    <row r="959" spans="1:6" ht="18.2" customHeight="1">
      <c r="A959" s="311">
        <v>41419</v>
      </c>
      <c r="B959" s="316" t="s">
        <v>10639</v>
      </c>
      <c r="C959" s="313" t="s">
        <v>9723</v>
      </c>
      <c r="D959" s="318">
        <v>2461.4499999999998</v>
      </c>
      <c r="E959" s="317"/>
    </row>
    <row r="960" spans="1:6" ht="18.2" customHeight="1">
      <c r="A960" s="311">
        <v>41420</v>
      </c>
      <c r="B960" s="316" t="s">
        <v>10640</v>
      </c>
      <c r="C960" s="313" t="s">
        <v>9723</v>
      </c>
      <c r="D960" s="318">
        <v>2711.84</v>
      </c>
      <c r="E960" s="317"/>
    </row>
    <row r="961" spans="1:6" ht="18.2" customHeight="1">
      <c r="A961" s="311">
        <v>41421</v>
      </c>
      <c r="B961" s="316" t="s">
        <v>10641</v>
      </c>
      <c r="C961" s="313" t="s">
        <v>9723</v>
      </c>
      <c r="D961" s="318">
        <v>2899</v>
      </c>
      <c r="E961" s="317"/>
    </row>
    <row r="962" spans="1:6" ht="18.2" customHeight="1">
      <c r="A962" s="311">
        <v>41422</v>
      </c>
      <c r="B962" s="316" t="s">
        <v>10642</v>
      </c>
      <c r="C962" s="313" t="s">
        <v>9723</v>
      </c>
      <c r="D962" s="318">
        <v>2993.49</v>
      </c>
      <c r="E962" s="317"/>
    </row>
    <row r="963" spans="1:6" ht="18.2" customHeight="1">
      <c r="A963" s="311">
        <v>41427</v>
      </c>
      <c r="B963" s="316" t="s">
        <v>10643</v>
      </c>
      <c r="C963" s="313" t="s">
        <v>9723</v>
      </c>
      <c r="D963" s="318">
        <v>3468.62</v>
      </c>
      <c r="E963" s="317"/>
    </row>
    <row r="964" spans="1:6" ht="9" customHeight="1">
      <c r="A964" s="888" t="s">
        <v>10644</v>
      </c>
      <c r="B964" s="888"/>
      <c r="C964" s="888"/>
      <c r="D964" s="888"/>
      <c r="E964" s="888"/>
      <c r="F964" s="888"/>
    </row>
    <row r="965" spans="1:6" ht="9" customHeight="1">
      <c r="A965" s="308" t="s">
        <v>9717</v>
      </c>
      <c r="B965" s="309" t="s">
        <v>9718</v>
      </c>
      <c r="C965" s="308" t="s">
        <v>9719</v>
      </c>
      <c r="D965" s="310" t="s">
        <v>9720</v>
      </c>
      <c r="E965" s="309" t="s">
        <v>9721</v>
      </c>
    </row>
    <row r="966" spans="1:6" ht="18.2" customHeight="1">
      <c r="A966" s="311">
        <v>40381</v>
      </c>
      <c r="B966" s="316" t="s">
        <v>10645</v>
      </c>
      <c r="C966" s="313" t="s">
        <v>9723</v>
      </c>
      <c r="D966" s="314">
        <v>22.19</v>
      </c>
      <c r="E966" s="317"/>
    </row>
    <row r="967" spans="1:6" ht="9" customHeight="1">
      <c r="A967" s="311">
        <v>41260</v>
      </c>
      <c r="B967" s="312" t="s">
        <v>10646</v>
      </c>
      <c r="C967" s="313" t="s">
        <v>9739</v>
      </c>
      <c r="D967" s="314">
        <v>808.5</v>
      </c>
      <c r="E967" s="312" t="s">
        <v>9779</v>
      </c>
    </row>
    <row r="968" spans="1:6" ht="9" customHeight="1">
      <c r="A968" s="311">
        <v>41045</v>
      </c>
      <c r="B968" s="312" t="s">
        <v>10647</v>
      </c>
      <c r="C968" s="313" t="s">
        <v>9739</v>
      </c>
      <c r="D968" s="314">
        <v>754.2</v>
      </c>
      <c r="E968" s="312" t="s">
        <v>9779</v>
      </c>
    </row>
    <row r="969" spans="1:6" ht="18.2" customHeight="1">
      <c r="A969" s="311">
        <v>40387</v>
      </c>
      <c r="B969" s="316" t="s">
        <v>10648</v>
      </c>
      <c r="C969" s="313" t="s">
        <v>10649</v>
      </c>
      <c r="D969" s="314">
        <v>133.41999999999999</v>
      </c>
      <c r="E969" s="312" t="s">
        <v>9779</v>
      </c>
    </row>
    <row r="970" spans="1:6" ht="18.2" customHeight="1">
      <c r="A970" s="311">
        <v>40339</v>
      </c>
      <c r="B970" s="316" t="s">
        <v>10650</v>
      </c>
      <c r="C970" s="313" t="s">
        <v>9840</v>
      </c>
      <c r="D970" s="314">
        <v>73.180000000000007</v>
      </c>
      <c r="E970" s="317"/>
    </row>
    <row r="971" spans="1:6" ht="9" customHeight="1">
      <c r="A971" s="888" t="s">
        <v>10644</v>
      </c>
      <c r="B971" s="888"/>
      <c r="C971" s="888"/>
      <c r="D971" s="888"/>
      <c r="E971" s="888"/>
      <c r="F971" s="888"/>
    </row>
    <row r="972" spans="1:6" ht="9" customHeight="1">
      <c r="A972" s="308" t="s">
        <v>9717</v>
      </c>
      <c r="B972" s="309" t="s">
        <v>9718</v>
      </c>
      <c r="C972" s="308" t="s">
        <v>9719</v>
      </c>
      <c r="D972" s="310" t="s">
        <v>9720</v>
      </c>
      <c r="E972" s="309" t="s">
        <v>9721</v>
      </c>
    </row>
    <row r="973" spans="1:6" ht="9" customHeight="1">
      <c r="A973" s="311">
        <v>40379</v>
      </c>
      <c r="B973" s="312" t="s">
        <v>10651</v>
      </c>
      <c r="C973" s="313" t="s">
        <v>9929</v>
      </c>
      <c r="D973" s="314">
        <v>10.46</v>
      </c>
      <c r="E973" s="312" t="s">
        <v>9779</v>
      </c>
    </row>
    <row r="974" spans="1:6" ht="18.2" customHeight="1">
      <c r="A974" s="311">
        <v>42875</v>
      </c>
      <c r="B974" s="316" t="s">
        <v>10652</v>
      </c>
      <c r="C974" s="313" t="s">
        <v>9840</v>
      </c>
      <c r="D974" s="314">
        <v>37.369999999999997</v>
      </c>
      <c r="E974" s="317"/>
    </row>
    <row r="975" spans="1:6" ht="18.2" customHeight="1">
      <c r="A975" s="311">
        <v>40991</v>
      </c>
      <c r="B975" s="316" t="s">
        <v>10653</v>
      </c>
      <c r="C975" s="313" t="s">
        <v>9929</v>
      </c>
      <c r="D975" s="314">
        <v>63.18</v>
      </c>
      <c r="E975" s="317"/>
    </row>
    <row r="976" spans="1:6" ht="9" customHeight="1">
      <c r="A976" s="311">
        <v>40382</v>
      </c>
      <c r="B976" s="312" t="s">
        <v>10654</v>
      </c>
      <c r="C976" s="313" t="s">
        <v>9725</v>
      </c>
      <c r="D976" s="314">
        <v>635.66999999999996</v>
      </c>
      <c r="E976" s="315"/>
    </row>
    <row r="977" spans="1:5" ht="9" customHeight="1">
      <c r="A977" s="311">
        <v>42660</v>
      </c>
      <c r="B977" s="312" t="s">
        <v>10655</v>
      </c>
      <c r="C977" s="313" t="s">
        <v>9725</v>
      </c>
      <c r="D977" s="314">
        <v>848.77</v>
      </c>
      <c r="E977" s="315"/>
    </row>
    <row r="978" spans="1:5" ht="18.2" customHeight="1">
      <c r="A978" s="311">
        <v>40401</v>
      </c>
      <c r="B978" s="316" t="s">
        <v>10656</v>
      </c>
      <c r="C978" s="313" t="s">
        <v>9739</v>
      </c>
      <c r="D978" s="318">
        <v>1869.16</v>
      </c>
      <c r="E978" s="312" t="s">
        <v>9779</v>
      </c>
    </row>
    <row r="979" spans="1:5" ht="9" customHeight="1">
      <c r="A979" s="311">
        <v>41200</v>
      </c>
      <c r="B979" s="312" t="s">
        <v>10657</v>
      </c>
      <c r="C979" s="313" t="s">
        <v>9739</v>
      </c>
      <c r="D979" s="314">
        <v>24.81</v>
      </c>
      <c r="E979" s="315"/>
    </row>
    <row r="980" spans="1:5" ht="9" customHeight="1">
      <c r="A980" s="311">
        <v>42876</v>
      </c>
      <c r="B980" s="312" t="s">
        <v>10658</v>
      </c>
      <c r="C980" s="313" t="s">
        <v>9723</v>
      </c>
      <c r="D980" s="314">
        <v>150.66</v>
      </c>
      <c r="E980" s="315"/>
    </row>
    <row r="981" spans="1:5" ht="18.2" customHeight="1">
      <c r="A981" s="311">
        <v>42239</v>
      </c>
      <c r="B981" s="316" t="s">
        <v>10659</v>
      </c>
      <c r="C981" s="313" t="s">
        <v>9725</v>
      </c>
      <c r="D981" s="314">
        <v>137.69999999999999</v>
      </c>
      <c r="E981" s="312" t="s">
        <v>9779</v>
      </c>
    </row>
    <row r="982" spans="1:5" ht="18.2" customHeight="1">
      <c r="A982" s="311">
        <v>40329</v>
      </c>
      <c r="B982" s="316" t="s">
        <v>10660</v>
      </c>
      <c r="C982" s="313" t="s">
        <v>9725</v>
      </c>
      <c r="D982" s="314">
        <v>161.9</v>
      </c>
      <c r="E982" s="312" t="s">
        <v>9779</v>
      </c>
    </row>
    <row r="983" spans="1:5" ht="9" customHeight="1">
      <c r="A983" s="311">
        <v>41195</v>
      </c>
      <c r="B983" s="312" t="s">
        <v>10661</v>
      </c>
      <c r="C983" s="313" t="s">
        <v>9929</v>
      </c>
      <c r="D983" s="314">
        <v>8.5399999999999991</v>
      </c>
      <c r="E983" s="315"/>
    </row>
    <row r="984" spans="1:5" ht="9" customHeight="1">
      <c r="A984" s="311">
        <v>40315</v>
      </c>
      <c r="B984" s="312" t="s">
        <v>10662</v>
      </c>
      <c r="C984" s="313" t="s">
        <v>9723</v>
      </c>
      <c r="D984" s="314">
        <v>283.56</v>
      </c>
      <c r="E984" s="312" t="s">
        <v>9779</v>
      </c>
    </row>
    <row r="985" spans="1:5" ht="18.2" customHeight="1">
      <c r="A985" s="311">
        <v>40314</v>
      </c>
      <c r="B985" s="316" t="s">
        <v>10663</v>
      </c>
      <c r="C985" s="313" t="s">
        <v>9723</v>
      </c>
      <c r="D985" s="314">
        <v>113.32</v>
      </c>
      <c r="E985" s="312" t="s">
        <v>9779</v>
      </c>
    </row>
    <row r="986" spans="1:5" ht="18.2" customHeight="1">
      <c r="A986" s="311">
        <v>40321</v>
      </c>
      <c r="B986" s="316" t="s">
        <v>10664</v>
      </c>
      <c r="C986" s="313" t="s">
        <v>9723</v>
      </c>
      <c r="D986" s="314">
        <v>80.680000000000007</v>
      </c>
      <c r="E986" s="312" t="s">
        <v>9779</v>
      </c>
    </row>
    <row r="987" spans="1:5" ht="18.2" customHeight="1">
      <c r="A987" s="311">
        <v>40323</v>
      </c>
      <c r="B987" s="316" t="s">
        <v>10665</v>
      </c>
      <c r="C987" s="313" t="s">
        <v>9723</v>
      </c>
      <c r="D987" s="314">
        <v>83.66</v>
      </c>
      <c r="E987" s="312" t="s">
        <v>9779</v>
      </c>
    </row>
    <row r="988" spans="1:5" ht="18.2" customHeight="1">
      <c r="A988" s="311">
        <v>40324</v>
      </c>
      <c r="B988" s="316" t="s">
        <v>10666</v>
      </c>
      <c r="C988" s="313" t="s">
        <v>9723</v>
      </c>
      <c r="D988" s="314">
        <v>72.55</v>
      </c>
      <c r="E988" s="312" t="s">
        <v>9779</v>
      </c>
    </row>
    <row r="989" spans="1:5" ht="18.2" customHeight="1">
      <c r="A989" s="311">
        <v>40325</v>
      </c>
      <c r="B989" s="316" t="s">
        <v>10667</v>
      </c>
      <c r="C989" s="313" t="s">
        <v>9723</v>
      </c>
      <c r="D989" s="314">
        <v>62.93</v>
      </c>
      <c r="E989" s="312" t="s">
        <v>9779</v>
      </c>
    </row>
    <row r="990" spans="1:5" ht="18.2" customHeight="1">
      <c r="A990" s="311">
        <v>40319</v>
      </c>
      <c r="B990" s="316" t="s">
        <v>10668</v>
      </c>
      <c r="C990" s="313" t="s">
        <v>9723</v>
      </c>
      <c r="D990" s="314">
        <v>104.53</v>
      </c>
      <c r="E990" s="312" t="s">
        <v>9779</v>
      </c>
    </row>
    <row r="991" spans="1:5" ht="18.2" customHeight="1">
      <c r="A991" s="311">
        <v>40320</v>
      </c>
      <c r="B991" s="316" t="s">
        <v>10669</v>
      </c>
      <c r="C991" s="313" t="s">
        <v>9723</v>
      </c>
      <c r="D991" s="314">
        <v>113.87</v>
      </c>
      <c r="E991" s="312" t="s">
        <v>9779</v>
      </c>
    </row>
    <row r="992" spans="1:5" ht="18.2" customHeight="1">
      <c r="A992" s="311">
        <v>40322</v>
      </c>
      <c r="B992" s="316" t="s">
        <v>10670</v>
      </c>
      <c r="C992" s="313" t="s">
        <v>9723</v>
      </c>
      <c r="D992" s="314">
        <v>118.92</v>
      </c>
      <c r="E992" s="312" t="s">
        <v>9779</v>
      </c>
    </row>
    <row r="993" spans="1:5" ht="9" customHeight="1">
      <c r="A993" s="311">
        <v>40342</v>
      </c>
      <c r="B993" s="312" t="s">
        <v>10671</v>
      </c>
      <c r="C993" s="313" t="s">
        <v>9739</v>
      </c>
      <c r="D993" s="314">
        <v>37.65</v>
      </c>
      <c r="E993" s="315"/>
    </row>
    <row r="994" spans="1:5" ht="9" customHeight="1">
      <c r="A994" s="311">
        <v>40338</v>
      </c>
      <c r="B994" s="312" t="s">
        <v>10672</v>
      </c>
      <c r="C994" s="313" t="s">
        <v>9739</v>
      </c>
      <c r="D994" s="314">
        <v>27.2</v>
      </c>
      <c r="E994" s="315"/>
    </row>
    <row r="995" spans="1:5" ht="18.2" customHeight="1">
      <c r="A995" s="311">
        <v>40341</v>
      </c>
      <c r="B995" s="316" t="s">
        <v>10673</v>
      </c>
      <c r="C995" s="313" t="s">
        <v>9739</v>
      </c>
      <c r="D995" s="314">
        <v>7.4</v>
      </c>
      <c r="E995" s="317"/>
    </row>
    <row r="996" spans="1:5" ht="9" customHeight="1">
      <c r="A996" s="311">
        <v>40416</v>
      </c>
      <c r="B996" s="312" t="s">
        <v>10674</v>
      </c>
      <c r="C996" s="313" t="s">
        <v>9840</v>
      </c>
      <c r="D996" s="314">
        <v>299.18</v>
      </c>
      <c r="E996" s="315"/>
    </row>
    <row r="997" spans="1:5" ht="9" customHeight="1">
      <c r="A997" s="311">
        <v>40389</v>
      </c>
      <c r="B997" s="312" t="s">
        <v>10675</v>
      </c>
      <c r="C997" s="313" t="s">
        <v>9840</v>
      </c>
      <c r="D997" s="314">
        <v>69.72</v>
      </c>
      <c r="E997" s="315"/>
    </row>
    <row r="998" spans="1:5" ht="9" customHeight="1">
      <c r="A998" s="311">
        <v>40388</v>
      </c>
      <c r="B998" s="312" t="s">
        <v>10676</v>
      </c>
      <c r="C998" s="313" t="s">
        <v>9840</v>
      </c>
      <c r="D998" s="314">
        <v>263.92</v>
      </c>
      <c r="E998" s="315"/>
    </row>
    <row r="999" spans="1:5" ht="9" customHeight="1">
      <c r="A999" s="311">
        <v>41232</v>
      </c>
      <c r="B999" s="312" t="s">
        <v>10677</v>
      </c>
      <c r="C999" s="313" t="s">
        <v>9723</v>
      </c>
      <c r="D999" s="314">
        <v>12.1</v>
      </c>
      <c r="E999" s="315"/>
    </row>
    <row r="1000" spans="1:5" ht="9" customHeight="1">
      <c r="A1000" s="311">
        <v>40402</v>
      </c>
      <c r="B1000" s="312" t="s">
        <v>10678</v>
      </c>
      <c r="C1000" s="313" t="s">
        <v>9723</v>
      </c>
      <c r="D1000" s="314">
        <v>11.47</v>
      </c>
      <c r="E1000" s="315"/>
    </row>
    <row r="1001" spans="1:5" ht="9" customHeight="1">
      <c r="A1001" s="311">
        <v>41033</v>
      </c>
      <c r="B1001" s="312" t="s">
        <v>10679</v>
      </c>
      <c r="C1001" s="313" t="s">
        <v>10680</v>
      </c>
      <c r="D1001" s="314">
        <v>38.92</v>
      </c>
      <c r="E1001" s="315"/>
    </row>
    <row r="1002" spans="1:5" ht="9" customHeight="1">
      <c r="A1002" s="311">
        <v>41233</v>
      </c>
      <c r="B1002" s="312" t="s">
        <v>10681</v>
      </c>
      <c r="C1002" s="313" t="s">
        <v>9929</v>
      </c>
      <c r="D1002" s="314">
        <v>732.08</v>
      </c>
      <c r="E1002" s="315"/>
    </row>
    <row r="1003" spans="1:5" ht="9" customHeight="1">
      <c r="A1003" s="311">
        <v>40386</v>
      </c>
      <c r="B1003" s="312" t="s">
        <v>10682</v>
      </c>
      <c r="C1003" s="313" t="s">
        <v>9840</v>
      </c>
      <c r="D1003" s="314">
        <v>158.83000000000001</v>
      </c>
      <c r="E1003" s="312" t="s">
        <v>9779</v>
      </c>
    </row>
    <row r="1004" spans="1:5" ht="18.2" customHeight="1">
      <c r="A1004" s="311">
        <v>41199</v>
      </c>
      <c r="B1004" s="316" t="s">
        <v>10683</v>
      </c>
      <c r="C1004" s="313" t="s">
        <v>9840</v>
      </c>
      <c r="D1004" s="314">
        <v>57.49</v>
      </c>
      <c r="E1004" s="317"/>
    </row>
    <row r="1005" spans="1:5" ht="18.2" customHeight="1">
      <c r="A1005" s="311">
        <v>42529</v>
      </c>
      <c r="B1005" s="316" t="s">
        <v>10684</v>
      </c>
      <c r="C1005" s="313" t="s">
        <v>9840</v>
      </c>
      <c r="D1005" s="314">
        <v>934.73</v>
      </c>
      <c r="E1005" s="317"/>
    </row>
    <row r="1006" spans="1:5" ht="18.2" customHeight="1">
      <c r="A1006" s="311">
        <v>40384</v>
      </c>
      <c r="B1006" s="316" t="s">
        <v>10685</v>
      </c>
      <c r="C1006" s="313" t="s">
        <v>9840</v>
      </c>
      <c r="D1006" s="318">
        <v>1336.23</v>
      </c>
      <c r="E1006" s="317"/>
    </row>
    <row r="1007" spans="1:5" ht="18.2" customHeight="1">
      <c r="A1007" s="311">
        <v>40385</v>
      </c>
      <c r="B1007" s="316" t="s">
        <v>10686</v>
      </c>
      <c r="C1007" s="313" t="s">
        <v>9840</v>
      </c>
      <c r="D1007" s="318">
        <v>1375.95</v>
      </c>
      <c r="E1007" s="317"/>
    </row>
    <row r="1008" spans="1:5" ht="9" customHeight="1">
      <c r="A1008" s="311">
        <v>40393</v>
      </c>
      <c r="B1008" s="312" t="s">
        <v>10687</v>
      </c>
      <c r="C1008" s="313" t="s">
        <v>9840</v>
      </c>
      <c r="D1008" s="314">
        <v>20.54</v>
      </c>
      <c r="E1008" s="315"/>
    </row>
    <row r="1009" spans="1:6" ht="9" customHeight="1">
      <c r="A1009" s="311">
        <v>40394</v>
      </c>
      <c r="B1009" s="312" t="s">
        <v>10688</v>
      </c>
      <c r="C1009" s="313" t="s">
        <v>9840</v>
      </c>
      <c r="D1009" s="314">
        <v>23.72</v>
      </c>
      <c r="E1009" s="315"/>
    </row>
    <row r="1010" spans="1:6" ht="9" customHeight="1">
      <c r="A1010" s="311">
        <v>40390</v>
      </c>
      <c r="B1010" s="312" t="s">
        <v>10689</v>
      </c>
      <c r="C1010" s="313" t="s">
        <v>9723</v>
      </c>
      <c r="D1010" s="314">
        <v>3.74</v>
      </c>
      <c r="E1010" s="315"/>
    </row>
    <row r="1011" spans="1:6" ht="18.2" customHeight="1">
      <c r="A1011" s="311">
        <v>42256</v>
      </c>
      <c r="B1011" s="316" t="s">
        <v>10690</v>
      </c>
      <c r="C1011" s="313" t="s">
        <v>9723</v>
      </c>
      <c r="D1011" s="318">
        <v>3908.44</v>
      </c>
      <c r="E1011" s="312" t="s">
        <v>9779</v>
      </c>
    </row>
    <row r="1012" spans="1:6" ht="18.2" customHeight="1">
      <c r="A1012" s="311">
        <v>40400</v>
      </c>
      <c r="B1012" s="316" t="s">
        <v>10691</v>
      </c>
      <c r="C1012" s="313" t="s">
        <v>9929</v>
      </c>
      <c r="D1012" s="314">
        <v>13.92</v>
      </c>
      <c r="E1012" s="312" t="s">
        <v>9779</v>
      </c>
    </row>
    <row r="1013" spans="1:6" ht="9" customHeight="1">
      <c r="A1013" s="311">
        <v>41201</v>
      </c>
      <c r="B1013" s="312" t="s">
        <v>10692</v>
      </c>
      <c r="C1013" s="313" t="s">
        <v>9723</v>
      </c>
      <c r="D1013" s="314">
        <v>471.99</v>
      </c>
      <c r="E1013" s="315"/>
    </row>
    <row r="1014" spans="1:6" ht="9" customHeight="1">
      <c r="A1014" s="311">
        <v>41035</v>
      </c>
      <c r="B1014" s="312" t="s">
        <v>10693</v>
      </c>
      <c r="C1014" s="313" t="s">
        <v>9840</v>
      </c>
      <c r="D1014" s="314">
        <v>94.16</v>
      </c>
      <c r="E1014" s="315"/>
    </row>
    <row r="1015" spans="1:6" ht="18.2" customHeight="1">
      <c r="A1015" s="311">
        <v>41263</v>
      </c>
      <c r="B1015" s="316" t="s">
        <v>10694</v>
      </c>
      <c r="C1015" s="313" t="s">
        <v>9840</v>
      </c>
      <c r="D1015" s="314">
        <v>161.41999999999999</v>
      </c>
      <c r="E1015" s="317"/>
    </row>
    <row r="1016" spans="1:6" ht="18.2" customHeight="1">
      <c r="A1016" s="311">
        <v>41089</v>
      </c>
      <c r="B1016" s="316" t="s">
        <v>10695</v>
      </c>
      <c r="C1016" s="313" t="s">
        <v>9840</v>
      </c>
      <c r="D1016" s="314">
        <v>176.67</v>
      </c>
      <c r="E1016" s="317"/>
    </row>
    <row r="1017" spans="1:6" ht="18.2" customHeight="1">
      <c r="A1017" s="311">
        <v>41039</v>
      </c>
      <c r="B1017" s="316" t="s">
        <v>10696</v>
      </c>
      <c r="C1017" s="313" t="s">
        <v>9840</v>
      </c>
      <c r="D1017" s="314">
        <v>173.73</v>
      </c>
      <c r="E1017" s="317"/>
    </row>
    <row r="1018" spans="1:6" ht="9" customHeight="1">
      <c r="A1018" s="888" t="s">
        <v>10644</v>
      </c>
      <c r="B1018" s="888"/>
      <c r="C1018" s="888"/>
      <c r="D1018" s="888"/>
      <c r="E1018" s="888"/>
      <c r="F1018" s="888"/>
    </row>
    <row r="1019" spans="1:6" ht="9" customHeight="1">
      <c r="A1019" s="308" t="s">
        <v>9717</v>
      </c>
      <c r="B1019" s="309" t="s">
        <v>9718</v>
      </c>
      <c r="C1019" s="308" t="s">
        <v>9719</v>
      </c>
      <c r="D1019" s="310" t="s">
        <v>9720</v>
      </c>
      <c r="E1019" s="309" t="s">
        <v>9721</v>
      </c>
    </row>
    <row r="1020" spans="1:6" ht="9" customHeight="1">
      <c r="A1020" s="311">
        <v>41030</v>
      </c>
      <c r="B1020" s="312" t="s">
        <v>10697</v>
      </c>
      <c r="C1020" s="313" t="s">
        <v>9840</v>
      </c>
      <c r="D1020" s="314">
        <v>162.25</v>
      </c>
      <c r="E1020" s="315"/>
    </row>
    <row r="1021" spans="1:6" ht="9" customHeight="1">
      <c r="A1021" s="888" t="s">
        <v>10698</v>
      </c>
      <c r="B1021" s="888"/>
      <c r="C1021" s="888"/>
      <c r="D1021" s="888"/>
      <c r="E1021" s="888"/>
      <c r="F1021" s="888"/>
    </row>
    <row r="1022" spans="1:6" ht="9" customHeight="1">
      <c r="A1022" s="308" t="s">
        <v>9717</v>
      </c>
      <c r="B1022" s="309" t="s">
        <v>9718</v>
      </c>
      <c r="C1022" s="308" t="s">
        <v>9719</v>
      </c>
      <c r="D1022" s="310" t="s">
        <v>9720</v>
      </c>
      <c r="E1022" s="309" t="s">
        <v>9721</v>
      </c>
    </row>
    <row r="1023" spans="1:6" ht="9" customHeight="1">
      <c r="A1023" s="311">
        <v>42045</v>
      </c>
      <c r="B1023" s="312" t="s">
        <v>10699</v>
      </c>
      <c r="C1023" s="313" t="s">
        <v>9725</v>
      </c>
      <c r="D1023" s="314">
        <v>5.77</v>
      </c>
      <c r="E1023" s="315"/>
    </row>
    <row r="1024" spans="1:6" ht="9" customHeight="1">
      <c r="A1024" s="311">
        <v>42043</v>
      </c>
      <c r="B1024" s="312" t="s">
        <v>10700</v>
      </c>
      <c r="C1024" s="313" t="s">
        <v>10418</v>
      </c>
      <c r="D1024" s="314">
        <v>0</v>
      </c>
      <c r="E1024" s="315"/>
    </row>
    <row r="1025" spans="1:6" ht="9" customHeight="1">
      <c r="A1025" s="888" t="s">
        <v>10701</v>
      </c>
      <c r="B1025" s="888"/>
      <c r="C1025" s="888"/>
      <c r="D1025" s="888"/>
      <c r="E1025" s="888"/>
      <c r="F1025" s="888"/>
    </row>
    <row r="1026" spans="1:6" ht="9" customHeight="1">
      <c r="A1026" s="308" t="s">
        <v>9717</v>
      </c>
      <c r="B1026" s="309" t="s">
        <v>9718</v>
      </c>
      <c r="C1026" s="308" t="s">
        <v>9719</v>
      </c>
      <c r="D1026" s="310" t="s">
        <v>9720</v>
      </c>
      <c r="E1026" s="309" t="s">
        <v>9721</v>
      </c>
    </row>
    <row r="1027" spans="1:6" ht="9" customHeight="1">
      <c r="A1027" s="311">
        <v>42512</v>
      </c>
      <c r="B1027" s="312" t="s">
        <v>10702</v>
      </c>
      <c r="C1027" s="313" t="s">
        <v>9725</v>
      </c>
      <c r="D1027" s="314">
        <v>3.7</v>
      </c>
      <c r="E1027" s="315"/>
    </row>
    <row r="1028" spans="1:6" ht="9" customHeight="1">
      <c r="A1028" s="311">
        <v>42513</v>
      </c>
      <c r="B1028" s="312" t="s">
        <v>10703</v>
      </c>
      <c r="C1028" s="313" t="s">
        <v>9725</v>
      </c>
      <c r="D1028" s="314">
        <v>4.8</v>
      </c>
      <c r="E1028" s="315"/>
    </row>
    <row r="1029" spans="1:6" ht="9" customHeight="1">
      <c r="A1029" s="311">
        <v>42514</v>
      </c>
      <c r="B1029" s="312" t="s">
        <v>10704</v>
      </c>
      <c r="C1029" s="313" t="s">
        <v>9725</v>
      </c>
      <c r="D1029" s="314">
        <v>7.72</v>
      </c>
      <c r="E1029" s="315"/>
    </row>
    <row r="1030" spans="1:6" ht="9" customHeight="1">
      <c r="A1030" s="311">
        <v>43349</v>
      </c>
      <c r="B1030" s="312" t="s">
        <v>10705</v>
      </c>
      <c r="C1030" s="313" t="s">
        <v>9725</v>
      </c>
      <c r="D1030" s="314">
        <v>7.29</v>
      </c>
      <c r="E1030" s="315"/>
    </row>
    <row r="1031" spans="1:6" ht="9" customHeight="1">
      <c r="A1031" s="311">
        <v>42515</v>
      </c>
      <c r="B1031" s="312" t="s">
        <v>10706</v>
      </c>
      <c r="C1031" s="313" t="s">
        <v>9725</v>
      </c>
      <c r="D1031" s="314">
        <v>5.62</v>
      </c>
      <c r="E1031" s="315"/>
    </row>
    <row r="1032" spans="1:6" ht="9" customHeight="1">
      <c r="A1032" s="311">
        <v>42523</v>
      </c>
      <c r="B1032" s="312" t="s">
        <v>10707</v>
      </c>
      <c r="C1032" s="313" t="s">
        <v>9725</v>
      </c>
      <c r="D1032" s="314">
        <v>8.89</v>
      </c>
      <c r="E1032" s="315"/>
    </row>
    <row r="1033" spans="1:6" ht="18.2" customHeight="1">
      <c r="A1033" s="311">
        <v>42525</v>
      </c>
      <c r="B1033" s="316" t="s">
        <v>10708</v>
      </c>
      <c r="C1033" s="313" t="s">
        <v>9725</v>
      </c>
      <c r="D1033" s="314">
        <v>74.069999999999993</v>
      </c>
      <c r="E1033" s="317"/>
    </row>
    <row r="1034" spans="1:6" ht="9" customHeight="1">
      <c r="A1034" s="311">
        <v>42576</v>
      </c>
      <c r="B1034" s="312" t="s">
        <v>10709</v>
      </c>
      <c r="C1034" s="313" t="s">
        <v>9725</v>
      </c>
      <c r="D1034" s="314">
        <v>126.62</v>
      </c>
      <c r="E1034" s="315"/>
    </row>
    <row r="1035" spans="1:6" ht="9" customHeight="1">
      <c r="A1035" s="311">
        <v>42577</v>
      </c>
      <c r="B1035" s="312" t="s">
        <v>10710</v>
      </c>
      <c r="C1035" s="313" t="s">
        <v>9725</v>
      </c>
      <c r="D1035" s="314">
        <v>9.4700000000000006</v>
      </c>
      <c r="E1035" s="315"/>
    </row>
    <row r="1036" spans="1:6" ht="9" customHeight="1">
      <c r="A1036" s="311">
        <v>42578</v>
      </c>
      <c r="B1036" s="312" t="s">
        <v>10711</v>
      </c>
      <c r="C1036" s="313" t="s">
        <v>9725</v>
      </c>
      <c r="D1036" s="314">
        <v>3.73</v>
      </c>
      <c r="E1036" s="315"/>
    </row>
    <row r="1037" spans="1:6" ht="9" customHeight="1">
      <c r="A1037" s="311">
        <v>42580</v>
      </c>
      <c r="B1037" s="312" t="s">
        <v>10712</v>
      </c>
      <c r="C1037" s="313" t="s">
        <v>9725</v>
      </c>
      <c r="D1037" s="314">
        <v>5.49</v>
      </c>
      <c r="E1037" s="315"/>
    </row>
    <row r="1038" spans="1:6" ht="9" customHeight="1">
      <c r="A1038" s="311">
        <v>42582</v>
      </c>
      <c r="B1038" s="312" t="s">
        <v>10713</v>
      </c>
      <c r="C1038" s="313" t="s">
        <v>9725</v>
      </c>
      <c r="D1038" s="314">
        <v>56.93</v>
      </c>
      <c r="E1038" s="315"/>
    </row>
    <row r="1039" spans="1:6" ht="9" customHeight="1">
      <c r="A1039" s="311">
        <v>42586</v>
      </c>
      <c r="B1039" s="312" t="s">
        <v>10714</v>
      </c>
      <c r="C1039" s="313" t="s">
        <v>9725</v>
      </c>
      <c r="D1039" s="314">
        <v>64.819999999999993</v>
      </c>
      <c r="E1039" s="315"/>
    </row>
    <row r="1040" spans="1:6" ht="9" customHeight="1">
      <c r="A1040" s="311">
        <v>42587</v>
      </c>
      <c r="B1040" s="312" t="s">
        <v>10715</v>
      </c>
      <c r="C1040" s="313" t="s">
        <v>9723</v>
      </c>
      <c r="D1040" s="314">
        <v>0.89</v>
      </c>
      <c r="E1040" s="315"/>
    </row>
    <row r="1041" spans="1:6" ht="18.2" customHeight="1">
      <c r="A1041" s="311">
        <v>42590</v>
      </c>
      <c r="B1041" s="316" t="s">
        <v>10716</v>
      </c>
      <c r="C1041" s="313" t="s">
        <v>9723</v>
      </c>
      <c r="D1041" s="314">
        <v>9.6999999999999993</v>
      </c>
      <c r="E1041" s="317"/>
    </row>
    <row r="1042" spans="1:6" ht="9" customHeight="1">
      <c r="A1042" s="311">
        <v>42591</v>
      </c>
      <c r="B1042" s="312" t="s">
        <v>10717</v>
      </c>
      <c r="C1042" s="313" t="s">
        <v>9723</v>
      </c>
      <c r="D1042" s="314">
        <v>44.68</v>
      </c>
      <c r="E1042" s="315"/>
    </row>
    <row r="1043" spans="1:6" ht="9" customHeight="1">
      <c r="A1043" s="311">
        <v>42592</v>
      </c>
      <c r="B1043" s="312" t="s">
        <v>10718</v>
      </c>
      <c r="C1043" s="313" t="s">
        <v>9723</v>
      </c>
      <c r="D1043" s="314">
        <v>15.02</v>
      </c>
      <c r="E1043" s="312" t="s">
        <v>9779</v>
      </c>
    </row>
    <row r="1044" spans="1:6" ht="18.2" customHeight="1">
      <c r="A1044" s="311">
        <v>42593</v>
      </c>
      <c r="B1044" s="316" t="s">
        <v>10719</v>
      </c>
      <c r="C1044" s="313" t="s">
        <v>9725</v>
      </c>
      <c r="D1044" s="314">
        <v>29.98</v>
      </c>
      <c r="E1044" s="317"/>
    </row>
    <row r="1045" spans="1:6" ht="18.2" customHeight="1">
      <c r="A1045" s="311">
        <v>42596</v>
      </c>
      <c r="B1045" s="316" t="s">
        <v>10720</v>
      </c>
      <c r="C1045" s="313" t="s">
        <v>9725</v>
      </c>
      <c r="D1045" s="314">
        <v>5.82</v>
      </c>
      <c r="E1045" s="317"/>
    </row>
    <row r="1046" spans="1:6" ht="9" customHeight="1">
      <c r="A1046" s="888" t="s">
        <v>10721</v>
      </c>
      <c r="B1046" s="888"/>
      <c r="C1046" s="888"/>
      <c r="D1046" s="888"/>
      <c r="E1046" s="888"/>
      <c r="F1046" s="888"/>
    </row>
    <row r="1047" spans="1:6" ht="9" customHeight="1">
      <c r="A1047" s="308" t="s">
        <v>9717</v>
      </c>
      <c r="B1047" s="309" t="s">
        <v>9718</v>
      </c>
      <c r="C1047" s="308" t="s">
        <v>9719</v>
      </c>
      <c r="D1047" s="310" t="s">
        <v>9720</v>
      </c>
      <c r="E1047" s="309" t="s">
        <v>9721</v>
      </c>
    </row>
    <row r="1048" spans="1:6" ht="9" customHeight="1">
      <c r="A1048" s="311">
        <v>42483</v>
      </c>
      <c r="B1048" s="312" t="s">
        <v>10722</v>
      </c>
      <c r="C1048" s="313" t="s">
        <v>9725</v>
      </c>
      <c r="D1048" s="314">
        <v>102.67</v>
      </c>
      <c r="E1048" s="315"/>
    </row>
    <row r="1049" spans="1:6" ht="9" customHeight="1">
      <c r="A1049" s="311">
        <v>42695</v>
      </c>
      <c r="B1049" s="312" t="s">
        <v>10723</v>
      </c>
      <c r="C1049" s="313" t="s">
        <v>9725</v>
      </c>
      <c r="D1049" s="314">
        <v>121.46</v>
      </c>
      <c r="E1049" s="315"/>
    </row>
    <row r="1050" spans="1:6" ht="18.2" customHeight="1">
      <c r="A1050" s="311">
        <v>42481</v>
      </c>
      <c r="B1050" s="316" t="s">
        <v>10724</v>
      </c>
      <c r="C1050" s="313" t="s">
        <v>9725</v>
      </c>
      <c r="D1050" s="314">
        <v>73.290000000000006</v>
      </c>
      <c r="E1050" s="317"/>
    </row>
    <row r="1051" spans="1:6" ht="9" customHeight="1">
      <c r="A1051" s="311">
        <v>42496</v>
      </c>
      <c r="B1051" s="312" t="s">
        <v>10725</v>
      </c>
      <c r="C1051" s="313" t="s">
        <v>9723</v>
      </c>
      <c r="D1051" s="314">
        <v>3.83</v>
      </c>
      <c r="E1051" s="315"/>
    </row>
    <row r="1052" spans="1:6" ht="18.2" customHeight="1">
      <c r="A1052" s="311">
        <v>41133</v>
      </c>
      <c r="B1052" s="316" t="s">
        <v>10726</v>
      </c>
      <c r="C1052" s="313" t="s">
        <v>9723</v>
      </c>
      <c r="D1052" s="314">
        <v>12.35</v>
      </c>
      <c r="E1052" s="317"/>
    </row>
    <row r="1053" spans="1:6" ht="18.2" customHeight="1">
      <c r="A1053" s="311">
        <v>42479</v>
      </c>
      <c r="B1053" s="316" t="s">
        <v>10727</v>
      </c>
      <c r="C1053" s="313" t="s">
        <v>9723</v>
      </c>
      <c r="D1053" s="314">
        <v>8.6199999999999992</v>
      </c>
      <c r="E1053" s="317"/>
    </row>
    <row r="1054" spans="1:6" ht="18.2" customHeight="1">
      <c r="A1054" s="311">
        <v>43333</v>
      </c>
      <c r="B1054" s="316" t="s">
        <v>10728</v>
      </c>
      <c r="C1054" s="313" t="s">
        <v>9723</v>
      </c>
      <c r="D1054" s="314">
        <v>1.1499999999999999</v>
      </c>
      <c r="E1054" s="317"/>
    </row>
    <row r="1055" spans="1:6" ht="18.2" customHeight="1">
      <c r="A1055" s="311">
        <v>42484</v>
      </c>
      <c r="B1055" s="316" t="s">
        <v>10729</v>
      </c>
      <c r="C1055" s="313" t="s">
        <v>9723</v>
      </c>
      <c r="D1055" s="314">
        <v>6.71</v>
      </c>
      <c r="E1055" s="312" t="s">
        <v>9779</v>
      </c>
    </row>
    <row r="1056" spans="1:6" ht="18.2" customHeight="1">
      <c r="A1056" s="311">
        <v>42497</v>
      </c>
      <c r="B1056" s="316" t="s">
        <v>10730</v>
      </c>
      <c r="C1056" s="313" t="s">
        <v>9723</v>
      </c>
      <c r="D1056" s="314">
        <v>13.36</v>
      </c>
      <c r="E1056" s="312" t="s">
        <v>9779</v>
      </c>
    </row>
    <row r="1057" spans="1:6" ht="18.2" customHeight="1">
      <c r="A1057" s="311">
        <v>42493</v>
      </c>
      <c r="B1057" s="316" t="s">
        <v>10731</v>
      </c>
      <c r="C1057" s="313" t="s">
        <v>9723</v>
      </c>
      <c r="D1057" s="314">
        <v>76.45</v>
      </c>
      <c r="E1057" s="312" t="s">
        <v>9779</v>
      </c>
    </row>
    <row r="1058" spans="1:6" ht="18.2" customHeight="1">
      <c r="A1058" s="311">
        <v>42494</v>
      </c>
      <c r="B1058" s="316" t="s">
        <v>10732</v>
      </c>
      <c r="C1058" s="313" t="s">
        <v>9805</v>
      </c>
      <c r="D1058" s="314">
        <v>406.22</v>
      </c>
      <c r="E1058" s="312" t="s">
        <v>9779</v>
      </c>
    </row>
    <row r="1059" spans="1:6" ht="18.2" customHeight="1">
      <c r="A1059" s="311">
        <v>42498</v>
      </c>
      <c r="B1059" s="316" t="s">
        <v>10733</v>
      </c>
      <c r="C1059" s="313" t="s">
        <v>9723</v>
      </c>
      <c r="D1059" s="314">
        <v>78.760000000000005</v>
      </c>
      <c r="E1059" s="312" t="s">
        <v>9779</v>
      </c>
    </row>
    <row r="1060" spans="1:6" ht="18.2" customHeight="1">
      <c r="A1060" s="311">
        <v>42499</v>
      </c>
      <c r="B1060" s="316" t="s">
        <v>10734</v>
      </c>
      <c r="C1060" s="313" t="s">
        <v>9723</v>
      </c>
      <c r="D1060" s="314">
        <v>93.38</v>
      </c>
      <c r="E1060" s="312" t="s">
        <v>9779</v>
      </c>
    </row>
    <row r="1061" spans="1:6" ht="18.2" customHeight="1">
      <c r="A1061" s="311">
        <v>42500</v>
      </c>
      <c r="B1061" s="316" t="s">
        <v>10735</v>
      </c>
      <c r="C1061" s="313" t="s">
        <v>9723</v>
      </c>
      <c r="D1061" s="314">
        <v>94.11</v>
      </c>
      <c r="E1061" s="312" t="s">
        <v>9779</v>
      </c>
    </row>
    <row r="1062" spans="1:6" ht="18.2" customHeight="1">
      <c r="A1062" s="311">
        <v>42501</v>
      </c>
      <c r="B1062" s="316" t="s">
        <v>10736</v>
      </c>
      <c r="C1062" s="313" t="s">
        <v>9723</v>
      </c>
      <c r="D1062" s="314">
        <v>107.34</v>
      </c>
      <c r="E1062" s="312" t="s">
        <v>9779</v>
      </c>
    </row>
    <row r="1063" spans="1:6" ht="18.2" customHeight="1">
      <c r="A1063" s="311">
        <v>42502</v>
      </c>
      <c r="B1063" s="316" t="s">
        <v>10737</v>
      </c>
      <c r="C1063" s="313" t="s">
        <v>9723</v>
      </c>
      <c r="D1063" s="314">
        <v>105.28</v>
      </c>
      <c r="E1063" s="312" t="s">
        <v>9779</v>
      </c>
    </row>
    <row r="1064" spans="1:6" ht="9" customHeight="1">
      <c r="A1064" s="888" t="s">
        <v>10721</v>
      </c>
      <c r="B1064" s="888"/>
      <c r="C1064" s="888"/>
      <c r="D1064" s="888"/>
      <c r="E1064" s="888"/>
      <c r="F1064" s="888"/>
    </row>
    <row r="1065" spans="1:6" ht="9" customHeight="1">
      <c r="A1065" s="308" t="s">
        <v>9717</v>
      </c>
      <c r="B1065" s="309" t="s">
        <v>9718</v>
      </c>
      <c r="C1065" s="308" t="s">
        <v>9719</v>
      </c>
      <c r="D1065" s="310" t="s">
        <v>9720</v>
      </c>
      <c r="E1065" s="309" t="s">
        <v>9721</v>
      </c>
    </row>
    <row r="1066" spans="1:6" ht="18.2" customHeight="1">
      <c r="A1066" s="311">
        <v>42503</v>
      </c>
      <c r="B1066" s="316" t="s">
        <v>10738</v>
      </c>
      <c r="C1066" s="313" t="s">
        <v>9723</v>
      </c>
      <c r="D1066" s="314">
        <v>107.03</v>
      </c>
      <c r="E1066" s="312" t="s">
        <v>9779</v>
      </c>
    </row>
    <row r="1067" spans="1:6" ht="18.2" customHeight="1">
      <c r="A1067" s="311">
        <v>43334</v>
      </c>
      <c r="B1067" s="316" t="s">
        <v>10739</v>
      </c>
      <c r="C1067" s="313" t="s">
        <v>9723</v>
      </c>
      <c r="D1067" s="314">
        <v>0.95</v>
      </c>
      <c r="E1067" s="317"/>
    </row>
    <row r="1068" spans="1:6" ht="18.2" customHeight="1">
      <c r="A1068" s="311">
        <v>42485</v>
      </c>
      <c r="B1068" s="316" t="s">
        <v>10740</v>
      </c>
      <c r="C1068" s="313" t="s">
        <v>9723</v>
      </c>
      <c r="D1068" s="314">
        <v>2.19</v>
      </c>
      <c r="E1068" s="312" t="s">
        <v>9779</v>
      </c>
    </row>
    <row r="1069" spans="1:6" ht="9" customHeight="1">
      <c r="A1069" s="311">
        <v>42495</v>
      </c>
      <c r="B1069" s="312" t="s">
        <v>10741</v>
      </c>
      <c r="C1069" s="313" t="s">
        <v>9723</v>
      </c>
      <c r="D1069" s="314">
        <v>1.19</v>
      </c>
      <c r="E1069" s="315"/>
    </row>
    <row r="1070" spans="1:6" ht="9" customHeight="1">
      <c r="A1070" s="311">
        <v>42507</v>
      </c>
      <c r="B1070" s="312" t="s">
        <v>10742</v>
      </c>
      <c r="C1070" s="313" t="s">
        <v>9840</v>
      </c>
      <c r="D1070" s="314">
        <v>24.15</v>
      </c>
      <c r="E1070" s="315"/>
    </row>
    <row r="1071" spans="1:6" ht="9" customHeight="1">
      <c r="A1071" s="311">
        <v>42505</v>
      </c>
      <c r="B1071" s="312" t="s">
        <v>10743</v>
      </c>
      <c r="C1071" s="313" t="s">
        <v>9723</v>
      </c>
      <c r="D1071" s="314">
        <v>19.57</v>
      </c>
      <c r="E1071" s="315"/>
    </row>
    <row r="1072" spans="1:6" ht="9" customHeight="1">
      <c r="A1072" s="311">
        <v>42504</v>
      </c>
      <c r="B1072" s="312" t="s">
        <v>10744</v>
      </c>
      <c r="C1072" s="313" t="s">
        <v>9723</v>
      </c>
      <c r="D1072" s="314">
        <v>46.34</v>
      </c>
      <c r="E1072" s="312" t="s">
        <v>9779</v>
      </c>
    </row>
    <row r="1073" spans="1:6" ht="9" customHeight="1">
      <c r="A1073" s="311">
        <v>42506</v>
      </c>
      <c r="B1073" s="312" t="s">
        <v>10745</v>
      </c>
      <c r="C1073" s="313" t="s">
        <v>9723</v>
      </c>
      <c r="D1073" s="314">
        <v>47.67</v>
      </c>
      <c r="E1073" s="312" t="s">
        <v>9779</v>
      </c>
    </row>
    <row r="1074" spans="1:6" ht="9" customHeight="1">
      <c r="A1074" s="311">
        <v>42482</v>
      </c>
      <c r="B1074" s="312" t="s">
        <v>10746</v>
      </c>
      <c r="C1074" s="313" t="s">
        <v>9725</v>
      </c>
      <c r="D1074" s="314">
        <v>96.98</v>
      </c>
      <c r="E1074" s="312" t="s">
        <v>9779</v>
      </c>
    </row>
    <row r="1075" spans="1:6" ht="9" customHeight="1">
      <c r="A1075" s="311">
        <v>42702</v>
      </c>
      <c r="B1075" s="312" t="s">
        <v>10747</v>
      </c>
      <c r="C1075" s="313" t="s">
        <v>9725</v>
      </c>
      <c r="D1075" s="314">
        <v>121.46</v>
      </c>
      <c r="E1075" s="315"/>
    </row>
    <row r="1076" spans="1:6" ht="18.2" customHeight="1">
      <c r="A1076" s="311">
        <v>42480</v>
      </c>
      <c r="B1076" s="316" t="s">
        <v>10748</v>
      </c>
      <c r="C1076" s="313" t="s">
        <v>9725</v>
      </c>
      <c r="D1076" s="314">
        <v>73.290000000000006</v>
      </c>
      <c r="E1076" s="312" t="s">
        <v>9779</v>
      </c>
    </row>
    <row r="1077" spans="1:6" ht="18.2" customHeight="1">
      <c r="A1077" s="311">
        <v>42489</v>
      </c>
      <c r="B1077" s="316" t="s">
        <v>10749</v>
      </c>
      <c r="C1077" s="313" t="s">
        <v>9723</v>
      </c>
      <c r="D1077" s="314">
        <v>12.54</v>
      </c>
      <c r="E1077" s="312" t="s">
        <v>9779</v>
      </c>
    </row>
    <row r="1078" spans="1:6" ht="18.2" customHeight="1">
      <c r="A1078" s="311">
        <v>42487</v>
      </c>
      <c r="B1078" s="316" t="s">
        <v>10750</v>
      </c>
      <c r="C1078" s="313" t="s">
        <v>9723</v>
      </c>
      <c r="D1078" s="314">
        <v>19.88</v>
      </c>
      <c r="E1078" s="312" t="s">
        <v>9779</v>
      </c>
    </row>
    <row r="1079" spans="1:6" ht="18.2" customHeight="1">
      <c r="A1079" s="311">
        <v>42847</v>
      </c>
      <c r="B1079" s="316" t="s">
        <v>10751</v>
      </c>
      <c r="C1079" s="313" t="s">
        <v>9723</v>
      </c>
      <c r="D1079" s="314">
        <v>21.12</v>
      </c>
      <c r="E1079" s="312" t="s">
        <v>9779</v>
      </c>
    </row>
    <row r="1080" spans="1:6" ht="18.2" customHeight="1">
      <c r="A1080" s="311">
        <v>42486</v>
      </c>
      <c r="B1080" s="316" t="s">
        <v>10752</v>
      </c>
      <c r="C1080" s="313" t="s">
        <v>9723</v>
      </c>
      <c r="D1080" s="314">
        <v>12.1</v>
      </c>
      <c r="E1080" s="312" t="s">
        <v>9779</v>
      </c>
    </row>
    <row r="1081" spans="1:6" ht="18.2" customHeight="1">
      <c r="A1081" s="311">
        <v>42488</v>
      </c>
      <c r="B1081" s="316" t="s">
        <v>10753</v>
      </c>
      <c r="C1081" s="313" t="s">
        <v>9723</v>
      </c>
      <c r="D1081" s="314">
        <v>8.84</v>
      </c>
      <c r="E1081" s="312" t="s">
        <v>9779</v>
      </c>
    </row>
    <row r="1082" spans="1:6" ht="9" customHeight="1">
      <c r="A1082" s="888" t="s">
        <v>10754</v>
      </c>
      <c r="B1082" s="888"/>
      <c r="C1082" s="888"/>
      <c r="D1082" s="888"/>
      <c r="E1082" s="888"/>
      <c r="F1082" s="888"/>
    </row>
    <row r="1083" spans="1:6" ht="9" customHeight="1">
      <c r="A1083" s="308" t="s">
        <v>9717</v>
      </c>
      <c r="B1083" s="309" t="s">
        <v>9718</v>
      </c>
      <c r="C1083" s="308" t="s">
        <v>9719</v>
      </c>
      <c r="D1083" s="310" t="s">
        <v>9720</v>
      </c>
      <c r="E1083" s="309" t="s">
        <v>9721</v>
      </c>
    </row>
    <row r="1084" spans="1:6" ht="18.2" customHeight="1">
      <c r="A1084" s="311">
        <v>42601</v>
      </c>
      <c r="B1084" s="316" t="s">
        <v>10755</v>
      </c>
      <c r="C1084" s="313" t="s">
        <v>9723</v>
      </c>
      <c r="D1084" s="314">
        <v>51.03</v>
      </c>
      <c r="E1084" s="312" t="s">
        <v>9779</v>
      </c>
    </row>
    <row r="1085" spans="1:6" ht="9" customHeight="1">
      <c r="A1085" s="311">
        <v>43602</v>
      </c>
      <c r="B1085" s="312" t="s">
        <v>10756</v>
      </c>
      <c r="C1085" s="313" t="s">
        <v>9723</v>
      </c>
      <c r="D1085" s="314">
        <v>77.86</v>
      </c>
      <c r="E1085" s="312" t="s">
        <v>9779</v>
      </c>
    </row>
    <row r="1086" spans="1:6" ht="18.2" customHeight="1">
      <c r="A1086" s="311">
        <v>42602</v>
      </c>
      <c r="B1086" s="316" t="s">
        <v>10757</v>
      </c>
      <c r="C1086" s="313" t="s">
        <v>9723</v>
      </c>
      <c r="D1086" s="314">
        <v>85.38</v>
      </c>
      <c r="E1086" s="312" t="s">
        <v>9779</v>
      </c>
    </row>
    <row r="1087" spans="1:6" ht="18.2" customHeight="1">
      <c r="A1087" s="311">
        <v>42603</v>
      </c>
      <c r="B1087" s="316" t="s">
        <v>10758</v>
      </c>
      <c r="C1087" s="313" t="s">
        <v>9723</v>
      </c>
      <c r="D1087" s="314">
        <v>65.77</v>
      </c>
      <c r="E1087" s="312" t="s">
        <v>9779</v>
      </c>
    </row>
    <row r="1088" spans="1:6" ht="9" customHeight="1">
      <c r="A1088" s="311">
        <v>42604</v>
      </c>
      <c r="B1088" s="312" t="s">
        <v>10759</v>
      </c>
      <c r="C1088" s="313" t="s">
        <v>9725</v>
      </c>
      <c r="D1088" s="314">
        <v>249.79</v>
      </c>
      <c r="E1088" s="312" t="s">
        <v>9779</v>
      </c>
    </row>
    <row r="1089" spans="1:5" ht="18.2" customHeight="1">
      <c r="A1089" s="311">
        <v>42605</v>
      </c>
      <c r="B1089" s="316" t="s">
        <v>10760</v>
      </c>
      <c r="C1089" s="313" t="s">
        <v>9725</v>
      </c>
      <c r="D1089" s="314">
        <v>350.29</v>
      </c>
      <c r="E1089" s="312" t="s">
        <v>9779</v>
      </c>
    </row>
    <row r="1090" spans="1:5" ht="18.2" customHeight="1">
      <c r="A1090" s="311">
        <v>42606</v>
      </c>
      <c r="B1090" s="316" t="s">
        <v>10761</v>
      </c>
      <c r="C1090" s="313" t="s">
        <v>9725</v>
      </c>
      <c r="D1090" s="314">
        <v>28.15</v>
      </c>
      <c r="E1090" s="317"/>
    </row>
    <row r="1091" spans="1:5" ht="9" customHeight="1">
      <c r="A1091" s="311">
        <v>42607</v>
      </c>
      <c r="B1091" s="312" t="s">
        <v>10762</v>
      </c>
      <c r="C1091" s="313" t="s">
        <v>9723</v>
      </c>
      <c r="D1091" s="314">
        <v>105.4</v>
      </c>
      <c r="E1091" s="315"/>
    </row>
    <row r="1092" spans="1:5" ht="9" customHeight="1">
      <c r="A1092" s="311">
        <v>42608</v>
      </c>
      <c r="B1092" s="312" t="s">
        <v>10763</v>
      </c>
      <c r="C1092" s="313" t="s">
        <v>9723</v>
      </c>
      <c r="D1092" s="314">
        <v>24.21</v>
      </c>
      <c r="E1092" s="315"/>
    </row>
    <row r="1093" spans="1:5" ht="9" customHeight="1">
      <c r="A1093" s="311">
        <v>42609</v>
      </c>
      <c r="B1093" s="312" t="s">
        <v>10764</v>
      </c>
      <c r="C1093" s="313" t="s">
        <v>9725</v>
      </c>
      <c r="D1093" s="314">
        <v>51.73</v>
      </c>
      <c r="E1093" s="315"/>
    </row>
    <row r="1094" spans="1:5" ht="9" customHeight="1">
      <c r="A1094" s="311">
        <v>42611</v>
      </c>
      <c r="B1094" s="312" t="s">
        <v>10765</v>
      </c>
      <c r="C1094" s="313" t="s">
        <v>9725</v>
      </c>
      <c r="D1094" s="314">
        <v>465.31</v>
      </c>
      <c r="E1094" s="312" t="s">
        <v>9779</v>
      </c>
    </row>
    <row r="1095" spans="1:5" ht="9" customHeight="1">
      <c r="A1095" s="311">
        <v>42612</v>
      </c>
      <c r="B1095" s="312" t="s">
        <v>10766</v>
      </c>
      <c r="C1095" s="313" t="s">
        <v>9725</v>
      </c>
      <c r="D1095" s="314">
        <v>793.76</v>
      </c>
      <c r="E1095" s="312" t="s">
        <v>9779</v>
      </c>
    </row>
    <row r="1096" spans="1:5" ht="9" customHeight="1">
      <c r="A1096" s="311">
        <v>42613</v>
      </c>
      <c r="B1096" s="312" t="s">
        <v>10767</v>
      </c>
      <c r="C1096" s="313" t="s">
        <v>9725</v>
      </c>
      <c r="D1096" s="314">
        <v>480.07</v>
      </c>
      <c r="E1096" s="312" t="s">
        <v>9779</v>
      </c>
    </row>
    <row r="1097" spans="1:5" ht="9" customHeight="1">
      <c r="A1097" s="311">
        <v>42615</v>
      </c>
      <c r="B1097" s="312" t="s">
        <v>10768</v>
      </c>
      <c r="C1097" s="313" t="s">
        <v>9840</v>
      </c>
      <c r="D1097" s="314">
        <v>244.41</v>
      </c>
      <c r="E1097" s="312" t="s">
        <v>9779</v>
      </c>
    </row>
    <row r="1098" spans="1:5" ht="9" customHeight="1">
      <c r="A1098" s="311">
        <v>41173</v>
      </c>
      <c r="B1098" s="312" t="s">
        <v>10769</v>
      </c>
      <c r="C1098" s="313" t="s">
        <v>9840</v>
      </c>
      <c r="D1098" s="314">
        <v>17.62</v>
      </c>
      <c r="E1098" s="312" t="s">
        <v>9779</v>
      </c>
    </row>
    <row r="1099" spans="1:5" ht="9" customHeight="1">
      <c r="A1099" s="311">
        <v>41174</v>
      </c>
      <c r="B1099" s="312" t="s">
        <v>10770</v>
      </c>
      <c r="C1099" s="313" t="s">
        <v>9840</v>
      </c>
      <c r="D1099" s="314">
        <v>18.78</v>
      </c>
      <c r="E1099" s="312" t="s">
        <v>9779</v>
      </c>
    </row>
    <row r="1100" spans="1:5" ht="9" customHeight="1">
      <c r="A1100" s="311">
        <v>41175</v>
      </c>
      <c r="B1100" s="312" t="s">
        <v>10771</v>
      </c>
      <c r="C1100" s="313" t="s">
        <v>9840</v>
      </c>
      <c r="D1100" s="314">
        <v>23.42</v>
      </c>
      <c r="E1100" s="312" t="s">
        <v>9779</v>
      </c>
    </row>
    <row r="1101" spans="1:5" ht="9" customHeight="1">
      <c r="A1101" s="311">
        <v>41176</v>
      </c>
      <c r="B1101" s="312" t="s">
        <v>10772</v>
      </c>
      <c r="C1101" s="313" t="s">
        <v>9840</v>
      </c>
      <c r="D1101" s="314">
        <v>35.020000000000003</v>
      </c>
      <c r="E1101" s="312" t="s">
        <v>9779</v>
      </c>
    </row>
    <row r="1102" spans="1:5" ht="9" customHeight="1">
      <c r="A1102" s="311">
        <v>42635</v>
      </c>
      <c r="B1102" s="312" t="s">
        <v>10773</v>
      </c>
      <c r="C1102" s="313" t="s">
        <v>9739</v>
      </c>
      <c r="D1102" s="318">
        <v>13077.85</v>
      </c>
      <c r="E1102" s="315"/>
    </row>
    <row r="1103" spans="1:5" ht="9" customHeight="1">
      <c r="A1103" s="311">
        <v>40628</v>
      </c>
      <c r="B1103" s="312" t="s">
        <v>10774</v>
      </c>
      <c r="C1103" s="313" t="s">
        <v>9739</v>
      </c>
      <c r="D1103" s="318">
        <v>26105.68</v>
      </c>
      <c r="E1103" s="315"/>
    </row>
    <row r="1104" spans="1:5" ht="9" customHeight="1">
      <c r="A1104" s="311">
        <v>40619</v>
      </c>
      <c r="B1104" s="312" t="s">
        <v>10775</v>
      </c>
      <c r="C1104" s="313" t="s">
        <v>9739</v>
      </c>
      <c r="D1104" s="318">
        <v>24275.91</v>
      </c>
      <c r="E1104" s="315"/>
    </row>
    <row r="1105" spans="1:6" ht="9" customHeight="1">
      <c r="A1105" s="311">
        <v>41087</v>
      </c>
      <c r="B1105" s="312" t="s">
        <v>10776</v>
      </c>
      <c r="C1105" s="313" t="s">
        <v>9739</v>
      </c>
      <c r="D1105" s="318">
        <v>1276.42</v>
      </c>
      <c r="E1105" s="315"/>
    </row>
    <row r="1106" spans="1:6" ht="18.2" customHeight="1">
      <c r="A1106" s="311">
        <v>42676</v>
      </c>
      <c r="B1106" s="316" t="s">
        <v>10777</v>
      </c>
      <c r="C1106" s="313" t="s">
        <v>9840</v>
      </c>
      <c r="D1106" s="318">
        <v>11829.69</v>
      </c>
      <c r="E1106" s="312" t="s">
        <v>9779</v>
      </c>
    </row>
    <row r="1107" spans="1:6" ht="18.2" customHeight="1">
      <c r="A1107" s="311">
        <v>42677</v>
      </c>
      <c r="B1107" s="316" t="s">
        <v>10778</v>
      </c>
      <c r="C1107" s="313" t="s">
        <v>9840</v>
      </c>
      <c r="D1107" s="318">
        <v>8232.9599999999991</v>
      </c>
      <c r="E1107" s="312" t="s">
        <v>9779</v>
      </c>
    </row>
    <row r="1108" spans="1:6" ht="9" customHeight="1">
      <c r="A1108" s="311">
        <v>42678</v>
      </c>
      <c r="B1108" s="312" t="s">
        <v>10779</v>
      </c>
      <c r="C1108" s="313" t="s">
        <v>9723</v>
      </c>
      <c r="D1108" s="314">
        <v>6.19</v>
      </c>
      <c r="E1108" s="315"/>
    </row>
    <row r="1109" spans="1:6" ht="18.2" customHeight="1">
      <c r="A1109" s="311">
        <v>41159</v>
      </c>
      <c r="B1109" s="316" t="s">
        <v>10780</v>
      </c>
      <c r="C1109" s="313" t="s">
        <v>9739</v>
      </c>
      <c r="D1109" s="318">
        <v>2946.19</v>
      </c>
      <c r="E1109" s="317"/>
    </row>
    <row r="1110" spans="1:6" ht="18.2" customHeight="1">
      <c r="A1110" s="311">
        <v>41144</v>
      </c>
      <c r="B1110" s="316" t="s">
        <v>10781</v>
      </c>
      <c r="C1110" s="313" t="s">
        <v>9739</v>
      </c>
      <c r="D1110" s="318">
        <v>2168.19</v>
      </c>
      <c r="E1110" s="317"/>
    </row>
    <row r="1111" spans="1:6" ht="9" customHeight="1">
      <c r="A1111" s="311">
        <v>41158</v>
      </c>
      <c r="B1111" s="312" t="s">
        <v>10782</v>
      </c>
      <c r="C1111" s="313" t="s">
        <v>9739</v>
      </c>
      <c r="D1111" s="318">
        <v>2527.56</v>
      </c>
      <c r="E1111" s="315"/>
    </row>
    <row r="1112" spans="1:6" ht="9" customHeight="1">
      <c r="A1112" s="311">
        <v>41160</v>
      </c>
      <c r="B1112" s="312" t="s">
        <v>10783</v>
      </c>
      <c r="C1112" s="313" t="s">
        <v>9739</v>
      </c>
      <c r="D1112" s="318">
        <v>3748.38</v>
      </c>
      <c r="E1112" s="315"/>
    </row>
    <row r="1113" spans="1:6" ht="9" customHeight="1">
      <c r="A1113" s="888" t="s">
        <v>10754</v>
      </c>
      <c r="B1113" s="888"/>
      <c r="C1113" s="888"/>
      <c r="D1113" s="888"/>
      <c r="E1113" s="888"/>
      <c r="F1113" s="888"/>
    </row>
    <row r="1114" spans="1:6" ht="9" customHeight="1">
      <c r="A1114" s="308" t="s">
        <v>9717</v>
      </c>
      <c r="B1114" s="309" t="s">
        <v>9718</v>
      </c>
      <c r="C1114" s="308" t="s">
        <v>9719</v>
      </c>
      <c r="D1114" s="310" t="s">
        <v>9720</v>
      </c>
      <c r="E1114" s="309" t="s">
        <v>9721</v>
      </c>
    </row>
    <row r="1115" spans="1:6" ht="18.2" customHeight="1">
      <c r="A1115" s="311">
        <v>41101</v>
      </c>
      <c r="B1115" s="316" t="s">
        <v>10784</v>
      </c>
      <c r="C1115" s="313" t="s">
        <v>9739</v>
      </c>
      <c r="D1115" s="318">
        <v>1821.21</v>
      </c>
      <c r="E1115" s="317"/>
    </row>
    <row r="1116" spans="1:6" ht="9" customHeight="1">
      <c r="A1116" s="311">
        <v>42679</v>
      </c>
      <c r="B1116" s="312" t="s">
        <v>10785</v>
      </c>
      <c r="C1116" s="313" t="s">
        <v>9739</v>
      </c>
      <c r="D1116" s="318">
        <v>4052.48</v>
      </c>
      <c r="E1116" s="315"/>
    </row>
    <row r="1117" spans="1:6" ht="9" customHeight="1">
      <c r="A1117" s="311">
        <v>42680</v>
      </c>
      <c r="B1117" s="312" t="s">
        <v>10786</v>
      </c>
      <c r="C1117" s="313" t="s">
        <v>9739</v>
      </c>
      <c r="D1117" s="318">
        <v>4375.55</v>
      </c>
      <c r="E1117" s="315"/>
    </row>
    <row r="1118" spans="1:6" ht="9" customHeight="1">
      <c r="A1118" s="311">
        <v>42681</v>
      </c>
      <c r="B1118" s="312" t="s">
        <v>10787</v>
      </c>
      <c r="C1118" s="313" t="s">
        <v>9739</v>
      </c>
      <c r="D1118" s="318">
        <v>5374.7</v>
      </c>
      <c r="E1118" s="315"/>
    </row>
    <row r="1119" spans="1:6" ht="9" customHeight="1">
      <c r="A1119" s="311">
        <v>42682</v>
      </c>
      <c r="B1119" s="312" t="s">
        <v>10788</v>
      </c>
      <c r="C1119" s="313" t="s">
        <v>9739</v>
      </c>
      <c r="D1119" s="318">
        <v>2054.16</v>
      </c>
      <c r="E1119" s="312" t="s">
        <v>9779</v>
      </c>
    </row>
    <row r="1120" spans="1:6" ht="9" customHeight="1">
      <c r="A1120" s="311">
        <v>41334</v>
      </c>
      <c r="B1120" s="312" t="s">
        <v>10789</v>
      </c>
      <c r="C1120" s="313" t="s">
        <v>9739</v>
      </c>
      <c r="D1120" s="318">
        <v>2587.5100000000002</v>
      </c>
      <c r="E1120" s="312" t="s">
        <v>9779</v>
      </c>
    </row>
    <row r="1121" spans="1:5" ht="9" customHeight="1">
      <c r="A1121" s="311">
        <v>42683</v>
      </c>
      <c r="B1121" s="312" t="s">
        <v>10790</v>
      </c>
      <c r="C1121" s="313" t="s">
        <v>9739</v>
      </c>
      <c r="D1121" s="318">
        <v>2036.29</v>
      </c>
      <c r="E1121" s="312" t="s">
        <v>9779</v>
      </c>
    </row>
    <row r="1122" spans="1:5" ht="9" customHeight="1">
      <c r="A1122" s="311">
        <v>42684</v>
      </c>
      <c r="B1122" s="312" t="s">
        <v>10791</v>
      </c>
      <c r="C1122" s="313" t="s">
        <v>9739</v>
      </c>
      <c r="D1122" s="318">
        <v>3161.49</v>
      </c>
      <c r="E1122" s="312" t="s">
        <v>9779</v>
      </c>
    </row>
    <row r="1123" spans="1:5" ht="9" customHeight="1">
      <c r="A1123" s="311">
        <v>42685</v>
      </c>
      <c r="B1123" s="312" t="s">
        <v>10792</v>
      </c>
      <c r="C1123" s="313" t="s">
        <v>9739</v>
      </c>
      <c r="D1123" s="318">
        <v>3927.87</v>
      </c>
      <c r="E1123" s="312" t="s">
        <v>9779</v>
      </c>
    </row>
    <row r="1124" spans="1:5" ht="9" customHeight="1">
      <c r="A1124" s="311">
        <v>42686</v>
      </c>
      <c r="B1124" s="312" t="s">
        <v>10793</v>
      </c>
      <c r="C1124" s="313" t="s">
        <v>9739</v>
      </c>
      <c r="D1124" s="318">
        <v>4664.99</v>
      </c>
      <c r="E1124" s="312" t="s">
        <v>9779</v>
      </c>
    </row>
    <row r="1125" spans="1:5" ht="18.2" customHeight="1">
      <c r="A1125" s="311">
        <v>41162</v>
      </c>
      <c r="B1125" s="316" t="s">
        <v>10794</v>
      </c>
      <c r="C1125" s="313" t="s">
        <v>9739</v>
      </c>
      <c r="D1125" s="318">
        <v>1913.54</v>
      </c>
      <c r="E1125" s="317"/>
    </row>
    <row r="1126" spans="1:5" ht="9" customHeight="1">
      <c r="A1126" s="311">
        <v>41163</v>
      </c>
      <c r="B1126" s="312" t="s">
        <v>10795</v>
      </c>
      <c r="C1126" s="313" t="s">
        <v>9739</v>
      </c>
      <c r="D1126" s="318">
        <v>2289.13</v>
      </c>
      <c r="E1126" s="315"/>
    </row>
    <row r="1127" spans="1:5" ht="9" customHeight="1">
      <c r="A1127" s="311">
        <v>41164</v>
      </c>
      <c r="B1127" s="312" t="s">
        <v>10796</v>
      </c>
      <c r="C1127" s="313" t="s">
        <v>9739</v>
      </c>
      <c r="D1127" s="318">
        <v>2787.23</v>
      </c>
      <c r="E1127" s="315"/>
    </row>
    <row r="1128" spans="1:5" ht="9" customHeight="1">
      <c r="A1128" s="311">
        <v>41165</v>
      </c>
      <c r="B1128" s="312" t="s">
        <v>10797</v>
      </c>
      <c r="C1128" s="313" t="s">
        <v>9739</v>
      </c>
      <c r="D1128" s="318">
        <v>3110.41</v>
      </c>
      <c r="E1128" s="315"/>
    </row>
    <row r="1129" spans="1:5" ht="9" customHeight="1">
      <c r="A1129" s="311">
        <v>41166</v>
      </c>
      <c r="B1129" s="312" t="s">
        <v>10798</v>
      </c>
      <c r="C1129" s="313" t="s">
        <v>9739</v>
      </c>
      <c r="D1129" s="318">
        <v>3810.02</v>
      </c>
      <c r="E1129" s="315"/>
    </row>
    <row r="1130" spans="1:5" ht="9" customHeight="1">
      <c r="A1130" s="311">
        <v>42687</v>
      </c>
      <c r="B1130" s="312" t="s">
        <v>10799</v>
      </c>
      <c r="C1130" s="313" t="s">
        <v>9739</v>
      </c>
      <c r="D1130" s="318">
        <v>1345.07</v>
      </c>
      <c r="E1130" s="315"/>
    </row>
    <row r="1131" spans="1:5" ht="9" customHeight="1">
      <c r="A1131" s="311">
        <v>42688</v>
      </c>
      <c r="B1131" s="312" t="s">
        <v>10800</v>
      </c>
      <c r="C1131" s="313" t="s">
        <v>9739</v>
      </c>
      <c r="D1131" s="318">
        <v>1701.13</v>
      </c>
      <c r="E1131" s="315"/>
    </row>
    <row r="1132" spans="1:5" ht="9" customHeight="1">
      <c r="A1132" s="311">
        <v>42689</v>
      </c>
      <c r="B1132" s="312" t="s">
        <v>10801</v>
      </c>
      <c r="C1132" s="313" t="s">
        <v>9739</v>
      </c>
      <c r="D1132" s="318">
        <v>2139.8200000000002</v>
      </c>
      <c r="E1132" s="315"/>
    </row>
    <row r="1133" spans="1:5" ht="9" customHeight="1">
      <c r="A1133" s="311">
        <v>42690</v>
      </c>
      <c r="B1133" s="312" t="s">
        <v>10802</v>
      </c>
      <c r="C1133" s="313" t="s">
        <v>9739</v>
      </c>
      <c r="D1133" s="318">
        <v>3409.95</v>
      </c>
      <c r="E1133" s="315"/>
    </row>
    <row r="1134" spans="1:5" ht="9" customHeight="1">
      <c r="A1134" s="311">
        <v>42691</v>
      </c>
      <c r="B1134" s="312" t="s">
        <v>10803</v>
      </c>
      <c r="C1134" s="313" t="s">
        <v>9739</v>
      </c>
      <c r="D1134" s="318">
        <v>7678.63</v>
      </c>
      <c r="E1134" s="312" t="s">
        <v>9779</v>
      </c>
    </row>
    <row r="1135" spans="1:5" ht="9" customHeight="1">
      <c r="A1135" s="311">
        <v>42693</v>
      </c>
      <c r="B1135" s="312" t="s">
        <v>10804</v>
      </c>
      <c r="C1135" s="313" t="s">
        <v>9840</v>
      </c>
      <c r="D1135" s="318">
        <v>3508.6</v>
      </c>
      <c r="E1135" s="315"/>
    </row>
    <row r="1136" spans="1:5" ht="9" customHeight="1">
      <c r="A1136" s="311">
        <v>42692</v>
      </c>
      <c r="B1136" s="312" t="s">
        <v>10805</v>
      </c>
      <c r="C1136" s="313" t="s">
        <v>9739</v>
      </c>
      <c r="D1136" s="314">
        <v>591.96</v>
      </c>
      <c r="E1136" s="315"/>
    </row>
    <row r="1137" spans="1:5" ht="9" customHeight="1">
      <c r="A1137" s="311">
        <v>41085</v>
      </c>
      <c r="B1137" s="312" t="s">
        <v>10806</v>
      </c>
      <c r="C1137" s="313" t="s">
        <v>9739</v>
      </c>
      <c r="D1137" s="318">
        <v>1381.09</v>
      </c>
      <c r="E1137" s="315"/>
    </row>
    <row r="1138" spans="1:5" ht="9" customHeight="1">
      <c r="A1138" s="311">
        <v>42694</v>
      </c>
      <c r="B1138" s="312" t="s">
        <v>10807</v>
      </c>
      <c r="C1138" s="313" t="s">
        <v>9739</v>
      </c>
      <c r="D1138" s="314">
        <v>689.47</v>
      </c>
      <c r="E1138" s="312" t="s">
        <v>9779</v>
      </c>
    </row>
    <row r="1139" spans="1:5" ht="9" customHeight="1">
      <c r="A1139" s="311">
        <v>41241</v>
      </c>
      <c r="B1139" s="312" t="s">
        <v>10808</v>
      </c>
      <c r="C1139" s="313" t="s">
        <v>9739</v>
      </c>
      <c r="D1139" s="318">
        <v>1424.67</v>
      </c>
      <c r="E1139" s="312" t="s">
        <v>9779</v>
      </c>
    </row>
    <row r="1140" spans="1:5" ht="9" customHeight="1">
      <c r="A1140" s="311">
        <v>42697</v>
      </c>
      <c r="B1140" s="312" t="s">
        <v>10809</v>
      </c>
      <c r="C1140" s="313" t="s">
        <v>9840</v>
      </c>
      <c r="D1140" s="314">
        <v>659.82</v>
      </c>
      <c r="E1140" s="312" t="s">
        <v>9779</v>
      </c>
    </row>
    <row r="1141" spans="1:5" ht="18.2" customHeight="1">
      <c r="A1141" s="311">
        <v>42698</v>
      </c>
      <c r="B1141" s="316" t="s">
        <v>10810</v>
      </c>
      <c r="C1141" s="313" t="s">
        <v>9840</v>
      </c>
      <c r="D1141" s="314">
        <v>191.42</v>
      </c>
      <c r="E1141" s="312" t="s">
        <v>9779</v>
      </c>
    </row>
    <row r="1142" spans="1:5" ht="9" customHeight="1">
      <c r="A1142" s="311">
        <v>42699</v>
      </c>
      <c r="B1142" s="312" t="s">
        <v>10811</v>
      </c>
      <c r="C1142" s="313" t="s">
        <v>9840</v>
      </c>
      <c r="D1142" s="314">
        <v>249.27</v>
      </c>
      <c r="E1142" s="315"/>
    </row>
    <row r="1143" spans="1:5" ht="9" customHeight="1">
      <c r="A1143" s="311">
        <v>42700</v>
      </c>
      <c r="B1143" s="312" t="s">
        <v>10812</v>
      </c>
      <c r="C1143" s="313" t="s">
        <v>9840</v>
      </c>
      <c r="D1143" s="314">
        <v>175.28</v>
      </c>
      <c r="E1143" s="312" t="s">
        <v>9779</v>
      </c>
    </row>
    <row r="1144" spans="1:5" ht="9" customHeight="1">
      <c r="A1144" s="311">
        <v>42701</v>
      </c>
      <c r="B1144" s="312" t="s">
        <v>10813</v>
      </c>
      <c r="C1144" s="313" t="s">
        <v>9723</v>
      </c>
      <c r="D1144" s="314">
        <v>38.369999999999997</v>
      </c>
      <c r="E1144" s="315"/>
    </row>
    <row r="1145" spans="1:5" ht="18.2" customHeight="1">
      <c r="A1145" s="311">
        <v>42703</v>
      </c>
      <c r="B1145" s="316" t="s">
        <v>10814</v>
      </c>
      <c r="C1145" s="313" t="s">
        <v>9723</v>
      </c>
      <c r="D1145" s="314">
        <v>90.67</v>
      </c>
      <c r="E1145" s="317"/>
    </row>
    <row r="1146" spans="1:5" ht="9" customHeight="1">
      <c r="A1146" s="311">
        <v>42704</v>
      </c>
      <c r="B1146" s="312" t="s">
        <v>10815</v>
      </c>
      <c r="C1146" s="313" t="s">
        <v>9723</v>
      </c>
      <c r="D1146" s="314">
        <v>6.05</v>
      </c>
      <c r="E1146" s="315"/>
    </row>
    <row r="1147" spans="1:5" ht="9" customHeight="1">
      <c r="A1147" s="311">
        <v>42705</v>
      </c>
      <c r="B1147" s="312" t="s">
        <v>10816</v>
      </c>
      <c r="C1147" s="313" t="s">
        <v>9723</v>
      </c>
      <c r="D1147" s="314">
        <v>10.039999999999999</v>
      </c>
      <c r="E1147" s="315"/>
    </row>
    <row r="1148" spans="1:5" ht="18.2" customHeight="1">
      <c r="A1148" s="311">
        <v>42706</v>
      </c>
      <c r="B1148" s="316" t="s">
        <v>10817</v>
      </c>
      <c r="C1148" s="313" t="s">
        <v>9725</v>
      </c>
      <c r="D1148" s="314">
        <v>5.47</v>
      </c>
      <c r="E1148" s="317"/>
    </row>
    <row r="1149" spans="1:5" ht="18.2" customHeight="1">
      <c r="A1149" s="311">
        <v>42707</v>
      </c>
      <c r="B1149" s="316" t="s">
        <v>10818</v>
      </c>
      <c r="C1149" s="313" t="s">
        <v>9725</v>
      </c>
      <c r="D1149" s="314">
        <v>83.88</v>
      </c>
      <c r="E1149" s="312" t="s">
        <v>9779</v>
      </c>
    </row>
    <row r="1150" spans="1:5" ht="18.2" customHeight="1">
      <c r="A1150" s="311">
        <v>42708</v>
      </c>
      <c r="B1150" s="316" t="s">
        <v>10819</v>
      </c>
      <c r="C1150" s="313" t="s">
        <v>9725</v>
      </c>
      <c r="D1150" s="314">
        <v>90.84</v>
      </c>
      <c r="E1150" s="312" t="s">
        <v>9779</v>
      </c>
    </row>
    <row r="1151" spans="1:5" ht="18.2" customHeight="1">
      <c r="A1151" s="311">
        <v>42709</v>
      </c>
      <c r="B1151" s="316" t="s">
        <v>10820</v>
      </c>
      <c r="C1151" s="313" t="s">
        <v>9725</v>
      </c>
      <c r="D1151" s="314">
        <v>92.34</v>
      </c>
      <c r="E1151" s="312" t="s">
        <v>9779</v>
      </c>
    </row>
    <row r="1152" spans="1:5" ht="18.2" customHeight="1">
      <c r="A1152" s="311">
        <v>42710</v>
      </c>
      <c r="B1152" s="316" t="s">
        <v>10821</v>
      </c>
      <c r="C1152" s="313" t="s">
        <v>9725</v>
      </c>
      <c r="D1152" s="314">
        <v>95.13</v>
      </c>
      <c r="E1152" s="312" t="s">
        <v>9779</v>
      </c>
    </row>
    <row r="1153" spans="1:6" ht="18.2" customHeight="1">
      <c r="A1153" s="311">
        <v>42711</v>
      </c>
      <c r="B1153" s="316" t="s">
        <v>10822</v>
      </c>
      <c r="C1153" s="313" t="s">
        <v>9840</v>
      </c>
      <c r="D1153" s="314">
        <v>434.66</v>
      </c>
      <c r="E1153" s="312" t="s">
        <v>9779</v>
      </c>
    </row>
    <row r="1154" spans="1:6" ht="18.2" customHeight="1">
      <c r="A1154" s="311">
        <v>42712</v>
      </c>
      <c r="B1154" s="316" t="s">
        <v>10823</v>
      </c>
      <c r="C1154" s="313" t="s">
        <v>9725</v>
      </c>
      <c r="D1154" s="314">
        <v>913.98</v>
      </c>
      <c r="E1154" s="317"/>
    </row>
    <row r="1155" spans="1:6" ht="9" customHeight="1">
      <c r="A1155" s="311">
        <v>42714</v>
      </c>
      <c r="B1155" s="312" t="s">
        <v>10824</v>
      </c>
      <c r="C1155" s="313" t="s">
        <v>9725</v>
      </c>
      <c r="D1155" s="314">
        <v>467.32</v>
      </c>
      <c r="E1155" s="312" t="s">
        <v>9779</v>
      </c>
    </row>
    <row r="1156" spans="1:6" ht="9" customHeight="1">
      <c r="A1156" s="311">
        <v>42717</v>
      </c>
      <c r="B1156" s="312" t="s">
        <v>10825</v>
      </c>
      <c r="C1156" s="313" t="s">
        <v>9725</v>
      </c>
      <c r="D1156" s="314">
        <v>618.54</v>
      </c>
      <c r="E1156" s="312" t="s">
        <v>9779</v>
      </c>
    </row>
    <row r="1157" spans="1:6" ht="9" customHeight="1">
      <c r="A1157" s="311">
        <v>42716</v>
      </c>
      <c r="B1157" s="312" t="s">
        <v>10826</v>
      </c>
      <c r="C1157" s="313" t="s">
        <v>9725</v>
      </c>
      <c r="D1157" s="314">
        <v>614.34</v>
      </c>
      <c r="E1157" s="312" t="s">
        <v>9779</v>
      </c>
    </row>
    <row r="1158" spans="1:6" ht="9" customHeight="1">
      <c r="A1158" s="311">
        <v>42719</v>
      </c>
      <c r="B1158" s="312" t="s">
        <v>10827</v>
      </c>
      <c r="C1158" s="313" t="s">
        <v>9725</v>
      </c>
      <c r="D1158" s="314">
        <v>639.51</v>
      </c>
      <c r="E1158" s="312" t="s">
        <v>9779</v>
      </c>
    </row>
    <row r="1159" spans="1:6" ht="9" customHeight="1">
      <c r="A1159" s="311">
        <v>42718</v>
      </c>
      <c r="B1159" s="312" t="s">
        <v>10828</v>
      </c>
      <c r="C1159" s="313" t="s">
        <v>9725</v>
      </c>
      <c r="D1159" s="314">
        <v>634.80999999999995</v>
      </c>
      <c r="E1159" s="312" t="s">
        <v>9779</v>
      </c>
    </row>
    <row r="1160" spans="1:6" ht="18.2" customHeight="1">
      <c r="A1160" s="311">
        <v>42722</v>
      </c>
      <c r="B1160" s="316" t="s">
        <v>10829</v>
      </c>
      <c r="C1160" s="313" t="s">
        <v>9725</v>
      </c>
      <c r="D1160" s="314">
        <v>838.05</v>
      </c>
      <c r="E1160" s="312" t="s">
        <v>9779</v>
      </c>
    </row>
    <row r="1161" spans="1:6" ht="9" customHeight="1">
      <c r="A1161" s="311">
        <v>42721</v>
      </c>
      <c r="B1161" s="312" t="s">
        <v>10830</v>
      </c>
      <c r="C1161" s="313" t="s">
        <v>9725</v>
      </c>
      <c r="D1161" s="314">
        <v>658.88</v>
      </c>
      <c r="E1161" s="312" t="s">
        <v>9779</v>
      </c>
    </row>
    <row r="1162" spans="1:6" ht="9" customHeight="1">
      <c r="A1162" s="311">
        <v>42720</v>
      </c>
      <c r="B1162" s="312" t="s">
        <v>10831</v>
      </c>
      <c r="C1162" s="313" t="s">
        <v>9725</v>
      </c>
      <c r="D1162" s="314">
        <v>653.69000000000005</v>
      </c>
      <c r="E1162" s="312" t="s">
        <v>9779</v>
      </c>
    </row>
    <row r="1163" spans="1:6" ht="18.2" customHeight="1">
      <c r="A1163" s="311">
        <v>42723</v>
      </c>
      <c r="B1163" s="316" t="s">
        <v>10832</v>
      </c>
      <c r="C1163" s="313" t="s">
        <v>9725</v>
      </c>
      <c r="D1163" s="314">
        <v>807.71</v>
      </c>
      <c r="E1163" s="312" t="s">
        <v>9779</v>
      </c>
    </row>
    <row r="1164" spans="1:6" ht="9" customHeight="1">
      <c r="A1164" s="311">
        <v>42724</v>
      </c>
      <c r="B1164" s="312" t="s">
        <v>10833</v>
      </c>
      <c r="C1164" s="313" t="s">
        <v>9725</v>
      </c>
      <c r="D1164" s="318">
        <v>1194.77</v>
      </c>
      <c r="E1164" s="312" t="s">
        <v>9779</v>
      </c>
    </row>
    <row r="1165" spans="1:6" ht="9" customHeight="1">
      <c r="A1165" s="888" t="s">
        <v>10754</v>
      </c>
      <c r="B1165" s="888"/>
      <c r="C1165" s="888"/>
      <c r="D1165" s="888"/>
      <c r="E1165" s="888"/>
      <c r="F1165" s="888"/>
    </row>
    <row r="1166" spans="1:6" ht="9" customHeight="1">
      <c r="A1166" s="308" t="s">
        <v>9717</v>
      </c>
      <c r="B1166" s="309" t="s">
        <v>9718</v>
      </c>
      <c r="C1166" s="308" t="s">
        <v>9719</v>
      </c>
      <c r="D1166" s="310" t="s">
        <v>9720</v>
      </c>
      <c r="E1166" s="309" t="s">
        <v>9721</v>
      </c>
    </row>
    <row r="1167" spans="1:6" ht="18.2" customHeight="1">
      <c r="A1167" s="311">
        <v>42728</v>
      </c>
      <c r="B1167" s="316" t="s">
        <v>10834</v>
      </c>
      <c r="C1167" s="313" t="s">
        <v>9840</v>
      </c>
      <c r="D1167" s="314">
        <v>321.98</v>
      </c>
      <c r="E1167" s="312" t="s">
        <v>9779</v>
      </c>
    </row>
    <row r="1168" spans="1:6" ht="18.2" customHeight="1">
      <c r="A1168" s="311">
        <v>42729</v>
      </c>
      <c r="B1168" s="316" t="s">
        <v>10835</v>
      </c>
      <c r="C1168" s="313" t="s">
        <v>9840</v>
      </c>
      <c r="D1168" s="314">
        <v>358.95</v>
      </c>
      <c r="E1168" s="312" t="s">
        <v>9779</v>
      </c>
    </row>
    <row r="1169" spans="1:5" ht="18.2" customHeight="1">
      <c r="A1169" s="311">
        <v>42730</v>
      </c>
      <c r="B1169" s="316" t="s">
        <v>10836</v>
      </c>
      <c r="C1169" s="313" t="s">
        <v>9840</v>
      </c>
      <c r="D1169" s="314">
        <v>672.36</v>
      </c>
      <c r="E1169" s="312" t="s">
        <v>9779</v>
      </c>
    </row>
    <row r="1170" spans="1:5" ht="18.2" customHeight="1">
      <c r="A1170" s="311">
        <v>42731</v>
      </c>
      <c r="B1170" s="316" t="s">
        <v>10837</v>
      </c>
      <c r="C1170" s="313" t="s">
        <v>9840</v>
      </c>
      <c r="D1170" s="314">
        <v>701.89</v>
      </c>
      <c r="E1170" s="312" t="s">
        <v>9779</v>
      </c>
    </row>
    <row r="1171" spans="1:5" ht="18.2" customHeight="1">
      <c r="A1171" s="311">
        <v>42732</v>
      </c>
      <c r="B1171" s="316" t="s">
        <v>10838</v>
      </c>
      <c r="C1171" s="313" t="s">
        <v>9840</v>
      </c>
      <c r="D1171" s="314">
        <v>692.01</v>
      </c>
      <c r="E1171" s="312" t="s">
        <v>9779</v>
      </c>
    </row>
    <row r="1172" spans="1:5" ht="18.2" customHeight="1">
      <c r="A1172" s="311">
        <v>42733</v>
      </c>
      <c r="B1172" s="316" t="s">
        <v>10839</v>
      </c>
      <c r="C1172" s="313" t="s">
        <v>9840</v>
      </c>
      <c r="D1172" s="314">
        <v>762.37</v>
      </c>
      <c r="E1172" s="312" t="s">
        <v>9779</v>
      </c>
    </row>
    <row r="1173" spans="1:5" ht="18.2" customHeight="1">
      <c r="A1173" s="311">
        <v>42734</v>
      </c>
      <c r="B1173" s="316" t="s">
        <v>10840</v>
      </c>
      <c r="C1173" s="313" t="s">
        <v>9840</v>
      </c>
      <c r="D1173" s="314">
        <v>918.54</v>
      </c>
      <c r="E1173" s="312" t="s">
        <v>9779</v>
      </c>
    </row>
    <row r="1174" spans="1:5" ht="18.2" customHeight="1">
      <c r="A1174" s="311">
        <v>42735</v>
      </c>
      <c r="B1174" s="316" t="s">
        <v>10841</v>
      </c>
      <c r="C1174" s="313" t="s">
        <v>9840</v>
      </c>
      <c r="D1174" s="314">
        <v>869.24</v>
      </c>
      <c r="E1174" s="312" t="s">
        <v>9779</v>
      </c>
    </row>
    <row r="1175" spans="1:5" ht="18.2" customHeight="1">
      <c r="A1175" s="311">
        <v>42736</v>
      </c>
      <c r="B1175" s="316" t="s">
        <v>10842</v>
      </c>
      <c r="C1175" s="313" t="s">
        <v>9840</v>
      </c>
      <c r="D1175" s="314">
        <v>891.76</v>
      </c>
      <c r="E1175" s="312" t="s">
        <v>9779</v>
      </c>
    </row>
    <row r="1176" spans="1:5" ht="18.2" customHeight="1">
      <c r="A1176" s="311">
        <v>42737</v>
      </c>
      <c r="B1176" s="316" t="s">
        <v>10843</v>
      </c>
      <c r="C1176" s="313" t="s">
        <v>9840</v>
      </c>
      <c r="D1176" s="318">
        <v>1056.3900000000001</v>
      </c>
      <c r="E1176" s="312" t="s">
        <v>9779</v>
      </c>
    </row>
    <row r="1177" spans="1:5" ht="18.2" customHeight="1">
      <c r="A1177" s="311">
        <v>42738</v>
      </c>
      <c r="B1177" s="316" t="s">
        <v>10844</v>
      </c>
      <c r="C1177" s="313" t="s">
        <v>9840</v>
      </c>
      <c r="D1177" s="318">
        <v>1127.19</v>
      </c>
      <c r="E1177" s="312" t="s">
        <v>9779</v>
      </c>
    </row>
    <row r="1178" spans="1:5" ht="18.2" customHeight="1">
      <c r="A1178" s="311">
        <v>42739</v>
      </c>
      <c r="B1178" s="316" t="s">
        <v>10845</v>
      </c>
      <c r="C1178" s="313" t="s">
        <v>9840</v>
      </c>
      <c r="D1178" s="318">
        <v>1246.3499999999999</v>
      </c>
      <c r="E1178" s="312" t="s">
        <v>9779</v>
      </c>
    </row>
    <row r="1179" spans="1:5" ht="18.2" customHeight="1">
      <c r="A1179" s="311">
        <v>42740</v>
      </c>
      <c r="B1179" s="316" t="s">
        <v>10846</v>
      </c>
      <c r="C1179" s="313" t="s">
        <v>9840</v>
      </c>
      <c r="D1179" s="318">
        <v>1237.2</v>
      </c>
      <c r="E1179" s="312" t="s">
        <v>9779</v>
      </c>
    </row>
    <row r="1180" spans="1:5" ht="18.2" customHeight="1">
      <c r="A1180" s="311">
        <v>42741</v>
      </c>
      <c r="B1180" s="316" t="s">
        <v>10847</v>
      </c>
      <c r="C1180" s="313" t="s">
        <v>9840</v>
      </c>
      <c r="D1180" s="318">
        <v>1387.07</v>
      </c>
      <c r="E1180" s="312" t="s">
        <v>9779</v>
      </c>
    </row>
    <row r="1181" spans="1:5" ht="18.2" customHeight="1">
      <c r="A1181" s="311">
        <v>42742</v>
      </c>
      <c r="B1181" s="316" t="s">
        <v>10848</v>
      </c>
      <c r="C1181" s="313" t="s">
        <v>9840</v>
      </c>
      <c r="D1181" s="318">
        <v>1528.66</v>
      </c>
      <c r="E1181" s="312" t="s">
        <v>9779</v>
      </c>
    </row>
    <row r="1182" spans="1:5" ht="18.2" customHeight="1">
      <c r="A1182" s="311">
        <v>42743</v>
      </c>
      <c r="B1182" s="316" t="s">
        <v>10849</v>
      </c>
      <c r="C1182" s="313" t="s">
        <v>9840</v>
      </c>
      <c r="D1182" s="318">
        <v>1709</v>
      </c>
      <c r="E1182" s="312" t="s">
        <v>9779</v>
      </c>
    </row>
    <row r="1183" spans="1:5" ht="18.2" customHeight="1">
      <c r="A1183" s="311">
        <v>42744</v>
      </c>
      <c r="B1183" s="316" t="s">
        <v>10850</v>
      </c>
      <c r="C1183" s="313" t="s">
        <v>9840</v>
      </c>
      <c r="D1183" s="318">
        <v>1739.46</v>
      </c>
      <c r="E1183" s="312" t="s">
        <v>9779</v>
      </c>
    </row>
    <row r="1184" spans="1:5" ht="18.2" customHeight="1">
      <c r="A1184" s="311">
        <v>42745</v>
      </c>
      <c r="B1184" s="316" t="s">
        <v>10851</v>
      </c>
      <c r="C1184" s="313" t="s">
        <v>9840</v>
      </c>
      <c r="D1184" s="318">
        <v>1696.55</v>
      </c>
      <c r="E1184" s="312" t="s">
        <v>9779</v>
      </c>
    </row>
    <row r="1185" spans="1:5" ht="18.2" customHeight="1">
      <c r="A1185" s="311">
        <v>42746</v>
      </c>
      <c r="B1185" s="316" t="s">
        <v>10852</v>
      </c>
      <c r="C1185" s="313" t="s">
        <v>9840</v>
      </c>
      <c r="D1185" s="318">
        <v>1966.83</v>
      </c>
      <c r="E1185" s="312" t="s">
        <v>9779</v>
      </c>
    </row>
    <row r="1186" spans="1:5" ht="18.2" customHeight="1">
      <c r="A1186" s="311">
        <v>42747</v>
      </c>
      <c r="B1186" s="316" t="s">
        <v>10853</v>
      </c>
      <c r="C1186" s="313" t="s">
        <v>9840</v>
      </c>
      <c r="D1186" s="318">
        <v>2069.81</v>
      </c>
      <c r="E1186" s="312" t="s">
        <v>9779</v>
      </c>
    </row>
    <row r="1187" spans="1:5" ht="18.2" customHeight="1">
      <c r="A1187" s="311">
        <v>42748</v>
      </c>
      <c r="B1187" s="316" t="s">
        <v>10854</v>
      </c>
      <c r="C1187" s="313" t="s">
        <v>9840</v>
      </c>
      <c r="D1187" s="314">
        <v>98.9</v>
      </c>
      <c r="E1187" s="312" t="s">
        <v>9779</v>
      </c>
    </row>
    <row r="1188" spans="1:5" ht="18.2" customHeight="1">
      <c r="A1188" s="311">
        <v>42749</v>
      </c>
      <c r="B1188" s="316" t="s">
        <v>10855</v>
      </c>
      <c r="C1188" s="313" t="s">
        <v>9840</v>
      </c>
      <c r="D1188" s="314">
        <v>97.4</v>
      </c>
      <c r="E1188" s="312" t="s">
        <v>9779</v>
      </c>
    </row>
    <row r="1189" spans="1:5" ht="18.2" customHeight="1">
      <c r="A1189" s="311">
        <v>42750</v>
      </c>
      <c r="B1189" s="316" t="s">
        <v>10856</v>
      </c>
      <c r="C1189" s="313" t="s">
        <v>9840</v>
      </c>
      <c r="D1189" s="314">
        <v>123.1</v>
      </c>
      <c r="E1189" s="312" t="s">
        <v>9779</v>
      </c>
    </row>
    <row r="1190" spans="1:5" ht="18.2" customHeight="1">
      <c r="A1190" s="311">
        <v>42751</v>
      </c>
      <c r="B1190" s="316" t="s">
        <v>10857</v>
      </c>
      <c r="C1190" s="313" t="s">
        <v>9840</v>
      </c>
      <c r="D1190" s="314">
        <v>124.35</v>
      </c>
      <c r="E1190" s="312" t="s">
        <v>9779</v>
      </c>
    </row>
    <row r="1191" spans="1:5" ht="18.2" customHeight="1">
      <c r="A1191" s="311">
        <v>42752</v>
      </c>
      <c r="B1191" s="316" t="s">
        <v>10858</v>
      </c>
      <c r="C1191" s="313" t="s">
        <v>9840</v>
      </c>
      <c r="D1191" s="314">
        <v>164.94</v>
      </c>
      <c r="E1191" s="312" t="s">
        <v>9779</v>
      </c>
    </row>
    <row r="1192" spans="1:5" ht="18.2" customHeight="1">
      <c r="A1192" s="311">
        <v>42753</v>
      </c>
      <c r="B1192" s="316" t="s">
        <v>10859</v>
      </c>
      <c r="C1192" s="313" t="s">
        <v>9840</v>
      </c>
      <c r="D1192" s="314">
        <v>170.19</v>
      </c>
      <c r="E1192" s="312" t="s">
        <v>9779</v>
      </c>
    </row>
    <row r="1193" spans="1:5" ht="18.2" customHeight="1">
      <c r="A1193" s="311">
        <v>42754</v>
      </c>
      <c r="B1193" s="316" t="s">
        <v>10860</v>
      </c>
      <c r="C1193" s="313" t="s">
        <v>9840</v>
      </c>
      <c r="D1193" s="314">
        <v>253.81</v>
      </c>
      <c r="E1193" s="312" t="s">
        <v>9779</v>
      </c>
    </row>
    <row r="1194" spans="1:5" ht="18.2" customHeight="1">
      <c r="A1194" s="311">
        <v>42755</v>
      </c>
      <c r="B1194" s="316" t="s">
        <v>10861</v>
      </c>
      <c r="C1194" s="313" t="s">
        <v>9840</v>
      </c>
      <c r="D1194" s="314">
        <v>255.34</v>
      </c>
      <c r="E1194" s="312" t="s">
        <v>9779</v>
      </c>
    </row>
    <row r="1195" spans="1:5" ht="18.2" customHeight="1">
      <c r="A1195" s="311">
        <v>42756</v>
      </c>
      <c r="B1195" s="316" t="s">
        <v>10862</v>
      </c>
      <c r="C1195" s="313" t="s">
        <v>9840</v>
      </c>
      <c r="D1195" s="314">
        <v>136.37</v>
      </c>
      <c r="E1195" s="312" t="s">
        <v>9779</v>
      </c>
    </row>
    <row r="1196" spans="1:5" ht="18.2" customHeight="1">
      <c r="A1196" s="311">
        <v>42757</v>
      </c>
      <c r="B1196" s="316" t="s">
        <v>10863</v>
      </c>
      <c r="C1196" s="313" t="s">
        <v>9840</v>
      </c>
      <c r="D1196" s="314">
        <v>181.33</v>
      </c>
      <c r="E1196" s="312" t="s">
        <v>9779</v>
      </c>
    </row>
    <row r="1197" spans="1:5" ht="18.2" customHeight="1">
      <c r="A1197" s="311">
        <v>42759</v>
      </c>
      <c r="B1197" s="316" t="s">
        <v>10864</v>
      </c>
      <c r="C1197" s="313" t="s">
        <v>9840</v>
      </c>
      <c r="D1197" s="314">
        <v>189.06</v>
      </c>
      <c r="E1197" s="312" t="s">
        <v>9779</v>
      </c>
    </row>
    <row r="1198" spans="1:5" ht="18.2" customHeight="1">
      <c r="A1198" s="311">
        <v>42760</v>
      </c>
      <c r="B1198" s="316" t="s">
        <v>10865</v>
      </c>
      <c r="C1198" s="313" t="s">
        <v>9840</v>
      </c>
      <c r="D1198" s="314">
        <v>254.82</v>
      </c>
      <c r="E1198" s="312" t="s">
        <v>9779</v>
      </c>
    </row>
    <row r="1199" spans="1:5" ht="18.2" customHeight="1">
      <c r="A1199" s="311">
        <v>42761</v>
      </c>
      <c r="B1199" s="316" t="s">
        <v>10866</v>
      </c>
      <c r="C1199" s="313" t="s">
        <v>9840</v>
      </c>
      <c r="D1199" s="314">
        <v>266.07</v>
      </c>
      <c r="E1199" s="312" t="s">
        <v>9779</v>
      </c>
    </row>
    <row r="1200" spans="1:5" ht="18.2" customHeight="1">
      <c r="A1200" s="311">
        <v>42762</v>
      </c>
      <c r="B1200" s="316" t="s">
        <v>10867</v>
      </c>
      <c r="C1200" s="313" t="s">
        <v>9840</v>
      </c>
      <c r="D1200" s="314">
        <v>263.68</v>
      </c>
      <c r="E1200" s="312" t="s">
        <v>9779</v>
      </c>
    </row>
    <row r="1201" spans="1:6" ht="9" customHeight="1">
      <c r="A1201" s="888" t="s">
        <v>10754</v>
      </c>
      <c r="B1201" s="888"/>
      <c r="C1201" s="888"/>
      <c r="D1201" s="888"/>
      <c r="E1201" s="888"/>
      <c r="F1201" s="888"/>
    </row>
    <row r="1202" spans="1:6" ht="9" customHeight="1">
      <c r="A1202" s="308" t="s">
        <v>9717</v>
      </c>
      <c r="B1202" s="309" t="s">
        <v>9718</v>
      </c>
      <c r="C1202" s="308" t="s">
        <v>9719</v>
      </c>
      <c r="D1202" s="310" t="s">
        <v>9720</v>
      </c>
      <c r="E1202" s="309" t="s">
        <v>9721</v>
      </c>
    </row>
    <row r="1203" spans="1:6" ht="18.2" customHeight="1">
      <c r="A1203" s="311">
        <v>42763</v>
      </c>
      <c r="B1203" s="316" t="s">
        <v>10868</v>
      </c>
      <c r="C1203" s="313" t="s">
        <v>9840</v>
      </c>
      <c r="D1203" s="314">
        <v>282.16000000000003</v>
      </c>
      <c r="E1203" s="312" t="s">
        <v>9779</v>
      </c>
    </row>
    <row r="1204" spans="1:6" ht="18.2" customHeight="1">
      <c r="A1204" s="311">
        <v>42764</v>
      </c>
      <c r="B1204" s="316" t="s">
        <v>10869</v>
      </c>
      <c r="C1204" s="313" t="s">
        <v>9840</v>
      </c>
      <c r="D1204" s="314">
        <v>529.34</v>
      </c>
      <c r="E1204" s="312" t="s">
        <v>9779</v>
      </c>
    </row>
    <row r="1205" spans="1:6" ht="18.2" customHeight="1">
      <c r="A1205" s="311">
        <v>42765</v>
      </c>
      <c r="B1205" s="316" t="s">
        <v>10870</v>
      </c>
      <c r="C1205" s="313" t="s">
        <v>9840</v>
      </c>
      <c r="D1205" s="314">
        <v>544.1</v>
      </c>
      <c r="E1205" s="312" t="s">
        <v>9779</v>
      </c>
    </row>
    <row r="1206" spans="1:6" ht="18.2" customHeight="1">
      <c r="A1206" s="311">
        <v>42766</v>
      </c>
      <c r="B1206" s="316" t="s">
        <v>10871</v>
      </c>
      <c r="C1206" s="313" t="s">
        <v>9840</v>
      </c>
      <c r="D1206" s="314">
        <v>539.16999999999996</v>
      </c>
      <c r="E1206" s="312" t="s">
        <v>9779</v>
      </c>
    </row>
    <row r="1207" spans="1:6" ht="18.2" customHeight="1">
      <c r="A1207" s="311">
        <v>42767</v>
      </c>
      <c r="B1207" s="316" t="s">
        <v>10872</v>
      </c>
      <c r="C1207" s="313" t="s">
        <v>9840</v>
      </c>
      <c r="D1207" s="314">
        <v>574.35</v>
      </c>
      <c r="E1207" s="312" t="s">
        <v>9779</v>
      </c>
    </row>
    <row r="1208" spans="1:6" ht="18.2" customHeight="1">
      <c r="A1208" s="311">
        <v>42768</v>
      </c>
      <c r="B1208" s="316" t="s">
        <v>10873</v>
      </c>
      <c r="C1208" s="313" t="s">
        <v>9840</v>
      </c>
      <c r="D1208" s="314">
        <v>738.43</v>
      </c>
      <c r="E1208" s="312" t="s">
        <v>9779</v>
      </c>
    </row>
    <row r="1209" spans="1:6" ht="18.2" customHeight="1">
      <c r="A1209" s="311">
        <v>42769</v>
      </c>
      <c r="B1209" s="316" t="s">
        <v>10874</v>
      </c>
      <c r="C1209" s="313" t="s">
        <v>9840</v>
      </c>
      <c r="D1209" s="314">
        <v>747.08</v>
      </c>
      <c r="E1209" s="312" t="s">
        <v>9779</v>
      </c>
    </row>
    <row r="1210" spans="1:6" ht="18.2" customHeight="1">
      <c r="A1210" s="311">
        <v>42770</v>
      </c>
      <c r="B1210" s="316" t="s">
        <v>10875</v>
      </c>
      <c r="C1210" s="313" t="s">
        <v>9840</v>
      </c>
      <c r="D1210" s="314">
        <v>725.04</v>
      </c>
      <c r="E1210" s="312" t="s">
        <v>9779</v>
      </c>
    </row>
    <row r="1211" spans="1:6" ht="18.2" customHeight="1">
      <c r="A1211" s="311">
        <v>42771</v>
      </c>
      <c r="B1211" s="316" t="s">
        <v>10876</v>
      </c>
      <c r="C1211" s="313" t="s">
        <v>9840</v>
      </c>
      <c r="D1211" s="314">
        <v>807.36</v>
      </c>
      <c r="E1211" s="312" t="s">
        <v>9779</v>
      </c>
    </row>
    <row r="1212" spans="1:6" ht="18.2" customHeight="1">
      <c r="A1212" s="311">
        <v>42772</v>
      </c>
      <c r="B1212" s="316" t="s">
        <v>10877</v>
      </c>
      <c r="C1212" s="313" t="s">
        <v>9840</v>
      </c>
      <c r="D1212" s="314">
        <v>997.48</v>
      </c>
      <c r="E1212" s="312" t="s">
        <v>9779</v>
      </c>
    </row>
    <row r="1213" spans="1:6" ht="18.2" customHeight="1">
      <c r="A1213" s="311">
        <v>42773</v>
      </c>
      <c r="B1213" s="316" t="s">
        <v>10878</v>
      </c>
      <c r="C1213" s="313" t="s">
        <v>9840</v>
      </c>
      <c r="D1213" s="314">
        <v>987.02</v>
      </c>
      <c r="E1213" s="312" t="s">
        <v>9779</v>
      </c>
    </row>
    <row r="1214" spans="1:6" ht="18.2" customHeight="1">
      <c r="A1214" s="311">
        <v>42774</v>
      </c>
      <c r="B1214" s="316" t="s">
        <v>10879</v>
      </c>
      <c r="C1214" s="313" t="s">
        <v>9840</v>
      </c>
      <c r="D1214" s="314">
        <v>982.45</v>
      </c>
      <c r="E1214" s="312" t="s">
        <v>9779</v>
      </c>
    </row>
    <row r="1215" spans="1:6" ht="18.2" customHeight="1">
      <c r="A1215" s="311">
        <v>42775</v>
      </c>
      <c r="B1215" s="316" t="s">
        <v>10880</v>
      </c>
      <c r="C1215" s="313" t="s">
        <v>9840</v>
      </c>
      <c r="D1215" s="318">
        <v>1057.3900000000001</v>
      </c>
      <c r="E1215" s="312" t="s">
        <v>9779</v>
      </c>
    </row>
    <row r="1216" spans="1:6" ht="18.2" customHeight="1">
      <c r="A1216" s="311">
        <v>42776</v>
      </c>
      <c r="B1216" s="316" t="s">
        <v>10881</v>
      </c>
      <c r="C1216" s="313" t="s">
        <v>9840</v>
      </c>
      <c r="D1216" s="314">
        <v>153.97</v>
      </c>
      <c r="E1216" s="312" t="s">
        <v>9779</v>
      </c>
    </row>
    <row r="1217" spans="1:5" ht="18.2" customHeight="1">
      <c r="A1217" s="311">
        <v>42777</v>
      </c>
      <c r="B1217" s="316" t="s">
        <v>10882</v>
      </c>
      <c r="C1217" s="313" t="s">
        <v>9840</v>
      </c>
      <c r="D1217" s="314">
        <v>165.22</v>
      </c>
      <c r="E1217" s="312" t="s">
        <v>9779</v>
      </c>
    </row>
    <row r="1218" spans="1:5" ht="18.2" customHeight="1">
      <c r="A1218" s="311">
        <v>42778</v>
      </c>
      <c r="B1218" s="316" t="s">
        <v>10883</v>
      </c>
      <c r="C1218" s="313" t="s">
        <v>9840</v>
      </c>
      <c r="D1218" s="314">
        <v>162.82</v>
      </c>
      <c r="E1218" s="312" t="s">
        <v>9779</v>
      </c>
    </row>
    <row r="1219" spans="1:5" ht="18.2" customHeight="1">
      <c r="A1219" s="311">
        <v>42779</v>
      </c>
      <c r="B1219" s="316" t="s">
        <v>10884</v>
      </c>
      <c r="C1219" s="313" t="s">
        <v>9840</v>
      </c>
      <c r="D1219" s="314">
        <v>181.31</v>
      </c>
      <c r="E1219" s="312" t="s">
        <v>9779</v>
      </c>
    </row>
    <row r="1220" spans="1:5" ht="18.2" customHeight="1">
      <c r="A1220" s="311">
        <v>42780</v>
      </c>
      <c r="B1220" s="316" t="s">
        <v>10885</v>
      </c>
      <c r="C1220" s="313" t="s">
        <v>9840</v>
      </c>
      <c r="D1220" s="314">
        <v>387.04</v>
      </c>
      <c r="E1220" s="312" t="s">
        <v>9779</v>
      </c>
    </row>
    <row r="1221" spans="1:5" ht="18.2" customHeight="1">
      <c r="A1221" s="311">
        <v>42781</v>
      </c>
      <c r="B1221" s="316" t="s">
        <v>10886</v>
      </c>
      <c r="C1221" s="313" t="s">
        <v>9840</v>
      </c>
      <c r="D1221" s="314">
        <v>401.81</v>
      </c>
      <c r="E1221" s="312" t="s">
        <v>9779</v>
      </c>
    </row>
    <row r="1222" spans="1:5" ht="18.2" customHeight="1">
      <c r="A1222" s="311">
        <v>42782</v>
      </c>
      <c r="B1222" s="316" t="s">
        <v>10887</v>
      </c>
      <c r="C1222" s="313" t="s">
        <v>9840</v>
      </c>
      <c r="D1222" s="314">
        <v>396.87</v>
      </c>
      <c r="E1222" s="312" t="s">
        <v>9779</v>
      </c>
    </row>
    <row r="1223" spans="1:5" ht="18.2" customHeight="1">
      <c r="A1223" s="311">
        <v>42783</v>
      </c>
      <c r="B1223" s="316" t="s">
        <v>10888</v>
      </c>
      <c r="C1223" s="313" t="s">
        <v>9840</v>
      </c>
      <c r="D1223" s="314">
        <v>432.05</v>
      </c>
      <c r="E1223" s="312" t="s">
        <v>9779</v>
      </c>
    </row>
    <row r="1224" spans="1:5" ht="18.2" customHeight="1">
      <c r="A1224" s="311">
        <v>42784</v>
      </c>
      <c r="B1224" s="316" t="s">
        <v>10889</v>
      </c>
      <c r="C1224" s="313" t="s">
        <v>9840</v>
      </c>
      <c r="D1224" s="314">
        <v>509.12</v>
      </c>
      <c r="E1224" s="312" t="s">
        <v>9779</v>
      </c>
    </row>
    <row r="1225" spans="1:5" ht="18.2" customHeight="1">
      <c r="A1225" s="311">
        <v>42785</v>
      </c>
      <c r="B1225" s="316" t="s">
        <v>10890</v>
      </c>
      <c r="C1225" s="313" t="s">
        <v>9840</v>
      </c>
      <c r="D1225" s="314">
        <v>517.76</v>
      </c>
      <c r="E1225" s="312" t="s">
        <v>9779</v>
      </c>
    </row>
    <row r="1226" spans="1:5" ht="18.2" customHeight="1">
      <c r="A1226" s="311">
        <v>42786</v>
      </c>
      <c r="B1226" s="316" t="s">
        <v>10891</v>
      </c>
      <c r="C1226" s="313" t="s">
        <v>9840</v>
      </c>
      <c r="D1226" s="314">
        <v>495.73</v>
      </c>
      <c r="E1226" s="312" t="s">
        <v>9779</v>
      </c>
    </row>
    <row r="1227" spans="1:5" ht="18.2" customHeight="1">
      <c r="A1227" s="311">
        <v>42787</v>
      </c>
      <c r="B1227" s="316" t="s">
        <v>10892</v>
      </c>
      <c r="C1227" s="313" t="s">
        <v>9840</v>
      </c>
      <c r="D1227" s="314">
        <v>578.04</v>
      </c>
      <c r="E1227" s="312" t="s">
        <v>9779</v>
      </c>
    </row>
    <row r="1228" spans="1:5" ht="18.2" customHeight="1">
      <c r="A1228" s="311">
        <v>42788</v>
      </c>
      <c r="B1228" s="316" t="s">
        <v>10893</v>
      </c>
      <c r="C1228" s="313" t="s">
        <v>9840</v>
      </c>
      <c r="D1228" s="314">
        <v>613.44000000000005</v>
      </c>
      <c r="E1228" s="312" t="s">
        <v>9779</v>
      </c>
    </row>
    <row r="1229" spans="1:5" ht="18.2" customHeight="1">
      <c r="A1229" s="311">
        <v>42789</v>
      </c>
      <c r="B1229" s="316" t="s">
        <v>10894</v>
      </c>
      <c r="C1229" s="313" t="s">
        <v>9840</v>
      </c>
      <c r="D1229" s="314">
        <v>687.15</v>
      </c>
      <c r="E1229" s="312" t="s">
        <v>9779</v>
      </c>
    </row>
    <row r="1230" spans="1:5" ht="18.2" customHeight="1">
      <c r="A1230" s="311">
        <v>42790</v>
      </c>
      <c r="B1230" s="316" t="s">
        <v>10895</v>
      </c>
      <c r="C1230" s="313" t="s">
        <v>9840</v>
      </c>
      <c r="D1230" s="314">
        <v>676.69</v>
      </c>
      <c r="E1230" s="312" t="s">
        <v>9779</v>
      </c>
    </row>
    <row r="1231" spans="1:5" ht="18.2" customHeight="1">
      <c r="A1231" s="311">
        <v>42791</v>
      </c>
      <c r="B1231" s="316" t="s">
        <v>10896</v>
      </c>
      <c r="C1231" s="313" t="s">
        <v>9840</v>
      </c>
      <c r="D1231" s="314">
        <v>672.11</v>
      </c>
      <c r="E1231" s="312" t="s">
        <v>9779</v>
      </c>
    </row>
    <row r="1232" spans="1:5" ht="18.2" customHeight="1">
      <c r="A1232" s="311">
        <v>42792</v>
      </c>
      <c r="B1232" s="316" t="s">
        <v>10897</v>
      </c>
      <c r="C1232" s="313" t="s">
        <v>9840</v>
      </c>
      <c r="D1232" s="314">
        <v>747.05</v>
      </c>
      <c r="E1232" s="312" t="s">
        <v>9779</v>
      </c>
    </row>
    <row r="1233" spans="1:6" ht="18.2" customHeight="1">
      <c r="A1233" s="311">
        <v>42793</v>
      </c>
      <c r="B1233" s="316" t="s">
        <v>10898</v>
      </c>
      <c r="C1233" s="313" t="s">
        <v>9840</v>
      </c>
      <c r="D1233" s="314">
        <v>817.84</v>
      </c>
      <c r="E1233" s="312" t="s">
        <v>9779</v>
      </c>
    </row>
    <row r="1234" spans="1:6" ht="18.2" customHeight="1">
      <c r="A1234" s="311">
        <v>42794</v>
      </c>
      <c r="B1234" s="316" t="s">
        <v>10899</v>
      </c>
      <c r="C1234" s="313" t="s">
        <v>9840</v>
      </c>
      <c r="D1234" s="314">
        <v>904.35</v>
      </c>
      <c r="E1234" s="312" t="s">
        <v>9779</v>
      </c>
    </row>
    <row r="1235" spans="1:6" ht="18.2" customHeight="1">
      <c r="A1235" s="311">
        <v>42758</v>
      </c>
      <c r="B1235" s="316" t="s">
        <v>10900</v>
      </c>
      <c r="C1235" s="313" t="s">
        <v>9840</v>
      </c>
      <c r="D1235" s="314">
        <v>919.58</v>
      </c>
      <c r="E1235" s="312" t="s">
        <v>9779</v>
      </c>
    </row>
    <row r="1236" spans="1:6" ht="18.2" customHeight="1">
      <c r="A1236" s="311">
        <v>42795</v>
      </c>
      <c r="B1236" s="316" t="s">
        <v>10901</v>
      </c>
      <c r="C1236" s="313" t="s">
        <v>9840</v>
      </c>
      <c r="D1236" s="314">
        <v>898.12</v>
      </c>
      <c r="E1236" s="312" t="s">
        <v>9779</v>
      </c>
    </row>
    <row r="1237" spans="1:6" ht="9" customHeight="1">
      <c r="A1237" s="888" t="s">
        <v>10754</v>
      </c>
      <c r="B1237" s="888"/>
      <c r="C1237" s="888"/>
      <c r="D1237" s="888"/>
      <c r="E1237" s="888"/>
      <c r="F1237" s="888"/>
    </row>
    <row r="1238" spans="1:6" ht="9" customHeight="1">
      <c r="A1238" s="308" t="s">
        <v>9717</v>
      </c>
      <c r="B1238" s="309" t="s">
        <v>9718</v>
      </c>
      <c r="C1238" s="308" t="s">
        <v>9719</v>
      </c>
      <c r="D1238" s="310" t="s">
        <v>9720</v>
      </c>
      <c r="E1238" s="309" t="s">
        <v>9721</v>
      </c>
    </row>
    <row r="1239" spans="1:6" ht="18.2" customHeight="1">
      <c r="A1239" s="311">
        <v>42796</v>
      </c>
      <c r="B1239" s="316" t="s">
        <v>10902</v>
      </c>
      <c r="C1239" s="313" t="s">
        <v>9840</v>
      </c>
      <c r="D1239" s="318">
        <v>1033.26</v>
      </c>
      <c r="E1239" s="312" t="s">
        <v>9779</v>
      </c>
    </row>
    <row r="1240" spans="1:6" ht="18.2" customHeight="1">
      <c r="A1240" s="311">
        <v>42797</v>
      </c>
      <c r="B1240" s="316" t="s">
        <v>10903</v>
      </c>
      <c r="C1240" s="313" t="s">
        <v>9840</v>
      </c>
      <c r="D1240" s="318">
        <v>1084.75</v>
      </c>
      <c r="E1240" s="312" t="s">
        <v>9779</v>
      </c>
    </row>
    <row r="1241" spans="1:6" ht="18.2" customHeight="1">
      <c r="A1241" s="311">
        <v>42798</v>
      </c>
      <c r="B1241" s="316" t="s">
        <v>10904</v>
      </c>
      <c r="C1241" s="313" t="s">
        <v>9840</v>
      </c>
      <c r="D1241" s="314">
        <v>458.28</v>
      </c>
      <c r="E1241" s="312" t="s">
        <v>9779</v>
      </c>
    </row>
    <row r="1242" spans="1:6" ht="18.2" customHeight="1">
      <c r="A1242" s="311">
        <v>42799</v>
      </c>
      <c r="B1242" s="316" t="s">
        <v>10905</v>
      </c>
      <c r="C1242" s="313" t="s">
        <v>9840</v>
      </c>
      <c r="D1242" s="314">
        <v>492.03</v>
      </c>
      <c r="E1242" s="312" t="s">
        <v>9779</v>
      </c>
    </row>
    <row r="1243" spans="1:6" ht="18.2" customHeight="1">
      <c r="A1243" s="311">
        <v>42800</v>
      </c>
      <c r="B1243" s="316" t="s">
        <v>10906</v>
      </c>
      <c r="C1243" s="313" t="s">
        <v>9840</v>
      </c>
      <c r="D1243" s="314">
        <v>484.84</v>
      </c>
      <c r="E1243" s="312" t="s">
        <v>9779</v>
      </c>
    </row>
    <row r="1244" spans="1:6" ht="18.2" customHeight="1">
      <c r="A1244" s="311">
        <v>42801</v>
      </c>
      <c r="B1244" s="316" t="s">
        <v>10907</v>
      </c>
      <c r="C1244" s="313" t="s">
        <v>9840</v>
      </c>
      <c r="D1244" s="314">
        <v>540.29</v>
      </c>
      <c r="E1244" s="312" t="s">
        <v>9779</v>
      </c>
    </row>
    <row r="1245" spans="1:6" ht="18.2" customHeight="1">
      <c r="A1245" s="311">
        <v>42802</v>
      </c>
      <c r="B1245" s="316" t="s">
        <v>10908</v>
      </c>
      <c r="C1245" s="313" t="s">
        <v>9840</v>
      </c>
      <c r="D1245" s="314">
        <v>961.72</v>
      </c>
      <c r="E1245" s="312" t="s">
        <v>9779</v>
      </c>
    </row>
    <row r="1246" spans="1:6" ht="18.2" customHeight="1">
      <c r="A1246" s="311">
        <v>42803</v>
      </c>
      <c r="B1246" s="316" t="s">
        <v>10909</v>
      </c>
      <c r="C1246" s="313" t="s">
        <v>9840</v>
      </c>
      <c r="D1246" s="318">
        <v>1006.01</v>
      </c>
      <c r="E1246" s="312" t="s">
        <v>9779</v>
      </c>
    </row>
    <row r="1247" spans="1:6" ht="18.2" customHeight="1">
      <c r="A1247" s="311">
        <v>42804</v>
      </c>
      <c r="B1247" s="316" t="s">
        <v>10910</v>
      </c>
      <c r="C1247" s="313" t="s">
        <v>9840</v>
      </c>
      <c r="D1247" s="314">
        <v>991.2</v>
      </c>
      <c r="E1247" s="312" t="s">
        <v>9779</v>
      </c>
    </row>
    <row r="1248" spans="1:6" ht="18.2" customHeight="1">
      <c r="A1248" s="311">
        <v>42805</v>
      </c>
      <c r="B1248" s="316" t="s">
        <v>10911</v>
      </c>
      <c r="C1248" s="313" t="s">
        <v>9840</v>
      </c>
      <c r="D1248" s="318">
        <v>1096.74</v>
      </c>
      <c r="E1248" s="312" t="s">
        <v>9779</v>
      </c>
    </row>
    <row r="1249" spans="1:5" ht="18.2" customHeight="1">
      <c r="A1249" s="311">
        <v>42806</v>
      </c>
      <c r="B1249" s="316" t="s">
        <v>10912</v>
      </c>
      <c r="C1249" s="313" t="s">
        <v>9840</v>
      </c>
      <c r="D1249" s="318">
        <v>1327.95</v>
      </c>
      <c r="E1249" s="312" t="s">
        <v>9779</v>
      </c>
    </row>
    <row r="1250" spans="1:5" ht="18.2" customHeight="1">
      <c r="A1250" s="311">
        <v>42807</v>
      </c>
      <c r="B1250" s="316" t="s">
        <v>10913</v>
      </c>
      <c r="C1250" s="313" t="s">
        <v>9840</v>
      </c>
      <c r="D1250" s="318">
        <v>1353.89</v>
      </c>
      <c r="E1250" s="312" t="s">
        <v>9779</v>
      </c>
    </row>
    <row r="1251" spans="1:5" ht="18.2" customHeight="1">
      <c r="A1251" s="311">
        <v>42808</v>
      </c>
      <c r="B1251" s="316" t="s">
        <v>10914</v>
      </c>
      <c r="C1251" s="313" t="s">
        <v>9840</v>
      </c>
      <c r="D1251" s="318">
        <v>1287.78</v>
      </c>
      <c r="E1251" s="312" t="s">
        <v>9779</v>
      </c>
    </row>
    <row r="1252" spans="1:5" ht="18.2" customHeight="1">
      <c r="A1252" s="311">
        <v>42809</v>
      </c>
      <c r="B1252" s="316" t="s">
        <v>10915</v>
      </c>
      <c r="C1252" s="313" t="s">
        <v>9840</v>
      </c>
      <c r="D1252" s="318">
        <v>1534.72</v>
      </c>
      <c r="E1252" s="312" t="s">
        <v>9779</v>
      </c>
    </row>
    <row r="1253" spans="1:5" ht="18.2" customHeight="1">
      <c r="A1253" s="311">
        <v>42810</v>
      </c>
      <c r="B1253" s="316" t="s">
        <v>10916</v>
      </c>
      <c r="C1253" s="313" t="s">
        <v>9840</v>
      </c>
      <c r="D1253" s="318">
        <v>1640.93</v>
      </c>
      <c r="E1253" s="312" t="s">
        <v>9779</v>
      </c>
    </row>
    <row r="1254" spans="1:5" ht="18.2" customHeight="1">
      <c r="A1254" s="311">
        <v>42811</v>
      </c>
      <c r="B1254" s="316" t="s">
        <v>10917</v>
      </c>
      <c r="C1254" s="313" t="s">
        <v>9840</v>
      </c>
      <c r="D1254" s="318">
        <v>1862.1</v>
      </c>
      <c r="E1254" s="312" t="s">
        <v>9779</v>
      </c>
    </row>
    <row r="1255" spans="1:5" ht="18.2" customHeight="1">
      <c r="A1255" s="311">
        <v>42812</v>
      </c>
      <c r="B1255" s="316" t="s">
        <v>10918</v>
      </c>
      <c r="C1255" s="313" t="s">
        <v>9840</v>
      </c>
      <c r="D1255" s="318">
        <v>1830.72</v>
      </c>
      <c r="E1255" s="312" t="s">
        <v>9779</v>
      </c>
    </row>
    <row r="1256" spans="1:5" ht="18.2" customHeight="1">
      <c r="A1256" s="311">
        <v>42813</v>
      </c>
      <c r="B1256" s="316" t="s">
        <v>10919</v>
      </c>
      <c r="C1256" s="313" t="s">
        <v>9840</v>
      </c>
      <c r="D1256" s="318">
        <v>1816.99</v>
      </c>
      <c r="E1256" s="312" t="s">
        <v>9779</v>
      </c>
    </row>
    <row r="1257" spans="1:5" ht="18.2" customHeight="1">
      <c r="A1257" s="311">
        <v>42814</v>
      </c>
      <c r="B1257" s="316" t="s">
        <v>10920</v>
      </c>
      <c r="C1257" s="313" t="s">
        <v>9840</v>
      </c>
      <c r="D1257" s="318">
        <v>2041.81</v>
      </c>
      <c r="E1257" s="312" t="s">
        <v>9779</v>
      </c>
    </row>
    <row r="1258" spans="1:5" ht="18.2" customHeight="1">
      <c r="A1258" s="311">
        <v>42815</v>
      </c>
      <c r="B1258" s="316" t="s">
        <v>10921</v>
      </c>
      <c r="C1258" s="313" t="s">
        <v>9840</v>
      </c>
      <c r="D1258" s="318">
        <v>2254.1799999999998</v>
      </c>
      <c r="E1258" s="312" t="s">
        <v>9779</v>
      </c>
    </row>
    <row r="1259" spans="1:5" ht="18.2" customHeight="1">
      <c r="A1259" s="311">
        <v>42816</v>
      </c>
      <c r="B1259" s="316" t="s">
        <v>10922</v>
      </c>
      <c r="C1259" s="313" t="s">
        <v>9840</v>
      </c>
      <c r="D1259" s="318">
        <v>2513.66</v>
      </c>
      <c r="E1259" s="312" t="s">
        <v>9779</v>
      </c>
    </row>
    <row r="1260" spans="1:5" ht="18.2" customHeight="1">
      <c r="A1260" s="311">
        <v>42817</v>
      </c>
      <c r="B1260" s="316" t="s">
        <v>10923</v>
      </c>
      <c r="C1260" s="313" t="s">
        <v>9840</v>
      </c>
      <c r="D1260" s="318">
        <v>2559.36</v>
      </c>
      <c r="E1260" s="312" t="s">
        <v>9779</v>
      </c>
    </row>
    <row r="1261" spans="1:5" ht="18.2" customHeight="1">
      <c r="A1261" s="311">
        <v>42818</v>
      </c>
      <c r="B1261" s="316" t="s">
        <v>10924</v>
      </c>
      <c r="C1261" s="313" t="s">
        <v>9840</v>
      </c>
      <c r="D1261" s="318">
        <v>2495</v>
      </c>
      <c r="E1261" s="312" t="s">
        <v>9779</v>
      </c>
    </row>
    <row r="1262" spans="1:5" ht="18.2" customHeight="1">
      <c r="A1262" s="311">
        <v>42819</v>
      </c>
      <c r="B1262" s="316" t="s">
        <v>10925</v>
      </c>
      <c r="C1262" s="313" t="s">
        <v>9840</v>
      </c>
      <c r="D1262" s="318">
        <v>2900.41</v>
      </c>
      <c r="E1262" s="312" t="s">
        <v>9779</v>
      </c>
    </row>
    <row r="1263" spans="1:5" ht="18.2" customHeight="1">
      <c r="A1263" s="311">
        <v>42820</v>
      </c>
      <c r="B1263" s="316" t="s">
        <v>10926</v>
      </c>
      <c r="C1263" s="313" t="s">
        <v>9840</v>
      </c>
      <c r="D1263" s="318">
        <v>3054.88</v>
      </c>
      <c r="E1263" s="312" t="s">
        <v>9779</v>
      </c>
    </row>
    <row r="1264" spans="1:5" ht="9" customHeight="1">
      <c r="A1264" s="311">
        <v>41321</v>
      </c>
      <c r="B1264" s="312" t="s">
        <v>10927</v>
      </c>
      <c r="C1264" s="313" t="s">
        <v>9840</v>
      </c>
      <c r="D1264" s="318">
        <v>5149.37</v>
      </c>
      <c r="E1264" s="315"/>
    </row>
    <row r="1265" spans="1:5" ht="9" customHeight="1">
      <c r="A1265" s="311">
        <v>42821</v>
      </c>
      <c r="B1265" s="312" t="s">
        <v>10928</v>
      </c>
      <c r="C1265" s="313" t="s">
        <v>9840</v>
      </c>
      <c r="D1265" s="318">
        <v>4018.51</v>
      </c>
      <c r="E1265" s="315"/>
    </row>
    <row r="1266" spans="1:5" ht="9" customHeight="1">
      <c r="A1266" s="311">
        <v>42822</v>
      </c>
      <c r="B1266" s="312" t="s">
        <v>10929</v>
      </c>
      <c r="C1266" s="313" t="s">
        <v>9840</v>
      </c>
      <c r="D1266" s="318">
        <v>4192.7299999999996</v>
      </c>
      <c r="E1266" s="315"/>
    </row>
    <row r="1267" spans="1:5" ht="9" customHeight="1">
      <c r="A1267" s="311">
        <v>42823</v>
      </c>
      <c r="B1267" s="312" t="s">
        <v>10930</v>
      </c>
      <c r="C1267" s="313" t="s">
        <v>9840</v>
      </c>
      <c r="D1267" s="318">
        <v>5746.21</v>
      </c>
      <c r="E1267" s="315"/>
    </row>
    <row r="1268" spans="1:5" ht="9" customHeight="1">
      <c r="A1268" s="311">
        <v>42824</v>
      </c>
      <c r="B1268" s="312" t="s">
        <v>10931</v>
      </c>
      <c r="C1268" s="313" t="s">
        <v>9840</v>
      </c>
      <c r="D1268" s="318">
        <v>5771.47</v>
      </c>
      <c r="E1268" s="315"/>
    </row>
    <row r="1269" spans="1:5" ht="9" customHeight="1">
      <c r="A1269" s="311">
        <v>42825</v>
      </c>
      <c r="B1269" s="312" t="s">
        <v>10932</v>
      </c>
      <c r="C1269" s="313" t="s">
        <v>9840</v>
      </c>
      <c r="D1269" s="318">
        <v>6432.77</v>
      </c>
      <c r="E1269" s="315"/>
    </row>
    <row r="1270" spans="1:5" ht="9" customHeight="1">
      <c r="A1270" s="311">
        <v>40600</v>
      </c>
      <c r="B1270" s="312" t="s">
        <v>10933</v>
      </c>
      <c r="C1270" s="313" t="s">
        <v>9840</v>
      </c>
      <c r="D1270" s="318">
        <v>8472.48</v>
      </c>
      <c r="E1270" s="315"/>
    </row>
    <row r="1271" spans="1:5" ht="9" customHeight="1">
      <c r="A1271" s="311">
        <v>42827</v>
      </c>
      <c r="B1271" s="312" t="s">
        <v>10934</v>
      </c>
      <c r="C1271" s="313" t="s">
        <v>9840</v>
      </c>
      <c r="D1271" s="318">
        <v>9549.02</v>
      </c>
      <c r="E1271" s="315"/>
    </row>
    <row r="1272" spans="1:5" ht="9" customHeight="1">
      <c r="A1272" s="311">
        <v>42826</v>
      </c>
      <c r="B1272" s="312" t="s">
        <v>10935</v>
      </c>
      <c r="C1272" s="313" t="s">
        <v>9840</v>
      </c>
      <c r="D1272" s="318">
        <v>8240.48</v>
      </c>
      <c r="E1272" s="315"/>
    </row>
    <row r="1273" spans="1:5" ht="9" customHeight="1">
      <c r="A1273" s="311">
        <v>42828</v>
      </c>
      <c r="B1273" s="312" t="s">
        <v>10936</v>
      </c>
      <c r="C1273" s="313" t="s">
        <v>9840</v>
      </c>
      <c r="D1273" s="318">
        <v>8295.98</v>
      </c>
      <c r="E1273" s="315"/>
    </row>
    <row r="1274" spans="1:5" ht="9" customHeight="1">
      <c r="A1274" s="311">
        <v>42830</v>
      </c>
      <c r="B1274" s="312" t="s">
        <v>10937</v>
      </c>
      <c r="C1274" s="313" t="s">
        <v>9840</v>
      </c>
      <c r="D1274" s="318">
        <v>8666.93</v>
      </c>
      <c r="E1274" s="315"/>
    </row>
    <row r="1275" spans="1:5" ht="9" customHeight="1">
      <c r="A1275" s="311">
        <v>42829</v>
      </c>
      <c r="B1275" s="312" t="s">
        <v>10938</v>
      </c>
      <c r="C1275" s="313" t="s">
        <v>9840</v>
      </c>
      <c r="D1275" s="318">
        <v>7807.14</v>
      </c>
      <c r="E1275" s="315"/>
    </row>
    <row r="1276" spans="1:5" ht="9" customHeight="1">
      <c r="A1276" s="311">
        <v>42831</v>
      </c>
      <c r="B1276" s="312" t="s">
        <v>10939</v>
      </c>
      <c r="C1276" s="313" t="s">
        <v>9840</v>
      </c>
      <c r="D1276" s="318">
        <v>9411.85</v>
      </c>
      <c r="E1276" s="315"/>
    </row>
    <row r="1277" spans="1:5" ht="9" customHeight="1">
      <c r="A1277" s="311">
        <v>42832</v>
      </c>
      <c r="B1277" s="312" t="s">
        <v>10940</v>
      </c>
      <c r="C1277" s="313" t="s">
        <v>9840</v>
      </c>
      <c r="D1277" s="318">
        <v>10363.24</v>
      </c>
      <c r="E1277" s="315"/>
    </row>
    <row r="1278" spans="1:5" ht="9" customHeight="1">
      <c r="A1278" s="311">
        <v>42834</v>
      </c>
      <c r="B1278" s="312" t="s">
        <v>10941</v>
      </c>
      <c r="C1278" s="313" t="s">
        <v>9840</v>
      </c>
      <c r="D1278" s="318">
        <v>11080.62</v>
      </c>
      <c r="E1278" s="315"/>
    </row>
    <row r="1279" spans="1:5" ht="9" customHeight="1">
      <c r="A1279" s="311">
        <v>42833</v>
      </c>
      <c r="B1279" s="312" t="s">
        <v>10942</v>
      </c>
      <c r="C1279" s="313" t="s">
        <v>9840</v>
      </c>
      <c r="D1279" s="318">
        <v>10320.86</v>
      </c>
      <c r="E1279" s="315"/>
    </row>
    <row r="1280" spans="1:5" ht="9" customHeight="1">
      <c r="A1280" s="311">
        <v>42835</v>
      </c>
      <c r="B1280" s="312" t="s">
        <v>10943</v>
      </c>
      <c r="C1280" s="313" t="s">
        <v>9840</v>
      </c>
      <c r="D1280" s="318">
        <v>2442.54</v>
      </c>
      <c r="E1280" s="315"/>
    </row>
    <row r="1281" spans="1:6" ht="9" customHeight="1">
      <c r="A1281" s="888" t="s">
        <v>10754</v>
      </c>
      <c r="B1281" s="888"/>
      <c r="C1281" s="888"/>
      <c r="D1281" s="888"/>
      <c r="E1281" s="888"/>
      <c r="F1281" s="888"/>
    </row>
    <row r="1282" spans="1:6" ht="9" customHeight="1">
      <c r="A1282" s="308" t="s">
        <v>9717</v>
      </c>
      <c r="B1282" s="309" t="s">
        <v>9718</v>
      </c>
      <c r="C1282" s="308" t="s">
        <v>9719</v>
      </c>
      <c r="D1282" s="310" t="s">
        <v>9720</v>
      </c>
      <c r="E1282" s="309" t="s">
        <v>9721</v>
      </c>
    </row>
    <row r="1283" spans="1:6" ht="9" customHeight="1">
      <c r="A1283" s="311">
        <v>42836</v>
      </c>
      <c r="B1283" s="312" t="s">
        <v>10944</v>
      </c>
      <c r="C1283" s="313" t="s">
        <v>9840</v>
      </c>
      <c r="D1283" s="318">
        <v>2573.1999999999998</v>
      </c>
      <c r="E1283" s="315"/>
    </row>
    <row r="1284" spans="1:6" ht="9" customHeight="1">
      <c r="A1284" s="311">
        <v>42837</v>
      </c>
      <c r="B1284" s="312" t="s">
        <v>10945</v>
      </c>
      <c r="C1284" s="313" t="s">
        <v>9840</v>
      </c>
      <c r="D1284" s="318">
        <v>4185.42</v>
      </c>
      <c r="E1284" s="315"/>
    </row>
    <row r="1285" spans="1:6" ht="9" customHeight="1">
      <c r="A1285" s="311">
        <v>42838</v>
      </c>
      <c r="B1285" s="312" t="s">
        <v>10946</v>
      </c>
      <c r="C1285" s="313" t="s">
        <v>9840</v>
      </c>
      <c r="D1285" s="318">
        <v>3471.89</v>
      </c>
      <c r="E1285" s="315"/>
    </row>
    <row r="1286" spans="1:6" ht="9" customHeight="1">
      <c r="A1286" s="311">
        <v>42839</v>
      </c>
      <c r="B1286" s="312" t="s">
        <v>10947</v>
      </c>
      <c r="C1286" s="313" t="s">
        <v>9840</v>
      </c>
      <c r="D1286" s="318">
        <v>3880.53</v>
      </c>
      <c r="E1286" s="315"/>
    </row>
    <row r="1287" spans="1:6" ht="9" customHeight="1">
      <c r="A1287" s="311">
        <v>42840</v>
      </c>
      <c r="B1287" s="312" t="s">
        <v>10948</v>
      </c>
      <c r="C1287" s="313" t="s">
        <v>9840</v>
      </c>
      <c r="D1287" s="318">
        <v>4989.03</v>
      </c>
      <c r="E1287" s="315"/>
    </row>
    <row r="1288" spans="1:6" ht="9" customHeight="1">
      <c r="A1288" s="311">
        <v>42841</v>
      </c>
      <c r="B1288" s="312" t="s">
        <v>10949</v>
      </c>
      <c r="C1288" s="313" t="s">
        <v>9840</v>
      </c>
      <c r="D1288" s="318">
        <v>6222.61</v>
      </c>
      <c r="E1288" s="315"/>
    </row>
    <row r="1289" spans="1:6" ht="9" customHeight="1">
      <c r="A1289" s="311">
        <v>40585</v>
      </c>
      <c r="B1289" s="312" t="s">
        <v>10950</v>
      </c>
      <c r="C1289" s="313" t="s">
        <v>9840</v>
      </c>
      <c r="D1289" s="318">
        <v>5317.29</v>
      </c>
      <c r="E1289" s="315"/>
    </row>
    <row r="1290" spans="1:6" ht="9" customHeight="1">
      <c r="A1290" s="311">
        <v>42843</v>
      </c>
      <c r="B1290" s="312" t="s">
        <v>10951</v>
      </c>
      <c r="C1290" s="313" t="s">
        <v>9840</v>
      </c>
      <c r="D1290" s="318">
        <v>5355.83</v>
      </c>
      <c r="E1290" s="315"/>
    </row>
    <row r="1291" spans="1:6" ht="9" customHeight="1">
      <c r="A1291" s="311">
        <v>42844</v>
      </c>
      <c r="B1291" s="312" t="s">
        <v>10952</v>
      </c>
      <c r="C1291" s="313" t="s">
        <v>9840</v>
      </c>
      <c r="D1291" s="318">
        <v>6176.01</v>
      </c>
      <c r="E1291" s="315"/>
    </row>
    <row r="1292" spans="1:6" ht="9" customHeight="1">
      <c r="A1292" s="311">
        <v>42845</v>
      </c>
      <c r="B1292" s="312" t="s">
        <v>10953</v>
      </c>
      <c r="C1292" s="313" t="s">
        <v>9840</v>
      </c>
      <c r="D1292" s="318">
        <v>7310.23</v>
      </c>
      <c r="E1292" s="315"/>
    </row>
    <row r="1293" spans="1:6" ht="9" customHeight="1">
      <c r="A1293" s="311">
        <v>41179</v>
      </c>
      <c r="B1293" s="312" t="s">
        <v>10954</v>
      </c>
      <c r="C1293" s="313" t="s">
        <v>9840</v>
      </c>
      <c r="D1293" s="318">
        <v>6244.67</v>
      </c>
      <c r="E1293" s="315"/>
    </row>
    <row r="1294" spans="1:6" ht="9" customHeight="1">
      <c r="A1294" s="311">
        <v>42842</v>
      </c>
      <c r="B1294" s="312" t="s">
        <v>10955</v>
      </c>
      <c r="C1294" s="313" t="s">
        <v>9840</v>
      </c>
      <c r="D1294" s="318">
        <v>6722</v>
      </c>
      <c r="E1294" s="315"/>
    </row>
    <row r="1295" spans="1:6" ht="9" customHeight="1">
      <c r="A1295" s="311">
        <v>42848</v>
      </c>
      <c r="B1295" s="312" t="s">
        <v>10956</v>
      </c>
      <c r="C1295" s="313" t="s">
        <v>9840</v>
      </c>
      <c r="D1295" s="318">
        <v>7638.57</v>
      </c>
      <c r="E1295" s="315"/>
    </row>
    <row r="1296" spans="1:6" ht="9" customHeight="1">
      <c r="A1296" s="311">
        <v>42849</v>
      </c>
      <c r="B1296" s="312" t="s">
        <v>10957</v>
      </c>
      <c r="C1296" s="313" t="s">
        <v>9840</v>
      </c>
      <c r="D1296" s="318">
        <v>5613.01</v>
      </c>
      <c r="E1296" s="315"/>
    </row>
    <row r="1297" spans="1:5" ht="9" customHeight="1">
      <c r="A1297" s="311">
        <v>42850</v>
      </c>
      <c r="B1297" s="312" t="s">
        <v>10958</v>
      </c>
      <c r="C1297" s="313" t="s">
        <v>9840</v>
      </c>
      <c r="D1297" s="318">
        <v>5935.32</v>
      </c>
      <c r="E1297" s="315"/>
    </row>
    <row r="1298" spans="1:5" ht="9" customHeight="1">
      <c r="A1298" s="311">
        <v>42851</v>
      </c>
      <c r="B1298" s="312" t="s">
        <v>10959</v>
      </c>
      <c r="C1298" s="313" t="s">
        <v>9840</v>
      </c>
      <c r="D1298" s="318">
        <v>8233.26</v>
      </c>
      <c r="E1298" s="315"/>
    </row>
    <row r="1299" spans="1:5" ht="9" customHeight="1">
      <c r="A1299" s="311">
        <v>42852</v>
      </c>
      <c r="B1299" s="312" t="s">
        <v>10960</v>
      </c>
      <c r="C1299" s="313" t="s">
        <v>9840</v>
      </c>
      <c r="D1299" s="318">
        <v>8721.84</v>
      </c>
      <c r="E1299" s="315"/>
    </row>
    <row r="1300" spans="1:5" ht="9" customHeight="1">
      <c r="A1300" s="311">
        <v>42853</v>
      </c>
      <c r="B1300" s="312" t="s">
        <v>10961</v>
      </c>
      <c r="C1300" s="313" t="s">
        <v>9840</v>
      </c>
      <c r="D1300" s="318">
        <v>11896.26</v>
      </c>
      <c r="E1300" s="315"/>
    </row>
    <row r="1301" spans="1:5" ht="9" customHeight="1">
      <c r="A1301" s="311">
        <v>42854</v>
      </c>
      <c r="B1301" s="312" t="s">
        <v>10962</v>
      </c>
      <c r="C1301" s="313" t="s">
        <v>9840</v>
      </c>
      <c r="D1301" s="318">
        <v>13394.91</v>
      </c>
      <c r="E1301" s="315"/>
    </row>
    <row r="1302" spans="1:5" ht="9" customHeight="1">
      <c r="A1302" s="311">
        <v>42855</v>
      </c>
      <c r="B1302" s="312" t="s">
        <v>10963</v>
      </c>
      <c r="C1302" s="313" t="s">
        <v>9840</v>
      </c>
      <c r="D1302" s="318">
        <v>10771.31</v>
      </c>
      <c r="E1302" s="315"/>
    </row>
    <row r="1303" spans="1:5" ht="9" customHeight="1">
      <c r="A1303" s="311">
        <v>42856</v>
      </c>
      <c r="B1303" s="312" t="s">
        <v>10964</v>
      </c>
      <c r="C1303" s="313" t="s">
        <v>9840</v>
      </c>
      <c r="D1303" s="318">
        <v>11996.36</v>
      </c>
      <c r="E1303" s="315"/>
    </row>
    <row r="1304" spans="1:5" ht="9" customHeight="1">
      <c r="A1304" s="311">
        <v>42858</v>
      </c>
      <c r="B1304" s="312" t="s">
        <v>10965</v>
      </c>
      <c r="C1304" s="313" t="s">
        <v>9840</v>
      </c>
      <c r="D1304" s="318">
        <v>13309.18</v>
      </c>
      <c r="E1304" s="315"/>
    </row>
    <row r="1305" spans="1:5" ht="9" customHeight="1">
      <c r="A1305" s="311">
        <v>42857</v>
      </c>
      <c r="B1305" s="312" t="s">
        <v>10966</v>
      </c>
      <c r="C1305" s="313" t="s">
        <v>9840</v>
      </c>
      <c r="D1305" s="318">
        <v>13309.18</v>
      </c>
      <c r="E1305" s="315"/>
    </row>
    <row r="1306" spans="1:5" ht="9" customHeight="1">
      <c r="A1306" s="311">
        <v>42859</v>
      </c>
      <c r="B1306" s="312" t="s">
        <v>10967</v>
      </c>
      <c r="C1306" s="313" t="s">
        <v>9840</v>
      </c>
      <c r="D1306" s="318">
        <v>14984.51</v>
      </c>
      <c r="E1306" s="315"/>
    </row>
    <row r="1307" spans="1:5" ht="9" customHeight="1">
      <c r="A1307" s="311">
        <v>42860</v>
      </c>
      <c r="B1307" s="312" t="s">
        <v>10968</v>
      </c>
      <c r="C1307" s="313" t="s">
        <v>9840</v>
      </c>
      <c r="D1307" s="318">
        <v>14315.28</v>
      </c>
      <c r="E1307" s="315"/>
    </row>
    <row r="1308" spans="1:5" ht="9" customHeight="1">
      <c r="A1308" s="311">
        <v>42861</v>
      </c>
      <c r="B1308" s="312" t="s">
        <v>10969</v>
      </c>
      <c r="C1308" s="313" t="s">
        <v>9840</v>
      </c>
      <c r="D1308" s="318">
        <v>15941.01</v>
      </c>
      <c r="E1308" s="315"/>
    </row>
    <row r="1309" spans="1:5" ht="9" customHeight="1">
      <c r="A1309" s="311">
        <v>42862</v>
      </c>
      <c r="B1309" s="312" t="s">
        <v>10970</v>
      </c>
      <c r="C1309" s="313" t="s">
        <v>9725</v>
      </c>
      <c r="D1309" s="314">
        <v>15.52</v>
      </c>
      <c r="E1309" s="315"/>
    </row>
    <row r="1310" spans="1:5" ht="9" customHeight="1">
      <c r="A1310" s="311">
        <v>42863</v>
      </c>
      <c r="B1310" s="312" t="s">
        <v>10971</v>
      </c>
      <c r="C1310" s="313" t="s">
        <v>9725</v>
      </c>
      <c r="D1310" s="314">
        <v>31.07</v>
      </c>
      <c r="E1310" s="315"/>
    </row>
    <row r="1311" spans="1:5" ht="9" customHeight="1">
      <c r="A1311" s="311">
        <v>42864</v>
      </c>
      <c r="B1311" s="312" t="s">
        <v>10972</v>
      </c>
      <c r="C1311" s="313" t="s">
        <v>9725</v>
      </c>
      <c r="D1311" s="314">
        <v>146.04</v>
      </c>
      <c r="E1311" s="315"/>
    </row>
    <row r="1312" spans="1:5" ht="18.2" customHeight="1">
      <c r="A1312" s="311">
        <v>42865</v>
      </c>
      <c r="B1312" s="316" t="s">
        <v>10973</v>
      </c>
      <c r="C1312" s="313" t="s">
        <v>9840</v>
      </c>
      <c r="D1312" s="314">
        <v>22.2</v>
      </c>
      <c r="E1312" s="317"/>
    </row>
    <row r="1313" spans="1:5" ht="18.2" customHeight="1">
      <c r="A1313" s="311">
        <v>42866</v>
      </c>
      <c r="B1313" s="316" t="s">
        <v>10974</v>
      </c>
      <c r="C1313" s="313" t="s">
        <v>9739</v>
      </c>
      <c r="D1313" s="314">
        <v>43.14</v>
      </c>
      <c r="E1313" s="317"/>
    </row>
    <row r="1314" spans="1:5" ht="9" customHeight="1">
      <c r="A1314" s="311">
        <v>42867</v>
      </c>
      <c r="B1314" s="312" t="s">
        <v>10975</v>
      </c>
      <c r="C1314" s="313" t="s">
        <v>9725</v>
      </c>
      <c r="D1314" s="314">
        <v>199.42</v>
      </c>
      <c r="E1314" s="315"/>
    </row>
    <row r="1315" spans="1:5" ht="9" customHeight="1">
      <c r="A1315" s="311">
        <v>42868</v>
      </c>
      <c r="B1315" s="312" t="s">
        <v>10976</v>
      </c>
      <c r="C1315" s="313" t="s">
        <v>9725</v>
      </c>
      <c r="D1315" s="314">
        <v>294.32</v>
      </c>
      <c r="E1315" s="315"/>
    </row>
    <row r="1316" spans="1:5" ht="9" customHeight="1">
      <c r="A1316" s="311">
        <v>42869</v>
      </c>
      <c r="B1316" s="312" t="s">
        <v>10977</v>
      </c>
      <c r="C1316" s="313" t="s">
        <v>9725</v>
      </c>
      <c r="D1316" s="314">
        <v>259.68</v>
      </c>
      <c r="E1316" s="315"/>
    </row>
    <row r="1317" spans="1:5" ht="9" customHeight="1">
      <c r="A1317" s="311">
        <v>42870</v>
      </c>
      <c r="B1317" s="312" t="s">
        <v>10978</v>
      </c>
      <c r="C1317" s="313" t="s">
        <v>9725</v>
      </c>
      <c r="D1317" s="314">
        <v>187.71</v>
      </c>
      <c r="E1317" s="315"/>
    </row>
    <row r="1318" spans="1:5" ht="9" customHeight="1">
      <c r="A1318" s="311">
        <v>42880</v>
      </c>
      <c r="B1318" s="312" t="s">
        <v>10979</v>
      </c>
      <c r="C1318" s="313" t="s">
        <v>9739</v>
      </c>
      <c r="D1318" s="314">
        <v>678.69</v>
      </c>
      <c r="E1318" s="315"/>
    </row>
    <row r="1319" spans="1:5" ht="9" customHeight="1">
      <c r="A1319" s="311">
        <v>42883</v>
      </c>
      <c r="B1319" s="312" t="s">
        <v>10980</v>
      </c>
      <c r="C1319" s="313" t="s">
        <v>9840</v>
      </c>
      <c r="D1319" s="314">
        <v>39.14</v>
      </c>
      <c r="E1319" s="312" t="s">
        <v>9779</v>
      </c>
    </row>
    <row r="1320" spans="1:5" ht="18.2" customHeight="1">
      <c r="A1320" s="311">
        <v>42899</v>
      </c>
      <c r="B1320" s="316" t="s">
        <v>10981</v>
      </c>
      <c r="C1320" s="313" t="s">
        <v>9840</v>
      </c>
      <c r="D1320" s="314">
        <v>56.27</v>
      </c>
      <c r="E1320" s="312" t="s">
        <v>9779</v>
      </c>
    </row>
    <row r="1321" spans="1:5" ht="9" customHeight="1">
      <c r="A1321" s="311">
        <v>42901</v>
      </c>
      <c r="B1321" s="312" t="s">
        <v>10982</v>
      </c>
      <c r="C1321" s="313" t="s">
        <v>9840</v>
      </c>
      <c r="D1321" s="314">
        <v>31.68</v>
      </c>
      <c r="E1321" s="315"/>
    </row>
    <row r="1322" spans="1:5" ht="9" customHeight="1">
      <c r="A1322" s="311">
        <v>42900</v>
      </c>
      <c r="B1322" s="312" t="s">
        <v>10983</v>
      </c>
      <c r="C1322" s="313" t="s">
        <v>9840</v>
      </c>
      <c r="D1322" s="314">
        <v>23.19</v>
      </c>
      <c r="E1322" s="315"/>
    </row>
    <row r="1323" spans="1:5" ht="9" customHeight="1">
      <c r="A1323" s="311">
        <v>41185</v>
      </c>
      <c r="B1323" s="312" t="s">
        <v>10984</v>
      </c>
      <c r="C1323" s="313" t="s">
        <v>9840</v>
      </c>
      <c r="D1323" s="314">
        <v>5.27</v>
      </c>
      <c r="E1323" s="312" t="s">
        <v>9779</v>
      </c>
    </row>
    <row r="1324" spans="1:5" ht="18.2" customHeight="1">
      <c r="A1324" s="311">
        <v>42903</v>
      </c>
      <c r="B1324" s="316" t="s">
        <v>10985</v>
      </c>
      <c r="C1324" s="313" t="s">
        <v>9840</v>
      </c>
      <c r="D1324" s="314">
        <v>115.35</v>
      </c>
      <c r="E1324" s="312" t="s">
        <v>9779</v>
      </c>
    </row>
    <row r="1325" spans="1:5" ht="18.2" customHeight="1">
      <c r="A1325" s="311">
        <v>42904</v>
      </c>
      <c r="B1325" s="316" t="s">
        <v>10986</v>
      </c>
      <c r="C1325" s="313" t="s">
        <v>9840</v>
      </c>
      <c r="D1325" s="314">
        <v>85.95</v>
      </c>
      <c r="E1325" s="312" t="s">
        <v>9779</v>
      </c>
    </row>
    <row r="1326" spans="1:5" ht="18.2" customHeight="1">
      <c r="A1326" s="311">
        <v>42902</v>
      </c>
      <c r="B1326" s="316" t="s">
        <v>10987</v>
      </c>
      <c r="C1326" s="313" t="s">
        <v>9840</v>
      </c>
      <c r="D1326" s="314">
        <v>92.36</v>
      </c>
      <c r="E1326" s="317"/>
    </row>
    <row r="1327" spans="1:5" ht="9" customHeight="1">
      <c r="A1327" s="311">
        <v>42905</v>
      </c>
      <c r="B1327" s="312" t="s">
        <v>10988</v>
      </c>
      <c r="C1327" s="313" t="s">
        <v>9840</v>
      </c>
      <c r="D1327" s="314">
        <v>20.8</v>
      </c>
      <c r="E1327" s="315"/>
    </row>
    <row r="1328" spans="1:5" ht="18.2" customHeight="1">
      <c r="A1328" s="311">
        <v>43120</v>
      </c>
      <c r="B1328" s="316" t="s">
        <v>10989</v>
      </c>
      <c r="C1328" s="313" t="s">
        <v>9840</v>
      </c>
      <c r="D1328" s="314">
        <v>104.33</v>
      </c>
      <c r="E1328" s="312" t="s">
        <v>9779</v>
      </c>
    </row>
    <row r="1329" spans="1:6" ht="18.2" customHeight="1">
      <c r="A1329" s="311">
        <v>42906</v>
      </c>
      <c r="B1329" s="316" t="s">
        <v>10990</v>
      </c>
      <c r="C1329" s="313" t="s">
        <v>9840</v>
      </c>
      <c r="D1329" s="314">
        <v>106.71</v>
      </c>
      <c r="E1329" s="312" t="s">
        <v>9779</v>
      </c>
    </row>
    <row r="1330" spans="1:6" ht="18.2" customHeight="1">
      <c r="A1330" s="311">
        <v>42907</v>
      </c>
      <c r="B1330" s="316" t="s">
        <v>10991</v>
      </c>
      <c r="C1330" s="313" t="s">
        <v>9840</v>
      </c>
      <c r="D1330" s="314">
        <v>114.03</v>
      </c>
      <c r="E1330" s="312" t="s">
        <v>9779</v>
      </c>
    </row>
    <row r="1331" spans="1:6" ht="18.2" customHeight="1">
      <c r="A1331" s="311">
        <v>42908</v>
      </c>
      <c r="B1331" s="316" t="s">
        <v>10992</v>
      </c>
      <c r="C1331" s="313" t="s">
        <v>9840</v>
      </c>
      <c r="D1331" s="314">
        <v>100.56</v>
      </c>
      <c r="E1331" s="312" t="s">
        <v>9779</v>
      </c>
    </row>
    <row r="1332" spans="1:6" ht="18.2" customHeight="1">
      <c r="A1332" s="311">
        <v>43122</v>
      </c>
      <c r="B1332" s="316" t="s">
        <v>10993</v>
      </c>
      <c r="C1332" s="313" t="s">
        <v>9840</v>
      </c>
      <c r="D1332" s="314">
        <v>104.31</v>
      </c>
      <c r="E1332" s="312" t="s">
        <v>9779</v>
      </c>
    </row>
    <row r="1333" spans="1:6" ht="9" customHeight="1">
      <c r="A1333" s="888" t="s">
        <v>10754</v>
      </c>
      <c r="B1333" s="888"/>
      <c r="C1333" s="888"/>
      <c r="D1333" s="888"/>
      <c r="E1333" s="888"/>
      <c r="F1333" s="888"/>
    </row>
    <row r="1334" spans="1:6" ht="9" customHeight="1">
      <c r="A1334" s="308" t="s">
        <v>9717</v>
      </c>
      <c r="B1334" s="309" t="s">
        <v>9718</v>
      </c>
      <c r="C1334" s="308" t="s">
        <v>9719</v>
      </c>
      <c r="D1334" s="310" t="s">
        <v>9720</v>
      </c>
      <c r="E1334" s="309" t="s">
        <v>9721</v>
      </c>
    </row>
    <row r="1335" spans="1:6" ht="18.2" customHeight="1">
      <c r="A1335" s="311">
        <v>42911</v>
      </c>
      <c r="B1335" s="316" t="s">
        <v>10994</v>
      </c>
      <c r="C1335" s="313" t="s">
        <v>9840</v>
      </c>
      <c r="D1335" s="314">
        <v>125.01</v>
      </c>
      <c r="E1335" s="312" t="s">
        <v>9779</v>
      </c>
    </row>
    <row r="1336" spans="1:6" ht="18.2" customHeight="1">
      <c r="A1336" s="311">
        <v>42912</v>
      </c>
      <c r="B1336" s="316" t="s">
        <v>10995</v>
      </c>
      <c r="C1336" s="313" t="s">
        <v>9840</v>
      </c>
      <c r="D1336" s="314">
        <v>119.98</v>
      </c>
      <c r="E1336" s="312" t="s">
        <v>9779</v>
      </c>
    </row>
    <row r="1337" spans="1:6" ht="18.2" customHeight="1">
      <c r="A1337" s="311">
        <v>42915</v>
      </c>
      <c r="B1337" s="316" t="s">
        <v>10996</v>
      </c>
      <c r="C1337" s="313" t="s">
        <v>9840</v>
      </c>
      <c r="D1337" s="314">
        <v>127.32</v>
      </c>
      <c r="E1337" s="312" t="s">
        <v>9779</v>
      </c>
    </row>
    <row r="1338" spans="1:6" ht="18.2" customHeight="1">
      <c r="A1338" s="311">
        <v>42914</v>
      </c>
      <c r="B1338" s="316" t="s">
        <v>10997</v>
      </c>
      <c r="C1338" s="313" t="s">
        <v>9840</v>
      </c>
      <c r="D1338" s="314">
        <v>87.95</v>
      </c>
      <c r="E1338" s="312" t="s">
        <v>9779</v>
      </c>
    </row>
    <row r="1339" spans="1:6" ht="18.2" customHeight="1">
      <c r="A1339" s="311">
        <v>42917</v>
      </c>
      <c r="B1339" s="316" t="s">
        <v>10998</v>
      </c>
      <c r="C1339" s="313" t="s">
        <v>9840</v>
      </c>
      <c r="D1339" s="314">
        <v>779.67</v>
      </c>
      <c r="E1339" s="317"/>
    </row>
    <row r="1340" spans="1:6" ht="18.2" customHeight="1">
      <c r="A1340" s="311">
        <v>42918</v>
      </c>
      <c r="B1340" s="316" t="s">
        <v>10999</v>
      </c>
      <c r="C1340" s="313" t="s">
        <v>9840</v>
      </c>
      <c r="D1340" s="318">
        <v>1011.55</v>
      </c>
      <c r="E1340" s="317"/>
    </row>
    <row r="1341" spans="1:6" ht="18.2" customHeight="1">
      <c r="A1341" s="311">
        <v>42916</v>
      </c>
      <c r="B1341" s="316" t="s">
        <v>11000</v>
      </c>
      <c r="C1341" s="313" t="s">
        <v>9840</v>
      </c>
      <c r="D1341" s="314">
        <v>545.36</v>
      </c>
      <c r="E1341" s="317"/>
    </row>
    <row r="1342" spans="1:6" ht="18.2" customHeight="1">
      <c r="A1342" s="311">
        <v>42919</v>
      </c>
      <c r="B1342" s="316" t="s">
        <v>11001</v>
      </c>
      <c r="C1342" s="313" t="s">
        <v>9840</v>
      </c>
      <c r="D1342" s="314">
        <v>71.75</v>
      </c>
      <c r="E1342" s="312" t="s">
        <v>9779</v>
      </c>
    </row>
    <row r="1343" spans="1:6" ht="18.2" customHeight="1">
      <c r="A1343" s="311">
        <v>42920</v>
      </c>
      <c r="B1343" s="316" t="s">
        <v>11002</v>
      </c>
      <c r="C1343" s="313" t="s">
        <v>9840</v>
      </c>
      <c r="D1343" s="314">
        <v>549.91999999999996</v>
      </c>
      <c r="E1343" s="317"/>
    </row>
    <row r="1344" spans="1:6" ht="18.2" customHeight="1">
      <c r="A1344" s="311">
        <v>42921</v>
      </c>
      <c r="B1344" s="316" t="s">
        <v>11003</v>
      </c>
      <c r="C1344" s="313" t="s">
        <v>9840</v>
      </c>
      <c r="D1344" s="314">
        <v>130.79</v>
      </c>
      <c r="E1344" s="317"/>
    </row>
    <row r="1345" spans="1:5" ht="9" customHeight="1">
      <c r="A1345" s="311">
        <v>42922</v>
      </c>
      <c r="B1345" s="312" t="s">
        <v>11004</v>
      </c>
      <c r="C1345" s="313" t="s">
        <v>9840</v>
      </c>
      <c r="D1345" s="314">
        <v>25.17</v>
      </c>
      <c r="E1345" s="315"/>
    </row>
    <row r="1346" spans="1:5" ht="9" customHeight="1">
      <c r="A1346" s="311">
        <v>42923</v>
      </c>
      <c r="B1346" s="312" t="s">
        <v>11005</v>
      </c>
      <c r="C1346" s="313" t="s">
        <v>9840</v>
      </c>
      <c r="D1346" s="314">
        <v>23.72</v>
      </c>
      <c r="E1346" s="315"/>
    </row>
    <row r="1347" spans="1:5" ht="9" customHeight="1">
      <c r="A1347" s="311">
        <v>42924</v>
      </c>
      <c r="B1347" s="312" t="s">
        <v>11006</v>
      </c>
      <c r="C1347" s="313" t="s">
        <v>9840</v>
      </c>
      <c r="D1347" s="314">
        <v>16.149999999999999</v>
      </c>
      <c r="E1347" s="315"/>
    </row>
    <row r="1348" spans="1:5" ht="9" customHeight="1">
      <c r="A1348" s="311">
        <v>42925</v>
      </c>
      <c r="B1348" s="312" t="s">
        <v>11007</v>
      </c>
      <c r="C1348" s="313" t="s">
        <v>9840</v>
      </c>
      <c r="D1348" s="314">
        <v>7.84</v>
      </c>
      <c r="E1348" s="315"/>
    </row>
    <row r="1349" spans="1:5" ht="9" customHeight="1">
      <c r="A1349" s="311">
        <v>42926</v>
      </c>
      <c r="B1349" s="312" t="s">
        <v>11008</v>
      </c>
      <c r="C1349" s="313" t="s">
        <v>9840</v>
      </c>
      <c r="D1349" s="314">
        <v>8.81</v>
      </c>
      <c r="E1349" s="315"/>
    </row>
    <row r="1350" spans="1:5" ht="9" customHeight="1">
      <c r="A1350" s="311">
        <v>42927</v>
      </c>
      <c r="B1350" s="312" t="s">
        <v>11009</v>
      </c>
      <c r="C1350" s="313" t="s">
        <v>9840</v>
      </c>
      <c r="D1350" s="314">
        <v>10.31</v>
      </c>
      <c r="E1350" s="315"/>
    </row>
    <row r="1351" spans="1:5" ht="9" customHeight="1">
      <c r="A1351" s="311">
        <v>42928</v>
      </c>
      <c r="B1351" s="312" t="s">
        <v>11010</v>
      </c>
      <c r="C1351" s="313" t="s">
        <v>9840</v>
      </c>
      <c r="D1351" s="314">
        <v>18.2</v>
      </c>
      <c r="E1351" s="315"/>
    </row>
    <row r="1352" spans="1:5" ht="18.2" customHeight="1">
      <c r="A1352" s="311">
        <v>42942</v>
      </c>
      <c r="B1352" s="316" t="s">
        <v>11011</v>
      </c>
      <c r="C1352" s="313" t="s">
        <v>9840</v>
      </c>
      <c r="D1352" s="314">
        <v>70.94</v>
      </c>
      <c r="E1352" s="317"/>
    </row>
    <row r="1353" spans="1:5" ht="9" customHeight="1">
      <c r="A1353" s="311">
        <v>42944</v>
      </c>
      <c r="B1353" s="312" t="s">
        <v>11012</v>
      </c>
      <c r="C1353" s="313" t="s">
        <v>9725</v>
      </c>
      <c r="D1353" s="314">
        <v>67.34</v>
      </c>
      <c r="E1353" s="315"/>
    </row>
    <row r="1354" spans="1:5" ht="9" customHeight="1">
      <c r="A1354" s="311">
        <v>42943</v>
      </c>
      <c r="B1354" s="312" t="s">
        <v>11013</v>
      </c>
      <c r="C1354" s="313" t="s">
        <v>9725</v>
      </c>
      <c r="D1354" s="314">
        <v>63.44</v>
      </c>
      <c r="E1354" s="315"/>
    </row>
    <row r="1355" spans="1:5" ht="9" customHeight="1">
      <c r="A1355" s="311">
        <v>42946</v>
      </c>
      <c r="B1355" s="312" t="s">
        <v>11014</v>
      </c>
      <c r="C1355" s="313" t="s">
        <v>9725</v>
      </c>
      <c r="D1355" s="314">
        <v>95</v>
      </c>
      <c r="E1355" s="315"/>
    </row>
    <row r="1356" spans="1:5" ht="9" customHeight="1">
      <c r="A1356" s="311">
        <v>42945</v>
      </c>
      <c r="B1356" s="312" t="s">
        <v>11015</v>
      </c>
      <c r="C1356" s="313" t="s">
        <v>9725</v>
      </c>
      <c r="D1356" s="314">
        <v>93.51</v>
      </c>
      <c r="E1356" s="315"/>
    </row>
    <row r="1357" spans="1:5" ht="9" customHeight="1">
      <c r="A1357" s="311">
        <v>42948</v>
      </c>
      <c r="B1357" s="312" t="s">
        <v>11016</v>
      </c>
      <c r="C1357" s="313" t="s">
        <v>9725</v>
      </c>
      <c r="D1357" s="314">
        <v>136.47999999999999</v>
      </c>
      <c r="E1357" s="315"/>
    </row>
    <row r="1358" spans="1:5" ht="9" customHeight="1">
      <c r="A1358" s="311">
        <v>42947</v>
      </c>
      <c r="B1358" s="312" t="s">
        <v>11017</v>
      </c>
      <c r="C1358" s="313" t="s">
        <v>9725</v>
      </c>
      <c r="D1358" s="314">
        <v>138.6</v>
      </c>
      <c r="E1358" s="315"/>
    </row>
    <row r="1359" spans="1:5" ht="9" customHeight="1">
      <c r="A1359" s="311">
        <v>42949</v>
      </c>
      <c r="B1359" s="312" t="s">
        <v>11018</v>
      </c>
      <c r="C1359" s="313" t="s">
        <v>9725</v>
      </c>
      <c r="D1359" s="314">
        <v>140.54</v>
      </c>
      <c r="E1359" s="315"/>
    </row>
    <row r="1360" spans="1:5" ht="9" customHeight="1">
      <c r="A1360" s="311">
        <v>42950</v>
      </c>
      <c r="B1360" s="312" t="s">
        <v>11019</v>
      </c>
      <c r="C1360" s="313" t="s">
        <v>9725</v>
      </c>
      <c r="D1360" s="314">
        <v>143</v>
      </c>
      <c r="E1360" s="315"/>
    </row>
    <row r="1361" spans="1:5" ht="9" customHeight="1">
      <c r="A1361" s="311">
        <v>42951</v>
      </c>
      <c r="B1361" s="312" t="s">
        <v>11020</v>
      </c>
      <c r="C1361" s="313" t="s">
        <v>9725</v>
      </c>
      <c r="D1361" s="314">
        <v>172.7</v>
      </c>
      <c r="E1361" s="315"/>
    </row>
    <row r="1362" spans="1:5" ht="9" customHeight="1">
      <c r="A1362" s="311">
        <v>42952</v>
      </c>
      <c r="B1362" s="312" t="s">
        <v>11021</v>
      </c>
      <c r="C1362" s="313" t="s">
        <v>9725</v>
      </c>
      <c r="D1362" s="314">
        <v>177.96</v>
      </c>
      <c r="E1362" s="315"/>
    </row>
    <row r="1363" spans="1:5" ht="9" customHeight="1">
      <c r="A1363" s="311">
        <v>42953</v>
      </c>
      <c r="B1363" s="312" t="s">
        <v>11022</v>
      </c>
      <c r="C1363" s="313" t="s">
        <v>9725</v>
      </c>
      <c r="D1363" s="314">
        <v>299.77999999999997</v>
      </c>
      <c r="E1363" s="315"/>
    </row>
    <row r="1364" spans="1:5" ht="9" customHeight="1">
      <c r="A1364" s="311">
        <v>42954</v>
      </c>
      <c r="B1364" s="312" t="s">
        <v>11023</v>
      </c>
      <c r="C1364" s="313" t="s">
        <v>9725</v>
      </c>
      <c r="D1364" s="314">
        <v>316.08</v>
      </c>
      <c r="E1364" s="315"/>
    </row>
    <row r="1365" spans="1:5" ht="9" customHeight="1">
      <c r="A1365" s="311">
        <v>42955</v>
      </c>
      <c r="B1365" s="312" t="s">
        <v>11024</v>
      </c>
      <c r="C1365" s="313" t="s">
        <v>9725</v>
      </c>
      <c r="D1365" s="314">
        <v>265.61</v>
      </c>
      <c r="E1365" s="315"/>
    </row>
    <row r="1366" spans="1:5" ht="9" customHeight="1">
      <c r="A1366" s="311">
        <v>42956</v>
      </c>
      <c r="B1366" s="312" t="s">
        <v>11025</v>
      </c>
      <c r="C1366" s="313" t="s">
        <v>9725</v>
      </c>
      <c r="D1366" s="314">
        <v>93.51</v>
      </c>
      <c r="E1366" s="315"/>
    </row>
    <row r="1367" spans="1:5" ht="18.2" customHeight="1">
      <c r="A1367" s="311">
        <v>42957</v>
      </c>
      <c r="B1367" s="316" t="s">
        <v>11026</v>
      </c>
      <c r="C1367" s="313" t="s">
        <v>9725</v>
      </c>
      <c r="D1367" s="314">
        <v>212.85</v>
      </c>
      <c r="E1367" s="317"/>
    </row>
    <row r="1368" spans="1:5" ht="18.2" customHeight="1">
      <c r="A1368" s="311">
        <v>42958</v>
      </c>
      <c r="B1368" s="316" t="s">
        <v>11027</v>
      </c>
      <c r="C1368" s="313" t="s">
        <v>9725</v>
      </c>
      <c r="D1368" s="314">
        <v>235.31</v>
      </c>
      <c r="E1368" s="312" t="s">
        <v>9779</v>
      </c>
    </row>
    <row r="1369" spans="1:5" ht="18.2" customHeight="1">
      <c r="A1369" s="311">
        <v>42959</v>
      </c>
      <c r="B1369" s="316" t="s">
        <v>11028</v>
      </c>
      <c r="C1369" s="313" t="s">
        <v>9725</v>
      </c>
      <c r="D1369" s="314">
        <v>237.57</v>
      </c>
      <c r="E1369" s="312" t="s">
        <v>9779</v>
      </c>
    </row>
    <row r="1370" spans="1:5" ht="18.2" customHeight="1">
      <c r="A1370" s="311">
        <v>42961</v>
      </c>
      <c r="B1370" s="316" t="s">
        <v>11029</v>
      </c>
      <c r="C1370" s="313" t="s">
        <v>9725</v>
      </c>
      <c r="D1370" s="314">
        <v>20.68</v>
      </c>
      <c r="E1370" s="317"/>
    </row>
    <row r="1371" spans="1:5" ht="18.2" customHeight="1">
      <c r="A1371" s="311">
        <v>42962</v>
      </c>
      <c r="B1371" s="316" t="s">
        <v>11029</v>
      </c>
      <c r="C1371" s="313" t="s">
        <v>9725</v>
      </c>
      <c r="D1371" s="314">
        <v>20.68</v>
      </c>
      <c r="E1371" s="317"/>
    </row>
    <row r="1372" spans="1:5" ht="9" customHeight="1">
      <c r="A1372" s="311">
        <v>42960</v>
      </c>
      <c r="B1372" s="312" t="s">
        <v>11030</v>
      </c>
      <c r="C1372" s="313" t="s">
        <v>9725</v>
      </c>
      <c r="D1372" s="314">
        <v>12.88</v>
      </c>
      <c r="E1372" s="315"/>
    </row>
    <row r="1373" spans="1:5" ht="18.2" customHeight="1">
      <c r="A1373" s="311">
        <v>42964</v>
      </c>
      <c r="B1373" s="316" t="s">
        <v>11031</v>
      </c>
      <c r="C1373" s="313" t="s">
        <v>9725</v>
      </c>
      <c r="D1373" s="314">
        <v>21.85</v>
      </c>
      <c r="E1373" s="317"/>
    </row>
    <row r="1374" spans="1:5" ht="9" customHeight="1">
      <c r="A1374" s="311">
        <v>42963</v>
      </c>
      <c r="B1374" s="312" t="s">
        <v>11032</v>
      </c>
      <c r="C1374" s="313" t="s">
        <v>9725</v>
      </c>
      <c r="D1374" s="314">
        <v>14.01</v>
      </c>
      <c r="E1374" s="315"/>
    </row>
    <row r="1375" spans="1:5" ht="18.2" customHeight="1">
      <c r="A1375" s="311">
        <v>42966</v>
      </c>
      <c r="B1375" s="316" t="s">
        <v>11033</v>
      </c>
      <c r="C1375" s="313" t="s">
        <v>9725</v>
      </c>
      <c r="D1375" s="314">
        <v>24.13</v>
      </c>
      <c r="E1375" s="317"/>
    </row>
    <row r="1376" spans="1:5" ht="9" customHeight="1">
      <c r="A1376" s="311">
        <v>42965</v>
      </c>
      <c r="B1376" s="312" t="s">
        <v>11034</v>
      </c>
      <c r="C1376" s="313" t="s">
        <v>9725</v>
      </c>
      <c r="D1376" s="314">
        <v>16.260000000000002</v>
      </c>
      <c r="E1376" s="315"/>
    </row>
    <row r="1377" spans="1:6" ht="18.2" customHeight="1">
      <c r="A1377" s="311">
        <v>42968</v>
      </c>
      <c r="B1377" s="316" t="s">
        <v>11035</v>
      </c>
      <c r="C1377" s="313" t="s">
        <v>9725</v>
      </c>
      <c r="D1377" s="314">
        <v>30.46</v>
      </c>
      <c r="E1377" s="317"/>
    </row>
    <row r="1378" spans="1:6" ht="9" customHeight="1">
      <c r="A1378" s="311">
        <v>42967</v>
      </c>
      <c r="B1378" s="312" t="s">
        <v>11036</v>
      </c>
      <c r="C1378" s="313" t="s">
        <v>9725</v>
      </c>
      <c r="D1378" s="314">
        <v>23.43</v>
      </c>
      <c r="E1378" s="315"/>
    </row>
    <row r="1379" spans="1:6" ht="18.2" customHeight="1">
      <c r="A1379" s="311">
        <v>42970</v>
      </c>
      <c r="B1379" s="316" t="s">
        <v>11037</v>
      </c>
      <c r="C1379" s="313" t="s">
        <v>9725</v>
      </c>
      <c r="D1379" s="314">
        <v>34.75</v>
      </c>
      <c r="E1379" s="317"/>
    </row>
    <row r="1380" spans="1:6" ht="9" customHeight="1">
      <c r="A1380" s="311">
        <v>42969</v>
      </c>
      <c r="B1380" s="312" t="s">
        <v>11038</v>
      </c>
      <c r="C1380" s="313" t="s">
        <v>9725</v>
      </c>
      <c r="D1380" s="314">
        <v>28.02</v>
      </c>
      <c r="E1380" s="315"/>
    </row>
    <row r="1381" spans="1:6" ht="18.2" customHeight="1">
      <c r="A1381" s="311">
        <v>42973</v>
      </c>
      <c r="B1381" s="316" t="s">
        <v>11039</v>
      </c>
      <c r="C1381" s="313" t="s">
        <v>9725</v>
      </c>
      <c r="D1381" s="314">
        <v>41.2</v>
      </c>
      <c r="E1381" s="317"/>
    </row>
    <row r="1382" spans="1:6" ht="9" customHeight="1">
      <c r="A1382" s="888" t="s">
        <v>10754</v>
      </c>
      <c r="B1382" s="888"/>
      <c r="C1382" s="888"/>
      <c r="D1382" s="888"/>
      <c r="E1382" s="888"/>
      <c r="F1382" s="888"/>
    </row>
    <row r="1383" spans="1:6" ht="9" customHeight="1">
      <c r="A1383" s="308" t="s">
        <v>9717</v>
      </c>
      <c r="B1383" s="309" t="s">
        <v>9718</v>
      </c>
      <c r="C1383" s="308" t="s">
        <v>9719</v>
      </c>
      <c r="D1383" s="310" t="s">
        <v>9720</v>
      </c>
      <c r="E1383" s="309" t="s">
        <v>9721</v>
      </c>
    </row>
    <row r="1384" spans="1:6" ht="18.2" customHeight="1">
      <c r="A1384" s="311">
        <v>42979</v>
      </c>
      <c r="B1384" s="316" t="s">
        <v>11040</v>
      </c>
      <c r="C1384" s="313" t="s">
        <v>9725</v>
      </c>
      <c r="D1384" s="314">
        <v>41.2</v>
      </c>
      <c r="E1384" s="317"/>
    </row>
    <row r="1385" spans="1:6" ht="9" customHeight="1">
      <c r="A1385" s="311">
        <v>42971</v>
      </c>
      <c r="B1385" s="312" t="s">
        <v>11041</v>
      </c>
      <c r="C1385" s="313" t="s">
        <v>9725</v>
      </c>
      <c r="D1385" s="314">
        <v>35.090000000000003</v>
      </c>
      <c r="E1385" s="315"/>
    </row>
    <row r="1386" spans="1:6" ht="18.2" customHeight="1">
      <c r="A1386" s="311">
        <v>42981</v>
      </c>
      <c r="B1386" s="316" t="s">
        <v>11042</v>
      </c>
      <c r="C1386" s="313" t="s">
        <v>9723</v>
      </c>
      <c r="D1386" s="314">
        <v>195.63</v>
      </c>
      <c r="E1386" s="312" t="s">
        <v>9779</v>
      </c>
    </row>
    <row r="1387" spans="1:6" ht="18.2" customHeight="1">
      <c r="A1387" s="311">
        <v>42982</v>
      </c>
      <c r="B1387" s="316" t="s">
        <v>11043</v>
      </c>
      <c r="C1387" s="313" t="s">
        <v>9725</v>
      </c>
      <c r="D1387" s="314">
        <v>137.07</v>
      </c>
      <c r="E1387" s="312" t="s">
        <v>9779</v>
      </c>
    </row>
    <row r="1388" spans="1:6" ht="18.2" customHeight="1">
      <c r="A1388" s="311">
        <v>42987</v>
      </c>
      <c r="B1388" s="316" t="s">
        <v>11044</v>
      </c>
      <c r="C1388" s="313" t="s">
        <v>9723</v>
      </c>
      <c r="D1388" s="314">
        <v>77.33</v>
      </c>
      <c r="E1388" s="312" t="s">
        <v>9779</v>
      </c>
    </row>
    <row r="1389" spans="1:6" ht="18.2" customHeight="1">
      <c r="A1389" s="311">
        <v>42988</v>
      </c>
      <c r="B1389" s="316" t="s">
        <v>11045</v>
      </c>
      <c r="C1389" s="313" t="s">
        <v>9723</v>
      </c>
      <c r="D1389" s="314">
        <v>65.73</v>
      </c>
      <c r="E1389" s="312" t="s">
        <v>9779</v>
      </c>
    </row>
    <row r="1390" spans="1:6" ht="9" customHeight="1">
      <c r="A1390" s="311">
        <v>42989</v>
      </c>
      <c r="B1390" s="312" t="s">
        <v>11046</v>
      </c>
      <c r="C1390" s="313" t="s">
        <v>9723</v>
      </c>
      <c r="D1390" s="314">
        <v>8.2899999999999991</v>
      </c>
      <c r="E1390" s="315"/>
    </row>
    <row r="1391" spans="1:6" ht="18.2" customHeight="1">
      <c r="A1391" s="311">
        <v>42991</v>
      </c>
      <c r="B1391" s="316" t="s">
        <v>11047</v>
      </c>
      <c r="C1391" s="313" t="s">
        <v>9723</v>
      </c>
      <c r="D1391" s="314">
        <v>114.98</v>
      </c>
      <c r="E1391" s="312" t="s">
        <v>9779</v>
      </c>
    </row>
    <row r="1392" spans="1:6" ht="18.2" customHeight="1">
      <c r="A1392" s="311">
        <v>42992</v>
      </c>
      <c r="B1392" s="316" t="s">
        <v>11048</v>
      </c>
      <c r="C1392" s="313" t="s">
        <v>9723</v>
      </c>
      <c r="D1392" s="314">
        <v>96.71</v>
      </c>
      <c r="E1392" s="312" t="s">
        <v>9779</v>
      </c>
    </row>
    <row r="1393" spans="1:5" ht="18.2" customHeight="1">
      <c r="A1393" s="311">
        <v>42993</v>
      </c>
      <c r="B1393" s="316" t="s">
        <v>11049</v>
      </c>
      <c r="C1393" s="313" t="s">
        <v>9723</v>
      </c>
      <c r="D1393" s="314">
        <v>81.22</v>
      </c>
      <c r="E1393" s="312" t="s">
        <v>9779</v>
      </c>
    </row>
    <row r="1394" spans="1:5" ht="18.2" customHeight="1">
      <c r="A1394" s="311">
        <v>42994</v>
      </c>
      <c r="B1394" s="316" t="s">
        <v>11050</v>
      </c>
      <c r="C1394" s="313" t="s">
        <v>9723</v>
      </c>
      <c r="D1394" s="314">
        <v>167.61</v>
      </c>
      <c r="E1394" s="312" t="s">
        <v>9779</v>
      </c>
    </row>
    <row r="1395" spans="1:5" ht="18.2" customHeight="1">
      <c r="A1395" s="311">
        <v>43070</v>
      </c>
      <c r="B1395" s="316" t="s">
        <v>11051</v>
      </c>
      <c r="C1395" s="313" t="s">
        <v>9723</v>
      </c>
      <c r="D1395" s="314">
        <v>266.31</v>
      </c>
      <c r="E1395" s="317"/>
    </row>
    <row r="1396" spans="1:5" ht="9" customHeight="1">
      <c r="A1396" s="311">
        <v>42996</v>
      </c>
      <c r="B1396" s="312" t="s">
        <v>11052</v>
      </c>
      <c r="C1396" s="313" t="s">
        <v>9725</v>
      </c>
      <c r="D1396" s="314">
        <v>576.21</v>
      </c>
      <c r="E1396" s="312" t="s">
        <v>9779</v>
      </c>
    </row>
    <row r="1397" spans="1:5" ht="9" customHeight="1">
      <c r="A1397" s="311">
        <v>43012</v>
      </c>
      <c r="B1397" s="312" t="s">
        <v>11053</v>
      </c>
      <c r="C1397" s="313" t="s">
        <v>9723</v>
      </c>
      <c r="D1397" s="314">
        <v>10.220000000000001</v>
      </c>
      <c r="E1397" s="315"/>
    </row>
    <row r="1398" spans="1:5" ht="18.2" customHeight="1">
      <c r="A1398" s="311">
        <v>43011</v>
      </c>
      <c r="B1398" s="316" t="s">
        <v>11054</v>
      </c>
      <c r="C1398" s="313" t="s">
        <v>9723</v>
      </c>
      <c r="D1398" s="314">
        <v>6.96</v>
      </c>
      <c r="E1398" s="317"/>
    </row>
    <row r="1399" spans="1:5" ht="9" customHeight="1">
      <c r="A1399" s="311">
        <v>43003</v>
      </c>
      <c r="B1399" s="312" t="s">
        <v>11055</v>
      </c>
      <c r="C1399" s="313" t="s">
        <v>9725</v>
      </c>
      <c r="D1399" s="314">
        <v>124.49</v>
      </c>
      <c r="E1399" s="312" t="s">
        <v>9779</v>
      </c>
    </row>
    <row r="1400" spans="1:5" ht="9" customHeight="1">
      <c r="A1400" s="311">
        <v>43004</v>
      </c>
      <c r="B1400" s="312" t="s">
        <v>11056</v>
      </c>
      <c r="C1400" s="313" t="s">
        <v>9723</v>
      </c>
      <c r="D1400" s="314">
        <v>38.51</v>
      </c>
      <c r="E1400" s="315"/>
    </row>
    <row r="1401" spans="1:5" ht="9" customHeight="1">
      <c r="A1401" s="311">
        <v>43005</v>
      </c>
      <c r="B1401" s="312" t="s">
        <v>11057</v>
      </c>
      <c r="C1401" s="313" t="s">
        <v>9840</v>
      </c>
      <c r="D1401" s="314">
        <v>35.15</v>
      </c>
      <c r="E1401" s="315"/>
    </row>
    <row r="1402" spans="1:5" ht="9" customHeight="1">
      <c r="A1402" s="311">
        <v>43006</v>
      </c>
      <c r="B1402" s="312" t="s">
        <v>11058</v>
      </c>
      <c r="C1402" s="313" t="s">
        <v>9840</v>
      </c>
      <c r="D1402" s="314">
        <v>56.82</v>
      </c>
      <c r="E1402" s="315"/>
    </row>
    <row r="1403" spans="1:5" ht="9" customHeight="1">
      <c r="A1403" s="311">
        <v>43007</v>
      </c>
      <c r="B1403" s="312" t="s">
        <v>11059</v>
      </c>
      <c r="C1403" s="313" t="s">
        <v>9840</v>
      </c>
      <c r="D1403" s="314">
        <v>18.48</v>
      </c>
      <c r="E1403" s="315"/>
    </row>
    <row r="1404" spans="1:5" ht="9" customHeight="1">
      <c r="A1404" s="311">
        <v>43008</v>
      </c>
      <c r="B1404" s="312" t="s">
        <v>11060</v>
      </c>
      <c r="C1404" s="313" t="s">
        <v>9840</v>
      </c>
      <c r="D1404" s="314">
        <v>51.81</v>
      </c>
      <c r="E1404" s="315"/>
    </row>
    <row r="1405" spans="1:5" ht="9" customHeight="1">
      <c r="A1405" s="311">
        <v>43009</v>
      </c>
      <c r="B1405" s="312" t="s">
        <v>11061</v>
      </c>
      <c r="C1405" s="313" t="s">
        <v>9723</v>
      </c>
      <c r="D1405" s="314">
        <v>95.64</v>
      </c>
      <c r="E1405" s="315"/>
    </row>
    <row r="1406" spans="1:5" ht="18.2" customHeight="1">
      <c r="A1406" s="311">
        <v>43018</v>
      </c>
      <c r="B1406" s="316" t="s">
        <v>11062</v>
      </c>
      <c r="C1406" s="313" t="s">
        <v>9840</v>
      </c>
      <c r="D1406" s="314">
        <v>55.74</v>
      </c>
      <c r="E1406" s="312" t="s">
        <v>9779</v>
      </c>
    </row>
    <row r="1407" spans="1:5" ht="18.2" customHeight="1">
      <c r="A1407" s="311">
        <v>43026</v>
      </c>
      <c r="B1407" s="316" t="s">
        <v>11063</v>
      </c>
      <c r="C1407" s="313" t="s">
        <v>9840</v>
      </c>
      <c r="D1407" s="314">
        <v>23.33</v>
      </c>
      <c r="E1407" s="317"/>
    </row>
    <row r="1408" spans="1:5" ht="18.2" customHeight="1">
      <c r="A1408" s="311">
        <v>43033</v>
      </c>
      <c r="B1408" s="316" t="s">
        <v>11064</v>
      </c>
      <c r="C1408" s="313" t="s">
        <v>9739</v>
      </c>
      <c r="D1408" s="318">
        <v>1058.5899999999999</v>
      </c>
      <c r="E1408" s="312" t="s">
        <v>9779</v>
      </c>
    </row>
    <row r="1409" spans="1:5" ht="9" customHeight="1">
      <c r="A1409" s="311">
        <v>43037</v>
      </c>
      <c r="B1409" s="312" t="s">
        <v>11065</v>
      </c>
      <c r="C1409" s="313" t="s">
        <v>9725</v>
      </c>
      <c r="D1409" s="314">
        <v>60.27</v>
      </c>
      <c r="E1409" s="315"/>
    </row>
    <row r="1410" spans="1:5" ht="18.2" customHeight="1">
      <c r="A1410" s="311">
        <v>43038</v>
      </c>
      <c r="B1410" s="316" t="s">
        <v>11066</v>
      </c>
      <c r="C1410" s="313" t="s">
        <v>9739</v>
      </c>
      <c r="D1410" s="314">
        <v>115.86</v>
      </c>
      <c r="E1410" s="312" t="s">
        <v>9779</v>
      </c>
    </row>
    <row r="1411" spans="1:5" ht="9" customHeight="1">
      <c r="A1411" s="311">
        <v>43039</v>
      </c>
      <c r="B1411" s="312" t="s">
        <v>11067</v>
      </c>
      <c r="C1411" s="313" t="s">
        <v>9723</v>
      </c>
      <c r="D1411" s="314">
        <v>4.95</v>
      </c>
      <c r="E1411" s="315"/>
    </row>
    <row r="1412" spans="1:5" ht="18.2" customHeight="1">
      <c r="A1412" s="311">
        <v>43040</v>
      </c>
      <c r="B1412" s="316" t="s">
        <v>11068</v>
      </c>
      <c r="C1412" s="313" t="s">
        <v>9723</v>
      </c>
      <c r="D1412" s="314">
        <v>63.15</v>
      </c>
      <c r="E1412" s="317"/>
    </row>
    <row r="1413" spans="1:5" ht="9" customHeight="1">
      <c r="A1413" s="311">
        <v>43042</v>
      </c>
      <c r="B1413" s="312" t="s">
        <v>11069</v>
      </c>
      <c r="C1413" s="313" t="s">
        <v>9723</v>
      </c>
      <c r="D1413" s="314">
        <v>3.68</v>
      </c>
      <c r="E1413" s="315"/>
    </row>
    <row r="1414" spans="1:5" ht="9" customHeight="1">
      <c r="A1414" s="311">
        <v>43043</v>
      </c>
      <c r="B1414" s="312" t="s">
        <v>11070</v>
      </c>
      <c r="C1414" s="313" t="s">
        <v>9739</v>
      </c>
      <c r="D1414" s="318">
        <v>2465.66</v>
      </c>
      <c r="E1414" s="315"/>
    </row>
    <row r="1415" spans="1:5" ht="9" customHeight="1">
      <c r="A1415" s="311">
        <v>43044</v>
      </c>
      <c r="B1415" s="312" t="s">
        <v>11071</v>
      </c>
      <c r="C1415" s="313" t="s">
        <v>9739</v>
      </c>
      <c r="D1415" s="318">
        <v>2841.25</v>
      </c>
      <c r="E1415" s="315"/>
    </row>
    <row r="1416" spans="1:5" ht="9" customHeight="1">
      <c r="A1416" s="311">
        <v>41169</v>
      </c>
      <c r="B1416" s="312" t="s">
        <v>11072</v>
      </c>
      <c r="C1416" s="313" t="s">
        <v>9739</v>
      </c>
      <c r="D1416" s="318">
        <v>3339.35</v>
      </c>
      <c r="E1416" s="315"/>
    </row>
    <row r="1417" spans="1:5" ht="9" customHeight="1">
      <c r="A1417" s="311">
        <v>41170</v>
      </c>
      <c r="B1417" s="312" t="s">
        <v>11073</v>
      </c>
      <c r="C1417" s="313" t="s">
        <v>9739</v>
      </c>
      <c r="D1417" s="318">
        <v>3662.54</v>
      </c>
      <c r="E1417" s="315"/>
    </row>
    <row r="1418" spans="1:5" ht="9" customHeight="1">
      <c r="A1418" s="311">
        <v>41171</v>
      </c>
      <c r="B1418" s="312" t="s">
        <v>11074</v>
      </c>
      <c r="C1418" s="313" t="s">
        <v>9739</v>
      </c>
      <c r="D1418" s="318">
        <v>4352.13</v>
      </c>
      <c r="E1418" s="315"/>
    </row>
    <row r="1419" spans="1:5" ht="9" customHeight="1">
      <c r="A1419" s="311">
        <v>43046</v>
      </c>
      <c r="B1419" s="312" t="s">
        <v>11075</v>
      </c>
      <c r="C1419" s="313" t="s">
        <v>9739</v>
      </c>
      <c r="D1419" s="318">
        <v>1462.53</v>
      </c>
      <c r="E1419" s="315"/>
    </row>
    <row r="1420" spans="1:5" ht="9" customHeight="1">
      <c r="A1420" s="311">
        <v>43047</v>
      </c>
      <c r="B1420" s="312" t="s">
        <v>11076</v>
      </c>
      <c r="C1420" s="313" t="s">
        <v>9739</v>
      </c>
      <c r="D1420" s="318">
        <v>1845.64</v>
      </c>
      <c r="E1420" s="315"/>
    </row>
    <row r="1421" spans="1:5" ht="9" customHeight="1">
      <c r="A1421" s="311">
        <v>43048</v>
      </c>
      <c r="B1421" s="312" t="s">
        <v>11077</v>
      </c>
      <c r="C1421" s="313" t="s">
        <v>9739</v>
      </c>
      <c r="D1421" s="318">
        <v>2221.66</v>
      </c>
      <c r="E1421" s="315"/>
    </row>
    <row r="1422" spans="1:5" ht="18.2" customHeight="1">
      <c r="A1422" s="311">
        <v>43050</v>
      </c>
      <c r="B1422" s="316" t="s">
        <v>11078</v>
      </c>
      <c r="C1422" s="313" t="s">
        <v>9739</v>
      </c>
      <c r="D1422" s="318">
        <v>3801.15</v>
      </c>
      <c r="E1422" s="312" t="s">
        <v>9779</v>
      </c>
    </row>
    <row r="1423" spans="1:5" ht="18.2" customHeight="1">
      <c r="A1423" s="311">
        <v>43051</v>
      </c>
      <c r="B1423" s="316" t="s">
        <v>11079</v>
      </c>
      <c r="C1423" s="313" t="s">
        <v>9739</v>
      </c>
      <c r="D1423" s="318">
        <v>4204.21</v>
      </c>
      <c r="E1423" s="312" t="s">
        <v>9779</v>
      </c>
    </row>
    <row r="1424" spans="1:5" ht="18.2" customHeight="1">
      <c r="A1424" s="311">
        <v>43052</v>
      </c>
      <c r="B1424" s="316" t="s">
        <v>11080</v>
      </c>
      <c r="C1424" s="313" t="s">
        <v>9739</v>
      </c>
      <c r="D1424" s="318">
        <v>4607.28</v>
      </c>
      <c r="E1424" s="312" t="s">
        <v>9779</v>
      </c>
    </row>
    <row r="1425" spans="1:6" ht="18.2" customHeight="1">
      <c r="A1425" s="311">
        <v>43053</v>
      </c>
      <c r="B1425" s="316" t="s">
        <v>11081</v>
      </c>
      <c r="C1425" s="313" t="s">
        <v>9739</v>
      </c>
      <c r="D1425" s="318">
        <v>5010.32</v>
      </c>
      <c r="E1425" s="312" t="s">
        <v>9779</v>
      </c>
    </row>
    <row r="1426" spans="1:6" ht="18.2" customHeight="1">
      <c r="A1426" s="311">
        <v>43054</v>
      </c>
      <c r="B1426" s="316" t="s">
        <v>11082</v>
      </c>
      <c r="C1426" s="313" t="s">
        <v>9723</v>
      </c>
      <c r="D1426" s="314">
        <v>10.65</v>
      </c>
      <c r="E1426" s="317"/>
    </row>
    <row r="1427" spans="1:6" ht="18.2" customHeight="1">
      <c r="A1427" s="311">
        <v>43055</v>
      </c>
      <c r="B1427" s="316" t="s">
        <v>11083</v>
      </c>
      <c r="C1427" s="313" t="s">
        <v>9723</v>
      </c>
      <c r="D1427" s="314">
        <v>8.56</v>
      </c>
      <c r="E1427" s="317"/>
    </row>
    <row r="1428" spans="1:6" ht="9" customHeight="1">
      <c r="A1428" s="311">
        <v>43056</v>
      </c>
      <c r="B1428" s="312" t="s">
        <v>11084</v>
      </c>
      <c r="C1428" s="313" t="s">
        <v>9725</v>
      </c>
      <c r="D1428" s="314">
        <v>58.07</v>
      </c>
      <c r="E1428" s="312" t="s">
        <v>9779</v>
      </c>
    </row>
    <row r="1429" spans="1:6" ht="9" customHeight="1">
      <c r="A1429" s="888" t="s">
        <v>10754</v>
      </c>
      <c r="B1429" s="888"/>
      <c r="C1429" s="888"/>
      <c r="D1429" s="888"/>
      <c r="E1429" s="888"/>
      <c r="F1429" s="888"/>
    </row>
    <row r="1430" spans="1:6" ht="9" customHeight="1">
      <c r="A1430" s="308" t="s">
        <v>9717</v>
      </c>
      <c r="B1430" s="309" t="s">
        <v>9718</v>
      </c>
      <c r="C1430" s="308" t="s">
        <v>9719</v>
      </c>
      <c r="D1430" s="310" t="s">
        <v>9720</v>
      </c>
      <c r="E1430" s="309" t="s">
        <v>9721</v>
      </c>
    </row>
    <row r="1431" spans="1:6" ht="9" customHeight="1">
      <c r="A1431" s="311">
        <v>43058</v>
      </c>
      <c r="B1431" s="312" t="s">
        <v>11085</v>
      </c>
      <c r="C1431" s="313" t="s">
        <v>9725</v>
      </c>
      <c r="D1431" s="314">
        <v>96.83</v>
      </c>
      <c r="E1431" s="315"/>
    </row>
    <row r="1432" spans="1:6" ht="9" customHeight="1">
      <c r="A1432" s="311">
        <v>43057</v>
      </c>
      <c r="B1432" s="312" t="s">
        <v>11086</v>
      </c>
      <c r="C1432" s="313" t="s">
        <v>9725</v>
      </c>
      <c r="D1432" s="314">
        <v>66.77</v>
      </c>
      <c r="E1432" s="315"/>
    </row>
    <row r="1433" spans="1:6" ht="9" customHeight="1">
      <c r="A1433" s="311">
        <v>43059</v>
      </c>
      <c r="B1433" s="312" t="s">
        <v>11087</v>
      </c>
      <c r="C1433" s="313" t="s">
        <v>9725</v>
      </c>
      <c r="D1433" s="314">
        <v>42.51</v>
      </c>
      <c r="E1433" s="315"/>
    </row>
    <row r="1434" spans="1:6" ht="9" customHeight="1">
      <c r="A1434" s="311">
        <v>43060</v>
      </c>
      <c r="B1434" s="312" t="s">
        <v>11088</v>
      </c>
      <c r="C1434" s="313" t="s">
        <v>9739</v>
      </c>
      <c r="D1434" s="314">
        <v>797.62</v>
      </c>
      <c r="E1434" s="312" t="s">
        <v>9779</v>
      </c>
    </row>
    <row r="1435" spans="1:6" ht="9" customHeight="1">
      <c r="A1435" s="311">
        <v>43064</v>
      </c>
      <c r="B1435" s="312" t="s">
        <v>11089</v>
      </c>
      <c r="C1435" s="313" t="s">
        <v>9840</v>
      </c>
      <c r="D1435" s="314">
        <v>18.95</v>
      </c>
      <c r="E1435" s="315"/>
    </row>
    <row r="1436" spans="1:6" ht="9" customHeight="1">
      <c r="A1436" s="311">
        <v>43065</v>
      </c>
      <c r="B1436" s="312" t="s">
        <v>11090</v>
      </c>
      <c r="C1436" s="313" t="s">
        <v>9840</v>
      </c>
      <c r="D1436" s="314">
        <v>21.84</v>
      </c>
      <c r="E1436" s="315"/>
    </row>
    <row r="1437" spans="1:6" ht="9" customHeight="1">
      <c r="A1437" s="311">
        <v>43066</v>
      </c>
      <c r="B1437" s="312" t="s">
        <v>11091</v>
      </c>
      <c r="C1437" s="313" t="s">
        <v>9840</v>
      </c>
      <c r="D1437" s="314">
        <v>29.29</v>
      </c>
      <c r="E1437" s="315"/>
    </row>
    <row r="1438" spans="1:6" ht="9" customHeight="1">
      <c r="A1438" s="311">
        <v>43067</v>
      </c>
      <c r="B1438" s="312" t="s">
        <v>11092</v>
      </c>
      <c r="C1438" s="313" t="s">
        <v>9840</v>
      </c>
      <c r="D1438" s="314">
        <v>70.180000000000007</v>
      </c>
      <c r="E1438" s="315"/>
    </row>
    <row r="1439" spans="1:6" ht="18.2" customHeight="1">
      <c r="A1439" s="311">
        <v>43063</v>
      </c>
      <c r="B1439" s="316" t="s">
        <v>11093</v>
      </c>
      <c r="C1439" s="313" t="s">
        <v>9840</v>
      </c>
      <c r="D1439" s="314">
        <v>95.36</v>
      </c>
      <c r="E1439" s="317"/>
    </row>
    <row r="1440" spans="1:6" ht="9" customHeight="1">
      <c r="A1440" s="311">
        <v>43068</v>
      </c>
      <c r="B1440" s="312" t="s">
        <v>11094</v>
      </c>
      <c r="C1440" s="313" t="s">
        <v>9840</v>
      </c>
      <c r="D1440" s="314">
        <v>73.92</v>
      </c>
      <c r="E1440" s="315"/>
    </row>
    <row r="1441" spans="1:5" ht="9" customHeight="1">
      <c r="A1441" s="311">
        <v>43069</v>
      </c>
      <c r="B1441" s="312" t="s">
        <v>11095</v>
      </c>
      <c r="C1441" s="313" t="s">
        <v>9840</v>
      </c>
      <c r="D1441" s="314">
        <v>144.84</v>
      </c>
      <c r="E1441" s="312" t="s">
        <v>9779</v>
      </c>
    </row>
    <row r="1442" spans="1:5" ht="18.2" customHeight="1">
      <c r="A1442" s="311">
        <v>43071</v>
      </c>
      <c r="B1442" s="316" t="s">
        <v>11096</v>
      </c>
      <c r="C1442" s="313" t="s">
        <v>9725</v>
      </c>
      <c r="D1442" s="314">
        <v>326.52</v>
      </c>
      <c r="E1442" s="312" t="s">
        <v>9779</v>
      </c>
    </row>
    <row r="1443" spans="1:5" ht="9" customHeight="1">
      <c r="A1443" s="311">
        <v>43078</v>
      </c>
      <c r="B1443" s="312" t="s">
        <v>11097</v>
      </c>
      <c r="C1443" s="313" t="s">
        <v>9840</v>
      </c>
      <c r="D1443" s="314">
        <v>85.91</v>
      </c>
      <c r="E1443" s="315"/>
    </row>
    <row r="1444" spans="1:5" ht="9" customHeight="1">
      <c r="A1444" s="311">
        <v>43079</v>
      </c>
      <c r="B1444" s="312" t="s">
        <v>11098</v>
      </c>
      <c r="C1444" s="313" t="s">
        <v>9840</v>
      </c>
      <c r="D1444" s="314">
        <v>89.57</v>
      </c>
      <c r="E1444" s="315"/>
    </row>
    <row r="1445" spans="1:5" ht="9" customHeight="1">
      <c r="A1445" s="311">
        <v>43080</v>
      </c>
      <c r="B1445" s="312" t="s">
        <v>11099</v>
      </c>
      <c r="C1445" s="313" t="s">
        <v>9840</v>
      </c>
      <c r="D1445" s="314">
        <v>75.62</v>
      </c>
      <c r="E1445" s="312" t="s">
        <v>9779</v>
      </c>
    </row>
    <row r="1446" spans="1:5" ht="9" customHeight="1">
      <c r="A1446" s="311">
        <v>43081</v>
      </c>
      <c r="B1446" s="312" t="s">
        <v>11100</v>
      </c>
      <c r="C1446" s="313" t="s">
        <v>9840</v>
      </c>
      <c r="D1446" s="314">
        <v>99.62</v>
      </c>
      <c r="E1446" s="315"/>
    </row>
    <row r="1447" spans="1:5" ht="9" customHeight="1">
      <c r="A1447" s="311">
        <v>43085</v>
      </c>
      <c r="B1447" s="312" t="s">
        <v>11101</v>
      </c>
      <c r="C1447" s="313" t="s">
        <v>9840</v>
      </c>
      <c r="D1447" s="314">
        <v>176.76</v>
      </c>
      <c r="E1447" s="315"/>
    </row>
    <row r="1448" spans="1:5" ht="18.2" customHeight="1">
      <c r="A1448" s="311">
        <v>43083</v>
      </c>
      <c r="B1448" s="316" t="s">
        <v>11102</v>
      </c>
      <c r="C1448" s="313" t="s">
        <v>9840</v>
      </c>
      <c r="D1448" s="314">
        <v>83</v>
      </c>
      <c r="E1448" s="317"/>
    </row>
    <row r="1449" spans="1:5" ht="18.2" customHeight="1">
      <c r="A1449" s="311">
        <v>43084</v>
      </c>
      <c r="B1449" s="316" t="s">
        <v>11103</v>
      </c>
      <c r="C1449" s="313" t="s">
        <v>9840</v>
      </c>
      <c r="D1449" s="314">
        <v>62.62</v>
      </c>
      <c r="E1449" s="317"/>
    </row>
    <row r="1450" spans="1:5" ht="9" customHeight="1">
      <c r="A1450" s="311">
        <v>43086</v>
      </c>
      <c r="B1450" s="312" t="s">
        <v>11104</v>
      </c>
      <c r="C1450" s="313" t="s">
        <v>9739</v>
      </c>
      <c r="D1450" s="314">
        <v>244.53</v>
      </c>
      <c r="E1450" s="312" t="s">
        <v>9779</v>
      </c>
    </row>
    <row r="1451" spans="1:5" ht="9" customHeight="1">
      <c r="A1451" s="311">
        <v>43087</v>
      </c>
      <c r="B1451" s="312" t="s">
        <v>11105</v>
      </c>
      <c r="C1451" s="313" t="s">
        <v>9739</v>
      </c>
      <c r="D1451" s="314">
        <v>549.41999999999996</v>
      </c>
      <c r="E1451" s="312" t="s">
        <v>9779</v>
      </c>
    </row>
    <row r="1452" spans="1:5" ht="18.2" customHeight="1">
      <c r="A1452" s="311">
        <v>43089</v>
      </c>
      <c r="B1452" s="316" t="s">
        <v>11106</v>
      </c>
      <c r="C1452" s="313" t="s">
        <v>9723</v>
      </c>
      <c r="D1452" s="314">
        <v>41.89</v>
      </c>
      <c r="E1452" s="317"/>
    </row>
    <row r="1453" spans="1:5" ht="9" customHeight="1">
      <c r="A1453" s="311">
        <v>43090</v>
      </c>
      <c r="B1453" s="312" t="s">
        <v>11107</v>
      </c>
      <c r="C1453" s="313" t="s">
        <v>9723</v>
      </c>
      <c r="D1453" s="314">
        <v>30.69</v>
      </c>
      <c r="E1453" s="315"/>
    </row>
    <row r="1454" spans="1:5" ht="18.2" customHeight="1">
      <c r="A1454" s="311">
        <v>43088</v>
      </c>
      <c r="B1454" s="316" t="s">
        <v>11108</v>
      </c>
      <c r="C1454" s="313" t="s">
        <v>9840</v>
      </c>
      <c r="D1454" s="314">
        <v>22.73</v>
      </c>
      <c r="E1454" s="312" t="s">
        <v>9779</v>
      </c>
    </row>
    <row r="1455" spans="1:5" ht="9" customHeight="1">
      <c r="A1455" s="311">
        <v>43091</v>
      </c>
      <c r="B1455" s="312" t="s">
        <v>11109</v>
      </c>
      <c r="C1455" s="313" t="s">
        <v>9739</v>
      </c>
      <c r="D1455" s="314">
        <v>370.75</v>
      </c>
      <c r="E1455" s="312" t="s">
        <v>9779</v>
      </c>
    </row>
    <row r="1456" spans="1:5" ht="18.2" customHeight="1">
      <c r="A1456" s="311">
        <v>43092</v>
      </c>
      <c r="B1456" s="316" t="s">
        <v>11110</v>
      </c>
      <c r="C1456" s="313" t="s">
        <v>10397</v>
      </c>
      <c r="D1456" s="314">
        <v>24.33</v>
      </c>
      <c r="E1456" s="317"/>
    </row>
    <row r="1457" spans="1:6" ht="18.2" customHeight="1">
      <c r="A1457" s="311">
        <v>43093</v>
      </c>
      <c r="B1457" s="316" t="s">
        <v>11111</v>
      </c>
      <c r="C1457" s="313" t="s">
        <v>10397</v>
      </c>
      <c r="D1457" s="314">
        <v>32.909999999999997</v>
      </c>
      <c r="E1457" s="317"/>
    </row>
    <row r="1458" spans="1:6" ht="18.2" customHeight="1">
      <c r="A1458" s="311">
        <v>43094</v>
      </c>
      <c r="B1458" s="316" t="s">
        <v>11112</v>
      </c>
      <c r="C1458" s="313" t="s">
        <v>9840</v>
      </c>
      <c r="D1458" s="314">
        <v>301.16000000000003</v>
      </c>
      <c r="E1458" s="312" t="s">
        <v>9779</v>
      </c>
    </row>
    <row r="1459" spans="1:6" ht="18.2" customHeight="1">
      <c r="A1459" s="311">
        <v>43095</v>
      </c>
      <c r="B1459" s="316" t="s">
        <v>11113</v>
      </c>
      <c r="C1459" s="313" t="s">
        <v>9840</v>
      </c>
      <c r="D1459" s="314">
        <v>459.83</v>
      </c>
      <c r="E1459" s="312" t="s">
        <v>9779</v>
      </c>
    </row>
    <row r="1460" spans="1:6" ht="9" customHeight="1">
      <c r="A1460" s="311">
        <v>43096</v>
      </c>
      <c r="B1460" s="312" t="s">
        <v>11114</v>
      </c>
      <c r="C1460" s="313" t="s">
        <v>9840</v>
      </c>
      <c r="D1460" s="314">
        <v>582.84</v>
      </c>
      <c r="E1460" s="315"/>
    </row>
    <row r="1461" spans="1:6" ht="9" customHeight="1">
      <c r="A1461" s="311">
        <v>43098</v>
      </c>
      <c r="B1461" s="312" t="s">
        <v>11115</v>
      </c>
      <c r="C1461" s="313" t="s">
        <v>9840</v>
      </c>
      <c r="D1461" s="314">
        <v>20.32</v>
      </c>
      <c r="E1461" s="315"/>
    </row>
    <row r="1462" spans="1:6" ht="9" customHeight="1">
      <c r="A1462" s="311">
        <v>43097</v>
      </c>
      <c r="B1462" s="312" t="s">
        <v>11116</v>
      </c>
      <c r="C1462" s="313" t="s">
        <v>9840</v>
      </c>
      <c r="D1462" s="314">
        <v>39.340000000000003</v>
      </c>
      <c r="E1462" s="315"/>
    </row>
    <row r="1463" spans="1:6" ht="9" customHeight="1">
      <c r="A1463" s="311">
        <v>43100</v>
      </c>
      <c r="B1463" s="312" t="s">
        <v>11117</v>
      </c>
      <c r="C1463" s="313" t="s">
        <v>9840</v>
      </c>
      <c r="D1463" s="314">
        <v>30.95</v>
      </c>
      <c r="E1463" s="315"/>
    </row>
    <row r="1464" spans="1:6" ht="9" customHeight="1">
      <c r="A1464" s="311">
        <v>43101</v>
      </c>
      <c r="B1464" s="312" t="s">
        <v>11118</v>
      </c>
      <c r="C1464" s="313" t="s">
        <v>9840</v>
      </c>
      <c r="D1464" s="314">
        <v>7.22</v>
      </c>
      <c r="E1464" s="315"/>
    </row>
    <row r="1465" spans="1:6" ht="9" customHeight="1">
      <c r="A1465" s="311">
        <v>43102</v>
      </c>
      <c r="B1465" s="312" t="s">
        <v>11119</v>
      </c>
      <c r="C1465" s="313" t="s">
        <v>9840</v>
      </c>
      <c r="D1465" s="314">
        <v>7.58</v>
      </c>
      <c r="E1465" s="315"/>
    </row>
    <row r="1466" spans="1:6" ht="9" customHeight="1">
      <c r="A1466" s="311">
        <v>42614</v>
      </c>
      <c r="B1466" s="312" t="s">
        <v>11120</v>
      </c>
      <c r="C1466" s="313" t="s">
        <v>9840</v>
      </c>
      <c r="D1466" s="314">
        <v>205.76</v>
      </c>
      <c r="E1466" s="312" t="s">
        <v>9779</v>
      </c>
    </row>
    <row r="1467" spans="1:6" ht="18.2" customHeight="1">
      <c r="A1467" s="311">
        <v>43104</v>
      </c>
      <c r="B1467" s="316" t="s">
        <v>11121</v>
      </c>
      <c r="C1467" s="313" t="s">
        <v>9840</v>
      </c>
      <c r="D1467" s="314">
        <v>10.08</v>
      </c>
      <c r="E1467" s="317"/>
    </row>
    <row r="1468" spans="1:6" ht="9" customHeight="1">
      <c r="A1468" s="311">
        <v>43105</v>
      </c>
      <c r="B1468" s="312" t="s">
        <v>11122</v>
      </c>
      <c r="C1468" s="313" t="s">
        <v>9725</v>
      </c>
      <c r="D1468" s="314">
        <v>324.16000000000003</v>
      </c>
      <c r="E1468" s="312" t="s">
        <v>9779</v>
      </c>
    </row>
    <row r="1469" spans="1:6" ht="9" customHeight="1">
      <c r="A1469" s="311">
        <v>43106</v>
      </c>
      <c r="B1469" s="312" t="s">
        <v>11123</v>
      </c>
      <c r="C1469" s="313" t="s">
        <v>9725</v>
      </c>
      <c r="D1469" s="314">
        <v>157.15</v>
      </c>
      <c r="E1469" s="312" t="s">
        <v>9779</v>
      </c>
    </row>
    <row r="1470" spans="1:6" ht="9" customHeight="1">
      <c r="A1470" s="311">
        <v>43111</v>
      </c>
      <c r="B1470" s="312" t="s">
        <v>11124</v>
      </c>
      <c r="C1470" s="313" t="s">
        <v>9840</v>
      </c>
      <c r="D1470" s="314">
        <v>3.66</v>
      </c>
      <c r="E1470" s="315"/>
    </row>
    <row r="1471" spans="1:6" ht="9" customHeight="1">
      <c r="A1471" s="888" t="s">
        <v>11125</v>
      </c>
      <c r="B1471" s="888"/>
      <c r="C1471" s="888"/>
      <c r="D1471" s="888"/>
      <c r="E1471" s="888"/>
      <c r="F1471" s="888"/>
    </row>
    <row r="1472" spans="1:6" ht="9" customHeight="1">
      <c r="A1472" s="308" t="s">
        <v>9717</v>
      </c>
      <c r="B1472" s="309" t="s">
        <v>9718</v>
      </c>
      <c r="C1472" s="308" t="s">
        <v>9719</v>
      </c>
      <c r="D1472" s="310" t="s">
        <v>9720</v>
      </c>
      <c r="E1472" s="309" t="s">
        <v>9721</v>
      </c>
    </row>
    <row r="1473" spans="1:6" ht="18.2" customHeight="1">
      <c r="A1473" s="311">
        <v>41578</v>
      </c>
      <c r="B1473" s="316" t="s">
        <v>11126</v>
      </c>
      <c r="C1473" s="313" t="s">
        <v>10301</v>
      </c>
      <c r="D1473" s="314">
        <v>705.18</v>
      </c>
      <c r="E1473" s="317"/>
    </row>
    <row r="1474" spans="1:6" ht="18.2" customHeight="1">
      <c r="A1474" s="311">
        <v>42511</v>
      </c>
      <c r="B1474" s="316" t="s">
        <v>11127</v>
      </c>
      <c r="C1474" s="313" t="s">
        <v>10301</v>
      </c>
      <c r="D1474" s="314">
        <v>461.48</v>
      </c>
      <c r="E1474" s="317"/>
    </row>
    <row r="1475" spans="1:6" ht="9" customHeight="1">
      <c r="A1475" s="311">
        <v>41579</v>
      </c>
      <c r="B1475" s="312" t="s">
        <v>11128</v>
      </c>
      <c r="C1475" s="313" t="s">
        <v>10301</v>
      </c>
      <c r="D1475" s="314">
        <v>604.07000000000005</v>
      </c>
      <c r="E1475" s="315"/>
    </row>
    <row r="1476" spans="1:6" ht="18.2" customHeight="1">
      <c r="A1476" s="311">
        <v>41494</v>
      </c>
      <c r="B1476" s="316" t="s">
        <v>11129</v>
      </c>
      <c r="C1476" s="313" t="s">
        <v>10301</v>
      </c>
      <c r="D1476" s="314">
        <v>752.8</v>
      </c>
      <c r="E1476" s="317"/>
    </row>
    <row r="1477" spans="1:6" ht="18.2" customHeight="1">
      <c r="A1477" s="311">
        <v>41678</v>
      </c>
      <c r="B1477" s="316" t="s">
        <v>11130</v>
      </c>
      <c r="C1477" s="313" t="s">
        <v>10301</v>
      </c>
      <c r="D1477" s="314">
        <v>713.91</v>
      </c>
      <c r="E1477" s="317"/>
    </row>
    <row r="1478" spans="1:6" ht="18.2" customHeight="1">
      <c r="A1478" s="311">
        <v>41455</v>
      </c>
      <c r="B1478" s="316" t="s">
        <v>11131</v>
      </c>
      <c r="C1478" s="313" t="s">
        <v>10301</v>
      </c>
      <c r="D1478" s="318">
        <v>1427.82</v>
      </c>
      <c r="E1478" s="317"/>
    </row>
    <row r="1479" spans="1:6" ht="18.2" customHeight="1">
      <c r="A1479" s="311">
        <v>41456</v>
      </c>
      <c r="B1479" s="316" t="s">
        <v>11132</v>
      </c>
      <c r="C1479" s="313" t="s">
        <v>10301</v>
      </c>
      <c r="D1479" s="318">
        <v>2032.57</v>
      </c>
      <c r="E1479" s="317"/>
    </row>
    <row r="1480" spans="1:6" ht="9" customHeight="1">
      <c r="A1480" s="888" t="s">
        <v>11125</v>
      </c>
      <c r="B1480" s="888"/>
      <c r="C1480" s="888"/>
      <c r="D1480" s="888"/>
      <c r="E1480" s="888"/>
      <c r="F1480" s="888"/>
    </row>
    <row r="1481" spans="1:6" ht="9" customHeight="1">
      <c r="A1481" s="308" t="s">
        <v>9717</v>
      </c>
      <c r="B1481" s="309" t="s">
        <v>9718</v>
      </c>
      <c r="C1481" s="308" t="s">
        <v>9719</v>
      </c>
      <c r="D1481" s="310" t="s">
        <v>9720</v>
      </c>
      <c r="E1481" s="309" t="s">
        <v>9721</v>
      </c>
    </row>
    <row r="1482" spans="1:6" ht="18.2" customHeight="1">
      <c r="A1482" s="311">
        <v>41580</v>
      </c>
      <c r="B1482" s="316" t="s">
        <v>11133</v>
      </c>
      <c r="C1482" s="313" t="s">
        <v>10301</v>
      </c>
      <c r="D1482" s="314">
        <v>756.17</v>
      </c>
      <c r="E1482" s="317"/>
    </row>
    <row r="1483" spans="1:6" ht="9" customHeight="1">
      <c r="A1483" s="311">
        <v>41454</v>
      </c>
      <c r="B1483" s="312" t="s">
        <v>11134</v>
      </c>
      <c r="C1483" s="313" t="s">
        <v>10301</v>
      </c>
      <c r="D1483" s="314">
        <v>427.77</v>
      </c>
      <c r="E1483" s="315"/>
    </row>
    <row r="1484" spans="1:6" ht="18.2" customHeight="1">
      <c r="A1484" s="311">
        <v>41498</v>
      </c>
      <c r="B1484" s="316" t="s">
        <v>11135</v>
      </c>
      <c r="C1484" s="313" t="s">
        <v>9723</v>
      </c>
      <c r="D1484" s="314">
        <v>455.5</v>
      </c>
      <c r="E1484" s="317"/>
    </row>
    <row r="1485" spans="1:6" ht="18.2" customHeight="1">
      <c r="A1485" s="311">
        <v>41531</v>
      </c>
      <c r="B1485" s="316" t="s">
        <v>11136</v>
      </c>
      <c r="C1485" s="313" t="s">
        <v>9723</v>
      </c>
      <c r="D1485" s="314">
        <v>407.45</v>
      </c>
      <c r="E1485" s="317"/>
    </row>
    <row r="1486" spans="1:6" ht="9" customHeight="1">
      <c r="A1486" s="311">
        <v>41557</v>
      </c>
      <c r="B1486" s="312" t="s">
        <v>11137</v>
      </c>
      <c r="C1486" s="313" t="s">
        <v>9840</v>
      </c>
      <c r="D1486" s="314">
        <v>164.81</v>
      </c>
      <c r="E1486" s="315"/>
    </row>
    <row r="1487" spans="1:6" ht="18.2" customHeight="1">
      <c r="A1487" s="311">
        <v>41506</v>
      </c>
      <c r="B1487" s="316" t="s">
        <v>11138</v>
      </c>
      <c r="C1487" s="313" t="s">
        <v>9723</v>
      </c>
      <c r="D1487" s="314">
        <v>43.99</v>
      </c>
      <c r="E1487" s="317"/>
    </row>
    <row r="1488" spans="1:6" ht="18.2" customHeight="1">
      <c r="A1488" s="311">
        <v>41505</v>
      </c>
      <c r="B1488" s="316" t="s">
        <v>11139</v>
      </c>
      <c r="C1488" s="313" t="s">
        <v>9723</v>
      </c>
      <c r="D1488" s="314">
        <v>86.77</v>
      </c>
      <c r="E1488" s="317"/>
    </row>
    <row r="1489" spans="1:5" ht="18.2" customHeight="1">
      <c r="A1489" s="311">
        <v>41528</v>
      </c>
      <c r="B1489" s="316" t="s">
        <v>11140</v>
      </c>
      <c r="C1489" s="313" t="s">
        <v>9723</v>
      </c>
      <c r="D1489" s="314">
        <v>159.84</v>
      </c>
      <c r="E1489" s="317"/>
    </row>
    <row r="1490" spans="1:5" ht="9" customHeight="1">
      <c r="A1490" s="311">
        <v>41546</v>
      </c>
      <c r="B1490" s="312" t="s">
        <v>11141</v>
      </c>
      <c r="C1490" s="313" t="s">
        <v>11142</v>
      </c>
      <c r="D1490" s="314">
        <v>237.15</v>
      </c>
      <c r="E1490" s="315"/>
    </row>
    <row r="1491" spans="1:5" ht="9" customHeight="1">
      <c r="A1491" s="311">
        <v>41545</v>
      </c>
      <c r="B1491" s="312" t="s">
        <v>11143</v>
      </c>
      <c r="C1491" s="313" t="s">
        <v>11142</v>
      </c>
      <c r="D1491" s="314">
        <v>202.75</v>
      </c>
      <c r="E1491" s="315"/>
    </row>
    <row r="1492" spans="1:5" ht="9" customHeight="1">
      <c r="A1492" s="311">
        <v>41547</v>
      </c>
      <c r="B1492" s="312" t="s">
        <v>11144</v>
      </c>
      <c r="C1492" s="313" t="s">
        <v>11142</v>
      </c>
      <c r="D1492" s="314">
        <v>197.08</v>
      </c>
      <c r="E1492" s="315"/>
    </row>
    <row r="1493" spans="1:5" ht="9" customHeight="1">
      <c r="A1493" s="311">
        <v>41497</v>
      </c>
      <c r="B1493" s="312" t="s">
        <v>11145</v>
      </c>
      <c r="C1493" s="313" t="s">
        <v>9739</v>
      </c>
      <c r="D1493" s="318">
        <v>3513.08</v>
      </c>
      <c r="E1493" s="315"/>
    </row>
    <row r="1494" spans="1:5" ht="9" customHeight="1">
      <c r="A1494" s="311">
        <v>41495</v>
      </c>
      <c r="B1494" s="312" t="s">
        <v>11146</v>
      </c>
      <c r="C1494" s="313" t="s">
        <v>9739</v>
      </c>
      <c r="D1494" s="314">
        <v>961.91</v>
      </c>
      <c r="E1494" s="315"/>
    </row>
    <row r="1495" spans="1:5" ht="9" customHeight="1">
      <c r="A1495" s="311">
        <v>41496</v>
      </c>
      <c r="B1495" s="312" t="s">
        <v>11147</v>
      </c>
      <c r="C1495" s="313" t="s">
        <v>9739</v>
      </c>
      <c r="D1495" s="318">
        <v>1775.36</v>
      </c>
      <c r="E1495" s="315"/>
    </row>
    <row r="1496" spans="1:5" ht="9" customHeight="1">
      <c r="A1496" s="311">
        <v>41544</v>
      </c>
      <c r="B1496" s="312" t="s">
        <v>11148</v>
      </c>
      <c r="C1496" s="313" t="s">
        <v>11142</v>
      </c>
      <c r="D1496" s="314">
        <v>383.78</v>
      </c>
      <c r="E1496" s="315"/>
    </row>
    <row r="1497" spans="1:5" ht="9" customHeight="1">
      <c r="A1497" s="311">
        <v>41500</v>
      </c>
      <c r="B1497" s="312" t="s">
        <v>11149</v>
      </c>
      <c r="C1497" s="313" t="s">
        <v>9723</v>
      </c>
      <c r="D1497" s="314">
        <v>184.38</v>
      </c>
      <c r="E1497" s="315"/>
    </row>
    <row r="1498" spans="1:5" ht="18.2" customHeight="1">
      <c r="A1498" s="311">
        <v>41501</v>
      </c>
      <c r="B1498" s="316" t="s">
        <v>11150</v>
      </c>
      <c r="C1498" s="313" t="s">
        <v>9840</v>
      </c>
      <c r="D1498" s="314">
        <v>33.869999999999997</v>
      </c>
      <c r="E1498" s="317"/>
    </row>
    <row r="1499" spans="1:5" ht="18.2" customHeight="1">
      <c r="A1499" s="311">
        <v>41499</v>
      </c>
      <c r="B1499" s="316" t="s">
        <v>11151</v>
      </c>
      <c r="C1499" s="313" t="s">
        <v>9840</v>
      </c>
      <c r="D1499" s="314">
        <v>294.5</v>
      </c>
      <c r="E1499" s="317"/>
    </row>
    <row r="1500" spans="1:5" ht="18.2" customHeight="1">
      <c r="A1500" s="311">
        <v>41503</v>
      </c>
      <c r="B1500" s="316" t="s">
        <v>11152</v>
      </c>
      <c r="C1500" s="313" t="s">
        <v>9840</v>
      </c>
      <c r="D1500" s="314">
        <v>434.27</v>
      </c>
      <c r="E1500" s="317"/>
    </row>
    <row r="1501" spans="1:5" ht="18.2" customHeight="1">
      <c r="A1501" s="311">
        <v>41530</v>
      </c>
      <c r="B1501" s="316" t="s">
        <v>11153</v>
      </c>
      <c r="C1501" s="313" t="s">
        <v>9723</v>
      </c>
      <c r="D1501" s="314">
        <v>382.91</v>
      </c>
      <c r="E1501" s="317"/>
    </row>
    <row r="1502" spans="1:5" ht="9" customHeight="1">
      <c r="A1502" s="311">
        <v>41527</v>
      </c>
      <c r="B1502" s="312" t="s">
        <v>11154</v>
      </c>
      <c r="C1502" s="313" t="s">
        <v>9739</v>
      </c>
      <c r="D1502" s="318">
        <v>1857.74</v>
      </c>
      <c r="E1502" s="315"/>
    </row>
    <row r="1503" spans="1:5" ht="18.2" customHeight="1">
      <c r="A1503" s="311">
        <v>41529</v>
      </c>
      <c r="B1503" s="316" t="s">
        <v>11155</v>
      </c>
      <c r="C1503" s="313" t="s">
        <v>9739</v>
      </c>
      <c r="D1503" s="318">
        <v>22167.7</v>
      </c>
      <c r="E1503" s="317"/>
    </row>
    <row r="1504" spans="1:5" ht="9" customHeight="1">
      <c r="A1504" s="311">
        <v>41555</v>
      </c>
      <c r="B1504" s="312" t="s">
        <v>11156</v>
      </c>
      <c r="C1504" s="313" t="s">
        <v>9739</v>
      </c>
      <c r="D1504" s="318">
        <v>5607.34</v>
      </c>
      <c r="E1504" s="315"/>
    </row>
    <row r="1505" spans="1:6" ht="18.2" customHeight="1">
      <c r="A1505" s="311">
        <v>100883</v>
      </c>
      <c r="B1505" s="316" t="s">
        <v>11157</v>
      </c>
      <c r="C1505" s="313" t="s">
        <v>9840</v>
      </c>
      <c r="D1505" s="314">
        <v>171.2</v>
      </c>
      <c r="E1505" s="317"/>
    </row>
    <row r="1506" spans="1:6" ht="18.2" customHeight="1">
      <c r="A1506" s="311">
        <v>100882</v>
      </c>
      <c r="B1506" s="316" t="s">
        <v>11158</v>
      </c>
      <c r="C1506" s="313" t="s">
        <v>9840</v>
      </c>
      <c r="D1506" s="314">
        <v>140.91999999999999</v>
      </c>
      <c r="E1506" s="317"/>
    </row>
    <row r="1507" spans="1:6" ht="9" customHeight="1">
      <c r="A1507" s="888" t="s">
        <v>11159</v>
      </c>
      <c r="B1507" s="888"/>
      <c r="C1507" s="888"/>
      <c r="D1507" s="888"/>
      <c r="E1507" s="888"/>
      <c r="F1507" s="888"/>
    </row>
    <row r="1508" spans="1:6" ht="9" customHeight="1">
      <c r="A1508" s="308" t="s">
        <v>9717</v>
      </c>
      <c r="B1508" s="309" t="s">
        <v>9718</v>
      </c>
      <c r="C1508" s="308" t="s">
        <v>9719</v>
      </c>
      <c r="D1508" s="310" t="s">
        <v>9720</v>
      </c>
      <c r="E1508" s="309" t="s">
        <v>9721</v>
      </c>
    </row>
    <row r="1509" spans="1:6" ht="9" customHeight="1">
      <c r="A1509" s="311">
        <v>100390</v>
      </c>
      <c r="B1509" s="312" t="s">
        <v>11160</v>
      </c>
      <c r="C1509" s="313" t="s">
        <v>11161</v>
      </c>
      <c r="D1509" s="314">
        <v>0</v>
      </c>
      <c r="E1509" s="315"/>
    </row>
  </sheetData>
  <mergeCells count="49">
    <mergeCell ref="A1507:F1507"/>
    <mergeCell ref="A1281:F1281"/>
    <mergeCell ref="A1333:F1333"/>
    <mergeCell ref="A1382:F1382"/>
    <mergeCell ref="A1429:F1429"/>
    <mergeCell ref="A1471:F1471"/>
    <mergeCell ref="A1480:F1480"/>
    <mergeCell ref="A1237:F1237"/>
    <mergeCell ref="A964:F964"/>
    <mergeCell ref="A971:F971"/>
    <mergeCell ref="A1018:F1018"/>
    <mergeCell ref="A1021:F1021"/>
    <mergeCell ref="A1025:F1025"/>
    <mergeCell ref="A1046:F1046"/>
    <mergeCell ref="A1064:F1064"/>
    <mergeCell ref="A1082:F1082"/>
    <mergeCell ref="A1113:F1113"/>
    <mergeCell ref="A1165:F1165"/>
    <mergeCell ref="A1201:F1201"/>
    <mergeCell ref="A947:F947"/>
    <mergeCell ref="A719:F719"/>
    <mergeCell ref="A732:F732"/>
    <mergeCell ref="A759:F759"/>
    <mergeCell ref="A791:F791"/>
    <mergeCell ref="A810:F810"/>
    <mergeCell ref="A815:F815"/>
    <mergeCell ref="A847:F847"/>
    <mergeCell ref="A851:F851"/>
    <mergeCell ref="A871:F871"/>
    <mergeCell ref="A925:F925"/>
    <mergeCell ref="A929:F929"/>
    <mergeCell ref="A706:F706"/>
    <mergeCell ref="A201:F201"/>
    <mergeCell ref="A212:F212"/>
    <mergeCell ref="A253:F253"/>
    <mergeCell ref="A313:F313"/>
    <mergeCell ref="A358:F358"/>
    <mergeCell ref="A398:F398"/>
    <mergeCell ref="A434:F434"/>
    <mergeCell ref="A493:F493"/>
    <mergeCell ref="A542:F542"/>
    <mergeCell ref="A600:F600"/>
    <mergeCell ref="A648:F648"/>
    <mergeCell ref="A154:F154"/>
    <mergeCell ref="A1:F1"/>
    <mergeCell ref="A2:F2"/>
    <mergeCell ref="A53:F53"/>
    <mergeCell ref="A58:F58"/>
    <mergeCell ref="A103:F103"/>
  </mergeCells>
  <pageMargins left="0.7" right="0.7" top="0.75" bottom="0.75" header="0.3" footer="0.3"/>
  <pageSetup paperSize="9" scale="7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1"/>
  <sheetViews>
    <sheetView showGridLines="0" view="pageBreakPreview" zoomScale="90" zoomScaleNormal="90" zoomScaleSheetLayoutView="90" workbookViewId="0">
      <selection activeCell="E19" sqref="E19"/>
    </sheetView>
  </sheetViews>
  <sheetFormatPr defaultRowHeight="15" customHeight="1"/>
  <cols>
    <col min="1" max="1" width="5.85546875" customWidth="1"/>
    <col min="2" max="2" width="6" customWidth="1"/>
    <col min="3" max="4" width="12.85546875" style="21" customWidth="1"/>
    <col min="5" max="5" width="67.85546875" customWidth="1"/>
    <col min="6" max="6" width="8.7109375" style="21" customWidth="1"/>
    <col min="7" max="7" width="9.42578125" customWidth="1"/>
    <col min="8" max="8" width="11.7109375" customWidth="1"/>
    <col min="9" max="9" width="10.85546875" customWidth="1"/>
    <col min="10" max="10" width="14.42578125" customWidth="1"/>
    <col min="11" max="11" width="3.85546875" customWidth="1"/>
    <col min="12" max="12" width="18.140625" bestFit="1" customWidth="1"/>
    <col min="13" max="13" width="5.140625" customWidth="1"/>
  </cols>
  <sheetData/>
  <printOptions horizontalCentered="1"/>
  <pageMargins left="0.51181102362204722" right="0.51181102362204722" top="0.39370078740157483" bottom="0.78740157480314965" header="0.31496062992125984" footer="0.19685039370078741"/>
  <pageSetup paperSize="9" scale="84" orientation="landscape" r:id="rId1"/>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1"/>
  <sheetViews>
    <sheetView showGridLines="0" view="pageBreakPreview" zoomScale="85" zoomScaleNormal="90" zoomScaleSheetLayoutView="85" workbookViewId="0">
      <selection activeCell="E19" sqref="E19"/>
    </sheetView>
  </sheetViews>
  <sheetFormatPr defaultColWidth="9.140625" defaultRowHeight="15" customHeight="1"/>
  <cols>
    <col min="1" max="1" width="5.85546875" style="18" customWidth="1"/>
    <col min="2" max="2" width="6" style="18" customWidth="1"/>
    <col min="3" max="4" width="12.85546875" style="19" customWidth="1"/>
    <col min="5" max="5" width="67.85546875" style="18" customWidth="1"/>
    <col min="6" max="6" width="8.7109375" style="19" customWidth="1"/>
    <col min="7" max="7" width="9.42578125" style="18" customWidth="1"/>
    <col min="8" max="8" width="11.7109375" style="18" customWidth="1"/>
    <col min="9" max="9" width="10.85546875" style="18" customWidth="1"/>
    <col min="10" max="10" width="14.42578125" style="18" customWidth="1"/>
    <col min="11" max="11" width="3.85546875" style="18" customWidth="1"/>
    <col min="12" max="12" width="18.140625" style="18" bestFit="1" customWidth="1"/>
    <col min="13" max="13" width="5.140625" style="18" customWidth="1"/>
    <col min="14" max="16384" width="9.140625" style="18"/>
  </cols>
  <sheetData/>
  <printOptions horizontalCentered="1"/>
  <pageMargins left="0.51181102362204722" right="0.51181102362204722" top="0.39370078740157483" bottom="0.78740157480314965" header="0.31496062992125984" footer="0.19685039370078741"/>
  <pageSetup paperSize="9" scale="84" orientation="landscape"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8"/>
  <sheetViews>
    <sheetView showGridLines="0" view="pageBreakPreview" zoomScaleSheetLayoutView="100" workbookViewId="0">
      <pane ySplit="5" topLeftCell="A67" activePane="bottomLeft" state="frozen"/>
      <selection pane="bottomLeft" activeCell="D79" sqref="D79"/>
    </sheetView>
  </sheetViews>
  <sheetFormatPr defaultRowHeight="12.75"/>
  <cols>
    <col min="1" max="1" width="12.5703125" style="10" bestFit="1" customWidth="1"/>
    <col min="2" max="2" width="15.7109375" style="10" customWidth="1"/>
    <col min="3" max="3" width="15.7109375" style="8" customWidth="1"/>
    <col min="4" max="4" width="59.28515625" style="564" customWidth="1"/>
    <col min="5" max="5" width="7.42578125" style="10" bestFit="1" customWidth="1"/>
    <col min="6" max="6" width="10.42578125" style="640" customWidth="1"/>
    <col min="7" max="7" width="14.28515625" style="261" bestFit="1" customWidth="1"/>
    <col min="8" max="8" width="17.28515625" style="262" bestFit="1" customWidth="1"/>
    <col min="9" max="9" width="9.140625" style="7"/>
    <col min="10" max="10" width="16" style="7" bestFit="1" customWidth="1"/>
    <col min="11" max="11" width="26.7109375" style="7" bestFit="1" customWidth="1"/>
    <col min="12" max="235" width="9.140625" style="7"/>
    <col min="236" max="236" width="15.42578125" style="7" customWidth="1"/>
    <col min="237" max="237" width="58.140625" style="7" customWidth="1"/>
    <col min="238" max="238" width="8.28515625" style="7" customWidth="1"/>
    <col min="239" max="239" width="10.42578125" style="7" customWidth="1"/>
    <col min="240" max="240" width="14.7109375" style="7" bestFit="1" customWidth="1"/>
    <col min="241" max="241" width="18.85546875" style="7" bestFit="1" customWidth="1"/>
    <col min="242" max="242" width="16" style="7" bestFit="1" customWidth="1"/>
    <col min="243" max="243" width="14.42578125" style="7" customWidth="1"/>
    <col min="244" max="244" width="17" style="7" customWidth="1"/>
    <col min="245" max="262" width="15.7109375" style="7" customWidth="1"/>
    <col min="263" max="491" width="9.140625" style="7"/>
    <col min="492" max="492" width="15.42578125" style="7" customWidth="1"/>
    <col min="493" max="493" width="58.140625" style="7" customWidth="1"/>
    <col min="494" max="494" width="8.28515625" style="7" customWidth="1"/>
    <col min="495" max="495" width="10.42578125" style="7" customWidth="1"/>
    <col min="496" max="496" width="14.7109375" style="7" bestFit="1" customWidth="1"/>
    <col min="497" max="497" width="18.85546875" style="7" bestFit="1" customWidth="1"/>
    <col min="498" max="498" width="16" style="7" bestFit="1" customWidth="1"/>
    <col min="499" max="499" width="14.42578125" style="7" customWidth="1"/>
    <col min="500" max="500" width="17" style="7" customWidth="1"/>
    <col min="501" max="518" width="15.7109375" style="7" customWidth="1"/>
    <col min="519" max="747" width="9.140625" style="7"/>
    <col min="748" max="748" width="15.42578125" style="7" customWidth="1"/>
    <col min="749" max="749" width="58.140625" style="7" customWidth="1"/>
    <col min="750" max="750" width="8.28515625" style="7" customWidth="1"/>
    <col min="751" max="751" width="10.42578125" style="7" customWidth="1"/>
    <col min="752" max="752" width="14.7109375" style="7" bestFit="1" customWidth="1"/>
    <col min="753" max="753" width="18.85546875" style="7" bestFit="1" customWidth="1"/>
    <col min="754" max="754" width="16" style="7" bestFit="1" customWidth="1"/>
    <col min="755" max="755" width="14.42578125" style="7" customWidth="1"/>
    <col min="756" max="756" width="17" style="7" customWidth="1"/>
    <col min="757" max="774" width="15.7109375" style="7" customWidth="1"/>
    <col min="775" max="1003" width="9.140625" style="7"/>
    <col min="1004" max="1004" width="15.42578125" style="7" customWidth="1"/>
    <col min="1005" max="1005" width="58.140625" style="7" customWidth="1"/>
    <col min="1006" max="1006" width="8.28515625" style="7" customWidth="1"/>
    <col min="1007" max="1007" width="10.42578125" style="7" customWidth="1"/>
    <col min="1008" max="1008" width="14.7109375" style="7" bestFit="1" customWidth="1"/>
    <col min="1009" max="1009" width="18.85546875" style="7" bestFit="1" customWidth="1"/>
    <col min="1010" max="1010" width="16" style="7" bestFit="1" customWidth="1"/>
    <col min="1011" max="1011" width="14.42578125" style="7" customWidth="1"/>
    <col min="1012" max="1012" width="17" style="7" customWidth="1"/>
    <col min="1013" max="1030" width="15.7109375" style="7" customWidth="1"/>
    <col min="1031" max="1259" width="9.140625" style="7"/>
    <col min="1260" max="1260" width="15.42578125" style="7" customWidth="1"/>
    <col min="1261" max="1261" width="58.140625" style="7" customWidth="1"/>
    <col min="1262" max="1262" width="8.28515625" style="7" customWidth="1"/>
    <col min="1263" max="1263" width="10.42578125" style="7" customWidth="1"/>
    <col min="1264" max="1264" width="14.7109375" style="7" bestFit="1" customWidth="1"/>
    <col min="1265" max="1265" width="18.85546875" style="7" bestFit="1" customWidth="1"/>
    <col min="1266" max="1266" width="16" style="7" bestFit="1" customWidth="1"/>
    <col min="1267" max="1267" width="14.42578125" style="7" customWidth="1"/>
    <col min="1268" max="1268" width="17" style="7" customWidth="1"/>
    <col min="1269" max="1286" width="15.7109375" style="7" customWidth="1"/>
    <col min="1287" max="1515" width="9.140625" style="7"/>
    <col min="1516" max="1516" width="15.42578125" style="7" customWidth="1"/>
    <col min="1517" max="1517" width="58.140625" style="7" customWidth="1"/>
    <col min="1518" max="1518" width="8.28515625" style="7" customWidth="1"/>
    <col min="1519" max="1519" width="10.42578125" style="7" customWidth="1"/>
    <col min="1520" max="1520" width="14.7109375" style="7" bestFit="1" customWidth="1"/>
    <col min="1521" max="1521" width="18.85546875" style="7" bestFit="1" customWidth="1"/>
    <col min="1522" max="1522" width="16" style="7" bestFit="1" customWidth="1"/>
    <col min="1523" max="1523" width="14.42578125" style="7" customWidth="1"/>
    <col min="1524" max="1524" width="17" style="7" customWidth="1"/>
    <col min="1525" max="1542" width="15.7109375" style="7" customWidth="1"/>
    <col min="1543" max="1771" width="9.140625" style="7"/>
    <col min="1772" max="1772" width="15.42578125" style="7" customWidth="1"/>
    <col min="1773" max="1773" width="58.140625" style="7" customWidth="1"/>
    <col min="1774" max="1774" width="8.28515625" style="7" customWidth="1"/>
    <col min="1775" max="1775" width="10.42578125" style="7" customWidth="1"/>
    <col min="1776" max="1776" width="14.7109375" style="7" bestFit="1" customWidth="1"/>
    <col min="1777" max="1777" width="18.85546875" style="7" bestFit="1" customWidth="1"/>
    <col min="1778" max="1778" width="16" style="7" bestFit="1" customWidth="1"/>
    <col min="1779" max="1779" width="14.42578125" style="7" customWidth="1"/>
    <col min="1780" max="1780" width="17" style="7" customWidth="1"/>
    <col min="1781" max="1798" width="15.7109375" style="7" customWidth="1"/>
    <col min="1799" max="2027" width="9.140625" style="7"/>
    <col min="2028" max="2028" width="15.42578125" style="7" customWidth="1"/>
    <col min="2029" max="2029" width="58.140625" style="7" customWidth="1"/>
    <col min="2030" max="2030" width="8.28515625" style="7" customWidth="1"/>
    <col min="2031" max="2031" width="10.42578125" style="7" customWidth="1"/>
    <col min="2032" max="2032" width="14.7109375" style="7" bestFit="1" customWidth="1"/>
    <col min="2033" max="2033" width="18.85546875" style="7" bestFit="1" customWidth="1"/>
    <col min="2034" max="2034" width="16" style="7" bestFit="1" customWidth="1"/>
    <col min="2035" max="2035" width="14.42578125" style="7" customWidth="1"/>
    <col min="2036" max="2036" width="17" style="7" customWidth="1"/>
    <col min="2037" max="2054" width="15.7109375" style="7" customWidth="1"/>
    <col min="2055" max="2283" width="9.140625" style="7"/>
    <col min="2284" max="2284" width="15.42578125" style="7" customWidth="1"/>
    <col min="2285" max="2285" width="58.140625" style="7" customWidth="1"/>
    <col min="2286" max="2286" width="8.28515625" style="7" customWidth="1"/>
    <col min="2287" max="2287" width="10.42578125" style="7" customWidth="1"/>
    <col min="2288" max="2288" width="14.7109375" style="7" bestFit="1" customWidth="1"/>
    <col min="2289" max="2289" width="18.85546875" style="7" bestFit="1" customWidth="1"/>
    <col min="2290" max="2290" width="16" style="7" bestFit="1" customWidth="1"/>
    <col min="2291" max="2291" width="14.42578125" style="7" customWidth="1"/>
    <col min="2292" max="2292" width="17" style="7" customWidth="1"/>
    <col min="2293" max="2310" width="15.7109375" style="7" customWidth="1"/>
    <col min="2311" max="2539" width="9.140625" style="7"/>
    <col min="2540" max="2540" width="15.42578125" style="7" customWidth="1"/>
    <col min="2541" max="2541" width="58.140625" style="7" customWidth="1"/>
    <col min="2542" max="2542" width="8.28515625" style="7" customWidth="1"/>
    <col min="2543" max="2543" width="10.42578125" style="7" customWidth="1"/>
    <col min="2544" max="2544" width="14.7109375" style="7" bestFit="1" customWidth="1"/>
    <col min="2545" max="2545" width="18.85546875" style="7" bestFit="1" customWidth="1"/>
    <col min="2546" max="2546" width="16" style="7" bestFit="1" customWidth="1"/>
    <col min="2547" max="2547" width="14.42578125" style="7" customWidth="1"/>
    <col min="2548" max="2548" width="17" style="7" customWidth="1"/>
    <col min="2549" max="2566" width="15.7109375" style="7" customWidth="1"/>
    <col min="2567" max="2795" width="9.140625" style="7"/>
    <col min="2796" max="2796" width="15.42578125" style="7" customWidth="1"/>
    <col min="2797" max="2797" width="58.140625" style="7" customWidth="1"/>
    <col min="2798" max="2798" width="8.28515625" style="7" customWidth="1"/>
    <col min="2799" max="2799" width="10.42578125" style="7" customWidth="1"/>
    <col min="2800" max="2800" width="14.7109375" style="7" bestFit="1" customWidth="1"/>
    <col min="2801" max="2801" width="18.85546875" style="7" bestFit="1" customWidth="1"/>
    <col min="2802" max="2802" width="16" style="7" bestFit="1" customWidth="1"/>
    <col min="2803" max="2803" width="14.42578125" style="7" customWidth="1"/>
    <col min="2804" max="2804" width="17" style="7" customWidth="1"/>
    <col min="2805" max="2822" width="15.7109375" style="7" customWidth="1"/>
    <col min="2823" max="3051" width="9.140625" style="7"/>
    <col min="3052" max="3052" width="15.42578125" style="7" customWidth="1"/>
    <col min="3053" max="3053" width="58.140625" style="7" customWidth="1"/>
    <col min="3054" max="3054" width="8.28515625" style="7" customWidth="1"/>
    <col min="3055" max="3055" width="10.42578125" style="7" customWidth="1"/>
    <col min="3056" max="3056" width="14.7109375" style="7" bestFit="1" customWidth="1"/>
    <col min="3057" max="3057" width="18.85546875" style="7" bestFit="1" customWidth="1"/>
    <col min="3058" max="3058" width="16" style="7" bestFit="1" customWidth="1"/>
    <col min="3059" max="3059" width="14.42578125" style="7" customWidth="1"/>
    <col min="3060" max="3060" width="17" style="7" customWidth="1"/>
    <col min="3061" max="3078" width="15.7109375" style="7" customWidth="1"/>
    <col min="3079" max="3307" width="9.140625" style="7"/>
    <col min="3308" max="3308" width="15.42578125" style="7" customWidth="1"/>
    <col min="3309" max="3309" width="58.140625" style="7" customWidth="1"/>
    <col min="3310" max="3310" width="8.28515625" style="7" customWidth="1"/>
    <col min="3311" max="3311" width="10.42578125" style="7" customWidth="1"/>
    <col min="3312" max="3312" width="14.7109375" style="7" bestFit="1" customWidth="1"/>
    <col min="3313" max="3313" width="18.85546875" style="7" bestFit="1" customWidth="1"/>
    <col min="3314" max="3314" width="16" style="7" bestFit="1" customWidth="1"/>
    <col min="3315" max="3315" width="14.42578125" style="7" customWidth="1"/>
    <col min="3316" max="3316" width="17" style="7" customWidth="1"/>
    <col min="3317" max="3334" width="15.7109375" style="7" customWidth="1"/>
    <col min="3335" max="3563" width="9.140625" style="7"/>
    <col min="3564" max="3564" width="15.42578125" style="7" customWidth="1"/>
    <col min="3565" max="3565" width="58.140625" style="7" customWidth="1"/>
    <col min="3566" max="3566" width="8.28515625" style="7" customWidth="1"/>
    <col min="3567" max="3567" width="10.42578125" style="7" customWidth="1"/>
    <col min="3568" max="3568" width="14.7109375" style="7" bestFit="1" customWidth="1"/>
    <col min="3569" max="3569" width="18.85546875" style="7" bestFit="1" customWidth="1"/>
    <col min="3570" max="3570" width="16" style="7" bestFit="1" customWidth="1"/>
    <col min="3571" max="3571" width="14.42578125" style="7" customWidth="1"/>
    <col min="3572" max="3572" width="17" style="7" customWidth="1"/>
    <col min="3573" max="3590" width="15.7109375" style="7" customWidth="1"/>
    <col min="3591" max="3819" width="9.140625" style="7"/>
    <col min="3820" max="3820" width="15.42578125" style="7" customWidth="1"/>
    <col min="3821" max="3821" width="58.140625" style="7" customWidth="1"/>
    <col min="3822" max="3822" width="8.28515625" style="7" customWidth="1"/>
    <col min="3823" max="3823" width="10.42578125" style="7" customWidth="1"/>
    <col min="3824" max="3824" width="14.7109375" style="7" bestFit="1" customWidth="1"/>
    <col min="3825" max="3825" width="18.85546875" style="7" bestFit="1" customWidth="1"/>
    <col min="3826" max="3826" width="16" style="7" bestFit="1" customWidth="1"/>
    <col min="3827" max="3827" width="14.42578125" style="7" customWidth="1"/>
    <col min="3828" max="3828" width="17" style="7" customWidth="1"/>
    <col min="3829" max="3846" width="15.7109375" style="7" customWidth="1"/>
    <col min="3847" max="4075" width="9.140625" style="7"/>
    <col min="4076" max="4076" width="15.42578125" style="7" customWidth="1"/>
    <col min="4077" max="4077" width="58.140625" style="7" customWidth="1"/>
    <col min="4078" max="4078" width="8.28515625" style="7" customWidth="1"/>
    <col min="4079" max="4079" width="10.42578125" style="7" customWidth="1"/>
    <col min="4080" max="4080" width="14.7109375" style="7" bestFit="1" customWidth="1"/>
    <col min="4081" max="4081" width="18.85546875" style="7" bestFit="1" customWidth="1"/>
    <col min="4082" max="4082" width="16" style="7" bestFit="1" customWidth="1"/>
    <col min="4083" max="4083" width="14.42578125" style="7" customWidth="1"/>
    <col min="4084" max="4084" width="17" style="7" customWidth="1"/>
    <col min="4085" max="4102" width="15.7109375" style="7" customWidth="1"/>
    <col min="4103" max="4331" width="9.140625" style="7"/>
    <col min="4332" max="4332" width="15.42578125" style="7" customWidth="1"/>
    <col min="4333" max="4333" width="58.140625" style="7" customWidth="1"/>
    <col min="4334" max="4334" width="8.28515625" style="7" customWidth="1"/>
    <col min="4335" max="4335" width="10.42578125" style="7" customWidth="1"/>
    <col min="4336" max="4336" width="14.7109375" style="7" bestFit="1" customWidth="1"/>
    <col min="4337" max="4337" width="18.85546875" style="7" bestFit="1" customWidth="1"/>
    <col min="4338" max="4338" width="16" style="7" bestFit="1" customWidth="1"/>
    <col min="4339" max="4339" width="14.42578125" style="7" customWidth="1"/>
    <col min="4340" max="4340" width="17" style="7" customWidth="1"/>
    <col min="4341" max="4358" width="15.7109375" style="7" customWidth="1"/>
    <col min="4359" max="4587" width="9.140625" style="7"/>
    <col min="4588" max="4588" width="15.42578125" style="7" customWidth="1"/>
    <col min="4589" max="4589" width="58.140625" style="7" customWidth="1"/>
    <col min="4590" max="4590" width="8.28515625" style="7" customWidth="1"/>
    <col min="4591" max="4591" width="10.42578125" style="7" customWidth="1"/>
    <col min="4592" max="4592" width="14.7109375" style="7" bestFit="1" customWidth="1"/>
    <col min="4593" max="4593" width="18.85546875" style="7" bestFit="1" customWidth="1"/>
    <col min="4594" max="4594" width="16" style="7" bestFit="1" customWidth="1"/>
    <col min="4595" max="4595" width="14.42578125" style="7" customWidth="1"/>
    <col min="4596" max="4596" width="17" style="7" customWidth="1"/>
    <col min="4597" max="4614" width="15.7109375" style="7" customWidth="1"/>
    <col min="4615" max="4843" width="9.140625" style="7"/>
    <col min="4844" max="4844" width="15.42578125" style="7" customWidth="1"/>
    <col min="4845" max="4845" width="58.140625" style="7" customWidth="1"/>
    <col min="4846" max="4846" width="8.28515625" style="7" customWidth="1"/>
    <col min="4847" max="4847" width="10.42578125" style="7" customWidth="1"/>
    <col min="4848" max="4848" width="14.7109375" style="7" bestFit="1" customWidth="1"/>
    <col min="4849" max="4849" width="18.85546875" style="7" bestFit="1" customWidth="1"/>
    <col min="4850" max="4850" width="16" style="7" bestFit="1" customWidth="1"/>
    <col min="4851" max="4851" width="14.42578125" style="7" customWidth="1"/>
    <col min="4852" max="4852" width="17" style="7" customWidth="1"/>
    <col min="4853" max="4870" width="15.7109375" style="7" customWidth="1"/>
    <col min="4871" max="5099" width="9.140625" style="7"/>
    <col min="5100" max="5100" width="15.42578125" style="7" customWidth="1"/>
    <col min="5101" max="5101" width="58.140625" style="7" customWidth="1"/>
    <col min="5102" max="5102" width="8.28515625" style="7" customWidth="1"/>
    <col min="5103" max="5103" width="10.42578125" style="7" customWidth="1"/>
    <col min="5104" max="5104" width="14.7109375" style="7" bestFit="1" customWidth="1"/>
    <col min="5105" max="5105" width="18.85546875" style="7" bestFit="1" customWidth="1"/>
    <col min="5106" max="5106" width="16" style="7" bestFit="1" customWidth="1"/>
    <col min="5107" max="5107" width="14.42578125" style="7" customWidth="1"/>
    <col min="5108" max="5108" width="17" style="7" customWidth="1"/>
    <col min="5109" max="5126" width="15.7109375" style="7" customWidth="1"/>
    <col min="5127" max="5355" width="9.140625" style="7"/>
    <col min="5356" max="5356" width="15.42578125" style="7" customWidth="1"/>
    <col min="5357" max="5357" width="58.140625" style="7" customWidth="1"/>
    <col min="5358" max="5358" width="8.28515625" style="7" customWidth="1"/>
    <col min="5359" max="5359" width="10.42578125" style="7" customWidth="1"/>
    <col min="5360" max="5360" width="14.7109375" style="7" bestFit="1" customWidth="1"/>
    <col min="5361" max="5361" width="18.85546875" style="7" bestFit="1" customWidth="1"/>
    <col min="5362" max="5362" width="16" style="7" bestFit="1" customWidth="1"/>
    <col min="5363" max="5363" width="14.42578125" style="7" customWidth="1"/>
    <col min="5364" max="5364" width="17" style="7" customWidth="1"/>
    <col min="5365" max="5382" width="15.7109375" style="7" customWidth="1"/>
    <col min="5383" max="5611" width="9.140625" style="7"/>
    <col min="5612" max="5612" width="15.42578125" style="7" customWidth="1"/>
    <col min="5613" max="5613" width="58.140625" style="7" customWidth="1"/>
    <col min="5614" max="5614" width="8.28515625" style="7" customWidth="1"/>
    <col min="5615" max="5615" width="10.42578125" style="7" customWidth="1"/>
    <col min="5616" max="5616" width="14.7109375" style="7" bestFit="1" customWidth="1"/>
    <col min="5617" max="5617" width="18.85546875" style="7" bestFit="1" customWidth="1"/>
    <col min="5618" max="5618" width="16" style="7" bestFit="1" customWidth="1"/>
    <col min="5619" max="5619" width="14.42578125" style="7" customWidth="1"/>
    <col min="5620" max="5620" width="17" style="7" customWidth="1"/>
    <col min="5621" max="5638" width="15.7109375" style="7" customWidth="1"/>
    <col min="5639" max="5867" width="9.140625" style="7"/>
    <col min="5868" max="5868" width="15.42578125" style="7" customWidth="1"/>
    <col min="5869" max="5869" width="58.140625" style="7" customWidth="1"/>
    <col min="5870" max="5870" width="8.28515625" style="7" customWidth="1"/>
    <col min="5871" max="5871" width="10.42578125" style="7" customWidth="1"/>
    <col min="5872" max="5872" width="14.7109375" style="7" bestFit="1" customWidth="1"/>
    <col min="5873" max="5873" width="18.85546875" style="7" bestFit="1" customWidth="1"/>
    <col min="5874" max="5874" width="16" style="7" bestFit="1" customWidth="1"/>
    <col min="5875" max="5875" width="14.42578125" style="7" customWidth="1"/>
    <col min="5876" max="5876" width="17" style="7" customWidth="1"/>
    <col min="5877" max="5894" width="15.7109375" style="7" customWidth="1"/>
    <col min="5895" max="6123" width="9.140625" style="7"/>
    <col min="6124" max="6124" width="15.42578125" style="7" customWidth="1"/>
    <col min="6125" max="6125" width="58.140625" style="7" customWidth="1"/>
    <col min="6126" max="6126" width="8.28515625" style="7" customWidth="1"/>
    <col min="6127" max="6127" width="10.42578125" style="7" customWidth="1"/>
    <col min="6128" max="6128" width="14.7109375" style="7" bestFit="1" customWidth="1"/>
    <col min="6129" max="6129" width="18.85546875" style="7" bestFit="1" customWidth="1"/>
    <col min="6130" max="6130" width="16" style="7" bestFit="1" customWidth="1"/>
    <col min="6131" max="6131" width="14.42578125" style="7" customWidth="1"/>
    <col min="6132" max="6132" width="17" style="7" customWidth="1"/>
    <col min="6133" max="6150" width="15.7109375" style="7" customWidth="1"/>
    <col min="6151" max="6379" width="9.140625" style="7"/>
    <col min="6380" max="6380" width="15.42578125" style="7" customWidth="1"/>
    <col min="6381" max="6381" width="58.140625" style="7" customWidth="1"/>
    <col min="6382" max="6382" width="8.28515625" style="7" customWidth="1"/>
    <col min="6383" max="6383" width="10.42578125" style="7" customWidth="1"/>
    <col min="6384" max="6384" width="14.7109375" style="7" bestFit="1" customWidth="1"/>
    <col min="6385" max="6385" width="18.85546875" style="7" bestFit="1" customWidth="1"/>
    <col min="6386" max="6386" width="16" style="7" bestFit="1" customWidth="1"/>
    <col min="6387" max="6387" width="14.42578125" style="7" customWidth="1"/>
    <col min="6388" max="6388" width="17" style="7" customWidth="1"/>
    <col min="6389" max="6406" width="15.7109375" style="7" customWidth="1"/>
    <col min="6407" max="6635" width="9.140625" style="7"/>
    <col min="6636" max="6636" width="15.42578125" style="7" customWidth="1"/>
    <col min="6637" max="6637" width="58.140625" style="7" customWidth="1"/>
    <col min="6638" max="6638" width="8.28515625" style="7" customWidth="1"/>
    <col min="6639" max="6639" width="10.42578125" style="7" customWidth="1"/>
    <col min="6640" max="6640" width="14.7109375" style="7" bestFit="1" customWidth="1"/>
    <col min="6641" max="6641" width="18.85546875" style="7" bestFit="1" customWidth="1"/>
    <col min="6642" max="6642" width="16" style="7" bestFit="1" customWidth="1"/>
    <col min="6643" max="6643" width="14.42578125" style="7" customWidth="1"/>
    <col min="6644" max="6644" width="17" style="7" customWidth="1"/>
    <col min="6645" max="6662" width="15.7109375" style="7" customWidth="1"/>
    <col min="6663" max="6891" width="9.140625" style="7"/>
    <col min="6892" max="6892" width="15.42578125" style="7" customWidth="1"/>
    <col min="6893" max="6893" width="58.140625" style="7" customWidth="1"/>
    <col min="6894" max="6894" width="8.28515625" style="7" customWidth="1"/>
    <col min="6895" max="6895" width="10.42578125" style="7" customWidth="1"/>
    <col min="6896" max="6896" width="14.7109375" style="7" bestFit="1" customWidth="1"/>
    <col min="6897" max="6897" width="18.85546875" style="7" bestFit="1" customWidth="1"/>
    <col min="6898" max="6898" width="16" style="7" bestFit="1" customWidth="1"/>
    <col min="6899" max="6899" width="14.42578125" style="7" customWidth="1"/>
    <col min="6900" max="6900" width="17" style="7" customWidth="1"/>
    <col min="6901" max="6918" width="15.7109375" style="7" customWidth="1"/>
    <col min="6919" max="7147" width="9.140625" style="7"/>
    <col min="7148" max="7148" width="15.42578125" style="7" customWidth="1"/>
    <col min="7149" max="7149" width="58.140625" style="7" customWidth="1"/>
    <col min="7150" max="7150" width="8.28515625" style="7" customWidth="1"/>
    <col min="7151" max="7151" width="10.42578125" style="7" customWidth="1"/>
    <col min="7152" max="7152" width="14.7109375" style="7" bestFit="1" customWidth="1"/>
    <col min="7153" max="7153" width="18.85546875" style="7" bestFit="1" customWidth="1"/>
    <col min="7154" max="7154" width="16" style="7" bestFit="1" customWidth="1"/>
    <col min="7155" max="7155" width="14.42578125" style="7" customWidth="1"/>
    <col min="7156" max="7156" width="17" style="7" customWidth="1"/>
    <col min="7157" max="7174" width="15.7109375" style="7" customWidth="1"/>
    <col min="7175" max="7403" width="9.140625" style="7"/>
    <col min="7404" max="7404" width="15.42578125" style="7" customWidth="1"/>
    <col min="7405" max="7405" width="58.140625" style="7" customWidth="1"/>
    <col min="7406" max="7406" width="8.28515625" style="7" customWidth="1"/>
    <col min="7407" max="7407" width="10.42578125" style="7" customWidth="1"/>
    <col min="7408" max="7408" width="14.7109375" style="7" bestFit="1" customWidth="1"/>
    <col min="7409" max="7409" width="18.85546875" style="7" bestFit="1" customWidth="1"/>
    <col min="7410" max="7410" width="16" style="7" bestFit="1" customWidth="1"/>
    <col min="7411" max="7411" width="14.42578125" style="7" customWidth="1"/>
    <col min="7412" max="7412" width="17" style="7" customWidth="1"/>
    <col min="7413" max="7430" width="15.7109375" style="7" customWidth="1"/>
    <col min="7431" max="7659" width="9.140625" style="7"/>
    <col min="7660" max="7660" width="15.42578125" style="7" customWidth="1"/>
    <col min="7661" max="7661" width="58.140625" style="7" customWidth="1"/>
    <col min="7662" max="7662" width="8.28515625" style="7" customWidth="1"/>
    <col min="7663" max="7663" width="10.42578125" style="7" customWidth="1"/>
    <col min="7664" max="7664" width="14.7109375" style="7" bestFit="1" customWidth="1"/>
    <col min="7665" max="7665" width="18.85546875" style="7" bestFit="1" customWidth="1"/>
    <col min="7666" max="7666" width="16" style="7" bestFit="1" customWidth="1"/>
    <col min="7667" max="7667" width="14.42578125" style="7" customWidth="1"/>
    <col min="7668" max="7668" width="17" style="7" customWidth="1"/>
    <col min="7669" max="7686" width="15.7109375" style="7" customWidth="1"/>
    <col min="7687" max="7915" width="9.140625" style="7"/>
    <col min="7916" max="7916" width="15.42578125" style="7" customWidth="1"/>
    <col min="7917" max="7917" width="58.140625" style="7" customWidth="1"/>
    <col min="7918" max="7918" width="8.28515625" style="7" customWidth="1"/>
    <col min="7919" max="7919" width="10.42578125" style="7" customWidth="1"/>
    <col min="7920" max="7920" width="14.7109375" style="7" bestFit="1" customWidth="1"/>
    <col min="7921" max="7921" width="18.85546875" style="7" bestFit="1" customWidth="1"/>
    <col min="7922" max="7922" width="16" style="7" bestFit="1" customWidth="1"/>
    <col min="7923" max="7923" width="14.42578125" style="7" customWidth="1"/>
    <col min="7924" max="7924" width="17" style="7" customWidth="1"/>
    <col min="7925" max="7942" width="15.7109375" style="7" customWidth="1"/>
    <col min="7943" max="8171" width="9.140625" style="7"/>
    <col min="8172" max="8172" width="15.42578125" style="7" customWidth="1"/>
    <col min="8173" max="8173" width="58.140625" style="7" customWidth="1"/>
    <col min="8174" max="8174" width="8.28515625" style="7" customWidth="1"/>
    <col min="8175" max="8175" width="10.42578125" style="7" customWidth="1"/>
    <col min="8176" max="8176" width="14.7109375" style="7" bestFit="1" customWidth="1"/>
    <col min="8177" max="8177" width="18.85546875" style="7" bestFit="1" customWidth="1"/>
    <col min="8178" max="8178" width="16" style="7" bestFit="1" customWidth="1"/>
    <col min="8179" max="8179" width="14.42578125" style="7" customWidth="1"/>
    <col min="8180" max="8180" width="17" style="7" customWidth="1"/>
    <col min="8181" max="8198" width="15.7109375" style="7" customWidth="1"/>
    <col min="8199" max="8427" width="9.140625" style="7"/>
    <col min="8428" max="8428" width="15.42578125" style="7" customWidth="1"/>
    <col min="8429" max="8429" width="58.140625" style="7" customWidth="1"/>
    <col min="8430" max="8430" width="8.28515625" style="7" customWidth="1"/>
    <col min="8431" max="8431" width="10.42578125" style="7" customWidth="1"/>
    <col min="8432" max="8432" width="14.7109375" style="7" bestFit="1" customWidth="1"/>
    <col min="8433" max="8433" width="18.85546875" style="7" bestFit="1" customWidth="1"/>
    <col min="8434" max="8434" width="16" style="7" bestFit="1" customWidth="1"/>
    <col min="8435" max="8435" width="14.42578125" style="7" customWidth="1"/>
    <col min="8436" max="8436" width="17" style="7" customWidth="1"/>
    <col min="8437" max="8454" width="15.7109375" style="7" customWidth="1"/>
    <col min="8455" max="8683" width="9.140625" style="7"/>
    <col min="8684" max="8684" width="15.42578125" style="7" customWidth="1"/>
    <col min="8685" max="8685" width="58.140625" style="7" customWidth="1"/>
    <col min="8686" max="8686" width="8.28515625" style="7" customWidth="1"/>
    <col min="8687" max="8687" width="10.42578125" style="7" customWidth="1"/>
    <col min="8688" max="8688" width="14.7109375" style="7" bestFit="1" customWidth="1"/>
    <col min="8689" max="8689" width="18.85546875" style="7" bestFit="1" customWidth="1"/>
    <col min="8690" max="8690" width="16" style="7" bestFit="1" customWidth="1"/>
    <col min="8691" max="8691" width="14.42578125" style="7" customWidth="1"/>
    <col min="8692" max="8692" width="17" style="7" customWidth="1"/>
    <col min="8693" max="8710" width="15.7109375" style="7" customWidth="1"/>
    <col min="8711" max="8939" width="9.140625" style="7"/>
    <col min="8940" max="8940" width="15.42578125" style="7" customWidth="1"/>
    <col min="8941" max="8941" width="58.140625" style="7" customWidth="1"/>
    <col min="8942" max="8942" width="8.28515625" style="7" customWidth="1"/>
    <col min="8943" max="8943" width="10.42578125" style="7" customWidth="1"/>
    <col min="8944" max="8944" width="14.7109375" style="7" bestFit="1" customWidth="1"/>
    <col min="8945" max="8945" width="18.85546875" style="7" bestFit="1" customWidth="1"/>
    <col min="8946" max="8946" width="16" style="7" bestFit="1" customWidth="1"/>
    <col min="8947" max="8947" width="14.42578125" style="7" customWidth="1"/>
    <col min="8948" max="8948" width="17" style="7" customWidth="1"/>
    <col min="8949" max="8966" width="15.7109375" style="7" customWidth="1"/>
    <col min="8967" max="9195" width="9.140625" style="7"/>
    <col min="9196" max="9196" width="15.42578125" style="7" customWidth="1"/>
    <col min="9197" max="9197" width="58.140625" style="7" customWidth="1"/>
    <col min="9198" max="9198" width="8.28515625" style="7" customWidth="1"/>
    <col min="9199" max="9199" width="10.42578125" style="7" customWidth="1"/>
    <col min="9200" max="9200" width="14.7109375" style="7" bestFit="1" customWidth="1"/>
    <col min="9201" max="9201" width="18.85546875" style="7" bestFit="1" customWidth="1"/>
    <col min="9202" max="9202" width="16" style="7" bestFit="1" customWidth="1"/>
    <col min="9203" max="9203" width="14.42578125" style="7" customWidth="1"/>
    <col min="9204" max="9204" width="17" style="7" customWidth="1"/>
    <col min="9205" max="9222" width="15.7109375" style="7" customWidth="1"/>
    <col min="9223" max="9451" width="9.140625" style="7"/>
    <col min="9452" max="9452" width="15.42578125" style="7" customWidth="1"/>
    <col min="9453" max="9453" width="58.140625" style="7" customWidth="1"/>
    <col min="9454" max="9454" width="8.28515625" style="7" customWidth="1"/>
    <col min="9455" max="9455" width="10.42578125" style="7" customWidth="1"/>
    <col min="9456" max="9456" width="14.7109375" style="7" bestFit="1" customWidth="1"/>
    <col min="9457" max="9457" width="18.85546875" style="7" bestFit="1" customWidth="1"/>
    <col min="9458" max="9458" width="16" style="7" bestFit="1" customWidth="1"/>
    <col min="9459" max="9459" width="14.42578125" style="7" customWidth="1"/>
    <col min="9460" max="9460" width="17" style="7" customWidth="1"/>
    <col min="9461" max="9478" width="15.7109375" style="7" customWidth="1"/>
    <col min="9479" max="9707" width="9.140625" style="7"/>
    <col min="9708" max="9708" width="15.42578125" style="7" customWidth="1"/>
    <col min="9709" max="9709" width="58.140625" style="7" customWidth="1"/>
    <col min="9710" max="9710" width="8.28515625" style="7" customWidth="1"/>
    <col min="9711" max="9711" width="10.42578125" style="7" customWidth="1"/>
    <col min="9712" max="9712" width="14.7109375" style="7" bestFit="1" customWidth="1"/>
    <col min="9713" max="9713" width="18.85546875" style="7" bestFit="1" customWidth="1"/>
    <col min="9714" max="9714" width="16" style="7" bestFit="1" customWidth="1"/>
    <col min="9715" max="9715" width="14.42578125" style="7" customWidth="1"/>
    <col min="9716" max="9716" width="17" style="7" customWidth="1"/>
    <col min="9717" max="9734" width="15.7109375" style="7" customWidth="1"/>
    <col min="9735" max="9963" width="9.140625" style="7"/>
    <col min="9964" max="9964" width="15.42578125" style="7" customWidth="1"/>
    <col min="9965" max="9965" width="58.140625" style="7" customWidth="1"/>
    <col min="9966" max="9966" width="8.28515625" style="7" customWidth="1"/>
    <col min="9967" max="9967" width="10.42578125" style="7" customWidth="1"/>
    <col min="9968" max="9968" width="14.7109375" style="7" bestFit="1" customWidth="1"/>
    <col min="9969" max="9969" width="18.85546875" style="7" bestFit="1" customWidth="1"/>
    <col min="9970" max="9970" width="16" style="7" bestFit="1" customWidth="1"/>
    <col min="9971" max="9971" width="14.42578125" style="7" customWidth="1"/>
    <col min="9972" max="9972" width="17" style="7" customWidth="1"/>
    <col min="9973" max="9990" width="15.7109375" style="7" customWidth="1"/>
    <col min="9991" max="10219" width="9.140625" style="7"/>
    <col min="10220" max="10220" width="15.42578125" style="7" customWidth="1"/>
    <col min="10221" max="10221" width="58.140625" style="7" customWidth="1"/>
    <col min="10222" max="10222" width="8.28515625" style="7" customWidth="1"/>
    <col min="10223" max="10223" width="10.42578125" style="7" customWidth="1"/>
    <col min="10224" max="10224" width="14.7109375" style="7" bestFit="1" customWidth="1"/>
    <col min="10225" max="10225" width="18.85546875" style="7" bestFit="1" customWidth="1"/>
    <col min="10226" max="10226" width="16" style="7" bestFit="1" customWidth="1"/>
    <col min="10227" max="10227" width="14.42578125" style="7" customWidth="1"/>
    <col min="10228" max="10228" width="17" style="7" customWidth="1"/>
    <col min="10229" max="10246" width="15.7109375" style="7" customWidth="1"/>
    <col min="10247" max="10475" width="9.140625" style="7"/>
    <col min="10476" max="10476" width="15.42578125" style="7" customWidth="1"/>
    <col min="10477" max="10477" width="58.140625" style="7" customWidth="1"/>
    <col min="10478" max="10478" width="8.28515625" style="7" customWidth="1"/>
    <col min="10479" max="10479" width="10.42578125" style="7" customWidth="1"/>
    <col min="10480" max="10480" width="14.7109375" style="7" bestFit="1" customWidth="1"/>
    <col min="10481" max="10481" width="18.85546875" style="7" bestFit="1" customWidth="1"/>
    <col min="10482" max="10482" width="16" style="7" bestFit="1" customWidth="1"/>
    <col min="10483" max="10483" width="14.42578125" style="7" customWidth="1"/>
    <col min="10484" max="10484" width="17" style="7" customWidth="1"/>
    <col min="10485" max="10502" width="15.7109375" style="7" customWidth="1"/>
    <col min="10503" max="10731" width="9.140625" style="7"/>
    <col min="10732" max="10732" width="15.42578125" style="7" customWidth="1"/>
    <col min="10733" max="10733" width="58.140625" style="7" customWidth="1"/>
    <col min="10734" max="10734" width="8.28515625" style="7" customWidth="1"/>
    <col min="10735" max="10735" width="10.42578125" style="7" customWidth="1"/>
    <col min="10736" max="10736" width="14.7109375" style="7" bestFit="1" customWidth="1"/>
    <col min="10737" max="10737" width="18.85546875" style="7" bestFit="1" customWidth="1"/>
    <col min="10738" max="10738" width="16" style="7" bestFit="1" customWidth="1"/>
    <col min="10739" max="10739" width="14.42578125" style="7" customWidth="1"/>
    <col min="10740" max="10740" width="17" style="7" customWidth="1"/>
    <col min="10741" max="10758" width="15.7109375" style="7" customWidth="1"/>
    <col min="10759" max="10987" width="9.140625" style="7"/>
    <col min="10988" max="10988" width="15.42578125" style="7" customWidth="1"/>
    <col min="10989" max="10989" width="58.140625" style="7" customWidth="1"/>
    <col min="10990" max="10990" width="8.28515625" style="7" customWidth="1"/>
    <col min="10991" max="10991" width="10.42578125" style="7" customWidth="1"/>
    <col min="10992" max="10992" width="14.7109375" style="7" bestFit="1" customWidth="1"/>
    <col min="10993" max="10993" width="18.85546875" style="7" bestFit="1" customWidth="1"/>
    <col min="10994" max="10994" width="16" style="7" bestFit="1" customWidth="1"/>
    <col min="10995" max="10995" width="14.42578125" style="7" customWidth="1"/>
    <col min="10996" max="10996" width="17" style="7" customWidth="1"/>
    <col min="10997" max="11014" width="15.7109375" style="7" customWidth="1"/>
    <col min="11015" max="11243" width="9.140625" style="7"/>
    <col min="11244" max="11244" width="15.42578125" style="7" customWidth="1"/>
    <col min="11245" max="11245" width="58.140625" style="7" customWidth="1"/>
    <col min="11246" max="11246" width="8.28515625" style="7" customWidth="1"/>
    <col min="11247" max="11247" width="10.42578125" style="7" customWidth="1"/>
    <col min="11248" max="11248" width="14.7109375" style="7" bestFit="1" customWidth="1"/>
    <col min="11249" max="11249" width="18.85546875" style="7" bestFit="1" customWidth="1"/>
    <col min="11250" max="11250" width="16" style="7" bestFit="1" customWidth="1"/>
    <col min="11251" max="11251" width="14.42578125" style="7" customWidth="1"/>
    <col min="11252" max="11252" width="17" style="7" customWidth="1"/>
    <col min="11253" max="11270" width="15.7109375" style="7" customWidth="1"/>
    <col min="11271" max="11499" width="9.140625" style="7"/>
    <col min="11500" max="11500" width="15.42578125" style="7" customWidth="1"/>
    <col min="11501" max="11501" width="58.140625" style="7" customWidth="1"/>
    <col min="11502" max="11502" width="8.28515625" style="7" customWidth="1"/>
    <col min="11503" max="11503" width="10.42578125" style="7" customWidth="1"/>
    <col min="11504" max="11504" width="14.7109375" style="7" bestFit="1" customWidth="1"/>
    <col min="11505" max="11505" width="18.85546875" style="7" bestFit="1" customWidth="1"/>
    <col min="11506" max="11506" width="16" style="7" bestFit="1" customWidth="1"/>
    <col min="11507" max="11507" width="14.42578125" style="7" customWidth="1"/>
    <col min="11508" max="11508" width="17" style="7" customWidth="1"/>
    <col min="11509" max="11526" width="15.7109375" style="7" customWidth="1"/>
    <col min="11527" max="11755" width="9.140625" style="7"/>
    <col min="11756" max="11756" width="15.42578125" style="7" customWidth="1"/>
    <col min="11757" max="11757" width="58.140625" style="7" customWidth="1"/>
    <col min="11758" max="11758" width="8.28515625" style="7" customWidth="1"/>
    <col min="11759" max="11759" width="10.42578125" style="7" customWidth="1"/>
    <col min="11760" max="11760" width="14.7109375" style="7" bestFit="1" customWidth="1"/>
    <col min="11761" max="11761" width="18.85546875" style="7" bestFit="1" customWidth="1"/>
    <col min="11762" max="11762" width="16" style="7" bestFit="1" customWidth="1"/>
    <col min="11763" max="11763" width="14.42578125" style="7" customWidth="1"/>
    <col min="11764" max="11764" width="17" style="7" customWidth="1"/>
    <col min="11765" max="11782" width="15.7109375" style="7" customWidth="1"/>
    <col min="11783" max="12011" width="9.140625" style="7"/>
    <col min="12012" max="12012" width="15.42578125" style="7" customWidth="1"/>
    <col min="12013" max="12013" width="58.140625" style="7" customWidth="1"/>
    <col min="12014" max="12014" width="8.28515625" style="7" customWidth="1"/>
    <col min="12015" max="12015" width="10.42578125" style="7" customWidth="1"/>
    <col min="12016" max="12016" width="14.7109375" style="7" bestFit="1" customWidth="1"/>
    <col min="12017" max="12017" width="18.85546875" style="7" bestFit="1" customWidth="1"/>
    <col min="12018" max="12018" width="16" style="7" bestFit="1" customWidth="1"/>
    <col min="12019" max="12019" width="14.42578125" style="7" customWidth="1"/>
    <col min="12020" max="12020" width="17" style="7" customWidth="1"/>
    <col min="12021" max="12038" width="15.7109375" style="7" customWidth="1"/>
    <col min="12039" max="12267" width="9.140625" style="7"/>
    <col min="12268" max="12268" width="15.42578125" style="7" customWidth="1"/>
    <col min="12269" max="12269" width="58.140625" style="7" customWidth="1"/>
    <col min="12270" max="12270" width="8.28515625" style="7" customWidth="1"/>
    <col min="12271" max="12271" width="10.42578125" style="7" customWidth="1"/>
    <col min="12272" max="12272" width="14.7109375" style="7" bestFit="1" customWidth="1"/>
    <col min="12273" max="12273" width="18.85546875" style="7" bestFit="1" customWidth="1"/>
    <col min="12274" max="12274" width="16" style="7" bestFit="1" customWidth="1"/>
    <col min="12275" max="12275" width="14.42578125" style="7" customWidth="1"/>
    <col min="12276" max="12276" width="17" style="7" customWidth="1"/>
    <col min="12277" max="12294" width="15.7109375" style="7" customWidth="1"/>
    <col min="12295" max="12523" width="9.140625" style="7"/>
    <col min="12524" max="12524" width="15.42578125" style="7" customWidth="1"/>
    <col min="12525" max="12525" width="58.140625" style="7" customWidth="1"/>
    <col min="12526" max="12526" width="8.28515625" style="7" customWidth="1"/>
    <col min="12527" max="12527" width="10.42578125" style="7" customWidth="1"/>
    <col min="12528" max="12528" width="14.7109375" style="7" bestFit="1" customWidth="1"/>
    <col min="12529" max="12529" width="18.85546875" style="7" bestFit="1" customWidth="1"/>
    <col min="12530" max="12530" width="16" style="7" bestFit="1" customWidth="1"/>
    <col min="12531" max="12531" width="14.42578125" style="7" customWidth="1"/>
    <col min="12532" max="12532" width="17" style="7" customWidth="1"/>
    <col min="12533" max="12550" width="15.7109375" style="7" customWidth="1"/>
    <col min="12551" max="12779" width="9.140625" style="7"/>
    <col min="12780" max="12780" width="15.42578125" style="7" customWidth="1"/>
    <col min="12781" max="12781" width="58.140625" style="7" customWidth="1"/>
    <col min="12782" max="12782" width="8.28515625" style="7" customWidth="1"/>
    <col min="12783" max="12783" width="10.42578125" style="7" customWidth="1"/>
    <col min="12784" max="12784" width="14.7109375" style="7" bestFit="1" customWidth="1"/>
    <col min="12785" max="12785" width="18.85546875" style="7" bestFit="1" customWidth="1"/>
    <col min="12786" max="12786" width="16" style="7" bestFit="1" customWidth="1"/>
    <col min="12787" max="12787" width="14.42578125" style="7" customWidth="1"/>
    <col min="12788" max="12788" width="17" style="7" customWidth="1"/>
    <col min="12789" max="12806" width="15.7109375" style="7" customWidth="1"/>
    <col min="12807" max="13035" width="9.140625" style="7"/>
    <col min="13036" max="13036" width="15.42578125" style="7" customWidth="1"/>
    <col min="13037" max="13037" width="58.140625" style="7" customWidth="1"/>
    <col min="13038" max="13038" width="8.28515625" style="7" customWidth="1"/>
    <col min="13039" max="13039" width="10.42578125" style="7" customWidth="1"/>
    <col min="13040" max="13040" width="14.7109375" style="7" bestFit="1" customWidth="1"/>
    <col min="13041" max="13041" width="18.85546875" style="7" bestFit="1" customWidth="1"/>
    <col min="13042" max="13042" width="16" style="7" bestFit="1" customWidth="1"/>
    <col min="13043" max="13043" width="14.42578125" style="7" customWidth="1"/>
    <col min="13044" max="13044" width="17" style="7" customWidth="1"/>
    <col min="13045" max="13062" width="15.7109375" style="7" customWidth="1"/>
    <col min="13063" max="13291" width="9.140625" style="7"/>
    <col min="13292" max="13292" width="15.42578125" style="7" customWidth="1"/>
    <col min="13293" max="13293" width="58.140625" style="7" customWidth="1"/>
    <col min="13294" max="13294" width="8.28515625" style="7" customWidth="1"/>
    <col min="13295" max="13295" width="10.42578125" style="7" customWidth="1"/>
    <col min="13296" max="13296" width="14.7109375" style="7" bestFit="1" customWidth="1"/>
    <col min="13297" max="13297" width="18.85546875" style="7" bestFit="1" customWidth="1"/>
    <col min="13298" max="13298" width="16" style="7" bestFit="1" customWidth="1"/>
    <col min="13299" max="13299" width="14.42578125" style="7" customWidth="1"/>
    <col min="13300" max="13300" width="17" style="7" customWidth="1"/>
    <col min="13301" max="13318" width="15.7109375" style="7" customWidth="1"/>
    <col min="13319" max="13547" width="9.140625" style="7"/>
    <col min="13548" max="13548" width="15.42578125" style="7" customWidth="1"/>
    <col min="13549" max="13549" width="58.140625" style="7" customWidth="1"/>
    <col min="13550" max="13550" width="8.28515625" style="7" customWidth="1"/>
    <col min="13551" max="13551" width="10.42578125" style="7" customWidth="1"/>
    <col min="13552" max="13552" width="14.7109375" style="7" bestFit="1" customWidth="1"/>
    <col min="13553" max="13553" width="18.85546875" style="7" bestFit="1" customWidth="1"/>
    <col min="13554" max="13554" width="16" style="7" bestFit="1" customWidth="1"/>
    <col min="13555" max="13555" width="14.42578125" style="7" customWidth="1"/>
    <col min="13556" max="13556" width="17" style="7" customWidth="1"/>
    <col min="13557" max="13574" width="15.7109375" style="7" customWidth="1"/>
    <col min="13575" max="13803" width="9.140625" style="7"/>
    <col min="13804" max="13804" width="15.42578125" style="7" customWidth="1"/>
    <col min="13805" max="13805" width="58.140625" style="7" customWidth="1"/>
    <col min="13806" max="13806" width="8.28515625" style="7" customWidth="1"/>
    <col min="13807" max="13807" width="10.42578125" style="7" customWidth="1"/>
    <col min="13808" max="13808" width="14.7109375" style="7" bestFit="1" customWidth="1"/>
    <col min="13809" max="13809" width="18.85546875" style="7" bestFit="1" customWidth="1"/>
    <col min="13810" max="13810" width="16" style="7" bestFit="1" customWidth="1"/>
    <col min="13811" max="13811" width="14.42578125" style="7" customWidth="1"/>
    <col min="13812" max="13812" width="17" style="7" customWidth="1"/>
    <col min="13813" max="13830" width="15.7109375" style="7" customWidth="1"/>
    <col min="13831" max="14059" width="9.140625" style="7"/>
    <col min="14060" max="14060" width="15.42578125" style="7" customWidth="1"/>
    <col min="14061" max="14061" width="58.140625" style="7" customWidth="1"/>
    <col min="14062" max="14062" width="8.28515625" style="7" customWidth="1"/>
    <col min="14063" max="14063" width="10.42578125" style="7" customWidth="1"/>
    <col min="14064" max="14064" width="14.7109375" style="7" bestFit="1" customWidth="1"/>
    <col min="14065" max="14065" width="18.85546875" style="7" bestFit="1" customWidth="1"/>
    <col min="14066" max="14066" width="16" style="7" bestFit="1" customWidth="1"/>
    <col min="14067" max="14067" width="14.42578125" style="7" customWidth="1"/>
    <col min="14068" max="14068" width="17" style="7" customWidth="1"/>
    <col min="14069" max="14086" width="15.7109375" style="7" customWidth="1"/>
    <col min="14087" max="14315" width="9.140625" style="7"/>
    <col min="14316" max="14316" width="15.42578125" style="7" customWidth="1"/>
    <col min="14317" max="14317" width="58.140625" style="7" customWidth="1"/>
    <col min="14318" max="14318" width="8.28515625" style="7" customWidth="1"/>
    <col min="14319" max="14319" width="10.42578125" style="7" customWidth="1"/>
    <col min="14320" max="14320" width="14.7109375" style="7" bestFit="1" customWidth="1"/>
    <col min="14321" max="14321" width="18.85546875" style="7" bestFit="1" customWidth="1"/>
    <col min="14322" max="14322" width="16" style="7" bestFit="1" customWidth="1"/>
    <col min="14323" max="14323" width="14.42578125" style="7" customWidth="1"/>
    <col min="14324" max="14324" width="17" style="7" customWidth="1"/>
    <col min="14325" max="14342" width="15.7109375" style="7" customWidth="1"/>
    <col min="14343" max="14571" width="9.140625" style="7"/>
    <col min="14572" max="14572" width="15.42578125" style="7" customWidth="1"/>
    <col min="14573" max="14573" width="58.140625" style="7" customWidth="1"/>
    <col min="14574" max="14574" width="8.28515625" style="7" customWidth="1"/>
    <col min="14575" max="14575" width="10.42578125" style="7" customWidth="1"/>
    <col min="14576" max="14576" width="14.7109375" style="7" bestFit="1" customWidth="1"/>
    <col min="14577" max="14577" width="18.85546875" style="7" bestFit="1" customWidth="1"/>
    <col min="14578" max="14578" width="16" style="7" bestFit="1" customWidth="1"/>
    <col min="14579" max="14579" width="14.42578125" style="7" customWidth="1"/>
    <col min="14580" max="14580" width="17" style="7" customWidth="1"/>
    <col min="14581" max="14598" width="15.7109375" style="7" customWidth="1"/>
    <col min="14599" max="14827" width="9.140625" style="7"/>
    <col min="14828" max="14828" width="15.42578125" style="7" customWidth="1"/>
    <col min="14829" max="14829" width="58.140625" style="7" customWidth="1"/>
    <col min="14830" max="14830" width="8.28515625" style="7" customWidth="1"/>
    <col min="14831" max="14831" width="10.42578125" style="7" customWidth="1"/>
    <col min="14832" max="14832" width="14.7109375" style="7" bestFit="1" customWidth="1"/>
    <col min="14833" max="14833" width="18.85546875" style="7" bestFit="1" customWidth="1"/>
    <col min="14834" max="14834" width="16" style="7" bestFit="1" customWidth="1"/>
    <col min="14835" max="14835" width="14.42578125" style="7" customWidth="1"/>
    <col min="14836" max="14836" width="17" style="7" customWidth="1"/>
    <col min="14837" max="14854" width="15.7109375" style="7" customWidth="1"/>
    <col min="14855" max="15083" width="9.140625" style="7"/>
    <col min="15084" max="15084" width="15.42578125" style="7" customWidth="1"/>
    <col min="15085" max="15085" width="58.140625" style="7" customWidth="1"/>
    <col min="15086" max="15086" width="8.28515625" style="7" customWidth="1"/>
    <col min="15087" max="15087" width="10.42578125" style="7" customWidth="1"/>
    <col min="15088" max="15088" width="14.7109375" style="7" bestFit="1" customWidth="1"/>
    <col min="15089" max="15089" width="18.85546875" style="7" bestFit="1" customWidth="1"/>
    <col min="15090" max="15090" width="16" style="7" bestFit="1" customWidth="1"/>
    <col min="15091" max="15091" width="14.42578125" style="7" customWidth="1"/>
    <col min="15092" max="15092" width="17" style="7" customWidth="1"/>
    <col min="15093" max="15110" width="15.7109375" style="7" customWidth="1"/>
    <col min="15111" max="15339" width="9.140625" style="7"/>
    <col min="15340" max="15340" width="15.42578125" style="7" customWidth="1"/>
    <col min="15341" max="15341" width="58.140625" style="7" customWidth="1"/>
    <col min="15342" max="15342" width="8.28515625" style="7" customWidth="1"/>
    <col min="15343" max="15343" width="10.42578125" style="7" customWidth="1"/>
    <col min="15344" max="15344" width="14.7109375" style="7" bestFit="1" customWidth="1"/>
    <col min="15345" max="15345" width="18.85546875" style="7" bestFit="1" customWidth="1"/>
    <col min="15346" max="15346" width="16" style="7" bestFit="1" customWidth="1"/>
    <col min="15347" max="15347" width="14.42578125" style="7" customWidth="1"/>
    <col min="15348" max="15348" width="17" style="7" customWidth="1"/>
    <col min="15349" max="15366" width="15.7109375" style="7" customWidth="1"/>
    <col min="15367" max="15595" width="9.140625" style="7"/>
    <col min="15596" max="15596" width="15.42578125" style="7" customWidth="1"/>
    <col min="15597" max="15597" width="58.140625" style="7" customWidth="1"/>
    <col min="15598" max="15598" width="8.28515625" style="7" customWidth="1"/>
    <col min="15599" max="15599" width="10.42578125" style="7" customWidth="1"/>
    <col min="15600" max="15600" width="14.7109375" style="7" bestFit="1" customWidth="1"/>
    <col min="15601" max="15601" width="18.85546875" style="7" bestFit="1" customWidth="1"/>
    <col min="15602" max="15602" width="16" style="7" bestFit="1" customWidth="1"/>
    <col min="15603" max="15603" width="14.42578125" style="7" customWidth="1"/>
    <col min="15604" max="15604" width="17" style="7" customWidth="1"/>
    <col min="15605" max="15622" width="15.7109375" style="7" customWidth="1"/>
    <col min="15623" max="15851" width="9.140625" style="7"/>
    <col min="15852" max="15852" width="15.42578125" style="7" customWidth="1"/>
    <col min="15853" max="15853" width="58.140625" style="7" customWidth="1"/>
    <col min="15854" max="15854" width="8.28515625" style="7" customWidth="1"/>
    <col min="15855" max="15855" width="10.42578125" style="7" customWidth="1"/>
    <col min="15856" max="15856" width="14.7109375" style="7" bestFit="1" customWidth="1"/>
    <col min="15857" max="15857" width="18.85546875" style="7" bestFit="1" customWidth="1"/>
    <col min="15858" max="15858" width="16" style="7" bestFit="1" customWidth="1"/>
    <col min="15859" max="15859" width="14.42578125" style="7" customWidth="1"/>
    <col min="15860" max="15860" width="17" style="7" customWidth="1"/>
    <col min="15861" max="15878" width="15.7109375" style="7" customWidth="1"/>
    <col min="15879" max="16107" width="9.140625" style="7"/>
    <col min="16108" max="16108" width="15.42578125" style="7" customWidth="1"/>
    <col min="16109" max="16109" width="58.140625" style="7" customWidth="1"/>
    <col min="16110" max="16110" width="8.28515625" style="7" customWidth="1"/>
    <col min="16111" max="16111" width="10.42578125" style="7" customWidth="1"/>
    <col min="16112" max="16112" width="14.7109375" style="7" bestFit="1" customWidth="1"/>
    <col min="16113" max="16113" width="18.85546875" style="7" bestFit="1" customWidth="1"/>
    <col min="16114" max="16114" width="16" style="7" bestFit="1" customWidth="1"/>
    <col min="16115" max="16115" width="14.42578125" style="7" customWidth="1"/>
    <col min="16116" max="16116" width="17" style="7" customWidth="1"/>
    <col min="16117" max="16134" width="15.7109375" style="7" customWidth="1"/>
    <col min="16135" max="16384" width="9.140625" style="7"/>
  </cols>
  <sheetData>
    <row r="1" spans="1:13" ht="36.75" customHeight="1" thickTop="1">
      <c r="A1" s="724"/>
      <c r="B1" s="725"/>
      <c r="C1" s="725"/>
      <c r="D1" s="725"/>
      <c r="E1" s="725"/>
      <c r="F1" s="725"/>
      <c r="G1" s="725"/>
      <c r="H1" s="725"/>
      <c r="I1" s="726"/>
      <c r="M1" s="7" t="s">
        <v>34215</v>
      </c>
    </row>
    <row r="2" spans="1:13" ht="12.75" customHeight="1">
      <c r="A2" s="739"/>
      <c r="B2" s="740"/>
      <c r="C2" s="740"/>
      <c r="D2" s="740"/>
      <c r="E2" s="740"/>
      <c r="F2" s="741"/>
      <c r="G2" s="727" t="s">
        <v>26260</v>
      </c>
      <c r="H2" s="728"/>
      <c r="I2" s="729"/>
      <c r="K2" s="572">
        <v>0.33250000000000002</v>
      </c>
      <c r="M2" s="572">
        <v>0.15570000000000001</v>
      </c>
    </row>
    <row r="3" spans="1:13" ht="38.25" customHeight="1">
      <c r="A3" s="742"/>
      <c r="B3" s="743"/>
      <c r="C3" s="743"/>
      <c r="D3" s="743"/>
      <c r="E3" s="743"/>
      <c r="F3" s="744"/>
      <c r="G3" s="730" t="s">
        <v>34258</v>
      </c>
      <c r="H3" s="731"/>
      <c r="I3" s="732"/>
    </row>
    <row r="4" spans="1:13" customFormat="1" ht="24.75" customHeight="1">
      <c r="A4" s="733" t="s">
        <v>2081</v>
      </c>
      <c r="B4" s="734"/>
      <c r="C4" s="734"/>
      <c r="D4" s="734"/>
      <c r="E4" s="734"/>
      <c r="F4" s="734"/>
      <c r="G4" s="734"/>
      <c r="H4" s="734"/>
      <c r="I4" s="735"/>
      <c r="K4" s="70">
        <v>1.0882000000000001</v>
      </c>
    </row>
    <row r="5" spans="1:13" s="237" customFormat="1" ht="44.25" customHeight="1">
      <c r="A5" s="580" t="s">
        <v>1</v>
      </c>
      <c r="B5" s="581" t="s">
        <v>24</v>
      </c>
      <c r="C5" s="581" t="s">
        <v>25</v>
      </c>
      <c r="D5" s="581" t="s">
        <v>20</v>
      </c>
      <c r="E5" s="582" t="s">
        <v>21</v>
      </c>
      <c r="F5" s="631" t="s">
        <v>22</v>
      </c>
      <c r="G5" s="583" t="s">
        <v>2602</v>
      </c>
      <c r="H5" s="583" t="s">
        <v>23</v>
      </c>
      <c r="I5" s="584"/>
      <c r="K5" s="577"/>
    </row>
    <row r="6" spans="1:13" s="232" customFormat="1">
      <c r="A6" s="593" t="s">
        <v>6</v>
      </c>
      <c r="B6" s="594"/>
      <c r="C6" s="595"/>
      <c r="D6" s="596" t="s">
        <v>26</v>
      </c>
      <c r="E6" s="597"/>
      <c r="F6" s="632"/>
      <c r="G6" s="598"/>
      <c r="H6" s="599"/>
      <c r="I6" s="600"/>
      <c r="J6" s="548"/>
    </row>
    <row r="7" spans="1:13" s="386" customFormat="1">
      <c r="A7" s="602" t="s">
        <v>27</v>
      </c>
      <c r="B7" s="602"/>
      <c r="C7" s="603"/>
      <c r="D7" s="604" t="s">
        <v>1112</v>
      </c>
      <c r="E7" s="589"/>
      <c r="F7" s="633"/>
      <c r="G7" s="590"/>
      <c r="H7" s="591"/>
      <c r="I7" s="592">
        <f>H7/$H$208</f>
        <v>0</v>
      </c>
      <c r="J7" s="387"/>
    </row>
    <row r="8" spans="1:13">
      <c r="A8" s="388" t="s">
        <v>28</v>
      </c>
      <c r="B8" s="347" t="s">
        <v>4001</v>
      </c>
      <c r="C8" s="570">
        <v>10402</v>
      </c>
      <c r="D8" s="569" t="str">
        <f>IF(B8="IOPES",VLOOKUP(C8,'LABOR-SERVIÇOS'!A:H,5,FALSE),IF(B8="SINAPI",VLOOKUP(C8,'SINAPI-SERVIÇOS'!A:D,2,FALSE),IF(LEFT(C8,3)="ARQ",VLOOKUP(VALUE(RIGHT(C8,3)),'ARQ-COMP'!B:J,4,FALSE),IF(LEFT(C8,3)="SCI",VLOOKUP(VALUE(RIGHT(C8,3)),'GAS-COMP'!#REF!,4,FALSE),IF(LEFT(C8,3)="SCE",VLOOKUP(VALUE(RIGHT(C8,3)),'SCE-COMP'!B:J,4,FALSE),IF(LEFT(C8,3)="EST",VLOOKUP(VALUE(RIGHT(C8,3)),'EST-COMP'!B:J,4,FALSE),IF(LEFT(C8,3)="HID",VLOOKUP(VALUE(RIGHT(C8,3)),'HID-COMP'!B:J,4,FALSE),IF(LEFT(C8,3)="INC",VLOOKUP(VALUE(RIGHT(C8,3)),'INC-COMP'!B:J,4,FALSE),IF(LEFT(C8,3)="ELE",VLOOKUP(VALUE(RIGHT(C8,3)),#REF!,4,FALSE),IF(LEFT(C8,3)="CAB",VLOOKUP(VALUE(RIGHT(C8,3)),#REF!,4,FALSE),IF(LEFT(C8,3)="SEG",VLOOKUP(VALUE(RIGHT(C8,3)),'SEG-COMP'!B:J,4,FALSE),IF(LEFT(C8,3)="CLI",VLOOKUP(VALUE(RIGHT(C8,3)),'CLI-COMP'!B:J,4,FALSE),IF(LEFT(C8,4)="IMPL",VLOOKUP(VALUE(RIGHT(C8,3)),'IMPL-COMP'!B:J,4,FALSE),IF(LEFT(C8,4)="SPDA",VLOOKUP(VALUE(RIGHT(C8,3)),'SPDA-COMP'!B:J,4,FALSE),IF(LEFT(C8,4)="SDAI",VLOOKUP(VALUE(RIGHT(C8,3)),'ADM-COMP'!B:J,4,FALSE),IF(LEFT(C8,5)="IMPER",VLOOKUP(VALUE(RIGHT(C8,3)),'IMPER-COMP'!B:J,4,FALSE),""))))))))))))))))</f>
        <v>RASPAGEM E LIMPEZA DO TERRENO (MANUAL)</v>
      </c>
      <c r="E8" s="348" t="str">
        <f>IF(B8="IOPES",VLOOKUP(C8,'LABOR-SERVIÇOS'!A:H,6,FALSE),IF(B8="SINAPI",VLOOKUP(C8,'SINAPI-SERVIÇOS'!A:D,3,FALSE),IF(LEFT(C8,3)="ARQ",VLOOKUP(VALUE(RIGHT(C8,3)),'ARQ-COMP'!B:J,5,FALSE),IF(LEFT(C8,3)="SCI",VLOOKUP(VALUE(RIGHT(C8,3)),'GAS-COMP'!#REF!,5,FALSE),IF(LEFT(C8,3)="SCE",VLOOKUP(VALUE(RIGHT(C8,3)),'SCE-COMP'!B:J,5,FALSE),IF(LEFT(C8,3)="EST",VLOOKUP(VALUE(RIGHT(C8,3)),'EST-COMP'!B:J,5,FALSE),IF(LEFT(C8,3)="HID",VLOOKUP(VALUE(RIGHT(C8,3)),'HID-COMP'!B:J,5,FALSE),IF(LEFT(C8,3)="INC",VLOOKUP(VALUE(RIGHT(C8,3)),'INC-COMP'!B:J,5,FALSE),IF(LEFT(C8,3)="ELE",VLOOKUP(VALUE(RIGHT(C8,3)),#REF!,5,FALSE),IF(LEFT(C8,3)="CAB",VLOOKUP(VALUE(RIGHT(C8,3)),#REF!,5,FALSE),IF(LEFT(C8,3)="SEG",VLOOKUP(VALUE(RIGHT(C8,3)),'SEG-COMP'!B:J,5,FALSE),IF(LEFT(C8,3)="CLI",VLOOKUP(VALUE(RIGHT(C8,3)),'CLI-COMP'!B:J,5,FALSE),IF(LEFT(C8,4)="IMPL",VLOOKUP(VALUE(RIGHT(C8,3)),'IMPL-COMP'!B:J,5,FALSE),IF(LEFT(C8,4)="SPDA",VLOOKUP(VALUE(RIGHT(C8,3)),'SPDA-COMP'!B:J,5,FALSE),IF(LEFT(C8,4)="SDAI",VLOOKUP(VALUE(RIGHT(C8,3)),'ADM-COMP'!B:J,5,FALSE),IF(LEFT(C8,5)="IMPER",VLOOKUP(VALUE(RIGHT(C8,3)),'IMPER-COMP'!B:J,5,FALSE),""))))))))))))))))</f>
        <v>M2</v>
      </c>
      <c r="F8" s="634">
        <f>ROUND(VLOOKUP(A8,'MEM-LEVANT'!A:I,9,FALSE),2)</f>
        <v>608.29999999999995</v>
      </c>
      <c r="G8" s="349">
        <f>IF(B8="IOPES",VLOOKUP(C8,'LABOR-SERVIÇOS'!A:H,7,FALSE),IF(B8="SINAPI",VLOOKUP(C8,'SINAPI-SERVIÇOS'!A:H,8,FALSE),IF(LEFT(C8,3)="ARQ",VLOOKUP(VALUE(RIGHT(C8,3)),'ARQ-COMP'!B:J,9,FALSE),IF(LEFT(C8,3)="SCI",VLOOKUP(VALUE(RIGHT(C8,3)),'GAS-COMP'!#REF!,9,FALSE),IF(LEFT(C8,3)="SCE",VLOOKUP(VALUE(RIGHT(C8,3)),'SCE-COMP'!B:J,9,FALSE),IF(LEFT(C8,3)="EST",VLOOKUP(VALUE(RIGHT(C8,3)),'EST-COMP'!B:J,9,FALSE),IF(LEFT(C8,3)="HID",VLOOKUP(VALUE(RIGHT(C8,3)),'HID-COMP'!B:J,9,FALSE),IF(LEFT(C8,3)="INC",VLOOKUP(VALUE(RIGHT(C8,3)),'INC-COMP'!B:J,9,FALSE),IF(LEFT(C8,3)="ELE",VLOOKUP(VALUE(RIGHT(C8,3)),#REF!,9,FALSE),IF(LEFT(C8,3)="CAB",VLOOKUP(VALUE(RIGHT(C8,3)),#REF!,9,FALSE),IF(LEFT(C8,3)="SEG",VLOOKUP(VALUE(RIGHT(C8,3)),'SEG-COMP'!B:J,9,FALSE),IF(LEFT(C8,3)="CLI",VLOOKUP(VALUE(RIGHT(C8,3)),'CLI-COMP'!B:J,9,FALSE),IF(LEFT(C8,4)="IMPL",VLOOKUP(VALUE(RIGHT(C8,3)),'IMPL-COMP'!B:J,9,FALSE),IF(LEFT(C8,4)="SPDA",VLOOKUP(VALUE(RIGHT(C8,3)),'SPDA-COMP'!B:J,9,FALSE),IF(LEFT(C8,4)="SDAI",VLOOKUP(VALUE(RIGHT(C8,3)),'ADM-COMP'!B:J,9,FALSE),IF(LEFT(C8,5)="IMPER",VLOOKUP(VALUE(RIGHT(C8,3)),'IMPER-COMP'!B:J,9,FALSE),""))))))))))))))))</f>
        <v>5.62</v>
      </c>
      <c r="H8" s="349">
        <f t="shared" ref="H8" si="0">ROUND(F8*G8,2)</f>
        <v>3418.65</v>
      </c>
      <c r="I8" s="389">
        <f>H8/$H$208</f>
        <v>1.9833979039249744E-3</v>
      </c>
      <c r="J8" s="323"/>
    </row>
    <row r="9" spans="1:13" s="386" customFormat="1">
      <c r="A9" s="602" t="s">
        <v>17467</v>
      </c>
      <c r="B9" s="602"/>
      <c r="C9" s="603"/>
      <c r="D9" s="604" t="s">
        <v>1117</v>
      </c>
      <c r="E9" s="589"/>
      <c r="F9" s="633"/>
      <c r="G9" s="590"/>
      <c r="H9" s="591"/>
      <c r="I9" s="592"/>
      <c r="J9" s="387"/>
    </row>
    <row r="10" spans="1:13">
      <c r="A10" s="388" t="s">
        <v>17468</v>
      </c>
      <c r="B10" s="347" t="s">
        <v>4001</v>
      </c>
      <c r="C10" s="347">
        <v>10501</v>
      </c>
      <c r="D10" s="569" t="str">
        <f>IF(B10="IOPES",VLOOKUP(C10,'LABOR-SERVIÇOS'!A:H,5,FALSE),IF(B10="SINAPI",VLOOKUP(C10,'SINAPI-SERVIÇOS'!A:D,2,FALSE),IF(LEFT(C10,3)="ARQ",VLOOKUP(VALUE(RIGHT(C10,3)),'ARQ-COMP'!B:J,4,FALSE),IF(LEFT(C10,3)="SCI",VLOOKUP(VALUE(RIGHT(C10,3)),'GAS-COMP'!#REF!,4,FALSE),IF(LEFT(C10,3)="SCE",VLOOKUP(VALUE(RIGHT(C10,3)),'SCE-COMP'!B:J,4,FALSE),IF(LEFT(C10,3)="EST",VLOOKUP(VALUE(RIGHT(C10,3)),'EST-COMP'!B:J,4,FALSE),IF(LEFT(C10,3)="HID",VLOOKUP(VALUE(RIGHT(C10,3)),'HID-COMP'!B:J,4,FALSE),IF(LEFT(C10,3)="INC",VLOOKUP(VALUE(RIGHT(C10,3)),'INC-COMP'!B:J,4,FALSE),IF(LEFT(C10,3)="ELE",VLOOKUP(VALUE(RIGHT(C10,3)),#REF!,4,FALSE),IF(LEFT(C10,3)="CAB",VLOOKUP(VALUE(RIGHT(C10,3)),#REF!,4,FALSE),IF(LEFT(C10,3)="SEG",VLOOKUP(VALUE(RIGHT(C10,3)),'SEG-COMP'!B:J,4,FALSE),IF(LEFT(C10,3)="CLI",VLOOKUP(VALUE(RIGHT(C10,3)),'CLI-COMP'!B:J,4,FALSE),IF(LEFT(C10,4)="IMPL",VLOOKUP(VALUE(RIGHT(C10,3)),'IMPL-COMP'!B:J,4,FALSE),IF(LEFT(C10,4)="SPDA",VLOOKUP(VALUE(RIGHT(C10,3)),'SPDA-COMP'!B:J,4,FALSE),IF(LEFT(C10,4)="SDAI",VLOOKUP(VALUE(RIGHT(C10,3)),'ADM-COMP'!B:J,4,FALSE),IF(LEFT(C10,5)="IMPER",VLOOKUP(VALUE(RIGHT(C10,3)),'IMPER-COMP'!B:J,4,FALSE),""))))))))))))))))</f>
        <v>LOCAÇÃO DE OBRA COM GABARITO DE MADEIRA</v>
      </c>
      <c r="E10" s="348" t="str">
        <f>IF(B10="IOPES",VLOOKUP(C10,'LABOR-SERVIÇOS'!A:H,6,FALSE),IF(B10="SINAPI",VLOOKUP(C10,'SINAPI-SERVIÇOS'!A:D,3,FALSE),IF(LEFT(C10,3)="ARQ",VLOOKUP(VALUE(RIGHT(C10,3)),'ARQ-COMP'!B:J,5,FALSE),IF(LEFT(C10,3)="SCI",VLOOKUP(VALUE(RIGHT(C10,3)),'GAS-COMP'!#REF!,5,FALSE),IF(LEFT(C10,3)="SCE",VLOOKUP(VALUE(RIGHT(C10,3)),'SCE-COMP'!B:J,5,FALSE),IF(LEFT(C10,3)="EST",VLOOKUP(VALUE(RIGHT(C10,3)),'EST-COMP'!B:J,5,FALSE),IF(LEFT(C10,3)="HID",VLOOKUP(VALUE(RIGHT(C10,3)),'HID-COMP'!B:J,5,FALSE),IF(LEFT(C10,3)="INC",VLOOKUP(VALUE(RIGHT(C10,3)),'INC-COMP'!B:J,5,FALSE),IF(LEFT(C10,3)="ELE",VLOOKUP(VALUE(RIGHT(C10,3)),#REF!,5,FALSE),IF(LEFT(C10,3)="CAB",VLOOKUP(VALUE(RIGHT(C10,3)),#REF!,5,FALSE),IF(LEFT(C10,3)="SEG",VLOOKUP(VALUE(RIGHT(C10,3)),'SEG-COMP'!B:J,5,FALSE),IF(LEFT(C10,3)="CLI",VLOOKUP(VALUE(RIGHT(C10,3)),'CLI-COMP'!B:J,5,FALSE),IF(LEFT(C10,4)="IMPL",VLOOKUP(VALUE(RIGHT(C10,3)),'IMPL-COMP'!B:J,5,FALSE),IF(LEFT(C10,4)="SPDA",VLOOKUP(VALUE(RIGHT(C10,3)),'SPDA-COMP'!B:J,5,FALSE),IF(LEFT(C10,4)="SDAI",VLOOKUP(VALUE(RIGHT(C10,3)),'ADM-COMP'!B:J,5,FALSE),IF(LEFT(C10,5)="IMPER",VLOOKUP(VALUE(RIGHT(C10,3)),'IMPER-COMP'!B:J,5,FALSE),""))))))))))))))))</f>
        <v>M2</v>
      </c>
      <c r="F10" s="634">
        <f>ROUND(VLOOKUP(A10,'MEM-LEVANT'!A:I,9,FALSE),2)</f>
        <v>608.29999999999995</v>
      </c>
      <c r="G10" s="349">
        <f>IF(B10="IOPES",VLOOKUP(C10,'LABOR-SERVIÇOS'!A:H,7,FALSE),IF(B10="SINAPI",VLOOKUP(C10,'SINAPI-SERVIÇOS'!A:H,8,FALSE),IF(LEFT(C10,3)="ARQ",VLOOKUP(VALUE(RIGHT(C10,3)),'ARQ-COMP'!B:J,9,FALSE),IF(LEFT(C10,3)="SCI",VLOOKUP(VALUE(RIGHT(C10,3)),'GAS-COMP'!#REF!,9,FALSE),IF(LEFT(C10,3)="SCE",VLOOKUP(VALUE(RIGHT(C10,3)),'SCE-COMP'!B:J,9,FALSE),IF(LEFT(C10,3)="EST",VLOOKUP(VALUE(RIGHT(C10,3)),'EST-COMP'!B:J,9,FALSE),IF(LEFT(C10,3)="HID",VLOOKUP(VALUE(RIGHT(C10,3)),'HID-COMP'!B:J,9,FALSE),IF(LEFT(C10,3)="INC",VLOOKUP(VALUE(RIGHT(C10,3)),'INC-COMP'!B:J,9,FALSE),IF(LEFT(C10,3)="ELE",VLOOKUP(VALUE(RIGHT(C10,3)),#REF!,9,FALSE),IF(LEFT(C10,3)="CAB",VLOOKUP(VALUE(RIGHT(C10,3)),#REF!,9,FALSE),IF(LEFT(C10,3)="SEG",VLOOKUP(VALUE(RIGHT(C10,3)),'SEG-COMP'!B:J,9,FALSE),IF(LEFT(C10,3)="CLI",VLOOKUP(VALUE(RIGHT(C10,3)),'CLI-COMP'!B:J,9,FALSE),IF(LEFT(C10,4)="IMPL",VLOOKUP(VALUE(RIGHT(C10,3)),'IMPL-COMP'!B:J,9,FALSE),IF(LEFT(C10,4)="SPDA",VLOOKUP(VALUE(RIGHT(C10,3)),'SPDA-COMP'!B:J,9,FALSE),IF(LEFT(C10,4)="SDAI",VLOOKUP(VALUE(RIGHT(C10,3)),'ADM-COMP'!B:J,9,FALSE),IF(LEFT(C10,5)="IMPER",VLOOKUP(VALUE(RIGHT(C10,3)),'IMPER-COMP'!B:J,9,FALSE),""))))))))))))))))</f>
        <v>15.5</v>
      </c>
      <c r="H10" s="349">
        <f t="shared" ref="H10" si="1">ROUND(F10*G10,2)</f>
        <v>9428.65</v>
      </c>
      <c r="I10" s="389">
        <f>H10/$H$208</f>
        <v>5.470219135285042E-3</v>
      </c>
      <c r="J10" s="323"/>
    </row>
    <row r="11" spans="1:13" s="353" customFormat="1">
      <c r="A11" s="605"/>
      <c r="B11" s="601"/>
      <c r="C11" s="601"/>
      <c r="D11" s="606" t="s">
        <v>18075</v>
      </c>
      <c r="E11" s="607"/>
      <c r="F11" s="635"/>
      <c r="G11" s="608"/>
      <c r="H11" s="609">
        <f>SUM(H7:H10)</f>
        <v>12847.3</v>
      </c>
      <c r="I11" s="610">
        <f>H11/$H$208</f>
        <v>7.4536170392100164E-3</v>
      </c>
      <c r="J11" s="323"/>
    </row>
    <row r="12" spans="1:13">
      <c r="A12" s="388"/>
      <c r="B12" s="347"/>
      <c r="C12" s="347"/>
      <c r="D12" s="390"/>
      <c r="E12" s="348"/>
      <c r="F12" s="634"/>
      <c r="G12" s="349"/>
      <c r="H12" s="391"/>
      <c r="I12" s="392"/>
      <c r="J12" s="323"/>
    </row>
    <row r="13" spans="1:13" s="232" customFormat="1">
      <c r="A13" s="593" t="s">
        <v>7</v>
      </c>
      <c r="B13" s="594"/>
      <c r="C13" s="595"/>
      <c r="D13" s="596" t="s">
        <v>26523</v>
      </c>
      <c r="E13" s="597"/>
      <c r="F13" s="632"/>
      <c r="G13" s="598"/>
      <c r="H13" s="599"/>
      <c r="I13" s="600"/>
      <c r="J13" s="548"/>
    </row>
    <row r="14" spans="1:13" s="566" customFormat="1">
      <c r="A14" s="585" t="s">
        <v>12263</v>
      </c>
      <c r="B14" s="586"/>
      <c r="C14" s="587"/>
      <c r="D14" s="588" t="s">
        <v>1121</v>
      </c>
      <c r="E14" s="589" t="str">
        <f>IF(B14="IOPES",VLOOKUP(C14,'LABOR-SERVIÇOS'!A:H,6,FALSE),IF(B14="SINAPI",VLOOKUP(C14,'SINAPI-SERVIÇOS'!A:D,3,FALSE),IF(LEFT(C14,3)="ARQ",VLOOKUP(VALUE(RIGHT(C14,3)),'ARQ-COMP'!B:J,5,FALSE),IF(LEFT(C14,3)="SCI",VLOOKUP(VALUE(RIGHT(C14,3)),'GAS-COMP'!#REF!,5,FALSE),IF(LEFT(C14,3)="SCE",VLOOKUP(VALUE(RIGHT(C14,3)),'SCE-COMP'!B:J,5,FALSE),IF(LEFT(C14,3)="EST",VLOOKUP(VALUE(RIGHT(C14,3)),'EST-COMP'!B:J,5,FALSE),IF(LEFT(C14,3)="HID",VLOOKUP(VALUE(RIGHT(C14,3)),'HID-COMP'!B:J,5,FALSE),IF(LEFT(C14,3)="INC",VLOOKUP(VALUE(RIGHT(C14,3)),'INC-COMP'!B:J,5,FALSE),IF(LEFT(C14,3)="ELE",VLOOKUP(VALUE(RIGHT(C14,3)),#REF!,5,FALSE),IF(LEFT(C14,3)="CAB",VLOOKUP(VALUE(RIGHT(C14,3)),#REF!,5,FALSE),IF(LEFT(C14,3)="SEG",VLOOKUP(VALUE(RIGHT(C14,3)),'SEG-COMP'!B:J,5,FALSE),IF(LEFT(C14,3)="CLI",VLOOKUP(VALUE(RIGHT(C14,3)),'CLI-COMP'!B:J,5,FALSE),IF(LEFT(C14,4)="IMPL",VLOOKUP(VALUE(RIGHT(C14,3)),'IMPL-COMP'!B:J,5,FALSE),IF(LEFT(C14,4)="SPDA",VLOOKUP(VALUE(RIGHT(C14,3)),'SPDA-COMP'!B:J,5,FALSE),IF(LEFT(C14,4)="SDAI",VLOOKUP(VALUE(RIGHT(C14,3)),'ADM-COMP'!B:J,5,FALSE),IF(LEFT(C14,5)="IMPER",VLOOKUP(VALUE(RIGHT(C14,3)),'IMPER-COMP'!B:J,5,FALSE),""))))))))))))))))</f>
        <v/>
      </c>
      <c r="F14" s="633"/>
      <c r="G14" s="590"/>
      <c r="H14" s="591"/>
      <c r="I14" s="592"/>
      <c r="J14" s="565"/>
    </row>
    <row r="15" spans="1:13" ht="25.5">
      <c r="A15" s="388" t="s">
        <v>37</v>
      </c>
      <c r="B15" s="347" t="s">
        <v>4001</v>
      </c>
      <c r="C15" s="347">
        <f>20305</f>
        <v>20305</v>
      </c>
      <c r="D15" s="569" t="str">
        <f>IF(B15="IOPES",VLOOKUP(C15,'LABOR-SERVIÇOS'!A:H,5,FALSE),IF(B15="SINAPI",VLOOKUP(C15,'SINAPI-SERVIÇOS'!A:D,2,FALSE),IF(B15="DER-ES",VLOOKUP(C15,'DER-ES JAN-18'!A:F,2,FALSE),IF(LEFT(C15,3)="ARQ",VLOOKUP(VALUE(RIGHT(C15,3)),'ARQ-COMP'!B:J,4,FALSE),IF(LEFT(C15,3)="SCI",VLOOKUP(VALUE(RIGHT(C15,3)),'GAS-COMP'!#REF!,4,FALSE),IF(LEFT(C15,3)="SCE",VLOOKUP(VALUE(RIGHT(C15,3)),'SCE-COMP'!B:J,4,FALSE),IF(LEFT(C15,3)="EST",VLOOKUP(VALUE(RIGHT(C15,3)),'EST-COMP'!B:J,4,FALSE),IF(LEFT(C15,3)="HID",VLOOKUP(VALUE(RIGHT(C15,3)),'HID-COMP'!B:J,4,FALSE),IF(LEFT(C15,3)="INC",VLOOKUP(VALUE(RIGHT(C15,3)),'INC-COMP'!B:J,4,FALSE),IF(LEFT(C15,3)="ELE",VLOOKUP(VALUE(RIGHT(C15,3)),#REF!,4,FALSE),IF(LEFT(C15,3)="CAB",VLOOKUP(VALUE(RIGHT(C15,3)),#REF!,4,FALSE),IF(LEFT(C15,3)="SEG",VLOOKUP(VALUE(RIGHT(C15,3)),'SEG-COMP'!B:J,4,FALSE),IF(LEFT(C15,3)="CLI",VLOOKUP(VALUE(RIGHT(C15,3)),'CLI-COMP'!B:J,4,FALSE),IF(LEFT(C15,4)="IMPL",VLOOKUP(VALUE(RIGHT(C15,3)),'IMPL-COMP'!B:J,4,FALSE),IF(LEFT(C15,4)="SPDA",VLOOKUP(VALUE(RIGHT(C15,3)),'SPDA-COMP'!B:J,4,FALSE),IF(LEFT(C15,4)="SDAI",VLOOKUP(VALUE(RIGHT(C15,3)),'ADM-COMP'!B:J,4,FALSE),IF(LEFT(C15,5)="IMPER",VLOOKUP(VALUE(RIGHT(C15,3)),'IMPER-COMP'!B:J,4,FALSE),"")))))))))))))))))</f>
        <v>PLACA DE OBRA NAS DIMENSÕES DE 2.0 X 4.0 M, PADRÃO DER</v>
      </c>
      <c r="E15" s="348" t="str">
        <f>IF(B15="IOPES",VLOOKUP(C15,'LABOR-SERVIÇOS'!A:H,6,FALSE),IF(B15="SINAPI",VLOOKUP(C15,'SINAPI-SERVIÇOS'!A:D,3,FALSE),IF(LEFT(C15,3)="ARQ",VLOOKUP(VALUE(RIGHT(C15,3)),'ARQ-COMP'!B:J,5,FALSE),IF(LEFT(C15,3)="SCI",VLOOKUP(VALUE(RIGHT(C15,3)),'GAS-COMP'!#REF!,5,FALSE),IF(LEFT(C15,3)="SCE",VLOOKUP(VALUE(RIGHT(C15,3)),'SCE-COMP'!B:J,5,FALSE),IF(LEFT(C15,3)="EST",VLOOKUP(VALUE(RIGHT(C15,3)),'EST-COMP'!B:J,5,FALSE),IF(LEFT(C15,3)="HID",VLOOKUP(VALUE(RIGHT(C15,3)),'HID-COMP'!B:J,5,FALSE),IF(LEFT(C15,3)="INC",VLOOKUP(VALUE(RIGHT(C15,3)),'INC-COMP'!B:J,5,FALSE),IF(LEFT(C15,3)="ELE",VLOOKUP(VALUE(RIGHT(C15,3)),#REF!,5,FALSE),IF(LEFT(C15,3)="CAB",VLOOKUP(VALUE(RIGHT(C15,3)),#REF!,5,FALSE),IF(LEFT(C15,3)="SEG",VLOOKUP(VALUE(RIGHT(C15,3)),'SEG-COMP'!B:J,5,FALSE),IF(LEFT(C15,3)="CLI",VLOOKUP(VALUE(RIGHT(C15,3)),'CLI-COMP'!B:J,5,FALSE),IF(LEFT(C15,4)="IMPL",VLOOKUP(VALUE(RIGHT(C15,3)),'IMPL-COMP'!B:J,5,FALSE),IF(LEFT(C15,4)="SPDA",VLOOKUP(VALUE(RIGHT(C15,3)),'SPDA-COMP'!B:J,5,FALSE),IF(LEFT(C15,4)="SDAI",VLOOKUP(VALUE(RIGHT(C15,3)),'ADM-COMP'!B:J,5,FALSE),IF(LEFT(C15,5)="IMPER",VLOOKUP(VALUE(RIGHT(C15,3)),'IMPER-COMP'!B:J,5,FALSE),""))))))))))))))))</f>
        <v>M2</v>
      </c>
      <c r="F15" s="634">
        <f>ROUND(VLOOKUP(A15,'MEM-LEVANT'!A:I,9,FALSE),2)</f>
        <v>6.4</v>
      </c>
      <c r="G15" s="349">
        <f>IF(B15="IOPES",VLOOKUP(C15,'LABOR-SERVIÇOS'!A:H,7,FALSE),IF(B15="SINAPI",VLOOKUP(C15,'SINAPI-SERVIÇOS'!A:H,8,FALSE),IF(B15="DER-ES",VLOOKUP(C15,'DER-ES JAN-18'!A:F,4,FALSE),IF(LEFT(C15,3)="ARQ",VLOOKUP(VALUE(RIGHT(C15,3)),'ARQ-COMP'!B:J,9,FALSE),IF(LEFT(C15,3)="SCI",VLOOKUP(VALUE(RIGHT(C15,3)),'GAS-COMP'!#REF!,9,FALSE),IF(LEFT(C15,3)="SCE",VLOOKUP(VALUE(RIGHT(C15,3)),'SCE-COMP'!B:J,9,FALSE),IF(LEFT(C15,3)="EST",VLOOKUP(VALUE(RIGHT(C15,3)),'EST-COMP'!B:J,9,FALSE),IF(LEFT(C15,3)="HID",VLOOKUP(VALUE(RIGHT(C15,3)),'HID-COMP'!B:J,9,FALSE),IF(LEFT(C15,3)="INC",VLOOKUP(VALUE(RIGHT(C15,3)),'INC-COMP'!B:J,9,FALSE),IF(LEFT(C15,3)="ELE",VLOOKUP(VALUE(RIGHT(C15,3)),#REF!,9,FALSE),IF(LEFT(C15,3)="CAB",VLOOKUP(VALUE(RIGHT(C15,3)),#REF!,9,FALSE),IF(LEFT(C15,3)="SEG",VLOOKUP(VALUE(RIGHT(C15,3)),'SEG-COMP'!B:J,9,FALSE),IF(LEFT(C15,3)="CLI",VLOOKUP(VALUE(RIGHT(C15,3)),'CLI-COMP'!B:J,9,FALSE),IF(LEFT(C15,4)="IMPL",VLOOKUP(VALUE(RIGHT(C15,3)),'IMPL-COMP'!B:J,9,FALSE),IF(LEFT(C15,4)="SPDA",VLOOKUP(VALUE(RIGHT(C15,3)),'SPDA-COMP'!B:J,9,FALSE),IF(LEFT(C15,4)="SDAI",VLOOKUP(VALUE(RIGHT(C15,3)),'ADM-COMP'!B:J,9,FALSE),IF(LEFT(C15,5)="IMPER",VLOOKUP(VALUE(RIGHT(C15,3)),'IMPER-COMP'!B:J,9,FALSE),"")))))))))))))))))</f>
        <v>448.19</v>
      </c>
      <c r="H15" s="349">
        <f t="shared" ref="H15:H18" si="2">ROUND(F15*G15,2)</f>
        <v>2868.42</v>
      </c>
      <c r="I15" s="389">
        <f>H15/$H$208</f>
        <v>1.6641710077300908E-3</v>
      </c>
      <c r="J15" s="323"/>
    </row>
    <row r="16" spans="1:13" ht="76.5">
      <c r="A16" s="388" t="s">
        <v>9107</v>
      </c>
      <c r="B16" s="347" t="s">
        <v>4001</v>
      </c>
      <c r="C16" s="347">
        <v>20343</v>
      </c>
      <c r="D16" s="569" t="str">
        <f>IF(B16="IOPES",VLOOKUP(C16,'LABOR-SERVIÇOS'!A:H,5,FALSE),IF(B16="SINAPI",VLOOKUP(C16,'SINAPI-SERVIÇOS'!A:D,2,FALSE),IF(LEFT(C16,3)="ARQ",VLOOKUP(VALUE(RIGHT(C16,3)),'ARQ-COMP'!B:J,4,FALSE),IF(LEFT(C16,3)="SCI",VLOOKUP(VALUE(RIGHT(C16,3)),'GAS-COMP'!#REF!,4,FALSE),IF(LEFT(C16,3)="SCE",VLOOKUP(VALUE(RIGHT(C16,3)),'SCE-COMP'!B:J,4,FALSE),IF(LEFT(C16,3)="EST",VLOOKUP(VALUE(RIGHT(C16,3)),'EST-COMP'!B:J,4,FALSE),IF(LEFT(C16,3)="HID",VLOOKUP(VALUE(RIGHT(C16,3)),'HID-COMP'!B:J,4,FALSE),IF(LEFT(C16,3)="INC",VLOOKUP(VALUE(RIGHT(C16,3)),'INC-COMP'!B:J,4,FALSE),IF(LEFT(C16,3)="ELE",VLOOKUP(VALUE(RIGHT(C16,3)),#REF!,4,FALSE),IF(LEFT(C16,3)="CAB",VLOOKUP(VALUE(RIGHT(C16,3)),#REF!,4,FALSE),IF(LEFT(C16,3)="SEG",VLOOKUP(VALUE(RIGHT(C16,3)),'SEG-COMP'!B:J,4,FALSE),IF(LEFT(C16,3)="CLI",VLOOKUP(VALUE(RIGHT(C16,3)),'CLI-COMP'!B:J,4,FALSE),IF(LEFT(C16,4)="IMPL",VLOOKUP(VALUE(RIGHT(C16,3)),'IMPL-COMP'!B:J,4,FALSE),IF(LEFT(C16,4)="SPDA",VLOOKUP(VALUE(RIGHT(C16,3)),'SPDA-COMP'!B:J,4,FALSE),IF(LEFT(C16,4)="SDAI",VLOOKUP(VALUE(RIGHT(C16,3)),'ADM-COMP'!B:J,4,FALSE),IF(LEFT(C16,5)="IMPER",VLOOKUP(VALUE(RIGHT(C16,3)),'IMPER-COMP'!B:J,4,FALSE),""))))))))))))))))</f>
        <v>ALUGUEL MENSAL CONTAINER PARA ESCRITÓRIO, SEM BANHEIRO, DIM. 6.00X2.40M, INCL. PORTA, 2 JANELAS, ABERT P/ AR COND., 2 PT ILUMINAÇÃO, 2 TOMADAS ELÉT. E 1 TOMADA TELEF. ISOLAMENTO TÉRMICO (TETO E PAREDES), PISO EM COMP. NAVAL, CERT. NR18, INCL. LAUDO DESCONTAMINAÇÃO.</v>
      </c>
      <c r="E16" s="348" t="str">
        <f>IF(B16="IOPES",VLOOKUP(C16,'LABOR-SERVIÇOS'!A:H,6,FALSE),IF(B16="SINAPI",VLOOKUP(C16,'SINAPI-SERVIÇOS'!A:D,3,FALSE),IF(LEFT(C16,3)="ARQ",VLOOKUP(VALUE(RIGHT(C16,3)),'ARQ-COMP'!B:J,5,FALSE),IF(LEFT(C16,3)="SCI",VLOOKUP(VALUE(RIGHT(C16,3)),'GAS-COMP'!#REF!,5,FALSE),IF(LEFT(C16,3)="SCE",VLOOKUP(VALUE(RIGHT(C16,3)),'SCE-COMP'!B:J,5,FALSE),IF(LEFT(C16,3)="EST",VLOOKUP(VALUE(RIGHT(C16,3)),'EST-COMP'!B:J,5,FALSE),IF(LEFT(C16,3)="HID",VLOOKUP(VALUE(RIGHT(C16,3)),'HID-COMP'!B:J,5,FALSE),IF(LEFT(C16,3)="INC",VLOOKUP(VALUE(RIGHT(C16,3)),'INC-COMP'!B:J,5,FALSE),IF(LEFT(C16,3)="ELE",VLOOKUP(VALUE(RIGHT(C16,3)),#REF!,5,FALSE),IF(LEFT(C16,3)="CAB",VLOOKUP(VALUE(RIGHT(C16,3)),#REF!,5,FALSE),IF(LEFT(C16,3)="SEG",VLOOKUP(VALUE(RIGHT(C16,3)),'SEG-COMP'!B:J,5,FALSE),IF(LEFT(C16,3)="CLI",VLOOKUP(VALUE(RIGHT(C16,3)),'CLI-COMP'!B:J,5,FALSE),IF(LEFT(C16,4)="IMPL",VLOOKUP(VALUE(RIGHT(C16,3)),'IMPL-COMP'!B:J,5,FALSE),IF(LEFT(C16,4)="SPDA",VLOOKUP(VALUE(RIGHT(C16,3)),'SPDA-COMP'!B:J,5,FALSE),IF(LEFT(C16,4)="SDAI",VLOOKUP(VALUE(RIGHT(C16,3)),'ADM-COMP'!B:J,5,FALSE),IF(LEFT(C16,5)="IMPER",VLOOKUP(VALUE(RIGHT(C16,3)),'IMPER-COMP'!B:J,5,FALSE),""))))))))))))))))</f>
        <v>MÊS</v>
      </c>
      <c r="F16" s="634">
        <f>ROUND(VLOOKUP(A16,'MEM-LEVANT'!A:I,9,FALSE),2)</f>
        <v>4</v>
      </c>
      <c r="G16" s="349">
        <f>IF(B16="IOPES",VLOOKUP(C16,'LABOR-SERVIÇOS'!A:H,7,FALSE),IF(B16="SINAPI",VLOOKUP(C16,'SINAPI-SERVIÇOS'!A:H,8,FALSE),IF(LEFT(C16,3)="ARQ",VLOOKUP(VALUE(RIGHT(C16,3)),'ARQ-COMP'!B:J,9,FALSE),IF(LEFT(C16,3)="SCI",VLOOKUP(VALUE(RIGHT(C16,3)),'GAS-COMP'!#REF!,9,FALSE),IF(LEFT(C16,3)="SCE",VLOOKUP(VALUE(RIGHT(C16,3)),'SCE-COMP'!B:J,9,FALSE),IF(LEFT(C16,3)="EST",VLOOKUP(VALUE(RIGHT(C16,3)),'EST-COMP'!B:J,9,FALSE),IF(LEFT(C16,3)="HID",VLOOKUP(VALUE(RIGHT(C16,3)),'HID-COMP'!B:J,9,FALSE),IF(LEFT(C16,3)="INC",VLOOKUP(VALUE(RIGHT(C16,3)),'INC-COMP'!B:J,9,FALSE),IF(LEFT(C16,3)="ELE",VLOOKUP(VALUE(RIGHT(C16,3)),#REF!,9,FALSE),IF(LEFT(C16,3)="CAB",VLOOKUP(VALUE(RIGHT(C16,3)),#REF!,9,FALSE),IF(LEFT(C16,3)="SEG",VLOOKUP(VALUE(RIGHT(C16,3)),'SEG-COMP'!B:J,9,FALSE),IF(LEFT(C16,3)="CLI",VLOOKUP(VALUE(RIGHT(C16,3)),'CLI-COMP'!B:J,9,FALSE),IF(LEFT(C16,4)="IMPL",VLOOKUP(VALUE(RIGHT(C16,3)),'IMPL-COMP'!B:J,9,FALSE),IF(LEFT(C16,4)="SPDA",VLOOKUP(VALUE(RIGHT(C16,3)),'SPDA-COMP'!B:J,9,FALSE),IF(LEFT(C16,4)="SDAI",VLOOKUP(VALUE(RIGHT(C16,3)),'ADM-COMP'!B:J,9,FALSE),IF(LEFT(C16,5)="IMPER",VLOOKUP(VALUE(RIGHT(C16,3)),'IMPER-COMP'!B:J,9,FALSE),""))))))))))))))))</f>
        <v>1341.49</v>
      </c>
      <c r="H16" s="349">
        <f t="shared" si="2"/>
        <v>5365.96</v>
      </c>
      <c r="I16" s="389">
        <f>H16/$H$208</f>
        <v>3.1131685947801782E-3</v>
      </c>
      <c r="J16" s="323"/>
    </row>
    <row r="17" spans="1:10" ht="25.5">
      <c r="A17" s="388" t="s">
        <v>9712</v>
      </c>
      <c r="B17" s="347" t="s">
        <v>4001</v>
      </c>
      <c r="C17" s="347">
        <v>20344</v>
      </c>
      <c r="D17" s="569" t="str">
        <f>IF(B17="IOPES",VLOOKUP(C17,'LABOR-SERVIÇOS'!A:H,5,FALSE),IF(B17="SINAPI",VLOOKUP(C17,'SINAPI-SERVIÇOS'!A:D,2,FALSE),IF(LEFT(C17,3)="ARQ",VLOOKUP(VALUE(RIGHT(C17,3)),'ARQ-COMP'!B:J,4,FALSE),IF(LEFT(C17,3)="SCI",VLOOKUP(VALUE(RIGHT(C17,3)),'GAS-COMP'!#REF!,4,FALSE),IF(LEFT(C17,3)="SCE",VLOOKUP(VALUE(RIGHT(C17,3)),'SCE-COMP'!B:J,4,FALSE),IF(LEFT(C17,3)="EST",VLOOKUP(VALUE(RIGHT(C17,3)),'EST-COMP'!B:J,4,FALSE),IF(LEFT(C17,3)="HID",VLOOKUP(VALUE(RIGHT(C17,3)),'HID-COMP'!B:J,4,FALSE),IF(LEFT(C17,3)="INC",VLOOKUP(VALUE(RIGHT(C17,3)),'INC-COMP'!B:J,4,FALSE),IF(LEFT(C17,3)="ELE",VLOOKUP(VALUE(RIGHT(C17,3)),#REF!,4,FALSE),IF(LEFT(C17,3)="CAB",VLOOKUP(VALUE(RIGHT(C17,3)),#REF!,4,FALSE),IF(LEFT(C17,3)="SEG",VLOOKUP(VALUE(RIGHT(C17,3)),'SEG-COMP'!B:J,4,FALSE),IF(LEFT(C17,3)="CLI",VLOOKUP(VALUE(RIGHT(C17,3)),'CLI-COMP'!B:J,4,FALSE),IF(LEFT(C17,4)="IMPL",VLOOKUP(VALUE(RIGHT(C17,3)),'IMPL-COMP'!B:J,4,FALSE),IF(LEFT(C17,4)="SPDA",VLOOKUP(VALUE(RIGHT(C17,3)),'SPDA-COMP'!B:J,4,FALSE),IF(LEFT(C17,4)="SDAI",VLOOKUP(VALUE(RIGHT(C17,3)),'ADM-COMP'!B:J,4,FALSE),IF(LEFT(C17,5)="IMPER",VLOOKUP(VALUE(RIGHT(C17,3)),'IMPER-COMP'!B:J,4,FALSE),""))))))))))))))))</f>
        <v>MOBILIZAÇÃO E DESMOBILIZAÇÃO DE CONTEINER LOCADO PARA BARRACÃO DE OBRA</v>
      </c>
      <c r="E17" s="348" t="str">
        <f>IF(B17="IOPES",VLOOKUP(C17,'LABOR-SERVIÇOS'!A:H,6,FALSE),IF(B17="SINAPI",VLOOKUP(C17,'SINAPI-SERVIÇOS'!A:D,3,FALSE),IF(LEFT(C17,3)="ARQ",VLOOKUP(VALUE(RIGHT(C17,3)),'ARQ-COMP'!B:J,5,FALSE),IF(LEFT(C17,3)="SCI",VLOOKUP(VALUE(RIGHT(C17,3)),'GAS-COMP'!#REF!,5,FALSE),IF(LEFT(C17,3)="SCE",VLOOKUP(VALUE(RIGHT(C17,3)),'SCE-COMP'!B:J,5,FALSE),IF(LEFT(C17,3)="EST",VLOOKUP(VALUE(RIGHT(C17,3)),'EST-COMP'!B:J,5,FALSE),IF(LEFT(C17,3)="HID",VLOOKUP(VALUE(RIGHT(C17,3)),'HID-COMP'!B:J,5,FALSE),IF(LEFT(C17,3)="INC",VLOOKUP(VALUE(RIGHT(C17,3)),'INC-COMP'!B:J,5,FALSE),IF(LEFT(C17,3)="ELE",VLOOKUP(VALUE(RIGHT(C17,3)),#REF!,5,FALSE),IF(LEFT(C17,3)="CAB",VLOOKUP(VALUE(RIGHT(C17,3)),#REF!,5,FALSE),IF(LEFT(C17,3)="SEG",VLOOKUP(VALUE(RIGHT(C17,3)),'SEG-COMP'!B:J,5,FALSE),IF(LEFT(C17,3)="CLI",VLOOKUP(VALUE(RIGHT(C17,3)),'CLI-COMP'!B:J,5,FALSE),IF(LEFT(C17,4)="IMPL",VLOOKUP(VALUE(RIGHT(C17,3)),'IMPL-COMP'!B:J,5,FALSE),IF(LEFT(C17,4)="SPDA",VLOOKUP(VALUE(RIGHT(C17,3)),'SPDA-COMP'!B:J,5,FALSE),IF(LEFT(C17,4)="SDAI",VLOOKUP(VALUE(RIGHT(C17,3)),'ADM-COMP'!B:J,5,FALSE),IF(LEFT(C17,5)="IMPER",VLOOKUP(VALUE(RIGHT(C17,3)),'IMPER-COMP'!B:J,5,FALSE),""))))))))))))))))</f>
        <v>UND</v>
      </c>
      <c r="F17" s="634">
        <f>ROUND(VLOOKUP(A17,'MEM-LEVANT'!A:I,9,FALSE),2)</f>
        <v>2</v>
      </c>
      <c r="G17" s="349">
        <f>IF(B17="IOPES",VLOOKUP(C17,'LABOR-SERVIÇOS'!A:H,7,FALSE),IF(B17="SINAPI",VLOOKUP(C17,'SINAPI-SERVIÇOS'!A:H,8,FALSE),IF(LEFT(C17,3)="ARQ",VLOOKUP(VALUE(RIGHT(C17,3)),'ARQ-COMP'!B:J,9,FALSE),IF(LEFT(C17,3)="SCI",VLOOKUP(VALUE(RIGHT(C17,3)),'GAS-COMP'!#REF!,9,FALSE),IF(LEFT(C17,3)="SCE",VLOOKUP(VALUE(RIGHT(C17,3)),'SCE-COMP'!B:J,9,FALSE),IF(LEFT(C17,3)="EST",VLOOKUP(VALUE(RIGHT(C17,3)),'EST-COMP'!B:J,9,FALSE),IF(LEFT(C17,3)="HID",VLOOKUP(VALUE(RIGHT(C17,3)),'HID-COMP'!B:J,9,FALSE),IF(LEFT(C17,3)="INC",VLOOKUP(VALUE(RIGHT(C17,3)),'INC-COMP'!B:J,9,FALSE),IF(LEFT(C17,3)="ELE",VLOOKUP(VALUE(RIGHT(C17,3)),#REF!,9,FALSE),IF(LEFT(C17,3)="CAB",VLOOKUP(VALUE(RIGHT(C17,3)),#REF!,9,FALSE),IF(LEFT(C17,3)="SEG",VLOOKUP(VALUE(RIGHT(C17,3)),'SEG-COMP'!B:J,9,FALSE),IF(LEFT(C17,3)="CLI",VLOOKUP(VALUE(RIGHT(C17,3)),'CLI-COMP'!B:J,9,FALSE),IF(LEFT(C17,4)="IMPL",VLOOKUP(VALUE(RIGHT(C17,3)),'IMPL-COMP'!B:J,9,FALSE),IF(LEFT(C17,4)="SPDA",VLOOKUP(VALUE(RIGHT(C17,3)),'SPDA-COMP'!B:J,9,FALSE),IF(LEFT(C17,4)="SDAI",VLOOKUP(VALUE(RIGHT(C17,3)),'ADM-COMP'!B:J,9,FALSE),IF(LEFT(C17,5)="IMPER",VLOOKUP(VALUE(RIGHT(C17,3)),'IMPER-COMP'!B:J,9,FALSE),""))))))))))))))))</f>
        <v>2283.2399999999998</v>
      </c>
      <c r="H17" s="349">
        <f t="shared" si="2"/>
        <v>4566.4799999999996</v>
      </c>
      <c r="I17" s="389">
        <f>H17/$H$208</f>
        <v>2.6493343455209852E-3</v>
      </c>
      <c r="J17" s="323"/>
    </row>
    <row r="18" spans="1:10" ht="51">
      <c r="A18" s="388" t="s">
        <v>11162</v>
      </c>
      <c r="B18" s="347" t="s">
        <v>4001</v>
      </c>
      <c r="C18" s="347">
        <v>20354</v>
      </c>
      <c r="D18" s="569" t="str">
        <f>IF(B18="IOPES",VLOOKUP(C18,'LABOR-SERVIÇOS'!A:H,5,FALSE),IF(B18="SINAPI",VLOOKUP(C18,'SINAPI-SERVIÇOS'!A:D,2,FALSE),IF(LEFT(C18,3)="ARQ",VLOOKUP(VALUE(RIGHT(C18,3)),'ARQ-COMP'!B:J,4,FALSE),IF(LEFT(C18,3)="SCI",VLOOKUP(VALUE(RIGHT(C18,3)),'GAS-COMP'!#REF!,4,FALSE),IF(LEFT(C18,3)="SCE",VLOOKUP(VALUE(RIGHT(C18,3)),'SCE-COMP'!B:J,4,FALSE),IF(LEFT(C18,3)="EST",VLOOKUP(VALUE(RIGHT(C18,3)),'EST-COMP'!B:J,4,FALSE),IF(LEFT(C18,3)="HID",VLOOKUP(VALUE(RIGHT(C18,3)),'HID-COMP'!B:J,4,FALSE),IF(LEFT(C18,3)="INC",VLOOKUP(VALUE(RIGHT(C18,3)),'INC-COMP'!B:J,4,FALSE),IF(LEFT(C18,3)="ELE",VLOOKUP(VALUE(RIGHT(C18,3)),#REF!,4,FALSE),IF(LEFT(C18,3)="CAB",VLOOKUP(VALUE(RIGHT(C18,3)),#REF!,4,FALSE),IF(LEFT(C18,3)="SEG",VLOOKUP(VALUE(RIGHT(C18,3)),'SEG-COMP'!B:J,4,FALSE),IF(LEFT(C18,3)="CLI",VLOOKUP(VALUE(RIGHT(C18,3)),'CLI-COMP'!B:J,4,FALSE),IF(LEFT(C18,4)="IMPL",VLOOKUP(VALUE(RIGHT(C18,3)),'IMPL-COMP'!B:J,4,FALSE),IF(LEFT(C18,4)="SPDA",VLOOKUP(VALUE(RIGHT(C18,3)),'SPDA-COMP'!B:J,4,FALSE),IF(LEFT(C18,4)="SDAI",VLOOKUP(VALUE(RIGHT(C18,3)),'ADM-COMP'!B:J,4,FALSE),IF(LEFT(C18,5)="IMPER",VLOOKUP(VALUE(RIGHT(C18,3)),'IMPER-COMP'!B:J,4,FALSE),""))))))))))))))))</f>
        <v>ALUGUEL MENSAL CONTAINER PARA VESTIÁRIO, INCL. PORTA, VENEZIANAS DE CIRCULAÇÃO, 1 PT ILUMINAÇÃO, ISOLAMENTO TÉRMICO (TETO), PISO EM COMP. NAVAL PINTADO, CERT. NR18, INCL. LAUDO DESCONTAMINAÇÃO.</v>
      </c>
      <c r="E18" s="348" t="str">
        <f>IF(B18="IOPES",VLOOKUP(C18,'LABOR-SERVIÇOS'!A:H,6,FALSE),IF(B18="SINAPI",VLOOKUP(C18,'SINAPI-SERVIÇOS'!A:D,3,FALSE),IF(LEFT(C18,3)="ARQ",VLOOKUP(VALUE(RIGHT(C18,3)),'ARQ-COMP'!B:J,5,FALSE),IF(LEFT(C18,3)="SCI",VLOOKUP(VALUE(RIGHT(C18,3)),'GAS-COMP'!#REF!,5,FALSE),IF(LEFT(C18,3)="SCE",VLOOKUP(VALUE(RIGHT(C18,3)),'SCE-COMP'!B:J,5,FALSE),IF(LEFT(C18,3)="EST",VLOOKUP(VALUE(RIGHT(C18,3)),'EST-COMP'!B:J,5,FALSE),IF(LEFT(C18,3)="HID",VLOOKUP(VALUE(RIGHT(C18,3)),'HID-COMP'!B:J,5,FALSE),IF(LEFT(C18,3)="INC",VLOOKUP(VALUE(RIGHT(C18,3)),'INC-COMP'!B:J,5,FALSE),IF(LEFT(C18,3)="ELE",VLOOKUP(VALUE(RIGHT(C18,3)),#REF!,5,FALSE),IF(LEFT(C18,3)="CAB",VLOOKUP(VALUE(RIGHT(C18,3)),#REF!,5,FALSE),IF(LEFT(C18,3)="SEG",VLOOKUP(VALUE(RIGHT(C18,3)),'SEG-COMP'!B:J,5,FALSE),IF(LEFT(C18,3)="CLI",VLOOKUP(VALUE(RIGHT(C18,3)),'CLI-COMP'!B:J,5,FALSE),IF(LEFT(C18,4)="IMPL",VLOOKUP(VALUE(RIGHT(C18,3)),'IMPL-COMP'!B:J,5,FALSE),IF(LEFT(C18,4)="SPDA",VLOOKUP(VALUE(RIGHT(C18,3)),'SPDA-COMP'!B:J,5,FALSE),IF(LEFT(C18,4)="SDAI",VLOOKUP(VALUE(RIGHT(C18,3)),'ADM-COMP'!B:J,5,FALSE),IF(LEFT(C18,5)="IMPER",VLOOKUP(VALUE(RIGHT(C18,3)),'IMPER-COMP'!B:J,5,FALSE),""))))))))))))))))</f>
        <v>MS</v>
      </c>
      <c r="F18" s="634">
        <f>ROUND(VLOOKUP(A18,'MEM-LEVANT'!A:I,9,FALSE),2)</f>
        <v>4</v>
      </c>
      <c r="G18" s="349">
        <f>IF(B18="IOPES",VLOOKUP(C18,'LABOR-SERVIÇOS'!A:H,7,FALSE),IF(B18="SINAPI",VLOOKUP(C18,'SINAPI-SERVIÇOS'!A:H,8,FALSE),IF(LEFT(C18,3)="ARQ",VLOOKUP(VALUE(RIGHT(C18,3)),'ARQ-COMP'!B:J,9,FALSE),IF(LEFT(C18,3)="SCI",VLOOKUP(VALUE(RIGHT(C18,3)),'GAS-COMP'!#REF!,9,FALSE),IF(LEFT(C18,3)="SCE",VLOOKUP(VALUE(RIGHT(C18,3)),'SCE-COMP'!B:J,9,FALSE),IF(LEFT(C18,3)="EST",VLOOKUP(VALUE(RIGHT(C18,3)),'EST-COMP'!B:J,9,FALSE),IF(LEFT(C18,3)="HID",VLOOKUP(VALUE(RIGHT(C18,3)),'HID-COMP'!B:J,9,FALSE),IF(LEFT(C18,3)="INC",VLOOKUP(VALUE(RIGHT(C18,3)),'INC-COMP'!B:J,9,FALSE),IF(LEFT(C18,3)="ELE",VLOOKUP(VALUE(RIGHT(C18,3)),#REF!,9,FALSE),IF(LEFT(C18,3)="CAB",VLOOKUP(VALUE(RIGHT(C18,3)),#REF!,9,FALSE),IF(LEFT(C18,3)="SEG",VLOOKUP(VALUE(RIGHT(C18,3)),'SEG-COMP'!B:J,9,FALSE),IF(LEFT(C18,3)="CLI",VLOOKUP(VALUE(RIGHT(C18,3)),'CLI-COMP'!B:J,9,FALSE),IF(LEFT(C18,4)="IMPL",VLOOKUP(VALUE(RIGHT(C18,3)),'IMPL-COMP'!B:J,9,FALSE),IF(LEFT(C18,4)="SPDA",VLOOKUP(VALUE(RIGHT(C18,3)),'SPDA-COMP'!B:J,9,FALSE),IF(LEFT(C18,4)="SDAI",VLOOKUP(VALUE(RIGHT(C18,3)),'ADM-COMP'!B:J,9,FALSE),IF(LEFT(C18,5)="IMPER",VLOOKUP(VALUE(RIGHT(C18,3)),'IMPER-COMP'!B:J,9,FALSE),""))))))))))))))))</f>
        <v>902.54</v>
      </c>
      <c r="H18" s="349">
        <f t="shared" si="2"/>
        <v>3610.16</v>
      </c>
      <c r="I18" s="389">
        <f>H18/$H$208</f>
        <v>2.0945062456916574E-3</v>
      </c>
      <c r="J18" s="323"/>
    </row>
    <row r="19" spans="1:10" s="353" customFormat="1">
      <c r="A19" s="605"/>
      <c r="B19" s="601"/>
      <c r="C19" s="601"/>
      <c r="D19" s="606" t="s">
        <v>18074</v>
      </c>
      <c r="E19" s="607"/>
      <c r="F19" s="635"/>
      <c r="G19" s="608"/>
      <c r="H19" s="609">
        <f>SUM(H15:H18)</f>
        <v>16411.02</v>
      </c>
      <c r="I19" s="610">
        <f>H19/$H$208</f>
        <v>9.5211801937229116E-3</v>
      </c>
      <c r="J19" s="323"/>
    </row>
    <row r="20" spans="1:10">
      <c r="A20" s="388"/>
      <c r="B20" s="347"/>
      <c r="C20" s="347"/>
      <c r="D20" s="390"/>
      <c r="E20" s="348"/>
      <c r="F20" s="634"/>
      <c r="G20" s="349"/>
      <c r="H20" s="391"/>
      <c r="I20" s="392"/>
      <c r="J20" s="323"/>
    </row>
    <row r="21" spans="1:10" s="232" customFormat="1">
      <c r="A21" s="593" t="s">
        <v>8</v>
      </c>
      <c r="B21" s="594"/>
      <c r="C21" s="595"/>
      <c r="D21" s="596" t="s">
        <v>26524</v>
      </c>
      <c r="E21" s="597"/>
      <c r="F21" s="632"/>
      <c r="G21" s="598"/>
      <c r="H21" s="599"/>
      <c r="I21" s="600"/>
      <c r="J21" s="548"/>
    </row>
    <row r="22" spans="1:10" s="566" customFormat="1">
      <c r="A22" s="585" t="s">
        <v>39</v>
      </c>
      <c r="B22" s="586"/>
      <c r="C22" s="587"/>
      <c r="D22" s="588" t="s">
        <v>26525</v>
      </c>
      <c r="E22" s="589"/>
      <c r="F22" s="633"/>
      <c r="G22" s="590"/>
      <c r="H22" s="591"/>
      <c r="I22" s="592"/>
      <c r="J22" s="565"/>
    </row>
    <row r="23" spans="1:10" ht="25.5">
      <c r="A23" s="388" t="s">
        <v>40</v>
      </c>
      <c r="B23" s="347" t="s">
        <v>4001</v>
      </c>
      <c r="C23" s="347">
        <f>30101</f>
        <v>30101</v>
      </c>
      <c r="D23" s="569" t="str">
        <f>IF(B23="IOPES",VLOOKUP(C23,'LABOR-SERVIÇOS'!A:H,5,FALSE),IF(B23="SINAPI",VLOOKUP(C23,'SINAPI-SERVIÇOS'!A:D,2,FALSE),IF(LEFT(C23,3)="ARQ",VLOOKUP(VALUE(RIGHT(C23,3)),'ARQ-COMP'!B:J,4,FALSE),IF(LEFT(C23,3)="SCI",VLOOKUP(VALUE(RIGHT(C23,3)),'GAS-COMP'!#REF!,4,FALSE),IF(LEFT(C23,3)="SCE",VLOOKUP(VALUE(RIGHT(C23,3)),'SCE-COMP'!B:J,4,FALSE),IF(LEFT(C23,3)="EST",VLOOKUP(VALUE(RIGHT(C23,3)),'EST-COMP'!B:J,4,FALSE),IF(LEFT(C23,3)="HID",VLOOKUP(VALUE(RIGHT(C23,3)),'HID-COMP'!B:J,4,FALSE),IF(LEFT(C23,3)="INC",VLOOKUP(VALUE(RIGHT(C23,3)),'INC-COMP'!B:J,4,FALSE),IF(LEFT(C23,3)="ELE",VLOOKUP(VALUE(RIGHT(C23,3)),#REF!,4,FALSE),IF(LEFT(C23,3)="CAB",VLOOKUP(VALUE(RIGHT(C23,3)),#REF!,4,FALSE),IF(LEFT(C23,3)="SEG",VLOOKUP(VALUE(RIGHT(C23,3)),'SEG-COMP'!B:J,4,FALSE),IF(LEFT(C23,3)="CLI",VLOOKUP(VALUE(RIGHT(C23,3)),'CLI-COMP'!B:J,4,FALSE),IF(LEFT(C23,4)="IMPL",VLOOKUP(VALUE(RIGHT(C23,3)),'IMPL-COMP'!B:J,4,FALSE),IF(LEFT(C23,4)="SPDA",VLOOKUP(VALUE(RIGHT(C23,3)),'SPDA-COMP'!B:J,4,FALSE),IF(LEFT(C23,4)="SDAI",VLOOKUP(VALUE(RIGHT(C23,3)),'ADM-COMP'!B:J,4,FALSE),IF(LEFT(C23,5)="IMPER",VLOOKUP(VALUE(RIGHT(C23,3)),'IMPER-COMP'!B:J,4,FALSE),""))))))))))))))))</f>
        <v>ESCAVAÇÃO MANUAL EM MATERIAL DE 1A. CATEGORIA, ATÉ 1.50 M DE PROFUNDIDADE</v>
      </c>
      <c r="E23" s="348" t="str">
        <f>IF(B23="IOPES",VLOOKUP(C23,'LABOR-SERVIÇOS'!A:H,6,FALSE),IF(B23="SINAPI",VLOOKUP(C23,'SINAPI-SERVIÇOS'!A:D,3,FALSE),IF(LEFT(C23,3)="ARQ",VLOOKUP(VALUE(RIGHT(C23,3)),'ARQ-COMP'!B:J,5,FALSE),IF(LEFT(C23,3)="SCI",VLOOKUP(VALUE(RIGHT(C23,3)),'GAS-COMP'!#REF!,5,FALSE),IF(LEFT(C23,3)="SCE",VLOOKUP(VALUE(RIGHT(C23,3)),'SCE-COMP'!B:J,5,FALSE),IF(LEFT(C23,3)="EST",VLOOKUP(VALUE(RIGHT(C23,3)),'EST-COMP'!B:J,5,FALSE),IF(LEFT(C23,3)="HID",VLOOKUP(VALUE(RIGHT(C23,3)),'HID-COMP'!B:J,5,FALSE),IF(LEFT(C23,3)="INC",VLOOKUP(VALUE(RIGHT(C23,3)),'INC-COMP'!B:J,5,FALSE),IF(LEFT(C23,3)="ELE",VLOOKUP(VALUE(RIGHT(C23,3)),#REF!,5,FALSE),IF(LEFT(C23,3)="CAB",VLOOKUP(VALUE(RIGHT(C23,3)),#REF!,5,FALSE),IF(LEFT(C23,3)="SEG",VLOOKUP(VALUE(RIGHT(C23,3)),'SEG-COMP'!B:J,5,FALSE),IF(LEFT(C23,3)="CLI",VLOOKUP(VALUE(RIGHT(C23,3)),'CLI-COMP'!B:J,5,FALSE),IF(LEFT(C23,4)="IMPL",VLOOKUP(VALUE(RIGHT(C23,3)),'IMPL-COMP'!B:J,5,FALSE),IF(LEFT(C23,4)="SPDA",VLOOKUP(VALUE(RIGHT(C23,3)),'SPDA-COMP'!B:J,5,FALSE),IF(LEFT(C23,4)="SDAI",VLOOKUP(VALUE(RIGHT(C23,3)),'ADM-COMP'!B:J,5,FALSE),IF(LEFT(C23,5)="IMPER",VLOOKUP(VALUE(RIGHT(C23,3)),'IMPER-COMP'!B:J,5,FALSE),""))))))))))))))))</f>
        <v>M3</v>
      </c>
      <c r="F23" s="634">
        <f>ROUND(VLOOKUP(A23,'MEM-LEVANT'!A:I,9,FALSE),2)</f>
        <v>148.16</v>
      </c>
      <c r="G23" s="349">
        <f>IF(B23="IOPES",VLOOKUP(C23,'LABOR-SERVIÇOS'!A:H,7,FALSE),IF(B23="SINAPI",VLOOKUP(C23,'SINAPI-SERVIÇOS'!A:H,8,FALSE),IF(LEFT(C23,3)="ARQ",VLOOKUP(VALUE(RIGHT(C23,3)),'ARQ-COMP'!B:J,9,FALSE),IF(LEFT(C23,3)="SCI",VLOOKUP(VALUE(RIGHT(C23,3)),'GAS-COMP'!#REF!,9,FALSE),IF(LEFT(C23,3)="SCE",VLOOKUP(VALUE(RIGHT(C23,3)),'SCE-COMP'!B:J,9,FALSE),IF(LEFT(C23,3)="EST",VLOOKUP(VALUE(RIGHT(C23,3)),'EST-COMP'!B:J,9,FALSE),IF(LEFT(C23,3)="HID",VLOOKUP(VALUE(RIGHT(C23,3)),'HID-COMP'!B:J,9,FALSE),IF(LEFT(C23,3)="INC",VLOOKUP(VALUE(RIGHT(C23,3)),'INC-COMP'!B:J,9,FALSE),IF(LEFT(C23,3)="ELE",VLOOKUP(VALUE(RIGHT(C23,3)),#REF!,9,FALSE),IF(LEFT(C23,3)="CAB",VLOOKUP(VALUE(RIGHT(C23,3)),#REF!,9,FALSE),IF(LEFT(C23,3)="SEG",VLOOKUP(VALUE(RIGHT(C23,3)),'SEG-COMP'!B:J,9,FALSE),IF(LEFT(C23,3)="CLI",VLOOKUP(VALUE(RIGHT(C23,3)),'CLI-COMP'!B:J,9,FALSE),IF(LEFT(C23,4)="IMPL",VLOOKUP(VALUE(RIGHT(C23,3)),'IMPL-COMP'!B:J,9,FALSE),IF(LEFT(C23,4)="SPDA",VLOOKUP(VALUE(RIGHT(C23,3)),'SPDA-COMP'!B:J,9,FALSE),IF(LEFT(C23,4)="SDAI",VLOOKUP(VALUE(RIGHT(C23,3)),'ADM-COMP'!B:J,9,FALSE),IF(LEFT(C23,5)="IMPER",VLOOKUP(VALUE(RIGHT(C23,3)),'IMPER-COMP'!B:J,9,FALSE),""))))))))))))))))</f>
        <v>73.099999999999994</v>
      </c>
      <c r="H23" s="349">
        <f t="shared" ref="H23" si="3">ROUND(F23*G23,2)</f>
        <v>10830.5</v>
      </c>
      <c r="I23" s="389">
        <f>H23/$H$208</f>
        <v>6.2835303404734132E-3</v>
      </c>
      <c r="J23" s="323"/>
    </row>
    <row r="24" spans="1:10" s="566" customFormat="1">
      <c r="A24" s="585" t="s">
        <v>8966</v>
      </c>
      <c r="B24" s="586"/>
      <c r="C24" s="587"/>
      <c r="D24" s="588" t="s">
        <v>26526</v>
      </c>
      <c r="E24" s="589"/>
      <c r="F24" s="633"/>
      <c r="G24" s="590"/>
      <c r="H24" s="591"/>
      <c r="I24" s="592"/>
      <c r="J24" s="565"/>
    </row>
    <row r="25" spans="1:10" ht="25.5">
      <c r="A25" s="388" t="s">
        <v>8967</v>
      </c>
      <c r="B25" s="347" t="s">
        <v>4001</v>
      </c>
      <c r="C25" s="347">
        <f>30201</f>
        <v>30201</v>
      </c>
      <c r="D25" s="569" t="str">
        <f>IF(B25="IOPES",VLOOKUP(C25,'LABOR-SERVIÇOS'!A:H,5,FALSE),IF(B25="SINAPI",VLOOKUP(C25,'SINAPI-SERVIÇOS'!A:D,2,FALSE),IF(LEFT(C25,3)="ARQ",VLOOKUP(VALUE(RIGHT(C25,3)),'ARQ-COMP'!B:J,4,FALSE),IF(LEFT(C25,3)="SCI",VLOOKUP(VALUE(RIGHT(C25,3)),'GAS-COMP'!#REF!,4,FALSE),IF(LEFT(C25,3)="SCE",VLOOKUP(VALUE(RIGHT(C25,3)),'SCE-COMP'!B:J,4,FALSE),IF(LEFT(C25,3)="EST",VLOOKUP(VALUE(RIGHT(C25,3)),'EST-COMP'!B:J,4,FALSE),IF(LEFT(C25,3)="HID",VLOOKUP(VALUE(RIGHT(C25,3)),'HID-COMP'!B:J,4,FALSE),IF(LEFT(C25,3)="INC",VLOOKUP(VALUE(RIGHT(C25,3)),'INC-COMP'!B:J,4,FALSE),IF(LEFT(C25,3)="ELE",VLOOKUP(VALUE(RIGHT(C25,3)),#REF!,4,FALSE),IF(LEFT(C25,3)="CAB",VLOOKUP(VALUE(RIGHT(C25,3)),#REF!,4,FALSE),IF(LEFT(C25,3)="SEG",VLOOKUP(VALUE(RIGHT(C25,3)),'SEG-COMP'!B:J,4,FALSE),IF(LEFT(C25,3)="CLI",VLOOKUP(VALUE(RIGHT(C25,3)),'CLI-COMP'!B:J,4,FALSE),IF(LEFT(C25,4)="IMPL",VLOOKUP(VALUE(RIGHT(C25,3)),'IMPL-COMP'!B:J,4,FALSE),IF(LEFT(C25,4)="SPDA",VLOOKUP(VALUE(RIGHT(C25,3)),'SPDA-COMP'!B:J,4,FALSE),IF(LEFT(C25,4)="SDAI",VLOOKUP(VALUE(RIGHT(C25,3)),'ADM-COMP'!B:J,4,FALSE),IF(LEFT(C25,5)="IMPER",VLOOKUP(VALUE(RIGHT(C25,3)),'IMPER-COMP'!B:J,4,FALSE),""))))))))))))))))</f>
        <v>REATERRO APILOADO DE CAVAS DE FUNDAÇÃO, EM CAMADAS DE 20 CM</v>
      </c>
      <c r="E25" s="348" t="str">
        <f>IF(B25="IOPES",VLOOKUP(C25,'LABOR-SERVIÇOS'!A:H,6,FALSE),IF(B25="SINAPI",VLOOKUP(C25,'SINAPI-SERVIÇOS'!A:D,3,FALSE),IF(LEFT(C25,3)="ARQ",VLOOKUP(VALUE(RIGHT(C25,3)),'ARQ-COMP'!B:J,5,FALSE),IF(LEFT(C25,3)="SCI",VLOOKUP(VALUE(RIGHT(C25,3)),'GAS-COMP'!#REF!,5,FALSE),IF(LEFT(C25,3)="SCE",VLOOKUP(VALUE(RIGHT(C25,3)),'SCE-COMP'!B:J,5,FALSE),IF(LEFT(C25,3)="EST",VLOOKUP(VALUE(RIGHT(C25,3)),'EST-COMP'!B:J,5,FALSE),IF(LEFT(C25,3)="HID",VLOOKUP(VALUE(RIGHT(C25,3)),'HID-COMP'!B:J,5,FALSE),IF(LEFT(C25,3)="INC",VLOOKUP(VALUE(RIGHT(C25,3)),'INC-COMP'!B:J,5,FALSE),IF(LEFT(C25,3)="ELE",VLOOKUP(VALUE(RIGHT(C25,3)),#REF!,5,FALSE),IF(LEFT(C25,3)="CAB",VLOOKUP(VALUE(RIGHT(C25,3)),#REF!,5,FALSE),IF(LEFT(C25,3)="SEG",VLOOKUP(VALUE(RIGHT(C25,3)),'SEG-COMP'!B:J,5,FALSE),IF(LEFT(C25,3)="CLI",VLOOKUP(VALUE(RIGHT(C25,3)),'CLI-COMP'!B:J,5,FALSE),IF(LEFT(C25,4)="IMPL",VLOOKUP(VALUE(RIGHT(C25,3)),'IMPL-COMP'!B:J,5,FALSE),IF(LEFT(C25,4)="SPDA",VLOOKUP(VALUE(RIGHT(C25,3)),'SPDA-COMP'!B:J,5,FALSE),IF(LEFT(C25,4)="SDAI",VLOOKUP(VALUE(RIGHT(C25,3)),'ADM-COMP'!B:J,5,FALSE),IF(LEFT(C25,5)="IMPER",VLOOKUP(VALUE(RIGHT(C25,3)),'IMPER-COMP'!B:J,5,FALSE),""))))))))))))))))</f>
        <v>M3</v>
      </c>
      <c r="F25" s="634">
        <f>ROUND(VLOOKUP(A25,'MEM-LEVANT'!A:I,9,FALSE),2)</f>
        <v>14.82</v>
      </c>
      <c r="G25" s="349">
        <f>IF(B25="IOPES",VLOOKUP(C25,'LABOR-SERVIÇOS'!A:H,7,FALSE),IF(B25="SINAPI",VLOOKUP(C25,'SINAPI-SERVIÇOS'!A:H,8,FALSE),IF(LEFT(C25,3)="ARQ",VLOOKUP(VALUE(RIGHT(C25,3)),'ARQ-COMP'!B:J,9,FALSE),IF(LEFT(C25,3)="SCI",VLOOKUP(VALUE(RIGHT(C25,3)),'GAS-COMP'!#REF!,9,FALSE),IF(LEFT(C25,3)="SCE",VLOOKUP(VALUE(RIGHT(C25,3)),'SCE-COMP'!B:J,9,FALSE),IF(LEFT(C25,3)="EST",VLOOKUP(VALUE(RIGHT(C25,3)),'EST-COMP'!B:J,9,FALSE),IF(LEFT(C25,3)="HID",VLOOKUP(VALUE(RIGHT(C25,3)),'HID-COMP'!B:J,9,FALSE),IF(LEFT(C25,3)="INC",VLOOKUP(VALUE(RIGHT(C25,3)),'INC-COMP'!B:J,9,FALSE),IF(LEFT(C25,3)="ELE",VLOOKUP(VALUE(RIGHT(C25,3)),#REF!,9,FALSE),IF(LEFT(C25,3)="CAB",VLOOKUP(VALUE(RIGHT(C25,3)),#REF!,9,FALSE),IF(LEFT(C25,3)="SEG",VLOOKUP(VALUE(RIGHT(C25,3)),'SEG-COMP'!B:J,9,FALSE),IF(LEFT(C25,3)="CLI",VLOOKUP(VALUE(RIGHT(C25,3)),'CLI-COMP'!B:J,9,FALSE),IF(LEFT(C25,4)="IMPL",VLOOKUP(VALUE(RIGHT(C25,3)),'IMPL-COMP'!B:J,9,FALSE),IF(LEFT(C25,4)="SPDA",VLOOKUP(VALUE(RIGHT(C25,3)),'SPDA-COMP'!B:J,9,FALSE),IF(LEFT(C25,4)="SDAI",VLOOKUP(VALUE(RIGHT(C25,3)),'ADM-COMP'!B:J,9,FALSE),IF(LEFT(C25,5)="IMPER",VLOOKUP(VALUE(RIGHT(C25,3)),'IMPER-COMP'!B:J,9,FALSE),""))))))))))))))))</f>
        <v>78.72</v>
      </c>
      <c r="H25" s="349">
        <f t="shared" ref="H25" si="4">ROUND(F25*G25,2)</f>
        <v>1166.6300000000001</v>
      </c>
      <c r="I25" s="389">
        <f>H25/$H$208</f>
        <v>6.7684363613004935E-4</v>
      </c>
      <c r="J25" s="323"/>
    </row>
    <row r="26" spans="1:10" s="566" customFormat="1">
      <c r="A26" s="585" t="s">
        <v>12262</v>
      </c>
      <c r="B26" s="586"/>
      <c r="C26" s="587"/>
      <c r="D26" s="588" t="s">
        <v>1161</v>
      </c>
      <c r="E26" s="589"/>
      <c r="F26" s="633"/>
      <c r="G26" s="590"/>
      <c r="H26" s="591"/>
      <c r="I26" s="592"/>
      <c r="J26" s="565"/>
    </row>
    <row r="27" spans="1:10">
      <c r="A27" s="388" t="s">
        <v>11448</v>
      </c>
      <c r="B27" s="347" t="s">
        <v>4001</v>
      </c>
      <c r="C27" s="347">
        <f>30304</f>
        <v>30304</v>
      </c>
      <c r="D27" s="569" t="s">
        <v>34260</v>
      </c>
      <c r="E27" s="348" t="str">
        <f>IF(B27="IOPES",VLOOKUP(C27,'LABOR-SERVIÇOS'!A:H,6,FALSE),IF(B27="SINAPI",VLOOKUP(C27,'SINAPI-SERVIÇOS'!A:D,3,FALSE),IF(LEFT(C27,3)="ARQ",VLOOKUP(VALUE(RIGHT(C27,3)),'ARQ-COMP'!B:J,5,FALSE),IF(LEFT(C27,3)="SCI",VLOOKUP(VALUE(RIGHT(C27,3)),'GAS-COMP'!#REF!,5,FALSE),IF(LEFT(C27,3)="SCE",VLOOKUP(VALUE(RIGHT(C27,3)),'SCE-COMP'!B:J,5,FALSE),IF(LEFT(C27,3)="EST",VLOOKUP(VALUE(RIGHT(C27,3)),'EST-COMP'!B:J,5,FALSE),IF(LEFT(C27,3)="HID",VLOOKUP(VALUE(RIGHT(C27,3)),'HID-COMP'!B:J,5,FALSE),IF(LEFT(C27,3)="INC",VLOOKUP(VALUE(RIGHT(C27,3)),'INC-COMP'!B:J,5,FALSE),IF(LEFT(C27,3)="ELE",VLOOKUP(VALUE(RIGHT(C27,3)),#REF!,5,FALSE),IF(LEFT(C27,3)="CAB",VLOOKUP(VALUE(RIGHT(C27,3)),#REF!,5,FALSE),IF(LEFT(C27,3)="SEG",VLOOKUP(VALUE(RIGHT(C27,3)),'SEG-COMP'!B:J,5,FALSE),IF(LEFT(C27,3)="CLI",VLOOKUP(VALUE(RIGHT(C27,3)),'CLI-COMP'!B:J,5,FALSE),IF(LEFT(C27,4)="IMPL",VLOOKUP(VALUE(RIGHT(C27,3)),'IMPL-COMP'!B:J,5,FALSE),IF(LEFT(C27,4)="SPDA",VLOOKUP(VALUE(RIGHT(C27,3)),'SPDA-COMP'!B:J,5,FALSE),IF(LEFT(C27,4)="SDAI",VLOOKUP(VALUE(RIGHT(C27,3)),'ADM-COMP'!B:J,5,FALSE),IF(LEFT(C27,5)="IMPER",VLOOKUP(VALUE(RIGHT(C27,3)),'IMPER-COMP'!B:J,5,FALSE),""))))))))))))))))</f>
        <v>M3</v>
      </c>
      <c r="F27" s="634">
        <f>ROUND(VLOOKUP(A27,'MEM-LEVANT'!A:I,9,FALSE),2)</f>
        <v>173.34</v>
      </c>
      <c r="G27" s="349">
        <f>IF(B27="IOPES",VLOOKUP(C27,'LABOR-SERVIÇOS'!A:H,7,FALSE),IF(B27="SINAPI",VLOOKUP(C27,'SINAPI-SERVIÇOS'!A:H,8,FALSE),IF(LEFT(C27,3)="ARQ",VLOOKUP(VALUE(RIGHT(C27,3)),'ARQ-COMP'!B:J,9,FALSE),IF(LEFT(C27,3)="SCI",VLOOKUP(VALUE(RIGHT(C27,3)),'GAS-COMP'!#REF!,9,FALSE),IF(LEFT(C27,3)="SCE",VLOOKUP(VALUE(RIGHT(C27,3)),'SCE-COMP'!B:J,9,FALSE),IF(LEFT(C27,3)="EST",VLOOKUP(VALUE(RIGHT(C27,3)),'EST-COMP'!B:J,9,FALSE),IF(LEFT(C27,3)="HID",VLOOKUP(VALUE(RIGHT(C27,3)),'HID-COMP'!B:J,9,FALSE),IF(LEFT(C27,3)="INC",VLOOKUP(VALUE(RIGHT(C27,3)),'INC-COMP'!B:J,9,FALSE),IF(LEFT(C27,3)="ELE",VLOOKUP(VALUE(RIGHT(C27,3)),#REF!,9,FALSE),IF(LEFT(C27,3)="CAB",VLOOKUP(VALUE(RIGHT(C27,3)),#REF!,9,FALSE),IF(LEFT(C27,3)="SEG",VLOOKUP(VALUE(RIGHT(C27,3)),'SEG-COMP'!B:J,9,FALSE),IF(LEFT(C27,3)="CLI",VLOOKUP(VALUE(RIGHT(C27,3)),'CLI-COMP'!B:J,9,FALSE),IF(LEFT(C27,4)="IMPL",VLOOKUP(VALUE(RIGHT(C27,3)),'IMPL-COMP'!B:J,9,FALSE),IF(LEFT(C27,4)="SPDA",VLOOKUP(VALUE(RIGHT(C27,3)),'SPDA-COMP'!B:J,9,FALSE),IF(LEFT(C27,4)="SDAI",VLOOKUP(VALUE(RIGHT(C27,3)),'ADM-COMP'!B:J,9,FALSE),IF(LEFT(C27,5)="IMPER",VLOOKUP(VALUE(RIGHT(C27,3)),'IMPER-COMP'!B:J,9,FALSE),""))))))))))))))))</f>
        <v>95.85</v>
      </c>
      <c r="H27" s="349">
        <f>ROUND(F27*G27,2)</f>
        <v>16614.64</v>
      </c>
      <c r="I27" s="389">
        <f>H27/$H$208</f>
        <v>9.639314393245297E-3</v>
      </c>
      <c r="J27" s="323"/>
    </row>
    <row r="28" spans="1:10" s="353" customFormat="1">
      <c r="A28" s="605"/>
      <c r="B28" s="601"/>
      <c r="C28" s="601"/>
      <c r="D28" s="606" t="s">
        <v>18076</v>
      </c>
      <c r="E28" s="607"/>
      <c r="F28" s="635"/>
      <c r="G28" s="608"/>
      <c r="H28" s="609">
        <f>SUM(H22:H27)</f>
        <v>28611.77</v>
      </c>
      <c r="I28" s="610">
        <f>H28/$H$208</f>
        <v>1.6599688369848761E-2</v>
      </c>
      <c r="J28" s="323"/>
    </row>
    <row r="29" spans="1:10">
      <c r="A29" s="388"/>
      <c r="B29" s="347"/>
      <c r="C29" s="347"/>
      <c r="D29" s="390"/>
      <c r="E29" s="348"/>
      <c r="F29" s="634"/>
      <c r="G29" s="349"/>
      <c r="H29" s="391"/>
      <c r="I29" s="392"/>
      <c r="J29" s="323"/>
    </row>
    <row r="30" spans="1:10" s="232" customFormat="1">
      <c r="A30" s="593" t="s">
        <v>9</v>
      </c>
      <c r="B30" s="594"/>
      <c r="C30" s="595"/>
      <c r="D30" s="596" t="s">
        <v>1165</v>
      </c>
      <c r="E30" s="597"/>
      <c r="F30" s="632"/>
      <c r="G30" s="598"/>
      <c r="H30" s="599"/>
      <c r="I30" s="600"/>
      <c r="J30" s="323"/>
    </row>
    <row r="31" spans="1:10" s="568" customFormat="1">
      <c r="A31" s="585" t="s">
        <v>41</v>
      </c>
      <c r="B31" s="586"/>
      <c r="C31" s="587"/>
      <c r="D31" s="588" t="s">
        <v>1166</v>
      </c>
      <c r="E31" s="589"/>
      <c r="F31" s="633"/>
      <c r="G31" s="590"/>
      <c r="H31" s="591"/>
      <c r="I31" s="592"/>
      <c r="J31" s="567"/>
    </row>
    <row r="32" spans="1:10" ht="51">
      <c r="A32" s="388" t="s">
        <v>42</v>
      </c>
      <c r="B32" s="347" t="s">
        <v>4001</v>
      </c>
      <c r="C32" s="347">
        <f>40206</f>
        <v>40206</v>
      </c>
      <c r="D32" s="569" t="str">
        <f>IF(B32="IOPES",VLOOKUP(C32,'LABOR-SERVIÇOS'!A:H,5,FALSE),IF(B32="SINAPI",VLOOKUP(C32,'SINAPI-SERVIÇOS'!A:D,2,FALSE),IF(LEFT(C32,3)="ARQ",VLOOKUP(VALUE(RIGHT(C32,3)),'ARQ-COMP'!B:J,4,FALSE),IF(LEFT(C32,3)="SCI",VLOOKUP(VALUE(RIGHT(C32,3)),'GAS-COMP'!#REF!,4,FALSE),IF(LEFT(C32,3)="SCE",VLOOKUP(VALUE(RIGHT(C32,3)),'SCE-COMP'!B:J,4,FALSE),IF(LEFT(C32,3)="EST",VLOOKUP(VALUE(RIGHT(C32,3)),'EST-COMP'!B:J,4,FALSE),IF(LEFT(C32,3)="HID",VLOOKUP(VALUE(RIGHT(C32,3)),'HID-COMP'!B:J,4,FALSE),IF(LEFT(C32,3)="INC",VLOOKUP(VALUE(RIGHT(C32,3)),'INC-COMP'!B:J,4,FALSE),IF(LEFT(C32,3)="ELE",VLOOKUP(VALUE(RIGHT(C32,3)),#REF!,4,FALSE),IF(LEFT(C32,3)="CAB",VLOOKUP(VALUE(RIGHT(C32,3)),#REF!,4,FALSE),IF(LEFT(C32,3)="SEG",VLOOKUP(VALUE(RIGHT(C32,3)),'SEG-COMP'!B:J,4,FALSE),IF(LEFT(C32,3)="CLI",VLOOKUP(VALUE(RIGHT(C32,3)),'CLI-COMP'!B:J,4,FALSE),IF(LEFT(C32,4)="IMPL",VLOOKUP(VALUE(RIGHT(C32,3)),'IMPL-COMP'!B:J,4,FALSE),IF(LEFT(C32,4)="SPDA",VLOOKUP(VALUE(RIGHT(C32,3)),'SPDA-COMP'!B:J,4,FALSE),IF(LEFT(C32,4)="SDAI",VLOOKUP(VALUE(RIGHT(C32,3)),'ADM-COMP'!B:J,4,FALSE),IF(LEFT(C32,5)="IMPER",VLOOKUP(VALUE(RIGHT(C32,3)),'IMPER-COMP'!B:J,4,FALSE),""))))))))))))))))</f>
        <v>FÔRMA DE TÁBUA DE MADEIRA DE 2.5 X 30.0 CM PARA FUNDAÇÕES, LEVANDO-SE EM CONTA A UTILIZAÇÃO 5 VEZES (INCLUIDO O MATERIAL, CORTE, MONTAGEM, ESCORAMENTO E DESFORMA)</v>
      </c>
      <c r="E32" s="348" t="str">
        <f>IF(B32="IOPES",VLOOKUP(C32,'LABOR-SERVIÇOS'!A:H,6,FALSE),IF(B32="SINAPI",VLOOKUP(C32,'SINAPI-SERVIÇOS'!A:D,3,FALSE),IF(LEFT(C32,3)="ARQ",VLOOKUP(VALUE(RIGHT(C32,3)),'ARQ-COMP'!B:J,5,FALSE),IF(LEFT(C32,3)="SCI",VLOOKUP(VALUE(RIGHT(C32,3)),'GAS-COMP'!#REF!,5,FALSE),IF(LEFT(C32,3)="SCE",VLOOKUP(VALUE(RIGHT(C32,3)),'SCE-COMP'!B:J,5,FALSE),IF(LEFT(C32,3)="EST",VLOOKUP(VALUE(RIGHT(C32,3)),'EST-COMP'!B:J,5,FALSE),IF(LEFT(C32,3)="HID",VLOOKUP(VALUE(RIGHT(C32,3)),'HID-COMP'!B:J,5,FALSE),IF(LEFT(C32,3)="INC",VLOOKUP(VALUE(RIGHT(C32,3)),'INC-COMP'!B:J,5,FALSE),IF(LEFT(C32,3)="ELE",VLOOKUP(VALUE(RIGHT(C32,3)),#REF!,5,FALSE),IF(LEFT(C32,3)="CAB",VLOOKUP(VALUE(RIGHT(C32,3)),#REF!,5,FALSE),IF(LEFT(C32,3)="SEG",VLOOKUP(VALUE(RIGHT(C32,3)),'SEG-COMP'!B:J,5,FALSE),IF(LEFT(C32,3)="CLI",VLOOKUP(VALUE(RIGHT(C32,3)),'CLI-COMP'!B:J,5,FALSE),IF(LEFT(C32,4)="IMPL",VLOOKUP(VALUE(RIGHT(C32,3)),'IMPL-COMP'!B:J,5,FALSE),IF(LEFT(C32,4)="SPDA",VLOOKUP(VALUE(RIGHT(C32,3)),'SPDA-COMP'!B:J,5,FALSE),IF(LEFT(C32,4)="SDAI",VLOOKUP(VALUE(RIGHT(C32,3)),'ADM-COMP'!B:J,5,FALSE),IF(LEFT(C32,5)="IMPER",VLOOKUP(VALUE(RIGHT(C32,3)),'IMPER-COMP'!B:J,5,FALSE),""))))))))))))))))</f>
        <v>M2</v>
      </c>
      <c r="F32" s="634">
        <f>ROUND(VLOOKUP(A32,'MEM-LEVANT'!A:I,9,FALSE),2)</f>
        <v>222.08</v>
      </c>
      <c r="G32" s="349">
        <f>IF(B32="IOPES",VLOOKUP(C32,'LABOR-SERVIÇOS'!A:H,7,FALSE),IF(B32="SINAPI",VLOOKUP(C32,'SINAPI-SERVIÇOS'!A:H,8,FALSE),IF(LEFT(C32,3)="ARQ",VLOOKUP(VALUE(RIGHT(C32,3)),'ARQ-COMP'!B:J,9,FALSE),IF(LEFT(C32,3)="SCI",VLOOKUP(VALUE(RIGHT(C32,3)),'GAS-COMP'!#REF!,9,FALSE),IF(LEFT(C32,3)="SCE",VLOOKUP(VALUE(RIGHT(C32,3)),'SCE-COMP'!B:J,9,FALSE),IF(LEFT(C32,3)="EST",VLOOKUP(VALUE(RIGHT(C32,3)),'EST-COMP'!B:J,9,FALSE),IF(LEFT(C32,3)="HID",VLOOKUP(VALUE(RIGHT(C32,3)),'HID-COMP'!B:J,9,FALSE),IF(LEFT(C32,3)="INC",VLOOKUP(VALUE(RIGHT(C32,3)),'INC-COMP'!B:J,9,FALSE),IF(LEFT(C32,3)="ELE",VLOOKUP(VALUE(RIGHT(C32,3)),#REF!,9,FALSE),IF(LEFT(C32,3)="CAB",VLOOKUP(VALUE(RIGHT(C32,3)),#REF!,9,FALSE),IF(LEFT(C32,3)="SEG",VLOOKUP(VALUE(RIGHT(C32,3)),'SEG-COMP'!B:J,9,FALSE),IF(LEFT(C32,3)="CLI",VLOOKUP(VALUE(RIGHT(C32,3)),'CLI-COMP'!B:J,9,FALSE),IF(LEFT(C32,4)="IMPL",VLOOKUP(VALUE(RIGHT(C32,3)),'IMPL-COMP'!B:J,9,FALSE),IF(LEFT(C32,4)="SPDA",VLOOKUP(VALUE(RIGHT(C32,3)),'SPDA-COMP'!B:J,9,FALSE),IF(LEFT(C32,4)="SDAI",VLOOKUP(VALUE(RIGHT(C32,3)),'ADM-COMP'!B:J,9,FALSE),IF(LEFT(C32,5)="IMPER",VLOOKUP(VALUE(RIGHT(C32,3)),'IMPER-COMP'!B:J,9,FALSE),""))))))))))))))))</f>
        <v>113.49</v>
      </c>
      <c r="H32" s="349">
        <f t="shared" ref="H32" si="5">ROUND(F32*G32,2)</f>
        <v>25203.86</v>
      </c>
      <c r="I32" s="389">
        <f>H32/$H$208</f>
        <v>1.4622521490886315E-2</v>
      </c>
      <c r="J32" s="323"/>
    </row>
    <row r="33" spans="1:11" ht="38.25">
      <c r="A33" s="388" t="s">
        <v>43</v>
      </c>
      <c r="B33" s="347" t="s">
        <v>4001</v>
      </c>
      <c r="C33" s="347">
        <f>40224</f>
        <v>40224</v>
      </c>
      <c r="D33" s="569" t="str">
        <f>IF(B33="IOPES",VLOOKUP(C33,'LABOR-SERVIÇOS'!A:H,5,FALSE),IF(B33="SINAPI",VLOOKUP(C33,'SINAPI-SERVIÇOS'!A:D,2,FALSE),IF(LEFT(C33,3)="ARQ",VLOOKUP(VALUE(RIGHT(C33,3)),'ARQ-COMP'!B:J,4,FALSE),IF(LEFT(C33,3)="SCI",VLOOKUP(VALUE(RIGHT(C33,3)),'GAS-COMP'!#REF!,4,FALSE),IF(LEFT(C33,3)="SCE",VLOOKUP(VALUE(RIGHT(C33,3)),'SCE-COMP'!B:J,4,FALSE),IF(LEFT(C33,3)="EST",VLOOKUP(VALUE(RIGHT(C33,3)),'EST-COMP'!B:J,4,FALSE),IF(LEFT(C33,3)="HID",VLOOKUP(VALUE(RIGHT(C33,3)),'HID-COMP'!B:J,4,FALSE),IF(LEFT(C33,3)="INC",VLOOKUP(VALUE(RIGHT(C33,3)),'INC-COMP'!B:J,4,FALSE),IF(LEFT(C33,3)="ELE",VLOOKUP(VALUE(RIGHT(C33,3)),#REF!,4,FALSE),IF(LEFT(C33,3)="CAB",VLOOKUP(VALUE(RIGHT(C33,3)),#REF!,4,FALSE),IF(LEFT(C33,3)="SEG",VLOOKUP(VALUE(RIGHT(C33,3)),'SEG-COMP'!B:J,4,FALSE),IF(LEFT(C33,3)="CLI",VLOOKUP(VALUE(RIGHT(C33,3)),'CLI-COMP'!B:J,4,FALSE),IF(LEFT(C33,4)="IMPL",VLOOKUP(VALUE(RIGHT(C33,3)),'IMPL-COMP'!B:J,4,FALSE),IF(LEFT(C33,4)="SPDA",VLOOKUP(VALUE(RIGHT(C33,3)),'SPDA-COMP'!B:J,4,FALSE),IF(LEFT(C33,4)="SDAI",VLOOKUP(VALUE(RIGHT(C33,3)),'ADM-COMP'!B:J,4,FALSE),IF(LEFT(C33,5)="IMPER",VLOOKUP(VALUE(RIGHT(C33,3)),'IMPER-COMP'!B:J,4,FALSE),""))))))))))))))))</f>
        <v>FORNECIMENTO, PREPARO E APLICAÇÃO DE CONCRETO FCK = 30 MPA (COM BRITA 1 E 2) - (5% DE PERDAS JÁ INCLUÍDO NO CUSTO)</v>
      </c>
      <c r="E33" s="348" t="str">
        <f>IF(B33="IOPES",VLOOKUP(C33,'LABOR-SERVIÇOS'!A:H,6,FALSE),IF(B33="SINAPI",VLOOKUP(C33,'SINAPI-SERVIÇOS'!A:D,3,FALSE),IF(LEFT(C33,3)="ARQ",VLOOKUP(VALUE(RIGHT(C33,3)),'ARQ-COMP'!B:J,5,FALSE),IF(LEFT(C33,3)="SCI",VLOOKUP(VALUE(RIGHT(C33,3)),'GAS-COMP'!#REF!,5,FALSE),IF(LEFT(C33,3)="SCE",VLOOKUP(VALUE(RIGHT(C33,3)),'SCE-COMP'!B:J,5,FALSE),IF(LEFT(C33,3)="EST",VLOOKUP(VALUE(RIGHT(C33,3)),'EST-COMP'!B:J,5,FALSE),IF(LEFT(C33,3)="HID",VLOOKUP(VALUE(RIGHT(C33,3)),'HID-COMP'!B:J,5,FALSE),IF(LEFT(C33,3)="INC",VLOOKUP(VALUE(RIGHT(C33,3)),'INC-COMP'!B:J,5,FALSE),IF(LEFT(C33,3)="ELE",VLOOKUP(VALUE(RIGHT(C33,3)),#REF!,5,FALSE),IF(LEFT(C33,3)="CAB",VLOOKUP(VALUE(RIGHT(C33,3)),#REF!,5,FALSE),IF(LEFT(C33,3)="SEG",VLOOKUP(VALUE(RIGHT(C33,3)),'SEG-COMP'!B:J,5,FALSE),IF(LEFT(C33,3)="CLI",VLOOKUP(VALUE(RIGHT(C33,3)),'CLI-COMP'!B:J,5,FALSE),IF(LEFT(C33,4)="IMPL",VLOOKUP(VALUE(RIGHT(C33,3)),'IMPL-COMP'!B:J,5,FALSE),IF(LEFT(C33,4)="SPDA",VLOOKUP(VALUE(RIGHT(C33,3)),'SPDA-COMP'!B:J,5,FALSE),IF(LEFT(C33,4)="SDAI",VLOOKUP(VALUE(RIGHT(C33,3)),'ADM-COMP'!B:J,5,FALSE),IF(LEFT(C33,5)="IMPER",VLOOKUP(VALUE(RIGHT(C33,3)),'IMPER-COMP'!B:J,5,FALSE),""))))))))))))))))</f>
        <v>M3</v>
      </c>
      <c r="F33" s="634">
        <f>ROUND(VLOOKUP(A33,'MEM-LEVANT'!A:I,9,FALSE),2)</f>
        <v>34.700000000000003</v>
      </c>
      <c r="G33" s="349">
        <f>IF(B33="IOPES",VLOOKUP(C33,'LABOR-SERVIÇOS'!A:H,7,FALSE),IF(B33="SINAPI",VLOOKUP(C33,'SINAPI-SERVIÇOS'!A:H,8,FALSE),IF(LEFT(C33,3)="ARQ",VLOOKUP(VALUE(RIGHT(C33,3)),'ARQ-COMP'!B:J,9,FALSE),IF(LEFT(C33,3)="SCI",VLOOKUP(VALUE(RIGHT(C33,3)),'GAS-COMP'!#REF!,9,FALSE),IF(LEFT(C33,3)="SCE",VLOOKUP(VALUE(RIGHT(C33,3)),'SCE-COMP'!B:J,9,FALSE),IF(LEFT(C33,3)="EST",VLOOKUP(VALUE(RIGHT(C33,3)),'EST-COMP'!B:J,9,FALSE),IF(LEFT(C33,3)="HID",VLOOKUP(VALUE(RIGHT(C33,3)),'HID-COMP'!B:J,9,FALSE),IF(LEFT(C33,3)="INC",VLOOKUP(VALUE(RIGHT(C33,3)),'INC-COMP'!B:J,9,FALSE),IF(LEFT(C33,3)="ELE",VLOOKUP(VALUE(RIGHT(C33,3)),#REF!,9,FALSE),IF(LEFT(C33,3)="CAB",VLOOKUP(VALUE(RIGHT(C33,3)),#REF!,9,FALSE),IF(LEFT(C33,3)="SEG",VLOOKUP(VALUE(RIGHT(C33,3)),'SEG-COMP'!B:J,9,FALSE),IF(LEFT(C33,3)="CLI",VLOOKUP(VALUE(RIGHT(C33,3)),'CLI-COMP'!B:J,9,FALSE),IF(LEFT(C33,4)="IMPL",VLOOKUP(VALUE(RIGHT(C33,3)),'IMPL-COMP'!B:J,9,FALSE),IF(LEFT(C33,4)="SPDA",VLOOKUP(VALUE(RIGHT(C33,3)),'SPDA-COMP'!B:J,9,FALSE),IF(LEFT(C33,4)="SDAI",VLOOKUP(VALUE(RIGHT(C33,3)),'ADM-COMP'!B:J,9,FALSE),IF(LEFT(C33,5)="IMPER",VLOOKUP(VALUE(RIGHT(C33,3)),'IMPER-COMP'!B:J,9,FALSE),""))))))))))))))))</f>
        <v>1012.62</v>
      </c>
      <c r="H33" s="349">
        <f t="shared" ref="H33:H34" si="6">ROUND(F33*G33,2)</f>
        <v>35137.910000000003</v>
      </c>
      <c r="I33" s="389">
        <f>H33/$H$208</f>
        <v>2.038595850476194E-2</v>
      </c>
      <c r="J33" s="323"/>
    </row>
    <row r="34" spans="1:11" ht="38.25">
      <c r="A34" s="388" t="s">
        <v>44</v>
      </c>
      <c r="B34" s="347" t="s">
        <v>4001</v>
      </c>
      <c r="C34" s="347">
        <f>'LABOR-SERVIÇOS'!A146</f>
        <v>40231</v>
      </c>
      <c r="D34" s="569" t="str">
        <f>IF(B34="IOPES",VLOOKUP(C34,'LABOR-SERVIÇOS'!A:H,5,FALSE),IF(B34="SINAPI",VLOOKUP(C34,'SINAPI-SERVIÇOS'!A:D,2,FALSE),IF(LEFT(C34,3)="ARQ",VLOOKUP(VALUE(RIGHT(C34,3)),'ARQ-COMP'!B:J,4,FALSE),IF(LEFT(C34,3)="SCI",VLOOKUP(VALUE(RIGHT(C34,3)),'GAS-COMP'!#REF!,4,FALSE),IF(LEFT(C34,3)="SCE",VLOOKUP(VALUE(RIGHT(C34,3)),'SCE-COMP'!B:J,4,FALSE),IF(LEFT(C34,3)="EST",VLOOKUP(VALUE(RIGHT(C34,3)),'EST-COMP'!B:J,4,FALSE),IF(LEFT(C34,3)="HID",VLOOKUP(VALUE(RIGHT(C34,3)),'HID-COMP'!B:J,4,FALSE),IF(LEFT(C34,3)="INC",VLOOKUP(VALUE(RIGHT(C34,3)),'INC-COMP'!B:J,4,FALSE),IF(LEFT(C34,3)="ELE",VLOOKUP(VALUE(RIGHT(C34,3)),#REF!,4,FALSE),IF(LEFT(C34,3)="CAB",VLOOKUP(VALUE(RIGHT(C34,3)),#REF!,4,FALSE),IF(LEFT(C34,3)="SEG",VLOOKUP(VALUE(RIGHT(C34,3)),'SEG-COMP'!B:J,4,FALSE),IF(LEFT(C34,3)="CLI",VLOOKUP(VALUE(RIGHT(C34,3)),'CLI-COMP'!B:J,4,FALSE),IF(LEFT(C34,4)="IMPL",VLOOKUP(VALUE(RIGHT(C34,3)),'IMPL-COMP'!B:J,4,FALSE),IF(LEFT(C34,4)="SPDA",VLOOKUP(VALUE(RIGHT(C34,3)),'SPDA-COMP'!B:J,4,FALSE),IF(LEFT(C34,4)="SDAI",VLOOKUP(VALUE(RIGHT(C34,3)),'ADM-COMP'!B:J,4,FALSE),IF(LEFT(C34,5)="IMPER",VLOOKUP(VALUE(RIGHT(C34,3)),'IMPER-COMP'!B:J,4,FALSE),""))))))))))))))))</f>
        <v>FORNECIMENTO, PREPARO E APLICAÇÃO DE CONCRETO MAGRO COM CONSUMO MÍNIMO DE CIMENTO DE 250 KG/M3 (BRITA 1 E 2) - (5% DE PERDAS JÁ INCLUÍDO NO CUSTO)</v>
      </c>
      <c r="E34" s="348" t="str">
        <f>IF(B34="IOPES",VLOOKUP(C34,'LABOR-SERVIÇOS'!A:H,6,FALSE),IF(B34="SINAPI",VLOOKUP(C34,'SINAPI-SERVIÇOS'!A:D,3,FALSE),IF(LEFT(C34,3)="ARQ",VLOOKUP(VALUE(RIGHT(C34,3)),'ARQ-COMP'!B:J,5,FALSE),IF(LEFT(C34,3)="SCI",VLOOKUP(VALUE(RIGHT(C34,3)),'GAS-COMP'!#REF!,5,FALSE),IF(LEFT(C34,3)="SCE",VLOOKUP(VALUE(RIGHT(C34,3)),'SCE-COMP'!B:J,5,FALSE),IF(LEFT(C34,3)="EST",VLOOKUP(VALUE(RIGHT(C34,3)),'EST-COMP'!B:J,5,FALSE),IF(LEFT(C34,3)="HID",VLOOKUP(VALUE(RIGHT(C34,3)),'HID-COMP'!B:J,5,FALSE),IF(LEFT(C34,3)="INC",VLOOKUP(VALUE(RIGHT(C34,3)),'INC-COMP'!B:J,5,FALSE),IF(LEFT(C34,3)="ELE",VLOOKUP(VALUE(RIGHT(C34,3)),#REF!,5,FALSE),IF(LEFT(C34,3)="CAB",VLOOKUP(VALUE(RIGHT(C34,3)),#REF!,5,FALSE),IF(LEFT(C34,3)="SEG",VLOOKUP(VALUE(RIGHT(C34,3)),'SEG-COMP'!B:J,5,FALSE),IF(LEFT(C34,3)="CLI",VLOOKUP(VALUE(RIGHT(C34,3)),'CLI-COMP'!B:J,5,FALSE),IF(LEFT(C34,4)="IMPL",VLOOKUP(VALUE(RIGHT(C34,3)),'IMPL-COMP'!B:J,5,FALSE),IF(LEFT(C34,4)="SPDA",VLOOKUP(VALUE(RIGHT(C34,3)),'SPDA-COMP'!B:J,5,FALSE),IF(LEFT(C34,4)="SDAI",VLOOKUP(VALUE(RIGHT(C34,3)),'ADM-COMP'!B:J,5,FALSE),IF(LEFT(C34,5)="IMPER",VLOOKUP(VALUE(RIGHT(C34,3)),'IMPER-COMP'!B:J,5,FALSE),""))))))))))))))))</f>
        <v>M3</v>
      </c>
      <c r="F34" s="634">
        <f>ROUND(VLOOKUP(A34,'MEM-LEVANT'!A:I,9,FALSE),2)</f>
        <v>9.26</v>
      </c>
      <c r="G34" s="349">
        <f>IF(B34="IOPES",VLOOKUP(C34,'LABOR-SERVIÇOS'!A:H,7,FALSE),IF(B34="SINAPI",VLOOKUP(C34,'SINAPI-SERVIÇOS'!A:H,8,FALSE),IF(LEFT(C34,3)="ARQ",VLOOKUP(VALUE(RIGHT(C34,3)),'ARQ-COMP'!B:J,9,FALSE),IF(LEFT(C34,3)="SCI",VLOOKUP(VALUE(RIGHT(C34,3)),'GAS-COMP'!#REF!,9,FALSE),IF(LEFT(C34,3)="SCE",VLOOKUP(VALUE(RIGHT(C34,3)),'SCE-COMP'!B:J,9,FALSE),IF(LEFT(C34,3)="EST",VLOOKUP(VALUE(RIGHT(C34,3)),'EST-COMP'!B:J,9,FALSE),IF(LEFT(C34,3)="HID",VLOOKUP(VALUE(RIGHT(C34,3)),'HID-COMP'!B:J,9,FALSE),IF(LEFT(C34,3)="INC",VLOOKUP(VALUE(RIGHT(C34,3)),'INC-COMP'!B:J,9,FALSE),IF(LEFT(C34,3)="ELE",VLOOKUP(VALUE(RIGHT(C34,3)),#REF!,9,FALSE),IF(LEFT(C34,3)="CAB",VLOOKUP(VALUE(RIGHT(C34,3)),#REF!,9,FALSE),IF(LEFT(C34,3)="SEG",VLOOKUP(VALUE(RIGHT(C34,3)),'SEG-COMP'!B:J,9,FALSE),IF(LEFT(C34,3)="CLI",VLOOKUP(VALUE(RIGHT(C34,3)),'CLI-COMP'!B:J,9,FALSE),IF(LEFT(C34,4)="IMPL",VLOOKUP(VALUE(RIGHT(C34,3)),'IMPL-COMP'!B:J,9,FALSE),IF(LEFT(C34,4)="SPDA",VLOOKUP(VALUE(RIGHT(C34,3)),'SPDA-COMP'!B:J,9,FALSE),IF(LEFT(C34,4)="SDAI",VLOOKUP(VALUE(RIGHT(C34,3)),'ADM-COMP'!B:J,9,FALSE),IF(LEFT(C34,5)="IMPER",VLOOKUP(VALUE(RIGHT(C34,3)),'IMPER-COMP'!B:J,9,FALSE),""))))))))))))))))</f>
        <v>890.34</v>
      </c>
      <c r="H34" s="349">
        <f t="shared" si="6"/>
        <v>8244.5499999999993</v>
      </c>
      <c r="I34" s="389">
        <f>H34/$H$208</f>
        <v>4.7832399306172455E-3</v>
      </c>
      <c r="J34" s="323"/>
    </row>
    <row r="35" spans="1:11" ht="25.5">
      <c r="A35" s="388" t="s">
        <v>9108</v>
      </c>
      <c r="B35" s="347" t="s">
        <v>4001</v>
      </c>
      <c r="C35" s="347">
        <f>40243</f>
        <v>40243</v>
      </c>
      <c r="D35" s="569" t="str">
        <f>IF(B35="IOPES",VLOOKUP(C35,'LABOR-SERVIÇOS'!A:H,5,FALSE),IF(B35="SINAPI",VLOOKUP(C35,'SINAPI-SERVIÇOS'!A:D,2,FALSE),IF(LEFT(C35,3)="ARQ",VLOOKUP(VALUE(RIGHT(C35,3)),'ARQ-COMP'!B:J,4,FALSE),IF(LEFT(C35,3)="SCI",VLOOKUP(VALUE(RIGHT(C35,3)),'GAS-COMP'!#REF!,4,FALSE),IF(LEFT(C35,3)="SCE",VLOOKUP(VALUE(RIGHT(C35,3)),'SCE-COMP'!B:J,4,FALSE),IF(LEFT(C35,3)="EST",VLOOKUP(VALUE(RIGHT(C35,3)),'EST-COMP'!B:J,4,FALSE),IF(LEFT(C35,3)="HID",VLOOKUP(VALUE(RIGHT(C35,3)),'HID-COMP'!B:J,4,FALSE),IF(LEFT(C35,3)="INC",VLOOKUP(VALUE(RIGHT(C35,3)),'INC-COMP'!B:J,4,FALSE),IF(LEFT(C35,3)="ELE",VLOOKUP(VALUE(RIGHT(C35,3)),#REF!,4,FALSE),IF(LEFT(C35,3)="CAB",VLOOKUP(VALUE(RIGHT(C35,3)),#REF!,4,FALSE),IF(LEFT(C35,3)="SEG",VLOOKUP(VALUE(RIGHT(C35,3)),'SEG-COMP'!B:J,4,FALSE),IF(LEFT(C35,3)="CLI",VLOOKUP(VALUE(RIGHT(C35,3)),'CLI-COMP'!B:J,4,FALSE),IF(LEFT(C35,4)="IMPL",VLOOKUP(VALUE(RIGHT(C35,3)),'IMPL-COMP'!B:J,4,FALSE),IF(LEFT(C35,4)="SPDA",VLOOKUP(VALUE(RIGHT(C35,3)),'SPDA-COMP'!B:J,4,FALSE),IF(LEFT(C35,4)="SDAI",VLOOKUP(VALUE(RIGHT(C35,3)),'ADM-COMP'!B:J,4,FALSE),IF(LEFT(C35,5)="IMPER",VLOOKUP(VALUE(RIGHT(C35,3)),'IMPER-COMP'!B:J,4,FALSE),""))))))))))))))))</f>
        <v>FORNECIMENTO, DOBRAGEM E COLOCAÇÃO EM FÔRMA, DE ARMADURA CA-50 A MÉDIA, DIÂMETRO DE 6.3 A 10.0 MM</v>
      </c>
      <c r="E35" s="348" t="str">
        <f>IF(B35="IOPES",VLOOKUP(C35,'LABOR-SERVIÇOS'!A:H,6,FALSE),IF(B35="SINAPI",VLOOKUP(C35,'SINAPI-SERVIÇOS'!A:D,3,FALSE),IF(LEFT(C35,3)="ARQ",VLOOKUP(VALUE(RIGHT(C35,3)),'ARQ-COMP'!B:J,5,FALSE),IF(LEFT(C35,3)="SCI",VLOOKUP(VALUE(RIGHT(C35,3)),'GAS-COMP'!#REF!,5,FALSE),IF(LEFT(C35,3)="SCE",VLOOKUP(VALUE(RIGHT(C35,3)),'SCE-COMP'!B:J,5,FALSE),IF(LEFT(C35,3)="EST",VLOOKUP(VALUE(RIGHT(C35,3)),'EST-COMP'!B:J,5,FALSE),IF(LEFT(C35,3)="HID",VLOOKUP(VALUE(RIGHT(C35,3)),'HID-COMP'!B:J,5,FALSE),IF(LEFT(C35,3)="INC",VLOOKUP(VALUE(RIGHT(C35,3)),'INC-COMP'!B:J,5,FALSE),IF(LEFT(C35,3)="ELE",VLOOKUP(VALUE(RIGHT(C35,3)),#REF!,5,FALSE),IF(LEFT(C35,3)="CAB",VLOOKUP(VALUE(RIGHT(C35,3)),#REF!,5,FALSE),IF(LEFT(C35,3)="SEG",VLOOKUP(VALUE(RIGHT(C35,3)),'SEG-COMP'!B:J,5,FALSE),IF(LEFT(C35,3)="CLI",VLOOKUP(VALUE(RIGHT(C35,3)),'CLI-COMP'!B:J,5,FALSE),IF(LEFT(C35,4)="IMPL",VLOOKUP(VALUE(RIGHT(C35,3)),'IMPL-COMP'!B:J,5,FALSE),IF(LEFT(C35,4)="SPDA",VLOOKUP(VALUE(RIGHT(C35,3)),'SPDA-COMP'!B:J,5,FALSE),IF(LEFT(C35,4)="SDAI",VLOOKUP(VALUE(RIGHT(C35,3)),'ADM-COMP'!B:J,5,FALSE),IF(LEFT(C35,5)="IMPER",VLOOKUP(VALUE(RIGHT(C35,3)),'IMPER-COMP'!B:J,5,FALSE),""))))))))))))))))</f>
        <v>KG</v>
      </c>
      <c r="F35" s="634">
        <f>ROUND(VLOOKUP(A35,'MEM-LEVANT'!A:I,9,FALSE),2)</f>
        <v>1358.65</v>
      </c>
      <c r="G35" s="349">
        <f>IF(B35="IOPES",VLOOKUP(C35,'LABOR-SERVIÇOS'!A:H,7,FALSE),IF(B35="SINAPI",VLOOKUP(C35,'SINAPI-SERVIÇOS'!A:H,8,FALSE),IF(LEFT(C35,3)="ARQ",VLOOKUP(VALUE(RIGHT(C35,3)),'ARQ-COMP'!B:J,9,FALSE),IF(LEFT(C35,3)="SCI",VLOOKUP(VALUE(RIGHT(C35,3)),'GAS-COMP'!#REF!,9,FALSE),IF(LEFT(C35,3)="SCE",VLOOKUP(VALUE(RIGHT(C35,3)),'SCE-COMP'!B:J,9,FALSE),IF(LEFT(C35,3)="EST",VLOOKUP(VALUE(RIGHT(C35,3)),'EST-COMP'!B:J,9,FALSE),IF(LEFT(C35,3)="HID",VLOOKUP(VALUE(RIGHT(C35,3)),'HID-COMP'!B:J,9,FALSE),IF(LEFT(C35,3)="INC",VLOOKUP(VALUE(RIGHT(C35,3)),'INC-COMP'!B:J,9,FALSE),IF(LEFT(C35,3)="ELE",VLOOKUP(VALUE(RIGHT(C35,3)),#REF!,9,FALSE),IF(LEFT(C35,3)="CAB",VLOOKUP(VALUE(RIGHT(C35,3)),#REF!,9,FALSE),IF(LEFT(C35,3)="SEG",VLOOKUP(VALUE(RIGHT(C35,3)),'SEG-COMP'!B:J,9,FALSE),IF(LEFT(C35,3)="CLI",VLOOKUP(VALUE(RIGHT(C35,3)),'CLI-COMP'!B:J,9,FALSE),IF(LEFT(C35,4)="IMPL",VLOOKUP(VALUE(RIGHT(C35,3)),'IMPL-COMP'!B:J,9,FALSE),IF(LEFT(C35,4)="SPDA",VLOOKUP(VALUE(RIGHT(C35,3)),'SPDA-COMP'!B:J,9,FALSE),IF(LEFT(C35,4)="SDAI",VLOOKUP(VALUE(RIGHT(C35,3)),'ADM-COMP'!B:J,9,FALSE),IF(LEFT(C35,5)="IMPER",VLOOKUP(VALUE(RIGHT(C35,3)),'IMPER-COMP'!B:J,9,FALSE),""))))))))))))))))</f>
        <v>15.12</v>
      </c>
      <c r="H35" s="349">
        <f t="shared" ref="H35" si="7">ROUND(F35*G35,2)</f>
        <v>20542.79</v>
      </c>
      <c r="I35" s="389">
        <f>H35/$H$208</f>
        <v>1.1918308872441146E-2</v>
      </c>
      <c r="J35" s="323"/>
    </row>
    <row r="36" spans="1:11" ht="25.5">
      <c r="A36" s="388" t="s">
        <v>9694</v>
      </c>
      <c r="B36" s="347" t="s">
        <v>4001</v>
      </c>
      <c r="C36" s="347">
        <f>40246</f>
        <v>40246</v>
      </c>
      <c r="D36" s="569" t="str">
        <f>IF(B36="IOPES",VLOOKUP(C36,'LABOR-SERVIÇOS'!A:H,5,FALSE),IF(B36="SINAPI",VLOOKUP(C36,'SINAPI-SERVIÇOS'!A:D,2,FALSE),IF(LEFT(C36,3)="ARQ",VLOOKUP(VALUE(RIGHT(C36,3)),'ARQ-COMP'!B:J,4,FALSE),IF(LEFT(C36,3)="SCI",VLOOKUP(VALUE(RIGHT(C36,3)),'GAS-COMP'!#REF!,4,FALSE),IF(LEFT(C36,3)="SCE",VLOOKUP(VALUE(RIGHT(C36,3)),'SCE-COMP'!B:J,4,FALSE),IF(LEFT(C36,3)="EST",VLOOKUP(VALUE(RIGHT(C36,3)),'EST-COMP'!B:J,4,FALSE),IF(LEFT(C36,3)="HID",VLOOKUP(VALUE(RIGHT(C36,3)),'HID-COMP'!B:J,4,FALSE),IF(LEFT(C36,3)="INC",VLOOKUP(VALUE(RIGHT(C36,3)),'INC-COMP'!B:J,4,FALSE),IF(LEFT(C36,3)="ELE",VLOOKUP(VALUE(RIGHT(C36,3)),#REF!,4,FALSE),IF(LEFT(C36,3)="CAB",VLOOKUP(VALUE(RIGHT(C36,3)),#REF!,4,FALSE),IF(LEFT(C36,3)="SEG",VLOOKUP(VALUE(RIGHT(C36,3)),'SEG-COMP'!B:J,4,FALSE),IF(LEFT(C36,3)="CLI",VLOOKUP(VALUE(RIGHT(C36,3)),'CLI-COMP'!B:J,4,FALSE),IF(LEFT(C36,4)="IMPL",VLOOKUP(VALUE(RIGHT(C36,3)),'IMPL-COMP'!B:J,4,FALSE),IF(LEFT(C36,4)="SPDA",VLOOKUP(VALUE(RIGHT(C36,3)),'SPDA-COMP'!B:J,4,FALSE),IF(LEFT(C36,4)="SDAI",VLOOKUP(VALUE(RIGHT(C36,3)),'ADM-COMP'!B:J,4,FALSE),IF(LEFT(C36,5)="IMPER",VLOOKUP(VALUE(RIGHT(C36,3)),'IMPER-COMP'!B:J,4,FALSE),""))))))))))))))))</f>
        <v>FORNECIMENTO, DOBRAGEM E COLOCAÇÃO EM FÔRMA, DE ARMADURA CA-60 B FINA, DIÂMETRO DE 4.0 A 7.0MM</v>
      </c>
      <c r="E36" s="348" t="str">
        <f>IF(B36="IOPES",VLOOKUP(C36,'LABOR-SERVIÇOS'!A:H,6,FALSE),IF(B36="SINAPI",VLOOKUP(C36,'SINAPI-SERVIÇOS'!A:D,3,FALSE),IF(LEFT(C36,3)="ARQ",VLOOKUP(VALUE(RIGHT(C36,3)),'ARQ-COMP'!B:J,5,FALSE),IF(LEFT(C36,3)="SCI",VLOOKUP(VALUE(RIGHT(C36,3)),'GAS-COMP'!#REF!,5,FALSE),IF(LEFT(C36,3)="SCE",VLOOKUP(VALUE(RIGHT(C36,3)),'SCE-COMP'!B:J,5,FALSE),IF(LEFT(C36,3)="EST",VLOOKUP(VALUE(RIGHT(C36,3)),'EST-COMP'!B:J,5,FALSE),IF(LEFT(C36,3)="HID",VLOOKUP(VALUE(RIGHT(C36,3)),'HID-COMP'!B:J,5,FALSE),IF(LEFT(C36,3)="INC",VLOOKUP(VALUE(RIGHT(C36,3)),'INC-COMP'!B:J,5,FALSE),IF(LEFT(C36,3)="ELE",VLOOKUP(VALUE(RIGHT(C36,3)),#REF!,5,FALSE),IF(LEFT(C36,3)="CAB",VLOOKUP(VALUE(RIGHT(C36,3)),#REF!,5,FALSE),IF(LEFT(C36,3)="SEG",VLOOKUP(VALUE(RIGHT(C36,3)),'SEG-COMP'!B:J,5,FALSE),IF(LEFT(C36,3)="CLI",VLOOKUP(VALUE(RIGHT(C36,3)),'CLI-COMP'!B:J,5,FALSE),IF(LEFT(C36,4)="IMPL",VLOOKUP(VALUE(RIGHT(C36,3)),'IMPL-COMP'!B:J,5,FALSE),IF(LEFT(C36,4)="SPDA",VLOOKUP(VALUE(RIGHT(C36,3)),'SPDA-COMP'!B:J,5,FALSE),IF(LEFT(C36,4)="SDAI",VLOOKUP(VALUE(RIGHT(C36,3)),'ADM-COMP'!B:J,5,FALSE),IF(LEFT(C36,5)="IMPER",VLOOKUP(VALUE(RIGHT(C36,3)),'IMPER-COMP'!B:J,5,FALSE),""))))))))))))))))</f>
        <v>KG</v>
      </c>
      <c r="F36" s="634">
        <f>ROUND(VLOOKUP(A36,'MEM-LEVANT'!A:I,9,FALSE),2)</f>
        <v>743.02</v>
      </c>
      <c r="G36" s="349">
        <f>IF(B36="IOPES",VLOOKUP(C36,'LABOR-SERVIÇOS'!A:H,7,FALSE),IF(B36="SINAPI",VLOOKUP(C36,'SINAPI-SERVIÇOS'!A:H,8,FALSE),IF(LEFT(C36,3)="ARQ",VLOOKUP(VALUE(RIGHT(C36,3)),'ARQ-COMP'!B:J,9,FALSE),IF(LEFT(C36,3)="SCI",VLOOKUP(VALUE(RIGHT(C36,3)),'GAS-COMP'!#REF!,9,FALSE),IF(LEFT(C36,3)="SCE",VLOOKUP(VALUE(RIGHT(C36,3)),'SCE-COMP'!B:J,9,FALSE),IF(LEFT(C36,3)="EST",VLOOKUP(VALUE(RIGHT(C36,3)),'EST-COMP'!B:J,9,FALSE),IF(LEFT(C36,3)="HID",VLOOKUP(VALUE(RIGHT(C36,3)),'HID-COMP'!B:J,9,FALSE),IF(LEFT(C36,3)="INC",VLOOKUP(VALUE(RIGHT(C36,3)),'INC-COMP'!B:J,9,FALSE),IF(LEFT(C36,3)="ELE",VLOOKUP(VALUE(RIGHT(C36,3)),#REF!,9,FALSE),IF(LEFT(C36,3)="CAB",VLOOKUP(VALUE(RIGHT(C36,3)),#REF!,9,FALSE),IF(LEFT(C36,3)="SEG",VLOOKUP(VALUE(RIGHT(C36,3)),'SEG-COMP'!B:J,9,FALSE),IF(LEFT(C36,3)="CLI",VLOOKUP(VALUE(RIGHT(C36,3)),'CLI-COMP'!B:J,9,FALSE),IF(LEFT(C36,4)="IMPL",VLOOKUP(VALUE(RIGHT(C36,3)),'IMPL-COMP'!B:J,9,FALSE),IF(LEFT(C36,4)="SPDA",VLOOKUP(VALUE(RIGHT(C36,3)),'SPDA-COMP'!B:J,9,FALSE),IF(LEFT(C36,4)="SDAI",VLOOKUP(VALUE(RIGHT(C36,3)),'ADM-COMP'!B:J,9,FALSE),IF(LEFT(C36,5)="IMPER",VLOOKUP(VALUE(RIGHT(C36,3)),'IMPER-COMP'!B:J,9,FALSE),""))))))))))))))))</f>
        <v>16.149999999999999</v>
      </c>
      <c r="H36" s="349">
        <f t="shared" ref="H36" si="8">ROUND(F36*G36,2)</f>
        <v>11999.77</v>
      </c>
      <c r="I36" s="389">
        <f>H36/$H$208</f>
        <v>6.9619056251976046E-3</v>
      </c>
      <c r="J36" s="323"/>
    </row>
    <row r="37" spans="1:11" s="566" customFormat="1">
      <c r="A37" s="585" t="s">
        <v>11545</v>
      </c>
      <c r="B37" s="586"/>
      <c r="C37" s="587"/>
      <c r="D37" s="588" t="s">
        <v>26527</v>
      </c>
      <c r="E37" s="589"/>
      <c r="F37" s="633"/>
      <c r="G37" s="590"/>
      <c r="H37" s="591"/>
      <c r="I37" s="592"/>
      <c r="J37" s="565"/>
    </row>
    <row r="38" spans="1:11" ht="38.25">
      <c r="A38" s="388" t="s">
        <v>11546</v>
      </c>
      <c r="B38" s="347" t="s">
        <v>4001</v>
      </c>
      <c r="C38" s="347">
        <f>40315</f>
        <v>40315</v>
      </c>
      <c r="D38" s="569" t="str">
        <f>IF(B38="IOPES",VLOOKUP(C38,'LABOR-SERVIÇOS'!A:H,5,FALSE),IF(B38="SINAPI",VLOOKUP(C38,'SINAPI-SERVIÇOS'!A:D,2,FALSE),IF(LEFT(C38,3)="ARQ",VLOOKUP(VALUE(RIGHT(C38,3)),'ARQ-COMP'!B:J,4,FALSE),IF(LEFT(C38,3)="SCI",VLOOKUP(VALUE(RIGHT(C38,3)),'GAS-COMP'!#REF!,4,FALSE),IF(LEFT(C38,3)="SCE",VLOOKUP(VALUE(RIGHT(C38,3)),'SCE-COMP'!B:J,4,FALSE),IF(LEFT(C38,3)="EST",VLOOKUP(VALUE(RIGHT(C38,3)),'EST-COMP'!B:J,4,FALSE),IF(LEFT(C38,3)="HID",VLOOKUP(VALUE(RIGHT(C38,3)),'HID-COMP'!B:J,4,FALSE),IF(LEFT(C38,3)="INC",VLOOKUP(VALUE(RIGHT(C38,3)),'INC-COMP'!B:J,4,FALSE),IF(LEFT(C38,3)="ELE",VLOOKUP(VALUE(RIGHT(C38,3)),#REF!,4,FALSE),IF(LEFT(C38,3)="CAB",VLOOKUP(VALUE(RIGHT(C38,3)),#REF!,4,FALSE),IF(LEFT(C38,3)="SEG",VLOOKUP(VALUE(RIGHT(C38,3)),'SEG-COMP'!B:J,4,FALSE),IF(LEFT(C38,3)="CLI",VLOOKUP(VALUE(RIGHT(C38,3)),'CLI-COMP'!B:J,4,FALSE),IF(LEFT(C38,4)="IMPL",VLOOKUP(VALUE(RIGHT(C38,3)),'IMPL-COMP'!B:J,4,FALSE),IF(LEFT(C38,4)="SPDA",VLOOKUP(VALUE(RIGHT(C38,3)),'SPDA-COMP'!B:J,4,FALSE),IF(LEFT(C38,4)="SDAI",VLOOKUP(VALUE(RIGHT(C38,3)),'ADM-COMP'!B:J,4,FALSE),IF(LEFT(C38,5)="IMPER",VLOOKUP(VALUE(RIGHT(C38,3)),'IMPER-COMP'!B:J,4,FALSE),""))))))))))))))))</f>
        <v>FORNECIMENTO, PREPARO E APLICAÇÃO DE CONCRETO FCK = 30 MPA (COM BRITA 1 E 2) - (5% DE PERDAS JÁ INCLUÍDO NO CUSTO)</v>
      </c>
      <c r="E38" s="348" t="str">
        <f>IF(B38="IOPES",VLOOKUP(C38,'LABOR-SERVIÇOS'!A:H,6,FALSE),IF(B38="SINAPI",VLOOKUP(C38,'SINAPI-SERVIÇOS'!A:D,3,FALSE),IF(LEFT(C38,3)="ARQ",VLOOKUP(VALUE(RIGHT(C38,3)),'ARQ-COMP'!B:J,5,FALSE),IF(LEFT(C38,3)="SCI",VLOOKUP(VALUE(RIGHT(C38,3)),'GAS-COMP'!#REF!,5,FALSE),IF(LEFT(C38,3)="SCE",VLOOKUP(VALUE(RIGHT(C38,3)),'SCE-COMP'!B:J,5,FALSE),IF(LEFT(C38,3)="EST",VLOOKUP(VALUE(RIGHT(C38,3)),'EST-COMP'!B:J,5,FALSE),IF(LEFT(C38,3)="HID",VLOOKUP(VALUE(RIGHT(C38,3)),'HID-COMP'!B:J,5,FALSE),IF(LEFT(C38,3)="INC",VLOOKUP(VALUE(RIGHT(C38,3)),'INC-COMP'!B:J,5,FALSE),IF(LEFT(C38,3)="ELE",VLOOKUP(VALUE(RIGHT(C38,3)),#REF!,5,FALSE),IF(LEFT(C38,3)="CAB",VLOOKUP(VALUE(RIGHT(C38,3)),#REF!,5,FALSE),IF(LEFT(C38,3)="SEG",VLOOKUP(VALUE(RIGHT(C38,3)),'SEG-COMP'!B:J,5,FALSE),IF(LEFT(C38,3)="CLI",VLOOKUP(VALUE(RIGHT(C38,3)),'CLI-COMP'!B:J,5,FALSE),IF(LEFT(C38,4)="IMPL",VLOOKUP(VALUE(RIGHT(C38,3)),'IMPL-COMP'!B:J,5,FALSE),IF(LEFT(C38,4)="SPDA",VLOOKUP(VALUE(RIGHT(C38,3)),'SPDA-COMP'!B:J,5,FALSE),IF(LEFT(C38,4)="SDAI",VLOOKUP(VALUE(RIGHT(C38,3)),'ADM-COMP'!B:J,5,FALSE),IF(LEFT(C38,5)="IMPER",VLOOKUP(VALUE(RIGHT(C38,3)),'IMPER-COMP'!B:J,5,FALSE),""))))))))))))))))</f>
        <v>M3</v>
      </c>
      <c r="F38" s="634">
        <f>ROUND(VLOOKUP(A38,'MEM-LEVANT'!A:I,9,FALSE),2)</f>
        <v>37.04</v>
      </c>
      <c r="G38" s="349">
        <f>IF(B38="IOPES",VLOOKUP(C38,'LABOR-SERVIÇOS'!A:H,7,FALSE),IF(B38="SINAPI",VLOOKUP(C38,'SINAPI-SERVIÇOS'!A:H,8,FALSE),IF(LEFT(C38,3)="ARQ",VLOOKUP(VALUE(RIGHT(C38,3)),'ARQ-COMP'!B:J,9,FALSE),IF(LEFT(C38,3)="SCI",VLOOKUP(VALUE(RIGHT(C38,3)),'GAS-COMP'!#REF!,9,FALSE),IF(LEFT(C38,3)="SCE",VLOOKUP(VALUE(RIGHT(C38,3)),'SCE-COMP'!B:J,9,FALSE),IF(LEFT(C38,3)="EST",VLOOKUP(VALUE(RIGHT(C38,3)),'EST-COMP'!B:J,9,FALSE),IF(LEFT(C38,3)="HID",VLOOKUP(VALUE(RIGHT(C38,3)),'HID-COMP'!B:J,9,FALSE),IF(LEFT(C38,3)="INC",VLOOKUP(VALUE(RIGHT(C38,3)),'INC-COMP'!B:J,9,FALSE),IF(LEFT(C38,3)="ELE",VLOOKUP(VALUE(RIGHT(C38,3)),#REF!,9,FALSE),IF(LEFT(C38,3)="CAB",VLOOKUP(VALUE(RIGHT(C38,3)),#REF!,9,FALSE),IF(LEFT(C38,3)="SEG",VLOOKUP(VALUE(RIGHT(C38,3)),'SEG-COMP'!B:J,9,FALSE),IF(LEFT(C38,3)="CLI",VLOOKUP(VALUE(RIGHT(C38,3)),'CLI-COMP'!B:J,9,FALSE),IF(LEFT(C38,4)="IMPL",VLOOKUP(VALUE(RIGHT(C38,3)),'IMPL-COMP'!B:J,9,FALSE),IF(LEFT(C38,4)="SPDA",VLOOKUP(VALUE(RIGHT(C38,3)),'SPDA-COMP'!B:J,9,FALSE),IF(LEFT(C38,4)="SDAI",VLOOKUP(VALUE(RIGHT(C38,3)),'ADM-COMP'!B:J,9,FALSE),IF(LEFT(C38,5)="IMPER",VLOOKUP(VALUE(RIGHT(C38,3)),'IMPER-COMP'!B:J,9,FALSE),""))))))))))))))))</f>
        <v>1155.3</v>
      </c>
      <c r="H38" s="349">
        <f t="shared" ref="H38:H39" si="9">ROUND(F38*G38,2)</f>
        <v>42792.31</v>
      </c>
      <c r="I38" s="389">
        <f t="shared" ref="I38:I44" si="10">H38/$H$208</f>
        <v>2.4826811155897126E-2</v>
      </c>
      <c r="J38" s="323"/>
    </row>
    <row r="39" spans="1:11" ht="25.5">
      <c r="A39" s="388" t="s">
        <v>11547</v>
      </c>
      <c r="B39" s="347" t="s">
        <v>4001</v>
      </c>
      <c r="C39" s="347">
        <f>40328</f>
        <v>40328</v>
      </c>
      <c r="D39" s="569" t="str">
        <f>IF(B39="IOPES",VLOOKUP(C39,'LABOR-SERVIÇOS'!A:H,5,FALSE),IF(B39="SINAPI",VLOOKUP(C39,'SINAPI-SERVIÇOS'!A:D,2,FALSE),IF(LEFT(C39,3)="ARQ",VLOOKUP(VALUE(RIGHT(C39,3)),'ARQ-COMP'!B:J,4,FALSE),IF(LEFT(C39,3)="SCI",VLOOKUP(VALUE(RIGHT(C39,3)),'GAS-COMP'!#REF!,4,FALSE),IF(LEFT(C39,3)="SCE",VLOOKUP(VALUE(RIGHT(C39,3)),'SCE-COMP'!B:J,4,FALSE),IF(LEFT(C39,3)="EST",VLOOKUP(VALUE(RIGHT(C39,3)),'EST-COMP'!B:J,4,FALSE),IF(LEFT(C39,3)="HID",VLOOKUP(VALUE(RIGHT(C39,3)),'HID-COMP'!B:J,4,FALSE),IF(LEFT(C39,3)="INC",VLOOKUP(VALUE(RIGHT(C39,3)),'INC-COMP'!B:J,4,FALSE),IF(LEFT(C39,3)="ELE",VLOOKUP(VALUE(RIGHT(C39,3)),#REF!,4,FALSE),IF(LEFT(C39,3)="CAB",VLOOKUP(VALUE(RIGHT(C39,3)),#REF!,4,FALSE),IF(LEFT(C39,3)="SEG",VLOOKUP(VALUE(RIGHT(C39,3)),'SEG-COMP'!B:J,4,FALSE),IF(LEFT(C39,3)="CLI",VLOOKUP(VALUE(RIGHT(C39,3)),'CLI-COMP'!B:J,4,FALSE),IF(LEFT(C39,4)="IMPL",VLOOKUP(VALUE(RIGHT(C39,3)),'IMPL-COMP'!B:J,4,FALSE),IF(LEFT(C39,4)="SPDA",VLOOKUP(VALUE(RIGHT(C39,3)),'SPDA-COMP'!B:J,4,FALSE),IF(LEFT(C39,4)="SDAI",VLOOKUP(VALUE(RIGHT(C39,3)),'ADM-COMP'!B:J,4,FALSE),IF(LEFT(C39,5)="IMPER",VLOOKUP(VALUE(RIGHT(C39,3)),'IMPER-COMP'!B:J,4,FALSE),""))))))))))))))))</f>
        <v>FORNECIMENTO, DOBRAGEM E COLOCAÇÃO EM FÔRMA, DE ARMADURA CA-50 A MÉDIA, DIÂMETRO DE 6.3 A 10.0 MM</v>
      </c>
      <c r="E39" s="348" t="str">
        <f>IF(B39="IOPES",VLOOKUP(C39,'LABOR-SERVIÇOS'!A:H,6,FALSE),IF(B39="SINAPI",VLOOKUP(C39,'SINAPI-SERVIÇOS'!A:D,3,FALSE),IF(LEFT(C39,3)="ARQ",VLOOKUP(VALUE(RIGHT(C39,3)),'ARQ-COMP'!B:J,5,FALSE),IF(LEFT(C39,3)="SCI",VLOOKUP(VALUE(RIGHT(C39,3)),'GAS-COMP'!#REF!,5,FALSE),IF(LEFT(C39,3)="SCE",VLOOKUP(VALUE(RIGHT(C39,3)),'SCE-COMP'!B:J,5,FALSE),IF(LEFT(C39,3)="EST",VLOOKUP(VALUE(RIGHT(C39,3)),'EST-COMP'!B:J,5,FALSE),IF(LEFT(C39,3)="HID",VLOOKUP(VALUE(RIGHT(C39,3)),'HID-COMP'!B:J,5,FALSE),IF(LEFT(C39,3)="INC",VLOOKUP(VALUE(RIGHT(C39,3)),'INC-COMP'!B:J,5,FALSE),IF(LEFT(C39,3)="ELE",VLOOKUP(VALUE(RIGHT(C39,3)),#REF!,5,FALSE),IF(LEFT(C39,3)="CAB",VLOOKUP(VALUE(RIGHT(C39,3)),#REF!,5,FALSE),IF(LEFT(C39,3)="SEG",VLOOKUP(VALUE(RIGHT(C39,3)),'SEG-COMP'!B:J,5,FALSE),IF(LEFT(C39,3)="CLI",VLOOKUP(VALUE(RIGHT(C39,3)),'CLI-COMP'!B:J,5,FALSE),IF(LEFT(C39,4)="IMPL",VLOOKUP(VALUE(RIGHT(C39,3)),'IMPL-COMP'!B:J,5,FALSE),IF(LEFT(C39,4)="SPDA",VLOOKUP(VALUE(RIGHT(C39,3)),'SPDA-COMP'!B:J,5,FALSE),IF(LEFT(C39,4)="SDAI",VLOOKUP(VALUE(RIGHT(C39,3)),'ADM-COMP'!B:J,5,FALSE),IF(LEFT(C39,5)="IMPER",VLOOKUP(VALUE(RIGHT(C39,3)),'IMPER-COMP'!B:J,5,FALSE),""))))))))))))))))</f>
        <v>KG</v>
      </c>
      <c r="F39" s="634">
        <f>ROUND(VLOOKUP(A39,'MEM-LEVANT'!A:I,9,FALSE),2)</f>
        <v>555.6</v>
      </c>
      <c r="G39" s="349">
        <f>IF(B39="IOPES",VLOOKUP(C39,'LABOR-SERVIÇOS'!A:H,7,FALSE),IF(B39="SINAPI",VLOOKUP(C39,'SINAPI-SERVIÇOS'!A:H,8,FALSE),IF(LEFT(C39,3)="ARQ",VLOOKUP(VALUE(RIGHT(C39,3)),'ARQ-COMP'!B:J,9,FALSE),IF(LEFT(C39,3)="SCI",VLOOKUP(VALUE(RIGHT(C39,3)),'GAS-COMP'!#REF!,9,FALSE),IF(LEFT(C39,3)="SCE",VLOOKUP(VALUE(RIGHT(C39,3)),'SCE-COMP'!B:J,9,FALSE),IF(LEFT(C39,3)="EST",VLOOKUP(VALUE(RIGHT(C39,3)),'EST-COMP'!B:J,9,FALSE),IF(LEFT(C39,3)="HID",VLOOKUP(VALUE(RIGHT(C39,3)),'HID-COMP'!B:J,9,FALSE),IF(LEFT(C39,3)="INC",VLOOKUP(VALUE(RIGHT(C39,3)),'INC-COMP'!B:J,9,FALSE),IF(LEFT(C39,3)="ELE",VLOOKUP(VALUE(RIGHT(C39,3)),#REF!,9,FALSE),IF(LEFT(C39,3)="CAB",VLOOKUP(VALUE(RIGHT(C39,3)),#REF!,9,FALSE),IF(LEFT(C39,3)="SEG",VLOOKUP(VALUE(RIGHT(C39,3)),'SEG-COMP'!B:J,9,FALSE),IF(LEFT(C39,3)="CLI",VLOOKUP(VALUE(RIGHT(C39,3)),'CLI-COMP'!B:J,9,FALSE),IF(LEFT(C39,4)="IMPL",VLOOKUP(VALUE(RIGHT(C39,3)),'IMPL-COMP'!B:J,9,FALSE),IF(LEFT(C39,4)="SPDA",VLOOKUP(VALUE(RIGHT(C39,3)),'SPDA-COMP'!B:J,9,FALSE),IF(LEFT(C39,4)="SDAI",VLOOKUP(VALUE(RIGHT(C39,3)),'ADM-COMP'!B:J,9,FALSE),IF(LEFT(C39,5)="IMPER",VLOOKUP(VALUE(RIGHT(C39,3)),'IMPER-COMP'!B:J,9,FALSE),""))))))))))))))))</f>
        <v>15.12</v>
      </c>
      <c r="H39" s="349">
        <f t="shared" si="9"/>
        <v>8400.67</v>
      </c>
      <c r="I39" s="389">
        <f t="shared" si="10"/>
        <v>4.8738160588435242E-3</v>
      </c>
      <c r="J39" s="323"/>
    </row>
    <row r="40" spans="1:11" ht="25.5">
      <c r="A40" s="388" t="s">
        <v>26528</v>
      </c>
      <c r="B40" s="347" t="s">
        <v>4001</v>
      </c>
      <c r="C40" s="347">
        <v>40332</v>
      </c>
      <c r="D40" s="569" t="str">
        <f>IF(B40="IOPES",VLOOKUP(C40,'LABOR-SERVIÇOS'!A:H,5,FALSE),IF(B40="SINAPI",VLOOKUP(C40,'SINAPI-SERVIÇOS'!A:D,2,FALSE),IF(LEFT(C40,3)="ARQ",VLOOKUP(VALUE(RIGHT(C40,3)),'ARQ-COMP'!B:J,4,FALSE),IF(LEFT(C40,3)="SCI",VLOOKUP(VALUE(RIGHT(C40,3)),'GAS-COMP'!#REF!,4,FALSE),IF(LEFT(C40,3)="SCE",VLOOKUP(VALUE(RIGHT(C40,3)),'SCE-COMP'!B:J,4,FALSE),IF(LEFT(C40,3)="EST",VLOOKUP(VALUE(RIGHT(C40,3)),'EST-COMP'!B:J,4,FALSE),IF(LEFT(C40,3)="HID",VLOOKUP(VALUE(RIGHT(C40,3)),'HID-COMP'!B:J,4,FALSE),IF(LEFT(C40,3)="INC",VLOOKUP(VALUE(RIGHT(C40,3)),'INC-COMP'!B:J,4,FALSE),IF(LEFT(C40,3)="ELE",VLOOKUP(VALUE(RIGHT(C40,3)),#REF!,4,FALSE),IF(LEFT(C40,3)="CAB",VLOOKUP(VALUE(RIGHT(C40,3)),#REF!,4,FALSE),IF(LEFT(C40,3)="SEG",VLOOKUP(VALUE(RIGHT(C40,3)),'SEG-COMP'!B:J,4,FALSE),IF(LEFT(C40,3)="CLI",VLOOKUP(VALUE(RIGHT(C40,3)),'CLI-COMP'!B:J,4,FALSE),IF(LEFT(C40,4)="IMPL",VLOOKUP(VALUE(RIGHT(C40,3)),'IMPL-COMP'!B:J,4,FALSE),IF(LEFT(C40,4)="SPDA",VLOOKUP(VALUE(RIGHT(C40,3)),'SPDA-COMP'!B:J,4,FALSE),IF(LEFT(C40,4)="SDAI",VLOOKUP(VALUE(RIGHT(C40,3)),'ADM-COMP'!B:J,4,FALSE),IF(LEFT(C40,5)="IMPER",VLOOKUP(VALUE(RIGHT(C40,3)),'IMPER-COMP'!B:J,4,FALSE),""))))))))))))))))</f>
        <v>FORNECIMENTO, DOBRAGEM E COLOCAÇÃO EM FÔRMA, DE ARMADURA CA-50 A GROSSA, DIÂMETRO DE 12.5 A 25.0MM</v>
      </c>
      <c r="E40" s="348" t="str">
        <f>IF(B40="IOPES",VLOOKUP(C40,'LABOR-SERVIÇOS'!A:H,6,FALSE),IF(B40="SINAPI",VLOOKUP(C40,'SINAPI-SERVIÇOS'!A:D,3,FALSE),IF(LEFT(C40,3)="ARQ",VLOOKUP(VALUE(RIGHT(C40,3)),'ARQ-COMP'!B:J,5,FALSE),IF(LEFT(C40,3)="SCI",VLOOKUP(VALUE(RIGHT(C40,3)),'GAS-COMP'!#REF!,5,FALSE),IF(LEFT(C40,3)="SCE",VLOOKUP(VALUE(RIGHT(C40,3)),'SCE-COMP'!B:J,5,FALSE),IF(LEFT(C40,3)="EST",VLOOKUP(VALUE(RIGHT(C40,3)),'EST-COMP'!B:J,5,FALSE),IF(LEFT(C40,3)="HID",VLOOKUP(VALUE(RIGHT(C40,3)),'HID-COMP'!B:J,5,FALSE),IF(LEFT(C40,3)="INC",VLOOKUP(VALUE(RIGHT(C40,3)),'INC-COMP'!B:J,5,FALSE),IF(LEFT(C40,3)="ELE",VLOOKUP(VALUE(RIGHT(C40,3)),#REF!,5,FALSE),IF(LEFT(C40,3)="CAB",VLOOKUP(VALUE(RIGHT(C40,3)),#REF!,5,FALSE),IF(LEFT(C40,3)="SEG",VLOOKUP(VALUE(RIGHT(C40,3)),'SEG-COMP'!B:J,5,FALSE),IF(LEFT(C40,3)="CLI",VLOOKUP(VALUE(RIGHT(C40,3)),'CLI-COMP'!B:J,5,FALSE),IF(LEFT(C40,4)="IMPL",VLOOKUP(VALUE(RIGHT(C40,3)),'IMPL-COMP'!B:J,5,FALSE),IF(LEFT(C40,4)="SPDA",VLOOKUP(VALUE(RIGHT(C40,3)),'SPDA-COMP'!B:J,5,FALSE),IF(LEFT(C40,4)="SDAI",VLOOKUP(VALUE(RIGHT(C40,3)),'ADM-COMP'!B:J,5,FALSE),IF(LEFT(C40,5)="IMPER",VLOOKUP(VALUE(RIGHT(C40,3)),'IMPER-COMP'!B:J,5,FALSE),""))))))))))))))))</f>
        <v>KG</v>
      </c>
      <c r="F40" s="634">
        <f>ROUND(VLOOKUP(A40,'MEM-LEVANT'!A:I,9,FALSE),2)</f>
        <v>926</v>
      </c>
      <c r="G40" s="349">
        <f>IF(B40="IOPES",VLOOKUP(C40,'LABOR-SERVIÇOS'!A:H,7,FALSE),IF(B40="SINAPI",VLOOKUP(C40,'SINAPI-SERVIÇOS'!A:H,8,FALSE),IF(LEFT(C40,3)="ARQ",VLOOKUP(VALUE(RIGHT(C40,3)),'ARQ-COMP'!B:J,9,FALSE),IF(LEFT(C40,3)="SCI",VLOOKUP(VALUE(RIGHT(C40,3)),'GAS-COMP'!#REF!,9,FALSE),IF(LEFT(C40,3)="SCE",VLOOKUP(VALUE(RIGHT(C40,3)),'SCE-COMP'!B:J,9,FALSE),IF(LEFT(C40,3)="EST",VLOOKUP(VALUE(RIGHT(C40,3)),'EST-COMP'!B:J,9,FALSE),IF(LEFT(C40,3)="HID",VLOOKUP(VALUE(RIGHT(C40,3)),'HID-COMP'!B:J,9,FALSE),IF(LEFT(C40,3)="INC",VLOOKUP(VALUE(RIGHT(C40,3)),'INC-COMP'!B:J,9,FALSE),IF(LEFT(C40,3)="ELE",VLOOKUP(VALUE(RIGHT(C40,3)),#REF!,9,FALSE),IF(LEFT(C40,3)="CAB",VLOOKUP(VALUE(RIGHT(C40,3)),#REF!,9,FALSE),IF(LEFT(C40,3)="SEG",VLOOKUP(VALUE(RIGHT(C40,3)),'SEG-COMP'!B:J,9,FALSE),IF(LEFT(C40,3)="CLI",VLOOKUP(VALUE(RIGHT(C40,3)),'CLI-COMP'!B:J,9,FALSE),IF(LEFT(C40,4)="IMPL",VLOOKUP(VALUE(RIGHT(C40,3)),'IMPL-COMP'!B:J,9,FALSE),IF(LEFT(C40,4)="SPDA",VLOOKUP(VALUE(RIGHT(C40,3)),'SPDA-COMP'!B:J,9,FALSE),IF(LEFT(C40,4)="SDAI",VLOOKUP(VALUE(RIGHT(C40,3)),'ADM-COMP'!B:J,9,FALSE),IF(LEFT(C40,5)="IMPER",VLOOKUP(VALUE(RIGHT(C40,3)),'IMPER-COMP'!B:J,9,FALSE),""))))))))))))))))</f>
        <v>15.92</v>
      </c>
      <c r="H40" s="349">
        <f t="shared" ref="H40" si="11">ROUND(F40*G40,2)</f>
        <v>14741.92</v>
      </c>
      <c r="I40" s="389">
        <f t="shared" si="10"/>
        <v>8.5528185768738128E-3</v>
      </c>
      <c r="J40" s="323"/>
    </row>
    <row r="41" spans="1:11" ht="25.5">
      <c r="A41" s="388" t="s">
        <v>26529</v>
      </c>
      <c r="B41" s="347" t="s">
        <v>4001</v>
      </c>
      <c r="C41" s="347">
        <f>40333</f>
        <v>40333</v>
      </c>
      <c r="D41" s="569" t="str">
        <f>IF(B41="IOPES",VLOOKUP(C41,'LABOR-SERVIÇOS'!A:H,5,FALSE),IF(B41="SINAPI",VLOOKUP(C41,'SINAPI-SERVIÇOS'!A:D,2,FALSE),IF(LEFT(C41,3)="ARQ",VLOOKUP(VALUE(RIGHT(C41,3)),'ARQ-COMP'!B:J,4,FALSE),IF(LEFT(C41,3)="SCI",VLOOKUP(VALUE(RIGHT(C41,3)),'GAS-COMP'!#REF!,4,FALSE),IF(LEFT(C41,3)="SCE",VLOOKUP(VALUE(RIGHT(C41,3)),'SCE-COMP'!B:J,4,FALSE),IF(LEFT(C41,3)="EST",VLOOKUP(VALUE(RIGHT(C41,3)),'EST-COMP'!B:J,4,FALSE),IF(LEFT(C41,3)="HID",VLOOKUP(VALUE(RIGHT(C41,3)),'HID-COMP'!B:J,4,FALSE),IF(LEFT(C41,3)="INC",VLOOKUP(VALUE(RIGHT(C41,3)),'INC-COMP'!B:J,4,FALSE),IF(LEFT(C41,3)="ELE",VLOOKUP(VALUE(RIGHT(C41,3)),#REF!,4,FALSE),IF(LEFT(C41,3)="CAB",VLOOKUP(VALUE(RIGHT(C41,3)),#REF!,4,FALSE),IF(LEFT(C41,3)="SEG",VLOOKUP(VALUE(RIGHT(C41,3)),'SEG-COMP'!B:J,4,FALSE),IF(LEFT(C41,3)="CLI",VLOOKUP(VALUE(RIGHT(C41,3)),'CLI-COMP'!B:J,4,FALSE),IF(LEFT(C41,4)="IMPL",VLOOKUP(VALUE(RIGHT(C41,3)),'IMPL-COMP'!B:J,4,FALSE),IF(LEFT(C41,4)="SPDA",VLOOKUP(VALUE(RIGHT(C41,3)),'SPDA-COMP'!B:J,4,FALSE),IF(LEFT(C41,4)="SDAI",VLOOKUP(VALUE(RIGHT(C41,3)),'ADM-COMP'!B:J,4,FALSE),IF(LEFT(C41,5)="IMPER",VLOOKUP(VALUE(RIGHT(C41,3)),'IMPER-COMP'!B:J,4,FALSE),""))))))))))))))))</f>
        <v>FORNECIMENTO, DOBRAGEM E COLOCAÇÃO EM FÔRMA, DE ARMADURA CA-60 B FINA, DIÂMETRO DE 4.0 A 7.0MM</v>
      </c>
      <c r="E41" s="348" t="str">
        <f>IF(B41="IOPES",VLOOKUP(C41,'LABOR-SERVIÇOS'!A:H,6,FALSE),IF(B41="SINAPI",VLOOKUP(C41,'SINAPI-SERVIÇOS'!A:D,3,FALSE),IF(LEFT(C41,3)="ARQ",VLOOKUP(VALUE(RIGHT(C41,3)),'ARQ-COMP'!B:J,5,FALSE),IF(LEFT(C41,3)="SCI",VLOOKUP(VALUE(RIGHT(C41,3)),'GAS-COMP'!#REF!,5,FALSE),IF(LEFT(C41,3)="SCE",VLOOKUP(VALUE(RIGHT(C41,3)),'SCE-COMP'!B:J,5,FALSE),IF(LEFT(C41,3)="EST",VLOOKUP(VALUE(RIGHT(C41,3)),'EST-COMP'!B:J,5,FALSE),IF(LEFT(C41,3)="HID",VLOOKUP(VALUE(RIGHT(C41,3)),'HID-COMP'!B:J,5,FALSE),IF(LEFT(C41,3)="INC",VLOOKUP(VALUE(RIGHT(C41,3)),'INC-COMP'!B:J,5,FALSE),IF(LEFT(C41,3)="ELE",VLOOKUP(VALUE(RIGHT(C41,3)),#REF!,5,FALSE),IF(LEFT(C41,3)="CAB",VLOOKUP(VALUE(RIGHT(C41,3)),#REF!,5,FALSE),IF(LEFT(C41,3)="SEG",VLOOKUP(VALUE(RIGHT(C41,3)),'SEG-COMP'!B:J,5,FALSE),IF(LEFT(C41,3)="CLI",VLOOKUP(VALUE(RIGHT(C41,3)),'CLI-COMP'!B:J,5,FALSE),IF(LEFT(C41,4)="IMPL",VLOOKUP(VALUE(RIGHT(C41,3)),'IMPL-COMP'!B:J,5,FALSE),IF(LEFT(C41,4)="SPDA",VLOOKUP(VALUE(RIGHT(C41,3)),'SPDA-COMP'!B:J,5,FALSE),IF(LEFT(C41,4)="SDAI",VLOOKUP(VALUE(RIGHT(C41,3)),'ADM-COMP'!B:J,5,FALSE),IF(LEFT(C41,5)="IMPER",VLOOKUP(VALUE(RIGHT(C41,3)),'IMPER-COMP'!B:J,5,FALSE),""))))))))))))))))</f>
        <v>KG</v>
      </c>
      <c r="F41" s="634">
        <f>ROUND(VLOOKUP(A41,'MEM-LEVANT'!A:I,9,FALSE),2)</f>
        <v>72.52</v>
      </c>
      <c r="G41" s="349">
        <f>IF(B41="IOPES",VLOOKUP(C41,'LABOR-SERVIÇOS'!A:H,7,FALSE),IF(B41="SINAPI",VLOOKUP(C41,'SINAPI-SERVIÇOS'!A:H,8,FALSE),IF(LEFT(C41,3)="ARQ",VLOOKUP(VALUE(RIGHT(C41,3)),'ARQ-COMP'!B:J,9,FALSE),IF(LEFT(C41,3)="SCI",VLOOKUP(VALUE(RIGHT(C41,3)),'GAS-COMP'!#REF!,9,FALSE),IF(LEFT(C41,3)="SCE",VLOOKUP(VALUE(RIGHT(C41,3)),'SCE-COMP'!B:J,9,FALSE),IF(LEFT(C41,3)="EST",VLOOKUP(VALUE(RIGHT(C41,3)),'EST-COMP'!B:J,9,FALSE),IF(LEFT(C41,3)="HID",VLOOKUP(VALUE(RIGHT(C41,3)),'HID-COMP'!B:J,9,FALSE),IF(LEFT(C41,3)="INC",VLOOKUP(VALUE(RIGHT(C41,3)),'INC-COMP'!B:J,9,FALSE),IF(LEFT(C41,3)="ELE",VLOOKUP(VALUE(RIGHT(C41,3)),#REF!,9,FALSE),IF(LEFT(C41,3)="CAB",VLOOKUP(VALUE(RIGHT(C41,3)),#REF!,9,FALSE),IF(LEFT(C41,3)="SEG",VLOOKUP(VALUE(RIGHT(C41,3)),'SEG-COMP'!B:J,9,FALSE),IF(LEFT(C41,3)="CLI",VLOOKUP(VALUE(RIGHT(C41,3)),'CLI-COMP'!B:J,9,FALSE),IF(LEFT(C41,4)="IMPL",VLOOKUP(VALUE(RIGHT(C41,3)),'IMPL-COMP'!B:J,9,FALSE),IF(LEFT(C41,4)="SPDA",VLOOKUP(VALUE(RIGHT(C41,3)),'SPDA-COMP'!B:J,9,FALSE),IF(LEFT(C41,4)="SDAI",VLOOKUP(VALUE(RIGHT(C41,3)),'ADM-COMP'!B:J,9,FALSE),IF(LEFT(C41,5)="IMPER",VLOOKUP(VALUE(RIGHT(C41,3)),'IMPER-COMP'!B:J,9,FALSE),""))))))))))))))))</f>
        <v>16.149999999999999</v>
      </c>
      <c r="H41" s="349">
        <f t="shared" ref="H41" si="12">ROUND(F41*G41,2)</f>
        <v>1171.2</v>
      </c>
      <c r="I41" s="389">
        <f t="shared" si="10"/>
        <v>6.7949501267369576E-4</v>
      </c>
      <c r="J41" s="323"/>
    </row>
    <row r="42" spans="1:11" ht="63.75">
      <c r="A42" s="388" t="s">
        <v>34216</v>
      </c>
      <c r="B42" s="347" t="s">
        <v>4001</v>
      </c>
      <c r="C42" s="347">
        <f>40337</f>
        <v>40337</v>
      </c>
      <c r="D42" s="569" t="str">
        <f>IF(B42="IOPES",VLOOKUP(C42,'LABOR-SERVIÇOS'!A:H,5,FALSE),IF(B42="SINAPI",VLOOKUP(C42,'SINAPI-SERVIÇOS'!A:D,2,FALSE),IF(LEFT(C42,3)="ARQ",VLOOKUP(VALUE(RIGHT(C42,3)),'ARQ-COMP'!B:J,4,FALSE),IF(LEFT(C42,3)="SCI",VLOOKUP(VALUE(RIGHT(C42,3)),'GAS-COMP'!#REF!,4,FALSE),IF(LEFT(C42,3)="SCE",VLOOKUP(VALUE(RIGHT(C42,3)),'SCE-COMP'!B:J,4,FALSE),IF(LEFT(C42,3)="EST",VLOOKUP(VALUE(RIGHT(C42,3)),'EST-COMP'!B:J,4,FALSE),IF(LEFT(C42,3)="HID",VLOOKUP(VALUE(RIGHT(C42,3)),'HID-COMP'!B:J,4,FALSE),IF(LEFT(C42,3)="INC",VLOOKUP(VALUE(RIGHT(C42,3)),'INC-COMP'!B:J,4,FALSE),IF(LEFT(C42,3)="ELE",VLOOKUP(VALUE(RIGHT(C42,3)),#REF!,4,FALSE),IF(LEFT(C42,3)="CAB",VLOOKUP(VALUE(RIGHT(C42,3)),#REF!,4,FALSE),IF(LEFT(C42,3)="SEG",VLOOKUP(VALUE(RIGHT(C42,3)),'SEG-COMP'!B:J,4,FALSE),IF(LEFT(C42,3)="CLI",VLOOKUP(VALUE(RIGHT(C42,3)),'CLI-COMP'!B:J,4,FALSE),IF(LEFT(C42,4)="IMPL",VLOOKUP(VALUE(RIGHT(C42,3)),'IMPL-COMP'!B:J,4,FALSE),IF(LEFT(C42,4)="SPDA",VLOOKUP(VALUE(RIGHT(C42,3)),'SPDA-COMP'!B:J,4,FALSE),IF(LEFT(C42,4)="SDAI",VLOOKUP(VALUE(RIGHT(C42,3)),'ADM-COMP'!B:J,4,FALSE),IF(LEFT(C42,5)="IMPER",VLOOKUP(VALUE(RIGHT(C42,3)),'IMPER-COMP'!B:J,4,FALSE),""))))))))))))))))</f>
        <v>FÔRMA EM CHAPA DE MADEIRA COMPENSADA PLASTIFICADA 12MM PARA ESTRUTURA EM GERAL, 5 REAPROVEITAMENTOS, REFORÇADA COM SARRAFOS DE MADEIRA 2.5X10CM (INCL MATERIAL, CORTE, MONTAGEM, ESCORAS EM EUCALIPTO E DESFORMA)</v>
      </c>
      <c r="E42" s="348" t="str">
        <f>IF(B42="IOPES",VLOOKUP(C42,'LABOR-SERVIÇOS'!A:H,6,FALSE),IF(B42="SINAPI",VLOOKUP(C42,'SINAPI-SERVIÇOS'!A:D,3,FALSE),IF(LEFT(C42,3)="ARQ",VLOOKUP(VALUE(RIGHT(C42,3)),'ARQ-COMP'!B:J,5,FALSE),IF(LEFT(C42,3)="SCI",VLOOKUP(VALUE(RIGHT(C42,3)),'GAS-COMP'!#REF!,5,FALSE),IF(LEFT(C42,3)="SCE",VLOOKUP(VALUE(RIGHT(C42,3)),'SCE-COMP'!B:J,5,FALSE),IF(LEFT(C42,3)="EST",VLOOKUP(VALUE(RIGHT(C42,3)),'EST-COMP'!B:J,5,FALSE),IF(LEFT(C42,3)="HID",VLOOKUP(VALUE(RIGHT(C42,3)),'HID-COMP'!B:J,5,FALSE),IF(LEFT(C42,3)="INC",VLOOKUP(VALUE(RIGHT(C42,3)),'INC-COMP'!B:J,5,FALSE),IF(LEFT(C42,3)="ELE",VLOOKUP(VALUE(RIGHT(C42,3)),#REF!,5,FALSE),IF(LEFT(C42,3)="CAB",VLOOKUP(VALUE(RIGHT(C42,3)),#REF!,5,FALSE),IF(LEFT(C42,3)="SEG",VLOOKUP(VALUE(RIGHT(C42,3)),'SEG-COMP'!B:J,5,FALSE),IF(LEFT(C42,3)="CLI",VLOOKUP(VALUE(RIGHT(C42,3)),'CLI-COMP'!B:J,5,FALSE),IF(LEFT(C42,4)="IMPL",VLOOKUP(VALUE(RIGHT(C42,3)),'IMPL-COMP'!B:J,5,FALSE),IF(LEFT(C42,4)="SPDA",VLOOKUP(VALUE(RIGHT(C42,3)),'SPDA-COMP'!B:J,5,FALSE),IF(LEFT(C42,4)="SDAI",VLOOKUP(VALUE(RIGHT(C42,3)),'ADM-COMP'!B:J,5,FALSE),IF(LEFT(C42,5)="IMPER",VLOOKUP(VALUE(RIGHT(C42,3)),'IMPER-COMP'!B:J,5,FALSE),""))))))))))))))))</f>
        <v>M2</v>
      </c>
      <c r="F42" s="634">
        <f>ROUND(VLOOKUP(A42,'MEM-LEVANT'!A:I,9,FALSE),2)</f>
        <v>212.96</v>
      </c>
      <c r="G42" s="349">
        <f>IF(B42="IOPES",VLOOKUP(C42,'LABOR-SERVIÇOS'!A:H,7,FALSE),IF(B42="SINAPI",VLOOKUP(C42,'SINAPI-SERVIÇOS'!A:H,8,FALSE),IF(LEFT(C42,3)="ARQ",VLOOKUP(VALUE(RIGHT(C42,3)),'ARQ-COMP'!B:J,9,FALSE),IF(LEFT(C42,3)="SCI",VLOOKUP(VALUE(RIGHT(C42,3)),'GAS-COMP'!#REF!,9,FALSE),IF(LEFT(C42,3)="SCE",VLOOKUP(VALUE(RIGHT(C42,3)),'SCE-COMP'!B:J,9,FALSE),IF(LEFT(C42,3)="EST",VLOOKUP(VALUE(RIGHT(C42,3)),'EST-COMP'!B:J,9,FALSE),IF(LEFT(C42,3)="HID",VLOOKUP(VALUE(RIGHT(C42,3)),'HID-COMP'!B:J,9,FALSE),IF(LEFT(C42,3)="INC",VLOOKUP(VALUE(RIGHT(C42,3)),'INC-COMP'!B:J,9,FALSE),IF(LEFT(C42,3)="ELE",VLOOKUP(VALUE(RIGHT(C42,3)),#REF!,9,FALSE),IF(LEFT(C42,3)="CAB",VLOOKUP(VALUE(RIGHT(C42,3)),#REF!,9,FALSE),IF(LEFT(C42,3)="SEG",VLOOKUP(VALUE(RIGHT(C42,3)),'SEG-COMP'!B:J,9,FALSE),IF(LEFT(C42,3)="CLI",VLOOKUP(VALUE(RIGHT(C42,3)),'CLI-COMP'!B:J,9,FALSE),IF(LEFT(C42,4)="IMPL",VLOOKUP(VALUE(RIGHT(C42,3)),'IMPL-COMP'!B:J,9,FALSE),IF(LEFT(C42,4)="SPDA",VLOOKUP(VALUE(RIGHT(C42,3)),'SPDA-COMP'!B:J,9,FALSE),IF(LEFT(C42,4)="SDAI",VLOOKUP(VALUE(RIGHT(C42,3)),'ADM-COMP'!B:J,9,FALSE),IF(LEFT(C42,5)="IMPER",VLOOKUP(VALUE(RIGHT(C42,3)),'IMPER-COMP'!B:J,9,FALSE),""))))))))))))))))</f>
        <v>138.5</v>
      </c>
      <c r="H42" s="349">
        <f t="shared" ref="H42" si="13">ROUND(F42*G42,2)</f>
        <v>29494.959999999999</v>
      </c>
      <c r="I42" s="389">
        <f t="shared" si="10"/>
        <v>1.7112088643280524E-2</v>
      </c>
      <c r="J42" s="323"/>
    </row>
    <row r="43" spans="1:11" ht="25.5">
      <c r="A43" s="388" t="s">
        <v>34217</v>
      </c>
      <c r="B43" s="347" t="s">
        <v>34218</v>
      </c>
      <c r="C43" s="347" t="str">
        <f>'SINAPI-SERVIÇOS'!A2176</f>
        <v>97090</v>
      </c>
      <c r="D43" s="569" t="str">
        <f>'SINAPI-SERVIÇOS'!B2176</f>
        <v>ARMAÇÃO PARA EXECUÇÃO DE RADIER, PISO DE CONCRETO OU LAJE SOBRE SOLO, COM USO DE TELA Q-138. AF_09/2021</v>
      </c>
      <c r="E43" s="348" t="str">
        <f>'SINAPI-SERVIÇOS'!C2176</f>
        <v>KG</v>
      </c>
      <c r="F43" s="634">
        <f>ROUND(VLOOKUP(A43,'MEM-LEVANT'!A:I,9,FALSE),2)</f>
        <v>407.44</v>
      </c>
      <c r="G43" s="349">
        <f>'SINAPI-SERVIÇOS'!H2176</f>
        <v>29.82</v>
      </c>
      <c r="H43" s="349">
        <f t="shared" ref="H43" si="14">ROUND(F43*G43,2)</f>
        <v>12149.86</v>
      </c>
      <c r="I43" s="389">
        <f t="shared" si="10"/>
        <v>7.0489833287940822E-3</v>
      </c>
      <c r="J43" s="323"/>
    </row>
    <row r="44" spans="1:11" s="353" customFormat="1">
      <c r="A44" s="605"/>
      <c r="B44" s="601"/>
      <c r="C44" s="601"/>
      <c r="D44" s="606" t="s">
        <v>18077</v>
      </c>
      <c r="E44" s="607"/>
      <c r="F44" s="635"/>
      <c r="G44" s="608"/>
      <c r="H44" s="609">
        <f>SUM(H32:H43)</f>
        <v>209879.80000000005</v>
      </c>
      <c r="I44" s="610">
        <f t="shared" si="10"/>
        <v>0.12176594720026704</v>
      </c>
      <c r="J44" s="323"/>
    </row>
    <row r="45" spans="1:11">
      <c r="A45" s="388"/>
      <c r="B45" s="394"/>
      <c r="C45" s="394"/>
      <c r="D45" s="395"/>
      <c r="E45" s="394"/>
      <c r="F45" s="634"/>
      <c r="G45" s="349"/>
      <c r="H45" s="391"/>
      <c r="I45" s="392"/>
      <c r="J45" s="323"/>
    </row>
    <row r="46" spans="1:11" s="232" customFormat="1">
      <c r="A46" s="593" t="s">
        <v>10</v>
      </c>
      <c r="B46" s="594"/>
      <c r="C46" s="595"/>
      <c r="D46" s="596" t="s">
        <v>26530</v>
      </c>
      <c r="E46" s="597"/>
      <c r="F46" s="632"/>
      <c r="G46" s="598"/>
      <c r="H46" s="599"/>
      <c r="I46" s="600"/>
      <c r="J46" s="323"/>
    </row>
    <row r="47" spans="1:11" s="232" customFormat="1">
      <c r="A47" s="585" t="s">
        <v>12251</v>
      </c>
      <c r="B47" s="586"/>
      <c r="C47" s="587"/>
      <c r="D47" s="588" t="s">
        <v>26531</v>
      </c>
      <c r="E47" s="589"/>
      <c r="F47" s="633"/>
      <c r="G47" s="590"/>
      <c r="H47" s="591"/>
      <c r="I47" s="592"/>
      <c r="J47" s="323"/>
    </row>
    <row r="48" spans="1:11" ht="38.25">
      <c r="A48" s="388" t="s">
        <v>3998</v>
      </c>
      <c r="B48" s="347" t="s">
        <v>4001</v>
      </c>
      <c r="C48" s="347">
        <f>50301</f>
        <v>50301</v>
      </c>
      <c r="D48" s="569" t="str">
        <f>IF(B48="IOPES",VLOOKUP(C48,'LABOR-SERVIÇOS'!A:H,5,FALSE),IF(B48="SINAPI",VLOOKUP(C48,'SINAPI-SERVIÇOS'!A:D,2,FALSE),IF(LEFT(C48,3)="ARQ",VLOOKUP(VALUE(RIGHT(C48,3)),'ARQ-COMP'!B:J,4,FALSE),IF(LEFT(C48,3)="SCI",VLOOKUP(VALUE(RIGHT(C48,3)),'GAS-COMP'!#REF!,4,FALSE),IF(LEFT(C48,3)="SCE",VLOOKUP(VALUE(RIGHT(C48,3)),'SCE-COMP'!B:J,4,FALSE),IF(LEFT(C48,3)="EST",VLOOKUP(VALUE(RIGHT(C48,3)),'EST-COMP'!B:J,4,FALSE),IF(LEFT(C48,3)="HID",VLOOKUP(VALUE(RIGHT(C48,3)),'HID-COMP'!B:J,4,FALSE),IF(LEFT(C48,3)="INC",VLOOKUP(VALUE(RIGHT(C48,3)),'INC-COMP'!B:J,4,FALSE),IF(LEFT(C48,3)="ELE",VLOOKUP(VALUE(RIGHT(C48,3)),#REF!,4,FALSE),IF(LEFT(C48,3)="CAB",VLOOKUP(VALUE(RIGHT(C48,3)),#REF!,4,FALSE),IF(LEFT(C48,3)="SEG",VLOOKUP(VALUE(RIGHT(C48,3)),'SEG-COMP'!B:J,4,FALSE),IF(LEFT(C48,3)="CLI",VLOOKUP(VALUE(RIGHT(C48,3)),'CLI-COMP'!B:J,4,FALSE),IF(LEFT(C48,4)="IMPL",VLOOKUP(VALUE(RIGHT(C48,3)),'IMPL-COMP'!B:J,4,FALSE),IF(LEFT(C48,4)="SPDA",VLOOKUP(VALUE(RIGHT(C48,3)),'SPDA-COMP'!B:J,4,FALSE),IF(LEFT(C48,4)="SDAI",VLOOKUP(VALUE(RIGHT(C48,3)),'ADM-COMP'!B:J,4,FALSE),IF(LEFT(C48,5)="IMPER",VLOOKUP(VALUE(RIGHT(C48,3)),'IMPER-COMP'!B:J,4,FALSE),""))))))))))))))))</f>
        <v>VERGA/CONTRAVERGA RETA DE CONCRETO ARMADO 10 X 5 CM, FCK = 15 MPA, INCLUSIVE FORMA, ARMAÇÃO E DESFORMA</v>
      </c>
      <c r="E48" s="348" t="str">
        <f>IF(B48="IOPES",VLOOKUP(C48,'LABOR-SERVIÇOS'!A:H,6,FALSE),IF(B48="SINAPI",VLOOKUP(C48,'SINAPI-SERVIÇOS'!A:D,3,FALSE),IF(LEFT(C48,3)="ARQ",VLOOKUP(VALUE(RIGHT(C48,3)),'ARQ-COMP'!B:J,5,FALSE),IF(LEFT(C48,3)="SCI",VLOOKUP(VALUE(RIGHT(C48,3)),'GAS-COMP'!#REF!,5,FALSE),IF(LEFT(C48,3)="SCE",VLOOKUP(VALUE(RIGHT(C48,3)),'SCE-COMP'!B:J,5,FALSE),IF(LEFT(C48,3)="EST",VLOOKUP(VALUE(RIGHT(C48,3)),'EST-COMP'!B:J,5,FALSE),IF(LEFT(C48,3)="HID",VLOOKUP(VALUE(RIGHT(C48,3)),'HID-COMP'!B:J,5,FALSE),IF(LEFT(C48,3)="INC",VLOOKUP(VALUE(RIGHT(C48,3)),'INC-COMP'!B:J,5,FALSE),IF(LEFT(C48,3)="ELE",VLOOKUP(VALUE(RIGHT(C48,3)),#REF!,5,FALSE),IF(LEFT(C48,3)="CAB",VLOOKUP(VALUE(RIGHT(C48,3)),#REF!,5,FALSE),IF(LEFT(C48,3)="SEG",VLOOKUP(VALUE(RIGHT(C48,3)),'SEG-COMP'!B:J,5,FALSE),IF(LEFT(C48,3)="CLI",VLOOKUP(VALUE(RIGHT(C48,3)),'CLI-COMP'!B:J,5,FALSE),IF(LEFT(C48,4)="IMPL",VLOOKUP(VALUE(RIGHT(C48,3)),'IMPL-COMP'!B:J,5,FALSE),IF(LEFT(C48,4)="SPDA",VLOOKUP(VALUE(RIGHT(C48,3)),'SPDA-COMP'!B:J,5,FALSE),IF(LEFT(C48,4)="SDAI",VLOOKUP(VALUE(RIGHT(C48,3)),'ADM-COMP'!B:J,5,FALSE),IF(LEFT(C48,5)="IMPER",VLOOKUP(VALUE(RIGHT(C48,3)),'IMPER-COMP'!B:J,5,FALSE),""))))))))))))))))</f>
        <v>M</v>
      </c>
      <c r="F48" s="634">
        <f>ROUND(VLOOKUP(A48,'MEM-LEVANT'!A:I,9,FALSE),2)</f>
        <v>0.8</v>
      </c>
      <c r="G48" s="349">
        <f>IF(B48="IOPES",VLOOKUP(C48,'LABOR-SERVIÇOS'!A:H,7,FALSE),IF(B48="SINAPI",VLOOKUP(C48,'SINAPI-SERVIÇOS'!A:H,8,FALSE),IF(LEFT(C48,3)="ARQ",VLOOKUP(VALUE(RIGHT(C48,3)),'ARQ-COMP'!B:J,9,FALSE),IF(LEFT(C48,3)="SCI",VLOOKUP(VALUE(RIGHT(C48,3)),'GAS-COMP'!#REF!,9,FALSE),IF(LEFT(C48,3)="SCE",VLOOKUP(VALUE(RIGHT(C48,3)),'SCE-COMP'!B:J,9,FALSE),IF(LEFT(C48,3)="EST",VLOOKUP(VALUE(RIGHT(C48,3)),'EST-COMP'!B:J,9,FALSE),IF(LEFT(C48,3)="HID",VLOOKUP(VALUE(RIGHT(C48,3)),'HID-COMP'!B:J,9,FALSE),IF(LEFT(C48,3)="INC",VLOOKUP(VALUE(RIGHT(C48,3)),'INC-COMP'!B:J,9,FALSE),IF(LEFT(C48,3)="ELE",VLOOKUP(VALUE(RIGHT(C48,3)),#REF!,9,FALSE),IF(LEFT(C48,3)="CAB",VLOOKUP(VALUE(RIGHT(C48,3)),#REF!,9,FALSE),IF(LEFT(C48,3)="SEG",VLOOKUP(VALUE(RIGHT(C48,3)),'SEG-COMP'!B:J,9,FALSE),IF(LEFT(C48,3)="CLI",VLOOKUP(VALUE(RIGHT(C48,3)),'CLI-COMP'!B:J,9,FALSE),IF(LEFT(C48,4)="IMPL",VLOOKUP(VALUE(RIGHT(C48,3)),'IMPL-COMP'!B:J,9,FALSE),IF(LEFT(C48,4)="SPDA",VLOOKUP(VALUE(RIGHT(C48,3)),'SPDA-COMP'!B:J,9,FALSE),IF(LEFT(C48,4)="SDAI",VLOOKUP(VALUE(RIGHT(C48,3)),'ADM-COMP'!B:J,9,FALSE),IF(LEFT(C48,5)="IMPER",VLOOKUP(VALUE(RIGHT(C48,3)),'IMPER-COMP'!B:J,9,FALSE),""))))))))))))))))</f>
        <v>13.33</v>
      </c>
      <c r="H48" s="349">
        <f t="shared" ref="H48" si="15">ROUND(F48*G48,2)</f>
        <v>10.66</v>
      </c>
      <c r="I48" s="389">
        <f>H48/$H$208</f>
        <v>6.1846113687684399E-6</v>
      </c>
      <c r="J48" s="323"/>
      <c r="K48" s="346"/>
    </row>
    <row r="49" spans="1:10" s="232" customFormat="1" ht="25.5">
      <c r="A49" s="585" t="s">
        <v>12252</v>
      </c>
      <c r="B49" s="586"/>
      <c r="C49" s="587"/>
      <c r="D49" s="588" t="s">
        <v>1225</v>
      </c>
      <c r="E49" s="589"/>
      <c r="F49" s="633"/>
      <c r="G49" s="590"/>
      <c r="H49" s="591"/>
      <c r="I49" s="592"/>
      <c r="J49" s="323"/>
    </row>
    <row r="50" spans="1:10" ht="51">
      <c r="A50" s="388" t="s">
        <v>9699</v>
      </c>
      <c r="B50" s="347" t="s">
        <v>4001</v>
      </c>
      <c r="C50" s="347">
        <f>50602</f>
        <v>50602</v>
      </c>
      <c r="D50" s="569" t="str">
        <f>IF(B50="IOPES",VLOOKUP(C50,'LABOR-SERVIÇOS'!A:H,5,FALSE),IF(B50="SINAPI",VLOOKUP(C50,'SINAPI-SERVIÇOS'!A:D,2,FALSE),IF(LEFT(C50,3)="ARQ",VLOOKUP(VALUE(RIGHT(C50,3)),'ARQ-COMP'!B:J,4,FALSE),IF(LEFT(C50,3)="SCI",VLOOKUP(VALUE(RIGHT(C50,3)),'GAS-COMP'!#REF!,4,FALSE),IF(LEFT(C50,3)="SCE",VLOOKUP(VALUE(RIGHT(C50,3)),'SCE-COMP'!B:J,4,FALSE),IF(LEFT(C50,3)="EST",VLOOKUP(VALUE(RIGHT(C50,3)),'EST-COMP'!B:J,4,FALSE),IF(LEFT(C50,3)="HID",VLOOKUP(VALUE(RIGHT(C50,3)),'HID-COMP'!B:J,4,FALSE),IF(LEFT(C50,3)="INC",VLOOKUP(VALUE(RIGHT(C50,3)),'INC-COMP'!B:J,4,FALSE),IF(LEFT(C50,3)="ELE",VLOOKUP(VALUE(RIGHT(C50,3)),#REF!,4,FALSE),IF(LEFT(C50,3)="CAB",VLOOKUP(VALUE(RIGHT(C50,3)),#REF!,4,FALSE),IF(LEFT(C50,3)="SEG",VLOOKUP(VALUE(RIGHT(C50,3)),'SEG-COMP'!B:J,4,FALSE),IF(LEFT(C50,3)="CLI",VLOOKUP(VALUE(RIGHT(C50,3)),'CLI-COMP'!B:J,4,FALSE),IF(LEFT(C50,4)="IMPL",VLOOKUP(VALUE(RIGHT(C50,3)),'IMPL-COMP'!B:J,4,FALSE),IF(LEFT(C50,4)="SPDA",VLOOKUP(VALUE(RIGHT(C50,3)),'SPDA-COMP'!B:J,4,FALSE),IF(LEFT(C50,4)="SDAI",VLOOKUP(VALUE(RIGHT(C50,3)),'ADM-COMP'!B:J,4,FALSE),IF(LEFT(C50,5)="IMPER",VLOOKUP(VALUE(RIGHT(C50,3)),'IMPER-COMP'!B:J,4,FALSE),""))))))))))))))))</f>
        <v>ALVENARIA DE BLOCOS DE CONCRETO 14X19X39CM, C/ RESIST. MÍNIMO A COMPRES. 2.5 MPA, ASSENT. C/ ARG. DE CIMENTO, CAL HIDRATADA CH1 E AREIA NO TRAÇO 1:0.5:8 ESP. DAS JUNTAS 10MM E ESP. DAS PAREDES, S/ REV. 14CM</v>
      </c>
      <c r="E50" s="348" t="str">
        <f>IF(B50="IOPES",VLOOKUP(C50,'LABOR-SERVIÇOS'!A:H,6,FALSE),IF(B50="SINAPI",VLOOKUP(C50,'SINAPI-SERVIÇOS'!A:D,3,FALSE),IF(LEFT(C50,3)="ARQ",VLOOKUP(VALUE(RIGHT(C50,3)),'ARQ-COMP'!B:J,5,FALSE),IF(LEFT(C50,3)="SCI",VLOOKUP(VALUE(RIGHT(C50,3)),'GAS-COMP'!#REF!,5,FALSE),IF(LEFT(C50,3)="SCE",VLOOKUP(VALUE(RIGHT(C50,3)),'SCE-COMP'!B:J,5,FALSE),IF(LEFT(C50,3)="EST",VLOOKUP(VALUE(RIGHT(C50,3)),'EST-COMP'!B:J,5,FALSE),IF(LEFT(C50,3)="HID",VLOOKUP(VALUE(RIGHT(C50,3)),'HID-COMP'!B:J,5,FALSE),IF(LEFT(C50,3)="INC",VLOOKUP(VALUE(RIGHT(C50,3)),'INC-COMP'!B:J,5,FALSE),IF(LEFT(C50,3)="ELE",VLOOKUP(VALUE(RIGHT(C50,3)),#REF!,5,FALSE),IF(LEFT(C50,3)="CAB",VLOOKUP(VALUE(RIGHT(C50,3)),#REF!,5,FALSE),IF(LEFT(C50,3)="SEG",VLOOKUP(VALUE(RIGHT(C50,3)),'SEG-COMP'!B:J,5,FALSE),IF(LEFT(C50,3)="CLI",VLOOKUP(VALUE(RIGHT(C50,3)),'CLI-COMP'!B:J,5,FALSE),IF(LEFT(C50,4)="IMPL",VLOOKUP(VALUE(RIGHT(C50,3)),'IMPL-COMP'!B:J,5,FALSE),IF(LEFT(C50,4)="SPDA",VLOOKUP(VALUE(RIGHT(C50,3)),'SPDA-COMP'!B:J,5,FALSE),IF(LEFT(C50,4)="SDAI",VLOOKUP(VALUE(RIGHT(C50,3)),'ADM-COMP'!B:J,5,FALSE),IF(LEFT(C50,5)="IMPER",VLOOKUP(VALUE(RIGHT(C50,3)),'IMPER-COMP'!B:J,5,FALSE),""))))))))))))))))</f>
        <v>M2</v>
      </c>
      <c r="F50" s="634">
        <f>ROUND(VLOOKUP(A50,'MEM-LEVANT'!A:I,9,FALSE),2)</f>
        <v>176.64</v>
      </c>
      <c r="G50" s="349">
        <f>IF(B50="IOPES",VLOOKUP(C50,'LABOR-SERVIÇOS'!A:H,7,FALSE),IF(B50="SINAPI",VLOOKUP(C50,'SINAPI-SERVIÇOS'!A:H,8,FALSE),IF(LEFT(C50,3)="ARQ",VLOOKUP(VALUE(RIGHT(C50,3)),'ARQ-COMP'!B:J,9,FALSE),IF(LEFT(C50,3)="SCI",VLOOKUP(VALUE(RIGHT(C50,3)),'GAS-COMP'!#REF!,9,FALSE),IF(LEFT(C50,3)="SCE",VLOOKUP(VALUE(RIGHT(C50,3)),'SCE-COMP'!B:J,9,FALSE),IF(LEFT(C50,3)="EST",VLOOKUP(VALUE(RIGHT(C50,3)),'EST-COMP'!B:J,9,FALSE),IF(LEFT(C50,3)="HID",VLOOKUP(VALUE(RIGHT(C50,3)),'HID-COMP'!B:J,9,FALSE),IF(LEFT(C50,3)="INC",VLOOKUP(VALUE(RIGHT(C50,3)),'INC-COMP'!B:J,9,FALSE),IF(LEFT(C50,3)="ELE",VLOOKUP(VALUE(RIGHT(C50,3)),#REF!,9,FALSE),IF(LEFT(C50,3)="CAB",VLOOKUP(VALUE(RIGHT(C50,3)),#REF!,9,FALSE),IF(LEFT(C50,3)="SEG",VLOOKUP(VALUE(RIGHT(C50,3)),'SEG-COMP'!B:J,9,FALSE),IF(LEFT(C50,3)="CLI",VLOOKUP(VALUE(RIGHT(C50,3)),'CLI-COMP'!B:J,9,FALSE),IF(LEFT(C50,4)="IMPL",VLOOKUP(VALUE(RIGHT(C50,3)),'IMPL-COMP'!B:J,9,FALSE),IF(LEFT(C50,4)="SPDA",VLOOKUP(VALUE(RIGHT(C50,3)),'SPDA-COMP'!B:J,9,FALSE),IF(LEFT(C50,4)="SDAI",VLOOKUP(VALUE(RIGHT(C50,3)),'ADM-COMP'!B:J,9,FALSE),IF(LEFT(C50,5)="IMPER",VLOOKUP(VALUE(RIGHT(C50,3)),'IMPER-COMP'!B:J,9,FALSE),""))))))))))))))))</f>
        <v>109.5</v>
      </c>
      <c r="H50" s="349">
        <f t="shared" ref="H50" si="16">ROUND(F50*G50,2)</f>
        <v>19342.080000000002</v>
      </c>
      <c r="I50" s="389">
        <f>H50/$H$208</f>
        <v>1.1221693045368544E-2</v>
      </c>
      <c r="J50" s="323"/>
    </row>
    <row r="51" spans="1:10" s="353" customFormat="1">
      <c r="A51" s="605"/>
      <c r="B51" s="601"/>
      <c r="C51" s="601"/>
      <c r="D51" s="606" t="s">
        <v>18078</v>
      </c>
      <c r="E51" s="607"/>
      <c r="F51" s="635"/>
      <c r="G51" s="608"/>
      <c r="H51" s="609">
        <f>SUM(H47:H50)</f>
        <v>19352.740000000002</v>
      </c>
      <c r="I51" s="610">
        <f>H51/$H$208</f>
        <v>1.1227877656737311E-2</v>
      </c>
      <c r="J51" s="323"/>
    </row>
    <row r="52" spans="1:10">
      <c r="A52" s="388"/>
      <c r="B52" s="394"/>
      <c r="C52" s="394"/>
      <c r="D52" s="395"/>
      <c r="E52" s="394"/>
      <c r="F52" s="634"/>
      <c r="G52" s="349"/>
      <c r="H52" s="391"/>
      <c r="I52" s="392"/>
      <c r="J52" s="323"/>
    </row>
    <row r="53" spans="1:10" s="232" customFormat="1">
      <c r="A53" s="593" t="s">
        <v>11</v>
      </c>
      <c r="B53" s="594"/>
      <c r="C53" s="595"/>
      <c r="D53" s="596" t="s">
        <v>26532</v>
      </c>
      <c r="E53" s="597"/>
      <c r="F53" s="632"/>
      <c r="G53" s="598"/>
      <c r="H53" s="599"/>
      <c r="I53" s="600"/>
      <c r="J53" s="323"/>
    </row>
    <row r="54" spans="1:10" s="566" customFormat="1">
      <c r="A54" s="585" t="s">
        <v>11548</v>
      </c>
      <c r="B54" s="586"/>
      <c r="C54" s="587"/>
      <c r="D54" s="588" t="s">
        <v>26533</v>
      </c>
      <c r="E54" s="589"/>
      <c r="F54" s="633"/>
      <c r="G54" s="590"/>
      <c r="H54" s="591"/>
      <c r="I54" s="592"/>
      <c r="J54" s="565"/>
    </row>
    <row r="55" spans="1:10" ht="38.25">
      <c r="A55" s="388" t="s">
        <v>46</v>
      </c>
      <c r="B55" s="347" t="s">
        <v>4001</v>
      </c>
      <c r="C55" s="347">
        <f>60103</f>
        <v>60103</v>
      </c>
      <c r="D55" s="569" t="str">
        <f>IF(B55="IOPES",VLOOKUP(C55,'LABOR-SERVIÇOS'!A:H,5,FALSE),IF(B55="SINAPI",VLOOKUP(C55,'SINAPI-SERVIÇOS'!A:D,2,FALSE),IF(LEFT(C55,3)="ARQ",VLOOKUP(VALUE(RIGHT(C55,3)),'ARQ-COMP'!B:J,4,FALSE),IF(LEFT(C55,3)="SCI",VLOOKUP(VALUE(RIGHT(C55,3)),'GAS-COMP'!#REF!,4,FALSE),IF(LEFT(C55,3)="SCE",VLOOKUP(VALUE(RIGHT(C55,3)),'SCE-COMP'!B:J,4,FALSE),IF(LEFT(C55,3)="EST",VLOOKUP(VALUE(RIGHT(C55,3)),'EST-COMP'!B:J,4,FALSE),IF(LEFT(C55,3)="HID",VLOOKUP(VALUE(RIGHT(C55,3)),'HID-COMP'!B:J,4,FALSE),IF(LEFT(C55,3)="INC",VLOOKUP(VALUE(RIGHT(C55,3)),'INC-COMP'!B:J,4,FALSE),IF(LEFT(C55,3)="ELE",VLOOKUP(VALUE(RIGHT(C55,3)),#REF!,4,FALSE),IF(LEFT(C55,3)="CAB",VLOOKUP(VALUE(RIGHT(C55,3)),#REF!,4,FALSE),IF(LEFT(C55,3)="SEG",VLOOKUP(VALUE(RIGHT(C55,3)),'SEG-COMP'!B:J,4,FALSE),IF(LEFT(C55,3)="CLI",VLOOKUP(VALUE(RIGHT(C55,3)),'CLI-COMP'!B:J,4,FALSE),IF(LEFT(C55,4)="IMPL",VLOOKUP(VALUE(RIGHT(C55,3)),'IMPL-COMP'!B:J,4,FALSE),IF(LEFT(C55,4)="SPDA",VLOOKUP(VALUE(RIGHT(C55,3)),'SPDA-COMP'!B:J,4,FALSE),IF(LEFT(C55,4)="SDAI",VLOOKUP(VALUE(RIGHT(C55,3)),'ADM-COMP'!B:J,4,FALSE),IF(LEFT(C55,5)="IMPER",VLOOKUP(VALUE(RIGHT(C55,3)),'IMPER-COMP'!B:J,4,FALSE),""))))))))))))))))</f>
        <v>MARCO DE MADEIRA DE LEI DE 1ª (PEROBA, IPÊ, ANGELIM PEDRA OU EQUIVALENTE) COM 15X3 CM DE BATENTE, NAS DIMENSÕES DE 0.80 X 2.10 M</v>
      </c>
      <c r="E55" s="348" t="str">
        <f>IF(B55="IOPES",VLOOKUP(C55,'LABOR-SERVIÇOS'!A:H,6,FALSE),IF(B55="SINAPI",VLOOKUP(C55,'SINAPI-SERVIÇOS'!A:D,3,FALSE),IF(LEFT(C55,3)="ARQ",VLOOKUP(VALUE(RIGHT(C55,3)),'ARQ-COMP'!B:J,5,FALSE),IF(LEFT(C55,3)="SCI",VLOOKUP(VALUE(RIGHT(C55,3)),'GAS-COMP'!#REF!,5,FALSE),IF(LEFT(C55,3)="SCE",VLOOKUP(VALUE(RIGHT(C55,3)),'SCE-COMP'!B:J,5,FALSE),IF(LEFT(C55,3)="EST",VLOOKUP(VALUE(RIGHT(C55,3)),'EST-COMP'!B:J,5,FALSE),IF(LEFT(C55,3)="HID",VLOOKUP(VALUE(RIGHT(C55,3)),'HID-COMP'!B:J,5,FALSE),IF(LEFT(C55,3)="INC",VLOOKUP(VALUE(RIGHT(C55,3)),'INC-COMP'!B:J,5,FALSE),IF(LEFT(C55,3)="ELE",VLOOKUP(VALUE(RIGHT(C55,3)),#REF!,5,FALSE),IF(LEFT(C55,3)="CAB",VLOOKUP(VALUE(RIGHT(C55,3)),#REF!,5,FALSE),IF(LEFT(C55,3)="SEG",VLOOKUP(VALUE(RIGHT(C55,3)),'SEG-COMP'!B:J,5,FALSE),IF(LEFT(C55,3)="CLI",VLOOKUP(VALUE(RIGHT(C55,3)),'CLI-COMP'!B:J,5,FALSE),IF(LEFT(C55,4)="IMPL",VLOOKUP(VALUE(RIGHT(C55,3)),'IMPL-COMP'!B:J,5,FALSE),IF(LEFT(C55,4)="SPDA",VLOOKUP(VALUE(RIGHT(C55,3)),'SPDA-COMP'!B:J,5,FALSE),IF(LEFT(C55,4)="SDAI",VLOOKUP(VALUE(RIGHT(C55,3)),'ADM-COMP'!B:J,5,FALSE),IF(LEFT(C55,5)="IMPER",VLOOKUP(VALUE(RIGHT(C55,3)),'IMPER-COMP'!B:J,5,FALSE),""))))))))))))))))</f>
        <v>UND</v>
      </c>
      <c r="F55" s="634">
        <f>ROUND(VLOOKUP(A55,'MEM-LEVANT'!A:I,9,FALSE),2)</f>
        <v>3</v>
      </c>
      <c r="G55" s="349">
        <f>IF(B55="IOPES",VLOOKUP(C55,'LABOR-SERVIÇOS'!A:H,7,FALSE),IF(B55="SINAPI",VLOOKUP(C55,'SINAPI-SERVIÇOS'!A:H,8,FALSE),IF(LEFT(C55,3)="ARQ",VLOOKUP(VALUE(RIGHT(C55,3)),'ARQ-COMP'!B:J,9,FALSE),IF(LEFT(C55,3)="SCI",VLOOKUP(VALUE(RIGHT(C55,3)),'GAS-COMP'!#REF!,9,FALSE),IF(LEFT(C55,3)="SCE",VLOOKUP(VALUE(RIGHT(C55,3)),'SCE-COMP'!B:J,9,FALSE),IF(LEFT(C55,3)="EST",VLOOKUP(VALUE(RIGHT(C55,3)),'EST-COMP'!B:J,9,FALSE),IF(LEFT(C55,3)="HID",VLOOKUP(VALUE(RIGHT(C55,3)),'HID-COMP'!B:J,9,FALSE),IF(LEFT(C55,3)="INC",VLOOKUP(VALUE(RIGHT(C55,3)),'INC-COMP'!B:J,9,FALSE),IF(LEFT(C55,3)="ELE",VLOOKUP(VALUE(RIGHT(C55,3)),#REF!,9,FALSE),IF(LEFT(C55,3)="CAB",VLOOKUP(VALUE(RIGHT(C55,3)),#REF!,9,FALSE),IF(LEFT(C55,3)="SEG",VLOOKUP(VALUE(RIGHT(C55,3)),'SEG-COMP'!B:J,9,FALSE),IF(LEFT(C55,3)="CLI",VLOOKUP(VALUE(RIGHT(C55,3)),'CLI-COMP'!B:J,9,FALSE),IF(LEFT(C55,4)="IMPL",VLOOKUP(VALUE(RIGHT(C55,3)),'IMPL-COMP'!B:J,9,FALSE),IF(LEFT(C55,4)="SPDA",VLOOKUP(VALUE(RIGHT(C55,3)),'SPDA-COMP'!B:J,9,FALSE),IF(LEFT(C55,4)="SDAI",VLOOKUP(VALUE(RIGHT(C55,3)),'ADM-COMP'!B:J,9,FALSE),IF(LEFT(C55,5)="IMPER",VLOOKUP(VALUE(RIGHT(C55,3)),'IMPER-COMP'!B:J,9,FALSE),""))))))))))))))))</f>
        <v>539.94000000000005</v>
      </c>
      <c r="H55" s="349">
        <f t="shared" ref="H55" si="17">ROUND(F55*G55,2)</f>
        <v>1619.82</v>
      </c>
      <c r="I55" s="389">
        <f>H55/$H$208</f>
        <v>9.3977084309179119E-4</v>
      </c>
      <c r="J55" s="323"/>
    </row>
    <row r="56" spans="1:10" s="566" customFormat="1">
      <c r="A56" s="585" t="s">
        <v>17470</v>
      </c>
      <c r="B56" s="586"/>
      <c r="C56" s="587"/>
      <c r="D56" s="588" t="s">
        <v>26534</v>
      </c>
      <c r="E56" s="589"/>
      <c r="F56" s="633"/>
      <c r="G56" s="590"/>
      <c r="H56" s="591"/>
      <c r="I56" s="592"/>
      <c r="J56" s="565"/>
    </row>
    <row r="57" spans="1:10" ht="38.25">
      <c r="A57" s="388" t="s">
        <v>9704</v>
      </c>
      <c r="B57" s="347" t="s">
        <v>4001</v>
      </c>
      <c r="C57" s="347">
        <f>61103</f>
        <v>61103</v>
      </c>
      <c r="D57" s="569" t="str">
        <f>IF(B57="IOPES",VLOOKUP(C57,'LABOR-SERVIÇOS'!A:H,5,FALSE),IF(B57="SINAPI",VLOOKUP(C57,'SINAPI-SERVIÇOS'!A:D,2,FALSE),IF(LEFT(C57,3)="ARQ",VLOOKUP(VALUE(RIGHT(C57,3)),'ARQ-COMP'!B:J,4,FALSE),IF(LEFT(C57,3)="SCI",VLOOKUP(VALUE(RIGHT(C57,3)),'GAS-COMP'!#REF!,4,FALSE),IF(LEFT(C57,3)="SCE",VLOOKUP(VALUE(RIGHT(C57,3)),'SCE-COMP'!B:J,4,FALSE),IF(LEFT(C57,3)="EST",VLOOKUP(VALUE(RIGHT(C57,3)),'EST-COMP'!B:J,4,FALSE),IF(LEFT(C57,3)="HID",VLOOKUP(VALUE(RIGHT(C57,3)),'HID-COMP'!B:J,4,FALSE),IF(LEFT(C57,3)="INC",VLOOKUP(VALUE(RIGHT(C57,3)),'INC-COMP'!B:J,4,FALSE),IF(LEFT(C57,3)="ELE",VLOOKUP(VALUE(RIGHT(C57,3)),#REF!,4,FALSE),IF(LEFT(C57,3)="CAB",VLOOKUP(VALUE(RIGHT(C57,3)),#REF!,4,FALSE),IF(LEFT(C57,3)="SEG",VLOOKUP(VALUE(RIGHT(C57,3)),'SEG-COMP'!B:J,4,FALSE),IF(LEFT(C57,3)="CLI",VLOOKUP(VALUE(RIGHT(C57,3)),'CLI-COMP'!B:J,4,FALSE),IF(LEFT(C57,4)="IMPL",VLOOKUP(VALUE(RIGHT(C57,3)),'IMPL-COMP'!B:J,4,FALSE),IF(LEFT(C57,4)="SPDA",VLOOKUP(VALUE(RIGHT(C57,3)),'SPDA-COMP'!B:J,4,FALSE),IF(LEFT(C57,4)="SDAI",VLOOKUP(VALUE(RIGHT(C57,3)),'ADM-COMP'!B:J,4,FALSE),IF(LEFT(C57,5)="IMPER",VLOOKUP(VALUE(RIGHT(C57,3)),'IMPER-COMP'!B:J,4,FALSE),""))))))))))))))))</f>
        <v>FECHADURA COM MAÇANETA TIPO ALAVANCA E CHAVE COMUM PARA PORTA INTERNA, REF. IMAB, STAN, ALIANÇA OU EQUIVALENTE</v>
      </c>
      <c r="E57" s="348" t="str">
        <f>IF(B57="IOPES",VLOOKUP(C57,'LABOR-SERVIÇOS'!A:H,6,FALSE),IF(B57="SINAPI",VLOOKUP(C57,'SINAPI-SERVIÇOS'!A:D,3,FALSE),IF(LEFT(C57,3)="ARQ",VLOOKUP(VALUE(RIGHT(C57,3)),'ARQ-COMP'!B:J,5,FALSE),IF(LEFT(C57,3)="SCI",VLOOKUP(VALUE(RIGHT(C57,3)),'GAS-COMP'!#REF!,5,FALSE),IF(LEFT(C57,3)="SCE",VLOOKUP(VALUE(RIGHT(C57,3)),'SCE-COMP'!B:J,5,FALSE),IF(LEFT(C57,3)="EST",VLOOKUP(VALUE(RIGHT(C57,3)),'EST-COMP'!B:J,5,FALSE),IF(LEFT(C57,3)="HID",VLOOKUP(VALUE(RIGHT(C57,3)),'HID-COMP'!B:J,5,FALSE),IF(LEFT(C57,3)="INC",VLOOKUP(VALUE(RIGHT(C57,3)),'INC-COMP'!B:J,5,FALSE),IF(LEFT(C57,3)="ELE",VLOOKUP(VALUE(RIGHT(C57,3)),#REF!,5,FALSE),IF(LEFT(C57,3)="CAB",VLOOKUP(VALUE(RIGHT(C57,3)),#REF!,5,FALSE),IF(LEFT(C57,3)="SEG",VLOOKUP(VALUE(RIGHT(C57,3)),'SEG-COMP'!B:J,5,FALSE),IF(LEFT(C57,3)="CLI",VLOOKUP(VALUE(RIGHT(C57,3)),'CLI-COMP'!B:J,5,FALSE),IF(LEFT(C57,4)="IMPL",VLOOKUP(VALUE(RIGHT(C57,3)),'IMPL-COMP'!B:J,5,FALSE),IF(LEFT(C57,4)="SPDA",VLOOKUP(VALUE(RIGHT(C57,3)),'SPDA-COMP'!B:J,5,FALSE),IF(LEFT(C57,4)="SDAI",VLOOKUP(VALUE(RIGHT(C57,3)),'ADM-COMP'!B:J,5,FALSE),IF(LEFT(C57,5)="IMPER",VLOOKUP(VALUE(RIGHT(C57,3)),'IMPER-COMP'!B:J,5,FALSE),""))))))))))))))))</f>
        <v>UND</v>
      </c>
      <c r="F57" s="634">
        <f>ROUND(VLOOKUP(A57,'MEM-LEVANT'!A:I,9,FALSE),2)</f>
        <v>3</v>
      </c>
      <c r="G57" s="349">
        <f>IF(B57="IOPES",VLOOKUP(C57,'LABOR-SERVIÇOS'!A:H,7,FALSE),IF(B57="SINAPI",VLOOKUP(C57,'SINAPI-SERVIÇOS'!A:H,8,FALSE),IF(LEFT(C57,3)="ARQ",VLOOKUP(VALUE(RIGHT(C57,3)),'ARQ-COMP'!B:J,9,FALSE),IF(LEFT(C57,3)="SCI",VLOOKUP(VALUE(RIGHT(C57,3)),'GAS-COMP'!#REF!,9,FALSE),IF(LEFT(C57,3)="SCE",VLOOKUP(VALUE(RIGHT(C57,3)),'SCE-COMP'!B:J,9,FALSE),IF(LEFT(C57,3)="EST",VLOOKUP(VALUE(RIGHT(C57,3)),'EST-COMP'!B:J,9,FALSE),IF(LEFT(C57,3)="HID",VLOOKUP(VALUE(RIGHT(C57,3)),'HID-COMP'!B:J,9,FALSE),IF(LEFT(C57,3)="INC",VLOOKUP(VALUE(RIGHT(C57,3)),'INC-COMP'!B:J,9,FALSE),IF(LEFT(C57,3)="ELE",VLOOKUP(VALUE(RIGHT(C57,3)),#REF!,9,FALSE),IF(LEFT(C57,3)="CAB",VLOOKUP(VALUE(RIGHT(C57,3)),#REF!,9,FALSE),IF(LEFT(C57,3)="SEG",VLOOKUP(VALUE(RIGHT(C57,3)),'SEG-COMP'!B:J,9,FALSE),IF(LEFT(C57,3)="CLI",VLOOKUP(VALUE(RIGHT(C57,3)),'CLI-COMP'!B:J,9,FALSE),IF(LEFT(C57,4)="IMPL",VLOOKUP(VALUE(RIGHT(C57,3)),'IMPL-COMP'!B:J,9,FALSE),IF(LEFT(C57,4)="SPDA",VLOOKUP(VALUE(RIGHT(C57,3)),'SPDA-COMP'!B:J,9,FALSE),IF(LEFT(C57,4)="SDAI",VLOOKUP(VALUE(RIGHT(C57,3)),'ADM-COMP'!B:J,9,FALSE),IF(LEFT(C57,5)="IMPER",VLOOKUP(VALUE(RIGHT(C57,3)),'IMPER-COMP'!B:J,9,FALSE),""))))))))))))))))</f>
        <v>387.86</v>
      </c>
      <c r="H57" s="349">
        <f t="shared" ref="H57" si="18">ROUND(F57*G57,2)</f>
        <v>1163.58</v>
      </c>
      <c r="I57" s="389">
        <f>H57/$H$208</f>
        <v>6.7507411786787812E-4</v>
      </c>
      <c r="J57" s="323"/>
    </row>
    <row r="58" spans="1:10" s="566" customFormat="1">
      <c r="A58" s="585" t="s">
        <v>17471</v>
      </c>
      <c r="B58" s="586"/>
      <c r="C58" s="587"/>
      <c r="D58" s="588" t="s">
        <v>26536</v>
      </c>
      <c r="E58" s="589" t="str">
        <f>IF(B58="IOPES",VLOOKUP(C58,'LABOR-SERVIÇOS'!A:H,6,FALSE),IF(B58="SINAPI",VLOOKUP(C58,'SINAPI-SERVIÇOS'!A:D,3,FALSE),IF(LEFT(C58,3)="ARQ",VLOOKUP(VALUE(RIGHT(C58,3)),'ARQ-COMP'!B:J,5,FALSE),IF(LEFT(C58,3)="SCI",VLOOKUP(VALUE(RIGHT(C58,3)),'GAS-COMP'!#REF!,5,FALSE),IF(LEFT(C58,3)="SCE",VLOOKUP(VALUE(RIGHT(C58,3)),'SCE-COMP'!B:J,5,FALSE),IF(LEFT(C58,3)="EST",VLOOKUP(VALUE(RIGHT(C58,3)),'EST-COMP'!B:J,5,FALSE),IF(LEFT(C58,3)="HID",VLOOKUP(VALUE(RIGHT(C58,3)),'HID-COMP'!B:J,5,FALSE),IF(LEFT(C58,3)="INC",VLOOKUP(VALUE(RIGHT(C58,3)),'INC-COMP'!B:J,5,FALSE),IF(LEFT(C58,3)="ELE",VLOOKUP(VALUE(RIGHT(C58,3)),#REF!,5,FALSE),IF(LEFT(C58,3)="CAB",VLOOKUP(VALUE(RIGHT(C58,3)),#REF!,5,FALSE),IF(LEFT(C58,3)="SEG",VLOOKUP(VALUE(RIGHT(C58,3)),'SEG-COMP'!B:J,5,FALSE),IF(LEFT(C58,3)="CLI",VLOOKUP(VALUE(RIGHT(C58,3)),'CLI-COMP'!B:J,5,FALSE),IF(LEFT(C58,4)="IMPL",VLOOKUP(VALUE(RIGHT(C58,3)),'IMPL-COMP'!B:J,5,FALSE),IF(LEFT(C58,4)="SPDA",VLOOKUP(VALUE(RIGHT(C58,3)),'SPDA-COMP'!B:J,5,FALSE),IF(LEFT(C58,4)="SDAI",VLOOKUP(VALUE(RIGHT(C58,3)),'ADM-COMP'!B:J,5,FALSE),IF(LEFT(C58,5)="IMPER",VLOOKUP(VALUE(RIGHT(C58,3)),'IMPER-COMP'!B:J,5,FALSE),""))))))))))))))))</f>
        <v/>
      </c>
      <c r="F58" s="633"/>
      <c r="G58" s="590"/>
      <c r="H58" s="591"/>
      <c r="I58" s="592"/>
      <c r="J58" s="565"/>
    </row>
    <row r="59" spans="1:10" ht="63.75">
      <c r="A59" s="388" t="s">
        <v>17472</v>
      </c>
      <c r="B59" s="347" t="s">
        <v>4001</v>
      </c>
      <c r="C59" s="347">
        <f>61303</f>
        <v>61303</v>
      </c>
      <c r="D59" s="569" t="str">
        <f>IF(B59="IOPES",VLOOKUP(C59,'LABOR-SERVIÇOS'!A:H,5,FALSE),IF(B59="SINAPI",VLOOKUP(C59,'SINAPI-SERVIÇOS'!A:D,2,FALSE),IF(LEFT(C59,3)="ARQ",VLOOKUP(VALUE(RIGHT(C59,3)),'ARQ-COMP'!B:J,4,FALSE),IF(LEFT(C59,3)="SCI",VLOOKUP(VALUE(RIGHT(C59,3)),'GAS-COMP'!#REF!,4,FALSE),IF(LEFT(C59,3)="SCE",VLOOKUP(VALUE(RIGHT(C59,3)),'SCE-COMP'!B:J,4,FALSE),IF(LEFT(C59,3)="EST",VLOOKUP(VALUE(RIGHT(C59,3)),'EST-COMP'!B:J,4,FALSE),IF(LEFT(C59,3)="HID",VLOOKUP(VALUE(RIGHT(C59,3)),'HID-COMP'!B:J,4,FALSE),IF(LEFT(C59,3)="INC",VLOOKUP(VALUE(RIGHT(C59,3)),'INC-COMP'!B:J,4,FALSE),IF(LEFT(C59,3)="ELE",VLOOKUP(VALUE(RIGHT(C59,3)),#REF!,4,FALSE),IF(LEFT(C59,3)="CAB",VLOOKUP(VALUE(RIGHT(C59,3)),#REF!,4,FALSE),IF(LEFT(C59,3)="SEG",VLOOKUP(VALUE(RIGHT(C59,3)),'SEG-COMP'!B:J,4,FALSE),IF(LEFT(C59,3)="CLI",VLOOKUP(VALUE(RIGHT(C59,3)),'CLI-COMP'!B:J,4,FALSE),IF(LEFT(C59,4)="IMPL",VLOOKUP(VALUE(RIGHT(C59,3)),'IMPL-COMP'!B:J,4,FALSE),IF(LEFT(C59,4)="SPDA",VLOOKUP(VALUE(RIGHT(C59,3)),'SPDA-COMP'!B:J,4,FALSE),IF(LEFT(C59,4)="SDAI",VLOOKUP(VALUE(RIGHT(C59,3)),'ADM-COMP'!B:J,4,FALSE),IF(LEFT(C59,5)="IMPER",VLOOKUP(VALUE(RIGHT(C59,3)),'IMPER-COMP'!B:J,4,FALSE),""))))))))))))))))</f>
        <v>PORTA EM MADEIRA DE LEI TIPO ANGELIM PEDRA OU EQUIV.C/ENCHIMENTO EM MADEIRA 1A.QUALIDADE ESP. 30MM P/ PINTURA, INCLUSIVE ALIZARES, DOBRADIÇAS E FECHADURA EXTERNA EM LATÃO CROMADO LAFONTE OU EQUIV., EXCLUSIVE MARCO, NAS DIM.: 0.80 X 2.10 M</v>
      </c>
      <c r="E59" s="348" t="str">
        <f>IF(B59="IOPES",VLOOKUP(C59,'LABOR-SERVIÇOS'!A:H,6,FALSE),IF(B59="SINAPI",VLOOKUP(C59,'SINAPI-SERVIÇOS'!A:D,3,FALSE),IF(LEFT(C59,3)="ARQ",VLOOKUP(VALUE(RIGHT(C59,3)),'ARQ-COMP'!B:J,5,FALSE),IF(LEFT(C59,3)="SCI",VLOOKUP(VALUE(RIGHT(C59,3)),'GAS-COMP'!#REF!,5,FALSE),IF(LEFT(C59,3)="SCE",VLOOKUP(VALUE(RIGHT(C59,3)),'SCE-COMP'!B:J,5,FALSE),IF(LEFT(C59,3)="EST",VLOOKUP(VALUE(RIGHT(C59,3)),'EST-COMP'!B:J,5,FALSE),IF(LEFT(C59,3)="HID",VLOOKUP(VALUE(RIGHT(C59,3)),'HID-COMP'!B:J,5,FALSE),IF(LEFT(C59,3)="INC",VLOOKUP(VALUE(RIGHT(C59,3)),'INC-COMP'!B:J,5,FALSE),IF(LEFT(C59,3)="ELE",VLOOKUP(VALUE(RIGHT(C59,3)),#REF!,5,FALSE),IF(LEFT(C59,3)="CAB",VLOOKUP(VALUE(RIGHT(C59,3)),#REF!,5,FALSE),IF(LEFT(C59,3)="SEG",VLOOKUP(VALUE(RIGHT(C59,3)),'SEG-COMP'!B:J,5,FALSE),IF(LEFT(C59,3)="CLI",VLOOKUP(VALUE(RIGHT(C59,3)),'CLI-COMP'!B:J,5,FALSE),IF(LEFT(C59,4)="IMPL",VLOOKUP(VALUE(RIGHT(C59,3)),'IMPL-COMP'!B:J,5,FALSE),IF(LEFT(C59,4)="SPDA",VLOOKUP(VALUE(RIGHT(C59,3)),'SPDA-COMP'!B:J,5,FALSE),IF(LEFT(C59,4)="SDAI",VLOOKUP(VALUE(RIGHT(C59,3)),'ADM-COMP'!B:J,5,FALSE),IF(LEFT(C59,5)="IMPER",VLOOKUP(VALUE(RIGHT(C59,3)),'IMPER-COMP'!B:J,5,FALSE),""))))))))))))))))</f>
        <v>UND</v>
      </c>
      <c r="F59" s="634">
        <f>ROUND(VLOOKUP(A59,'MEM-LEVANT'!A:I,9,FALSE),2)</f>
        <v>3</v>
      </c>
      <c r="G59" s="349">
        <f>IF(B59="IOPES",VLOOKUP(C59,'LABOR-SERVIÇOS'!A:H,7,FALSE),IF(B59="SINAPI",VLOOKUP(C59,'SINAPI-SERVIÇOS'!A:H,8,FALSE),IF(LEFT(C59,3)="ARQ",VLOOKUP(VALUE(RIGHT(C59,3)),'ARQ-COMP'!B:J,9,FALSE),IF(LEFT(C59,3)="SCI",VLOOKUP(VALUE(RIGHT(C59,3)),'GAS-COMP'!#REF!,9,FALSE),IF(LEFT(C59,3)="SCE",VLOOKUP(VALUE(RIGHT(C59,3)),'SCE-COMP'!B:J,9,FALSE),IF(LEFT(C59,3)="EST",VLOOKUP(VALUE(RIGHT(C59,3)),'EST-COMP'!B:J,9,FALSE),IF(LEFT(C59,3)="HID",VLOOKUP(VALUE(RIGHT(C59,3)),'HID-COMP'!B:J,9,FALSE),IF(LEFT(C59,3)="INC",VLOOKUP(VALUE(RIGHT(C59,3)),'INC-COMP'!B:J,9,FALSE),IF(LEFT(C59,3)="ELE",VLOOKUP(VALUE(RIGHT(C59,3)),#REF!,9,FALSE),IF(LEFT(C59,3)="CAB",VLOOKUP(VALUE(RIGHT(C59,3)),#REF!,9,FALSE),IF(LEFT(C59,3)="SEG",VLOOKUP(VALUE(RIGHT(C59,3)),'SEG-COMP'!B:J,9,FALSE),IF(LEFT(C59,3)="CLI",VLOOKUP(VALUE(RIGHT(C59,3)),'CLI-COMP'!B:J,9,FALSE),IF(LEFT(C59,4)="IMPL",VLOOKUP(VALUE(RIGHT(C59,3)),'IMPL-COMP'!B:J,9,FALSE),IF(LEFT(C59,4)="SPDA",VLOOKUP(VALUE(RIGHT(C59,3)),'SPDA-COMP'!B:J,9,FALSE),IF(LEFT(C59,4)="SDAI",VLOOKUP(VALUE(RIGHT(C59,3)),'ADM-COMP'!B:J,9,FALSE),IF(LEFT(C59,5)="IMPER",VLOOKUP(VALUE(RIGHT(C59,3)),'IMPER-COMP'!B:J,9,FALSE),""))))))))))))))))</f>
        <v>1444.06</v>
      </c>
      <c r="H59" s="349">
        <f t="shared" ref="H59" si="19">ROUND(F59*G59,2)</f>
        <v>4332.18</v>
      </c>
      <c r="I59" s="389">
        <f>H59/$H$208</f>
        <v>2.5134005327909249E-3</v>
      </c>
      <c r="J59" s="323"/>
    </row>
    <row r="60" spans="1:10" s="353" customFormat="1">
      <c r="A60" s="605"/>
      <c r="B60" s="601"/>
      <c r="C60" s="601"/>
      <c r="D60" s="606" t="s">
        <v>18079</v>
      </c>
      <c r="E60" s="607"/>
      <c r="F60" s="635"/>
      <c r="G60" s="608"/>
      <c r="H60" s="609">
        <f>SUM(H55:H59)</f>
        <v>7115.58</v>
      </c>
      <c r="I60" s="610">
        <f>H60/$H$208</f>
        <v>4.1282454937505942E-3</v>
      </c>
      <c r="J60" s="323"/>
    </row>
    <row r="61" spans="1:10" ht="15" customHeight="1">
      <c r="A61" s="388"/>
      <c r="B61" s="347"/>
      <c r="C61" s="347"/>
      <c r="D61" s="390"/>
      <c r="E61" s="348"/>
      <c r="F61" s="634"/>
      <c r="G61" s="349"/>
      <c r="H61" s="391"/>
      <c r="I61" s="392"/>
      <c r="J61" s="323"/>
    </row>
    <row r="62" spans="1:10" s="232" customFormat="1">
      <c r="A62" s="593" t="s">
        <v>12</v>
      </c>
      <c r="B62" s="594"/>
      <c r="C62" s="595"/>
      <c r="D62" s="596" t="s">
        <v>61</v>
      </c>
      <c r="E62" s="597"/>
      <c r="F62" s="632"/>
      <c r="G62" s="598"/>
      <c r="H62" s="599"/>
      <c r="I62" s="600"/>
      <c r="J62" s="323"/>
    </row>
    <row r="63" spans="1:10" s="566" customFormat="1">
      <c r="A63" s="585" t="s">
        <v>9684</v>
      </c>
      <c r="B63" s="586"/>
      <c r="C63" s="587"/>
      <c r="D63" s="588" t="s">
        <v>26538</v>
      </c>
      <c r="E63" s="589"/>
      <c r="F63" s="633"/>
      <c r="G63" s="590"/>
      <c r="H63" s="591"/>
      <c r="I63" s="592"/>
      <c r="J63" s="565"/>
    </row>
    <row r="64" spans="1:10" ht="25.5">
      <c r="A64" s="388" t="s">
        <v>3994</v>
      </c>
      <c r="B64" s="347" t="s">
        <v>4001</v>
      </c>
      <c r="C64" s="347">
        <f>'LABOR-SERVIÇOS'!A284</f>
        <v>71104</v>
      </c>
      <c r="D64" s="569" t="str">
        <f>IF(B64="IOPES",VLOOKUP(C64,'LABOR-SERVIÇOS'!A:H,5,FALSE),IF(B64="SINAPI",VLOOKUP(C64,'SINAPI-SERVIÇOS'!A:D,2,FALSE),IF(LEFT(C64,3)="ARQ",VLOOKUP(VALUE(RIGHT(C64,3)),'ARQ-COMP'!B:J,4,FALSE),IF(LEFT(C64,3)="SCI",VLOOKUP(VALUE(RIGHT(C64,3)),'GAS-COMP'!#REF!,4,FALSE),IF(LEFT(C64,3)="SCE",VLOOKUP(VALUE(RIGHT(C64,3)),'SCE-COMP'!B:J,4,FALSE),IF(LEFT(C64,3)="EST",VLOOKUP(VALUE(RIGHT(C64,3)),'EST-COMP'!B:J,4,FALSE),IF(LEFT(C64,3)="HID",VLOOKUP(VALUE(RIGHT(C64,3)),'HID-COMP'!B:J,4,FALSE),IF(LEFT(C64,3)="INC",VLOOKUP(VALUE(RIGHT(C64,3)),'INC-COMP'!B:J,4,FALSE),IF(LEFT(C64,3)="ELE",VLOOKUP(VALUE(RIGHT(C64,3)),#REF!,4,FALSE),IF(LEFT(C64,3)="CAB",VLOOKUP(VALUE(RIGHT(C64,3)),#REF!,4,FALSE),IF(LEFT(C64,3)="SEG",VLOOKUP(VALUE(RIGHT(C64,3)),'SEG-COMP'!B:J,4,FALSE),IF(LEFT(C64,3)="CLI",VLOOKUP(VALUE(RIGHT(C64,3)),'CLI-COMP'!B:J,4,FALSE),IF(LEFT(C64,4)="IMPL",VLOOKUP(VALUE(RIGHT(C64,3)),'IMPL-COMP'!B:J,4,FALSE),IF(LEFT(C64,4)="SPDA",VLOOKUP(VALUE(RIGHT(C64,3)),'SPDA-COMP'!B:J,4,FALSE),IF(LEFT(C64,4)="SDAI",VLOOKUP(VALUE(RIGHT(C64,3)),'ADM-COMP'!B:J,4,FALSE),IF(LEFT(C64,5)="IMPER",VLOOKUP(VALUE(RIGHT(C64,3)),'IMPER-COMP'!B:J,4,FALSE),""))))))))))))))))</f>
        <v>PORTÃO DE FERRO DE ABRIR EM BARRA CHATA, INCLUSIVE CHUMBAMENTO</v>
      </c>
      <c r="E64" s="348" t="str">
        <f>IF(B64="IOPES",VLOOKUP(C64,'LABOR-SERVIÇOS'!A:H,6,FALSE),IF(B64="SINAPI",VLOOKUP(C64,'SINAPI-SERVIÇOS'!A:D,3,FALSE),IF(LEFT(C64,3)="ARQ",VLOOKUP(VALUE(RIGHT(C64,3)),'ARQ-COMP'!B:J,5,FALSE),IF(LEFT(C64,3)="SCI",VLOOKUP(VALUE(RIGHT(C64,3)),'GAS-COMP'!#REF!,5,FALSE),IF(LEFT(C64,3)="SCE",VLOOKUP(VALUE(RIGHT(C64,3)),'SCE-COMP'!B:J,5,FALSE),IF(LEFT(C64,3)="EST",VLOOKUP(VALUE(RIGHT(C64,3)),'EST-COMP'!B:J,5,FALSE),IF(LEFT(C64,3)="HID",VLOOKUP(VALUE(RIGHT(C64,3)),'HID-COMP'!B:J,5,FALSE),IF(LEFT(C64,3)="INC",VLOOKUP(VALUE(RIGHT(C64,3)),'INC-COMP'!B:J,5,FALSE),IF(LEFT(C64,3)="ELE",VLOOKUP(VALUE(RIGHT(C64,3)),#REF!,5,FALSE),IF(LEFT(C64,3)="CAB",VLOOKUP(VALUE(RIGHT(C64,3)),#REF!,5,FALSE),IF(LEFT(C64,3)="SEG",VLOOKUP(VALUE(RIGHT(C64,3)),'SEG-COMP'!B:J,5,FALSE),IF(LEFT(C64,3)="CLI",VLOOKUP(VALUE(RIGHT(C64,3)),'CLI-COMP'!B:J,5,FALSE),IF(LEFT(C64,4)="IMPL",VLOOKUP(VALUE(RIGHT(C64,3)),'IMPL-COMP'!B:J,5,FALSE),IF(LEFT(C64,4)="SPDA",VLOOKUP(VALUE(RIGHT(C64,3)),'SPDA-COMP'!B:J,5,FALSE),IF(LEFT(C64,4)="SDAI",VLOOKUP(VALUE(RIGHT(C64,3)),'ADM-COMP'!B:J,5,FALSE),IF(LEFT(C64,5)="IMPER",VLOOKUP(VALUE(RIGHT(C64,3)),'IMPER-COMP'!B:J,5,FALSE),""))))))))))))))))</f>
        <v>M2</v>
      </c>
      <c r="F64" s="642">
        <f>ROUND(VLOOKUP(A64,'MEM-LEVANT'!A:I,9,FALSE),2)</f>
        <v>6.6</v>
      </c>
      <c r="G64" s="349">
        <f>IF(B64="IOPES",VLOOKUP(C64,'LABOR-SERVIÇOS'!A:H,7,FALSE),IF(B64="SINAPI",VLOOKUP(C64,'SINAPI-SERVIÇOS'!A:H,8,FALSE),IF(LEFT(C64,3)="ARQ",VLOOKUP(VALUE(RIGHT(C64,3)),'ARQ-COMP'!B:J,9,FALSE),IF(LEFT(C64,3)="SCI",VLOOKUP(VALUE(RIGHT(C64,3)),'GAS-COMP'!#REF!,9,FALSE),IF(LEFT(C64,3)="SCE",VLOOKUP(VALUE(RIGHT(C64,3)),'SCE-COMP'!B:J,9,FALSE),IF(LEFT(C64,3)="EST",VLOOKUP(VALUE(RIGHT(C64,3)),'EST-COMP'!B:J,9,FALSE),IF(LEFT(C64,3)="HID",VLOOKUP(VALUE(RIGHT(C64,3)),'HID-COMP'!B:J,9,FALSE),IF(LEFT(C64,3)="INC",VLOOKUP(VALUE(RIGHT(C64,3)),'INC-COMP'!B:J,9,FALSE),IF(LEFT(C64,3)="ELE",VLOOKUP(VALUE(RIGHT(C64,3)),#REF!,9,FALSE),IF(LEFT(C64,3)="CAB",VLOOKUP(VALUE(RIGHT(C64,3)),#REF!,9,FALSE),IF(LEFT(C64,3)="SEG",VLOOKUP(VALUE(RIGHT(C64,3)),'SEG-COMP'!B:J,9,FALSE),IF(LEFT(C64,3)="CLI",VLOOKUP(VALUE(RIGHT(C64,3)),'CLI-COMP'!B:J,9,FALSE),IF(LEFT(C64,4)="IMPL",VLOOKUP(VALUE(RIGHT(C64,3)),'IMPL-COMP'!B:J,9,FALSE),IF(LEFT(C64,4)="SPDA",VLOOKUP(VALUE(RIGHT(C64,3)),'SPDA-COMP'!B:J,9,FALSE),IF(LEFT(C64,4)="SDAI",VLOOKUP(VALUE(RIGHT(C64,3)),'ADM-COMP'!B:J,9,FALSE),IF(LEFT(C64,5)="IMPER",VLOOKUP(VALUE(RIGHT(C64,3)),'IMPER-COMP'!B:J,9,FALSE),""))))))))))))))))</f>
        <v>801.01</v>
      </c>
      <c r="H64" s="349">
        <f t="shared" ref="H64" si="20">ROUND(F64*G64,2)</f>
        <v>5286.67</v>
      </c>
      <c r="I64" s="389">
        <f>H64/$H$208</f>
        <v>3.06716692166295E-3</v>
      </c>
      <c r="J64" s="323"/>
    </row>
    <row r="65" spans="1:10" ht="25.5">
      <c r="A65" s="388" t="s">
        <v>26568</v>
      </c>
      <c r="B65" s="347" t="s">
        <v>4001</v>
      </c>
      <c r="C65" s="347">
        <f>'LABOR-SERVIÇOS'!A286</f>
        <v>71106</v>
      </c>
      <c r="D65" s="569" t="str">
        <f>IF(B65="IOPES",VLOOKUP(C65,'LABOR-SERVIÇOS'!A:H,5,FALSE),IF(B65="SINAPI",VLOOKUP(C65,'SINAPI-SERVIÇOS'!A:D,2,FALSE),IF(LEFT(C65,3)="ARQ",VLOOKUP(VALUE(RIGHT(C65,3)),'ARQ-COMP'!B:J,4,FALSE),IF(LEFT(C65,3)="SCI",VLOOKUP(VALUE(RIGHT(C65,3)),'GAS-COMP'!#REF!,4,FALSE),IF(LEFT(C65,3)="SCE",VLOOKUP(VALUE(RIGHT(C65,3)),'SCE-COMP'!B:J,4,FALSE),IF(LEFT(C65,3)="EST",VLOOKUP(VALUE(RIGHT(C65,3)),'EST-COMP'!B:J,4,FALSE),IF(LEFT(C65,3)="HID",VLOOKUP(VALUE(RIGHT(C65,3)),'HID-COMP'!B:J,4,FALSE),IF(LEFT(C65,3)="INC",VLOOKUP(VALUE(RIGHT(C65,3)),'INC-COMP'!B:J,4,FALSE),IF(LEFT(C65,3)="ELE",VLOOKUP(VALUE(RIGHT(C65,3)),#REF!,4,FALSE),IF(LEFT(C65,3)="CAB",VLOOKUP(VALUE(RIGHT(C65,3)),#REF!,4,FALSE),IF(LEFT(C65,3)="SEG",VLOOKUP(VALUE(RIGHT(C65,3)),'SEG-COMP'!B:J,4,FALSE),IF(LEFT(C65,3)="CLI",VLOOKUP(VALUE(RIGHT(C65,3)),'CLI-COMP'!B:J,4,FALSE),IF(LEFT(C65,4)="IMPL",VLOOKUP(VALUE(RIGHT(C65,3)),'IMPL-COMP'!B:J,4,FALSE),IF(LEFT(C65,4)="SPDA",VLOOKUP(VALUE(RIGHT(C65,3)),'SPDA-COMP'!B:J,4,FALSE),IF(LEFT(C65,4)="SDAI",VLOOKUP(VALUE(RIGHT(C65,3)),'ADM-COMP'!B:J,4,FALSE),IF(LEFT(C65,5)="IMPER",VLOOKUP(VALUE(RIGHT(C65,3)),'IMPER-COMP'!B:J,4,FALSE),""))))))))))))))))</f>
        <v>PORTÃO DE FERRO DE CORRER EM BARRA CHATA, INCLUSIVE CHUMBAMENTO</v>
      </c>
      <c r="E65" s="348" t="str">
        <f>IF(B65="IOPES",VLOOKUP(C65,'LABOR-SERVIÇOS'!A:H,6,FALSE),IF(B65="SINAPI",VLOOKUP(C65,'SINAPI-SERVIÇOS'!A:D,3,FALSE),IF(LEFT(C65,3)="ARQ",VLOOKUP(VALUE(RIGHT(C65,3)),'ARQ-COMP'!B:J,5,FALSE),IF(LEFT(C65,3)="SCI",VLOOKUP(VALUE(RIGHT(C65,3)),'GAS-COMP'!#REF!,5,FALSE),IF(LEFT(C65,3)="SCE",VLOOKUP(VALUE(RIGHT(C65,3)),'SCE-COMP'!B:J,5,FALSE),IF(LEFT(C65,3)="EST",VLOOKUP(VALUE(RIGHT(C65,3)),'EST-COMP'!B:J,5,FALSE),IF(LEFT(C65,3)="HID",VLOOKUP(VALUE(RIGHT(C65,3)),'HID-COMP'!B:J,5,FALSE),IF(LEFT(C65,3)="INC",VLOOKUP(VALUE(RIGHT(C65,3)),'INC-COMP'!B:J,5,FALSE),IF(LEFT(C65,3)="ELE",VLOOKUP(VALUE(RIGHT(C65,3)),#REF!,5,FALSE),IF(LEFT(C65,3)="CAB",VLOOKUP(VALUE(RIGHT(C65,3)),#REF!,5,FALSE),IF(LEFT(C65,3)="SEG",VLOOKUP(VALUE(RIGHT(C65,3)),'SEG-COMP'!B:J,5,FALSE),IF(LEFT(C65,3)="CLI",VLOOKUP(VALUE(RIGHT(C65,3)),'CLI-COMP'!B:J,5,FALSE),IF(LEFT(C65,4)="IMPL",VLOOKUP(VALUE(RIGHT(C65,3)),'IMPL-COMP'!B:J,5,FALSE),IF(LEFT(C65,4)="SPDA",VLOOKUP(VALUE(RIGHT(C65,3)),'SPDA-COMP'!B:J,5,FALSE),IF(LEFT(C65,4)="SDAI",VLOOKUP(VALUE(RIGHT(C65,3)),'ADM-COMP'!B:J,5,FALSE),IF(LEFT(C65,5)="IMPER",VLOOKUP(VALUE(RIGHT(C65,3)),'IMPER-COMP'!B:J,5,FALSE),""))))))))))))))))</f>
        <v>M2</v>
      </c>
      <c r="F65" s="642">
        <f>ROUND(VLOOKUP(A65,'MEM-LEVANT'!A:I,9,FALSE),2)</f>
        <v>13.79</v>
      </c>
      <c r="G65" s="349">
        <f>IF(B65="IOPES",VLOOKUP(C65,'LABOR-SERVIÇOS'!A:H,7,FALSE),IF(B65="SINAPI",VLOOKUP(C65,'SINAPI-SERVIÇOS'!A:H,8,FALSE),IF(LEFT(C65,3)="ARQ",VLOOKUP(VALUE(RIGHT(C65,3)),'ARQ-COMP'!B:J,9,FALSE),IF(LEFT(C65,3)="SCI",VLOOKUP(VALUE(RIGHT(C65,3)),'GAS-COMP'!#REF!,9,FALSE),IF(LEFT(C65,3)="SCE",VLOOKUP(VALUE(RIGHT(C65,3)),'SCE-COMP'!B:J,9,FALSE),IF(LEFT(C65,3)="EST",VLOOKUP(VALUE(RIGHT(C65,3)),'EST-COMP'!B:J,9,FALSE),IF(LEFT(C65,3)="HID",VLOOKUP(VALUE(RIGHT(C65,3)),'HID-COMP'!B:J,9,FALSE),IF(LEFT(C65,3)="INC",VLOOKUP(VALUE(RIGHT(C65,3)),'INC-COMP'!B:J,9,FALSE),IF(LEFT(C65,3)="ELE",VLOOKUP(VALUE(RIGHT(C65,3)),#REF!,9,FALSE),IF(LEFT(C65,3)="CAB",VLOOKUP(VALUE(RIGHT(C65,3)),#REF!,9,FALSE),IF(LEFT(C65,3)="SEG",VLOOKUP(VALUE(RIGHT(C65,3)),'SEG-COMP'!B:J,9,FALSE),IF(LEFT(C65,3)="CLI",VLOOKUP(VALUE(RIGHT(C65,3)),'CLI-COMP'!B:J,9,FALSE),IF(LEFT(C65,4)="IMPL",VLOOKUP(VALUE(RIGHT(C65,3)),'IMPL-COMP'!B:J,9,FALSE),IF(LEFT(C65,4)="SPDA",VLOOKUP(VALUE(RIGHT(C65,3)),'SPDA-COMP'!B:J,9,FALSE),IF(LEFT(C65,4)="SDAI",VLOOKUP(VALUE(RIGHT(C65,3)),'ADM-COMP'!B:J,9,FALSE),IF(LEFT(C65,5)="IMPER",VLOOKUP(VALUE(RIGHT(C65,3)),'IMPER-COMP'!B:J,9,FALSE),""))))))))))))))))</f>
        <v>968.54</v>
      </c>
      <c r="H65" s="349">
        <f t="shared" ref="H65" si="21">ROUND(F65*G65,2)</f>
        <v>13356.17</v>
      </c>
      <c r="I65" s="389">
        <f>H65/$H$208</f>
        <v>7.7488481074300163E-3</v>
      </c>
      <c r="J65" s="323"/>
    </row>
    <row r="66" spans="1:10" s="232" customFormat="1">
      <c r="A66" s="585" t="s">
        <v>11549</v>
      </c>
      <c r="B66" s="586"/>
      <c r="C66" s="587"/>
      <c r="D66" s="588" t="s">
        <v>61</v>
      </c>
      <c r="E66" s="589"/>
      <c r="F66" s="633"/>
      <c r="G66" s="590"/>
      <c r="H66" s="591"/>
      <c r="I66" s="592"/>
      <c r="J66" s="323"/>
    </row>
    <row r="67" spans="1:10" ht="51">
      <c r="A67" s="388" t="s">
        <v>18139</v>
      </c>
      <c r="B67" s="347" t="s">
        <v>4001</v>
      </c>
      <c r="C67" s="347">
        <f>71701</f>
        <v>71701</v>
      </c>
      <c r="D67" s="569" t="str">
        <f>IF(B67="IOPES",VLOOKUP(C67,'LABOR-SERVIÇOS'!A:H,5,FALSE),IF(B67="SINAPI",VLOOKUP(C67,'SINAPI-SERVIÇOS'!A:D,2,FALSE),IF(LEFT(C67,3)="ARQ",VLOOKUP(VALUE(RIGHT(C67,3)),'ARQ-COMP'!B:J,4,FALSE),IF(LEFT(C67,3)="SCI",VLOOKUP(VALUE(RIGHT(C67,3)),'GAS-COMP'!#REF!,4,FALSE),IF(LEFT(C67,3)="SCE",VLOOKUP(VALUE(RIGHT(C67,3)),'SCE-COMP'!B:J,4,FALSE),IF(LEFT(C67,3)="EST",VLOOKUP(VALUE(RIGHT(C67,3)),'EST-COMP'!B:J,4,FALSE),IF(LEFT(C67,3)="HID",VLOOKUP(VALUE(RIGHT(C67,3)),'HID-COMP'!B:J,4,FALSE),IF(LEFT(C67,3)="INC",VLOOKUP(VALUE(RIGHT(C67,3)),'INC-COMP'!B:J,4,FALSE),IF(LEFT(C67,3)="ELE",VLOOKUP(VALUE(RIGHT(C67,3)),#REF!,4,FALSE),IF(LEFT(C67,3)="CAB",VLOOKUP(VALUE(RIGHT(C67,3)),#REF!,4,FALSE),IF(LEFT(C67,3)="SEG",VLOOKUP(VALUE(RIGHT(C67,3)),'SEG-COMP'!B:J,4,FALSE),IF(LEFT(C67,3)="CLI",VLOOKUP(VALUE(RIGHT(C67,3)),'CLI-COMP'!B:J,4,FALSE),IF(LEFT(C67,4)="IMPL",VLOOKUP(VALUE(RIGHT(C67,3)),'IMPL-COMP'!B:J,4,FALSE),IF(LEFT(C67,4)="SPDA",VLOOKUP(VALUE(RIGHT(C67,3)),'SPDA-COMP'!B:J,4,FALSE),IF(LEFT(C67,4)="SDAI",VLOOKUP(VALUE(RIGHT(C67,3)),'ADM-COMP'!B:J,4,FALSE),IF(LEFT(C67,5)="IMPER",VLOOKUP(VALUE(RIGHT(C67,3)),'IMPER-COMP'!B:J,4,FALSE),""))))))))))))))))</f>
        <v>JANELA DE CORRER PARA VIDRO EM ALUMÍNIO ANODIZADO COR NATURAL, LINHA 25, COMPLETA, INCL. PUXADOR COM TRANCA, ALIZAR, CAIXILHO E CONTRAMARCO, EXCLUSIVE VIDRO</v>
      </c>
      <c r="E67" s="348" t="str">
        <f>IF(B67="IOPES",VLOOKUP(C67,'LABOR-SERVIÇOS'!A:H,6,FALSE),IF(B67="SINAPI",VLOOKUP(C67,'SINAPI-SERVIÇOS'!A:D,3,FALSE),IF(LEFT(C67,3)="ARQ",VLOOKUP(VALUE(RIGHT(C67,3)),'ARQ-COMP'!B:J,5,FALSE),IF(LEFT(C67,3)="SCI",VLOOKUP(VALUE(RIGHT(C67,3)),'GAS-COMP'!#REF!,5,FALSE),IF(LEFT(C67,3)="SCE",VLOOKUP(VALUE(RIGHT(C67,3)),'SCE-COMP'!B:J,5,FALSE),IF(LEFT(C67,3)="EST",VLOOKUP(VALUE(RIGHT(C67,3)),'EST-COMP'!B:J,5,FALSE),IF(LEFT(C67,3)="HID",VLOOKUP(VALUE(RIGHT(C67,3)),'HID-COMP'!B:J,5,FALSE),IF(LEFT(C67,3)="INC",VLOOKUP(VALUE(RIGHT(C67,3)),'INC-COMP'!B:J,5,FALSE),IF(LEFT(C67,3)="ELE",VLOOKUP(VALUE(RIGHT(C67,3)),#REF!,5,FALSE),IF(LEFT(C67,3)="CAB",VLOOKUP(VALUE(RIGHT(C67,3)),#REF!,5,FALSE),IF(LEFT(C67,3)="SEG",VLOOKUP(VALUE(RIGHT(C67,3)),'SEG-COMP'!B:J,5,FALSE),IF(LEFT(C67,3)="CLI",VLOOKUP(VALUE(RIGHT(C67,3)),'CLI-COMP'!B:J,5,FALSE),IF(LEFT(C67,4)="IMPL",VLOOKUP(VALUE(RIGHT(C67,3)),'IMPL-COMP'!B:J,5,FALSE),IF(LEFT(C67,4)="SPDA",VLOOKUP(VALUE(RIGHT(C67,3)),'SPDA-COMP'!B:J,5,FALSE),IF(LEFT(C67,4)="SDAI",VLOOKUP(VALUE(RIGHT(C67,3)),'ADM-COMP'!B:J,5,FALSE),IF(LEFT(C67,5)="IMPER",VLOOKUP(VALUE(RIGHT(C67,3)),'IMPER-COMP'!B:J,5,FALSE),""))))))))))))))))</f>
        <v>M2</v>
      </c>
      <c r="F67" s="634">
        <f>ROUND(VLOOKUP(A67,'MEM-LEVANT'!A:I,9,FALSE),2)</f>
        <v>14.6</v>
      </c>
      <c r="G67" s="349">
        <f>IF(B67="IOPES",VLOOKUP(C67,'LABOR-SERVIÇOS'!A:H,7,FALSE),IF(B67="SINAPI",VLOOKUP(C67,'SINAPI-SERVIÇOS'!A:H,8,FALSE),IF(LEFT(C67,3)="ARQ",VLOOKUP(VALUE(RIGHT(C67,3)),'ARQ-COMP'!B:J,9,FALSE),IF(LEFT(C67,3)="SCI",VLOOKUP(VALUE(RIGHT(C67,3)),'GAS-COMP'!#REF!,9,FALSE),IF(LEFT(C67,3)="SCE",VLOOKUP(VALUE(RIGHT(C67,3)),'SCE-COMP'!B:J,9,FALSE),IF(LEFT(C67,3)="EST",VLOOKUP(VALUE(RIGHT(C67,3)),'EST-COMP'!B:J,9,FALSE),IF(LEFT(C67,3)="HID",VLOOKUP(VALUE(RIGHT(C67,3)),'HID-COMP'!B:J,9,FALSE),IF(LEFT(C67,3)="INC",VLOOKUP(VALUE(RIGHT(C67,3)),'INC-COMP'!B:J,9,FALSE),IF(LEFT(C67,3)="ELE",VLOOKUP(VALUE(RIGHT(C67,3)),#REF!,9,FALSE),IF(LEFT(C67,3)="CAB",VLOOKUP(VALUE(RIGHT(C67,3)),#REF!,9,FALSE),IF(LEFT(C67,3)="SEG",VLOOKUP(VALUE(RIGHT(C67,3)),'SEG-COMP'!B:J,9,FALSE),IF(LEFT(C67,3)="CLI",VLOOKUP(VALUE(RIGHT(C67,3)),'CLI-COMP'!B:J,9,FALSE),IF(LEFT(C67,4)="IMPL",VLOOKUP(VALUE(RIGHT(C67,3)),'IMPL-COMP'!B:J,9,FALSE),IF(LEFT(C67,4)="SPDA",VLOOKUP(VALUE(RIGHT(C67,3)),'SPDA-COMP'!B:J,9,FALSE),IF(LEFT(C67,4)="SDAI",VLOOKUP(VALUE(RIGHT(C67,3)),'ADM-COMP'!B:J,9,FALSE),IF(LEFT(C67,5)="IMPER",VLOOKUP(VALUE(RIGHT(C67,3)),'IMPER-COMP'!B:J,9,FALSE),""))))))))))))))))</f>
        <v>691.41</v>
      </c>
      <c r="H67" s="349">
        <f t="shared" ref="H67" si="22">ROUND(F67*G67,2)</f>
        <v>10094.59</v>
      </c>
      <c r="I67" s="389">
        <f>H67/$H$208</f>
        <v>5.8565774931572424E-3</v>
      </c>
      <c r="J67" s="323"/>
    </row>
    <row r="68" spans="1:10" ht="51">
      <c r="A68" s="388" t="s">
        <v>26539</v>
      </c>
      <c r="B68" s="347" t="s">
        <v>4001</v>
      </c>
      <c r="C68" s="347">
        <f>71703</f>
        <v>71703</v>
      </c>
      <c r="D68" s="569" t="str">
        <f>IF(B68="IOPES",VLOOKUP(C68,'LABOR-SERVIÇOS'!A:H,5,FALSE),IF(B68="SINAPI",VLOOKUP(C68,'SINAPI-SERVIÇOS'!A:D,2,FALSE),IF(LEFT(C68,3)="ARQ",VLOOKUP(VALUE(RIGHT(C68,3)),'ARQ-COMP'!B:J,4,FALSE),IF(LEFT(C68,3)="SCI",VLOOKUP(VALUE(RIGHT(C68,3)),'GAS-COMP'!#REF!,4,FALSE),IF(LEFT(C68,3)="SCE",VLOOKUP(VALUE(RIGHT(C68,3)),'SCE-COMP'!B:J,4,FALSE),IF(LEFT(C68,3)="EST",VLOOKUP(VALUE(RIGHT(C68,3)),'EST-COMP'!B:J,4,FALSE),IF(LEFT(C68,3)="HID",VLOOKUP(VALUE(RIGHT(C68,3)),'HID-COMP'!B:J,4,FALSE),IF(LEFT(C68,3)="INC",VLOOKUP(VALUE(RIGHT(C68,3)),'INC-COMP'!B:J,4,FALSE),IF(LEFT(C68,3)="ELE",VLOOKUP(VALUE(RIGHT(C68,3)),#REF!,4,FALSE),IF(LEFT(C68,3)="CAB",VLOOKUP(VALUE(RIGHT(C68,3)),#REF!,4,FALSE),IF(LEFT(C68,3)="SEG",VLOOKUP(VALUE(RIGHT(C68,3)),'SEG-COMP'!B:J,4,FALSE),IF(LEFT(C68,3)="CLI",VLOOKUP(VALUE(RIGHT(C68,3)),'CLI-COMP'!B:J,4,FALSE),IF(LEFT(C68,4)="IMPL",VLOOKUP(VALUE(RIGHT(C68,3)),'IMPL-COMP'!B:J,4,FALSE),IF(LEFT(C68,4)="SPDA",VLOOKUP(VALUE(RIGHT(C68,3)),'SPDA-COMP'!B:J,4,FALSE),IF(LEFT(C68,4)="SDAI",VLOOKUP(VALUE(RIGHT(C68,3)),'ADM-COMP'!B:J,4,FALSE),IF(LEFT(C68,5)="IMPER",VLOOKUP(VALUE(RIGHT(C68,3)),'IMPER-COMP'!B:J,4,FALSE),""))))))))))))))))</f>
        <v>JANELA TIPO MAXIM-AR PARA VIDRO EM ALUMÍNIO ANODIZADO NATURAL, LINHA 25, COMPLETA, INCL. PUXADOR COM TRANCA, CAIXILHO, ALIZAR E CONTRAMARCO, EXCLUSIVE VIDRO</v>
      </c>
      <c r="E68" s="348" t="str">
        <f>IF(B68="IOPES",VLOOKUP(C68,'LABOR-SERVIÇOS'!A:H,6,FALSE),IF(B68="SINAPI",VLOOKUP(C68,'SINAPI-SERVIÇOS'!A:D,3,FALSE),IF(LEFT(C68,3)="ARQ",VLOOKUP(VALUE(RIGHT(C68,3)),'ARQ-COMP'!B:J,5,FALSE),IF(LEFT(C68,3)="SCI",VLOOKUP(VALUE(RIGHT(C68,3)),'GAS-COMP'!#REF!,5,FALSE),IF(LEFT(C68,3)="SCE",VLOOKUP(VALUE(RIGHT(C68,3)),'SCE-COMP'!B:J,5,FALSE),IF(LEFT(C68,3)="EST",VLOOKUP(VALUE(RIGHT(C68,3)),'EST-COMP'!B:J,5,FALSE),IF(LEFT(C68,3)="HID",VLOOKUP(VALUE(RIGHT(C68,3)),'HID-COMP'!B:J,5,FALSE),IF(LEFT(C68,3)="INC",VLOOKUP(VALUE(RIGHT(C68,3)),'INC-COMP'!B:J,5,FALSE),IF(LEFT(C68,3)="ELE",VLOOKUP(VALUE(RIGHT(C68,3)),#REF!,5,FALSE),IF(LEFT(C68,3)="CAB",VLOOKUP(VALUE(RIGHT(C68,3)),#REF!,5,FALSE),IF(LEFT(C68,3)="SEG",VLOOKUP(VALUE(RIGHT(C68,3)),'SEG-COMP'!B:J,5,FALSE),IF(LEFT(C68,3)="CLI",VLOOKUP(VALUE(RIGHT(C68,3)),'CLI-COMP'!B:J,5,FALSE),IF(LEFT(C68,4)="IMPL",VLOOKUP(VALUE(RIGHT(C68,3)),'IMPL-COMP'!B:J,5,FALSE),IF(LEFT(C68,4)="SPDA",VLOOKUP(VALUE(RIGHT(C68,3)),'SPDA-COMP'!B:J,5,FALSE),IF(LEFT(C68,4)="SDAI",VLOOKUP(VALUE(RIGHT(C68,3)),'ADM-COMP'!B:J,5,FALSE),IF(LEFT(C68,5)="IMPER",VLOOKUP(VALUE(RIGHT(C68,3)),'IMPER-COMP'!B:J,5,FALSE),""))))))))))))))))</f>
        <v>M2</v>
      </c>
      <c r="F68" s="634">
        <f>ROUND(VLOOKUP(A68,'MEM-LEVANT'!A:I,9,FALSE),2)</f>
        <v>3.64</v>
      </c>
      <c r="G68" s="349">
        <f>IF(B68="IOPES",VLOOKUP(C68,'LABOR-SERVIÇOS'!A:H,7,FALSE),IF(B68="SINAPI",VLOOKUP(C68,'SINAPI-SERVIÇOS'!A:H,8,FALSE),IF(LEFT(C68,3)="ARQ",VLOOKUP(VALUE(RIGHT(C68,3)),'ARQ-COMP'!B:J,9,FALSE),IF(LEFT(C68,3)="SCI",VLOOKUP(VALUE(RIGHT(C68,3)),'GAS-COMP'!#REF!,9,FALSE),IF(LEFT(C68,3)="SCE",VLOOKUP(VALUE(RIGHT(C68,3)),'SCE-COMP'!B:J,9,FALSE),IF(LEFT(C68,3)="EST",VLOOKUP(VALUE(RIGHT(C68,3)),'EST-COMP'!B:J,9,FALSE),IF(LEFT(C68,3)="HID",VLOOKUP(VALUE(RIGHT(C68,3)),'HID-COMP'!B:J,9,FALSE),IF(LEFT(C68,3)="INC",VLOOKUP(VALUE(RIGHT(C68,3)),'INC-COMP'!B:J,9,FALSE),IF(LEFT(C68,3)="ELE",VLOOKUP(VALUE(RIGHT(C68,3)),#REF!,9,FALSE),IF(LEFT(C68,3)="CAB",VLOOKUP(VALUE(RIGHT(C68,3)),#REF!,9,FALSE),IF(LEFT(C68,3)="SEG",VLOOKUP(VALUE(RIGHT(C68,3)),'SEG-COMP'!B:J,9,FALSE),IF(LEFT(C68,3)="CLI",VLOOKUP(VALUE(RIGHT(C68,3)),'CLI-COMP'!B:J,9,FALSE),IF(LEFT(C68,4)="IMPL",VLOOKUP(VALUE(RIGHT(C68,3)),'IMPL-COMP'!B:J,9,FALSE),IF(LEFT(C68,4)="SPDA",VLOOKUP(VALUE(RIGHT(C68,3)),'SPDA-COMP'!B:J,9,FALSE),IF(LEFT(C68,4)="SDAI",VLOOKUP(VALUE(RIGHT(C68,3)),'ADM-COMP'!B:J,9,FALSE),IF(LEFT(C68,5)="IMPER",VLOOKUP(VALUE(RIGHT(C68,3)),'IMPER-COMP'!B:J,9,FALSE),""))))))))))))))))</f>
        <v>553.45000000000005</v>
      </c>
      <c r="H68" s="349">
        <f t="shared" ref="H68" si="23">ROUND(F68*G68,2)</f>
        <v>2014.56</v>
      </c>
      <c r="I68" s="389">
        <f>H68/$H$208</f>
        <v>1.1687871181112709E-3</v>
      </c>
      <c r="J68" s="323"/>
    </row>
    <row r="69" spans="1:10" ht="38.25">
      <c r="A69" s="388" t="s">
        <v>26540</v>
      </c>
      <c r="B69" s="347" t="s">
        <v>4001</v>
      </c>
      <c r="C69" s="347">
        <f>71704</f>
        <v>71704</v>
      </c>
      <c r="D69" s="569" t="str">
        <f>IF(B69="IOPES",VLOOKUP(C69,'LABOR-SERVIÇOS'!A:H,5,FALSE),IF(B69="SINAPI",VLOOKUP(C69,'SINAPI-SERVIÇOS'!A:D,2,FALSE),IF(LEFT(C69,3)="ARQ",VLOOKUP(VALUE(RIGHT(C69,3)),'ARQ-COMP'!B:J,4,FALSE),IF(LEFT(C69,3)="SCI",VLOOKUP(VALUE(RIGHT(C69,3)),'GAS-COMP'!#REF!,4,FALSE),IF(LEFT(C69,3)="SCE",VLOOKUP(VALUE(RIGHT(C69,3)),'SCE-COMP'!B:J,4,FALSE),IF(LEFT(C69,3)="EST",VLOOKUP(VALUE(RIGHT(C69,3)),'EST-COMP'!B:J,4,FALSE),IF(LEFT(C69,3)="HID",VLOOKUP(VALUE(RIGHT(C69,3)),'HID-COMP'!B:J,4,FALSE),IF(LEFT(C69,3)="INC",VLOOKUP(VALUE(RIGHT(C69,3)),'INC-COMP'!B:J,4,FALSE),IF(LEFT(C69,3)="ELE",VLOOKUP(VALUE(RIGHT(C69,3)),#REF!,4,FALSE),IF(LEFT(C69,3)="CAB",VLOOKUP(VALUE(RIGHT(C69,3)),#REF!,4,FALSE),IF(LEFT(C69,3)="SEG",VLOOKUP(VALUE(RIGHT(C69,3)),'SEG-COMP'!B:J,4,FALSE),IF(LEFT(C69,3)="CLI",VLOOKUP(VALUE(RIGHT(C69,3)),'CLI-COMP'!B:J,4,FALSE),IF(LEFT(C69,4)="IMPL",VLOOKUP(VALUE(RIGHT(C69,3)),'IMPL-COMP'!B:J,4,FALSE),IF(LEFT(C69,4)="SPDA",VLOOKUP(VALUE(RIGHT(C69,3)),'SPDA-COMP'!B:J,4,FALSE),IF(LEFT(C69,4)="SDAI",VLOOKUP(VALUE(RIGHT(C69,3)),'ADM-COMP'!B:J,4,FALSE),IF(LEFT(C69,5)="IMPER",VLOOKUP(VALUE(RIGHT(C69,3)),'IMPER-COMP'!B:J,4,FALSE),""))))))))))))))))</f>
        <v>PORTA DE ABRIR TIPO VENEZIANA EM ALUMÍNIO ANODIZADO, LINHA 25, COMPLETA, INCL. PUXADOR COM TRANCA, CAIXILHO, ALIZAR E CONTRAMARCO</v>
      </c>
      <c r="E69" s="348" t="str">
        <f>IF(B69="IOPES",VLOOKUP(C69,'LABOR-SERVIÇOS'!A:H,6,FALSE),IF(B69="SINAPI",VLOOKUP(C69,'SINAPI-SERVIÇOS'!A:D,3,FALSE),IF(LEFT(C69,3)="ARQ",VLOOKUP(VALUE(RIGHT(C69,3)),'ARQ-COMP'!B:J,5,FALSE),IF(LEFT(C69,3)="SCI",VLOOKUP(VALUE(RIGHT(C69,3)),'GAS-COMP'!#REF!,5,FALSE),IF(LEFT(C69,3)="SCE",VLOOKUP(VALUE(RIGHT(C69,3)),'SCE-COMP'!B:J,5,FALSE),IF(LEFT(C69,3)="EST",VLOOKUP(VALUE(RIGHT(C69,3)),'EST-COMP'!B:J,5,FALSE),IF(LEFT(C69,3)="HID",VLOOKUP(VALUE(RIGHT(C69,3)),'HID-COMP'!B:J,5,FALSE),IF(LEFT(C69,3)="INC",VLOOKUP(VALUE(RIGHT(C69,3)),'INC-COMP'!B:J,5,FALSE),IF(LEFT(C69,3)="ELE",VLOOKUP(VALUE(RIGHT(C69,3)),#REF!,5,FALSE),IF(LEFT(C69,3)="CAB",VLOOKUP(VALUE(RIGHT(C69,3)),#REF!,5,FALSE),IF(LEFT(C69,3)="SEG",VLOOKUP(VALUE(RIGHT(C69,3)),'SEG-COMP'!B:J,5,FALSE),IF(LEFT(C69,3)="CLI",VLOOKUP(VALUE(RIGHT(C69,3)),'CLI-COMP'!B:J,5,FALSE),IF(LEFT(C69,4)="IMPL",VLOOKUP(VALUE(RIGHT(C69,3)),'IMPL-COMP'!B:J,5,FALSE),IF(LEFT(C69,4)="SPDA",VLOOKUP(VALUE(RIGHT(C69,3)),'SPDA-COMP'!B:J,5,FALSE),IF(LEFT(C69,4)="SDAI",VLOOKUP(VALUE(RIGHT(C69,3)),'ADM-COMP'!B:J,5,FALSE),IF(LEFT(C69,5)="IMPER",VLOOKUP(VALUE(RIGHT(C69,3)),'IMPER-COMP'!B:J,5,FALSE),""))))))))))))))))</f>
        <v>M2</v>
      </c>
      <c r="F69" s="634">
        <f>ROUND(VLOOKUP(A69,'MEM-LEVANT'!A:I,9,FALSE),2)</f>
        <v>1.68</v>
      </c>
      <c r="G69" s="349">
        <f>IF(B69="IOPES",VLOOKUP(C69,'LABOR-SERVIÇOS'!A:H,7,FALSE),IF(B69="SINAPI",VLOOKUP(C69,'SINAPI-SERVIÇOS'!A:H,8,FALSE),IF(LEFT(C69,3)="ARQ",VLOOKUP(VALUE(RIGHT(C69,3)),'ARQ-COMP'!B:J,9,FALSE),IF(LEFT(C69,3)="SCI",VLOOKUP(VALUE(RIGHT(C69,3)),'GAS-COMP'!#REF!,9,FALSE),IF(LEFT(C69,3)="SCE",VLOOKUP(VALUE(RIGHT(C69,3)),'SCE-COMP'!B:J,9,FALSE),IF(LEFT(C69,3)="EST",VLOOKUP(VALUE(RIGHT(C69,3)),'EST-COMP'!B:J,9,FALSE),IF(LEFT(C69,3)="HID",VLOOKUP(VALUE(RIGHT(C69,3)),'HID-COMP'!B:J,9,FALSE),IF(LEFT(C69,3)="INC",VLOOKUP(VALUE(RIGHT(C69,3)),'INC-COMP'!B:J,9,FALSE),IF(LEFT(C69,3)="ELE",VLOOKUP(VALUE(RIGHT(C69,3)),#REF!,9,FALSE),IF(LEFT(C69,3)="CAB",VLOOKUP(VALUE(RIGHT(C69,3)),#REF!,9,FALSE),IF(LEFT(C69,3)="SEG",VLOOKUP(VALUE(RIGHT(C69,3)),'SEG-COMP'!B:J,9,FALSE),IF(LEFT(C69,3)="CLI",VLOOKUP(VALUE(RIGHT(C69,3)),'CLI-COMP'!B:J,9,FALSE),IF(LEFT(C69,4)="IMPL",VLOOKUP(VALUE(RIGHT(C69,3)),'IMPL-COMP'!B:J,9,FALSE),IF(LEFT(C69,4)="SPDA",VLOOKUP(VALUE(RIGHT(C69,3)),'SPDA-COMP'!B:J,9,FALSE),IF(LEFT(C69,4)="SDAI",VLOOKUP(VALUE(RIGHT(C69,3)),'ADM-COMP'!B:J,9,FALSE),IF(LEFT(C69,5)="IMPER",VLOOKUP(VALUE(RIGHT(C69,3)),'IMPER-COMP'!B:J,9,FALSE),""))))))))))))))))</f>
        <v>1260.52</v>
      </c>
      <c r="H69" s="349">
        <f t="shared" ref="H69" si="24">ROUND(F69*G69,2)</f>
        <v>2117.67</v>
      </c>
      <c r="I69" s="389">
        <f>H69/$H$208</f>
        <v>1.2286084387710941E-3</v>
      </c>
      <c r="J69" s="323"/>
    </row>
    <row r="70" spans="1:10" ht="38.25">
      <c r="A70" s="388" t="s">
        <v>26541</v>
      </c>
      <c r="B70" s="347" t="s">
        <v>9109</v>
      </c>
      <c r="C70" s="347">
        <v>12182</v>
      </c>
      <c r="D70" s="569" t="str">
        <f>UPPER("Brise metálico Hunter Douglas ref. 84R - SL4 cor prata ou similar, com estrutura e montagem, exclusive Andaimes ou plataforma")</f>
        <v>BRISE METÁLICO HUNTER DOUGLAS REF. 84R - SL4 COR PRATA OU SIMILAR, COM ESTRUTURA E MONTAGEM, EXCLUSIVE ANDAIMES OU PLATAFORMA</v>
      </c>
      <c r="E70" s="348" t="s">
        <v>73</v>
      </c>
      <c r="F70" s="634">
        <f>ROUND(VLOOKUP(A70,'MEM-LEVANT'!A:I,9,FALSE),2)</f>
        <v>32</v>
      </c>
      <c r="G70" s="349">
        <f>390*1.3325</f>
        <v>519.67499999999995</v>
      </c>
      <c r="H70" s="349">
        <f t="shared" ref="H70" si="25">ROUND(F70*G70,2)</f>
        <v>16629.599999999999</v>
      </c>
      <c r="I70" s="389">
        <f>H70/$H$208</f>
        <v>9.6479937352787655E-3</v>
      </c>
      <c r="J70" s="323"/>
    </row>
    <row r="71" spans="1:10" s="232" customFormat="1">
      <c r="A71" s="585" t="s">
        <v>34285</v>
      </c>
      <c r="B71" s="586"/>
      <c r="C71" s="587"/>
      <c r="D71" s="588" t="s">
        <v>34286</v>
      </c>
      <c r="E71" s="589"/>
      <c r="F71" s="633"/>
      <c r="G71" s="590"/>
      <c r="H71" s="591"/>
      <c r="I71" s="592"/>
      <c r="J71" s="323"/>
    </row>
    <row r="72" spans="1:10" ht="25.5">
      <c r="A72" s="388" t="s">
        <v>34292</v>
      </c>
      <c r="B72" s="347" t="s">
        <v>9109</v>
      </c>
      <c r="C72" s="570" t="s">
        <v>34290</v>
      </c>
      <c r="D72" s="569" t="s">
        <v>34522</v>
      </c>
      <c r="E72" s="348" t="s">
        <v>9110</v>
      </c>
      <c r="F72" s="642">
        <f>ROUND(VLOOKUP(A72,'MEM-LEVANT'!A:I,9,FALSE),2)</f>
        <v>1310</v>
      </c>
      <c r="G72" s="349">
        <f>64.04*1.3325</f>
        <v>85.333300000000008</v>
      </c>
      <c r="H72" s="349">
        <f t="shared" ref="H72" si="26">ROUND(F72*G72,2)</f>
        <v>111786.62</v>
      </c>
      <c r="I72" s="389">
        <f>H72/$H$208</f>
        <v>6.4855234608648907E-2</v>
      </c>
      <c r="J72" s="323"/>
    </row>
    <row r="73" spans="1:10" s="353" customFormat="1">
      <c r="A73" s="605"/>
      <c r="B73" s="601"/>
      <c r="C73" s="601"/>
      <c r="D73" s="606" t="s">
        <v>18082</v>
      </c>
      <c r="E73" s="607"/>
      <c r="F73" s="635"/>
      <c r="G73" s="608"/>
      <c r="H73" s="609">
        <f>SUM(H64:H72)</f>
        <v>161285.88</v>
      </c>
      <c r="I73" s="610">
        <f>H73/$H$208</f>
        <v>9.3573216423060254E-2</v>
      </c>
      <c r="J73" s="323"/>
    </row>
    <row r="74" spans="1:10">
      <c r="A74" s="388"/>
      <c r="B74" s="394"/>
      <c r="C74" s="394"/>
      <c r="D74" s="395"/>
      <c r="E74" s="394"/>
      <c r="F74" s="634"/>
      <c r="G74" s="349"/>
      <c r="H74" s="391"/>
      <c r="I74" s="392"/>
      <c r="J74" s="323"/>
    </row>
    <row r="75" spans="1:10" s="232" customFormat="1">
      <c r="A75" s="593" t="s">
        <v>11551</v>
      </c>
      <c r="B75" s="594"/>
      <c r="C75" s="595"/>
      <c r="D75" s="596" t="s">
        <v>26542</v>
      </c>
      <c r="E75" s="597"/>
      <c r="F75" s="632"/>
      <c r="G75" s="598"/>
      <c r="H75" s="599"/>
      <c r="I75" s="600"/>
      <c r="J75" s="323"/>
    </row>
    <row r="76" spans="1:10" s="566" customFormat="1">
      <c r="A76" s="585" t="s">
        <v>11550</v>
      </c>
      <c r="B76" s="586"/>
      <c r="C76" s="587"/>
      <c r="D76" s="588" t="s">
        <v>1273</v>
      </c>
      <c r="E76" s="589"/>
      <c r="F76" s="633"/>
      <c r="G76" s="590"/>
      <c r="H76" s="591"/>
      <c r="I76" s="592"/>
      <c r="J76" s="565"/>
    </row>
    <row r="77" spans="1:10" ht="25.5">
      <c r="A77" s="388" t="s">
        <v>12258</v>
      </c>
      <c r="B77" s="347" t="s">
        <v>4001</v>
      </c>
      <c r="C77" s="347">
        <f>80102</f>
        <v>80102</v>
      </c>
      <c r="D77" s="569" t="str">
        <f>IF(B77="IOPES",VLOOKUP(C77,'LABOR-SERVIÇOS'!A:H,5,FALSE),IF(B77="SINAPI",VLOOKUP(C77,'SINAPI-SERVIÇOS'!A:D,2,FALSE),IF(LEFT(C77,3)="ARQ",VLOOKUP(VALUE(RIGHT(C77,3)),'ARQ-COMP'!B:J,4,FALSE),IF(LEFT(C77,3)="SCI",VLOOKUP(VALUE(RIGHT(C77,3)),'GAS-COMP'!#REF!,4,FALSE),IF(LEFT(C77,3)="SCE",VLOOKUP(VALUE(RIGHT(C77,3)),'SCE-COMP'!B:J,4,FALSE),IF(LEFT(C77,3)="EST",VLOOKUP(VALUE(RIGHT(C77,3)),'EST-COMP'!B:J,4,FALSE),IF(LEFT(C77,3)="HID",VLOOKUP(VALUE(RIGHT(C77,3)),'HID-COMP'!B:J,4,FALSE),IF(LEFT(C77,3)="INC",VLOOKUP(VALUE(RIGHT(C77,3)),'INC-COMP'!B:J,4,FALSE),IF(LEFT(C77,3)="ELE",VLOOKUP(VALUE(RIGHT(C77,3)),#REF!,4,FALSE),IF(LEFT(C77,3)="CAB",VLOOKUP(VALUE(RIGHT(C77,3)),#REF!,4,FALSE),IF(LEFT(C77,3)="SEG",VLOOKUP(VALUE(RIGHT(C77,3)),'SEG-COMP'!B:J,4,FALSE),IF(LEFT(C77,3)="CLI",VLOOKUP(VALUE(RIGHT(C77,3)),'CLI-COMP'!B:J,4,FALSE),IF(LEFT(C77,4)="IMPL",VLOOKUP(VALUE(RIGHT(C77,3)),'IMPL-COMP'!B:J,4,FALSE),IF(LEFT(C77,4)="SPDA",VLOOKUP(VALUE(RIGHT(C77,3)),'SPDA-COMP'!B:J,4,FALSE),IF(LEFT(C77,4)="SDAI",VLOOKUP(VALUE(RIGHT(C77,3)),'ADM-COMP'!B:J,4,FALSE),IF(LEFT(C77,5)="IMPER",VLOOKUP(VALUE(RIGHT(C77,3)),'IMPER-COMP'!B:J,4,FALSE),""))))))))))))))))</f>
        <v>VIDRO PLANO TRANSPARENTE LISO, COM 4 MM DE ESPESSURA</v>
      </c>
      <c r="E77" s="348" t="str">
        <f>IF(B77="IOPES",VLOOKUP(C77,'LABOR-SERVIÇOS'!A:H,6,FALSE),IF(B77="SINAPI",VLOOKUP(C77,'SINAPI-SERVIÇOS'!A:D,3,FALSE),IF(LEFT(C77,3)="ARQ",VLOOKUP(VALUE(RIGHT(C77,3)),'ARQ-COMP'!B:J,5,FALSE),IF(LEFT(C77,3)="SCI",VLOOKUP(VALUE(RIGHT(C77,3)),'GAS-COMP'!#REF!,5,FALSE),IF(LEFT(C77,3)="SCE",VLOOKUP(VALUE(RIGHT(C77,3)),'SCE-COMP'!B:J,5,FALSE),IF(LEFT(C77,3)="EST",VLOOKUP(VALUE(RIGHT(C77,3)),'EST-COMP'!B:J,5,FALSE),IF(LEFT(C77,3)="HID",VLOOKUP(VALUE(RIGHT(C77,3)),'HID-COMP'!B:J,5,FALSE),IF(LEFT(C77,3)="INC",VLOOKUP(VALUE(RIGHT(C77,3)),'INC-COMP'!B:J,5,FALSE),IF(LEFT(C77,3)="ELE",VLOOKUP(VALUE(RIGHT(C77,3)),#REF!,5,FALSE),IF(LEFT(C77,3)="CAB",VLOOKUP(VALUE(RIGHT(C77,3)),#REF!,5,FALSE),IF(LEFT(C77,3)="SEG",VLOOKUP(VALUE(RIGHT(C77,3)),'SEG-COMP'!B:J,5,FALSE),IF(LEFT(C77,3)="CLI",VLOOKUP(VALUE(RIGHT(C77,3)),'CLI-COMP'!B:J,5,FALSE),IF(LEFT(C77,4)="IMPL",VLOOKUP(VALUE(RIGHT(C77,3)),'IMPL-COMP'!B:J,5,FALSE),IF(LEFT(C77,4)="SPDA",VLOOKUP(VALUE(RIGHT(C77,3)),'SPDA-COMP'!B:J,5,FALSE),IF(LEFT(C77,4)="SDAI",VLOOKUP(VALUE(RIGHT(C77,3)),'ADM-COMP'!B:J,5,FALSE),IF(LEFT(C77,5)="IMPER",VLOOKUP(VALUE(RIGHT(C77,3)),'IMPER-COMP'!B:J,5,FALSE),""))))))))))))))))</f>
        <v>M2</v>
      </c>
      <c r="F77" s="634">
        <f>ROUND(VLOOKUP(A77,'MEM-LEVANT'!A:I,9,FALSE),2)</f>
        <v>14.6</v>
      </c>
      <c r="G77" s="349">
        <f>IF(B77="IOPES",VLOOKUP(C77,'LABOR-SERVIÇOS'!A:H,7,FALSE),IF(B77="SINAPI",VLOOKUP(C77,'SINAPI-SERVIÇOS'!A:H,8,FALSE),IF(LEFT(C77,3)="ARQ",VLOOKUP(VALUE(RIGHT(C77,3)),'ARQ-COMP'!B:J,9,FALSE),IF(LEFT(C77,3)="SCI",VLOOKUP(VALUE(RIGHT(C77,3)),'GAS-COMP'!#REF!,9,FALSE),IF(LEFT(C77,3)="SCE",VLOOKUP(VALUE(RIGHT(C77,3)),'SCE-COMP'!B:J,9,FALSE),IF(LEFT(C77,3)="EST",VLOOKUP(VALUE(RIGHT(C77,3)),'EST-COMP'!B:J,9,FALSE),IF(LEFT(C77,3)="HID",VLOOKUP(VALUE(RIGHT(C77,3)),'HID-COMP'!B:J,9,FALSE),IF(LEFT(C77,3)="INC",VLOOKUP(VALUE(RIGHT(C77,3)),'INC-COMP'!B:J,9,FALSE),IF(LEFT(C77,3)="ELE",VLOOKUP(VALUE(RIGHT(C77,3)),#REF!,9,FALSE),IF(LEFT(C77,3)="CAB",VLOOKUP(VALUE(RIGHT(C77,3)),#REF!,9,FALSE),IF(LEFT(C77,3)="SEG",VLOOKUP(VALUE(RIGHT(C77,3)),'SEG-COMP'!B:J,9,FALSE),IF(LEFT(C77,3)="CLI",VLOOKUP(VALUE(RIGHT(C77,3)),'CLI-COMP'!B:J,9,FALSE),IF(LEFT(C77,4)="IMPL",VLOOKUP(VALUE(RIGHT(C77,3)),'IMPL-COMP'!B:J,9,FALSE),IF(LEFT(C77,4)="SPDA",VLOOKUP(VALUE(RIGHT(C77,3)),'SPDA-COMP'!B:J,9,FALSE),IF(LEFT(C77,4)="SDAI",VLOOKUP(VALUE(RIGHT(C77,3)),'ADM-COMP'!B:J,9,FALSE),IF(LEFT(C77,5)="IMPER",VLOOKUP(VALUE(RIGHT(C77,3)),'IMPER-COMP'!B:J,9,FALSE),""))))))))))))))))</f>
        <v>359.34</v>
      </c>
      <c r="H77" s="349">
        <f>ROUND(F77*G77,2)</f>
        <v>5246.36</v>
      </c>
      <c r="I77" s="389">
        <f>H77/$H$208</f>
        <v>3.0437802721061903E-3</v>
      </c>
      <c r="J77" s="323"/>
    </row>
    <row r="78" spans="1:10">
      <c r="A78" s="388" t="s">
        <v>12259</v>
      </c>
      <c r="B78" s="347" t="s">
        <v>4001</v>
      </c>
      <c r="C78" s="347">
        <f>80103</f>
        <v>80103</v>
      </c>
      <c r="D78" s="569" t="str">
        <f>IF(B78="IOPES",VLOOKUP(C78,'LABOR-SERVIÇOS'!A:H,5,FALSE),IF(B78="SINAPI",VLOOKUP(C78,'SINAPI-SERVIÇOS'!A:D,2,FALSE),IF(LEFT(C78,3)="ARQ",VLOOKUP(VALUE(RIGHT(C78,3)),'ARQ-COMP'!B:J,4,FALSE),IF(LEFT(C78,3)="SCI",VLOOKUP(VALUE(RIGHT(C78,3)),'GAS-COMP'!#REF!,4,FALSE),IF(LEFT(C78,3)="SCE",VLOOKUP(VALUE(RIGHT(C78,3)),'SCE-COMP'!B:J,4,FALSE),IF(LEFT(C78,3)="EST",VLOOKUP(VALUE(RIGHT(C78,3)),'EST-COMP'!B:J,4,FALSE),IF(LEFT(C78,3)="HID",VLOOKUP(VALUE(RIGHT(C78,3)),'HID-COMP'!B:J,4,FALSE),IF(LEFT(C78,3)="INC",VLOOKUP(VALUE(RIGHT(C78,3)),'INC-COMP'!B:J,4,FALSE),IF(LEFT(C78,3)="ELE",VLOOKUP(VALUE(RIGHT(C78,3)),#REF!,4,FALSE),IF(LEFT(C78,3)="CAB",VLOOKUP(VALUE(RIGHT(C78,3)),#REF!,4,FALSE),IF(LEFT(C78,3)="SEG",VLOOKUP(VALUE(RIGHT(C78,3)),'SEG-COMP'!B:J,4,FALSE),IF(LEFT(C78,3)="CLI",VLOOKUP(VALUE(RIGHT(C78,3)),'CLI-COMP'!B:J,4,FALSE),IF(LEFT(C78,4)="IMPL",VLOOKUP(VALUE(RIGHT(C78,3)),'IMPL-COMP'!B:J,4,FALSE),IF(LEFT(C78,4)="SPDA",VLOOKUP(VALUE(RIGHT(C78,3)),'SPDA-COMP'!B:J,4,FALSE),IF(LEFT(C78,4)="SDAI",VLOOKUP(VALUE(RIGHT(C78,3)),'ADM-COMP'!B:J,4,FALSE),IF(LEFT(C78,5)="IMPER",VLOOKUP(VALUE(RIGHT(C78,3)),'IMPER-COMP'!B:J,4,FALSE),""))))))))))))))))</f>
        <v>VIDRO FANTASIA MINI-BOREAL, COM 4 MM DE ESPESSURA</v>
      </c>
      <c r="E78" s="348" t="str">
        <f>IF(B78="IOPES",VLOOKUP(C78,'LABOR-SERVIÇOS'!A:H,6,FALSE),IF(B78="SINAPI",VLOOKUP(C78,'SINAPI-SERVIÇOS'!A:D,3,FALSE),IF(LEFT(C78,3)="ARQ",VLOOKUP(VALUE(RIGHT(C78,3)),'ARQ-COMP'!B:J,5,FALSE),IF(LEFT(C78,3)="SCI",VLOOKUP(VALUE(RIGHT(C78,3)),'GAS-COMP'!#REF!,5,FALSE),IF(LEFT(C78,3)="SCE",VLOOKUP(VALUE(RIGHT(C78,3)),'SCE-COMP'!B:J,5,FALSE),IF(LEFT(C78,3)="EST",VLOOKUP(VALUE(RIGHT(C78,3)),'EST-COMP'!B:J,5,FALSE),IF(LEFT(C78,3)="HID",VLOOKUP(VALUE(RIGHT(C78,3)),'HID-COMP'!B:J,5,FALSE),IF(LEFT(C78,3)="INC",VLOOKUP(VALUE(RIGHT(C78,3)),'INC-COMP'!B:J,5,FALSE),IF(LEFT(C78,3)="ELE",VLOOKUP(VALUE(RIGHT(C78,3)),#REF!,5,FALSE),IF(LEFT(C78,3)="CAB",VLOOKUP(VALUE(RIGHT(C78,3)),#REF!,5,FALSE),IF(LEFT(C78,3)="SEG",VLOOKUP(VALUE(RIGHT(C78,3)),'SEG-COMP'!B:J,5,FALSE),IF(LEFT(C78,3)="CLI",VLOOKUP(VALUE(RIGHT(C78,3)),'CLI-COMP'!B:J,5,FALSE),IF(LEFT(C78,4)="IMPL",VLOOKUP(VALUE(RIGHT(C78,3)),'IMPL-COMP'!B:J,5,FALSE),IF(LEFT(C78,4)="SPDA",VLOOKUP(VALUE(RIGHT(C78,3)),'SPDA-COMP'!B:J,5,FALSE),IF(LEFT(C78,4)="SDAI",VLOOKUP(VALUE(RIGHT(C78,3)),'ADM-COMP'!B:J,5,FALSE),IF(LEFT(C78,5)="IMPER",VLOOKUP(VALUE(RIGHT(C78,3)),'IMPER-COMP'!B:J,5,FALSE),""))))))))))))))))</f>
        <v>M2</v>
      </c>
      <c r="F78" s="634">
        <f>ROUND(VLOOKUP(A78,'MEM-LEVANT'!A:I,9,FALSE),2)</f>
        <v>3.64</v>
      </c>
      <c r="G78" s="349">
        <f>IF(B78="IOPES",VLOOKUP(C78,'LABOR-SERVIÇOS'!A:H,7,FALSE),IF(B78="SINAPI",VLOOKUP(C78,'SINAPI-SERVIÇOS'!A:H,8,FALSE),IF(LEFT(C78,3)="ARQ",VLOOKUP(VALUE(RIGHT(C78,3)),'ARQ-COMP'!B:J,9,FALSE),IF(LEFT(C78,3)="SCI",VLOOKUP(VALUE(RIGHT(C78,3)),'GAS-COMP'!#REF!,9,FALSE),IF(LEFT(C78,3)="SCE",VLOOKUP(VALUE(RIGHT(C78,3)),'SCE-COMP'!B:J,9,FALSE),IF(LEFT(C78,3)="EST",VLOOKUP(VALUE(RIGHT(C78,3)),'EST-COMP'!B:J,9,FALSE),IF(LEFT(C78,3)="HID",VLOOKUP(VALUE(RIGHT(C78,3)),'HID-COMP'!B:J,9,FALSE),IF(LEFT(C78,3)="INC",VLOOKUP(VALUE(RIGHT(C78,3)),'INC-COMP'!B:J,9,FALSE),IF(LEFT(C78,3)="ELE",VLOOKUP(VALUE(RIGHT(C78,3)),#REF!,9,FALSE),IF(LEFT(C78,3)="CAB",VLOOKUP(VALUE(RIGHT(C78,3)),#REF!,9,FALSE),IF(LEFT(C78,3)="SEG",VLOOKUP(VALUE(RIGHT(C78,3)),'SEG-COMP'!B:J,9,FALSE),IF(LEFT(C78,3)="CLI",VLOOKUP(VALUE(RIGHT(C78,3)),'CLI-COMP'!B:J,9,FALSE),IF(LEFT(C78,4)="IMPL",VLOOKUP(VALUE(RIGHT(C78,3)),'IMPL-COMP'!B:J,9,FALSE),IF(LEFT(C78,4)="SPDA",VLOOKUP(VALUE(RIGHT(C78,3)),'SPDA-COMP'!B:J,9,FALSE),IF(LEFT(C78,4)="SDAI",VLOOKUP(VALUE(RIGHT(C78,3)),'ADM-COMP'!B:J,9,FALSE),IF(LEFT(C78,5)="IMPER",VLOOKUP(VALUE(RIGHT(C78,3)),'IMPER-COMP'!B:J,9,FALSE),""))))))))))))))))</f>
        <v>391.5</v>
      </c>
      <c r="H78" s="349">
        <f t="shared" ref="H78" si="27">ROUND(F78*G78,2)</f>
        <v>1425.06</v>
      </c>
      <c r="I78" s="389">
        <f>H78/$H$208</f>
        <v>8.2677694907853211E-4</v>
      </c>
      <c r="J78" s="323"/>
    </row>
    <row r="79" spans="1:10" ht="25.5">
      <c r="A79" s="388" t="s">
        <v>34293</v>
      </c>
      <c r="B79" s="347" t="s">
        <v>29</v>
      </c>
      <c r="C79" s="347" t="str">
        <f>'SINAPI-SERVIÇOS'!A2073</f>
        <v>102159</v>
      </c>
      <c r="D79" s="569" t="s">
        <v>34521</v>
      </c>
      <c r="E79" s="348" t="str">
        <f>IF(B79="IOPES",VLOOKUP(C79,'LABOR-SERVIÇOS'!A:H,6,FALSE),IF(B79="SINAPI",VLOOKUP(C79,'SINAPI-SERVIÇOS'!A:D,3,FALSE),IF(LEFT(C79,3)="ARQ",VLOOKUP(VALUE(RIGHT(C79,3)),'ARQ-COMP'!B:J,5,FALSE),IF(LEFT(C79,3)="SCI",VLOOKUP(VALUE(RIGHT(C79,3)),'GAS-COMP'!#REF!,5,FALSE),IF(LEFT(C79,3)="SCE",VLOOKUP(VALUE(RIGHT(C79,3)),'SCE-COMP'!B:J,5,FALSE),IF(LEFT(C79,3)="EST",VLOOKUP(VALUE(RIGHT(C79,3)),'EST-COMP'!B:J,5,FALSE),IF(LEFT(C79,3)="HID",VLOOKUP(VALUE(RIGHT(C79,3)),'HID-COMP'!B:J,5,FALSE),IF(LEFT(C79,3)="INC",VLOOKUP(VALUE(RIGHT(C79,3)),'INC-COMP'!B:J,5,FALSE),IF(LEFT(C79,3)="ELE",VLOOKUP(VALUE(RIGHT(C79,3)),#REF!,5,FALSE),IF(LEFT(C79,3)="CAB",VLOOKUP(VALUE(RIGHT(C79,3)),#REF!,5,FALSE),IF(LEFT(C79,3)="SEG",VLOOKUP(VALUE(RIGHT(C79,3)),'SEG-COMP'!B:J,5,FALSE),IF(LEFT(C79,3)="CLI",VLOOKUP(VALUE(RIGHT(C79,3)),'CLI-COMP'!B:J,5,FALSE),IF(LEFT(C79,4)="IMPL",VLOOKUP(VALUE(RIGHT(C79,3)),'IMPL-COMP'!B:J,5,FALSE),IF(LEFT(C79,4)="SPDA",VLOOKUP(VALUE(RIGHT(C79,3)),'SPDA-COMP'!B:J,5,FALSE),IF(LEFT(C79,4)="SDAI",VLOOKUP(VALUE(RIGHT(C79,3)),'ADM-COMP'!B:J,5,FALSE),IF(LEFT(C79,5)="IMPER",VLOOKUP(VALUE(RIGHT(C79,3)),'IMPER-COMP'!B:J,5,FALSE),""))))))))))))))))</f>
        <v>M2</v>
      </c>
      <c r="F79" s="634">
        <f>ROUND(VLOOKUP(A79,'MEM-LEVANT'!A:I,9,FALSE),2)</f>
        <v>138.35</v>
      </c>
      <c r="G79" s="349">
        <f>IF(B79="IOPES",VLOOKUP(C79,'LABOR-SERVIÇOS'!A:H,7,FALSE),IF(B79="SINAPI",VLOOKUP(C79,'SINAPI-SERVIÇOS'!A:H,8,FALSE),IF(LEFT(C79,3)="ARQ",VLOOKUP(VALUE(RIGHT(C79,3)),'ARQ-COMP'!B:J,9,FALSE),IF(LEFT(C79,3)="SCI",VLOOKUP(VALUE(RIGHT(C79,3)),'GAS-COMP'!#REF!,9,FALSE),IF(LEFT(C79,3)="SCE",VLOOKUP(VALUE(RIGHT(C79,3)),'SCE-COMP'!B:J,9,FALSE),IF(LEFT(C79,3)="EST",VLOOKUP(VALUE(RIGHT(C79,3)),'EST-COMP'!B:J,9,FALSE),IF(LEFT(C79,3)="HID",VLOOKUP(VALUE(RIGHT(C79,3)),'HID-COMP'!B:J,9,FALSE),IF(LEFT(C79,3)="INC",VLOOKUP(VALUE(RIGHT(C79,3)),'INC-COMP'!B:J,9,FALSE),IF(LEFT(C79,3)="ELE",VLOOKUP(VALUE(RIGHT(C79,3)),#REF!,9,FALSE),IF(LEFT(C79,3)="CAB",VLOOKUP(VALUE(RIGHT(C79,3)),#REF!,9,FALSE),IF(LEFT(C79,3)="SEG",VLOOKUP(VALUE(RIGHT(C79,3)),'SEG-COMP'!B:J,9,FALSE),IF(LEFT(C79,3)="CLI",VLOOKUP(VALUE(RIGHT(C79,3)),'CLI-COMP'!B:J,9,FALSE),IF(LEFT(C79,4)="IMPL",VLOOKUP(VALUE(RIGHT(C79,3)),'IMPL-COMP'!B:J,9,FALSE),IF(LEFT(C79,4)="SPDA",VLOOKUP(VALUE(RIGHT(C79,3)),'SPDA-COMP'!B:J,9,FALSE),IF(LEFT(C79,4)="SDAI",VLOOKUP(VALUE(RIGHT(C79,3)),'ADM-COMP'!B:J,9,FALSE),IF(LEFT(C79,5)="IMPER",VLOOKUP(VALUE(RIGHT(C79,3)),'IMPER-COMP'!B:J,9,FALSE),""))))))))))))))))</f>
        <v>521.49</v>
      </c>
      <c r="H79" s="349">
        <f t="shared" ref="H79" si="28">ROUND(F79*G79,2)</f>
        <v>72148.14</v>
      </c>
      <c r="I79" s="389">
        <f>H79/$H$208</f>
        <v>4.185818075792655E-2</v>
      </c>
      <c r="J79" s="323"/>
    </row>
    <row r="80" spans="1:10" s="353" customFormat="1">
      <c r="A80" s="605"/>
      <c r="B80" s="601"/>
      <c r="C80" s="601"/>
      <c r="D80" s="606" t="s">
        <v>18081</v>
      </c>
      <c r="E80" s="607"/>
      <c r="F80" s="635"/>
      <c r="G80" s="608"/>
      <c r="H80" s="609">
        <f>SUM(H77:H79)</f>
        <v>78819.56</v>
      </c>
      <c r="I80" s="610">
        <f>H80/$H$208</f>
        <v>4.572873797911127E-2</v>
      </c>
      <c r="J80" s="323"/>
    </row>
    <row r="81" spans="1:10" s="358" customFormat="1">
      <c r="A81" s="396"/>
      <c r="B81" s="393"/>
      <c r="C81" s="393"/>
      <c r="D81" s="400"/>
      <c r="E81" s="397"/>
      <c r="F81" s="636"/>
      <c r="G81" s="398"/>
      <c r="H81" s="401"/>
      <c r="I81" s="399"/>
      <c r="J81" s="359"/>
    </row>
    <row r="82" spans="1:10" s="232" customFormat="1">
      <c r="A82" s="593" t="s">
        <v>11552</v>
      </c>
      <c r="B82" s="594"/>
      <c r="C82" s="595"/>
      <c r="D82" s="596" t="s">
        <v>48</v>
      </c>
      <c r="E82" s="597"/>
      <c r="F82" s="632"/>
      <c r="G82" s="598"/>
      <c r="H82" s="599"/>
      <c r="I82" s="600"/>
      <c r="J82" s="323"/>
    </row>
    <row r="83" spans="1:10" s="566" customFormat="1">
      <c r="A83" s="585" t="s">
        <v>11553</v>
      </c>
      <c r="B83" s="586"/>
      <c r="C83" s="587"/>
      <c r="D83" s="588" t="s">
        <v>1281</v>
      </c>
      <c r="E83" s="589"/>
      <c r="F83" s="633"/>
      <c r="G83" s="590"/>
      <c r="H83" s="591"/>
      <c r="I83" s="592"/>
      <c r="J83" s="565"/>
    </row>
    <row r="84" spans="1:10" ht="63.75">
      <c r="A84" s="388" t="s">
        <v>11554</v>
      </c>
      <c r="B84" s="347" t="s">
        <v>4001</v>
      </c>
      <c r="C84" s="347">
        <v>90104</v>
      </c>
      <c r="D84" s="569" t="str">
        <f>IF(B84="IOPES",VLOOKUP(C84,'LABOR-SERVIÇOS'!A:H,5,FALSE),IF(B84="SINAPI",VLOOKUP(C84,'SINAPI-SERVIÇOS'!A:D,2,FALSE),IF(LEFT(C84,3)="ARQ",VLOOKUP(VALUE(RIGHT(C84,3)),'ARQ-COMP'!B:J,4,FALSE),IF(LEFT(C84,3)="SCI",VLOOKUP(VALUE(RIGHT(C84,3)),'GAS-COMP'!#REF!,4,FALSE),IF(LEFT(C84,3)="SCE",VLOOKUP(VALUE(RIGHT(C84,3)),'SCE-COMP'!B:J,4,FALSE),IF(LEFT(C84,3)="EST",VLOOKUP(VALUE(RIGHT(C84,3)),'EST-COMP'!B:J,4,FALSE),IF(LEFT(C84,3)="HID",VLOOKUP(VALUE(RIGHT(C84,3)),'HID-COMP'!B:J,4,FALSE),IF(LEFT(C84,3)="INC",VLOOKUP(VALUE(RIGHT(C84,3)),'INC-COMP'!B:J,4,FALSE),IF(LEFT(C84,3)="ELE",VLOOKUP(VALUE(RIGHT(C84,3)),#REF!,4,FALSE),IF(LEFT(C84,3)="CAB",VLOOKUP(VALUE(RIGHT(C84,3)),#REF!,4,FALSE),IF(LEFT(C84,3)="SEG",VLOOKUP(VALUE(RIGHT(C84,3)),'SEG-COMP'!B:J,4,FALSE),IF(LEFT(C84,3)="CLI",VLOOKUP(VALUE(RIGHT(C84,3)),'CLI-COMP'!B:J,4,FALSE),IF(LEFT(C84,4)="IMPL",VLOOKUP(VALUE(RIGHT(C84,3)),'IMPL-COMP'!B:J,4,FALSE),IF(LEFT(C84,4)="SPDA",VLOOKUP(VALUE(RIGHT(C84,3)),'SPDA-COMP'!B:J,4,FALSE),IF(LEFT(C84,4)="SDAI",VLOOKUP(VALUE(RIGHT(C84,3)),'ADM-COMP'!B:J,4,FALSE),IF(LEFT(C84,5)="IMPER",VLOOKUP(VALUE(RIGHT(C84,3)),'IMPER-COMP'!B:J,4,FALSE),""))))))))))))))))</f>
        <v>ESTRUTURA DE MADEIRA DE LEI TIPO PARAJU, PEROBA MICA, ANGELIM PEDRA OU EQUIVALENTE PARA TELHADO DE TELHAS CERÂMICAS TIPO CAPA E CANAL C/ TESOURAS, PILARES, VIGAS, TERÇAS, CAIBROS E RIPAS, INCL. TRAT. C/CUPINICIDA, EXCLUSIVE TELHAS</v>
      </c>
      <c r="E84" s="348" t="str">
        <f>IF(B84="IOPES",VLOOKUP(C84,'LABOR-SERVIÇOS'!A:H,6,FALSE),IF(B84="SINAPI",VLOOKUP(C84,'SINAPI-SERVIÇOS'!A:D,3,FALSE),IF(LEFT(C84,3)="ARQ",VLOOKUP(VALUE(RIGHT(C84,3)),'ARQ-COMP'!B:J,5,FALSE),IF(LEFT(C84,3)="SCI",VLOOKUP(VALUE(RIGHT(C84,3)),'GAS-COMP'!#REF!,5,FALSE),IF(LEFT(C84,3)="SCE",VLOOKUP(VALUE(RIGHT(C84,3)),'SCE-COMP'!B:J,5,FALSE),IF(LEFT(C84,3)="EST",VLOOKUP(VALUE(RIGHT(C84,3)),'EST-COMP'!B:J,5,FALSE),IF(LEFT(C84,3)="HID",VLOOKUP(VALUE(RIGHT(C84,3)),'HID-COMP'!B:J,5,FALSE),IF(LEFT(C84,3)="INC",VLOOKUP(VALUE(RIGHT(C84,3)),'INC-COMP'!B:J,5,FALSE),IF(LEFT(C84,3)="ELE",VLOOKUP(VALUE(RIGHT(C84,3)),#REF!,5,FALSE),IF(LEFT(C84,3)="CAB",VLOOKUP(VALUE(RIGHT(C84,3)),#REF!,5,FALSE),IF(LEFT(C84,3)="SEG",VLOOKUP(VALUE(RIGHT(C84,3)),'SEG-COMP'!B:J,5,FALSE),IF(LEFT(C84,3)="CLI",VLOOKUP(VALUE(RIGHT(C84,3)),'CLI-COMP'!B:J,5,FALSE),IF(LEFT(C84,4)="IMPL",VLOOKUP(VALUE(RIGHT(C84,3)),'IMPL-COMP'!B:J,5,FALSE),IF(LEFT(C84,4)="SPDA",VLOOKUP(VALUE(RIGHT(C84,3)),'SPDA-COMP'!B:J,5,FALSE),IF(LEFT(C84,4)="SDAI",VLOOKUP(VALUE(RIGHT(C84,3)),'ADM-COMP'!B:J,5,FALSE),IF(LEFT(C84,5)="IMPER",VLOOKUP(VALUE(RIGHT(C84,3)),'IMPER-COMP'!B:J,5,FALSE),""))))))))))))))))</f>
        <v>M2</v>
      </c>
      <c r="F84" s="634">
        <f>ROUND(VLOOKUP(A84,'MEM-LEVANT'!A:I,9,FALSE),2)</f>
        <v>16.79</v>
      </c>
      <c r="G84" s="349">
        <f>IF(B84="IOPES",VLOOKUP(C84,'LABOR-SERVIÇOS'!A:H,7,FALSE),IF(B84="SINAPI",VLOOKUP(C84,'SINAPI-SERVIÇOS'!A:H,8,FALSE),IF(LEFT(C84,3)="ARQ",VLOOKUP(VALUE(RIGHT(C84,3)),'ARQ-COMP'!B:J,9,FALSE),IF(LEFT(C84,3)="SCI",VLOOKUP(VALUE(RIGHT(C84,3)),'GAS-COMP'!#REF!,9,FALSE),IF(LEFT(C84,3)="SCE",VLOOKUP(VALUE(RIGHT(C84,3)),'SCE-COMP'!B:J,9,FALSE),IF(LEFT(C84,3)="EST",VLOOKUP(VALUE(RIGHT(C84,3)),'EST-COMP'!B:J,9,FALSE),IF(LEFT(C84,3)="HID",VLOOKUP(VALUE(RIGHT(C84,3)),'HID-COMP'!B:J,9,FALSE),IF(LEFT(C84,3)="INC",VLOOKUP(VALUE(RIGHT(C84,3)),'INC-COMP'!B:J,9,FALSE),IF(LEFT(C84,3)="ELE",VLOOKUP(VALUE(RIGHT(C84,3)),#REF!,9,FALSE),IF(LEFT(C84,3)="CAB",VLOOKUP(VALUE(RIGHT(C84,3)),#REF!,9,FALSE),IF(LEFT(C84,3)="SEG",VLOOKUP(VALUE(RIGHT(C84,3)),'SEG-COMP'!B:J,9,FALSE),IF(LEFT(C84,3)="CLI",VLOOKUP(VALUE(RIGHT(C84,3)),'CLI-COMP'!B:J,9,FALSE),IF(LEFT(C84,4)="IMPL",VLOOKUP(VALUE(RIGHT(C84,3)),'IMPL-COMP'!B:J,9,FALSE),IF(LEFT(C84,4)="SPDA",VLOOKUP(VALUE(RIGHT(C84,3)),'SPDA-COMP'!B:J,9,FALSE),IF(LEFT(C84,4)="SDAI",VLOOKUP(VALUE(RIGHT(C84,3)),'ADM-COMP'!B:J,9,FALSE),IF(LEFT(C84,5)="IMPER",VLOOKUP(VALUE(RIGHT(C84,3)),'IMPER-COMP'!B:J,9,FALSE),""))))))))))))))))</f>
        <v>611.82000000000005</v>
      </c>
      <c r="H84" s="349">
        <f t="shared" ref="H84:H86" si="29">ROUND(F84*G84,2)</f>
        <v>10272.459999999999</v>
      </c>
      <c r="I84" s="389">
        <f>H84/$H$208</f>
        <v>5.9597723171875274E-3</v>
      </c>
      <c r="J84" s="323"/>
    </row>
    <row r="85" spans="1:10" s="566" customFormat="1">
      <c r="A85" s="585" t="s">
        <v>11555</v>
      </c>
      <c r="B85" s="586"/>
      <c r="C85" s="587"/>
      <c r="D85" s="588" t="s">
        <v>26543</v>
      </c>
      <c r="E85" s="589"/>
      <c r="F85" s="633"/>
      <c r="G85" s="590"/>
      <c r="H85" s="591"/>
      <c r="I85" s="592"/>
      <c r="J85" s="565"/>
    </row>
    <row r="86" spans="1:10" ht="51">
      <c r="A86" s="388" t="s">
        <v>11556</v>
      </c>
      <c r="B86" s="347" t="s">
        <v>4001</v>
      </c>
      <c r="C86" s="347">
        <f>90228</f>
        <v>90228</v>
      </c>
      <c r="D86" s="569" t="str">
        <f>IF(B86="IOPES",VLOOKUP(C86,'LABOR-SERVIÇOS'!A:H,5,FALSE),IF(B86="SINAPI",VLOOKUP(C86,'SINAPI-SERVIÇOS'!A:D,2,FALSE),IF(LEFT(C86,3)="ARQ",VLOOKUP(VALUE(RIGHT(C86,3)),'ARQ-COMP'!B:J,4,FALSE),IF(LEFT(C86,3)="SCI",VLOOKUP(VALUE(RIGHT(C86,3)),'GAS-COMP'!#REF!,4,FALSE),IF(LEFT(C86,3)="SCE",VLOOKUP(VALUE(RIGHT(C86,3)),'SCE-COMP'!B:J,4,FALSE),IF(LEFT(C86,3)="EST",VLOOKUP(VALUE(RIGHT(C86,3)),'EST-COMP'!B:J,4,FALSE),IF(LEFT(C86,3)="HID",VLOOKUP(VALUE(RIGHT(C86,3)),'HID-COMP'!B:J,4,FALSE),IF(LEFT(C86,3)="INC",VLOOKUP(VALUE(RIGHT(C86,3)),'INC-COMP'!B:J,4,FALSE),IF(LEFT(C86,3)="ELE",VLOOKUP(VALUE(RIGHT(C86,3)),#REF!,4,FALSE),IF(LEFT(C86,3)="CAB",VLOOKUP(VALUE(RIGHT(C86,3)),#REF!,4,FALSE),IF(LEFT(C86,3)="SEG",VLOOKUP(VALUE(RIGHT(C86,3)),'SEG-COMP'!B:J,4,FALSE),IF(LEFT(C86,3)="CLI",VLOOKUP(VALUE(RIGHT(C86,3)),'CLI-COMP'!B:J,4,FALSE),IF(LEFT(C86,4)="IMPL",VLOOKUP(VALUE(RIGHT(C86,3)),'IMPL-COMP'!B:J,4,FALSE),IF(LEFT(C86,4)="SPDA",VLOOKUP(VALUE(RIGHT(C86,3)),'SPDA-COMP'!B:J,4,FALSE),IF(LEFT(C86,4)="SDAI",VLOOKUP(VALUE(RIGHT(C86,3)),'ADM-COMP'!B:J,4,FALSE),IF(LEFT(C86,5)="IMPER",VLOOKUP(VALUE(RIGHT(C86,3)),'IMPER-COMP'!B:J,4,FALSE),""))))))))))))))))</f>
        <v>TELHA EM AÇO GALVALUME TRAPEZOIDAL 40, E=0.50MM, PINTURA COR BRANCA NAS DUAS FACES, INCLUSIVE ACESSÓRIO DE FIXAÇÃO REF. SANTO ANDRÉ, ETERNIT, METFORM OU EQUIVALENTE</v>
      </c>
      <c r="E86" s="348" t="str">
        <f>IF(B86="IOPES",VLOOKUP(C86,'LABOR-SERVIÇOS'!A:H,6,FALSE),IF(B86="SINAPI",VLOOKUP(C86,'SINAPI-SERVIÇOS'!A:D,3,FALSE),IF(LEFT(C86,3)="ARQ",VLOOKUP(VALUE(RIGHT(C86,3)),'ARQ-COMP'!B:J,5,FALSE),IF(LEFT(C86,3)="SCI",VLOOKUP(VALUE(RIGHT(C86,3)),'GAS-COMP'!#REF!,5,FALSE),IF(LEFT(C86,3)="SCE",VLOOKUP(VALUE(RIGHT(C86,3)),'SCE-COMP'!B:J,5,FALSE),IF(LEFT(C86,3)="EST",VLOOKUP(VALUE(RIGHT(C86,3)),'EST-COMP'!B:J,5,FALSE),IF(LEFT(C86,3)="HID",VLOOKUP(VALUE(RIGHT(C86,3)),'HID-COMP'!B:J,5,FALSE),IF(LEFT(C86,3)="INC",VLOOKUP(VALUE(RIGHT(C86,3)),'INC-COMP'!B:J,5,FALSE),IF(LEFT(C86,3)="ELE",VLOOKUP(VALUE(RIGHT(C86,3)),#REF!,5,FALSE),IF(LEFT(C86,3)="CAB",VLOOKUP(VALUE(RIGHT(C86,3)),#REF!,5,FALSE),IF(LEFT(C86,3)="SEG",VLOOKUP(VALUE(RIGHT(C86,3)),'SEG-COMP'!B:J,5,FALSE),IF(LEFT(C86,3)="CLI",VLOOKUP(VALUE(RIGHT(C86,3)),'CLI-COMP'!B:J,5,FALSE),IF(LEFT(C86,4)="IMPL",VLOOKUP(VALUE(RIGHT(C86,3)),'IMPL-COMP'!B:J,5,FALSE),IF(LEFT(C86,4)="SPDA",VLOOKUP(VALUE(RIGHT(C86,3)),'SPDA-COMP'!B:J,5,FALSE),IF(LEFT(C86,4)="SDAI",VLOOKUP(VALUE(RIGHT(C86,3)),'ADM-COMP'!B:J,5,FALSE),IF(LEFT(C86,5)="IMPER",VLOOKUP(VALUE(RIGHT(C86,3)),'IMPER-COMP'!B:J,5,FALSE),""))))))))))))))))</f>
        <v>M2</v>
      </c>
      <c r="F86" s="634">
        <f>ROUND(VLOOKUP(A86,'MEM-LEVANT'!A:I,9,FALSE),2)</f>
        <v>136.79</v>
      </c>
      <c r="G86" s="349">
        <f>IF(B86="IOPES",VLOOKUP(C86,'LABOR-SERVIÇOS'!A:H,7,FALSE),IF(B86="SINAPI",VLOOKUP(C86,'SINAPI-SERVIÇOS'!A:H,8,FALSE),IF(LEFT(C86,3)="ARQ",VLOOKUP(VALUE(RIGHT(C86,3)),'ARQ-COMP'!B:J,9,FALSE),IF(LEFT(C86,3)="SCI",VLOOKUP(VALUE(RIGHT(C86,3)),'GAS-COMP'!#REF!,9,FALSE),IF(LEFT(C86,3)="SCE",VLOOKUP(VALUE(RIGHT(C86,3)),'SCE-COMP'!B:J,9,FALSE),IF(LEFT(C86,3)="EST",VLOOKUP(VALUE(RIGHT(C86,3)),'EST-COMP'!B:J,9,FALSE),IF(LEFT(C86,3)="HID",VLOOKUP(VALUE(RIGHT(C86,3)),'HID-COMP'!B:J,9,FALSE),IF(LEFT(C86,3)="INC",VLOOKUP(VALUE(RIGHT(C86,3)),'INC-COMP'!B:J,9,FALSE),IF(LEFT(C86,3)="ELE",VLOOKUP(VALUE(RIGHT(C86,3)),#REF!,9,FALSE),IF(LEFT(C86,3)="CAB",VLOOKUP(VALUE(RIGHT(C86,3)),#REF!,9,FALSE),IF(LEFT(C86,3)="SEG",VLOOKUP(VALUE(RIGHT(C86,3)),'SEG-COMP'!B:J,9,FALSE),IF(LEFT(C86,3)="CLI",VLOOKUP(VALUE(RIGHT(C86,3)),'CLI-COMP'!B:J,9,FALSE),IF(LEFT(C86,4)="IMPL",VLOOKUP(VALUE(RIGHT(C86,3)),'IMPL-COMP'!B:J,9,FALSE),IF(LEFT(C86,4)="SPDA",VLOOKUP(VALUE(RIGHT(C86,3)),'SPDA-COMP'!B:J,9,FALSE),IF(LEFT(C86,4)="SDAI",VLOOKUP(VALUE(RIGHT(C86,3)),'ADM-COMP'!B:J,9,FALSE),IF(LEFT(C86,5)="IMPER",VLOOKUP(VALUE(RIGHT(C86,3)),'IMPER-COMP'!B:J,9,FALSE),""))))))))))))))))</f>
        <v>111.05</v>
      </c>
      <c r="H86" s="349">
        <f t="shared" si="29"/>
        <v>15190.53</v>
      </c>
      <c r="I86" s="389">
        <f>H86/$H$208</f>
        <v>8.8130886055926873E-3</v>
      </c>
      <c r="J86" s="323"/>
    </row>
    <row r="87" spans="1:10" s="566" customFormat="1">
      <c r="A87" s="585" t="s">
        <v>12254</v>
      </c>
      <c r="B87" s="586"/>
      <c r="C87" s="587"/>
      <c r="D87" s="588" t="s">
        <v>50</v>
      </c>
      <c r="E87" s="589"/>
      <c r="F87" s="633"/>
      <c r="G87" s="590"/>
      <c r="H87" s="591"/>
      <c r="I87" s="592"/>
      <c r="J87" s="565"/>
    </row>
    <row r="88" spans="1:10">
      <c r="A88" s="388" t="s">
        <v>12255</v>
      </c>
      <c r="B88" s="347" t="s">
        <v>4001</v>
      </c>
      <c r="C88" s="347">
        <f>90302</f>
        <v>90302</v>
      </c>
      <c r="D88" s="569" t="str">
        <f>IF(B88="IOPES",VLOOKUP(C88,'LABOR-SERVIÇOS'!A:H,5,FALSE),IF(B88="SINAPI",VLOOKUP(C88,'SINAPI-SERVIÇOS'!A:D,2,FALSE),IF(LEFT(C88,3)="ARQ",VLOOKUP(VALUE(RIGHT(C88,3)),'ARQ-COMP'!B:J,4,FALSE),IF(LEFT(C88,3)="SCI",VLOOKUP(VALUE(RIGHT(C88,3)),'GAS-COMP'!#REF!,4,FALSE),IF(LEFT(C88,3)="SCE",VLOOKUP(VALUE(RIGHT(C88,3)),'SCE-COMP'!B:J,4,FALSE),IF(LEFT(C88,3)="EST",VLOOKUP(VALUE(RIGHT(C88,3)),'EST-COMP'!B:J,4,FALSE),IF(LEFT(C88,3)="HID",VLOOKUP(VALUE(RIGHT(C88,3)),'HID-COMP'!B:J,4,FALSE),IF(LEFT(C88,3)="INC",VLOOKUP(VALUE(RIGHT(C88,3)),'INC-COMP'!B:J,4,FALSE),IF(LEFT(C88,3)="ELE",VLOOKUP(VALUE(RIGHT(C88,3)),#REF!,4,FALSE),IF(LEFT(C88,3)="CAB",VLOOKUP(VALUE(RIGHT(C88,3)),#REF!,4,FALSE),IF(LEFT(C88,3)="SEG",VLOOKUP(VALUE(RIGHT(C88,3)),'SEG-COMP'!B:J,4,FALSE),IF(LEFT(C88,3)="CLI",VLOOKUP(VALUE(RIGHT(C88,3)),'CLI-COMP'!B:J,4,FALSE),IF(LEFT(C88,4)="IMPL",VLOOKUP(VALUE(RIGHT(C88,3)),'IMPL-COMP'!B:J,4,FALSE),IF(LEFT(C88,4)="SPDA",VLOOKUP(VALUE(RIGHT(C88,3)),'SPDA-COMP'!B:J,4,FALSE),IF(LEFT(C88,4)="SDAI",VLOOKUP(VALUE(RIGHT(C88,3)),'ADM-COMP'!B:J,4,FALSE),IF(LEFT(C88,5)="IMPER",VLOOKUP(VALUE(RIGHT(C88,3)),'IMPER-COMP'!B:J,4,FALSE),""))))))))))))))))</f>
        <v>RUFO DE CHAPA METÁLICA Nº 26 COM LARGURA DE 30 CM</v>
      </c>
      <c r="E88" s="348" t="str">
        <f>IF(B88="IOPES",VLOOKUP(C88,'LABOR-SERVIÇOS'!A:H,6,FALSE),IF(B88="SINAPI",VLOOKUP(C88,'SINAPI-SERVIÇOS'!A:D,3,FALSE),IF(LEFT(C88,3)="ARQ",VLOOKUP(VALUE(RIGHT(C88,3)),'ARQ-COMP'!B:J,5,FALSE),IF(LEFT(C88,3)="SCI",VLOOKUP(VALUE(RIGHT(C88,3)),'GAS-COMP'!#REF!,5,FALSE),IF(LEFT(C88,3)="SCE",VLOOKUP(VALUE(RIGHT(C88,3)),'SCE-COMP'!B:J,5,FALSE),IF(LEFT(C88,3)="EST",VLOOKUP(VALUE(RIGHT(C88,3)),'EST-COMP'!B:J,5,FALSE),IF(LEFT(C88,3)="HID",VLOOKUP(VALUE(RIGHT(C88,3)),'HID-COMP'!B:J,5,FALSE),IF(LEFT(C88,3)="INC",VLOOKUP(VALUE(RIGHT(C88,3)),'INC-COMP'!B:J,5,FALSE),IF(LEFT(C88,3)="ELE",VLOOKUP(VALUE(RIGHT(C88,3)),#REF!,5,FALSE),IF(LEFT(C88,3)="CAB",VLOOKUP(VALUE(RIGHT(C88,3)),#REF!,5,FALSE),IF(LEFT(C88,3)="SEG",VLOOKUP(VALUE(RIGHT(C88,3)),'SEG-COMP'!B:J,5,FALSE),IF(LEFT(C88,3)="CLI",VLOOKUP(VALUE(RIGHT(C88,3)),'CLI-COMP'!B:J,5,FALSE),IF(LEFT(C88,4)="IMPL",VLOOKUP(VALUE(RIGHT(C88,3)),'IMPL-COMP'!B:J,5,FALSE),IF(LEFT(C88,4)="SPDA",VLOOKUP(VALUE(RIGHT(C88,3)),'SPDA-COMP'!B:J,5,FALSE),IF(LEFT(C88,4)="SDAI",VLOOKUP(VALUE(RIGHT(C88,3)),'ADM-COMP'!B:J,5,FALSE),IF(LEFT(C88,5)="IMPER",VLOOKUP(VALUE(RIGHT(C88,3)),'IMPER-COMP'!B:J,5,FALSE),""))))))))))))))))</f>
        <v>M</v>
      </c>
      <c r="F88" s="634">
        <f>ROUND(VLOOKUP(A88,'MEM-LEVANT'!A:I,9,FALSE),2)</f>
        <v>23.8</v>
      </c>
      <c r="G88" s="349">
        <f>IF(B88="IOPES",VLOOKUP(C88,'LABOR-SERVIÇOS'!A:H,7,FALSE),IF(B88="SINAPI",VLOOKUP(C88,'SINAPI-SERVIÇOS'!A:H,8,FALSE),IF(LEFT(C88,3)="ARQ",VLOOKUP(VALUE(RIGHT(C88,3)),'ARQ-COMP'!B:J,9,FALSE),IF(LEFT(C88,3)="SCI",VLOOKUP(VALUE(RIGHT(C88,3)),'GAS-COMP'!#REF!,9,FALSE),IF(LEFT(C88,3)="SCE",VLOOKUP(VALUE(RIGHT(C88,3)),'SCE-COMP'!B:J,9,FALSE),IF(LEFT(C88,3)="EST",VLOOKUP(VALUE(RIGHT(C88,3)),'EST-COMP'!B:J,9,FALSE),IF(LEFT(C88,3)="HID",VLOOKUP(VALUE(RIGHT(C88,3)),'HID-COMP'!B:J,9,FALSE),IF(LEFT(C88,3)="INC",VLOOKUP(VALUE(RIGHT(C88,3)),'INC-COMP'!B:J,9,FALSE),IF(LEFT(C88,3)="ELE",VLOOKUP(VALUE(RIGHT(C88,3)),#REF!,9,FALSE),IF(LEFT(C88,3)="CAB",VLOOKUP(VALUE(RIGHT(C88,3)),#REF!,9,FALSE),IF(LEFT(C88,3)="SEG",VLOOKUP(VALUE(RIGHT(C88,3)),'SEG-COMP'!B:J,9,FALSE),IF(LEFT(C88,3)="CLI",VLOOKUP(VALUE(RIGHT(C88,3)),'CLI-COMP'!B:J,9,FALSE),IF(LEFT(C88,4)="IMPL",VLOOKUP(VALUE(RIGHT(C88,3)),'IMPL-COMP'!B:J,9,FALSE),IF(LEFT(C88,4)="SPDA",VLOOKUP(VALUE(RIGHT(C88,3)),'SPDA-COMP'!B:J,9,FALSE),IF(LEFT(C88,4)="SDAI",VLOOKUP(VALUE(RIGHT(C88,3)),'ADM-COMP'!B:J,9,FALSE),IF(LEFT(C88,5)="IMPER",VLOOKUP(VALUE(RIGHT(C88,3)),'IMPER-COMP'!B:J,9,FALSE),""))))))))))))))))</f>
        <v>50.49</v>
      </c>
      <c r="H88" s="349">
        <f t="shared" ref="H88" si="30">ROUND(F88*G88,2)</f>
        <v>1201.6600000000001</v>
      </c>
      <c r="I88" s="389">
        <f>H88/$H$208</f>
        <v>6.971669884985257E-4</v>
      </c>
      <c r="J88" s="323"/>
    </row>
    <row r="89" spans="1:10">
      <c r="A89" s="388" t="s">
        <v>12256</v>
      </c>
      <c r="B89" s="347" t="s">
        <v>4001</v>
      </c>
      <c r="C89" s="347">
        <f>90312</f>
        <v>90312</v>
      </c>
      <c r="D89" s="569" t="str">
        <f>IF(B89="IOPES",VLOOKUP(C89,'LABOR-SERVIÇOS'!A:H,5,FALSE),IF(B89="SINAPI",VLOOKUP(C89,'SINAPI-SERVIÇOS'!A:D,2,FALSE),IF(LEFT(C89,3)="ARQ",VLOOKUP(VALUE(RIGHT(C89,3)),'ARQ-COMP'!B:J,4,FALSE),IF(LEFT(C89,3)="SCI",VLOOKUP(VALUE(RIGHT(C89,3)),'GAS-COMP'!#REF!,4,FALSE),IF(LEFT(C89,3)="SCE",VLOOKUP(VALUE(RIGHT(C89,3)),'SCE-COMP'!B:J,4,FALSE),IF(LEFT(C89,3)="EST",VLOOKUP(VALUE(RIGHT(C89,3)),'EST-COMP'!B:J,4,FALSE),IF(LEFT(C89,3)="HID",VLOOKUP(VALUE(RIGHT(C89,3)),'HID-COMP'!B:J,4,FALSE),IF(LEFT(C89,3)="INC",VLOOKUP(VALUE(RIGHT(C89,3)),'INC-COMP'!B:J,4,FALSE),IF(LEFT(C89,3)="ELE",VLOOKUP(VALUE(RIGHT(C89,3)),#REF!,4,FALSE),IF(LEFT(C89,3)="CAB",VLOOKUP(VALUE(RIGHT(C89,3)),#REF!,4,FALSE),IF(LEFT(C89,3)="SEG",VLOOKUP(VALUE(RIGHT(C89,3)),'SEG-COMP'!B:J,4,FALSE),IF(LEFT(C89,3)="CLI",VLOOKUP(VALUE(RIGHT(C89,3)),'CLI-COMP'!B:J,4,FALSE),IF(LEFT(C89,4)="IMPL",VLOOKUP(VALUE(RIGHT(C89,3)),'IMPL-COMP'!B:J,4,FALSE),IF(LEFT(C89,4)="SPDA",VLOOKUP(VALUE(RIGHT(C89,3)),'SPDA-COMP'!B:J,4,FALSE),IF(LEFT(C89,4)="SDAI",VLOOKUP(VALUE(RIGHT(C89,3)),'ADM-COMP'!B:J,4,FALSE),IF(LEFT(C89,5)="IMPER",VLOOKUP(VALUE(RIGHT(C89,3)),'IMPER-COMP'!B:J,4,FALSE),""))))))))))))))))</f>
        <v>CALHA EM CHAPA GALVANIZADA COM LARGURA DE 40 CM</v>
      </c>
      <c r="E89" s="348" t="str">
        <f>IF(B89="IOPES",VLOOKUP(C89,'LABOR-SERVIÇOS'!A:H,6,FALSE),IF(B89="SINAPI",VLOOKUP(C89,'SINAPI-SERVIÇOS'!A:D,3,FALSE),IF(LEFT(C89,3)="ARQ",VLOOKUP(VALUE(RIGHT(C89,3)),'ARQ-COMP'!B:J,5,FALSE),IF(LEFT(C89,3)="SCI",VLOOKUP(VALUE(RIGHT(C89,3)),'GAS-COMP'!#REF!,5,FALSE),IF(LEFT(C89,3)="SCE",VLOOKUP(VALUE(RIGHT(C89,3)),'SCE-COMP'!B:J,5,FALSE),IF(LEFT(C89,3)="EST",VLOOKUP(VALUE(RIGHT(C89,3)),'EST-COMP'!B:J,5,FALSE),IF(LEFT(C89,3)="HID",VLOOKUP(VALUE(RIGHT(C89,3)),'HID-COMP'!B:J,5,FALSE),IF(LEFT(C89,3)="INC",VLOOKUP(VALUE(RIGHT(C89,3)),'INC-COMP'!B:J,5,FALSE),IF(LEFT(C89,3)="ELE",VLOOKUP(VALUE(RIGHT(C89,3)),#REF!,5,FALSE),IF(LEFT(C89,3)="CAB",VLOOKUP(VALUE(RIGHT(C89,3)),#REF!,5,FALSE),IF(LEFT(C89,3)="SEG",VLOOKUP(VALUE(RIGHT(C89,3)),'SEG-COMP'!B:J,5,FALSE),IF(LEFT(C89,3)="CLI",VLOOKUP(VALUE(RIGHT(C89,3)),'CLI-COMP'!B:J,5,FALSE),IF(LEFT(C89,4)="IMPL",VLOOKUP(VALUE(RIGHT(C89,3)),'IMPL-COMP'!B:J,5,FALSE),IF(LEFT(C89,4)="SPDA",VLOOKUP(VALUE(RIGHT(C89,3)),'SPDA-COMP'!B:J,5,FALSE),IF(LEFT(C89,4)="SDAI",VLOOKUP(VALUE(RIGHT(C89,3)),'ADM-COMP'!B:J,5,FALSE),IF(LEFT(C89,5)="IMPER",VLOOKUP(VALUE(RIGHT(C89,3)),'IMPER-COMP'!B:J,5,FALSE),""))))))))))))))))</f>
        <v>M</v>
      </c>
      <c r="F89" s="634">
        <f>ROUND(VLOOKUP(A89,'MEM-LEVANT'!A:I,9,FALSE),2)</f>
        <v>7.3</v>
      </c>
      <c r="G89" s="349">
        <f>IF(B89="IOPES",VLOOKUP(C89,'LABOR-SERVIÇOS'!A:H,7,FALSE),IF(B89="SINAPI",VLOOKUP(C89,'SINAPI-SERVIÇOS'!A:H,8,FALSE),IF(LEFT(C89,3)="ARQ",VLOOKUP(VALUE(RIGHT(C89,3)),'ARQ-COMP'!B:J,9,FALSE),IF(LEFT(C89,3)="SCI",VLOOKUP(VALUE(RIGHT(C89,3)),'GAS-COMP'!#REF!,9,FALSE),IF(LEFT(C89,3)="SCE",VLOOKUP(VALUE(RIGHT(C89,3)),'SCE-COMP'!B:J,9,FALSE),IF(LEFT(C89,3)="EST",VLOOKUP(VALUE(RIGHT(C89,3)),'EST-COMP'!B:J,9,FALSE),IF(LEFT(C89,3)="HID",VLOOKUP(VALUE(RIGHT(C89,3)),'HID-COMP'!B:J,9,FALSE),IF(LEFT(C89,3)="INC",VLOOKUP(VALUE(RIGHT(C89,3)),'INC-COMP'!B:J,9,FALSE),IF(LEFT(C89,3)="ELE",VLOOKUP(VALUE(RIGHT(C89,3)),#REF!,9,FALSE),IF(LEFT(C89,3)="CAB",VLOOKUP(VALUE(RIGHT(C89,3)),#REF!,9,FALSE),IF(LEFT(C89,3)="SEG",VLOOKUP(VALUE(RIGHT(C89,3)),'SEG-COMP'!B:J,9,FALSE),IF(LEFT(C89,3)="CLI",VLOOKUP(VALUE(RIGHT(C89,3)),'CLI-COMP'!B:J,9,FALSE),IF(LEFT(C89,4)="IMPL",VLOOKUP(VALUE(RIGHT(C89,3)),'IMPL-COMP'!B:J,9,FALSE),IF(LEFT(C89,4)="SPDA",VLOOKUP(VALUE(RIGHT(C89,3)),'SPDA-COMP'!B:J,9,FALSE),IF(LEFT(C89,4)="SDAI",VLOOKUP(VALUE(RIGHT(C89,3)),'ADM-COMP'!B:J,9,FALSE),IF(LEFT(C89,5)="IMPER",VLOOKUP(VALUE(RIGHT(C89,3)),'IMPER-COMP'!B:J,9,FALSE),""))))))))))))))))</f>
        <v>316.8</v>
      </c>
      <c r="H89" s="349">
        <f t="shared" ref="H89" si="31">ROUND(F89*G89,2)</f>
        <v>2312.64</v>
      </c>
      <c r="I89" s="389">
        <f>H89/$H$208</f>
        <v>1.3417241684679779E-3</v>
      </c>
      <c r="J89" s="323"/>
    </row>
    <row r="90" spans="1:10" s="353" customFormat="1">
      <c r="A90" s="605"/>
      <c r="B90" s="601"/>
      <c r="C90" s="601"/>
      <c r="D90" s="606" t="s">
        <v>18083</v>
      </c>
      <c r="E90" s="607"/>
      <c r="F90" s="635"/>
      <c r="G90" s="608"/>
      <c r="H90" s="609">
        <f>SUM(H84:H89)</f>
        <v>28977.289999999997</v>
      </c>
      <c r="I90" s="610">
        <f>H90/$H$208</f>
        <v>1.6811752079746715E-2</v>
      </c>
      <c r="J90" s="323"/>
    </row>
    <row r="91" spans="1:10">
      <c r="A91" s="388"/>
      <c r="B91" s="394"/>
      <c r="C91" s="394"/>
      <c r="D91" s="395"/>
      <c r="E91" s="394"/>
      <c r="F91" s="634"/>
      <c r="G91" s="349"/>
      <c r="H91" s="391"/>
      <c r="I91" s="392"/>
      <c r="J91" s="323"/>
    </row>
    <row r="92" spans="1:10" s="232" customFormat="1">
      <c r="A92" s="593" t="s">
        <v>18133</v>
      </c>
      <c r="B92" s="594"/>
      <c r="C92" s="595"/>
      <c r="D92" s="596" t="s">
        <v>26544</v>
      </c>
      <c r="E92" s="597"/>
      <c r="F92" s="632"/>
      <c r="G92" s="598"/>
      <c r="H92" s="599"/>
      <c r="I92" s="600"/>
      <c r="J92" s="548"/>
    </row>
    <row r="93" spans="1:10" s="566" customFormat="1" ht="25.5">
      <c r="A93" s="585" t="s">
        <v>11557</v>
      </c>
      <c r="B93" s="586"/>
      <c r="C93" s="587"/>
      <c r="D93" s="588" t="s">
        <v>1307</v>
      </c>
      <c r="E93" s="589"/>
      <c r="F93" s="633"/>
      <c r="G93" s="590"/>
      <c r="H93" s="591"/>
      <c r="I93" s="592"/>
      <c r="J93" s="565"/>
    </row>
    <row r="94" spans="1:10" ht="25.5">
      <c r="A94" s="388" t="s">
        <v>18136</v>
      </c>
      <c r="B94" s="347" t="s">
        <v>4001</v>
      </c>
      <c r="C94" s="347">
        <f>100203</f>
        <v>100203</v>
      </c>
      <c r="D94" s="569" t="str">
        <f>IF(B94="IOPES",VLOOKUP(C94,'LABOR-SERVIÇOS'!A:H,5,FALSE),IF(B94="SINAPI",VLOOKUP(C94,'SINAPI-SERVIÇOS'!A:D,2,FALSE),IF(LEFT(C94,3)="ARQ",VLOOKUP(VALUE(RIGHT(C94,3)),'ARQ-COMP'!B:J,4,FALSE),IF(LEFT(C94,3)="SCI",VLOOKUP(VALUE(RIGHT(C94,3)),'GAS-COMP'!#REF!,4,FALSE),IF(LEFT(C94,3)="SCE",VLOOKUP(VALUE(RIGHT(C94,3)),'SCE-COMP'!B:J,4,FALSE),IF(LEFT(C94,3)="EST",VLOOKUP(VALUE(RIGHT(C94,3)),'EST-COMP'!B:J,4,FALSE),IF(LEFT(C94,3)="HID",VLOOKUP(VALUE(RIGHT(C94,3)),'HID-COMP'!B:J,4,FALSE),IF(LEFT(C94,3)="INC",VLOOKUP(VALUE(RIGHT(C94,3)),'INC-COMP'!B:J,4,FALSE),IF(LEFT(C94,3)="ELE",VLOOKUP(VALUE(RIGHT(C94,3)),#REF!,4,FALSE),IF(LEFT(C94,3)="CAB",VLOOKUP(VALUE(RIGHT(C94,3)),#REF!,4,FALSE),IF(LEFT(C94,3)="SEG",VLOOKUP(VALUE(RIGHT(C94,3)),'SEG-COMP'!B:J,4,FALSE),IF(LEFT(C94,3)="CLI",VLOOKUP(VALUE(RIGHT(C94,3)),'CLI-COMP'!B:J,4,FALSE),IF(LEFT(C94,4)="IMPL",VLOOKUP(VALUE(RIGHT(C94,3)),'IMPL-COMP'!B:J,4,FALSE),IF(LEFT(C94,4)="SPDA",VLOOKUP(VALUE(RIGHT(C94,3)),'SPDA-COMP'!B:J,4,FALSE),IF(LEFT(C94,4)="SDAI",VLOOKUP(VALUE(RIGHT(C94,3)),'ADM-COMP'!B:J,4,FALSE),IF(LEFT(C94,5)="IMPER",VLOOKUP(VALUE(RIGHT(C94,3)),'IMPER-COMP'!B:J,4,FALSE),""))))))))))))))))</f>
        <v>PINTURA IMPERMEABILIZANTE COM IGOLFLEX OU EQUIVALENTE A 3 DEMÃOS</v>
      </c>
      <c r="E94" s="348" t="str">
        <f>IF(B94="IOPES",VLOOKUP(C94,'LABOR-SERVIÇOS'!A:H,6,FALSE),IF(B94="SINAPI",VLOOKUP(C94,'SINAPI-SERVIÇOS'!A:D,3,FALSE),IF(LEFT(C94,3)="ARQ",VLOOKUP(VALUE(RIGHT(C94,3)),'ARQ-COMP'!B:J,5,FALSE),IF(LEFT(C94,3)="SCI",VLOOKUP(VALUE(RIGHT(C94,3)),'GAS-COMP'!#REF!,5,FALSE),IF(LEFT(C94,3)="SCE",VLOOKUP(VALUE(RIGHT(C94,3)),'SCE-COMP'!B:J,5,FALSE),IF(LEFT(C94,3)="EST",VLOOKUP(VALUE(RIGHT(C94,3)),'EST-COMP'!B:J,5,FALSE),IF(LEFT(C94,3)="HID",VLOOKUP(VALUE(RIGHT(C94,3)),'HID-COMP'!B:J,5,FALSE),IF(LEFT(C94,3)="INC",VLOOKUP(VALUE(RIGHT(C94,3)),'INC-COMP'!B:J,5,FALSE),IF(LEFT(C94,3)="ELE",VLOOKUP(VALUE(RIGHT(C94,3)),#REF!,5,FALSE),IF(LEFT(C94,3)="CAB",VLOOKUP(VALUE(RIGHT(C94,3)),#REF!,5,FALSE),IF(LEFT(C94,3)="SEG",VLOOKUP(VALUE(RIGHT(C94,3)),'SEG-COMP'!B:J,5,FALSE),IF(LEFT(C94,3)="CLI",VLOOKUP(VALUE(RIGHT(C94,3)),'CLI-COMP'!B:J,5,FALSE),IF(LEFT(C94,4)="IMPL",VLOOKUP(VALUE(RIGHT(C94,3)),'IMPL-COMP'!B:J,5,FALSE),IF(LEFT(C94,4)="SPDA",VLOOKUP(VALUE(RIGHT(C94,3)),'SPDA-COMP'!B:J,5,FALSE),IF(LEFT(C94,4)="SDAI",VLOOKUP(VALUE(RIGHT(C94,3)),'ADM-COMP'!B:J,5,FALSE),IF(LEFT(C94,5)="IMPER",VLOOKUP(VALUE(RIGHT(C94,3)),'IMPER-COMP'!B:J,5,FALSE),""))))))))))))))))</f>
        <v>M2</v>
      </c>
      <c r="F94" s="634">
        <f>ROUND(VLOOKUP(A94,'MEM-LEVANT'!A:I,9,FALSE),2)</f>
        <v>22.5</v>
      </c>
      <c r="G94" s="349">
        <f>IF(B94="IOPES",VLOOKUP(C94,'LABOR-SERVIÇOS'!A:H,7,FALSE),IF(B94="SINAPI",VLOOKUP(C94,'SINAPI-SERVIÇOS'!A:H,8,FALSE),IF(LEFT(C94,3)="ARQ",VLOOKUP(VALUE(RIGHT(C94,3)),'ARQ-COMP'!B:J,9,FALSE),IF(LEFT(C94,3)="SCI",VLOOKUP(VALUE(RIGHT(C94,3)),'GAS-COMP'!#REF!,9,FALSE),IF(LEFT(C94,3)="SCE",VLOOKUP(VALUE(RIGHT(C94,3)),'SCE-COMP'!B:J,9,FALSE),IF(LEFT(C94,3)="EST",VLOOKUP(VALUE(RIGHT(C94,3)),'EST-COMP'!B:J,9,FALSE),IF(LEFT(C94,3)="HID",VLOOKUP(VALUE(RIGHT(C94,3)),'HID-COMP'!B:J,9,FALSE),IF(LEFT(C94,3)="INC",VLOOKUP(VALUE(RIGHT(C94,3)),'INC-COMP'!B:J,9,FALSE),IF(LEFT(C94,3)="ELE",VLOOKUP(VALUE(RIGHT(C94,3)),#REF!,9,FALSE),IF(LEFT(C94,3)="CAB",VLOOKUP(VALUE(RIGHT(C94,3)),#REF!,9,FALSE),IF(LEFT(C94,3)="SEG",VLOOKUP(VALUE(RIGHT(C94,3)),'SEG-COMP'!B:J,9,FALSE),IF(LEFT(C94,3)="CLI",VLOOKUP(VALUE(RIGHT(C94,3)),'CLI-COMP'!B:J,9,FALSE),IF(LEFT(C94,4)="IMPL",VLOOKUP(VALUE(RIGHT(C94,3)),'IMPL-COMP'!B:J,9,FALSE),IF(LEFT(C94,4)="SPDA",VLOOKUP(VALUE(RIGHT(C94,3)),'SPDA-COMP'!B:J,9,FALSE),IF(LEFT(C94,4)="SDAI",VLOOKUP(VALUE(RIGHT(C94,3)),'ADM-COMP'!B:J,9,FALSE),IF(LEFT(C94,5)="IMPER",VLOOKUP(VALUE(RIGHT(C94,3)),'IMPER-COMP'!B:J,9,FALSE),""))))))))))))))))</f>
        <v>65.930000000000007</v>
      </c>
      <c r="H94" s="349">
        <f t="shared" ref="H94" si="32">ROUND(F94*G94,2)</f>
        <v>1483.43</v>
      </c>
      <c r="I94" s="389">
        <f>H94/$H$208</f>
        <v>8.6064146742703251E-4</v>
      </c>
      <c r="J94" s="323"/>
    </row>
    <row r="95" spans="1:10" ht="51">
      <c r="A95" s="388" t="s">
        <v>18137</v>
      </c>
      <c r="B95" s="347" t="s">
        <v>4001</v>
      </c>
      <c r="C95" s="347">
        <f>100208</f>
        <v>100208</v>
      </c>
      <c r="D95" s="569" t="str">
        <f>IF(B95="IOPES",VLOOKUP(C95,'LABOR-SERVIÇOS'!A:H,5,FALSE),IF(B95="SINAPI",VLOOKUP(C95,'SINAPI-SERVIÇOS'!A:D,2,FALSE),IF(LEFT(C95,3)="ARQ",VLOOKUP(VALUE(RIGHT(C95,3)),'ARQ-COMP'!B:J,4,FALSE),IF(LEFT(C95,3)="SCI",VLOOKUP(VALUE(RIGHT(C95,3)),'GAS-COMP'!#REF!,4,FALSE),IF(LEFT(C95,3)="SCE",VLOOKUP(VALUE(RIGHT(C95,3)),'SCE-COMP'!B:J,4,FALSE),IF(LEFT(C95,3)="EST",VLOOKUP(VALUE(RIGHT(C95,3)),'EST-COMP'!B:J,4,FALSE),IF(LEFT(C95,3)="HID",VLOOKUP(VALUE(RIGHT(C95,3)),'HID-COMP'!B:J,4,FALSE),IF(LEFT(C95,3)="INC",VLOOKUP(VALUE(RIGHT(C95,3)),'INC-COMP'!B:J,4,FALSE),IF(LEFT(C95,3)="ELE",VLOOKUP(VALUE(RIGHT(C95,3)),#REF!,4,FALSE),IF(LEFT(C95,3)="CAB",VLOOKUP(VALUE(RIGHT(C95,3)),#REF!,4,FALSE),IF(LEFT(C95,3)="SEG",VLOOKUP(VALUE(RIGHT(C95,3)),'SEG-COMP'!B:J,4,FALSE),IF(LEFT(C95,3)="CLI",VLOOKUP(VALUE(RIGHT(C95,3)),'CLI-COMP'!B:J,4,FALSE),IF(LEFT(C95,4)="IMPL",VLOOKUP(VALUE(RIGHT(C95,3)),'IMPL-COMP'!B:J,4,FALSE),IF(LEFT(C95,4)="SPDA",VLOOKUP(VALUE(RIGHT(C95,3)),'SPDA-COMP'!B:J,4,FALSE),IF(LEFT(C95,4)="SDAI",VLOOKUP(VALUE(RIGHT(C95,3)),'ADM-COMP'!B:J,4,FALSE),IF(LEFT(C95,5)="IMPER",VLOOKUP(VALUE(RIGHT(C95,3)),'IMPER-COMP'!B:J,4,FALSE),""))))))))))))))))</f>
        <v>ÍNDICE DE IMPERM.C/ MANTA ASFÁLTICA ATENDENDO NBR 9952, ASFALTO POLIMERIZADO ESP.3MM, REFORÇ.C/ FILME INT. POLIETILENO, REGUL. BASE C/ ARG.1:4 ESP.MÍN.15MM, PROTEÇÃO MEC. ARG.1:4 ESP.20MM E JUNTAS DILAT.</v>
      </c>
      <c r="E95" s="348" t="str">
        <f>IF(B95="IOPES",VLOOKUP(C95,'LABOR-SERVIÇOS'!A:H,6,FALSE),IF(B95="SINAPI",VLOOKUP(C95,'SINAPI-SERVIÇOS'!A:D,3,FALSE),IF(LEFT(C95,3)="ARQ",VLOOKUP(VALUE(RIGHT(C95,3)),'ARQ-COMP'!B:J,5,FALSE),IF(LEFT(C95,3)="SCI",VLOOKUP(VALUE(RIGHT(C95,3)),'GAS-COMP'!#REF!,5,FALSE),IF(LEFT(C95,3)="SCE",VLOOKUP(VALUE(RIGHT(C95,3)),'SCE-COMP'!B:J,5,FALSE),IF(LEFT(C95,3)="EST",VLOOKUP(VALUE(RIGHT(C95,3)),'EST-COMP'!B:J,5,FALSE),IF(LEFT(C95,3)="HID",VLOOKUP(VALUE(RIGHT(C95,3)),'HID-COMP'!B:J,5,FALSE),IF(LEFT(C95,3)="INC",VLOOKUP(VALUE(RIGHT(C95,3)),'INC-COMP'!B:J,5,FALSE),IF(LEFT(C95,3)="ELE",VLOOKUP(VALUE(RIGHT(C95,3)),#REF!,5,FALSE),IF(LEFT(C95,3)="CAB",VLOOKUP(VALUE(RIGHT(C95,3)),#REF!,5,FALSE),IF(LEFT(C95,3)="SEG",VLOOKUP(VALUE(RIGHT(C95,3)),'SEG-COMP'!B:J,5,FALSE),IF(LEFT(C95,3)="CLI",VLOOKUP(VALUE(RIGHT(C95,3)),'CLI-COMP'!B:J,5,FALSE),IF(LEFT(C95,4)="IMPL",VLOOKUP(VALUE(RIGHT(C95,3)),'IMPL-COMP'!B:J,5,FALSE),IF(LEFT(C95,4)="SPDA",VLOOKUP(VALUE(RIGHT(C95,3)),'SPDA-COMP'!B:J,5,FALSE),IF(LEFT(C95,4)="SDAI",VLOOKUP(VALUE(RIGHT(C95,3)),'ADM-COMP'!B:J,5,FALSE),IF(LEFT(C95,5)="IMPER",VLOOKUP(VALUE(RIGHT(C95,3)),'IMPER-COMP'!B:J,5,FALSE),""))))))))))))))))</f>
        <v>M2</v>
      </c>
      <c r="F95" s="634">
        <f>ROUND(VLOOKUP(A95,'MEM-LEVANT'!A:I,9,FALSE),2)</f>
        <v>185.2</v>
      </c>
      <c r="G95" s="349">
        <f>IF(B95="IOPES",VLOOKUP(C95,'LABOR-SERVIÇOS'!A:H,7,FALSE),IF(B95="SINAPI",VLOOKUP(C95,'SINAPI-SERVIÇOS'!A:H,8,FALSE),IF(LEFT(C95,3)="ARQ",VLOOKUP(VALUE(RIGHT(C95,3)),'ARQ-COMP'!B:J,9,FALSE),IF(LEFT(C95,3)="SCI",VLOOKUP(VALUE(RIGHT(C95,3)),'GAS-COMP'!#REF!,9,FALSE),IF(LEFT(C95,3)="SCE",VLOOKUP(VALUE(RIGHT(C95,3)),'SCE-COMP'!B:J,9,FALSE),IF(LEFT(C95,3)="EST",VLOOKUP(VALUE(RIGHT(C95,3)),'EST-COMP'!B:J,9,FALSE),IF(LEFT(C95,3)="HID",VLOOKUP(VALUE(RIGHT(C95,3)),'HID-COMP'!B:J,9,FALSE),IF(LEFT(C95,3)="INC",VLOOKUP(VALUE(RIGHT(C95,3)),'INC-COMP'!B:J,9,FALSE),IF(LEFT(C95,3)="ELE",VLOOKUP(VALUE(RIGHT(C95,3)),#REF!,9,FALSE),IF(LEFT(C95,3)="CAB",VLOOKUP(VALUE(RIGHT(C95,3)),#REF!,9,FALSE),IF(LEFT(C95,3)="SEG",VLOOKUP(VALUE(RIGHT(C95,3)),'SEG-COMP'!B:J,9,FALSE),IF(LEFT(C95,3)="CLI",VLOOKUP(VALUE(RIGHT(C95,3)),'CLI-COMP'!B:J,9,FALSE),IF(LEFT(C95,4)="IMPL",VLOOKUP(VALUE(RIGHT(C95,3)),'IMPL-COMP'!B:J,9,FALSE),IF(LEFT(C95,4)="SPDA",VLOOKUP(VALUE(RIGHT(C95,3)),'SPDA-COMP'!B:J,9,FALSE),IF(LEFT(C95,4)="SDAI",VLOOKUP(VALUE(RIGHT(C95,3)),'ADM-COMP'!B:J,9,FALSE),IF(LEFT(C95,5)="IMPER",VLOOKUP(VALUE(RIGHT(C95,3)),'IMPER-COMP'!B:J,9,FALSE),""))))))))))))))))</f>
        <v>358.71</v>
      </c>
      <c r="H95" s="349">
        <f t="shared" ref="H95" si="33">ROUND(F95*G95,2)</f>
        <v>66433.09</v>
      </c>
      <c r="I95" s="389">
        <f>H95/$H$208</f>
        <v>3.8542480645067254E-2</v>
      </c>
      <c r="J95" s="323"/>
    </row>
    <row r="96" spans="1:10" s="353" customFormat="1">
      <c r="A96" s="605"/>
      <c r="B96" s="601"/>
      <c r="C96" s="601"/>
      <c r="D96" s="606" t="s">
        <v>18080</v>
      </c>
      <c r="E96" s="607"/>
      <c r="F96" s="635"/>
      <c r="G96" s="608"/>
      <c r="H96" s="609">
        <f>SUM(H93:H95)</f>
        <v>67916.51999999999</v>
      </c>
      <c r="I96" s="610">
        <f>H96/$H$208</f>
        <v>3.9403122112494283E-2</v>
      </c>
      <c r="J96" s="323"/>
    </row>
    <row r="97" spans="1:10">
      <c r="A97" s="388"/>
      <c r="B97" s="394"/>
      <c r="C97" s="394"/>
      <c r="D97" s="395"/>
      <c r="E97" s="394"/>
      <c r="F97" s="634"/>
      <c r="G97" s="349"/>
      <c r="H97" s="391"/>
      <c r="I97" s="392"/>
      <c r="J97" s="323"/>
    </row>
    <row r="98" spans="1:10" s="232" customFormat="1">
      <c r="A98" s="593" t="s">
        <v>18134</v>
      </c>
      <c r="B98" s="594"/>
      <c r="C98" s="595"/>
      <c r="D98" s="596" t="s">
        <v>26545</v>
      </c>
      <c r="E98" s="597"/>
      <c r="F98" s="632"/>
      <c r="G98" s="598"/>
      <c r="H98" s="599"/>
      <c r="I98" s="600"/>
      <c r="J98" s="323"/>
    </row>
    <row r="99" spans="1:10" s="566" customFormat="1">
      <c r="A99" s="585" t="s">
        <v>11558</v>
      </c>
      <c r="B99" s="586"/>
      <c r="C99" s="587"/>
      <c r="D99" s="588" t="s">
        <v>1317</v>
      </c>
      <c r="E99" s="589"/>
      <c r="F99" s="633"/>
      <c r="G99" s="590"/>
      <c r="H99" s="591"/>
      <c r="I99" s="592"/>
      <c r="J99" s="565"/>
    </row>
    <row r="100" spans="1:10" ht="38.25">
      <c r="A100" s="388" t="s">
        <v>12257</v>
      </c>
      <c r="B100" s="347" t="s">
        <v>4001</v>
      </c>
      <c r="C100" s="347">
        <f>110210</f>
        <v>110210</v>
      </c>
      <c r="D100" s="569" t="str">
        <f>IF(B100="IOPES",VLOOKUP(C100,'LABOR-SERVIÇOS'!A:H,5,FALSE),IF(B100="SINAPI",VLOOKUP(C100,'SINAPI-SERVIÇOS'!A:D,2,FALSE),IF(LEFT(C100,3)="ARQ",VLOOKUP(VALUE(RIGHT(C100,3)),'ARQ-COMP'!B:J,4,FALSE),IF(LEFT(C100,3)="SCI",VLOOKUP(VALUE(RIGHT(C100,3)),'GAS-COMP'!#REF!,4,FALSE),IF(LEFT(C100,3)="SCE",VLOOKUP(VALUE(RIGHT(C100,3)),'SCE-COMP'!B:J,4,FALSE),IF(LEFT(C100,3)="EST",VLOOKUP(VALUE(RIGHT(C100,3)),'EST-COMP'!B:J,4,FALSE),IF(LEFT(C100,3)="HID",VLOOKUP(VALUE(RIGHT(C100,3)),'HID-COMP'!B:J,4,FALSE),IF(LEFT(C100,3)="INC",VLOOKUP(VALUE(RIGHT(C100,3)),'INC-COMP'!B:J,4,FALSE),IF(LEFT(C100,3)="ELE",VLOOKUP(VALUE(RIGHT(C100,3)),#REF!,4,FALSE),IF(LEFT(C100,3)="CAB",VLOOKUP(VALUE(RIGHT(C100,3)),#REF!,4,FALSE),IF(LEFT(C100,3)="SEG",VLOOKUP(VALUE(RIGHT(C100,3)),'SEG-COMP'!B:J,4,FALSE),IF(LEFT(C100,3)="CLI",VLOOKUP(VALUE(RIGHT(C100,3)),'CLI-COMP'!B:J,4,FALSE),IF(LEFT(C100,4)="IMPL",VLOOKUP(VALUE(RIGHT(C100,3)),'IMPL-COMP'!B:J,4,FALSE),IF(LEFT(C100,4)="SPDA",VLOOKUP(VALUE(RIGHT(C100,3)),'SPDA-COMP'!B:J,4,FALSE),IF(LEFT(C100,4)="SDAI",VLOOKUP(VALUE(RIGHT(C100,3)),'ADM-COMP'!B:J,4,FALSE),IF(LEFT(C100,5)="IMPER",VLOOKUP(VALUE(RIGHT(C100,3)),'IMPER-COMP'!B:J,4,FALSE),""))))))))))))))))</f>
        <v>FORRO PVC BRANCO L = 20 CM, FRISADO, ESTRUTURADO POR PERFIS DE AÇO GALVANIZADO E TIRANTES RÍGIDOS FABRICADO DE ACORDO COM A NBR-14285, COLOCADO</v>
      </c>
      <c r="E100" s="348" t="str">
        <f>IF(B100="IOPES",VLOOKUP(C100,'LABOR-SERVIÇOS'!A:H,6,FALSE),IF(B100="SINAPI",VLOOKUP(C100,'SINAPI-SERVIÇOS'!A:D,3,FALSE),IF(LEFT(C100,3)="ARQ",VLOOKUP(VALUE(RIGHT(C100,3)),'ARQ-COMP'!B:J,5,FALSE),IF(LEFT(C100,3)="SCI",VLOOKUP(VALUE(RIGHT(C100,3)),'GAS-COMP'!#REF!,5,FALSE),IF(LEFT(C100,3)="SCE",VLOOKUP(VALUE(RIGHT(C100,3)),'SCE-COMP'!B:J,5,FALSE),IF(LEFT(C100,3)="EST",VLOOKUP(VALUE(RIGHT(C100,3)),'EST-COMP'!B:J,5,FALSE),IF(LEFT(C100,3)="HID",VLOOKUP(VALUE(RIGHT(C100,3)),'HID-COMP'!B:J,5,FALSE),IF(LEFT(C100,3)="INC",VLOOKUP(VALUE(RIGHT(C100,3)),'INC-COMP'!B:J,5,FALSE),IF(LEFT(C100,3)="ELE",VLOOKUP(VALUE(RIGHT(C100,3)),#REF!,5,FALSE),IF(LEFT(C100,3)="CAB",VLOOKUP(VALUE(RIGHT(C100,3)),#REF!,5,FALSE),IF(LEFT(C100,3)="SEG",VLOOKUP(VALUE(RIGHT(C100,3)),'SEG-COMP'!B:J,5,FALSE),IF(LEFT(C100,3)="CLI",VLOOKUP(VALUE(RIGHT(C100,3)),'CLI-COMP'!B:J,5,FALSE),IF(LEFT(C100,4)="IMPL",VLOOKUP(VALUE(RIGHT(C100,3)),'IMPL-COMP'!B:J,5,FALSE),IF(LEFT(C100,4)="SPDA",VLOOKUP(VALUE(RIGHT(C100,3)),'SPDA-COMP'!B:J,5,FALSE),IF(LEFT(C100,4)="SDAI",VLOOKUP(VALUE(RIGHT(C100,3)),'ADM-COMP'!B:J,5,FALSE),IF(LEFT(C100,5)="IMPER",VLOOKUP(VALUE(RIGHT(C100,3)),'IMPER-COMP'!B:J,5,FALSE),""))))))))))))))))</f>
        <v>M2</v>
      </c>
      <c r="F100" s="634">
        <f>ROUND(VLOOKUP(A100,'MEM-LEVANT'!A:I,9,FALSE),2)</f>
        <v>16.79</v>
      </c>
      <c r="G100" s="349">
        <f>IF(B100="IOPES",VLOOKUP(C100,'LABOR-SERVIÇOS'!A:H,7,FALSE),IF(B100="SINAPI",VLOOKUP(C100,'SINAPI-SERVIÇOS'!A:H,8,FALSE),IF(LEFT(C100,3)="ARQ",VLOOKUP(VALUE(RIGHT(C100,3)),'ARQ-COMP'!B:J,9,FALSE),IF(LEFT(C100,3)="SCI",VLOOKUP(VALUE(RIGHT(C100,3)),'GAS-COMP'!#REF!,9,FALSE),IF(LEFT(C100,3)="SCE",VLOOKUP(VALUE(RIGHT(C100,3)),'SCE-COMP'!B:J,9,FALSE),IF(LEFT(C100,3)="EST",VLOOKUP(VALUE(RIGHT(C100,3)),'EST-COMP'!B:J,9,FALSE),IF(LEFT(C100,3)="HID",VLOOKUP(VALUE(RIGHT(C100,3)),'HID-COMP'!B:J,9,FALSE),IF(LEFT(C100,3)="INC",VLOOKUP(VALUE(RIGHT(C100,3)),'INC-COMP'!B:J,9,FALSE),IF(LEFT(C100,3)="ELE",VLOOKUP(VALUE(RIGHT(C100,3)),#REF!,9,FALSE),IF(LEFT(C100,3)="CAB",VLOOKUP(VALUE(RIGHT(C100,3)),#REF!,9,FALSE),IF(LEFT(C100,3)="SEG",VLOOKUP(VALUE(RIGHT(C100,3)),'SEG-COMP'!B:J,9,FALSE),IF(LEFT(C100,3)="CLI",VLOOKUP(VALUE(RIGHT(C100,3)),'CLI-COMP'!B:J,9,FALSE),IF(LEFT(C100,4)="IMPL",VLOOKUP(VALUE(RIGHT(C100,3)),'IMPL-COMP'!B:J,9,FALSE),IF(LEFT(C100,4)="SPDA",VLOOKUP(VALUE(RIGHT(C100,3)),'SPDA-COMP'!B:J,9,FALSE),IF(LEFT(C100,4)="SDAI",VLOOKUP(VALUE(RIGHT(C100,3)),'ADM-COMP'!B:J,9,FALSE),IF(LEFT(C100,5)="IMPER",VLOOKUP(VALUE(RIGHT(C100,3)),'IMPER-COMP'!B:J,9,FALSE),""))))))))))))))))</f>
        <v>118.66</v>
      </c>
      <c r="H100" s="349">
        <f t="shared" ref="H100" si="34">ROUND(F100*G100,2)</f>
        <v>1992.3</v>
      </c>
      <c r="I100" s="389">
        <f>H100/$H$208</f>
        <v>1.155872535647032E-3</v>
      </c>
      <c r="J100" s="323"/>
    </row>
    <row r="101" spans="1:10" s="353" customFormat="1">
      <c r="A101" s="605"/>
      <c r="B101" s="601"/>
      <c r="C101" s="601"/>
      <c r="D101" s="606" t="s">
        <v>18084</v>
      </c>
      <c r="E101" s="607"/>
      <c r="F101" s="635"/>
      <c r="G101" s="608"/>
      <c r="H101" s="609">
        <f>SUM(H100:H100)</f>
        <v>1992.3</v>
      </c>
      <c r="I101" s="610">
        <f>H101/$H$208</f>
        <v>1.155872535647032E-3</v>
      </c>
      <c r="J101" s="323"/>
    </row>
    <row r="102" spans="1:10">
      <c r="A102" s="388"/>
      <c r="B102" s="394"/>
      <c r="C102" s="394"/>
      <c r="D102" s="395"/>
      <c r="E102" s="394"/>
      <c r="F102" s="634"/>
      <c r="G102" s="349"/>
      <c r="H102" s="391"/>
      <c r="I102" s="392"/>
      <c r="J102" s="323"/>
    </row>
    <row r="103" spans="1:10" s="232" customFormat="1">
      <c r="A103" s="593" t="s">
        <v>18135</v>
      </c>
      <c r="B103" s="594"/>
      <c r="C103" s="595"/>
      <c r="D103" s="596" t="s">
        <v>1323</v>
      </c>
      <c r="E103" s="597"/>
      <c r="F103" s="632"/>
      <c r="G103" s="598"/>
      <c r="H103" s="599"/>
      <c r="I103" s="600"/>
      <c r="J103" s="323"/>
    </row>
    <row r="104" spans="1:10" s="566" customFormat="1">
      <c r="A104" s="585" t="s">
        <v>11559</v>
      </c>
      <c r="B104" s="586"/>
      <c r="C104" s="587"/>
      <c r="D104" s="588" t="s">
        <v>1315</v>
      </c>
      <c r="E104" s="589"/>
      <c r="F104" s="633"/>
      <c r="G104" s="590"/>
      <c r="H104" s="591"/>
      <c r="I104" s="592"/>
      <c r="J104" s="565"/>
    </row>
    <row r="105" spans="1:10" ht="25.5">
      <c r="A105" s="388" t="s">
        <v>12260</v>
      </c>
      <c r="B105" s="347" t="s">
        <v>4001</v>
      </c>
      <c r="C105" s="347">
        <f>120101</f>
        <v>120101</v>
      </c>
      <c r="D105" s="569" t="str">
        <f>IF(B105="IOPES",VLOOKUP(C105,'LABOR-SERVIÇOS'!A:H,5,FALSE),IF(B105="SINAPI",VLOOKUP(C105,'SINAPI-SERVIÇOS'!A:D,2,FALSE),IF(LEFT(C105,3)="ARQ",VLOOKUP(VALUE(RIGHT(C105,3)),'ARQ-COMP'!B:J,4,FALSE),IF(LEFT(C105,3)="SCI",VLOOKUP(VALUE(RIGHT(C105,3)),'GAS-COMP'!#REF!,4,FALSE),IF(LEFT(C105,3)="SCE",VLOOKUP(VALUE(RIGHT(C105,3)),'SCE-COMP'!B:J,4,FALSE),IF(LEFT(C105,3)="EST",VLOOKUP(VALUE(RIGHT(C105,3)),'EST-COMP'!B:J,4,FALSE),IF(LEFT(C105,3)="HID",VLOOKUP(VALUE(RIGHT(C105,3)),'HID-COMP'!B:J,4,FALSE),IF(LEFT(C105,3)="INC",VLOOKUP(VALUE(RIGHT(C105,3)),'INC-COMP'!B:J,4,FALSE),IF(LEFT(C105,3)="ELE",VLOOKUP(VALUE(RIGHT(C105,3)),#REF!,4,FALSE),IF(LEFT(C105,3)="CAB",VLOOKUP(VALUE(RIGHT(C105,3)),#REF!,4,FALSE),IF(LEFT(C105,3)="SEG",VLOOKUP(VALUE(RIGHT(C105,3)),'SEG-COMP'!B:J,4,FALSE),IF(LEFT(C105,3)="CLI",VLOOKUP(VALUE(RIGHT(C105,3)),'CLI-COMP'!B:J,4,FALSE),IF(LEFT(C105,4)="IMPL",VLOOKUP(VALUE(RIGHT(C105,3)),'IMPL-COMP'!B:J,4,FALSE),IF(LEFT(C105,4)="SPDA",VLOOKUP(VALUE(RIGHT(C105,3)),'SPDA-COMP'!B:J,4,FALSE),IF(LEFT(C105,4)="SDAI",VLOOKUP(VALUE(RIGHT(C105,3)),'ADM-COMP'!B:J,4,FALSE),IF(LEFT(C105,5)="IMPER",VLOOKUP(VALUE(RIGHT(C105,3)),'IMPER-COMP'!B:J,4,FALSE),""))))))))))))))))</f>
        <v>CHAPISCO DE ARGAMASSA DE CIMENTO E AREIA MÉDIA OU GROSSA LAVADA, NO TRAÇO 1:3, ESPESSURA 5 MM</v>
      </c>
      <c r="E105" s="348" t="str">
        <f>IF(B105="IOPES",VLOOKUP(C105,'LABOR-SERVIÇOS'!A:H,6,FALSE),IF(B105="SINAPI",VLOOKUP(C105,'SINAPI-SERVIÇOS'!A:D,3,FALSE),IF(LEFT(C105,3)="ARQ",VLOOKUP(VALUE(RIGHT(C105,3)),'ARQ-COMP'!B:J,5,FALSE),IF(LEFT(C105,3)="SCI",VLOOKUP(VALUE(RIGHT(C105,3)),'GAS-COMP'!#REF!,5,FALSE),IF(LEFT(C105,3)="SCE",VLOOKUP(VALUE(RIGHT(C105,3)),'SCE-COMP'!B:J,5,FALSE),IF(LEFT(C105,3)="EST",VLOOKUP(VALUE(RIGHT(C105,3)),'EST-COMP'!B:J,5,FALSE),IF(LEFT(C105,3)="HID",VLOOKUP(VALUE(RIGHT(C105,3)),'HID-COMP'!B:J,5,FALSE),IF(LEFT(C105,3)="INC",VLOOKUP(VALUE(RIGHT(C105,3)),'INC-COMP'!B:J,5,FALSE),IF(LEFT(C105,3)="ELE",VLOOKUP(VALUE(RIGHT(C105,3)),#REF!,5,FALSE),IF(LEFT(C105,3)="CAB",VLOOKUP(VALUE(RIGHT(C105,3)),#REF!,5,FALSE),IF(LEFT(C105,3)="SEG",VLOOKUP(VALUE(RIGHT(C105,3)),'SEG-COMP'!B:J,5,FALSE),IF(LEFT(C105,3)="CLI",VLOOKUP(VALUE(RIGHT(C105,3)),'CLI-COMP'!B:J,5,FALSE),IF(LEFT(C105,4)="IMPL",VLOOKUP(VALUE(RIGHT(C105,3)),'IMPL-COMP'!B:J,5,FALSE),IF(LEFT(C105,4)="SPDA",VLOOKUP(VALUE(RIGHT(C105,3)),'SPDA-COMP'!B:J,5,FALSE),IF(LEFT(C105,4)="SDAI",VLOOKUP(VALUE(RIGHT(C105,3)),'ADM-COMP'!B:J,5,FALSE),IF(LEFT(C105,5)="IMPER",VLOOKUP(VALUE(RIGHT(C105,3)),'IMPER-COMP'!B:J,5,FALSE),""))))))))))))))))</f>
        <v>M2</v>
      </c>
      <c r="F105" s="634">
        <f>ROUND(VLOOKUP(A105,'MEM-LEVANT'!A:I,9,FALSE),2)</f>
        <v>353.28</v>
      </c>
      <c r="G105" s="349">
        <f>IF(B105="IOPES",VLOOKUP(C105,'LABOR-SERVIÇOS'!A:H,7,FALSE),IF(B105="SINAPI",VLOOKUP(C105,'SINAPI-SERVIÇOS'!A:H,8,FALSE),IF(LEFT(C105,3)="ARQ",VLOOKUP(VALUE(RIGHT(C105,3)),'ARQ-COMP'!B:J,9,FALSE),IF(LEFT(C105,3)="SCI",VLOOKUP(VALUE(RIGHT(C105,3)),'GAS-COMP'!#REF!,9,FALSE),IF(LEFT(C105,3)="SCE",VLOOKUP(VALUE(RIGHT(C105,3)),'SCE-COMP'!B:J,9,FALSE),IF(LEFT(C105,3)="EST",VLOOKUP(VALUE(RIGHT(C105,3)),'EST-COMP'!B:J,9,FALSE),IF(LEFT(C105,3)="HID",VLOOKUP(VALUE(RIGHT(C105,3)),'HID-COMP'!B:J,9,FALSE),IF(LEFT(C105,3)="INC",VLOOKUP(VALUE(RIGHT(C105,3)),'INC-COMP'!B:J,9,FALSE),IF(LEFT(C105,3)="ELE",VLOOKUP(VALUE(RIGHT(C105,3)),#REF!,9,FALSE),IF(LEFT(C105,3)="CAB",VLOOKUP(VALUE(RIGHT(C105,3)),#REF!,9,FALSE),IF(LEFT(C105,3)="SEG",VLOOKUP(VALUE(RIGHT(C105,3)),'SEG-COMP'!B:J,9,FALSE),IF(LEFT(C105,3)="CLI",VLOOKUP(VALUE(RIGHT(C105,3)),'CLI-COMP'!B:J,9,FALSE),IF(LEFT(C105,4)="IMPL",VLOOKUP(VALUE(RIGHT(C105,3)),'IMPL-COMP'!B:J,9,FALSE),IF(LEFT(C105,4)="SPDA",VLOOKUP(VALUE(RIGHT(C105,3)),'SPDA-COMP'!B:J,9,FALSE),IF(LEFT(C105,4)="SDAI",VLOOKUP(VALUE(RIGHT(C105,3)),'ADM-COMP'!B:J,9,FALSE),IF(LEFT(C105,5)="IMPER",VLOOKUP(VALUE(RIGHT(C105,3)),'IMPER-COMP'!B:J,9,FALSE),""))))))))))))))))</f>
        <v>9.4600000000000009</v>
      </c>
      <c r="H105" s="349">
        <f t="shared" ref="H105" si="35">ROUND(F105*G105,2)</f>
        <v>3342.03</v>
      </c>
      <c r="I105" s="389">
        <f>H105/$H$208</f>
        <v>1.9389452844995488E-3</v>
      </c>
      <c r="J105" s="323"/>
    </row>
    <row r="106" spans="1:10" s="566" customFormat="1">
      <c r="A106" s="585" t="s">
        <v>11560</v>
      </c>
      <c r="B106" s="586"/>
      <c r="C106" s="587"/>
      <c r="D106" s="588" t="s">
        <v>52</v>
      </c>
      <c r="E106" s="589"/>
      <c r="F106" s="633"/>
      <c r="G106" s="590"/>
      <c r="H106" s="591"/>
      <c r="I106" s="592"/>
      <c r="J106" s="565"/>
    </row>
    <row r="107" spans="1:10" ht="51">
      <c r="A107" s="388" t="s">
        <v>12261</v>
      </c>
      <c r="B107" s="347" t="s">
        <v>4001</v>
      </c>
      <c r="C107" s="347">
        <f>120221</f>
        <v>120221</v>
      </c>
      <c r="D107" s="569" t="str">
        <f>IF(B107="IOPES",VLOOKUP(C107,'LABOR-SERVIÇOS'!A:H,5,FALSE),IF(B107="SINAPI",VLOOKUP(C107,'SINAPI-SERVIÇOS'!A:D,2,FALSE),IF(LEFT(C107,3)="ARQ",VLOOKUP(VALUE(RIGHT(C107,3)),'ARQ-COMP'!B:J,4,FALSE),IF(LEFT(C107,3)="SCI",VLOOKUP(VALUE(RIGHT(C107,3)),'GAS-COMP'!#REF!,4,FALSE),IF(LEFT(C107,3)="SCE",VLOOKUP(VALUE(RIGHT(C107,3)),'SCE-COMP'!B:J,4,FALSE),IF(LEFT(C107,3)="EST",VLOOKUP(VALUE(RIGHT(C107,3)),'EST-COMP'!B:J,4,FALSE),IF(LEFT(C107,3)="HID",VLOOKUP(VALUE(RIGHT(C107,3)),'HID-COMP'!B:J,4,FALSE),IF(LEFT(C107,3)="INC",VLOOKUP(VALUE(RIGHT(C107,3)),'INC-COMP'!B:J,4,FALSE),IF(LEFT(C107,3)="ELE",VLOOKUP(VALUE(RIGHT(C107,3)),#REF!,4,FALSE),IF(LEFT(C107,3)="CAB",VLOOKUP(VALUE(RIGHT(C107,3)),#REF!,4,FALSE),IF(LEFT(C107,3)="SEG",VLOOKUP(VALUE(RIGHT(C107,3)),'SEG-COMP'!B:J,4,FALSE),IF(LEFT(C107,3)="CLI",VLOOKUP(VALUE(RIGHT(C107,3)),'CLI-COMP'!B:J,4,FALSE),IF(LEFT(C107,4)="IMPL",VLOOKUP(VALUE(RIGHT(C107,3)),'IMPL-COMP'!B:J,4,FALSE),IF(LEFT(C107,4)="SPDA",VLOOKUP(VALUE(RIGHT(C107,3)),'SPDA-COMP'!B:J,4,FALSE),IF(LEFT(C107,4)="SDAI",VLOOKUP(VALUE(RIGHT(C107,3)),'ADM-COMP'!B:J,4,FALSE),IF(LEFT(C107,5)="IMPER",VLOOKUP(VALUE(RIGHT(C107,3)),'IMPER-COMP'!B:J,4,FALSE),""))))))))))))))))</f>
        <v>PASTILHA CERÂMICA BRANCA 5 X 5 CM, ASSENTADA COM ARGAMASSA DE CIMENTO COLANTE E REJUNTE PRÉ-FABRICADO, MARCAS DE REFERÊNCIA ATLAS, JATOBÁ, NGK OU EQUIVALENTWE</v>
      </c>
      <c r="E107" s="348" t="str">
        <f>IF(B107="IOPES",VLOOKUP(C107,'LABOR-SERVIÇOS'!A:H,6,FALSE),IF(B107="SINAPI",VLOOKUP(C107,'SINAPI-SERVIÇOS'!A:D,3,FALSE),IF(LEFT(C107,3)="ARQ",VLOOKUP(VALUE(RIGHT(C107,3)),'ARQ-COMP'!B:J,5,FALSE),IF(LEFT(C107,3)="SCI",VLOOKUP(VALUE(RIGHT(C107,3)),'GAS-COMP'!#REF!,5,FALSE),IF(LEFT(C107,3)="SCE",VLOOKUP(VALUE(RIGHT(C107,3)),'SCE-COMP'!B:J,5,FALSE),IF(LEFT(C107,3)="EST",VLOOKUP(VALUE(RIGHT(C107,3)),'EST-COMP'!B:J,5,FALSE),IF(LEFT(C107,3)="HID",VLOOKUP(VALUE(RIGHT(C107,3)),'HID-COMP'!B:J,5,FALSE),IF(LEFT(C107,3)="INC",VLOOKUP(VALUE(RIGHT(C107,3)),'INC-COMP'!B:J,5,FALSE),IF(LEFT(C107,3)="ELE",VLOOKUP(VALUE(RIGHT(C107,3)),#REF!,5,FALSE),IF(LEFT(C107,3)="CAB",VLOOKUP(VALUE(RIGHT(C107,3)),#REF!,5,FALSE),IF(LEFT(C107,3)="SEG",VLOOKUP(VALUE(RIGHT(C107,3)),'SEG-COMP'!B:J,5,FALSE),IF(LEFT(C107,3)="CLI",VLOOKUP(VALUE(RIGHT(C107,3)),'CLI-COMP'!B:J,5,FALSE),IF(LEFT(C107,4)="IMPL",VLOOKUP(VALUE(RIGHT(C107,3)),'IMPL-COMP'!B:J,5,FALSE),IF(LEFT(C107,4)="SPDA",VLOOKUP(VALUE(RIGHT(C107,3)),'SPDA-COMP'!B:J,5,FALSE),IF(LEFT(C107,4)="SDAI",VLOOKUP(VALUE(RIGHT(C107,3)),'ADM-COMP'!B:J,5,FALSE),IF(LEFT(C107,5)="IMPER",VLOOKUP(VALUE(RIGHT(C107,3)),'IMPER-COMP'!B:J,5,FALSE),""))))))))))))))))</f>
        <v>M2</v>
      </c>
      <c r="F107" s="634">
        <f>ROUND(VLOOKUP(A107,'MEM-LEVANT'!A:I,9,FALSE),2)</f>
        <v>0</v>
      </c>
      <c r="G107" s="349">
        <f>IF(B107="IOPES",VLOOKUP(C107,'LABOR-SERVIÇOS'!A:H,7,FALSE),IF(B107="SINAPI",VLOOKUP(C107,'SINAPI-SERVIÇOS'!A:H,8,FALSE),IF(LEFT(C107,3)="ARQ",VLOOKUP(VALUE(RIGHT(C107,3)),'ARQ-COMP'!B:J,9,FALSE),IF(LEFT(C107,3)="SCI",VLOOKUP(VALUE(RIGHT(C107,3)),'GAS-COMP'!#REF!,9,FALSE),IF(LEFT(C107,3)="SCE",VLOOKUP(VALUE(RIGHT(C107,3)),'SCE-COMP'!B:J,9,FALSE),IF(LEFT(C107,3)="EST",VLOOKUP(VALUE(RIGHT(C107,3)),'EST-COMP'!B:J,9,FALSE),IF(LEFT(C107,3)="HID",VLOOKUP(VALUE(RIGHT(C107,3)),'HID-COMP'!B:J,9,FALSE),IF(LEFT(C107,3)="INC",VLOOKUP(VALUE(RIGHT(C107,3)),'INC-COMP'!B:J,9,FALSE),IF(LEFT(C107,3)="ELE",VLOOKUP(VALUE(RIGHT(C107,3)),#REF!,9,FALSE),IF(LEFT(C107,3)="CAB",VLOOKUP(VALUE(RIGHT(C107,3)),#REF!,9,FALSE),IF(LEFT(C107,3)="SEG",VLOOKUP(VALUE(RIGHT(C107,3)),'SEG-COMP'!B:J,9,FALSE),IF(LEFT(C107,3)="CLI",VLOOKUP(VALUE(RIGHT(C107,3)),'CLI-COMP'!B:J,9,FALSE),IF(LEFT(C107,4)="IMPL",VLOOKUP(VALUE(RIGHT(C107,3)),'IMPL-COMP'!B:J,9,FALSE),IF(LEFT(C107,4)="SPDA",VLOOKUP(VALUE(RIGHT(C107,3)),'SPDA-COMP'!B:J,9,FALSE),IF(LEFT(C107,4)="SDAI",VLOOKUP(VALUE(RIGHT(C107,3)),'ADM-COMP'!B:J,9,FALSE),IF(LEFT(C107,5)="IMPER",VLOOKUP(VALUE(RIGHT(C107,3)),'IMPER-COMP'!B:J,9,FALSE),""))))))))))))))))</f>
        <v>290.19</v>
      </c>
      <c r="H107" s="349">
        <f t="shared" ref="H107" si="36">ROUND(F107*G107,2)</f>
        <v>0</v>
      </c>
      <c r="I107" s="389">
        <f>H107/$H$208</f>
        <v>0</v>
      </c>
      <c r="J107" s="323"/>
    </row>
    <row r="108" spans="1:10" ht="51">
      <c r="A108" s="388" t="s">
        <v>26546</v>
      </c>
      <c r="B108" s="347" t="s">
        <v>4001</v>
      </c>
      <c r="C108" s="347">
        <f>120232</f>
        <v>120232</v>
      </c>
      <c r="D108" s="569" t="str">
        <f>IF(B108="IOPES",VLOOKUP(C108,'LABOR-SERVIÇOS'!A:H,5,FALSE),IF(B108="SINAPI",VLOOKUP(C108,'SINAPI-SERVIÇOS'!A:D,2,FALSE),IF(LEFT(C108,3)="ARQ",VLOOKUP(VALUE(RIGHT(C108,3)),'ARQ-COMP'!B:J,4,FALSE),IF(LEFT(C108,3)="SCI",VLOOKUP(VALUE(RIGHT(C108,3)),'GAS-COMP'!#REF!,4,FALSE),IF(LEFT(C108,3)="SCE",VLOOKUP(VALUE(RIGHT(C108,3)),'SCE-COMP'!B:J,4,FALSE),IF(LEFT(C108,3)="EST",VLOOKUP(VALUE(RIGHT(C108,3)),'EST-COMP'!B:J,4,FALSE),IF(LEFT(C108,3)="HID",VLOOKUP(VALUE(RIGHT(C108,3)),'HID-COMP'!B:J,4,FALSE),IF(LEFT(C108,3)="INC",VLOOKUP(VALUE(RIGHT(C108,3)),'INC-COMP'!B:J,4,FALSE),IF(LEFT(C108,3)="ELE",VLOOKUP(VALUE(RIGHT(C108,3)),#REF!,4,FALSE),IF(LEFT(C108,3)="CAB",VLOOKUP(VALUE(RIGHT(C108,3)),#REF!,4,FALSE),IF(LEFT(C108,3)="SEG",VLOOKUP(VALUE(RIGHT(C108,3)),'SEG-COMP'!B:J,4,FALSE),IF(LEFT(C108,3)="CLI",VLOOKUP(VALUE(RIGHT(C108,3)),'CLI-COMP'!B:J,4,FALSE),IF(LEFT(C108,4)="IMPL",VLOOKUP(VALUE(RIGHT(C108,3)),'IMPL-COMP'!B:J,4,FALSE),IF(LEFT(C108,4)="SPDA",VLOOKUP(VALUE(RIGHT(C108,3)),'SPDA-COMP'!B:J,4,FALSE),IF(LEFT(C108,4)="SDAI",VLOOKUP(VALUE(RIGHT(C108,3)),'ADM-COMP'!B:J,4,FALSE),IF(LEFT(C108,5)="IMPER",VLOOKUP(VALUE(RIGHT(C108,3)),'IMPER-COMP'!B:J,4,FALSE),""))))))))))))))))</f>
        <v>CERÂMICA 10 X 10 CM, REF CAMBURI BRANCO ELIANE, CECRISA OU PORTOBELLO, EMPREGANDO ARGAMASSA COLANTE, INCLUSIVE REJUNTAMENTO JUNTA PLUS CINZA CLARO ESP. 3 MM</v>
      </c>
      <c r="E108" s="348" t="str">
        <f>IF(B108="IOPES",VLOOKUP(C108,'LABOR-SERVIÇOS'!A:H,6,FALSE),IF(B108="SINAPI",VLOOKUP(C108,'SINAPI-SERVIÇOS'!A:D,3,FALSE),IF(LEFT(C108,3)="ARQ",VLOOKUP(VALUE(RIGHT(C108,3)),'ARQ-COMP'!B:J,5,FALSE),IF(LEFT(C108,3)="SCI",VLOOKUP(VALUE(RIGHT(C108,3)),'GAS-COMP'!#REF!,5,FALSE),IF(LEFT(C108,3)="SCE",VLOOKUP(VALUE(RIGHT(C108,3)),'SCE-COMP'!B:J,5,FALSE),IF(LEFT(C108,3)="EST",VLOOKUP(VALUE(RIGHT(C108,3)),'EST-COMP'!B:J,5,FALSE),IF(LEFT(C108,3)="HID",VLOOKUP(VALUE(RIGHT(C108,3)),'HID-COMP'!B:J,5,FALSE),IF(LEFT(C108,3)="INC",VLOOKUP(VALUE(RIGHT(C108,3)),'INC-COMP'!B:J,5,FALSE),IF(LEFT(C108,3)="ELE",VLOOKUP(VALUE(RIGHT(C108,3)),#REF!,5,FALSE),IF(LEFT(C108,3)="CAB",VLOOKUP(VALUE(RIGHT(C108,3)),#REF!,5,FALSE),IF(LEFT(C108,3)="SEG",VLOOKUP(VALUE(RIGHT(C108,3)),'SEG-COMP'!B:J,5,FALSE),IF(LEFT(C108,3)="CLI",VLOOKUP(VALUE(RIGHT(C108,3)),'CLI-COMP'!B:J,5,FALSE),IF(LEFT(C108,4)="IMPL",VLOOKUP(VALUE(RIGHT(C108,3)),'IMPL-COMP'!B:J,5,FALSE),IF(LEFT(C108,4)="SPDA",VLOOKUP(VALUE(RIGHT(C108,3)),'SPDA-COMP'!B:J,5,FALSE),IF(LEFT(C108,4)="SDAI",VLOOKUP(VALUE(RIGHT(C108,3)),'ADM-COMP'!B:J,5,FALSE),IF(LEFT(C108,5)="IMPER",VLOOKUP(VALUE(RIGHT(C108,3)),'IMPER-COMP'!B:J,5,FALSE),""))))))))))))))))</f>
        <v>M2</v>
      </c>
      <c r="F108" s="634">
        <f>ROUND(VLOOKUP(A108,'MEM-LEVANT'!A:I,9,FALSE),2)</f>
        <v>255.04</v>
      </c>
      <c r="G108" s="349">
        <f>IF(B108="IOPES",VLOOKUP(C108,'LABOR-SERVIÇOS'!A:H,7,FALSE),IF(B108="SINAPI",VLOOKUP(C108,'SINAPI-SERVIÇOS'!A:H,8,FALSE),IF(LEFT(C108,3)="ARQ",VLOOKUP(VALUE(RIGHT(C108,3)),'ARQ-COMP'!B:J,9,FALSE),IF(LEFT(C108,3)="SCI",VLOOKUP(VALUE(RIGHT(C108,3)),'GAS-COMP'!#REF!,9,FALSE),IF(LEFT(C108,3)="SCE",VLOOKUP(VALUE(RIGHT(C108,3)),'SCE-COMP'!B:J,9,FALSE),IF(LEFT(C108,3)="EST",VLOOKUP(VALUE(RIGHT(C108,3)),'EST-COMP'!B:J,9,FALSE),IF(LEFT(C108,3)="HID",VLOOKUP(VALUE(RIGHT(C108,3)),'HID-COMP'!B:J,9,FALSE),IF(LEFT(C108,3)="INC",VLOOKUP(VALUE(RIGHT(C108,3)),'INC-COMP'!B:J,9,FALSE),IF(LEFT(C108,3)="ELE",VLOOKUP(VALUE(RIGHT(C108,3)),#REF!,9,FALSE),IF(LEFT(C108,3)="CAB",VLOOKUP(VALUE(RIGHT(C108,3)),#REF!,9,FALSE),IF(LEFT(C108,3)="SEG",VLOOKUP(VALUE(RIGHT(C108,3)),'SEG-COMP'!B:J,9,FALSE),IF(LEFT(C108,3)="CLI",VLOOKUP(VALUE(RIGHT(C108,3)),'CLI-COMP'!B:J,9,FALSE),IF(LEFT(C108,4)="IMPL",VLOOKUP(VALUE(RIGHT(C108,3)),'IMPL-COMP'!B:J,9,FALSE),IF(LEFT(C108,4)="SPDA",VLOOKUP(VALUE(RIGHT(C108,3)),'SPDA-COMP'!B:J,9,FALSE),IF(LEFT(C108,4)="SDAI",VLOOKUP(VALUE(RIGHT(C108,3)),'ADM-COMP'!B:J,9,FALSE),IF(LEFT(C108,5)="IMPER",VLOOKUP(VALUE(RIGHT(C108,3)),'IMPER-COMP'!B:J,9,FALSE),""))))))))))))))))</f>
        <v>132.56</v>
      </c>
      <c r="H108" s="349">
        <f t="shared" ref="H108" si="37">ROUND(F108*G108,2)</f>
        <v>33808.1</v>
      </c>
      <c r="I108" s="389">
        <f>H108/$H$208</f>
        <v>1.9614442740756122E-2</v>
      </c>
      <c r="J108" s="323"/>
    </row>
    <row r="109" spans="1:10" s="566" customFormat="1" ht="25.5">
      <c r="A109" s="585" t="s">
        <v>26547</v>
      </c>
      <c r="B109" s="586"/>
      <c r="C109" s="587"/>
      <c r="D109" s="588" t="s">
        <v>1319</v>
      </c>
      <c r="E109" s="589"/>
      <c r="F109" s="633"/>
      <c r="G109" s="590"/>
      <c r="H109" s="591"/>
      <c r="I109" s="592"/>
      <c r="J109" s="565"/>
    </row>
    <row r="110" spans="1:10" ht="38.25">
      <c r="A110" s="388" t="s">
        <v>26548</v>
      </c>
      <c r="B110" s="347" t="s">
        <v>4001</v>
      </c>
      <c r="C110" s="347">
        <f>120301</f>
        <v>120301</v>
      </c>
      <c r="D110" s="569" t="str">
        <f>IF(B110="IOPES",VLOOKUP(C110,'LABOR-SERVIÇOS'!A:H,5,FALSE),IF(B110="SINAPI",VLOOKUP(C110,'SINAPI-SERVIÇOS'!A:D,2,FALSE),IF(LEFT(C110,3)="ARQ",VLOOKUP(VALUE(RIGHT(C110,3)),'ARQ-COMP'!B:J,4,FALSE),IF(LEFT(C110,3)="SCI",VLOOKUP(VALUE(RIGHT(C110,3)),'GAS-COMP'!#REF!,4,FALSE),IF(LEFT(C110,3)="SCE",VLOOKUP(VALUE(RIGHT(C110,3)),'SCE-COMP'!B:J,4,FALSE),IF(LEFT(C110,3)="EST",VLOOKUP(VALUE(RIGHT(C110,3)),'EST-COMP'!B:J,4,FALSE),IF(LEFT(C110,3)="HID",VLOOKUP(VALUE(RIGHT(C110,3)),'HID-COMP'!B:J,4,FALSE),IF(LEFT(C110,3)="INC",VLOOKUP(VALUE(RIGHT(C110,3)),'INC-COMP'!B:J,4,FALSE),IF(LEFT(C110,3)="ELE",VLOOKUP(VALUE(RIGHT(C110,3)),#REF!,4,FALSE),IF(LEFT(C110,3)="CAB",VLOOKUP(VALUE(RIGHT(C110,3)),#REF!,4,FALSE),IF(LEFT(C110,3)="SEG",VLOOKUP(VALUE(RIGHT(C110,3)),'SEG-COMP'!B:J,4,FALSE),IF(LEFT(C110,3)="CLI",VLOOKUP(VALUE(RIGHT(C110,3)),'CLI-COMP'!B:J,4,FALSE),IF(LEFT(C110,4)="IMPL",VLOOKUP(VALUE(RIGHT(C110,3)),'IMPL-COMP'!B:J,4,FALSE),IF(LEFT(C110,4)="SPDA",VLOOKUP(VALUE(RIGHT(C110,3)),'SPDA-COMP'!B:J,4,FALSE),IF(LEFT(C110,4)="SDAI",VLOOKUP(VALUE(RIGHT(C110,3)),'ADM-COMP'!B:J,4,FALSE),IF(LEFT(C110,5)="IMPER",VLOOKUP(VALUE(RIGHT(C110,3)),'IMPER-COMP'!B:J,4,FALSE),""))))))))))))))))</f>
        <v>EMBOÇO DE ARGAMASSA DE CIMENTO, CAL HIDRATADA CH1 E AREIA MÉDIA OU GROSSA LAVADA NO TRAÇO 1:0.5:6, ESPESSURA 20 MM</v>
      </c>
      <c r="E110" s="348" t="str">
        <f>IF(B110="IOPES",VLOOKUP(C110,'LABOR-SERVIÇOS'!A:H,6,FALSE),IF(B110="SINAPI",VLOOKUP(C110,'SINAPI-SERVIÇOS'!A:D,3,FALSE),IF(LEFT(C110,3)="ARQ",VLOOKUP(VALUE(RIGHT(C110,3)),'ARQ-COMP'!B:J,5,FALSE),IF(LEFT(C110,3)="SCI",VLOOKUP(VALUE(RIGHT(C110,3)),'GAS-COMP'!#REF!,5,FALSE),IF(LEFT(C110,3)="SCE",VLOOKUP(VALUE(RIGHT(C110,3)),'SCE-COMP'!B:J,5,FALSE),IF(LEFT(C110,3)="EST",VLOOKUP(VALUE(RIGHT(C110,3)),'EST-COMP'!B:J,5,FALSE),IF(LEFT(C110,3)="HID",VLOOKUP(VALUE(RIGHT(C110,3)),'HID-COMP'!B:J,5,FALSE),IF(LEFT(C110,3)="INC",VLOOKUP(VALUE(RIGHT(C110,3)),'INC-COMP'!B:J,5,FALSE),IF(LEFT(C110,3)="ELE",VLOOKUP(VALUE(RIGHT(C110,3)),#REF!,5,FALSE),IF(LEFT(C110,3)="CAB",VLOOKUP(VALUE(RIGHT(C110,3)),#REF!,5,FALSE),IF(LEFT(C110,3)="SEG",VLOOKUP(VALUE(RIGHT(C110,3)),'SEG-COMP'!B:J,5,FALSE),IF(LEFT(C110,3)="CLI",VLOOKUP(VALUE(RIGHT(C110,3)),'CLI-COMP'!B:J,5,FALSE),IF(LEFT(C110,4)="IMPL",VLOOKUP(VALUE(RIGHT(C110,3)),'IMPL-COMP'!B:J,5,FALSE),IF(LEFT(C110,4)="SPDA",VLOOKUP(VALUE(RIGHT(C110,3)),'SPDA-COMP'!B:J,5,FALSE),IF(LEFT(C110,4)="SDAI",VLOOKUP(VALUE(RIGHT(C110,3)),'ADM-COMP'!B:J,5,FALSE),IF(LEFT(C110,5)="IMPER",VLOOKUP(VALUE(RIGHT(C110,3)),'IMPER-COMP'!B:J,5,FALSE),""))))))))))))))))</f>
        <v>M2</v>
      </c>
      <c r="F110" s="634">
        <f>ROUND(VLOOKUP(A110,'MEM-LEVANT'!A:I,9,FALSE),2)</f>
        <v>66.64</v>
      </c>
      <c r="G110" s="349">
        <f>IF(B110="IOPES",VLOOKUP(C110,'LABOR-SERVIÇOS'!A:H,7,FALSE),IF(B110="SINAPI",VLOOKUP(C110,'SINAPI-SERVIÇOS'!A:H,8,FALSE),IF(LEFT(C110,3)="ARQ",VLOOKUP(VALUE(RIGHT(C110,3)),'ARQ-COMP'!B:J,9,FALSE),IF(LEFT(C110,3)="SCI",VLOOKUP(VALUE(RIGHT(C110,3)),'GAS-COMP'!#REF!,9,FALSE),IF(LEFT(C110,3)="SCE",VLOOKUP(VALUE(RIGHT(C110,3)),'SCE-COMP'!B:J,9,FALSE),IF(LEFT(C110,3)="EST",VLOOKUP(VALUE(RIGHT(C110,3)),'EST-COMP'!B:J,9,FALSE),IF(LEFT(C110,3)="HID",VLOOKUP(VALUE(RIGHT(C110,3)),'HID-COMP'!B:J,9,FALSE),IF(LEFT(C110,3)="INC",VLOOKUP(VALUE(RIGHT(C110,3)),'INC-COMP'!B:J,9,FALSE),IF(LEFT(C110,3)="ELE",VLOOKUP(VALUE(RIGHT(C110,3)),#REF!,9,FALSE),IF(LEFT(C110,3)="CAB",VLOOKUP(VALUE(RIGHT(C110,3)),#REF!,9,FALSE),IF(LEFT(C110,3)="SEG",VLOOKUP(VALUE(RIGHT(C110,3)),'SEG-COMP'!B:J,9,FALSE),IF(LEFT(C110,3)="CLI",VLOOKUP(VALUE(RIGHT(C110,3)),'CLI-COMP'!B:J,9,FALSE),IF(LEFT(C110,4)="IMPL",VLOOKUP(VALUE(RIGHT(C110,3)),'IMPL-COMP'!B:J,9,FALSE),IF(LEFT(C110,4)="SPDA",VLOOKUP(VALUE(RIGHT(C110,3)),'SPDA-COMP'!B:J,9,FALSE),IF(LEFT(C110,4)="SDAI",VLOOKUP(VALUE(RIGHT(C110,3)),'ADM-COMP'!B:J,9,FALSE),IF(LEFT(C110,5)="IMPER",VLOOKUP(VALUE(RIGHT(C110,3)),'IMPER-COMP'!B:J,9,FALSE),""))))))))))))))))</f>
        <v>45.4</v>
      </c>
      <c r="H110" s="349">
        <f t="shared" ref="H110:H111" si="38">ROUND(F110*G110,2)</f>
        <v>3025.46</v>
      </c>
      <c r="I110" s="389">
        <f>H110/$H$208</f>
        <v>1.7552808922846309E-3</v>
      </c>
      <c r="J110" s="323"/>
    </row>
    <row r="111" spans="1:10" ht="38.25">
      <c r="A111" s="388" t="s">
        <v>26549</v>
      </c>
      <c r="B111" s="347" t="s">
        <v>4001</v>
      </c>
      <c r="C111" s="347">
        <f>120303</f>
        <v>120303</v>
      </c>
      <c r="D111" s="569" t="str">
        <f>IF(B111="IOPES",VLOOKUP(C111,'LABOR-SERVIÇOS'!A:H,5,FALSE),IF(B111="SINAPI",VLOOKUP(C111,'SINAPI-SERVIÇOS'!A:D,2,FALSE),IF(LEFT(C111,3)="ARQ",VLOOKUP(VALUE(RIGHT(C111,3)),'ARQ-COMP'!B:J,4,FALSE),IF(LEFT(C111,3)="SCI",VLOOKUP(VALUE(RIGHT(C111,3)),'GAS-COMP'!#REF!,4,FALSE),IF(LEFT(C111,3)="SCE",VLOOKUP(VALUE(RIGHT(C111,3)),'SCE-COMP'!B:J,4,FALSE),IF(LEFT(C111,3)="EST",VLOOKUP(VALUE(RIGHT(C111,3)),'EST-COMP'!B:J,4,FALSE),IF(LEFT(C111,3)="HID",VLOOKUP(VALUE(RIGHT(C111,3)),'HID-COMP'!B:J,4,FALSE),IF(LEFT(C111,3)="INC",VLOOKUP(VALUE(RIGHT(C111,3)),'INC-COMP'!B:J,4,FALSE),IF(LEFT(C111,3)="ELE",VLOOKUP(VALUE(RIGHT(C111,3)),#REF!,4,FALSE),IF(LEFT(C111,3)="CAB",VLOOKUP(VALUE(RIGHT(C111,3)),#REF!,4,FALSE),IF(LEFT(C111,3)="SEG",VLOOKUP(VALUE(RIGHT(C111,3)),'SEG-COMP'!B:J,4,FALSE),IF(LEFT(C111,3)="CLI",VLOOKUP(VALUE(RIGHT(C111,3)),'CLI-COMP'!B:J,4,FALSE),IF(LEFT(C111,4)="IMPL",VLOOKUP(VALUE(RIGHT(C111,3)),'IMPL-COMP'!B:J,4,FALSE),IF(LEFT(C111,4)="SPDA",VLOOKUP(VALUE(RIGHT(C111,3)),'SPDA-COMP'!B:J,4,FALSE),IF(LEFT(C111,4)="SDAI",VLOOKUP(VALUE(RIGHT(C111,3)),'ADM-COMP'!B:J,4,FALSE),IF(LEFT(C111,5)="IMPER",VLOOKUP(VALUE(RIGHT(C111,3)),'IMPER-COMP'!B:J,4,FALSE),""))))))))))))))))</f>
        <v>REBOCO TIPO PAULISTA DE ARGAMASSA DE CIMENTO, CAL HIDRATADA CH1 E AREIA MÉDIA OU GROSSA LAVADA NO TRAÇO 1:0.5:6, ESPESSURA 25 MM</v>
      </c>
      <c r="E111" s="348" t="str">
        <f>IF(B111="IOPES",VLOOKUP(C111,'LABOR-SERVIÇOS'!A:H,6,FALSE),IF(B111="SINAPI",VLOOKUP(C111,'SINAPI-SERVIÇOS'!A:D,3,FALSE),IF(LEFT(C111,3)="ARQ",VLOOKUP(VALUE(RIGHT(C111,3)),'ARQ-COMP'!B:J,5,FALSE),IF(LEFT(C111,3)="SCI",VLOOKUP(VALUE(RIGHT(C111,3)),'GAS-COMP'!#REF!,5,FALSE),IF(LEFT(C111,3)="SCE",VLOOKUP(VALUE(RIGHT(C111,3)),'SCE-COMP'!B:J,5,FALSE),IF(LEFT(C111,3)="EST",VLOOKUP(VALUE(RIGHT(C111,3)),'EST-COMP'!B:J,5,FALSE),IF(LEFT(C111,3)="HID",VLOOKUP(VALUE(RIGHT(C111,3)),'HID-COMP'!B:J,5,FALSE),IF(LEFT(C111,3)="INC",VLOOKUP(VALUE(RIGHT(C111,3)),'INC-COMP'!B:J,5,FALSE),IF(LEFT(C111,3)="ELE",VLOOKUP(VALUE(RIGHT(C111,3)),#REF!,5,FALSE),IF(LEFT(C111,3)="CAB",VLOOKUP(VALUE(RIGHT(C111,3)),#REF!,5,FALSE),IF(LEFT(C111,3)="SEG",VLOOKUP(VALUE(RIGHT(C111,3)),'SEG-COMP'!B:J,5,FALSE),IF(LEFT(C111,3)="CLI",VLOOKUP(VALUE(RIGHT(C111,3)),'CLI-COMP'!B:J,5,FALSE),IF(LEFT(C111,4)="IMPL",VLOOKUP(VALUE(RIGHT(C111,3)),'IMPL-COMP'!B:J,5,FALSE),IF(LEFT(C111,4)="SPDA",VLOOKUP(VALUE(RIGHT(C111,3)),'SPDA-COMP'!B:J,5,FALSE),IF(LEFT(C111,4)="SDAI",VLOOKUP(VALUE(RIGHT(C111,3)),'ADM-COMP'!B:J,5,FALSE),IF(LEFT(C111,5)="IMPER",VLOOKUP(VALUE(RIGHT(C111,3)),'IMPER-COMP'!B:J,5,FALSE),""))))))))))))))))</f>
        <v>M2</v>
      </c>
      <c r="F111" s="634">
        <f>ROUND(VLOOKUP(A111,'MEM-LEVANT'!A:I,9,FALSE),2)</f>
        <v>286.64</v>
      </c>
      <c r="G111" s="349">
        <f>IF(B111="IOPES",VLOOKUP(C111,'LABOR-SERVIÇOS'!A:H,7,FALSE),IF(B111="SINAPI",VLOOKUP(C111,'SINAPI-SERVIÇOS'!A:H,8,FALSE),IF(LEFT(C111,3)="ARQ",VLOOKUP(VALUE(RIGHT(C111,3)),'ARQ-COMP'!B:J,9,FALSE),IF(LEFT(C111,3)="SCI",VLOOKUP(VALUE(RIGHT(C111,3)),'GAS-COMP'!#REF!,9,FALSE),IF(LEFT(C111,3)="SCE",VLOOKUP(VALUE(RIGHT(C111,3)),'SCE-COMP'!B:J,9,FALSE),IF(LEFT(C111,3)="EST",VLOOKUP(VALUE(RIGHT(C111,3)),'EST-COMP'!B:J,9,FALSE),IF(LEFT(C111,3)="HID",VLOOKUP(VALUE(RIGHT(C111,3)),'HID-COMP'!B:J,9,FALSE),IF(LEFT(C111,3)="INC",VLOOKUP(VALUE(RIGHT(C111,3)),'INC-COMP'!B:J,9,FALSE),IF(LEFT(C111,3)="ELE",VLOOKUP(VALUE(RIGHT(C111,3)),#REF!,9,FALSE),IF(LEFT(C111,3)="CAB",VLOOKUP(VALUE(RIGHT(C111,3)),#REF!,9,FALSE),IF(LEFT(C111,3)="SEG",VLOOKUP(VALUE(RIGHT(C111,3)),'SEG-COMP'!B:J,9,FALSE),IF(LEFT(C111,3)="CLI",VLOOKUP(VALUE(RIGHT(C111,3)),'CLI-COMP'!B:J,9,FALSE),IF(LEFT(C111,4)="IMPL",VLOOKUP(VALUE(RIGHT(C111,3)),'IMPL-COMP'!B:J,9,FALSE),IF(LEFT(C111,4)="SPDA",VLOOKUP(VALUE(RIGHT(C111,3)),'SPDA-COMP'!B:J,9,FALSE),IF(LEFT(C111,4)="SDAI",VLOOKUP(VALUE(RIGHT(C111,3)),'ADM-COMP'!B:J,9,FALSE),IF(LEFT(C111,5)="IMPER",VLOOKUP(VALUE(RIGHT(C111,3)),'IMPER-COMP'!B:J,9,FALSE),""))))))))))))))))</f>
        <v>77.14</v>
      </c>
      <c r="H111" s="349">
        <f t="shared" si="38"/>
        <v>22111.41</v>
      </c>
      <c r="I111" s="389">
        <f>H111/$H$208</f>
        <v>1.2828375015525344E-2</v>
      </c>
      <c r="J111" s="323"/>
    </row>
    <row r="112" spans="1:10" s="353" customFormat="1">
      <c r="A112" s="605"/>
      <c r="B112" s="601"/>
      <c r="C112" s="601"/>
      <c r="D112" s="606" t="s">
        <v>18085</v>
      </c>
      <c r="E112" s="607"/>
      <c r="F112" s="635"/>
      <c r="G112" s="608"/>
      <c r="H112" s="609">
        <f>SUM(H105:H111)</f>
        <v>62287</v>
      </c>
      <c r="I112" s="610">
        <f>H112/$H$208</f>
        <v>3.6137043933065646E-2</v>
      </c>
      <c r="J112" s="323"/>
    </row>
    <row r="113" spans="1:10">
      <c r="A113" s="388"/>
      <c r="B113" s="394"/>
      <c r="C113" s="394"/>
      <c r="D113" s="395"/>
      <c r="E113" s="394"/>
      <c r="F113" s="634"/>
      <c r="G113" s="349"/>
      <c r="H113" s="391"/>
      <c r="I113" s="392"/>
      <c r="J113" s="323"/>
    </row>
    <row r="114" spans="1:10" s="232" customFormat="1">
      <c r="A114" s="593" t="s">
        <v>26550</v>
      </c>
      <c r="B114" s="594"/>
      <c r="C114" s="595"/>
      <c r="D114" s="596" t="s">
        <v>26552</v>
      </c>
      <c r="E114" s="597"/>
      <c r="F114" s="632"/>
      <c r="G114" s="598"/>
      <c r="H114" s="599"/>
      <c r="I114" s="600"/>
      <c r="J114" s="323"/>
    </row>
    <row r="115" spans="1:10" s="566" customFormat="1">
      <c r="A115" s="585" t="s">
        <v>18128</v>
      </c>
      <c r="B115" s="586"/>
      <c r="C115" s="587"/>
      <c r="D115" s="588" t="s">
        <v>26553</v>
      </c>
      <c r="E115" s="589"/>
      <c r="F115" s="633"/>
      <c r="G115" s="590"/>
      <c r="H115" s="591"/>
      <c r="I115" s="592"/>
      <c r="J115" s="565"/>
    </row>
    <row r="116" spans="1:10" ht="38.25">
      <c r="A116" s="388" t="s">
        <v>26551</v>
      </c>
      <c r="B116" s="347" t="s">
        <v>4001</v>
      </c>
      <c r="C116" s="347">
        <f>130104</f>
        <v>130104</v>
      </c>
      <c r="D116" s="569" t="str">
        <f>IF(B116="IOPES",VLOOKUP(C116,'LABOR-SERVIÇOS'!A:H,5,FALSE),IF(B116="SINAPI",VLOOKUP(C116,'SINAPI-SERVIÇOS'!A:D,2,FALSE),IF(LEFT(C116,3)="ARQ",VLOOKUP(VALUE(RIGHT(C116,3)),'ARQ-COMP'!B:J,4,FALSE),IF(LEFT(C116,3)="SCI",VLOOKUP(VALUE(RIGHT(C116,3)),'GAS-COMP'!#REF!,4,FALSE),IF(LEFT(C116,3)="SCE",VLOOKUP(VALUE(RIGHT(C116,3)),'SCE-COMP'!B:J,4,FALSE),IF(LEFT(C116,3)="EST",VLOOKUP(VALUE(RIGHT(C116,3)),'EST-COMP'!B:J,4,FALSE),IF(LEFT(C116,3)="HID",VLOOKUP(VALUE(RIGHT(C116,3)),'HID-COMP'!B:J,4,FALSE),IF(LEFT(C116,3)="INC",VLOOKUP(VALUE(RIGHT(C116,3)),'INC-COMP'!B:J,4,FALSE),IF(LEFT(C116,3)="ELE",VLOOKUP(VALUE(RIGHT(C116,3)),#REF!,4,FALSE),IF(LEFT(C116,3)="CAB",VLOOKUP(VALUE(RIGHT(C116,3)),#REF!,4,FALSE),IF(LEFT(C116,3)="SEG",VLOOKUP(VALUE(RIGHT(C116,3)),'SEG-COMP'!B:J,4,FALSE),IF(LEFT(C116,3)="CLI",VLOOKUP(VALUE(RIGHT(C116,3)),'CLI-COMP'!B:J,4,FALSE),IF(LEFT(C116,4)="IMPL",VLOOKUP(VALUE(RIGHT(C116,3)),'IMPL-COMP'!B:J,4,FALSE),IF(LEFT(C116,4)="SPDA",VLOOKUP(VALUE(RIGHT(C116,3)),'SPDA-COMP'!B:J,4,FALSE),IF(LEFT(C116,4)="SDAI",VLOOKUP(VALUE(RIGHT(C116,3)),'ADM-COMP'!B:J,4,FALSE),IF(LEFT(C116,5)="IMPER",VLOOKUP(VALUE(RIGHT(C116,3)),'IMPER-COMP'!B:J,4,FALSE),""))))))))))))))))</f>
        <v>REGULARIZAÇÃO DE BASE P/ REVESTIMENTO CERÂMICO, COM ARGAMASSA DE CIMENTO E AREIA NO TRAÇO 1:5, ESPESSURA 5CM</v>
      </c>
      <c r="E116" s="348" t="str">
        <f>IF(B116="IOPES",VLOOKUP(C116,'LABOR-SERVIÇOS'!A:H,6,FALSE),IF(B116="SINAPI",VLOOKUP(C116,'SINAPI-SERVIÇOS'!A:D,3,FALSE),IF(LEFT(C116,3)="ARQ",VLOOKUP(VALUE(RIGHT(C116,3)),'ARQ-COMP'!B:J,5,FALSE),IF(LEFT(C116,3)="SCI",VLOOKUP(VALUE(RIGHT(C116,3)),'GAS-COMP'!#REF!,5,FALSE),IF(LEFT(C116,3)="SCE",VLOOKUP(VALUE(RIGHT(C116,3)),'SCE-COMP'!B:J,5,FALSE),IF(LEFT(C116,3)="EST",VLOOKUP(VALUE(RIGHT(C116,3)),'EST-COMP'!B:J,5,FALSE),IF(LEFT(C116,3)="HID",VLOOKUP(VALUE(RIGHT(C116,3)),'HID-COMP'!B:J,5,FALSE),IF(LEFT(C116,3)="INC",VLOOKUP(VALUE(RIGHT(C116,3)),'INC-COMP'!B:J,5,FALSE),IF(LEFT(C116,3)="ELE",VLOOKUP(VALUE(RIGHT(C116,3)),#REF!,5,FALSE),IF(LEFT(C116,3)="CAB",VLOOKUP(VALUE(RIGHT(C116,3)),#REF!,5,FALSE),IF(LEFT(C116,3)="SEG",VLOOKUP(VALUE(RIGHT(C116,3)),'SEG-COMP'!B:J,5,FALSE),IF(LEFT(C116,3)="CLI",VLOOKUP(VALUE(RIGHT(C116,3)),'CLI-COMP'!B:J,5,FALSE),IF(LEFT(C116,4)="IMPL",VLOOKUP(VALUE(RIGHT(C116,3)),'IMPL-COMP'!B:J,5,FALSE),IF(LEFT(C116,4)="SPDA",VLOOKUP(VALUE(RIGHT(C116,3)),'SPDA-COMP'!B:J,5,FALSE),IF(LEFT(C116,4)="SDAI",VLOOKUP(VALUE(RIGHT(C116,3)),'ADM-COMP'!B:J,5,FALSE),IF(LEFT(C116,5)="IMPER",VLOOKUP(VALUE(RIGHT(C116,3)),'IMPER-COMP'!B:J,5,FALSE),""))))))))))))))))</f>
        <v>M2</v>
      </c>
      <c r="F116" s="634">
        <f>ROUND(VLOOKUP(A116,'MEM-LEVANT'!A:I,9,FALSE),2)</f>
        <v>1327.79</v>
      </c>
      <c r="G116" s="349">
        <f>IF(B116="IOPES",VLOOKUP(C116,'LABOR-SERVIÇOS'!A:H,7,FALSE),IF(B116="SINAPI",VLOOKUP(C116,'SINAPI-SERVIÇOS'!A:H,8,FALSE),IF(LEFT(C116,3)="ARQ",VLOOKUP(VALUE(RIGHT(C116,3)),'ARQ-COMP'!B:J,9,FALSE),IF(LEFT(C116,3)="SCI",VLOOKUP(VALUE(RIGHT(C116,3)),'GAS-COMP'!#REF!,9,FALSE),IF(LEFT(C116,3)="SCE",VLOOKUP(VALUE(RIGHT(C116,3)),'SCE-COMP'!B:J,9,FALSE),IF(LEFT(C116,3)="EST",VLOOKUP(VALUE(RIGHT(C116,3)),'EST-COMP'!B:J,9,FALSE),IF(LEFT(C116,3)="HID",VLOOKUP(VALUE(RIGHT(C116,3)),'HID-COMP'!B:J,9,FALSE),IF(LEFT(C116,3)="INC",VLOOKUP(VALUE(RIGHT(C116,3)),'INC-COMP'!B:J,9,FALSE),IF(LEFT(C116,3)="ELE",VLOOKUP(VALUE(RIGHT(C116,3)),#REF!,9,FALSE),IF(LEFT(C116,3)="CAB",VLOOKUP(VALUE(RIGHT(C116,3)),#REF!,9,FALSE),IF(LEFT(C116,3)="SEG",VLOOKUP(VALUE(RIGHT(C116,3)),'SEG-COMP'!B:J,9,FALSE),IF(LEFT(C116,3)="CLI",VLOOKUP(VALUE(RIGHT(C116,3)),'CLI-COMP'!B:J,9,FALSE),IF(LEFT(C116,4)="IMPL",VLOOKUP(VALUE(RIGHT(C116,3)),'IMPL-COMP'!B:J,9,FALSE),IF(LEFT(C116,4)="SPDA",VLOOKUP(VALUE(RIGHT(C116,3)),'SPDA-COMP'!B:J,9,FALSE),IF(LEFT(C116,4)="SDAI",VLOOKUP(VALUE(RIGHT(C116,3)),'ADM-COMP'!B:J,9,FALSE),IF(LEFT(C116,5)="IMPER",VLOOKUP(VALUE(RIGHT(C116,3)),'IMPER-COMP'!B:J,9,FALSE),""))))))))))))))))</f>
        <v>52.55</v>
      </c>
      <c r="H116" s="349">
        <f t="shared" ref="H116:H117" si="39">ROUND(F116*G116,2)</f>
        <v>69775.360000000001</v>
      </c>
      <c r="I116" s="389">
        <f>H116/$H$208</f>
        <v>4.0481565170348087E-2</v>
      </c>
      <c r="J116" s="323"/>
    </row>
    <row r="117" spans="1:10" ht="25.5">
      <c r="A117" s="388" t="s">
        <v>26554</v>
      </c>
      <c r="B117" s="347" t="s">
        <v>4001</v>
      </c>
      <c r="C117" s="347">
        <f>130112</f>
        <v>130112</v>
      </c>
      <c r="D117" s="569" t="str">
        <f>IF(B117="IOPES",VLOOKUP(C117,'LABOR-SERVIÇOS'!A:H,5,FALSE),IF(B117="SINAPI",VLOOKUP(C117,'SINAPI-SERVIÇOS'!A:D,2,FALSE),IF(LEFT(C117,3)="ARQ",VLOOKUP(VALUE(RIGHT(C117,3)),'ARQ-COMP'!B:J,4,FALSE),IF(LEFT(C117,3)="SCI",VLOOKUP(VALUE(RIGHT(C117,3)),'GAS-COMP'!#REF!,4,FALSE),IF(LEFT(C117,3)="SCE",VLOOKUP(VALUE(RIGHT(C117,3)),'SCE-COMP'!B:J,4,FALSE),IF(LEFT(C117,3)="EST",VLOOKUP(VALUE(RIGHT(C117,3)),'EST-COMP'!B:J,4,FALSE),IF(LEFT(C117,3)="HID",VLOOKUP(VALUE(RIGHT(C117,3)),'HID-COMP'!B:J,4,FALSE),IF(LEFT(C117,3)="INC",VLOOKUP(VALUE(RIGHT(C117,3)),'INC-COMP'!B:J,4,FALSE),IF(LEFT(C117,3)="ELE",VLOOKUP(VALUE(RIGHT(C117,3)),#REF!,4,FALSE),IF(LEFT(C117,3)="CAB",VLOOKUP(VALUE(RIGHT(C117,3)),#REF!,4,FALSE),IF(LEFT(C117,3)="SEG",VLOOKUP(VALUE(RIGHT(C117,3)),'SEG-COMP'!B:J,4,FALSE),IF(LEFT(C117,3)="CLI",VLOOKUP(VALUE(RIGHT(C117,3)),'CLI-COMP'!B:J,4,FALSE),IF(LEFT(C117,4)="IMPL",VLOOKUP(VALUE(RIGHT(C117,3)),'IMPL-COMP'!B:J,4,FALSE),IF(LEFT(C117,4)="SPDA",VLOOKUP(VALUE(RIGHT(C117,3)),'SPDA-COMP'!B:J,4,FALSE),IF(LEFT(C117,4)="SDAI",VLOOKUP(VALUE(RIGHT(C117,3)),'ADM-COMP'!B:J,4,FALSE),IF(LEFT(C117,5)="IMPER",VLOOKUP(VALUE(RIGHT(C117,3)),'IMPER-COMP'!B:J,4,FALSE),""))))))))))))))))</f>
        <v>LASTRO DE CONCRETO NÃO ESTRUTURAL, ESPESSURA DE 6 CM</v>
      </c>
      <c r="E117" s="348" t="str">
        <f>IF(B117="IOPES",VLOOKUP(C117,'LABOR-SERVIÇOS'!A:H,6,FALSE),IF(B117="SINAPI",VLOOKUP(C117,'SINAPI-SERVIÇOS'!A:D,3,FALSE),IF(LEFT(C117,3)="ARQ",VLOOKUP(VALUE(RIGHT(C117,3)),'ARQ-COMP'!B:J,5,FALSE),IF(LEFT(C117,3)="SCI",VLOOKUP(VALUE(RIGHT(C117,3)),'GAS-COMP'!#REF!,5,FALSE),IF(LEFT(C117,3)="SCE",VLOOKUP(VALUE(RIGHT(C117,3)),'SCE-COMP'!B:J,5,FALSE),IF(LEFT(C117,3)="EST",VLOOKUP(VALUE(RIGHT(C117,3)),'EST-COMP'!B:J,5,FALSE),IF(LEFT(C117,3)="HID",VLOOKUP(VALUE(RIGHT(C117,3)),'HID-COMP'!B:J,5,FALSE),IF(LEFT(C117,3)="INC",VLOOKUP(VALUE(RIGHT(C117,3)),'INC-COMP'!B:J,5,FALSE),IF(LEFT(C117,3)="ELE",VLOOKUP(VALUE(RIGHT(C117,3)),#REF!,5,FALSE),IF(LEFT(C117,3)="CAB",VLOOKUP(VALUE(RIGHT(C117,3)),#REF!,5,FALSE),IF(LEFT(C117,3)="SEG",VLOOKUP(VALUE(RIGHT(C117,3)),'SEG-COMP'!B:J,5,FALSE),IF(LEFT(C117,3)="CLI",VLOOKUP(VALUE(RIGHT(C117,3)),'CLI-COMP'!B:J,5,FALSE),IF(LEFT(C117,4)="IMPL",VLOOKUP(VALUE(RIGHT(C117,3)),'IMPL-COMP'!B:J,5,FALSE),IF(LEFT(C117,4)="SPDA",VLOOKUP(VALUE(RIGHT(C117,3)),'SPDA-COMP'!B:J,5,FALSE),IF(LEFT(C117,4)="SDAI",VLOOKUP(VALUE(RIGHT(C117,3)),'ADM-COMP'!B:J,5,FALSE),IF(LEFT(C117,5)="IMPER",VLOOKUP(VALUE(RIGHT(C117,3)),'IMPER-COMP'!B:J,5,FALSE),""))))))))))))))))</f>
        <v>M2</v>
      </c>
      <c r="F117" s="634">
        <f>ROUND(VLOOKUP(A117,'MEM-LEVANT'!A:I,9,FALSE),2)</f>
        <v>16.79</v>
      </c>
      <c r="G117" s="349">
        <f>IF(B117="IOPES",VLOOKUP(C117,'LABOR-SERVIÇOS'!A:H,7,FALSE),IF(B117="SINAPI",VLOOKUP(C117,'SINAPI-SERVIÇOS'!A:H,8,FALSE),IF(LEFT(C117,3)="ARQ",VLOOKUP(VALUE(RIGHT(C117,3)),'ARQ-COMP'!B:J,9,FALSE),IF(LEFT(C117,3)="SCI",VLOOKUP(VALUE(RIGHT(C117,3)),'GAS-COMP'!#REF!,9,FALSE),IF(LEFT(C117,3)="SCE",VLOOKUP(VALUE(RIGHT(C117,3)),'SCE-COMP'!B:J,9,FALSE),IF(LEFT(C117,3)="EST",VLOOKUP(VALUE(RIGHT(C117,3)),'EST-COMP'!B:J,9,FALSE),IF(LEFT(C117,3)="HID",VLOOKUP(VALUE(RIGHT(C117,3)),'HID-COMP'!B:J,9,FALSE),IF(LEFT(C117,3)="INC",VLOOKUP(VALUE(RIGHT(C117,3)),'INC-COMP'!B:J,9,FALSE),IF(LEFT(C117,3)="ELE",VLOOKUP(VALUE(RIGHT(C117,3)),#REF!,9,FALSE),IF(LEFT(C117,3)="CAB",VLOOKUP(VALUE(RIGHT(C117,3)),#REF!,9,FALSE),IF(LEFT(C117,3)="SEG",VLOOKUP(VALUE(RIGHT(C117,3)),'SEG-COMP'!B:J,9,FALSE),IF(LEFT(C117,3)="CLI",VLOOKUP(VALUE(RIGHT(C117,3)),'CLI-COMP'!B:J,9,FALSE),IF(LEFT(C117,4)="IMPL",VLOOKUP(VALUE(RIGHT(C117,3)),'IMPL-COMP'!B:J,9,FALSE),IF(LEFT(C117,4)="SPDA",VLOOKUP(VALUE(RIGHT(C117,3)),'SPDA-COMP'!B:J,9,FALSE),IF(LEFT(C117,4)="SDAI",VLOOKUP(VALUE(RIGHT(C117,3)),'ADM-COMP'!B:J,9,FALSE),IF(LEFT(C117,5)="IMPER",VLOOKUP(VALUE(RIGHT(C117,3)),'IMPER-COMP'!B:J,9,FALSE),""))))))))))))))))</f>
        <v>69.569999999999993</v>
      </c>
      <c r="H117" s="349">
        <f t="shared" si="39"/>
        <v>1168.08</v>
      </c>
      <c r="I117" s="389">
        <f>H117/$H$208</f>
        <v>6.7768488251698301E-4</v>
      </c>
      <c r="J117" s="323"/>
    </row>
    <row r="118" spans="1:10" s="566" customFormat="1">
      <c r="A118" s="585" t="s">
        <v>18129</v>
      </c>
      <c r="B118" s="586"/>
      <c r="C118" s="587"/>
      <c r="D118" s="588" t="s">
        <v>52</v>
      </c>
      <c r="E118" s="589"/>
      <c r="F118" s="633"/>
      <c r="G118" s="590"/>
      <c r="H118" s="591"/>
      <c r="I118" s="592"/>
      <c r="J118" s="565"/>
    </row>
    <row r="119" spans="1:10" ht="51">
      <c r="A119" s="388" t="s">
        <v>26555</v>
      </c>
      <c r="B119" s="347" t="s">
        <v>4001</v>
      </c>
      <c r="C119" s="347">
        <f>130234</f>
        <v>130234</v>
      </c>
      <c r="D119" s="569" t="str">
        <f>IF(B119="IOPES",VLOOKUP(C119,'LABOR-SERVIÇOS'!A:H,5,FALSE),IF(B119="SINAPI",VLOOKUP(C119,'SINAPI-SERVIÇOS'!A:D,2,FALSE),IF(LEFT(C119,3)="ARQ",VLOOKUP(VALUE(RIGHT(C119,3)),'ARQ-COMP'!B:J,4,FALSE),IF(LEFT(C119,3)="SCI",VLOOKUP(VALUE(RIGHT(C119,3)),'GAS-COMP'!#REF!,4,FALSE),IF(LEFT(C119,3)="SCE",VLOOKUP(VALUE(RIGHT(C119,3)),'SCE-COMP'!B:J,4,FALSE),IF(LEFT(C119,3)="EST",VLOOKUP(VALUE(RIGHT(C119,3)),'EST-COMP'!B:J,4,FALSE),IF(LEFT(C119,3)="HID",VLOOKUP(VALUE(RIGHT(C119,3)),'HID-COMP'!B:J,4,FALSE),IF(LEFT(C119,3)="INC",VLOOKUP(VALUE(RIGHT(C119,3)),'INC-COMP'!B:J,4,FALSE),IF(LEFT(C119,3)="ELE",VLOOKUP(VALUE(RIGHT(C119,3)),#REF!,4,FALSE),IF(LEFT(C119,3)="CAB",VLOOKUP(VALUE(RIGHT(C119,3)),#REF!,4,FALSE),IF(LEFT(C119,3)="SEG",VLOOKUP(VALUE(RIGHT(C119,3)),'SEG-COMP'!B:J,4,FALSE),IF(LEFT(C119,3)="CLI",VLOOKUP(VALUE(RIGHT(C119,3)),'CLI-COMP'!B:J,4,FALSE),IF(LEFT(C119,4)="IMPL",VLOOKUP(VALUE(RIGHT(C119,3)),'IMPL-COMP'!B:J,4,FALSE),IF(LEFT(C119,4)="SPDA",VLOOKUP(VALUE(RIGHT(C119,3)),'SPDA-COMP'!B:J,4,FALSE),IF(LEFT(C119,4)="SDAI",VLOOKUP(VALUE(RIGHT(C119,3)),'ADM-COMP'!B:J,4,FALSE),IF(LEFT(C119,5)="IMPER",VLOOKUP(VALUE(RIGHT(C119,3)),'IMPER-COMP'!B:J,4,FALSE),""))))))))))))))))</f>
        <v>PORCELANATO NATURAL, ACABAMENTO ACETINADO, DIM. 60X60CM, REF. PLATINA NA ELIANE/EQUIV, UTILIZANDO DUPLA COLAGEM DE ARGAMASSA COLANTE PARA PORCELANATO TIPO ACIII E REJUNTE 1MM PARA PORCELANATO</v>
      </c>
      <c r="E119" s="348" t="str">
        <f>IF(B119="IOPES",VLOOKUP(C119,'LABOR-SERVIÇOS'!A:H,6,FALSE),IF(B119="SINAPI",VLOOKUP(C119,'SINAPI-SERVIÇOS'!A:D,3,FALSE),IF(LEFT(C119,3)="ARQ",VLOOKUP(VALUE(RIGHT(C119,3)),'ARQ-COMP'!B:J,5,FALSE),IF(LEFT(C119,3)="SCI",VLOOKUP(VALUE(RIGHT(C119,3)),'GAS-COMP'!#REF!,5,FALSE),IF(LEFT(C119,3)="SCE",VLOOKUP(VALUE(RIGHT(C119,3)),'SCE-COMP'!B:J,5,FALSE),IF(LEFT(C119,3)="EST",VLOOKUP(VALUE(RIGHT(C119,3)),'EST-COMP'!B:J,5,FALSE),IF(LEFT(C119,3)="HID",VLOOKUP(VALUE(RIGHT(C119,3)),'HID-COMP'!B:J,5,FALSE),IF(LEFT(C119,3)="INC",VLOOKUP(VALUE(RIGHT(C119,3)),'INC-COMP'!B:J,5,FALSE),IF(LEFT(C119,3)="ELE",VLOOKUP(VALUE(RIGHT(C119,3)),#REF!,5,FALSE),IF(LEFT(C119,3)="CAB",VLOOKUP(VALUE(RIGHT(C119,3)),#REF!,5,FALSE),IF(LEFT(C119,3)="SEG",VLOOKUP(VALUE(RIGHT(C119,3)),'SEG-COMP'!B:J,5,FALSE),IF(LEFT(C119,3)="CLI",VLOOKUP(VALUE(RIGHT(C119,3)),'CLI-COMP'!B:J,5,FALSE),IF(LEFT(C119,4)="IMPL",VLOOKUP(VALUE(RIGHT(C119,3)),'IMPL-COMP'!B:J,5,FALSE),IF(LEFT(C119,4)="SPDA",VLOOKUP(VALUE(RIGHT(C119,3)),'SPDA-COMP'!B:J,5,FALSE),IF(LEFT(C119,4)="SDAI",VLOOKUP(VALUE(RIGHT(C119,3)),'ADM-COMP'!B:J,5,FALSE),IF(LEFT(C119,5)="IMPER",VLOOKUP(VALUE(RIGHT(C119,3)),'IMPER-COMP'!B:J,5,FALSE),""))))))))))))))))</f>
        <v>M2</v>
      </c>
      <c r="F119" s="634">
        <f>ROUND(VLOOKUP(A119,'MEM-LEVANT'!A:I,9,FALSE),2)</f>
        <v>16.79</v>
      </c>
      <c r="G119" s="349">
        <f>IF(B119="IOPES",VLOOKUP(C119,'LABOR-SERVIÇOS'!A:H,7,FALSE),IF(B119="SINAPI",VLOOKUP(C119,'SINAPI-SERVIÇOS'!A:H,8,FALSE),IF(LEFT(C119,3)="ARQ",VLOOKUP(VALUE(RIGHT(C119,3)),'ARQ-COMP'!B:J,9,FALSE),IF(LEFT(C119,3)="SCI",VLOOKUP(VALUE(RIGHT(C119,3)),'GAS-COMP'!#REF!,9,FALSE),IF(LEFT(C119,3)="SCE",VLOOKUP(VALUE(RIGHT(C119,3)),'SCE-COMP'!B:J,9,FALSE),IF(LEFT(C119,3)="EST",VLOOKUP(VALUE(RIGHT(C119,3)),'EST-COMP'!B:J,9,FALSE),IF(LEFT(C119,3)="HID",VLOOKUP(VALUE(RIGHT(C119,3)),'HID-COMP'!B:J,9,FALSE),IF(LEFT(C119,3)="INC",VLOOKUP(VALUE(RIGHT(C119,3)),'INC-COMP'!B:J,9,FALSE),IF(LEFT(C119,3)="ELE",VLOOKUP(VALUE(RIGHT(C119,3)),#REF!,9,FALSE),IF(LEFT(C119,3)="CAB",VLOOKUP(VALUE(RIGHT(C119,3)),#REF!,9,FALSE),IF(LEFT(C119,3)="SEG",VLOOKUP(VALUE(RIGHT(C119,3)),'SEG-COMP'!B:J,9,FALSE),IF(LEFT(C119,3)="CLI",VLOOKUP(VALUE(RIGHT(C119,3)),'CLI-COMP'!B:J,9,FALSE),IF(LEFT(C119,4)="IMPL",VLOOKUP(VALUE(RIGHT(C119,3)),'IMPL-COMP'!B:J,9,FALSE),IF(LEFT(C119,4)="SPDA",VLOOKUP(VALUE(RIGHT(C119,3)),'SPDA-COMP'!B:J,9,FALSE),IF(LEFT(C119,4)="SDAI",VLOOKUP(VALUE(RIGHT(C119,3)),'ADM-COMP'!B:J,9,FALSE),IF(LEFT(C119,5)="IMPER",VLOOKUP(VALUE(RIGHT(C119,3)),'IMPER-COMP'!B:J,9,FALSE),""))))))))))))))))</f>
        <v>272.3</v>
      </c>
      <c r="H119" s="349">
        <f t="shared" ref="H119" si="40">ROUND(F119*G119,2)</f>
        <v>4571.92</v>
      </c>
      <c r="I119" s="389">
        <f>H119/$H$208</f>
        <v>2.6524904698967925E-3</v>
      </c>
      <c r="J119" s="323"/>
    </row>
    <row r="120" spans="1:10" s="566" customFormat="1">
      <c r="A120" s="585" t="s">
        <v>18130</v>
      </c>
      <c r="B120" s="586"/>
      <c r="C120" s="587"/>
      <c r="D120" s="588" t="s">
        <v>26556</v>
      </c>
      <c r="E120" s="589"/>
      <c r="F120" s="633"/>
      <c r="G120" s="590"/>
      <c r="H120" s="591"/>
      <c r="I120" s="592"/>
      <c r="J120" s="565"/>
    </row>
    <row r="121" spans="1:10" ht="25.5">
      <c r="A121" s="388" t="s">
        <v>26557</v>
      </c>
      <c r="B121" s="347" t="s">
        <v>4001</v>
      </c>
      <c r="C121" s="347">
        <f>130311</f>
        <v>130311</v>
      </c>
      <c r="D121" s="569" t="str">
        <f>IF(B121="IOPES",VLOOKUP(C121,'LABOR-SERVIÇOS'!A:H,5,FALSE),IF(B121="SINAPI",VLOOKUP(C121,'SINAPI-SERVIÇOS'!A:D,2,FALSE),IF(LEFT(C121,3)="ARQ",VLOOKUP(VALUE(RIGHT(C121,3)),'ARQ-COMP'!B:J,4,FALSE),IF(LEFT(C121,3)="SCI",VLOOKUP(VALUE(RIGHT(C121,3)),'GAS-COMP'!#REF!,4,FALSE),IF(LEFT(C121,3)="SCE",VLOOKUP(VALUE(RIGHT(C121,3)),'SCE-COMP'!B:J,4,FALSE),IF(LEFT(C121,3)="EST",VLOOKUP(VALUE(RIGHT(C121,3)),'EST-COMP'!B:J,4,FALSE),IF(LEFT(C121,3)="HID",VLOOKUP(VALUE(RIGHT(C121,3)),'HID-COMP'!B:J,4,FALSE),IF(LEFT(C121,3)="INC",VLOOKUP(VALUE(RIGHT(C121,3)),'INC-COMP'!B:J,4,FALSE),IF(LEFT(C121,3)="ELE",VLOOKUP(VALUE(RIGHT(C121,3)),#REF!,4,FALSE),IF(LEFT(C121,3)="CAB",VLOOKUP(VALUE(RIGHT(C121,3)),#REF!,4,FALSE),IF(LEFT(C121,3)="SEG",VLOOKUP(VALUE(RIGHT(C121,3)),'SEG-COMP'!B:J,4,FALSE),IF(LEFT(C121,3)="CLI",VLOOKUP(VALUE(RIGHT(C121,3)),'CLI-COMP'!B:J,4,FALSE),IF(LEFT(C121,4)="IMPL",VLOOKUP(VALUE(RIGHT(C121,3)),'IMPL-COMP'!B:J,4,FALSE),IF(LEFT(C121,4)="SPDA",VLOOKUP(VALUE(RIGHT(C121,3)),'SPDA-COMP'!B:J,4,FALSE),IF(LEFT(C121,4)="SDAI",VLOOKUP(VALUE(RIGHT(C121,3)),'ADM-COMP'!B:J,4,FALSE),IF(LEFT(C121,5)="IMPER",VLOOKUP(VALUE(RIGHT(C121,3)),'IMPER-COMP'!B:J,4,FALSE),""))))))))))))))))</f>
        <v>SOLEIRA DE GRANITO CINZA, ESPESSURA 3 CM E LARGURA DE 3 CM, CONFORME DETALHE EM PROJETO</v>
      </c>
      <c r="E121" s="348" t="str">
        <f>IF(B121="IOPES",VLOOKUP(C121,'LABOR-SERVIÇOS'!A:H,6,FALSE),IF(B121="SINAPI",VLOOKUP(C121,'SINAPI-SERVIÇOS'!A:D,3,FALSE),IF(LEFT(C121,3)="ARQ",VLOOKUP(VALUE(RIGHT(C121,3)),'ARQ-COMP'!B:J,5,FALSE),IF(LEFT(C121,3)="SCI",VLOOKUP(VALUE(RIGHT(C121,3)),'GAS-COMP'!#REF!,5,FALSE),IF(LEFT(C121,3)="SCE",VLOOKUP(VALUE(RIGHT(C121,3)),'SCE-COMP'!B:J,5,FALSE),IF(LEFT(C121,3)="EST",VLOOKUP(VALUE(RIGHT(C121,3)),'EST-COMP'!B:J,5,FALSE),IF(LEFT(C121,3)="HID",VLOOKUP(VALUE(RIGHT(C121,3)),'HID-COMP'!B:J,5,FALSE),IF(LEFT(C121,3)="INC",VLOOKUP(VALUE(RIGHT(C121,3)),'INC-COMP'!B:J,5,FALSE),IF(LEFT(C121,3)="ELE",VLOOKUP(VALUE(RIGHT(C121,3)),#REF!,5,FALSE),IF(LEFT(C121,3)="CAB",VLOOKUP(VALUE(RIGHT(C121,3)),#REF!,5,FALSE),IF(LEFT(C121,3)="SEG",VLOOKUP(VALUE(RIGHT(C121,3)),'SEG-COMP'!B:J,5,FALSE),IF(LEFT(C121,3)="CLI",VLOOKUP(VALUE(RIGHT(C121,3)),'CLI-COMP'!B:J,5,FALSE),IF(LEFT(C121,4)="IMPL",VLOOKUP(VALUE(RIGHT(C121,3)),'IMPL-COMP'!B:J,5,FALSE),IF(LEFT(C121,4)="SPDA",VLOOKUP(VALUE(RIGHT(C121,3)),'SPDA-COMP'!B:J,5,FALSE),IF(LEFT(C121,4)="SDAI",VLOOKUP(VALUE(RIGHT(C121,3)),'ADM-COMP'!B:J,5,FALSE),IF(LEFT(C121,5)="IMPER",VLOOKUP(VALUE(RIGHT(C121,3)),'IMPER-COMP'!B:J,5,FALSE),""))))))))))))))))</f>
        <v>M</v>
      </c>
      <c r="F121" s="634">
        <f>ROUND(VLOOKUP(A121,'MEM-LEVANT'!A:I,9,FALSE),2)</f>
        <v>2.4</v>
      </c>
      <c r="G121" s="349">
        <f>IF(B121="IOPES",VLOOKUP(C121,'LABOR-SERVIÇOS'!A:H,7,FALSE),IF(B121="SINAPI",VLOOKUP(C121,'SINAPI-SERVIÇOS'!A:H,8,FALSE),IF(LEFT(C121,3)="ARQ",VLOOKUP(VALUE(RIGHT(C121,3)),'ARQ-COMP'!B:J,9,FALSE),IF(LEFT(C121,3)="SCI",VLOOKUP(VALUE(RIGHT(C121,3)),'GAS-COMP'!#REF!,9,FALSE),IF(LEFT(C121,3)="SCE",VLOOKUP(VALUE(RIGHT(C121,3)),'SCE-COMP'!B:J,9,FALSE),IF(LEFT(C121,3)="EST",VLOOKUP(VALUE(RIGHT(C121,3)),'EST-COMP'!B:J,9,FALSE),IF(LEFT(C121,3)="HID",VLOOKUP(VALUE(RIGHT(C121,3)),'HID-COMP'!B:J,9,FALSE),IF(LEFT(C121,3)="INC",VLOOKUP(VALUE(RIGHT(C121,3)),'INC-COMP'!B:J,9,FALSE),IF(LEFT(C121,3)="ELE",VLOOKUP(VALUE(RIGHT(C121,3)),#REF!,9,FALSE),IF(LEFT(C121,3)="CAB",VLOOKUP(VALUE(RIGHT(C121,3)),#REF!,9,FALSE),IF(LEFT(C121,3)="SEG",VLOOKUP(VALUE(RIGHT(C121,3)),'SEG-COMP'!B:J,9,FALSE),IF(LEFT(C121,3)="CLI",VLOOKUP(VALUE(RIGHT(C121,3)),'CLI-COMP'!B:J,9,FALSE),IF(LEFT(C121,4)="IMPL",VLOOKUP(VALUE(RIGHT(C121,3)),'IMPL-COMP'!B:J,9,FALSE),IF(LEFT(C121,4)="SPDA",VLOOKUP(VALUE(RIGHT(C121,3)),'SPDA-COMP'!B:J,9,FALSE),IF(LEFT(C121,4)="SDAI",VLOOKUP(VALUE(RIGHT(C121,3)),'ADM-COMP'!B:J,9,FALSE),IF(LEFT(C121,5)="IMPER",VLOOKUP(VALUE(RIGHT(C121,3)),'IMPER-COMP'!B:J,9,FALSE),""))))))))))))))))</f>
        <v>30.05</v>
      </c>
      <c r="H121" s="349">
        <f t="shared" ref="H121:H122" si="41">ROUND(F121*G121,2)</f>
        <v>72.12</v>
      </c>
      <c r="I121" s="389">
        <f>H121/$H$208</f>
        <v>4.1841854776320818E-5</v>
      </c>
      <c r="J121" s="323"/>
    </row>
    <row r="122" spans="1:10" ht="51">
      <c r="A122" s="388" t="s">
        <v>26558</v>
      </c>
      <c r="B122" s="347" t="s">
        <v>4001</v>
      </c>
      <c r="C122" s="347">
        <f>130321</f>
        <v>130321</v>
      </c>
      <c r="D122" s="569" t="str">
        <f>IF(B122="IOPES",VLOOKUP(C122,'LABOR-SERVIÇOS'!A:H,5,FALSE),IF(B122="SINAPI",VLOOKUP(C122,'SINAPI-SERVIÇOS'!A:D,2,FALSE),IF(LEFT(C122,3)="ARQ",VLOOKUP(VALUE(RIGHT(C122,3)),'ARQ-COMP'!B:J,4,FALSE),IF(LEFT(C122,3)="SCI",VLOOKUP(VALUE(RIGHT(C122,3)),'GAS-COMP'!#REF!,4,FALSE),IF(LEFT(C122,3)="SCE",VLOOKUP(VALUE(RIGHT(C122,3)),'SCE-COMP'!B:J,4,FALSE),IF(LEFT(C122,3)="EST",VLOOKUP(VALUE(RIGHT(C122,3)),'EST-COMP'!B:J,4,FALSE),IF(LEFT(C122,3)="HID",VLOOKUP(VALUE(RIGHT(C122,3)),'HID-COMP'!B:J,4,FALSE),IF(LEFT(C122,3)="INC",VLOOKUP(VALUE(RIGHT(C122,3)),'INC-COMP'!B:J,4,FALSE),IF(LEFT(C122,3)="ELE",VLOOKUP(VALUE(RIGHT(C122,3)),#REF!,4,FALSE),IF(LEFT(C122,3)="CAB",VLOOKUP(VALUE(RIGHT(C122,3)),#REF!,4,FALSE),IF(LEFT(C122,3)="SEG",VLOOKUP(VALUE(RIGHT(C122,3)),'SEG-COMP'!B:J,4,FALSE),IF(LEFT(C122,3)="CLI",VLOOKUP(VALUE(RIGHT(C122,3)),'CLI-COMP'!B:J,4,FALSE),IF(LEFT(C122,4)="IMPL",VLOOKUP(VALUE(RIGHT(C122,3)),'IMPL-COMP'!B:J,4,FALSE),IF(LEFT(C122,4)="SPDA",VLOOKUP(VALUE(RIGHT(C122,3)),'SPDA-COMP'!B:J,4,FALSE),IF(LEFT(C122,4)="SDAI",VLOOKUP(VALUE(RIGHT(C122,3)),'ADM-COMP'!B:J,4,FALSE),IF(LEFT(C122,5)="IMPER",VLOOKUP(VALUE(RIGHT(C122,3)),'IMPER-COMP'!B:J,4,FALSE),""))))))))))))))))</f>
        <v>RODAPÉ DE GRANITO CINZA ESP. 2CM, H=7CM, ASSENTADO COM ARGAMASSA DE CIMENTO, CAL HIDRATADA CH1 E AREIA NO TRAÇO 1:0,5:8, INCL. REJUNTAMENTO COM CIMENTO BRANCO</v>
      </c>
      <c r="E122" s="348" t="str">
        <f>IF(B122="IOPES",VLOOKUP(C122,'LABOR-SERVIÇOS'!A:H,6,FALSE),IF(B122="SINAPI",VLOOKUP(C122,'SINAPI-SERVIÇOS'!A:D,3,FALSE),IF(LEFT(C122,3)="ARQ",VLOOKUP(VALUE(RIGHT(C122,3)),'ARQ-COMP'!B:J,5,FALSE),IF(LEFT(C122,3)="SCI",VLOOKUP(VALUE(RIGHT(C122,3)),'GAS-COMP'!#REF!,5,FALSE),IF(LEFT(C122,3)="SCE",VLOOKUP(VALUE(RIGHT(C122,3)),'SCE-COMP'!B:J,5,FALSE),IF(LEFT(C122,3)="EST",VLOOKUP(VALUE(RIGHT(C122,3)),'EST-COMP'!B:J,5,FALSE),IF(LEFT(C122,3)="HID",VLOOKUP(VALUE(RIGHT(C122,3)),'HID-COMP'!B:J,5,FALSE),IF(LEFT(C122,3)="INC",VLOOKUP(VALUE(RIGHT(C122,3)),'INC-COMP'!B:J,5,FALSE),IF(LEFT(C122,3)="ELE",VLOOKUP(VALUE(RIGHT(C122,3)),#REF!,5,FALSE),IF(LEFT(C122,3)="CAB",VLOOKUP(VALUE(RIGHT(C122,3)),#REF!,5,FALSE),IF(LEFT(C122,3)="SEG",VLOOKUP(VALUE(RIGHT(C122,3)),'SEG-COMP'!B:J,5,FALSE),IF(LEFT(C122,3)="CLI",VLOOKUP(VALUE(RIGHT(C122,3)),'CLI-COMP'!B:J,5,FALSE),IF(LEFT(C122,4)="IMPL",VLOOKUP(VALUE(RIGHT(C122,3)),'IMPL-COMP'!B:J,5,FALSE),IF(LEFT(C122,4)="SPDA",VLOOKUP(VALUE(RIGHT(C122,3)),'SPDA-COMP'!B:J,5,FALSE),IF(LEFT(C122,4)="SDAI",VLOOKUP(VALUE(RIGHT(C122,3)),'ADM-COMP'!B:J,5,FALSE),IF(LEFT(C122,5)="IMPER",VLOOKUP(VALUE(RIGHT(C122,3)),'IMPER-COMP'!B:J,5,FALSE),""))))))))))))))))</f>
        <v>M</v>
      </c>
      <c r="F122" s="634">
        <f>ROUND(VLOOKUP(A122,'MEM-LEVANT'!A:I,9,FALSE),2)</f>
        <v>23.8</v>
      </c>
      <c r="G122" s="349">
        <f>IF(B122="IOPES",VLOOKUP(C122,'LABOR-SERVIÇOS'!A:H,7,FALSE),IF(B122="SINAPI",VLOOKUP(C122,'SINAPI-SERVIÇOS'!A:H,8,FALSE),IF(LEFT(C122,3)="ARQ",VLOOKUP(VALUE(RIGHT(C122,3)),'ARQ-COMP'!B:J,9,FALSE),IF(LEFT(C122,3)="SCI",VLOOKUP(VALUE(RIGHT(C122,3)),'GAS-COMP'!#REF!,9,FALSE),IF(LEFT(C122,3)="SCE",VLOOKUP(VALUE(RIGHT(C122,3)),'SCE-COMP'!B:J,9,FALSE),IF(LEFT(C122,3)="EST",VLOOKUP(VALUE(RIGHT(C122,3)),'EST-COMP'!B:J,9,FALSE),IF(LEFT(C122,3)="HID",VLOOKUP(VALUE(RIGHT(C122,3)),'HID-COMP'!B:J,9,FALSE),IF(LEFT(C122,3)="INC",VLOOKUP(VALUE(RIGHT(C122,3)),'INC-COMP'!B:J,9,FALSE),IF(LEFT(C122,3)="ELE",VLOOKUP(VALUE(RIGHT(C122,3)),#REF!,9,FALSE),IF(LEFT(C122,3)="CAB",VLOOKUP(VALUE(RIGHT(C122,3)),#REF!,9,FALSE),IF(LEFT(C122,3)="SEG",VLOOKUP(VALUE(RIGHT(C122,3)),'SEG-COMP'!B:J,9,FALSE),IF(LEFT(C122,3)="CLI",VLOOKUP(VALUE(RIGHT(C122,3)),'CLI-COMP'!B:J,9,FALSE),IF(LEFT(C122,4)="IMPL",VLOOKUP(VALUE(RIGHT(C122,3)),'IMPL-COMP'!B:J,9,FALSE),IF(LEFT(C122,4)="SPDA",VLOOKUP(VALUE(RIGHT(C122,3)),'SPDA-COMP'!B:J,9,FALSE),IF(LEFT(C122,4)="SDAI",VLOOKUP(VALUE(RIGHT(C122,3)),'ADM-COMP'!B:J,9,FALSE),IF(LEFT(C122,5)="IMPER",VLOOKUP(VALUE(RIGHT(C122,3)),'IMPER-COMP'!B:J,9,FALSE),""))))))))))))))))</f>
        <v>62.68</v>
      </c>
      <c r="H122" s="349">
        <f t="shared" si="41"/>
        <v>1491.78</v>
      </c>
      <c r="I122" s="389">
        <f>H122/$H$208</f>
        <v>8.6548588627592714E-4</v>
      </c>
      <c r="J122" s="323"/>
    </row>
    <row r="123" spans="1:10">
      <c r="A123" s="388" t="s">
        <v>26567</v>
      </c>
      <c r="B123" s="347" t="s">
        <v>4001</v>
      </c>
      <c r="C123" s="347">
        <v>130317</v>
      </c>
      <c r="D123" s="569" t="str">
        <f>IF(B123="IOPES",VLOOKUP(C123,'LABOR-SERVIÇOS'!A:H,5,FALSE),IF(B123="SINAPI",VLOOKUP(C123,'SINAPI-SERVIÇOS'!A:D,2,FALSE),IF(LEFT(C123,3)="ARQ",VLOOKUP(VALUE(RIGHT(C123,3)),'ARQ-COMP'!B:J,4,FALSE),IF(LEFT(C123,3)="SCI",VLOOKUP(VALUE(RIGHT(C123,3)),'GAS-COMP'!#REF!,4,FALSE),IF(LEFT(C123,3)="SCE",VLOOKUP(VALUE(RIGHT(C123,3)),'SCE-COMP'!B:J,4,FALSE),IF(LEFT(C123,3)="EST",VLOOKUP(VALUE(RIGHT(C123,3)),'EST-COMP'!B:J,4,FALSE),IF(LEFT(C123,3)="HID",VLOOKUP(VALUE(RIGHT(C123,3)),'HID-COMP'!B:J,4,FALSE),IF(LEFT(C123,3)="INC",VLOOKUP(VALUE(RIGHT(C123,3)),'INC-COMP'!B:J,4,FALSE),IF(LEFT(C123,3)="ELE",VLOOKUP(VALUE(RIGHT(C123,3)),#REF!,4,FALSE),IF(LEFT(C123,3)="CAB",VLOOKUP(VALUE(RIGHT(C123,3)),#REF!,4,FALSE),IF(LEFT(C123,3)="SEG",VLOOKUP(VALUE(RIGHT(C123,3)),'SEG-COMP'!B:J,4,FALSE),IF(LEFT(C123,3)="CLI",VLOOKUP(VALUE(RIGHT(C123,3)),'CLI-COMP'!B:J,4,FALSE),IF(LEFT(C123,4)="IMPL",VLOOKUP(VALUE(RIGHT(C123,3)),'IMPL-COMP'!B:J,4,FALSE),IF(LEFT(C123,4)="SPDA",VLOOKUP(VALUE(RIGHT(C123,3)),'SPDA-COMP'!B:J,4,FALSE),IF(LEFT(C123,4)="SDAI",VLOOKUP(VALUE(RIGHT(C123,3)),'ADM-COMP'!B:J,4,FALSE),IF(LEFT(C123,5)="IMPER",VLOOKUP(VALUE(RIGHT(C123,3)),'IMPER-COMP'!B:J,4,FALSE),""))))))))))))))))</f>
        <v>PEITORIL DE GRANITO CINZA POLIDO, 15 CM, ESP. 3CM</v>
      </c>
      <c r="E123" s="348" t="str">
        <f>IF(B123="IOPES",VLOOKUP(C123,'LABOR-SERVIÇOS'!A:H,6,FALSE),IF(B123="SINAPI",VLOOKUP(C123,'SINAPI-SERVIÇOS'!A:D,3,FALSE),IF(LEFT(C123,3)="ARQ",VLOOKUP(VALUE(RIGHT(C123,3)),'ARQ-COMP'!B:J,5,FALSE),IF(LEFT(C123,3)="SCI",VLOOKUP(VALUE(RIGHT(C123,3)),'GAS-COMP'!#REF!,5,FALSE),IF(LEFT(C123,3)="SCE",VLOOKUP(VALUE(RIGHT(C123,3)),'SCE-COMP'!B:J,5,FALSE),IF(LEFT(C123,3)="EST",VLOOKUP(VALUE(RIGHT(C123,3)),'EST-COMP'!B:J,5,FALSE),IF(LEFT(C123,3)="HID",VLOOKUP(VALUE(RIGHT(C123,3)),'HID-COMP'!B:J,5,FALSE),IF(LEFT(C123,3)="INC",VLOOKUP(VALUE(RIGHT(C123,3)),'INC-COMP'!B:J,5,FALSE),IF(LEFT(C123,3)="ELE",VLOOKUP(VALUE(RIGHT(C123,3)),#REF!,5,FALSE),IF(LEFT(C123,3)="CAB",VLOOKUP(VALUE(RIGHT(C123,3)),#REF!,5,FALSE),IF(LEFT(C123,3)="SEG",VLOOKUP(VALUE(RIGHT(C123,3)),'SEG-COMP'!B:J,5,FALSE),IF(LEFT(C123,3)="CLI",VLOOKUP(VALUE(RIGHT(C123,3)),'CLI-COMP'!B:J,5,FALSE),IF(LEFT(C123,4)="IMPL",VLOOKUP(VALUE(RIGHT(C123,3)),'IMPL-COMP'!B:J,5,FALSE),IF(LEFT(C123,4)="SPDA",VLOOKUP(VALUE(RIGHT(C123,3)),'SPDA-COMP'!B:J,5,FALSE),IF(LEFT(C123,4)="SDAI",VLOOKUP(VALUE(RIGHT(C123,3)),'ADM-COMP'!B:J,5,FALSE),IF(LEFT(C123,5)="IMPER",VLOOKUP(VALUE(RIGHT(C123,3)),'IMPER-COMP'!B:J,5,FALSE),""))))))))))))))))</f>
        <v>M</v>
      </c>
      <c r="F123" s="634">
        <f>ROUND(VLOOKUP(A123,'MEM-LEVANT'!A:I,9,FALSE),2)</f>
        <v>184.6</v>
      </c>
      <c r="G123" s="349">
        <f>IF(B123="IOPES",VLOOKUP(C123,'LABOR-SERVIÇOS'!A:H,7,FALSE),IF(B123="SINAPI",VLOOKUP(C123,'SINAPI-SERVIÇOS'!A:H,8,FALSE),IF(LEFT(C123,3)="ARQ",VLOOKUP(VALUE(RIGHT(C123,3)),'ARQ-COMP'!B:J,9,FALSE),IF(LEFT(C123,3)="SCI",VLOOKUP(VALUE(RIGHT(C123,3)),'GAS-COMP'!#REF!,9,FALSE),IF(LEFT(C123,3)="SCE",VLOOKUP(VALUE(RIGHT(C123,3)),'SCE-COMP'!B:J,9,FALSE),IF(LEFT(C123,3)="EST",VLOOKUP(VALUE(RIGHT(C123,3)),'EST-COMP'!B:J,9,FALSE),IF(LEFT(C123,3)="HID",VLOOKUP(VALUE(RIGHT(C123,3)),'HID-COMP'!B:J,9,FALSE),IF(LEFT(C123,3)="INC",VLOOKUP(VALUE(RIGHT(C123,3)),'INC-COMP'!B:J,9,FALSE),IF(LEFT(C123,3)="ELE",VLOOKUP(VALUE(RIGHT(C123,3)),#REF!,9,FALSE),IF(LEFT(C123,3)="CAB",VLOOKUP(VALUE(RIGHT(C123,3)),#REF!,9,FALSE),IF(LEFT(C123,3)="SEG",VLOOKUP(VALUE(RIGHT(C123,3)),'SEG-COMP'!B:J,9,FALSE),IF(LEFT(C123,3)="CLI",VLOOKUP(VALUE(RIGHT(C123,3)),'CLI-COMP'!B:J,9,FALSE),IF(LEFT(C123,4)="IMPL",VLOOKUP(VALUE(RIGHT(C123,3)),'IMPL-COMP'!B:J,9,FALSE),IF(LEFT(C123,4)="SPDA",VLOOKUP(VALUE(RIGHT(C123,3)),'SPDA-COMP'!B:J,9,FALSE),IF(LEFT(C123,4)="SDAI",VLOOKUP(VALUE(RIGHT(C123,3)),'ADM-COMP'!B:J,9,FALSE),IF(LEFT(C123,5)="IMPER",VLOOKUP(VALUE(RIGHT(C123,3)),'IMPER-COMP'!B:J,9,FALSE),""))))))))))))))))</f>
        <v>116.11</v>
      </c>
      <c r="H123" s="349">
        <f t="shared" ref="H123" si="42">ROUND(F123*G123,2)</f>
        <v>21433.91</v>
      </c>
      <c r="I123" s="389">
        <f>H123/$H$208</f>
        <v>1.2435309893354554E-2</v>
      </c>
      <c r="J123" s="323"/>
    </row>
    <row r="124" spans="1:10" s="353" customFormat="1">
      <c r="A124" s="605"/>
      <c r="B124" s="601"/>
      <c r="C124" s="601"/>
      <c r="D124" s="606" t="s">
        <v>18131</v>
      </c>
      <c r="E124" s="607"/>
      <c r="F124" s="635"/>
      <c r="G124" s="608"/>
      <c r="H124" s="609">
        <f>SUM(H116:H123)</f>
        <v>98513.17</v>
      </c>
      <c r="I124" s="610">
        <f>H124/$H$208</f>
        <v>5.7154378157168666E-2</v>
      </c>
      <c r="J124" s="323"/>
    </row>
    <row r="125" spans="1:10">
      <c r="A125" s="388"/>
      <c r="B125" s="394"/>
      <c r="C125" s="394"/>
      <c r="D125" s="395"/>
      <c r="E125" s="394"/>
      <c r="F125" s="634"/>
      <c r="G125" s="349"/>
      <c r="H125" s="391"/>
      <c r="I125" s="392"/>
      <c r="J125" s="323"/>
    </row>
    <row r="126" spans="1:10" s="232" customFormat="1">
      <c r="A126" s="593" t="s">
        <v>26559</v>
      </c>
      <c r="B126" s="594"/>
      <c r="C126" s="595"/>
      <c r="D126" s="596" t="s">
        <v>34278</v>
      </c>
      <c r="E126" s="597"/>
      <c r="F126" s="632"/>
      <c r="G126" s="598"/>
      <c r="H126" s="599"/>
      <c r="I126" s="600"/>
      <c r="J126" s="323"/>
    </row>
    <row r="127" spans="1:10" ht="25.5">
      <c r="A127" s="388" t="s">
        <v>26560</v>
      </c>
      <c r="B127" s="347" t="s">
        <v>4001</v>
      </c>
      <c r="C127" s="347">
        <f>'LABOR-SERVIÇOS'!A433</f>
        <v>140701</v>
      </c>
      <c r="D127" s="569" t="str">
        <f>IF(B127="IOPES",VLOOKUP(C127,'LABOR-SERVIÇOS'!A:H,5,FALSE),IF(B127="SINAPI",VLOOKUP(C127,'SINAPI-SERVIÇOS'!A:D,2,FALSE),IF(LEFT(C127,3)="ARQ",VLOOKUP(VALUE(RIGHT(C127,3)),'ARQ-COMP'!B:J,4,FALSE),IF(LEFT(C127,3)="SCI",VLOOKUP(VALUE(RIGHT(C127,3)),'GAS-COMP'!#REF!,4,FALSE),IF(LEFT(C127,3)="SCE",VLOOKUP(VALUE(RIGHT(C127,3)),'SCE-COMP'!B:J,4,FALSE),IF(LEFT(C127,3)="EST",VLOOKUP(VALUE(RIGHT(C127,3)),'EST-COMP'!B:J,4,FALSE),IF(LEFT(C127,3)="HID",VLOOKUP(VALUE(RIGHT(C127,3)),'HID-COMP'!B:J,4,FALSE),IF(LEFT(C127,3)="INC",VLOOKUP(VALUE(RIGHT(C127,3)),'INC-COMP'!B:J,4,FALSE),IF(LEFT(C127,3)="ELE",VLOOKUP(VALUE(RIGHT(C127,3)),#REF!,4,FALSE),IF(LEFT(C127,3)="CAB",VLOOKUP(VALUE(RIGHT(C127,3)),#REF!,4,FALSE),IF(LEFT(C127,3)="SEG",VLOOKUP(VALUE(RIGHT(C127,3)),'SEG-COMP'!B:J,4,FALSE),IF(LEFT(C127,3)="CLI",VLOOKUP(VALUE(RIGHT(C127,3)),'CLI-COMP'!B:J,4,FALSE),IF(LEFT(C127,4)="IMPL",VLOOKUP(VALUE(RIGHT(C127,3)),'IMPL-COMP'!B:J,4,FALSE),IF(LEFT(C127,4)="SPDA",VLOOKUP(VALUE(RIGHT(C127,3)),'SPDA-COMP'!B:J,4,FALSE),IF(LEFT(C127,4)="SDAI",VLOOKUP(VALUE(RIGHT(C127,3)),'ADM-COMP'!B:J,4,FALSE),IF(LEFT(C127,5)="IMPER",VLOOKUP(VALUE(RIGHT(C127,3)),'IMPER-COMP'!B:J,4,FALSE),""))))))))))))))))</f>
        <v>PONTO DE ÁGUA FRIA (LAVATÓRIO, TANQUE, PIA DE COZINHA, ETC...)</v>
      </c>
      <c r="E127" s="348" t="str">
        <f>IF(B127="IOPES",VLOOKUP(C127,'LABOR-SERVIÇOS'!A:H,6,FALSE),IF(B127="SINAPI",VLOOKUP(C127,'SINAPI-SERVIÇOS'!A:D,3,FALSE),IF(LEFT(C127,3)="ARQ",VLOOKUP(VALUE(RIGHT(C127,3)),'ARQ-COMP'!B:J,5,FALSE),IF(LEFT(C127,3)="SCI",VLOOKUP(VALUE(RIGHT(C127,3)),'GAS-COMP'!#REF!,5,FALSE),IF(LEFT(C127,3)="SCE",VLOOKUP(VALUE(RIGHT(C127,3)),'SCE-COMP'!B:J,5,FALSE),IF(LEFT(C127,3)="EST",VLOOKUP(VALUE(RIGHT(C127,3)),'EST-COMP'!B:J,5,FALSE),IF(LEFT(C127,3)="HID",VLOOKUP(VALUE(RIGHT(C127,3)),'HID-COMP'!B:J,5,FALSE),IF(LEFT(C127,3)="INC",VLOOKUP(VALUE(RIGHT(C127,3)),'INC-COMP'!B:J,5,FALSE),IF(LEFT(C127,3)="ELE",VLOOKUP(VALUE(RIGHT(C127,3)),#REF!,5,FALSE),IF(LEFT(C127,3)="CAB",VLOOKUP(VALUE(RIGHT(C127,3)),#REF!,5,FALSE),IF(LEFT(C127,3)="SEG",VLOOKUP(VALUE(RIGHT(C127,3)),'SEG-COMP'!B:J,5,FALSE),IF(LEFT(C127,3)="CLI",VLOOKUP(VALUE(RIGHT(C127,3)),'CLI-COMP'!B:J,5,FALSE),IF(LEFT(C127,4)="IMPL",VLOOKUP(VALUE(RIGHT(C127,3)),'IMPL-COMP'!B:J,5,FALSE),IF(LEFT(C127,4)="SPDA",VLOOKUP(VALUE(RIGHT(C127,3)),'SPDA-COMP'!B:J,5,FALSE),IF(LEFT(C127,4)="SDAI",VLOOKUP(VALUE(RIGHT(C127,3)),'ADM-COMP'!B:J,5,FALSE),IF(LEFT(C127,5)="IMPER",VLOOKUP(VALUE(RIGHT(C127,3)),'IMPER-COMP'!B:J,5,FALSE),""))))))))))))))))</f>
        <v>PT</v>
      </c>
      <c r="F127" s="634">
        <f>ROUND(VLOOKUP(A127,'MEM-LEVANT'!A:I,9,FALSE),2)</f>
        <v>62</v>
      </c>
      <c r="G127" s="349">
        <f>IF(B127="IOPES",VLOOKUP(C127,'LABOR-SERVIÇOS'!A:H,7,FALSE),IF(B127="SINAPI",VLOOKUP(C127,'SINAPI-SERVIÇOS'!A:H,8,FALSE),IF(LEFT(C127,3)="ARQ",VLOOKUP(VALUE(RIGHT(C127,3)),'ARQ-COMP'!B:J,9,FALSE),IF(LEFT(C127,3)="SCI",VLOOKUP(VALUE(RIGHT(C127,3)),'GAS-COMP'!#REF!,9,FALSE),IF(LEFT(C127,3)="SCE",VLOOKUP(VALUE(RIGHT(C127,3)),'SCE-COMP'!B:J,9,FALSE),IF(LEFT(C127,3)="EST",VLOOKUP(VALUE(RIGHT(C127,3)),'EST-COMP'!B:J,9,FALSE),IF(LEFT(C127,3)="HID",VLOOKUP(VALUE(RIGHT(C127,3)),'HID-COMP'!B:J,9,FALSE),IF(LEFT(C127,3)="INC",VLOOKUP(VALUE(RIGHT(C127,3)),'INC-COMP'!B:J,9,FALSE),IF(LEFT(C127,3)="ELE",VLOOKUP(VALUE(RIGHT(C127,3)),#REF!,9,FALSE),IF(LEFT(C127,3)="CAB",VLOOKUP(VALUE(RIGHT(C127,3)),#REF!,9,FALSE),IF(LEFT(C127,3)="SEG",VLOOKUP(VALUE(RIGHT(C127,3)),'SEG-COMP'!B:J,9,FALSE),IF(LEFT(C127,3)="CLI",VLOOKUP(VALUE(RIGHT(C127,3)),'CLI-COMP'!B:J,9,FALSE),IF(LEFT(C127,4)="IMPL",VLOOKUP(VALUE(RIGHT(C127,3)),'IMPL-COMP'!B:J,9,FALSE),IF(LEFT(C127,4)="SPDA",VLOOKUP(VALUE(RIGHT(C127,3)),'SPDA-COMP'!B:J,9,FALSE),IF(LEFT(C127,4)="SDAI",VLOOKUP(VALUE(RIGHT(C127,3)),'ADM-COMP'!B:J,9,FALSE),IF(LEFT(C127,5)="IMPER",VLOOKUP(VALUE(RIGHT(C127,3)),'IMPER-COMP'!B:J,9,FALSE),""))))))))))))))))</f>
        <v>147.27000000000001</v>
      </c>
      <c r="H127" s="349">
        <f t="shared" ref="H127" si="43">ROUND(F127*G127,2)</f>
        <v>9130.74</v>
      </c>
      <c r="I127" s="389">
        <f t="shared" ref="I127:I142" si="44">H127/$H$208</f>
        <v>5.2973807138150791E-3</v>
      </c>
      <c r="J127" s="323"/>
    </row>
    <row r="128" spans="1:10">
      <c r="A128" s="388" t="s">
        <v>34312</v>
      </c>
      <c r="B128" s="347" t="s">
        <v>4001</v>
      </c>
      <c r="C128" s="347">
        <f>'LABOR-SERVIÇOS'!A437</f>
        <v>140705</v>
      </c>
      <c r="D128" s="569" t="str">
        <f>IF(B128="IOPES",VLOOKUP(C128,'LABOR-SERVIÇOS'!A:H,5,FALSE),IF(B128="SINAPI",VLOOKUP(C128,'SINAPI-SERVIÇOS'!A:D,2,FALSE),IF(LEFT(C128,3)="ARQ",VLOOKUP(VALUE(RIGHT(C128,3)),'ARQ-COMP'!B:J,4,FALSE),IF(LEFT(C128,3)="SCI",VLOOKUP(VALUE(RIGHT(C128,3)),'GAS-COMP'!#REF!,4,FALSE),IF(LEFT(C128,3)="SCE",VLOOKUP(VALUE(RIGHT(C128,3)),'SCE-COMP'!B:J,4,FALSE),IF(LEFT(C128,3)="EST",VLOOKUP(VALUE(RIGHT(C128,3)),'EST-COMP'!B:J,4,FALSE),IF(LEFT(C128,3)="HID",VLOOKUP(VALUE(RIGHT(C128,3)),'HID-COMP'!B:J,4,FALSE),IF(LEFT(C128,3)="INC",VLOOKUP(VALUE(RIGHT(C128,3)),'INC-COMP'!B:J,4,FALSE),IF(LEFT(C128,3)="ELE",VLOOKUP(VALUE(RIGHT(C128,3)),#REF!,4,FALSE),IF(LEFT(C128,3)="CAB",VLOOKUP(VALUE(RIGHT(C128,3)),#REF!,4,FALSE),IF(LEFT(C128,3)="SEG",VLOOKUP(VALUE(RIGHT(C128,3)),'SEG-COMP'!B:J,4,FALSE),IF(LEFT(C128,3)="CLI",VLOOKUP(VALUE(RIGHT(C128,3)),'CLI-COMP'!B:J,4,FALSE),IF(LEFT(C128,4)="IMPL",VLOOKUP(VALUE(RIGHT(C128,3)),'IMPL-COMP'!B:J,4,FALSE),IF(LEFT(C128,4)="SPDA",VLOOKUP(VALUE(RIGHT(C128,3)),'SPDA-COMP'!B:J,4,FALSE),IF(LEFT(C128,4)="SDAI",VLOOKUP(VALUE(RIGHT(C128,3)),'ADM-COMP'!B:J,4,FALSE),IF(LEFT(C128,5)="IMPER",VLOOKUP(VALUE(RIGHT(C128,3)),'IMPER-COMP'!B:J,4,FALSE),""))))))))))))))))</f>
        <v>PONTO PARA ESGOTO PRIMÁRIO (VASO SANITÁRIO)</v>
      </c>
      <c r="E128" s="348" t="str">
        <f>IF(B128="IOPES",VLOOKUP(C128,'LABOR-SERVIÇOS'!A:H,6,FALSE),IF(B128="SINAPI",VLOOKUP(C128,'SINAPI-SERVIÇOS'!A:D,3,FALSE),IF(LEFT(C128,3)="ARQ",VLOOKUP(VALUE(RIGHT(C128,3)),'ARQ-COMP'!B:J,5,FALSE),IF(LEFT(C128,3)="SCI",VLOOKUP(VALUE(RIGHT(C128,3)),'GAS-COMP'!#REF!,5,FALSE),IF(LEFT(C128,3)="SCE",VLOOKUP(VALUE(RIGHT(C128,3)),'SCE-COMP'!B:J,5,FALSE),IF(LEFT(C128,3)="EST",VLOOKUP(VALUE(RIGHT(C128,3)),'EST-COMP'!B:J,5,FALSE),IF(LEFT(C128,3)="HID",VLOOKUP(VALUE(RIGHT(C128,3)),'HID-COMP'!B:J,5,FALSE),IF(LEFT(C128,3)="INC",VLOOKUP(VALUE(RIGHT(C128,3)),'INC-COMP'!B:J,5,FALSE),IF(LEFT(C128,3)="ELE",VLOOKUP(VALUE(RIGHT(C128,3)),#REF!,5,FALSE),IF(LEFT(C128,3)="CAB",VLOOKUP(VALUE(RIGHT(C128,3)),#REF!,5,FALSE),IF(LEFT(C128,3)="SEG",VLOOKUP(VALUE(RIGHT(C128,3)),'SEG-COMP'!B:J,5,FALSE),IF(LEFT(C128,3)="CLI",VLOOKUP(VALUE(RIGHT(C128,3)),'CLI-COMP'!B:J,5,FALSE),IF(LEFT(C128,4)="IMPL",VLOOKUP(VALUE(RIGHT(C128,3)),'IMPL-COMP'!B:J,5,FALSE),IF(LEFT(C128,4)="SPDA",VLOOKUP(VALUE(RIGHT(C128,3)),'SPDA-COMP'!B:J,5,FALSE),IF(LEFT(C128,4)="SDAI",VLOOKUP(VALUE(RIGHT(C128,3)),'ADM-COMP'!B:J,5,FALSE),IF(LEFT(C128,5)="IMPER",VLOOKUP(VALUE(RIGHT(C128,3)),'IMPER-COMP'!B:J,5,FALSE),""))))))))))))))))</f>
        <v>PT</v>
      </c>
      <c r="F128" s="634">
        <f>ROUND(VLOOKUP(A128,'MEM-LEVANT'!A:I,9,FALSE),2)</f>
        <v>3</v>
      </c>
      <c r="G128" s="349">
        <f>IF(B128="IOPES",VLOOKUP(C128,'LABOR-SERVIÇOS'!A:H,7,FALSE),IF(B128="SINAPI",VLOOKUP(C128,'SINAPI-SERVIÇOS'!A:H,8,FALSE),IF(LEFT(C128,3)="ARQ",VLOOKUP(VALUE(RIGHT(C128,3)),'ARQ-COMP'!B:J,9,FALSE),IF(LEFT(C128,3)="SCI",VLOOKUP(VALUE(RIGHT(C128,3)),'GAS-COMP'!#REF!,9,FALSE),IF(LEFT(C128,3)="SCE",VLOOKUP(VALUE(RIGHT(C128,3)),'SCE-COMP'!B:J,9,FALSE),IF(LEFT(C128,3)="EST",VLOOKUP(VALUE(RIGHT(C128,3)),'EST-COMP'!B:J,9,FALSE),IF(LEFT(C128,3)="HID",VLOOKUP(VALUE(RIGHT(C128,3)),'HID-COMP'!B:J,9,FALSE),IF(LEFT(C128,3)="INC",VLOOKUP(VALUE(RIGHT(C128,3)),'INC-COMP'!B:J,9,FALSE),IF(LEFT(C128,3)="ELE",VLOOKUP(VALUE(RIGHT(C128,3)),#REF!,9,FALSE),IF(LEFT(C128,3)="CAB",VLOOKUP(VALUE(RIGHT(C128,3)),#REF!,9,FALSE),IF(LEFT(C128,3)="SEG",VLOOKUP(VALUE(RIGHT(C128,3)),'SEG-COMP'!B:J,9,FALSE),IF(LEFT(C128,3)="CLI",VLOOKUP(VALUE(RIGHT(C128,3)),'CLI-COMP'!B:J,9,FALSE),IF(LEFT(C128,4)="IMPL",VLOOKUP(VALUE(RIGHT(C128,3)),'IMPL-COMP'!B:J,9,FALSE),IF(LEFT(C128,4)="SPDA",VLOOKUP(VALUE(RIGHT(C128,3)),'SPDA-COMP'!B:J,9,FALSE),IF(LEFT(C128,4)="SDAI",VLOOKUP(VALUE(RIGHT(C128,3)),'ADM-COMP'!B:J,9,FALSE),IF(LEFT(C128,5)="IMPER",VLOOKUP(VALUE(RIGHT(C128,3)),'IMPER-COMP'!B:J,9,FALSE),""))))))))))))))))</f>
        <v>183.94</v>
      </c>
      <c r="H128" s="349">
        <f t="shared" ref="H128" si="45">ROUND(F128*G128,2)</f>
        <v>551.82000000000005</v>
      </c>
      <c r="I128" s="389">
        <f t="shared" si="44"/>
        <v>3.2014936637090062E-4</v>
      </c>
      <c r="J128" s="323"/>
    </row>
    <row r="129" spans="1:10" ht="25.5">
      <c r="A129" s="388" t="s">
        <v>34313</v>
      </c>
      <c r="B129" s="347" t="s">
        <v>4001</v>
      </c>
      <c r="C129" s="347">
        <f>'LABOR-SERVIÇOS'!A438</f>
        <v>140706</v>
      </c>
      <c r="D129" s="569" t="str">
        <f>IF(B129="IOPES",VLOOKUP(C129,'LABOR-SERVIÇOS'!A:H,5,FALSE),IF(B129="SINAPI",VLOOKUP(C129,'SINAPI-SERVIÇOS'!A:D,2,FALSE),IF(LEFT(C129,3)="ARQ",VLOOKUP(VALUE(RIGHT(C129,3)),'ARQ-COMP'!B:J,4,FALSE),IF(LEFT(C129,3)="SCI",VLOOKUP(VALUE(RIGHT(C129,3)),'GAS-COMP'!#REF!,4,FALSE),IF(LEFT(C129,3)="SCE",VLOOKUP(VALUE(RIGHT(C129,3)),'SCE-COMP'!B:J,4,FALSE),IF(LEFT(C129,3)="EST",VLOOKUP(VALUE(RIGHT(C129,3)),'EST-COMP'!B:J,4,FALSE),IF(LEFT(C129,3)="HID",VLOOKUP(VALUE(RIGHT(C129,3)),'HID-COMP'!B:J,4,FALSE),IF(LEFT(C129,3)="INC",VLOOKUP(VALUE(RIGHT(C129,3)),'INC-COMP'!B:J,4,FALSE),IF(LEFT(C129,3)="ELE",VLOOKUP(VALUE(RIGHT(C129,3)),#REF!,4,FALSE),IF(LEFT(C129,3)="CAB",VLOOKUP(VALUE(RIGHT(C129,3)),#REF!,4,FALSE),IF(LEFT(C129,3)="SEG",VLOOKUP(VALUE(RIGHT(C129,3)),'SEG-COMP'!B:J,4,FALSE),IF(LEFT(C129,3)="CLI",VLOOKUP(VALUE(RIGHT(C129,3)),'CLI-COMP'!B:J,4,FALSE),IF(LEFT(C129,4)="IMPL",VLOOKUP(VALUE(RIGHT(C129,3)),'IMPL-COMP'!B:J,4,FALSE),IF(LEFT(C129,4)="SPDA",VLOOKUP(VALUE(RIGHT(C129,3)),'SPDA-COMP'!B:J,4,FALSE),IF(LEFT(C129,4)="SDAI",VLOOKUP(VALUE(RIGHT(C129,3)),'ADM-COMP'!B:J,4,FALSE),IF(LEFT(C129,5)="IMPER",VLOOKUP(VALUE(RIGHT(C129,3)),'IMPER-COMP'!B:J,4,FALSE),""))))))))))))))))</f>
        <v>PONTO PARA ESGOTO SECUNDÁRIO (PIA, LAVATÓRIO, MICTÓRIO, TANQUE, BIDÊ, ETC...)</v>
      </c>
      <c r="E129" s="348" t="str">
        <f>IF(B129="IOPES",VLOOKUP(C129,'LABOR-SERVIÇOS'!A:H,6,FALSE),IF(B129="SINAPI",VLOOKUP(C129,'SINAPI-SERVIÇOS'!A:D,3,FALSE),IF(LEFT(C129,3)="ARQ",VLOOKUP(VALUE(RIGHT(C129,3)),'ARQ-COMP'!B:J,5,FALSE),IF(LEFT(C129,3)="SCI",VLOOKUP(VALUE(RIGHT(C129,3)),'GAS-COMP'!#REF!,5,FALSE),IF(LEFT(C129,3)="SCE",VLOOKUP(VALUE(RIGHT(C129,3)),'SCE-COMP'!B:J,5,FALSE),IF(LEFT(C129,3)="EST",VLOOKUP(VALUE(RIGHT(C129,3)),'EST-COMP'!B:J,5,FALSE),IF(LEFT(C129,3)="HID",VLOOKUP(VALUE(RIGHT(C129,3)),'HID-COMP'!B:J,5,FALSE),IF(LEFT(C129,3)="INC",VLOOKUP(VALUE(RIGHT(C129,3)),'INC-COMP'!B:J,5,FALSE),IF(LEFT(C129,3)="ELE",VLOOKUP(VALUE(RIGHT(C129,3)),#REF!,5,FALSE),IF(LEFT(C129,3)="CAB",VLOOKUP(VALUE(RIGHT(C129,3)),#REF!,5,FALSE),IF(LEFT(C129,3)="SEG",VLOOKUP(VALUE(RIGHT(C129,3)),'SEG-COMP'!B:J,5,FALSE),IF(LEFT(C129,3)="CLI",VLOOKUP(VALUE(RIGHT(C129,3)),'CLI-COMP'!B:J,5,FALSE),IF(LEFT(C129,4)="IMPL",VLOOKUP(VALUE(RIGHT(C129,3)),'IMPL-COMP'!B:J,5,FALSE),IF(LEFT(C129,4)="SPDA",VLOOKUP(VALUE(RIGHT(C129,3)),'SPDA-COMP'!B:J,5,FALSE),IF(LEFT(C129,4)="SDAI",VLOOKUP(VALUE(RIGHT(C129,3)),'ADM-COMP'!B:J,5,FALSE),IF(LEFT(C129,5)="IMPER",VLOOKUP(VALUE(RIGHT(C129,3)),'IMPER-COMP'!B:J,5,FALSE),""))))))))))))))))</f>
        <v>PT</v>
      </c>
      <c r="F129" s="634">
        <f>ROUND(VLOOKUP(A129,'MEM-LEVANT'!A:I,9,FALSE),2)</f>
        <v>5</v>
      </c>
      <c r="G129" s="349">
        <f>IF(B129="IOPES",VLOOKUP(C129,'LABOR-SERVIÇOS'!A:H,7,FALSE),IF(B129="SINAPI",VLOOKUP(C129,'SINAPI-SERVIÇOS'!A:H,8,FALSE),IF(LEFT(C129,3)="ARQ",VLOOKUP(VALUE(RIGHT(C129,3)),'ARQ-COMP'!B:J,9,FALSE),IF(LEFT(C129,3)="SCI",VLOOKUP(VALUE(RIGHT(C129,3)),'GAS-COMP'!#REF!,9,FALSE),IF(LEFT(C129,3)="SCE",VLOOKUP(VALUE(RIGHT(C129,3)),'SCE-COMP'!B:J,9,FALSE),IF(LEFT(C129,3)="EST",VLOOKUP(VALUE(RIGHT(C129,3)),'EST-COMP'!B:J,9,FALSE),IF(LEFT(C129,3)="HID",VLOOKUP(VALUE(RIGHT(C129,3)),'HID-COMP'!B:J,9,FALSE),IF(LEFT(C129,3)="INC",VLOOKUP(VALUE(RIGHT(C129,3)),'INC-COMP'!B:J,9,FALSE),IF(LEFT(C129,3)="ELE",VLOOKUP(VALUE(RIGHT(C129,3)),#REF!,9,FALSE),IF(LEFT(C129,3)="CAB",VLOOKUP(VALUE(RIGHT(C129,3)),#REF!,9,FALSE),IF(LEFT(C129,3)="SEG",VLOOKUP(VALUE(RIGHT(C129,3)),'SEG-COMP'!B:J,9,FALSE),IF(LEFT(C129,3)="CLI",VLOOKUP(VALUE(RIGHT(C129,3)),'CLI-COMP'!B:J,9,FALSE),IF(LEFT(C129,4)="IMPL",VLOOKUP(VALUE(RIGHT(C129,3)),'IMPL-COMP'!B:J,9,FALSE),IF(LEFT(C129,4)="SPDA",VLOOKUP(VALUE(RIGHT(C129,3)),'SPDA-COMP'!B:J,9,FALSE),IF(LEFT(C129,4)="SDAI",VLOOKUP(VALUE(RIGHT(C129,3)),'ADM-COMP'!B:J,9,FALSE),IF(LEFT(C129,5)="IMPER",VLOOKUP(VALUE(RIGHT(C129,3)),'IMPER-COMP'!B:J,9,FALSE),""))))))))))))))))</f>
        <v>134.38</v>
      </c>
      <c r="H129" s="349">
        <f t="shared" ref="H129" si="46">ROUND(F129*G129,2)</f>
        <v>671.9</v>
      </c>
      <c r="I129" s="389">
        <f t="shared" si="44"/>
        <v>3.8981617060745917E-4</v>
      </c>
      <c r="J129" s="323"/>
    </row>
    <row r="130" spans="1:10" ht="25.5">
      <c r="A130" s="388" t="s">
        <v>34314</v>
      </c>
      <c r="B130" s="347" t="s">
        <v>4001</v>
      </c>
      <c r="C130" s="347">
        <f>'LABOR-SERVIÇOS'!A439</f>
        <v>140707</v>
      </c>
      <c r="D130" s="569" t="str">
        <f>IF(B130="IOPES",VLOOKUP(C130,'LABOR-SERVIÇOS'!A:H,5,FALSE),IF(B130="SINAPI",VLOOKUP(C130,'SINAPI-SERVIÇOS'!A:D,2,FALSE),IF(LEFT(C130,3)="ARQ",VLOOKUP(VALUE(RIGHT(C130,3)),'ARQ-COMP'!B:J,4,FALSE),IF(LEFT(C130,3)="SCI",VLOOKUP(VALUE(RIGHT(C130,3)),'GAS-COMP'!#REF!,4,FALSE),IF(LEFT(C130,3)="SCE",VLOOKUP(VALUE(RIGHT(C130,3)),'SCE-COMP'!B:J,4,FALSE),IF(LEFT(C130,3)="EST",VLOOKUP(VALUE(RIGHT(C130,3)),'EST-COMP'!B:J,4,FALSE),IF(LEFT(C130,3)="HID",VLOOKUP(VALUE(RIGHT(C130,3)),'HID-COMP'!B:J,4,FALSE),IF(LEFT(C130,3)="INC",VLOOKUP(VALUE(RIGHT(C130,3)),'INC-COMP'!B:J,4,FALSE),IF(LEFT(C130,3)="ELE",VLOOKUP(VALUE(RIGHT(C130,3)),#REF!,4,FALSE),IF(LEFT(C130,3)="CAB",VLOOKUP(VALUE(RIGHT(C130,3)),#REF!,4,FALSE),IF(LEFT(C130,3)="SEG",VLOOKUP(VALUE(RIGHT(C130,3)),'SEG-COMP'!B:J,4,FALSE),IF(LEFT(C130,3)="CLI",VLOOKUP(VALUE(RIGHT(C130,3)),'CLI-COMP'!B:J,4,FALSE),IF(LEFT(C130,4)="IMPL",VLOOKUP(VALUE(RIGHT(C130,3)),'IMPL-COMP'!B:J,4,FALSE),IF(LEFT(C130,4)="SPDA",VLOOKUP(VALUE(RIGHT(C130,3)),'SPDA-COMP'!B:J,4,FALSE),IF(LEFT(C130,4)="SDAI",VLOOKUP(VALUE(RIGHT(C130,3)),'ADM-COMP'!B:J,4,FALSE),IF(LEFT(C130,5)="IMPER",VLOOKUP(VALUE(RIGHT(C130,3)),'IMPER-COMP'!B:J,4,FALSE),""))))))))))))))))</f>
        <v>PONTO PARA CAIXA SIFONADA, INCLUSIVE CAIXA SIFONADA PVC 150X150X50MM COM GRELHA EM PVC</v>
      </c>
      <c r="E130" s="348" t="str">
        <f>IF(B130="IOPES",VLOOKUP(C130,'LABOR-SERVIÇOS'!A:H,6,FALSE),IF(B130="SINAPI",VLOOKUP(C130,'SINAPI-SERVIÇOS'!A:D,3,FALSE),IF(LEFT(C130,3)="ARQ",VLOOKUP(VALUE(RIGHT(C130,3)),'ARQ-COMP'!B:J,5,FALSE),IF(LEFT(C130,3)="SCI",VLOOKUP(VALUE(RIGHT(C130,3)),'GAS-COMP'!#REF!,5,FALSE),IF(LEFT(C130,3)="SCE",VLOOKUP(VALUE(RIGHT(C130,3)),'SCE-COMP'!B:J,5,FALSE),IF(LEFT(C130,3)="EST",VLOOKUP(VALUE(RIGHT(C130,3)),'EST-COMP'!B:J,5,FALSE),IF(LEFT(C130,3)="HID",VLOOKUP(VALUE(RIGHT(C130,3)),'HID-COMP'!B:J,5,FALSE),IF(LEFT(C130,3)="INC",VLOOKUP(VALUE(RIGHT(C130,3)),'INC-COMP'!B:J,5,FALSE),IF(LEFT(C130,3)="ELE",VLOOKUP(VALUE(RIGHT(C130,3)),#REF!,5,FALSE),IF(LEFT(C130,3)="CAB",VLOOKUP(VALUE(RIGHT(C130,3)),#REF!,5,FALSE),IF(LEFT(C130,3)="SEG",VLOOKUP(VALUE(RIGHT(C130,3)),'SEG-COMP'!B:J,5,FALSE),IF(LEFT(C130,3)="CLI",VLOOKUP(VALUE(RIGHT(C130,3)),'CLI-COMP'!B:J,5,FALSE),IF(LEFT(C130,4)="IMPL",VLOOKUP(VALUE(RIGHT(C130,3)),'IMPL-COMP'!B:J,5,FALSE),IF(LEFT(C130,4)="SPDA",VLOOKUP(VALUE(RIGHT(C130,3)),'SPDA-COMP'!B:J,5,FALSE),IF(LEFT(C130,4)="SDAI",VLOOKUP(VALUE(RIGHT(C130,3)),'ADM-COMP'!B:J,5,FALSE),IF(LEFT(C130,5)="IMPER",VLOOKUP(VALUE(RIGHT(C130,3)),'IMPER-COMP'!B:J,5,FALSE),""))))))))))))))))</f>
        <v>PT</v>
      </c>
      <c r="F130" s="634">
        <f>ROUND(VLOOKUP(A130,'MEM-LEVANT'!A:I,9,FALSE),2)</f>
        <v>10</v>
      </c>
      <c r="G130" s="349">
        <f>IF(B130="IOPES",VLOOKUP(C130,'LABOR-SERVIÇOS'!A:H,7,FALSE),IF(B130="SINAPI",VLOOKUP(C130,'SINAPI-SERVIÇOS'!A:H,8,FALSE),IF(LEFT(C130,3)="ARQ",VLOOKUP(VALUE(RIGHT(C130,3)),'ARQ-COMP'!B:J,9,FALSE),IF(LEFT(C130,3)="SCI",VLOOKUP(VALUE(RIGHT(C130,3)),'GAS-COMP'!#REF!,9,FALSE),IF(LEFT(C130,3)="SCE",VLOOKUP(VALUE(RIGHT(C130,3)),'SCE-COMP'!B:J,9,FALSE),IF(LEFT(C130,3)="EST",VLOOKUP(VALUE(RIGHT(C130,3)),'EST-COMP'!B:J,9,FALSE),IF(LEFT(C130,3)="HID",VLOOKUP(VALUE(RIGHT(C130,3)),'HID-COMP'!B:J,9,FALSE),IF(LEFT(C130,3)="INC",VLOOKUP(VALUE(RIGHT(C130,3)),'INC-COMP'!B:J,9,FALSE),IF(LEFT(C130,3)="ELE",VLOOKUP(VALUE(RIGHT(C130,3)),#REF!,9,FALSE),IF(LEFT(C130,3)="CAB",VLOOKUP(VALUE(RIGHT(C130,3)),#REF!,9,FALSE),IF(LEFT(C130,3)="SEG",VLOOKUP(VALUE(RIGHT(C130,3)),'SEG-COMP'!B:J,9,FALSE),IF(LEFT(C130,3)="CLI",VLOOKUP(VALUE(RIGHT(C130,3)),'CLI-COMP'!B:J,9,FALSE),IF(LEFT(C130,4)="IMPL",VLOOKUP(VALUE(RIGHT(C130,3)),'IMPL-COMP'!B:J,9,FALSE),IF(LEFT(C130,4)="SPDA",VLOOKUP(VALUE(RIGHT(C130,3)),'SPDA-COMP'!B:J,9,FALSE),IF(LEFT(C130,4)="SDAI",VLOOKUP(VALUE(RIGHT(C130,3)),'ADM-COMP'!B:J,9,FALSE),IF(LEFT(C130,5)="IMPER",VLOOKUP(VALUE(RIGHT(C130,3)),'IMPER-COMP'!B:J,9,FALSE),""))))))))))))))))</f>
        <v>234.85</v>
      </c>
      <c r="H130" s="349">
        <f t="shared" ref="H130" si="47">ROUND(F130*G130,2)</f>
        <v>2348.5</v>
      </c>
      <c r="I130" s="389">
        <f t="shared" si="44"/>
        <v>1.3625290618717336E-3</v>
      </c>
      <c r="J130" s="323"/>
    </row>
    <row r="131" spans="1:10" ht="51">
      <c r="A131" s="388" t="s">
        <v>34315</v>
      </c>
      <c r="B131" s="347" t="s">
        <v>4001</v>
      </c>
      <c r="C131" s="347">
        <f>'LABOR-SERVIÇOS'!A449</f>
        <v>140902</v>
      </c>
      <c r="D131" s="569" t="str">
        <f>IF(B131="IOPES",VLOOKUP(C131,'LABOR-SERVIÇOS'!A:H,5,FALSE),IF(B131="SINAPI",VLOOKUP(C131,'SINAPI-SERVIÇOS'!A:D,2,FALSE),IF(LEFT(C131,3)="ARQ",VLOOKUP(VALUE(RIGHT(C131,3)),'ARQ-COMP'!B:J,4,FALSE),IF(LEFT(C131,3)="SCI",VLOOKUP(VALUE(RIGHT(C131,3)),'GAS-COMP'!#REF!,4,FALSE),IF(LEFT(C131,3)="SCE",VLOOKUP(VALUE(RIGHT(C131,3)),'SCE-COMP'!B:J,4,FALSE),IF(LEFT(C131,3)="EST",VLOOKUP(VALUE(RIGHT(C131,3)),'EST-COMP'!B:J,4,FALSE),IF(LEFT(C131,3)="HID",VLOOKUP(VALUE(RIGHT(C131,3)),'HID-COMP'!B:J,4,FALSE),IF(LEFT(C131,3)="INC",VLOOKUP(VALUE(RIGHT(C131,3)),'INC-COMP'!B:J,4,FALSE),IF(LEFT(C131,3)="ELE",VLOOKUP(VALUE(RIGHT(C131,3)),#REF!,4,FALSE),IF(LEFT(C131,3)="CAB",VLOOKUP(VALUE(RIGHT(C131,3)),#REF!,4,FALSE),IF(LEFT(C131,3)="SEG",VLOOKUP(VALUE(RIGHT(C131,3)),'SEG-COMP'!B:J,4,FALSE),IF(LEFT(C131,3)="CLI",VLOOKUP(VALUE(RIGHT(C131,3)),'CLI-COMP'!B:J,4,FALSE),IF(LEFT(C131,4)="IMPL",VLOOKUP(VALUE(RIGHT(C131,3)),'IMPL-COMP'!B:J,4,FALSE),IF(LEFT(C131,4)="SPDA",VLOOKUP(VALUE(RIGHT(C131,3)),'SPDA-COMP'!B:J,4,FALSE),IF(LEFT(C131,4)="SDAI",VLOOKUP(VALUE(RIGHT(C131,3)),'ADM-COMP'!B:J,4,FALSE),IF(LEFT(C131,5)="IMPER",VLOOKUP(VALUE(RIGHT(C131,3)),'IMPER-COMP'!B:J,4,FALSE),""))))))))))))))))</f>
        <v>TUBOS DE CONCRETO SIMPLES PS1, DIÂMETRO 300 MM, COM REJUNTAMENTO DE ARGAMASSA DE CIMENTO, CAL HIDRATADA E AREIA NO TRAÇO 1:2:6, INCLUINDO ESCAVAÇÃO E BERÇO, CONFORME NORMAS E ESPECIFICAÇÕES.</v>
      </c>
      <c r="E131" s="348" t="str">
        <f>IF(B131="IOPES",VLOOKUP(C131,'LABOR-SERVIÇOS'!A:H,6,FALSE),IF(B131="SINAPI",VLOOKUP(C131,'SINAPI-SERVIÇOS'!A:D,3,FALSE),IF(LEFT(C131,3)="ARQ",VLOOKUP(VALUE(RIGHT(C131,3)),'ARQ-COMP'!B:J,5,FALSE),IF(LEFT(C131,3)="SCI",VLOOKUP(VALUE(RIGHT(C131,3)),'GAS-COMP'!#REF!,5,FALSE),IF(LEFT(C131,3)="SCE",VLOOKUP(VALUE(RIGHT(C131,3)),'SCE-COMP'!B:J,5,FALSE),IF(LEFT(C131,3)="EST",VLOOKUP(VALUE(RIGHT(C131,3)),'EST-COMP'!B:J,5,FALSE),IF(LEFT(C131,3)="HID",VLOOKUP(VALUE(RIGHT(C131,3)),'HID-COMP'!B:J,5,FALSE),IF(LEFT(C131,3)="INC",VLOOKUP(VALUE(RIGHT(C131,3)),'INC-COMP'!B:J,5,FALSE),IF(LEFT(C131,3)="ELE",VLOOKUP(VALUE(RIGHT(C131,3)),#REF!,5,FALSE),IF(LEFT(C131,3)="CAB",VLOOKUP(VALUE(RIGHT(C131,3)),#REF!,5,FALSE),IF(LEFT(C131,3)="SEG",VLOOKUP(VALUE(RIGHT(C131,3)),'SEG-COMP'!B:J,5,FALSE),IF(LEFT(C131,3)="CLI",VLOOKUP(VALUE(RIGHT(C131,3)),'CLI-COMP'!B:J,5,FALSE),IF(LEFT(C131,4)="IMPL",VLOOKUP(VALUE(RIGHT(C131,3)),'IMPL-COMP'!B:J,5,FALSE),IF(LEFT(C131,4)="SPDA",VLOOKUP(VALUE(RIGHT(C131,3)),'SPDA-COMP'!B:J,5,FALSE),IF(LEFT(C131,4)="SDAI",VLOOKUP(VALUE(RIGHT(C131,3)),'ADM-COMP'!B:J,5,FALSE),IF(LEFT(C131,5)="IMPER",VLOOKUP(VALUE(RIGHT(C131,3)),'IMPER-COMP'!B:J,5,FALSE),""))))))))))))))))</f>
        <v>M</v>
      </c>
      <c r="F131" s="634">
        <f>ROUND(VLOOKUP(A131,'MEM-LEVANT'!A:I,9,FALSE),2)</f>
        <v>40</v>
      </c>
      <c r="G131" s="349">
        <f>IF(B131="IOPES",VLOOKUP(C131,'LABOR-SERVIÇOS'!A:H,7,FALSE),IF(B131="SINAPI",VLOOKUP(C131,'SINAPI-SERVIÇOS'!A:H,8,FALSE),IF(LEFT(C131,3)="ARQ",VLOOKUP(VALUE(RIGHT(C131,3)),'ARQ-COMP'!B:J,9,FALSE),IF(LEFT(C131,3)="SCI",VLOOKUP(VALUE(RIGHT(C131,3)),'GAS-COMP'!#REF!,9,FALSE),IF(LEFT(C131,3)="SCE",VLOOKUP(VALUE(RIGHT(C131,3)),'SCE-COMP'!B:J,9,FALSE),IF(LEFT(C131,3)="EST",VLOOKUP(VALUE(RIGHT(C131,3)),'EST-COMP'!B:J,9,FALSE),IF(LEFT(C131,3)="HID",VLOOKUP(VALUE(RIGHT(C131,3)),'HID-COMP'!B:J,9,FALSE),IF(LEFT(C131,3)="INC",VLOOKUP(VALUE(RIGHT(C131,3)),'INC-COMP'!B:J,9,FALSE),IF(LEFT(C131,3)="ELE",VLOOKUP(VALUE(RIGHT(C131,3)),#REF!,9,FALSE),IF(LEFT(C131,3)="CAB",VLOOKUP(VALUE(RIGHT(C131,3)),#REF!,9,FALSE),IF(LEFT(C131,3)="SEG",VLOOKUP(VALUE(RIGHT(C131,3)),'SEG-COMP'!B:J,9,FALSE),IF(LEFT(C131,3)="CLI",VLOOKUP(VALUE(RIGHT(C131,3)),'CLI-COMP'!B:J,9,FALSE),IF(LEFT(C131,4)="IMPL",VLOOKUP(VALUE(RIGHT(C131,3)),'IMPL-COMP'!B:J,9,FALSE),IF(LEFT(C131,4)="SPDA",VLOOKUP(VALUE(RIGHT(C131,3)),'SPDA-COMP'!B:J,9,FALSE),IF(LEFT(C131,4)="SDAI",VLOOKUP(VALUE(RIGHT(C131,3)),'ADM-COMP'!B:J,9,FALSE),IF(LEFT(C131,5)="IMPER",VLOOKUP(VALUE(RIGHT(C131,3)),'IMPER-COMP'!B:J,9,FALSE),""))))))))))))))))</f>
        <v>215.87</v>
      </c>
      <c r="H131" s="349">
        <f t="shared" ref="H131" si="48">ROUND(F131*G131,2)</f>
        <v>8634.7999999999993</v>
      </c>
      <c r="I131" s="389">
        <f t="shared" si="44"/>
        <v>5.0096512426868406E-3</v>
      </c>
      <c r="J131" s="323"/>
    </row>
    <row r="132" spans="1:10" ht="63.75">
      <c r="A132" s="388" t="s">
        <v>34316</v>
      </c>
      <c r="B132" s="347" t="s">
        <v>4001</v>
      </c>
      <c r="C132" s="347">
        <f>'LABOR-SERVIÇOS'!A455</f>
        <v>141101</v>
      </c>
      <c r="D132" s="569" t="str">
        <f>IF(B132="IOPES",VLOOKUP(C132,'LABOR-SERVIÇOS'!A:H,5,FALSE),IF(B132="SINAPI",VLOOKUP(C132,'SINAPI-SERVIÇOS'!A:D,2,FALSE),IF(LEFT(C132,3)="ARQ",VLOOKUP(VALUE(RIGHT(C132,3)),'ARQ-COMP'!B:J,4,FALSE),IF(LEFT(C132,3)="SCI",VLOOKUP(VALUE(RIGHT(C132,3)),'GAS-COMP'!#REF!,4,FALSE),IF(LEFT(C132,3)="SCE",VLOOKUP(VALUE(RIGHT(C132,3)),'SCE-COMP'!B:J,4,FALSE),IF(LEFT(C132,3)="EST",VLOOKUP(VALUE(RIGHT(C132,3)),'EST-COMP'!B:J,4,FALSE),IF(LEFT(C132,3)="HID",VLOOKUP(VALUE(RIGHT(C132,3)),'HID-COMP'!B:J,4,FALSE),IF(LEFT(C132,3)="INC",VLOOKUP(VALUE(RIGHT(C132,3)),'INC-COMP'!B:J,4,FALSE),IF(LEFT(C132,3)="ELE",VLOOKUP(VALUE(RIGHT(C132,3)),#REF!,4,FALSE),IF(LEFT(C132,3)="CAB",VLOOKUP(VALUE(RIGHT(C132,3)),#REF!,4,FALSE),IF(LEFT(C132,3)="SEG",VLOOKUP(VALUE(RIGHT(C132,3)),'SEG-COMP'!B:J,4,FALSE),IF(LEFT(C132,3)="CLI",VLOOKUP(VALUE(RIGHT(C132,3)),'CLI-COMP'!B:J,4,FALSE),IF(LEFT(C132,4)="IMPL",VLOOKUP(VALUE(RIGHT(C132,3)),'IMPL-COMP'!B:J,4,FALSE),IF(LEFT(C132,4)="SPDA",VLOOKUP(VALUE(RIGHT(C132,3)),'SPDA-COMP'!B:J,4,FALSE),IF(LEFT(C132,4)="SDAI",VLOOKUP(VALUE(RIGHT(C132,3)),'ADM-COMP'!B:J,4,FALSE),IF(LEFT(C132,5)="IMPER",VLOOKUP(VALUE(RIGHT(C132,3)),'IMPER-COMP'!B:J,4,FALSE),""))))))))))))))))</f>
        <v>CAIXAS DE INSPEÇÃO DE ALV. BLOCOS CONCRETO 9X19X39CM, DIM, 60X60CM E HMÁX = 1M, COM TAMPA DE CONC. ESP. 5CM, LASTRO DE CONC. ESP. 10CM, REVEST INTERN. C/ CHAPISCO E REBOCO IMPERMEABILIZADO, INCL. ESCAVAÇÃO, REATERRO E ENCHIMENTO</v>
      </c>
      <c r="E132" s="348" t="str">
        <f>IF(B132="IOPES",VLOOKUP(C132,'LABOR-SERVIÇOS'!A:H,6,FALSE),IF(B132="SINAPI",VLOOKUP(C132,'SINAPI-SERVIÇOS'!A:D,3,FALSE),IF(LEFT(C132,3)="ARQ",VLOOKUP(VALUE(RIGHT(C132,3)),'ARQ-COMP'!B:J,5,FALSE),IF(LEFT(C132,3)="SCI",VLOOKUP(VALUE(RIGHT(C132,3)),'GAS-COMP'!#REF!,5,FALSE),IF(LEFT(C132,3)="SCE",VLOOKUP(VALUE(RIGHT(C132,3)),'SCE-COMP'!B:J,5,FALSE),IF(LEFT(C132,3)="EST",VLOOKUP(VALUE(RIGHT(C132,3)),'EST-COMP'!B:J,5,FALSE),IF(LEFT(C132,3)="HID",VLOOKUP(VALUE(RIGHT(C132,3)),'HID-COMP'!B:J,5,FALSE),IF(LEFT(C132,3)="INC",VLOOKUP(VALUE(RIGHT(C132,3)),'INC-COMP'!B:J,5,FALSE),IF(LEFT(C132,3)="ELE",VLOOKUP(VALUE(RIGHT(C132,3)),#REF!,5,FALSE),IF(LEFT(C132,3)="CAB",VLOOKUP(VALUE(RIGHT(C132,3)),#REF!,5,FALSE),IF(LEFT(C132,3)="SEG",VLOOKUP(VALUE(RIGHT(C132,3)),'SEG-COMP'!B:J,5,FALSE),IF(LEFT(C132,3)="CLI",VLOOKUP(VALUE(RIGHT(C132,3)),'CLI-COMP'!B:J,5,FALSE),IF(LEFT(C132,4)="IMPL",VLOOKUP(VALUE(RIGHT(C132,3)),'IMPL-COMP'!B:J,5,FALSE),IF(LEFT(C132,4)="SPDA",VLOOKUP(VALUE(RIGHT(C132,3)),'SPDA-COMP'!B:J,5,FALSE),IF(LEFT(C132,4)="SDAI",VLOOKUP(VALUE(RIGHT(C132,3)),'ADM-COMP'!B:J,5,FALSE),IF(LEFT(C132,5)="IMPER",VLOOKUP(VALUE(RIGHT(C132,3)),'IMPER-COMP'!B:J,5,FALSE),""))))))))))))))))</f>
        <v>UND</v>
      </c>
      <c r="F132" s="634">
        <f>ROUND(VLOOKUP(A132,'MEM-LEVANT'!A:I,9,FALSE),2)</f>
        <v>8</v>
      </c>
      <c r="G132" s="349">
        <f>IF(B132="IOPES",VLOOKUP(C132,'LABOR-SERVIÇOS'!A:H,7,FALSE),IF(B132="SINAPI",VLOOKUP(C132,'SINAPI-SERVIÇOS'!A:H,8,FALSE),IF(LEFT(C132,3)="ARQ",VLOOKUP(VALUE(RIGHT(C132,3)),'ARQ-COMP'!B:J,9,FALSE),IF(LEFT(C132,3)="SCI",VLOOKUP(VALUE(RIGHT(C132,3)),'GAS-COMP'!#REF!,9,FALSE),IF(LEFT(C132,3)="SCE",VLOOKUP(VALUE(RIGHT(C132,3)),'SCE-COMP'!B:J,9,FALSE),IF(LEFT(C132,3)="EST",VLOOKUP(VALUE(RIGHT(C132,3)),'EST-COMP'!B:J,9,FALSE),IF(LEFT(C132,3)="HID",VLOOKUP(VALUE(RIGHT(C132,3)),'HID-COMP'!B:J,9,FALSE),IF(LEFT(C132,3)="INC",VLOOKUP(VALUE(RIGHT(C132,3)),'INC-COMP'!B:J,9,FALSE),IF(LEFT(C132,3)="ELE",VLOOKUP(VALUE(RIGHT(C132,3)),#REF!,9,FALSE),IF(LEFT(C132,3)="CAB",VLOOKUP(VALUE(RIGHT(C132,3)),#REF!,9,FALSE),IF(LEFT(C132,3)="SEG",VLOOKUP(VALUE(RIGHT(C132,3)),'SEG-COMP'!B:J,9,FALSE),IF(LEFT(C132,3)="CLI",VLOOKUP(VALUE(RIGHT(C132,3)),'CLI-COMP'!B:J,9,FALSE),IF(LEFT(C132,4)="IMPL",VLOOKUP(VALUE(RIGHT(C132,3)),'IMPL-COMP'!B:J,9,FALSE),IF(LEFT(C132,4)="SPDA",VLOOKUP(VALUE(RIGHT(C132,3)),'SPDA-COMP'!B:J,9,FALSE),IF(LEFT(C132,4)="SDAI",VLOOKUP(VALUE(RIGHT(C132,3)),'ADM-COMP'!B:J,9,FALSE),IF(LEFT(C132,5)="IMPER",VLOOKUP(VALUE(RIGHT(C132,3)),'IMPER-COMP'!B:J,9,FALSE),""))))))))))))))))</f>
        <v>767.31</v>
      </c>
      <c r="H132" s="349">
        <f t="shared" ref="H132" si="49">ROUND(F132*G132,2)</f>
        <v>6138.48</v>
      </c>
      <c r="I132" s="389">
        <f t="shared" si="44"/>
        <v>3.561361462941622E-3</v>
      </c>
      <c r="J132" s="323"/>
    </row>
    <row r="133" spans="1:10" ht="38.25">
      <c r="A133" s="388" t="s">
        <v>34317</v>
      </c>
      <c r="B133" s="347" t="s">
        <v>4001</v>
      </c>
      <c r="C133" s="347">
        <f>'LABOR-SERVIÇOS'!A463</f>
        <v>141109</v>
      </c>
      <c r="D133" s="569" t="str">
        <f>IF(B133="IOPES",VLOOKUP(C133,'LABOR-SERVIÇOS'!A:H,5,FALSE),IF(B133="SINAPI",VLOOKUP(C133,'SINAPI-SERVIÇOS'!A:D,2,FALSE),IF(LEFT(C133,3)="ARQ",VLOOKUP(VALUE(RIGHT(C133,3)),'ARQ-COMP'!B:J,4,FALSE),IF(LEFT(C133,3)="SCI",VLOOKUP(VALUE(RIGHT(C133,3)),'GAS-COMP'!#REF!,4,FALSE),IF(LEFT(C133,3)="SCE",VLOOKUP(VALUE(RIGHT(C133,3)),'SCE-COMP'!B:J,4,FALSE),IF(LEFT(C133,3)="EST",VLOOKUP(VALUE(RIGHT(C133,3)),'EST-COMP'!B:J,4,FALSE),IF(LEFT(C133,3)="HID",VLOOKUP(VALUE(RIGHT(C133,3)),'HID-COMP'!B:J,4,FALSE),IF(LEFT(C133,3)="INC",VLOOKUP(VALUE(RIGHT(C133,3)),'INC-COMP'!B:J,4,FALSE),IF(LEFT(C133,3)="ELE",VLOOKUP(VALUE(RIGHT(C133,3)),#REF!,4,FALSE),IF(LEFT(C133,3)="CAB",VLOOKUP(VALUE(RIGHT(C133,3)),#REF!,4,FALSE),IF(LEFT(C133,3)="SEG",VLOOKUP(VALUE(RIGHT(C133,3)),'SEG-COMP'!B:J,4,FALSE),IF(LEFT(C133,3)="CLI",VLOOKUP(VALUE(RIGHT(C133,3)),'CLI-COMP'!B:J,4,FALSE),IF(LEFT(C133,4)="IMPL",VLOOKUP(VALUE(RIGHT(C133,3)),'IMPL-COMP'!B:J,4,FALSE),IF(LEFT(C133,4)="SPDA",VLOOKUP(VALUE(RIGHT(C133,3)),'SPDA-COMP'!B:J,4,FALSE),IF(LEFT(C133,4)="SDAI",VLOOKUP(VALUE(RIGHT(C133,3)),'ADM-COMP'!B:J,4,FALSE),IF(LEFT(C133,5)="IMPER",VLOOKUP(VALUE(RIGHT(C133,3)),'IMPER-COMP'!B:J,4,FALSE),""))))))))))))))))</f>
        <v>GRELHA LARGURA 20 CM DE FERRO REDONDO DE 1/2" A CADA 3 CM, CONTORNO COM BARRA DE FERRO DE 3/4" X 1/8" E CAIXILHO DE CANTONEIRA DE 1" X 3/16"</v>
      </c>
      <c r="E133" s="348" t="str">
        <f>IF(B133="IOPES",VLOOKUP(C133,'LABOR-SERVIÇOS'!A:H,6,FALSE),IF(B133="SINAPI",VLOOKUP(C133,'SINAPI-SERVIÇOS'!A:D,3,FALSE),IF(LEFT(C133,3)="ARQ",VLOOKUP(VALUE(RIGHT(C133,3)),'ARQ-COMP'!B:J,5,FALSE),IF(LEFT(C133,3)="SCI",VLOOKUP(VALUE(RIGHT(C133,3)),'GAS-COMP'!#REF!,5,FALSE),IF(LEFT(C133,3)="SCE",VLOOKUP(VALUE(RIGHT(C133,3)),'SCE-COMP'!B:J,5,FALSE),IF(LEFT(C133,3)="EST",VLOOKUP(VALUE(RIGHT(C133,3)),'EST-COMP'!B:J,5,FALSE),IF(LEFT(C133,3)="HID",VLOOKUP(VALUE(RIGHT(C133,3)),'HID-COMP'!B:J,5,FALSE),IF(LEFT(C133,3)="INC",VLOOKUP(VALUE(RIGHT(C133,3)),'INC-COMP'!B:J,5,FALSE),IF(LEFT(C133,3)="ELE",VLOOKUP(VALUE(RIGHT(C133,3)),#REF!,5,FALSE),IF(LEFT(C133,3)="CAB",VLOOKUP(VALUE(RIGHT(C133,3)),#REF!,5,FALSE),IF(LEFT(C133,3)="SEG",VLOOKUP(VALUE(RIGHT(C133,3)),'SEG-COMP'!B:J,5,FALSE),IF(LEFT(C133,3)="CLI",VLOOKUP(VALUE(RIGHT(C133,3)),'CLI-COMP'!B:J,5,FALSE),IF(LEFT(C133,4)="IMPL",VLOOKUP(VALUE(RIGHT(C133,3)),'IMPL-COMP'!B:J,5,FALSE),IF(LEFT(C133,4)="SPDA",VLOOKUP(VALUE(RIGHT(C133,3)),'SPDA-COMP'!B:J,5,FALSE),IF(LEFT(C133,4)="SDAI",VLOOKUP(VALUE(RIGHT(C133,3)),'ADM-COMP'!B:J,5,FALSE),IF(LEFT(C133,5)="IMPER",VLOOKUP(VALUE(RIGHT(C133,3)),'IMPER-COMP'!B:J,5,FALSE),""))))))))))))))))</f>
        <v>M</v>
      </c>
      <c r="F133" s="634">
        <f>ROUND(VLOOKUP(A133,'MEM-LEVANT'!A:I,9,FALSE),2)</f>
        <v>4.8</v>
      </c>
      <c r="G133" s="349">
        <f>IF(B133="IOPES",VLOOKUP(C133,'LABOR-SERVIÇOS'!A:H,7,FALSE),IF(B133="SINAPI",VLOOKUP(C133,'SINAPI-SERVIÇOS'!A:H,8,FALSE),IF(LEFT(C133,3)="ARQ",VLOOKUP(VALUE(RIGHT(C133,3)),'ARQ-COMP'!B:J,9,FALSE),IF(LEFT(C133,3)="SCI",VLOOKUP(VALUE(RIGHT(C133,3)),'GAS-COMP'!#REF!,9,FALSE),IF(LEFT(C133,3)="SCE",VLOOKUP(VALUE(RIGHT(C133,3)),'SCE-COMP'!B:J,9,FALSE),IF(LEFT(C133,3)="EST",VLOOKUP(VALUE(RIGHT(C133,3)),'EST-COMP'!B:J,9,FALSE),IF(LEFT(C133,3)="HID",VLOOKUP(VALUE(RIGHT(C133,3)),'HID-COMP'!B:J,9,FALSE),IF(LEFT(C133,3)="INC",VLOOKUP(VALUE(RIGHT(C133,3)),'INC-COMP'!B:J,9,FALSE),IF(LEFT(C133,3)="ELE",VLOOKUP(VALUE(RIGHT(C133,3)),#REF!,9,FALSE),IF(LEFT(C133,3)="CAB",VLOOKUP(VALUE(RIGHT(C133,3)),#REF!,9,FALSE),IF(LEFT(C133,3)="SEG",VLOOKUP(VALUE(RIGHT(C133,3)),'SEG-COMP'!B:J,9,FALSE),IF(LEFT(C133,3)="CLI",VLOOKUP(VALUE(RIGHT(C133,3)),'CLI-COMP'!B:J,9,FALSE),IF(LEFT(C133,4)="IMPL",VLOOKUP(VALUE(RIGHT(C133,3)),'IMPL-COMP'!B:J,9,FALSE),IF(LEFT(C133,4)="SPDA",VLOOKUP(VALUE(RIGHT(C133,3)),'SPDA-COMP'!B:J,9,FALSE),IF(LEFT(C133,4)="SDAI",VLOOKUP(VALUE(RIGHT(C133,3)),'ADM-COMP'!B:J,9,FALSE),IF(LEFT(C133,5)="IMPER",VLOOKUP(VALUE(RIGHT(C133,3)),'IMPER-COMP'!B:J,9,FALSE),""))))))))))))))))</f>
        <v>254.27</v>
      </c>
      <c r="H133" s="349">
        <f t="shared" ref="H133" si="50">ROUND(F133*G133,2)</f>
        <v>1220.5</v>
      </c>
      <c r="I133" s="389">
        <f t="shared" si="44"/>
        <v>7.0809738982944475E-4</v>
      </c>
      <c r="J133" s="323"/>
    </row>
    <row r="134" spans="1:10" ht="25.5">
      <c r="A134" s="388" t="s">
        <v>34318</v>
      </c>
      <c r="B134" s="347" t="s">
        <v>4001</v>
      </c>
      <c r="C134" s="347">
        <f>'LABOR-SERVIÇOS'!A482</f>
        <v>141411</v>
      </c>
      <c r="D134" s="569" t="str">
        <f>IF(B134="IOPES",VLOOKUP(C134,'LABOR-SERVIÇOS'!A:H,5,FALSE),IF(B134="SINAPI",VLOOKUP(C134,'SINAPI-SERVIÇOS'!A:D,2,FALSE),IF(LEFT(C134,3)="ARQ",VLOOKUP(VALUE(RIGHT(C134,3)),'ARQ-COMP'!B:J,4,FALSE),IF(LEFT(C134,3)="SCI",VLOOKUP(VALUE(RIGHT(C134,3)),'GAS-COMP'!#REF!,4,FALSE),IF(LEFT(C134,3)="SCE",VLOOKUP(VALUE(RIGHT(C134,3)),'SCE-COMP'!B:J,4,FALSE),IF(LEFT(C134,3)="EST",VLOOKUP(VALUE(RIGHT(C134,3)),'EST-COMP'!B:J,4,FALSE),IF(LEFT(C134,3)="HID",VLOOKUP(VALUE(RIGHT(C134,3)),'HID-COMP'!B:J,4,FALSE),IF(LEFT(C134,3)="INC",VLOOKUP(VALUE(RIGHT(C134,3)),'INC-COMP'!B:J,4,FALSE),IF(LEFT(C134,3)="ELE",VLOOKUP(VALUE(RIGHT(C134,3)),#REF!,4,FALSE),IF(LEFT(C134,3)="CAB",VLOOKUP(VALUE(RIGHT(C134,3)),#REF!,4,FALSE),IF(LEFT(C134,3)="SEG",VLOOKUP(VALUE(RIGHT(C134,3)),'SEG-COMP'!B:J,4,FALSE),IF(LEFT(C134,3)="CLI",VLOOKUP(VALUE(RIGHT(C134,3)),'CLI-COMP'!B:J,4,FALSE),IF(LEFT(C134,4)="IMPL",VLOOKUP(VALUE(RIGHT(C134,3)),'IMPL-COMP'!B:J,4,FALSE),IF(LEFT(C134,4)="SPDA",VLOOKUP(VALUE(RIGHT(C134,3)),'SPDA-COMP'!B:J,4,FALSE),IF(LEFT(C134,4)="SDAI",VLOOKUP(VALUE(RIGHT(C134,3)),'ADM-COMP'!B:J,4,FALSE),IF(LEFT(C134,5)="IMPER",VLOOKUP(VALUE(RIGHT(C134,3)),'IMPER-COMP'!B:J,4,FALSE),""))))))))))))))))</f>
        <v>TUBO DE PVC RIGIDO SOLDÁVEL MARROM, DIÂM. 32MM (1"), INCLUSIVE CONEXÕES</v>
      </c>
      <c r="E134" s="348" t="str">
        <f>IF(B134="IOPES",VLOOKUP(C134,'LABOR-SERVIÇOS'!A:H,6,FALSE),IF(B134="SINAPI",VLOOKUP(C134,'SINAPI-SERVIÇOS'!A:D,3,FALSE),IF(LEFT(C134,3)="ARQ",VLOOKUP(VALUE(RIGHT(C134,3)),'ARQ-COMP'!B:J,5,FALSE),IF(LEFT(C134,3)="SCI",VLOOKUP(VALUE(RIGHT(C134,3)),'GAS-COMP'!#REF!,5,FALSE),IF(LEFT(C134,3)="SCE",VLOOKUP(VALUE(RIGHT(C134,3)),'SCE-COMP'!B:J,5,FALSE),IF(LEFT(C134,3)="EST",VLOOKUP(VALUE(RIGHT(C134,3)),'EST-COMP'!B:J,5,FALSE),IF(LEFT(C134,3)="HID",VLOOKUP(VALUE(RIGHT(C134,3)),'HID-COMP'!B:J,5,FALSE),IF(LEFT(C134,3)="INC",VLOOKUP(VALUE(RIGHT(C134,3)),'INC-COMP'!B:J,5,FALSE),IF(LEFT(C134,3)="ELE",VLOOKUP(VALUE(RIGHT(C134,3)),#REF!,5,FALSE),IF(LEFT(C134,3)="CAB",VLOOKUP(VALUE(RIGHT(C134,3)),#REF!,5,FALSE),IF(LEFT(C134,3)="SEG",VLOOKUP(VALUE(RIGHT(C134,3)),'SEG-COMP'!B:J,5,FALSE),IF(LEFT(C134,3)="CLI",VLOOKUP(VALUE(RIGHT(C134,3)),'CLI-COMP'!B:J,5,FALSE),IF(LEFT(C134,4)="IMPL",VLOOKUP(VALUE(RIGHT(C134,3)),'IMPL-COMP'!B:J,5,FALSE),IF(LEFT(C134,4)="SPDA",VLOOKUP(VALUE(RIGHT(C134,3)),'SPDA-COMP'!B:J,5,FALSE),IF(LEFT(C134,4)="SDAI",VLOOKUP(VALUE(RIGHT(C134,3)),'ADM-COMP'!B:J,5,FALSE),IF(LEFT(C134,5)="IMPER",VLOOKUP(VALUE(RIGHT(C134,3)),'IMPER-COMP'!B:J,5,FALSE),""))))))))))))))))</f>
        <v>M</v>
      </c>
      <c r="F134" s="634">
        <f>ROUND(VLOOKUP(A134,'MEM-LEVANT'!A:I,9,FALSE),2)</f>
        <v>4.8</v>
      </c>
      <c r="G134" s="349">
        <f>IF(B134="IOPES",VLOOKUP(C134,'LABOR-SERVIÇOS'!A:H,7,FALSE),IF(B134="SINAPI",VLOOKUP(C134,'SINAPI-SERVIÇOS'!A:H,8,FALSE),IF(LEFT(C134,3)="ARQ",VLOOKUP(VALUE(RIGHT(C134,3)),'ARQ-COMP'!B:J,9,FALSE),IF(LEFT(C134,3)="SCI",VLOOKUP(VALUE(RIGHT(C134,3)),'GAS-COMP'!#REF!,9,FALSE),IF(LEFT(C134,3)="SCE",VLOOKUP(VALUE(RIGHT(C134,3)),'SCE-COMP'!B:J,9,FALSE),IF(LEFT(C134,3)="EST",VLOOKUP(VALUE(RIGHT(C134,3)),'EST-COMP'!B:J,9,FALSE),IF(LEFT(C134,3)="HID",VLOOKUP(VALUE(RIGHT(C134,3)),'HID-COMP'!B:J,9,FALSE),IF(LEFT(C134,3)="INC",VLOOKUP(VALUE(RIGHT(C134,3)),'INC-COMP'!B:J,9,FALSE),IF(LEFT(C134,3)="ELE",VLOOKUP(VALUE(RIGHT(C134,3)),#REF!,9,FALSE),IF(LEFT(C134,3)="CAB",VLOOKUP(VALUE(RIGHT(C134,3)),#REF!,9,FALSE),IF(LEFT(C134,3)="SEG",VLOOKUP(VALUE(RIGHT(C134,3)),'SEG-COMP'!B:J,9,FALSE),IF(LEFT(C134,3)="CLI",VLOOKUP(VALUE(RIGHT(C134,3)),'CLI-COMP'!B:J,9,FALSE),IF(LEFT(C134,4)="IMPL",VLOOKUP(VALUE(RIGHT(C134,3)),'IMPL-COMP'!B:J,9,FALSE),IF(LEFT(C134,4)="SPDA",VLOOKUP(VALUE(RIGHT(C134,3)),'SPDA-COMP'!B:J,9,FALSE),IF(LEFT(C134,4)="SDAI",VLOOKUP(VALUE(RIGHT(C134,3)),'ADM-COMP'!B:J,9,FALSE),IF(LEFT(C134,5)="IMPER",VLOOKUP(VALUE(RIGHT(C134,3)),'IMPER-COMP'!B:J,9,FALSE),""))))))))))))))))</f>
        <v>48.5</v>
      </c>
      <c r="H134" s="349">
        <f t="shared" ref="H134" si="51">ROUND(F134*G134,2)</f>
        <v>232.8</v>
      </c>
      <c r="I134" s="389">
        <f t="shared" si="44"/>
        <v>1.3506355784702559E-4</v>
      </c>
      <c r="J134" s="323"/>
    </row>
    <row r="135" spans="1:10" ht="38.25">
      <c r="A135" s="388" t="s">
        <v>34319</v>
      </c>
      <c r="B135" s="347" t="s">
        <v>4001</v>
      </c>
      <c r="C135" s="347">
        <f>'LABOR-SERVIÇOS'!A1099</f>
        <v>170509</v>
      </c>
      <c r="D135" s="569" t="str">
        <f>IF(B135="IOPES",VLOOKUP(C135,'LABOR-SERVIÇOS'!A:H,5,FALSE),IF(B135="SINAPI",VLOOKUP(C135,'SINAPI-SERVIÇOS'!A:D,2,FALSE),IF(LEFT(C135,3)="ARQ",VLOOKUP(VALUE(RIGHT(C135,3)),'ARQ-COMP'!B:J,4,FALSE),IF(LEFT(C135,3)="SCI",VLOOKUP(VALUE(RIGHT(C135,3)),'GAS-COMP'!#REF!,4,FALSE),IF(LEFT(C135,3)="SCE",VLOOKUP(VALUE(RIGHT(C135,3)),'SCE-COMP'!B:J,4,FALSE),IF(LEFT(C135,3)="EST",VLOOKUP(VALUE(RIGHT(C135,3)),'EST-COMP'!B:J,4,FALSE),IF(LEFT(C135,3)="HID",VLOOKUP(VALUE(RIGHT(C135,3)),'HID-COMP'!B:J,4,FALSE),IF(LEFT(C135,3)="INC",VLOOKUP(VALUE(RIGHT(C135,3)),'INC-COMP'!B:J,4,FALSE),IF(LEFT(C135,3)="ELE",VLOOKUP(VALUE(RIGHT(C135,3)),#REF!,4,FALSE),IF(LEFT(C135,3)="CAB",VLOOKUP(VALUE(RIGHT(C135,3)),#REF!,4,FALSE),IF(LEFT(C135,3)="SEG",VLOOKUP(VALUE(RIGHT(C135,3)),'SEG-COMP'!B:J,4,FALSE),IF(LEFT(C135,3)="CLI",VLOOKUP(VALUE(RIGHT(C135,3)),'CLI-COMP'!B:J,4,FALSE),IF(LEFT(C135,4)="IMPL",VLOOKUP(VALUE(RIGHT(C135,3)),'IMPL-COMP'!B:J,4,FALSE),IF(LEFT(C135,4)="SPDA",VLOOKUP(VALUE(RIGHT(C135,3)),'SPDA-COMP'!B:J,4,FALSE),IF(LEFT(C135,4)="SDAI",VLOOKUP(VALUE(RIGHT(C135,3)),'ADM-COMP'!B:J,4,FALSE),IF(LEFT(C135,5)="IMPER",VLOOKUP(VALUE(RIGHT(C135,3)),'IMPER-COMP'!B:J,4,FALSE),""))))))))))))))))</f>
        <v>TANQUE DE AÇO INOX Nº 2, MARCAS DE REFERÊNCIA FISHER, METALPRESS OU MEKAL, INCLUSIVE VÁLVULA DE METAL E SIFÃO</v>
      </c>
      <c r="E135" s="348" t="str">
        <f>IF(B135="IOPES",VLOOKUP(C135,'LABOR-SERVIÇOS'!A:H,6,FALSE),IF(B135="SINAPI",VLOOKUP(C135,'SINAPI-SERVIÇOS'!A:D,3,FALSE),IF(LEFT(C135,3)="ARQ",VLOOKUP(VALUE(RIGHT(C135,3)),'ARQ-COMP'!B:J,5,FALSE),IF(LEFT(C135,3)="SCI",VLOOKUP(VALUE(RIGHT(C135,3)),'GAS-COMP'!#REF!,5,FALSE),IF(LEFT(C135,3)="SCE",VLOOKUP(VALUE(RIGHT(C135,3)),'SCE-COMP'!B:J,5,FALSE),IF(LEFT(C135,3)="EST",VLOOKUP(VALUE(RIGHT(C135,3)),'EST-COMP'!B:J,5,FALSE),IF(LEFT(C135,3)="HID",VLOOKUP(VALUE(RIGHT(C135,3)),'HID-COMP'!B:J,5,FALSE),IF(LEFT(C135,3)="INC",VLOOKUP(VALUE(RIGHT(C135,3)),'INC-COMP'!B:J,5,FALSE),IF(LEFT(C135,3)="ELE",VLOOKUP(VALUE(RIGHT(C135,3)),#REF!,5,FALSE),IF(LEFT(C135,3)="CAB",VLOOKUP(VALUE(RIGHT(C135,3)),#REF!,5,FALSE),IF(LEFT(C135,3)="SEG",VLOOKUP(VALUE(RIGHT(C135,3)),'SEG-COMP'!B:J,5,FALSE),IF(LEFT(C135,3)="CLI",VLOOKUP(VALUE(RIGHT(C135,3)),'CLI-COMP'!B:J,5,FALSE),IF(LEFT(C135,4)="IMPL",VLOOKUP(VALUE(RIGHT(C135,3)),'IMPL-COMP'!B:J,5,FALSE),IF(LEFT(C135,4)="SPDA",VLOOKUP(VALUE(RIGHT(C135,3)),'SPDA-COMP'!B:J,5,FALSE),IF(LEFT(C135,4)="SDAI",VLOOKUP(VALUE(RIGHT(C135,3)),'ADM-COMP'!B:J,5,FALSE),IF(LEFT(C135,5)="IMPER",VLOOKUP(VALUE(RIGHT(C135,3)),'IMPER-COMP'!B:J,5,FALSE),""))))))))))))))))</f>
        <v>UND</v>
      </c>
      <c r="F135" s="634">
        <f>ROUND(VLOOKUP(A135,'MEM-LEVANT'!A:I,9,FALSE),2)</f>
        <v>2</v>
      </c>
      <c r="G135" s="349">
        <f>IF(B135="IOPES",VLOOKUP(C135,'LABOR-SERVIÇOS'!A:H,7,FALSE),IF(B135="SINAPI",VLOOKUP(C135,'SINAPI-SERVIÇOS'!A:H,8,FALSE),IF(LEFT(C135,3)="ARQ",VLOOKUP(VALUE(RIGHT(C135,3)),'ARQ-COMP'!B:J,9,FALSE),IF(LEFT(C135,3)="SCI",VLOOKUP(VALUE(RIGHT(C135,3)),'GAS-COMP'!#REF!,9,FALSE),IF(LEFT(C135,3)="SCE",VLOOKUP(VALUE(RIGHT(C135,3)),'SCE-COMP'!B:J,9,FALSE),IF(LEFT(C135,3)="EST",VLOOKUP(VALUE(RIGHT(C135,3)),'EST-COMP'!B:J,9,FALSE),IF(LEFT(C135,3)="HID",VLOOKUP(VALUE(RIGHT(C135,3)),'HID-COMP'!B:J,9,FALSE),IF(LEFT(C135,3)="INC",VLOOKUP(VALUE(RIGHT(C135,3)),'INC-COMP'!B:J,9,FALSE),IF(LEFT(C135,3)="ELE",VLOOKUP(VALUE(RIGHT(C135,3)),#REF!,9,FALSE),IF(LEFT(C135,3)="CAB",VLOOKUP(VALUE(RIGHT(C135,3)),#REF!,9,FALSE),IF(LEFT(C135,3)="SEG",VLOOKUP(VALUE(RIGHT(C135,3)),'SEG-COMP'!B:J,9,FALSE),IF(LEFT(C135,3)="CLI",VLOOKUP(VALUE(RIGHT(C135,3)),'CLI-COMP'!B:J,9,FALSE),IF(LEFT(C135,4)="IMPL",VLOOKUP(VALUE(RIGHT(C135,3)),'IMPL-COMP'!B:J,9,FALSE),IF(LEFT(C135,4)="SPDA",VLOOKUP(VALUE(RIGHT(C135,3)),'SPDA-COMP'!B:J,9,FALSE),IF(LEFT(C135,4)="SDAI",VLOOKUP(VALUE(RIGHT(C135,3)),'ADM-COMP'!B:J,9,FALSE),IF(LEFT(C135,5)="IMPER",VLOOKUP(VALUE(RIGHT(C135,3)),'IMPER-COMP'!B:J,9,FALSE),""))))))))))))))))</f>
        <v>2947.96</v>
      </c>
      <c r="H135" s="349">
        <f t="shared" ref="H135" si="52">ROUND(F135*G135,2)</f>
        <v>5895.92</v>
      </c>
      <c r="I135" s="389">
        <f t="shared" si="44"/>
        <v>3.4206354466556491E-3</v>
      </c>
      <c r="J135" s="323"/>
    </row>
    <row r="136" spans="1:10" ht="38.25">
      <c r="A136" s="388" t="s">
        <v>34320</v>
      </c>
      <c r="B136" s="347" t="s">
        <v>4001</v>
      </c>
      <c r="C136" s="347">
        <f>'LABOR-SERVIÇOS'!A1108</f>
        <v>170528</v>
      </c>
      <c r="D136" s="569" t="str">
        <f>IF(B136="IOPES",VLOOKUP(C136,'LABOR-SERVIÇOS'!A:H,5,FALSE),IF(B136="SINAPI",VLOOKUP(C136,'SINAPI-SERVIÇOS'!A:D,2,FALSE),IF(LEFT(C136,3)="ARQ",VLOOKUP(VALUE(RIGHT(C136,3)),'ARQ-COMP'!B:J,4,FALSE),IF(LEFT(C136,3)="SCI",VLOOKUP(VALUE(RIGHT(C136,3)),'GAS-COMP'!#REF!,4,FALSE),IF(LEFT(C136,3)="SCE",VLOOKUP(VALUE(RIGHT(C136,3)),'SCE-COMP'!B:J,4,FALSE),IF(LEFT(C136,3)="EST",VLOOKUP(VALUE(RIGHT(C136,3)),'EST-COMP'!B:J,4,FALSE),IF(LEFT(C136,3)="HID",VLOOKUP(VALUE(RIGHT(C136,3)),'HID-COMP'!B:J,4,FALSE),IF(LEFT(C136,3)="INC",VLOOKUP(VALUE(RIGHT(C136,3)),'INC-COMP'!B:J,4,FALSE),IF(LEFT(C136,3)="ELE",VLOOKUP(VALUE(RIGHT(C136,3)),#REF!,4,FALSE),IF(LEFT(C136,3)="CAB",VLOOKUP(VALUE(RIGHT(C136,3)),#REF!,4,FALSE),IF(LEFT(C136,3)="SEG",VLOOKUP(VALUE(RIGHT(C136,3)),'SEG-COMP'!B:J,4,FALSE),IF(LEFT(C136,3)="CLI",VLOOKUP(VALUE(RIGHT(C136,3)),'CLI-COMP'!B:J,4,FALSE),IF(LEFT(C136,4)="IMPL",VLOOKUP(VALUE(RIGHT(C136,3)),'IMPL-COMP'!B:J,4,FALSE),IF(LEFT(C136,4)="SPDA",VLOOKUP(VALUE(RIGHT(C136,3)),'SPDA-COMP'!B:J,4,FALSE),IF(LEFT(C136,4)="SDAI",VLOOKUP(VALUE(RIGHT(C136,3)),'ADM-COMP'!B:J,4,FALSE),IF(LEFT(C136,5)="IMPER",VLOOKUP(VALUE(RIGHT(C136,3)),'IMPER-COMP'!B:J,4,FALSE),""))))))))))))))))</f>
        <v>RESERVATÓRIO DE POLIETILENO DE 5.000 L, INCLUSIVE PEÇA DE MADEIRA 6 X 16 CM PARA APOIO, EXCLUSIVE FLANGES E TORNEIRA DE BÓIA</v>
      </c>
      <c r="E136" s="348" t="str">
        <f>IF(B136="IOPES",VLOOKUP(C136,'LABOR-SERVIÇOS'!A:H,6,FALSE),IF(B136="SINAPI",VLOOKUP(C136,'SINAPI-SERVIÇOS'!A:D,3,FALSE),IF(LEFT(C136,3)="ARQ",VLOOKUP(VALUE(RIGHT(C136,3)),'ARQ-COMP'!B:J,5,FALSE),IF(LEFT(C136,3)="SCI",VLOOKUP(VALUE(RIGHT(C136,3)),'GAS-COMP'!#REF!,5,FALSE),IF(LEFT(C136,3)="SCE",VLOOKUP(VALUE(RIGHT(C136,3)),'SCE-COMP'!B:J,5,FALSE),IF(LEFT(C136,3)="EST",VLOOKUP(VALUE(RIGHT(C136,3)),'EST-COMP'!B:J,5,FALSE),IF(LEFT(C136,3)="HID",VLOOKUP(VALUE(RIGHT(C136,3)),'HID-COMP'!B:J,5,FALSE),IF(LEFT(C136,3)="INC",VLOOKUP(VALUE(RIGHT(C136,3)),'INC-COMP'!B:J,5,FALSE),IF(LEFT(C136,3)="ELE",VLOOKUP(VALUE(RIGHT(C136,3)),#REF!,5,FALSE),IF(LEFT(C136,3)="CAB",VLOOKUP(VALUE(RIGHT(C136,3)),#REF!,5,FALSE),IF(LEFT(C136,3)="SEG",VLOOKUP(VALUE(RIGHT(C136,3)),'SEG-COMP'!B:J,5,FALSE),IF(LEFT(C136,3)="CLI",VLOOKUP(VALUE(RIGHT(C136,3)),'CLI-COMP'!B:J,5,FALSE),IF(LEFT(C136,4)="IMPL",VLOOKUP(VALUE(RIGHT(C136,3)),'IMPL-COMP'!B:J,5,FALSE),IF(LEFT(C136,4)="SPDA",VLOOKUP(VALUE(RIGHT(C136,3)),'SPDA-COMP'!B:J,5,FALSE),IF(LEFT(C136,4)="SDAI",VLOOKUP(VALUE(RIGHT(C136,3)),'ADM-COMP'!B:J,5,FALSE),IF(LEFT(C136,5)="IMPER",VLOOKUP(VALUE(RIGHT(C136,3)),'IMPER-COMP'!B:J,5,FALSE),""))))))))))))))))</f>
        <v>UND</v>
      </c>
      <c r="F136" s="634">
        <f>ROUND(VLOOKUP(A136,'MEM-LEVANT'!A:I,9,FALSE),2)</f>
        <v>1</v>
      </c>
      <c r="G136" s="349">
        <f>IF(B136="IOPES",VLOOKUP(C136,'LABOR-SERVIÇOS'!A:H,7,FALSE),IF(B136="SINAPI",VLOOKUP(C136,'SINAPI-SERVIÇOS'!A:H,8,FALSE),IF(LEFT(C136,3)="ARQ",VLOOKUP(VALUE(RIGHT(C136,3)),'ARQ-COMP'!B:J,9,FALSE),IF(LEFT(C136,3)="SCI",VLOOKUP(VALUE(RIGHT(C136,3)),'GAS-COMP'!#REF!,9,FALSE),IF(LEFT(C136,3)="SCE",VLOOKUP(VALUE(RIGHT(C136,3)),'SCE-COMP'!B:J,9,FALSE),IF(LEFT(C136,3)="EST",VLOOKUP(VALUE(RIGHT(C136,3)),'EST-COMP'!B:J,9,FALSE),IF(LEFT(C136,3)="HID",VLOOKUP(VALUE(RIGHT(C136,3)),'HID-COMP'!B:J,9,FALSE),IF(LEFT(C136,3)="INC",VLOOKUP(VALUE(RIGHT(C136,3)),'INC-COMP'!B:J,9,FALSE),IF(LEFT(C136,3)="ELE",VLOOKUP(VALUE(RIGHT(C136,3)),#REF!,9,FALSE),IF(LEFT(C136,3)="CAB",VLOOKUP(VALUE(RIGHT(C136,3)),#REF!,9,FALSE),IF(LEFT(C136,3)="SEG",VLOOKUP(VALUE(RIGHT(C136,3)),'SEG-COMP'!B:J,9,FALSE),IF(LEFT(C136,3)="CLI",VLOOKUP(VALUE(RIGHT(C136,3)),'CLI-COMP'!B:J,9,FALSE),IF(LEFT(C136,4)="IMPL",VLOOKUP(VALUE(RIGHT(C136,3)),'IMPL-COMP'!B:J,9,FALSE),IF(LEFT(C136,4)="SPDA",VLOOKUP(VALUE(RIGHT(C136,3)),'SPDA-COMP'!B:J,9,FALSE),IF(LEFT(C136,4)="SDAI",VLOOKUP(VALUE(RIGHT(C136,3)),'ADM-COMP'!B:J,9,FALSE),IF(LEFT(C136,5)="IMPER",VLOOKUP(VALUE(RIGHT(C136,3)),'IMPER-COMP'!B:J,9,FALSE),""))))))))))))))))</f>
        <v>4822.4799999999996</v>
      </c>
      <c r="H136" s="349">
        <f t="shared" ref="H136" si="53">ROUND(F136*G136,2)</f>
        <v>4822.4799999999996</v>
      </c>
      <c r="I136" s="389">
        <f t="shared" si="44"/>
        <v>2.7978578455589514E-3</v>
      </c>
      <c r="J136" s="323"/>
    </row>
    <row r="137" spans="1:10" ht="38.25">
      <c r="A137" s="388" t="s">
        <v>34321</v>
      </c>
      <c r="B137" s="347" t="s">
        <v>4001</v>
      </c>
      <c r="C137" s="347">
        <f>'LABOR-SERVIÇOS'!A1027</f>
        <v>170115</v>
      </c>
      <c r="D137" s="569" t="str">
        <f>IF(B137="IOPES",VLOOKUP(C137,'LABOR-SERVIÇOS'!A:H,5,FALSE),IF(B137="SINAPI",VLOOKUP(C137,'SINAPI-SERVIÇOS'!A:D,2,FALSE),IF(LEFT(C137,3)="ARQ",VLOOKUP(VALUE(RIGHT(C137,3)),'ARQ-COMP'!B:J,4,FALSE),IF(LEFT(C137,3)="SCI",VLOOKUP(VALUE(RIGHT(C137,3)),'GAS-COMP'!#REF!,4,FALSE),IF(LEFT(C137,3)="SCE",VLOOKUP(VALUE(RIGHT(C137,3)),'SCE-COMP'!B:J,4,FALSE),IF(LEFT(C137,3)="EST",VLOOKUP(VALUE(RIGHT(C137,3)),'EST-COMP'!B:J,4,FALSE),IF(LEFT(C137,3)="HID",VLOOKUP(VALUE(RIGHT(C137,3)),'HID-COMP'!B:J,4,FALSE),IF(LEFT(C137,3)="INC",VLOOKUP(VALUE(RIGHT(C137,3)),'INC-COMP'!B:J,4,FALSE),IF(LEFT(C137,3)="ELE",VLOOKUP(VALUE(RIGHT(C137,3)),#REF!,4,FALSE),IF(LEFT(C137,3)="CAB",VLOOKUP(VALUE(RIGHT(C137,3)),#REF!,4,FALSE),IF(LEFT(C137,3)="SEG",VLOOKUP(VALUE(RIGHT(C137,3)),'SEG-COMP'!B:J,4,FALSE),IF(LEFT(C137,3)="CLI",VLOOKUP(VALUE(RIGHT(C137,3)),'CLI-COMP'!B:J,4,FALSE),IF(LEFT(C137,4)="IMPL",VLOOKUP(VALUE(RIGHT(C137,3)),'IMPL-COMP'!B:J,4,FALSE),IF(LEFT(C137,4)="SPDA",VLOOKUP(VALUE(RIGHT(C137,3)),'SPDA-COMP'!B:J,4,FALSE),IF(LEFT(C137,4)="SDAI",VLOOKUP(VALUE(RIGHT(C137,3)),'ADM-COMP'!B:J,4,FALSE),IF(LEFT(C137,5)="IMPER",VLOOKUP(VALUE(RIGHT(C137,3)),'IMPER-COMP'!B:J,4,FALSE),""))))))))))))))))</f>
        <v>CUBA LOUÇA DE EMBUTIR REDONDA, 30CM, L-41, COMPLETA, MARCAS DE REFERÊNCIA DECA, CELITE OU IDEAL STANDARD, INCL. VÁLVULA E SIFÃO, EXCLUSIVE TORNEIRA</v>
      </c>
      <c r="E137" s="348" t="str">
        <f>IF(B137="IOPES",VLOOKUP(C137,'LABOR-SERVIÇOS'!A:H,6,FALSE),IF(B137="SINAPI",VLOOKUP(C137,'SINAPI-SERVIÇOS'!A:D,3,FALSE),IF(LEFT(C137,3)="ARQ",VLOOKUP(VALUE(RIGHT(C137,3)),'ARQ-COMP'!B:J,5,FALSE),IF(LEFT(C137,3)="SCI",VLOOKUP(VALUE(RIGHT(C137,3)),'GAS-COMP'!#REF!,5,FALSE),IF(LEFT(C137,3)="SCE",VLOOKUP(VALUE(RIGHT(C137,3)),'SCE-COMP'!B:J,5,FALSE),IF(LEFT(C137,3)="EST",VLOOKUP(VALUE(RIGHT(C137,3)),'EST-COMP'!B:J,5,FALSE),IF(LEFT(C137,3)="HID",VLOOKUP(VALUE(RIGHT(C137,3)),'HID-COMP'!B:J,5,FALSE),IF(LEFT(C137,3)="INC",VLOOKUP(VALUE(RIGHT(C137,3)),'INC-COMP'!B:J,5,FALSE),IF(LEFT(C137,3)="ELE",VLOOKUP(VALUE(RIGHT(C137,3)),#REF!,5,FALSE),IF(LEFT(C137,3)="CAB",VLOOKUP(VALUE(RIGHT(C137,3)),#REF!,5,FALSE),IF(LEFT(C137,3)="SEG",VLOOKUP(VALUE(RIGHT(C137,3)),'SEG-COMP'!B:J,5,FALSE),IF(LEFT(C137,3)="CLI",VLOOKUP(VALUE(RIGHT(C137,3)),'CLI-COMP'!B:J,5,FALSE),IF(LEFT(C137,4)="IMPL",VLOOKUP(VALUE(RIGHT(C137,3)),'IMPL-COMP'!B:J,5,FALSE),IF(LEFT(C137,4)="SPDA",VLOOKUP(VALUE(RIGHT(C137,3)),'SPDA-COMP'!B:J,5,FALSE),IF(LEFT(C137,4)="SDAI",VLOOKUP(VALUE(RIGHT(C137,3)),'ADM-COMP'!B:J,5,FALSE),IF(LEFT(C137,5)="IMPER",VLOOKUP(VALUE(RIGHT(C137,3)),'IMPER-COMP'!B:J,5,FALSE),""))))))))))))))))</f>
        <v>UND</v>
      </c>
      <c r="F137" s="634">
        <f>ROUND(VLOOKUP(A137,'MEM-LEVANT'!A:I,9,FALSE),2)</f>
        <v>7</v>
      </c>
      <c r="G137" s="349">
        <f>IF(B137="IOPES",VLOOKUP(C137,'LABOR-SERVIÇOS'!A:H,7,FALSE),IF(B137="SINAPI",VLOOKUP(C137,'SINAPI-SERVIÇOS'!A:H,8,FALSE),IF(LEFT(C137,3)="ARQ",VLOOKUP(VALUE(RIGHT(C137,3)),'ARQ-COMP'!B:J,9,FALSE),IF(LEFT(C137,3)="SCI",VLOOKUP(VALUE(RIGHT(C137,3)),'GAS-COMP'!#REF!,9,FALSE),IF(LEFT(C137,3)="SCE",VLOOKUP(VALUE(RIGHT(C137,3)),'SCE-COMP'!B:J,9,FALSE),IF(LEFT(C137,3)="EST",VLOOKUP(VALUE(RIGHT(C137,3)),'EST-COMP'!B:J,9,FALSE),IF(LEFT(C137,3)="HID",VLOOKUP(VALUE(RIGHT(C137,3)),'HID-COMP'!B:J,9,FALSE),IF(LEFT(C137,3)="INC",VLOOKUP(VALUE(RIGHT(C137,3)),'INC-COMP'!B:J,9,FALSE),IF(LEFT(C137,3)="ELE",VLOOKUP(VALUE(RIGHT(C137,3)),#REF!,9,FALSE),IF(LEFT(C137,3)="CAB",VLOOKUP(VALUE(RIGHT(C137,3)),#REF!,9,FALSE),IF(LEFT(C137,3)="SEG",VLOOKUP(VALUE(RIGHT(C137,3)),'SEG-COMP'!B:J,9,FALSE),IF(LEFT(C137,3)="CLI",VLOOKUP(VALUE(RIGHT(C137,3)),'CLI-COMP'!B:J,9,FALSE),IF(LEFT(C137,4)="IMPL",VLOOKUP(VALUE(RIGHT(C137,3)),'IMPL-COMP'!B:J,9,FALSE),IF(LEFT(C137,4)="SPDA",VLOOKUP(VALUE(RIGHT(C137,3)),'SPDA-COMP'!B:J,9,FALSE),IF(LEFT(C137,4)="SDAI",VLOOKUP(VALUE(RIGHT(C137,3)),'ADM-COMP'!B:J,9,FALSE),IF(LEFT(C137,5)="IMPER",VLOOKUP(VALUE(RIGHT(C137,3)),'IMPER-COMP'!B:J,9,FALSE),""))))))))))))))))</f>
        <v>465.86</v>
      </c>
      <c r="H137" s="349">
        <f t="shared" ref="H137" si="54">ROUND(F137*G137,2)</f>
        <v>3261.02</v>
      </c>
      <c r="I137" s="389">
        <f t="shared" si="44"/>
        <v>1.8919457191164406E-3</v>
      </c>
      <c r="J137" s="323"/>
    </row>
    <row r="138" spans="1:10" ht="51">
      <c r="A138" s="388" t="s">
        <v>34322</v>
      </c>
      <c r="B138" s="347" t="s">
        <v>4001</v>
      </c>
      <c r="C138" s="347">
        <f>'LABOR-SERVIÇOS'!A1028</f>
        <v>170116</v>
      </c>
      <c r="D138" s="569" t="str">
        <f>IF(B138="IOPES",VLOOKUP(C138,'LABOR-SERVIÇOS'!A:H,5,FALSE),IF(B138="SINAPI",VLOOKUP(C138,'SINAPI-SERVIÇOS'!A:D,2,FALSE),IF(LEFT(C138,3)="ARQ",VLOOKUP(VALUE(RIGHT(C138,3)),'ARQ-COMP'!B:J,4,FALSE),IF(LEFT(C138,3)="SCI",VLOOKUP(VALUE(RIGHT(C138,3)),'GAS-COMP'!#REF!,4,FALSE),IF(LEFT(C138,3)="SCE",VLOOKUP(VALUE(RIGHT(C138,3)),'SCE-COMP'!B:J,4,FALSE),IF(LEFT(C138,3)="EST",VLOOKUP(VALUE(RIGHT(C138,3)),'EST-COMP'!B:J,4,FALSE),IF(LEFT(C138,3)="HID",VLOOKUP(VALUE(RIGHT(C138,3)),'HID-COMP'!B:J,4,FALSE),IF(LEFT(C138,3)="INC",VLOOKUP(VALUE(RIGHT(C138,3)),'INC-COMP'!B:J,4,FALSE),IF(LEFT(C138,3)="ELE",VLOOKUP(VALUE(RIGHT(C138,3)),#REF!,4,FALSE),IF(LEFT(C138,3)="CAB",VLOOKUP(VALUE(RIGHT(C138,3)),#REF!,4,FALSE),IF(LEFT(C138,3)="SEG",VLOOKUP(VALUE(RIGHT(C138,3)),'SEG-COMP'!B:J,4,FALSE),IF(LEFT(C138,3)="CLI",VLOOKUP(VALUE(RIGHT(C138,3)),'CLI-COMP'!B:J,4,FALSE),IF(LEFT(C138,4)="IMPL",VLOOKUP(VALUE(RIGHT(C138,3)),'IMPL-COMP'!B:J,4,FALSE),IF(LEFT(C138,4)="SPDA",VLOOKUP(VALUE(RIGHT(C138,3)),'SPDA-COMP'!B:J,4,FALSE),IF(LEFT(C138,4)="SDAI",VLOOKUP(VALUE(RIGHT(C138,3)),'ADM-COMP'!B:J,4,FALSE),IF(LEFT(C138,5)="IMPER",VLOOKUP(VALUE(RIGHT(C138,3)),'IMPER-COMP'!B:J,4,FALSE),""))))))))))))))))</f>
        <v>VASO SANITÁRIO PADRÃO POPULAR COMPLETO COM ACESSÓRIOS PARA LIGAÇÃO, MARCAS DE REFERÊNCIA DECA, CELITE OU IDEAL STANDARD, INCLUSIVE ASSENTO PLÁSTICO</v>
      </c>
      <c r="E138" s="348" t="str">
        <f>IF(B138="IOPES",VLOOKUP(C138,'LABOR-SERVIÇOS'!A:H,6,FALSE),IF(B138="SINAPI",VLOOKUP(C138,'SINAPI-SERVIÇOS'!A:D,3,FALSE),IF(LEFT(C138,3)="ARQ",VLOOKUP(VALUE(RIGHT(C138,3)),'ARQ-COMP'!B:J,5,FALSE),IF(LEFT(C138,3)="SCI",VLOOKUP(VALUE(RIGHT(C138,3)),'GAS-COMP'!#REF!,5,FALSE),IF(LEFT(C138,3)="SCE",VLOOKUP(VALUE(RIGHT(C138,3)),'SCE-COMP'!B:J,5,FALSE),IF(LEFT(C138,3)="EST",VLOOKUP(VALUE(RIGHT(C138,3)),'EST-COMP'!B:J,5,FALSE),IF(LEFT(C138,3)="HID",VLOOKUP(VALUE(RIGHT(C138,3)),'HID-COMP'!B:J,5,FALSE),IF(LEFT(C138,3)="INC",VLOOKUP(VALUE(RIGHT(C138,3)),'INC-COMP'!B:J,5,FALSE),IF(LEFT(C138,3)="ELE",VLOOKUP(VALUE(RIGHT(C138,3)),#REF!,5,FALSE),IF(LEFT(C138,3)="CAB",VLOOKUP(VALUE(RIGHT(C138,3)),#REF!,5,FALSE),IF(LEFT(C138,3)="SEG",VLOOKUP(VALUE(RIGHT(C138,3)),'SEG-COMP'!B:J,5,FALSE),IF(LEFT(C138,3)="CLI",VLOOKUP(VALUE(RIGHT(C138,3)),'CLI-COMP'!B:J,5,FALSE),IF(LEFT(C138,4)="IMPL",VLOOKUP(VALUE(RIGHT(C138,3)),'IMPL-COMP'!B:J,5,FALSE),IF(LEFT(C138,4)="SPDA",VLOOKUP(VALUE(RIGHT(C138,3)),'SPDA-COMP'!B:J,5,FALSE),IF(LEFT(C138,4)="SDAI",VLOOKUP(VALUE(RIGHT(C138,3)),'ADM-COMP'!B:J,5,FALSE),IF(LEFT(C138,5)="IMPER",VLOOKUP(VALUE(RIGHT(C138,3)),'IMPER-COMP'!B:J,5,FALSE),""))))))))))))))))</f>
        <v>UND</v>
      </c>
      <c r="F138" s="634">
        <f>ROUND(VLOOKUP(A138,'MEM-LEVANT'!A:I,9,FALSE),2)</f>
        <v>3</v>
      </c>
      <c r="G138" s="349">
        <f>IF(B138="IOPES",VLOOKUP(C138,'LABOR-SERVIÇOS'!A:H,7,FALSE),IF(B138="SINAPI",VLOOKUP(C138,'SINAPI-SERVIÇOS'!A:H,8,FALSE),IF(LEFT(C138,3)="ARQ",VLOOKUP(VALUE(RIGHT(C138,3)),'ARQ-COMP'!B:J,9,FALSE),IF(LEFT(C138,3)="SCI",VLOOKUP(VALUE(RIGHT(C138,3)),'GAS-COMP'!#REF!,9,FALSE),IF(LEFT(C138,3)="SCE",VLOOKUP(VALUE(RIGHT(C138,3)),'SCE-COMP'!B:J,9,FALSE),IF(LEFT(C138,3)="EST",VLOOKUP(VALUE(RIGHT(C138,3)),'EST-COMP'!B:J,9,FALSE),IF(LEFT(C138,3)="HID",VLOOKUP(VALUE(RIGHT(C138,3)),'HID-COMP'!B:J,9,FALSE),IF(LEFT(C138,3)="INC",VLOOKUP(VALUE(RIGHT(C138,3)),'INC-COMP'!B:J,9,FALSE),IF(LEFT(C138,3)="ELE",VLOOKUP(VALUE(RIGHT(C138,3)),#REF!,9,FALSE),IF(LEFT(C138,3)="CAB",VLOOKUP(VALUE(RIGHT(C138,3)),#REF!,9,FALSE),IF(LEFT(C138,3)="SEG",VLOOKUP(VALUE(RIGHT(C138,3)),'SEG-COMP'!B:J,9,FALSE),IF(LEFT(C138,3)="CLI",VLOOKUP(VALUE(RIGHT(C138,3)),'CLI-COMP'!B:J,9,FALSE),IF(LEFT(C138,4)="IMPL",VLOOKUP(VALUE(RIGHT(C138,3)),'IMPL-COMP'!B:J,9,FALSE),IF(LEFT(C138,4)="SPDA",VLOOKUP(VALUE(RIGHT(C138,3)),'SPDA-COMP'!B:J,9,FALSE),IF(LEFT(C138,4)="SDAI",VLOOKUP(VALUE(RIGHT(C138,3)),'ADM-COMP'!B:J,9,FALSE),IF(LEFT(C138,5)="IMPER",VLOOKUP(VALUE(RIGHT(C138,3)),'IMPER-COMP'!B:J,9,FALSE),""))))))))))))))))</f>
        <v>728.16</v>
      </c>
      <c r="H138" s="349">
        <f t="shared" ref="H138" si="55">ROUND(F138*G138,2)</f>
        <v>2184.48</v>
      </c>
      <c r="I138" s="389">
        <f t="shared" si="44"/>
        <v>1.267369591261471E-3</v>
      </c>
      <c r="J138" s="323"/>
    </row>
    <row r="139" spans="1:10" ht="25.5">
      <c r="A139" s="388" t="s">
        <v>34323</v>
      </c>
      <c r="B139" s="347" t="s">
        <v>4001</v>
      </c>
      <c r="C139" s="347">
        <f>'LABOR-SERVIÇOS'!A1053</f>
        <v>170306</v>
      </c>
      <c r="D139" s="569" t="str">
        <f>IF(B139="IOPES",VLOOKUP(C139,'LABOR-SERVIÇOS'!A:H,5,FALSE),IF(B139="SINAPI",VLOOKUP(C139,'SINAPI-SERVIÇOS'!A:D,2,FALSE),IF(LEFT(C139,3)="ARQ",VLOOKUP(VALUE(RIGHT(C139,3)),'ARQ-COMP'!B:J,4,FALSE),IF(LEFT(C139,3)="SCI",VLOOKUP(VALUE(RIGHT(C139,3)),'GAS-COMP'!#REF!,4,FALSE),IF(LEFT(C139,3)="SCE",VLOOKUP(VALUE(RIGHT(C139,3)),'SCE-COMP'!B:J,4,FALSE),IF(LEFT(C139,3)="EST",VLOOKUP(VALUE(RIGHT(C139,3)),'EST-COMP'!B:J,4,FALSE),IF(LEFT(C139,3)="HID",VLOOKUP(VALUE(RIGHT(C139,3)),'HID-COMP'!B:J,4,FALSE),IF(LEFT(C139,3)="INC",VLOOKUP(VALUE(RIGHT(C139,3)),'INC-COMP'!B:J,4,FALSE),IF(LEFT(C139,3)="ELE",VLOOKUP(VALUE(RIGHT(C139,3)),#REF!,4,FALSE),IF(LEFT(C139,3)="CAB",VLOOKUP(VALUE(RIGHT(C139,3)),#REF!,4,FALSE),IF(LEFT(C139,3)="SEG",VLOOKUP(VALUE(RIGHT(C139,3)),'SEG-COMP'!B:J,4,FALSE),IF(LEFT(C139,3)="CLI",VLOOKUP(VALUE(RIGHT(C139,3)),'CLI-COMP'!B:J,4,FALSE),IF(LEFT(C139,4)="IMPL",VLOOKUP(VALUE(RIGHT(C139,3)),'IMPL-COMP'!B:J,4,FALSE),IF(LEFT(C139,4)="SPDA",VLOOKUP(VALUE(RIGHT(C139,3)),'SPDA-COMP'!B:J,4,FALSE),IF(LEFT(C139,4)="SDAI",VLOOKUP(VALUE(RIGHT(C139,3)),'ADM-COMP'!B:J,4,FALSE),IF(LEFT(C139,5)="IMPER",VLOOKUP(VALUE(RIGHT(C139,3)),'IMPER-COMP'!B:J,4,FALSE),""))))))))))))))))</f>
        <v>TORNEIRA PARA TANQUE, MARCAS DE REFERÊNCIA FABRIMAR, DECA OU DOCOL.</v>
      </c>
      <c r="E139" s="348" t="str">
        <f>IF(B139="IOPES",VLOOKUP(C139,'LABOR-SERVIÇOS'!A:H,6,FALSE),IF(B139="SINAPI",VLOOKUP(C139,'SINAPI-SERVIÇOS'!A:D,3,FALSE),IF(LEFT(C139,3)="ARQ",VLOOKUP(VALUE(RIGHT(C139,3)),'ARQ-COMP'!B:J,5,FALSE),IF(LEFT(C139,3)="SCI",VLOOKUP(VALUE(RIGHT(C139,3)),'GAS-COMP'!#REF!,5,FALSE),IF(LEFT(C139,3)="SCE",VLOOKUP(VALUE(RIGHT(C139,3)),'SCE-COMP'!B:J,5,FALSE),IF(LEFT(C139,3)="EST",VLOOKUP(VALUE(RIGHT(C139,3)),'EST-COMP'!B:J,5,FALSE),IF(LEFT(C139,3)="HID",VLOOKUP(VALUE(RIGHT(C139,3)),'HID-COMP'!B:J,5,FALSE),IF(LEFT(C139,3)="INC",VLOOKUP(VALUE(RIGHT(C139,3)),'INC-COMP'!B:J,5,FALSE),IF(LEFT(C139,3)="ELE",VLOOKUP(VALUE(RIGHT(C139,3)),#REF!,5,FALSE),IF(LEFT(C139,3)="CAB",VLOOKUP(VALUE(RIGHT(C139,3)),#REF!,5,FALSE),IF(LEFT(C139,3)="SEG",VLOOKUP(VALUE(RIGHT(C139,3)),'SEG-COMP'!B:J,5,FALSE),IF(LEFT(C139,3)="CLI",VLOOKUP(VALUE(RIGHT(C139,3)),'CLI-COMP'!B:J,5,FALSE),IF(LEFT(C139,4)="IMPL",VLOOKUP(VALUE(RIGHT(C139,3)),'IMPL-COMP'!B:J,5,FALSE),IF(LEFT(C139,4)="SPDA",VLOOKUP(VALUE(RIGHT(C139,3)),'SPDA-COMP'!B:J,5,FALSE),IF(LEFT(C139,4)="SDAI",VLOOKUP(VALUE(RIGHT(C139,3)),'ADM-COMP'!B:J,5,FALSE),IF(LEFT(C139,5)="IMPER",VLOOKUP(VALUE(RIGHT(C139,3)),'IMPER-COMP'!B:J,5,FALSE),""))))))))))))))))</f>
        <v>UND</v>
      </c>
      <c r="F139" s="634">
        <f>ROUND(VLOOKUP(A139,'MEM-LEVANT'!A:I,9,FALSE),2)</f>
        <v>2</v>
      </c>
      <c r="G139" s="349">
        <f>IF(B139="IOPES",VLOOKUP(C139,'LABOR-SERVIÇOS'!A:H,7,FALSE),IF(B139="SINAPI",VLOOKUP(C139,'SINAPI-SERVIÇOS'!A:H,8,FALSE),IF(LEFT(C139,3)="ARQ",VLOOKUP(VALUE(RIGHT(C139,3)),'ARQ-COMP'!B:J,9,FALSE),IF(LEFT(C139,3)="SCI",VLOOKUP(VALUE(RIGHT(C139,3)),'GAS-COMP'!#REF!,9,FALSE),IF(LEFT(C139,3)="SCE",VLOOKUP(VALUE(RIGHT(C139,3)),'SCE-COMP'!B:J,9,FALSE),IF(LEFT(C139,3)="EST",VLOOKUP(VALUE(RIGHT(C139,3)),'EST-COMP'!B:J,9,FALSE),IF(LEFT(C139,3)="HID",VLOOKUP(VALUE(RIGHT(C139,3)),'HID-COMP'!B:J,9,FALSE),IF(LEFT(C139,3)="INC",VLOOKUP(VALUE(RIGHT(C139,3)),'INC-COMP'!B:J,9,FALSE),IF(LEFT(C139,3)="ELE",VLOOKUP(VALUE(RIGHT(C139,3)),#REF!,9,FALSE),IF(LEFT(C139,3)="CAB",VLOOKUP(VALUE(RIGHT(C139,3)),#REF!,9,FALSE),IF(LEFT(C139,3)="SEG",VLOOKUP(VALUE(RIGHT(C139,3)),'SEG-COMP'!B:J,9,FALSE),IF(LEFT(C139,3)="CLI",VLOOKUP(VALUE(RIGHT(C139,3)),'CLI-COMP'!B:J,9,FALSE),IF(LEFT(C139,4)="IMPL",VLOOKUP(VALUE(RIGHT(C139,3)),'IMPL-COMP'!B:J,9,FALSE),IF(LEFT(C139,4)="SPDA",VLOOKUP(VALUE(RIGHT(C139,3)),'SPDA-COMP'!B:J,9,FALSE),IF(LEFT(C139,4)="SDAI",VLOOKUP(VALUE(RIGHT(C139,3)),'ADM-COMP'!B:J,9,FALSE),IF(LEFT(C139,5)="IMPER",VLOOKUP(VALUE(RIGHT(C139,3)),'IMPER-COMP'!B:J,9,FALSE),""))))))))))))))))</f>
        <v>238.08</v>
      </c>
      <c r="H139" s="349">
        <f t="shared" ref="H139" si="56">ROUND(F139*G139,2)</f>
        <v>476.16</v>
      </c>
      <c r="I139" s="389">
        <f t="shared" si="44"/>
        <v>2.7625371007061728E-4</v>
      </c>
      <c r="J139" s="323"/>
    </row>
    <row r="140" spans="1:10" ht="25.5">
      <c r="A140" s="388" t="s">
        <v>34324</v>
      </c>
      <c r="B140" s="347" t="s">
        <v>4001</v>
      </c>
      <c r="C140" s="347">
        <f>'LABOR-SERVIÇOS'!A1052</f>
        <v>170304</v>
      </c>
      <c r="D140" s="569" t="str">
        <f>IF(B140="IOPES",VLOOKUP(C140,'LABOR-SERVIÇOS'!A:H,5,FALSE),IF(B140="SINAPI",VLOOKUP(C140,'SINAPI-SERVIÇOS'!A:D,2,FALSE),IF(LEFT(C140,3)="ARQ",VLOOKUP(VALUE(RIGHT(C140,3)),'ARQ-COMP'!B:J,4,FALSE),IF(LEFT(C140,3)="SCI",VLOOKUP(VALUE(RIGHT(C140,3)),'GAS-COMP'!#REF!,4,FALSE),IF(LEFT(C140,3)="SCE",VLOOKUP(VALUE(RIGHT(C140,3)),'SCE-COMP'!B:J,4,FALSE),IF(LEFT(C140,3)="EST",VLOOKUP(VALUE(RIGHT(C140,3)),'EST-COMP'!B:J,4,FALSE),IF(LEFT(C140,3)="HID",VLOOKUP(VALUE(RIGHT(C140,3)),'HID-COMP'!B:J,4,FALSE),IF(LEFT(C140,3)="INC",VLOOKUP(VALUE(RIGHT(C140,3)),'INC-COMP'!B:J,4,FALSE),IF(LEFT(C140,3)="ELE",VLOOKUP(VALUE(RIGHT(C140,3)),#REF!,4,FALSE),IF(LEFT(C140,3)="CAB",VLOOKUP(VALUE(RIGHT(C140,3)),#REF!,4,FALSE),IF(LEFT(C140,3)="SEG",VLOOKUP(VALUE(RIGHT(C140,3)),'SEG-COMP'!B:J,4,FALSE),IF(LEFT(C140,3)="CLI",VLOOKUP(VALUE(RIGHT(C140,3)),'CLI-COMP'!B:J,4,FALSE),IF(LEFT(C140,4)="IMPL",VLOOKUP(VALUE(RIGHT(C140,3)),'IMPL-COMP'!B:J,4,FALSE),IF(LEFT(C140,4)="SPDA",VLOOKUP(VALUE(RIGHT(C140,3)),'SPDA-COMP'!B:J,4,FALSE),IF(LEFT(C140,4)="SDAI",VLOOKUP(VALUE(RIGHT(C140,3)),'ADM-COMP'!B:J,4,FALSE),IF(LEFT(C140,5)="IMPER",VLOOKUP(VALUE(RIGHT(C140,3)),'IMPER-COMP'!B:J,4,FALSE),""))))))))))))))))</f>
        <v>TORNEIRA PRESSÃO CROMADA DIÂM. 1/2" PARA LAVATÓRIO, MARCAS DE REFERÊNCIA FABRIMAR, DECA OU DOCOL</v>
      </c>
      <c r="E140" s="348" t="str">
        <f>IF(B140="IOPES",VLOOKUP(C140,'LABOR-SERVIÇOS'!A:H,6,FALSE),IF(B140="SINAPI",VLOOKUP(C140,'SINAPI-SERVIÇOS'!A:D,3,FALSE),IF(LEFT(C140,3)="ARQ",VLOOKUP(VALUE(RIGHT(C140,3)),'ARQ-COMP'!B:J,5,FALSE),IF(LEFT(C140,3)="SCI",VLOOKUP(VALUE(RIGHT(C140,3)),'GAS-COMP'!#REF!,5,FALSE),IF(LEFT(C140,3)="SCE",VLOOKUP(VALUE(RIGHT(C140,3)),'SCE-COMP'!B:J,5,FALSE),IF(LEFT(C140,3)="EST",VLOOKUP(VALUE(RIGHT(C140,3)),'EST-COMP'!B:J,5,FALSE),IF(LEFT(C140,3)="HID",VLOOKUP(VALUE(RIGHT(C140,3)),'HID-COMP'!B:J,5,FALSE),IF(LEFT(C140,3)="INC",VLOOKUP(VALUE(RIGHT(C140,3)),'INC-COMP'!B:J,5,FALSE),IF(LEFT(C140,3)="ELE",VLOOKUP(VALUE(RIGHT(C140,3)),#REF!,5,FALSE),IF(LEFT(C140,3)="CAB",VLOOKUP(VALUE(RIGHT(C140,3)),#REF!,5,FALSE),IF(LEFT(C140,3)="SEG",VLOOKUP(VALUE(RIGHT(C140,3)),'SEG-COMP'!B:J,5,FALSE),IF(LEFT(C140,3)="CLI",VLOOKUP(VALUE(RIGHT(C140,3)),'CLI-COMP'!B:J,5,FALSE),IF(LEFT(C140,4)="IMPL",VLOOKUP(VALUE(RIGHT(C140,3)),'IMPL-COMP'!B:J,5,FALSE),IF(LEFT(C140,4)="SPDA",VLOOKUP(VALUE(RIGHT(C140,3)),'SPDA-COMP'!B:J,5,FALSE),IF(LEFT(C140,4)="SDAI",VLOOKUP(VALUE(RIGHT(C140,3)),'ADM-COMP'!B:J,5,FALSE),IF(LEFT(C140,5)="IMPER",VLOOKUP(VALUE(RIGHT(C140,3)),'IMPER-COMP'!B:J,5,FALSE),""))))))))))))))))</f>
        <v>UND</v>
      </c>
      <c r="F140" s="634">
        <f>ROUND(VLOOKUP(A140,'MEM-LEVANT'!A:I,9,FALSE),2)</f>
        <v>7</v>
      </c>
      <c r="G140" s="349">
        <f>IF(B140="IOPES",VLOOKUP(C140,'LABOR-SERVIÇOS'!A:H,7,FALSE),IF(B140="SINAPI",VLOOKUP(C140,'SINAPI-SERVIÇOS'!A:H,8,FALSE),IF(LEFT(C140,3)="ARQ",VLOOKUP(VALUE(RIGHT(C140,3)),'ARQ-COMP'!B:J,9,FALSE),IF(LEFT(C140,3)="SCI",VLOOKUP(VALUE(RIGHT(C140,3)),'GAS-COMP'!#REF!,9,FALSE),IF(LEFT(C140,3)="SCE",VLOOKUP(VALUE(RIGHT(C140,3)),'SCE-COMP'!B:J,9,FALSE),IF(LEFT(C140,3)="EST",VLOOKUP(VALUE(RIGHT(C140,3)),'EST-COMP'!B:J,9,FALSE),IF(LEFT(C140,3)="HID",VLOOKUP(VALUE(RIGHT(C140,3)),'HID-COMP'!B:J,9,FALSE),IF(LEFT(C140,3)="INC",VLOOKUP(VALUE(RIGHT(C140,3)),'INC-COMP'!B:J,9,FALSE),IF(LEFT(C140,3)="ELE",VLOOKUP(VALUE(RIGHT(C140,3)),#REF!,9,FALSE),IF(LEFT(C140,3)="CAB",VLOOKUP(VALUE(RIGHT(C140,3)),#REF!,9,FALSE),IF(LEFT(C140,3)="SEG",VLOOKUP(VALUE(RIGHT(C140,3)),'SEG-COMP'!B:J,9,FALSE),IF(LEFT(C140,3)="CLI",VLOOKUP(VALUE(RIGHT(C140,3)),'CLI-COMP'!B:J,9,FALSE),IF(LEFT(C140,4)="IMPL",VLOOKUP(VALUE(RIGHT(C140,3)),'IMPL-COMP'!B:J,9,FALSE),IF(LEFT(C140,4)="SPDA",VLOOKUP(VALUE(RIGHT(C140,3)),'SPDA-COMP'!B:J,9,FALSE),IF(LEFT(C140,4)="SDAI",VLOOKUP(VALUE(RIGHT(C140,3)),'ADM-COMP'!B:J,9,FALSE),IF(LEFT(C140,5)="IMPER",VLOOKUP(VALUE(RIGHT(C140,3)),'IMPER-COMP'!B:J,9,FALSE),""))))))))))))))))</f>
        <v>272.06</v>
      </c>
      <c r="H140" s="349">
        <f t="shared" ref="H140" si="57">ROUND(F140*G140,2)</f>
        <v>1904.42</v>
      </c>
      <c r="I140" s="389">
        <f t="shared" si="44"/>
        <v>1.1048872028996241E-3</v>
      </c>
      <c r="J140" s="323"/>
    </row>
    <row r="141" spans="1:10">
      <c r="A141" s="388" t="s">
        <v>34325</v>
      </c>
      <c r="B141" s="347" t="s">
        <v>4001</v>
      </c>
      <c r="C141" s="347">
        <f>'LABOR-SERVIÇOS'!A1167</f>
        <v>180304</v>
      </c>
      <c r="D141" s="569" t="str">
        <f>IF(B141="IOPES",VLOOKUP(C141,'LABOR-SERVIÇOS'!A:H,5,FALSE),IF(B141="SINAPI",VLOOKUP(C141,'SINAPI-SERVIÇOS'!A:D,2,FALSE),IF(LEFT(C141,3)="ARQ",VLOOKUP(VALUE(RIGHT(C141,3)),'ARQ-COMP'!B:J,4,FALSE),IF(LEFT(C141,3)="SCI",VLOOKUP(VALUE(RIGHT(C141,3)),'GAS-COMP'!#REF!,4,FALSE),IF(LEFT(C141,3)="SCE",VLOOKUP(VALUE(RIGHT(C141,3)),'SCE-COMP'!B:J,4,FALSE),IF(LEFT(C141,3)="EST",VLOOKUP(VALUE(RIGHT(C141,3)),'EST-COMP'!B:J,4,FALSE),IF(LEFT(C141,3)="HID",VLOOKUP(VALUE(RIGHT(C141,3)),'HID-COMP'!B:J,4,FALSE),IF(LEFT(C141,3)="INC",VLOOKUP(VALUE(RIGHT(C141,3)),'INC-COMP'!B:J,4,FALSE),IF(LEFT(C141,3)="ELE",VLOOKUP(VALUE(RIGHT(C141,3)),#REF!,4,FALSE),IF(LEFT(C141,3)="CAB",VLOOKUP(VALUE(RIGHT(C141,3)),#REF!,4,FALSE),IF(LEFT(C141,3)="SEG",VLOOKUP(VALUE(RIGHT(C141,3)),'SEG-COMP'!B:J,4,FALSE),IF(LEFT(C141,3)="CLI",VLOOKUP(VALUE(RIGHT(C141,3)),'CLI-COMP'!B:J,4,FALSE),IF(LEFT(C141,4)="IMPL",VLOOKUP(VALUE(RIGHT(C141,3)),'IMPL-COMP'!B:J,4,FALSE),IF(LEFT(C141,4)="SPDA",VLOOKUP(VALUE(RIGHT(C141,3)),'SPDA-COMP'!B:J,4,FALSE),IF(LEFT(C141,4)="SDAI",VLOOKUP(VALUE(RIGHT(C141,3)),'ADM-COMP'!B:J,4,FALSE),IF(LEFT(C141,5)="IMPER",VLOOKUP(VALUE(RIGHT(C141,3)),'IMPER-COMP'!B:J,4,FALSE),""))))))))))))))))</f>
        <v>BOMBA CENTRIFUGA TRIFÁSICA 2CV</v>
      </c>
      <c r="E141" s="348" t="str">
        <f>IF(B141="IOPES",VLOOKUP(C141,'LABOR-SERVIÇOS'!A:H,6,FALSE),IF(B141="SINAPI",VLOOKUP(C141,'SINAPI-SERVIÇOS'!A:D,3,FALSE),IF(LEFT(C141,3)="ARQ",VLOOKUP(VALUE(RIGHT(C141,3)),'ARQ-COMP'!B:J,5,FALSE),IF(LEFT(C141,3)="SCI",VLOOKUP(VALUE(RIGHT(C141,3)),'GAS-COMP'!#REF!,5,FALSE),IF(LEFT(C141,3)="SCE",VLOOKUP(VALUE(RIGHT(C141,3)),'SCE-COMP'!B:J,5,FALSE),IF(LEFT(C141,3)="EST",VLOOKUP(VALUE(RIGHT(C141,3)),'EST-COMP'!B:J,5,FALSE),IF(LEFT(C141,3)="HID",VLOOKUP(VALUE(RIGHT(C141,3)),'HID-COMP'!B:J,5,FALSE),IF(LEFT(C141,3)="INC",VLOOKUP(VALUE(RIGHT(C141,3)),'INC-COMP'!B:J,5,FALSE),IF(LEFT(C141,3)="ELE",VLOOKUP(VALUE(RIGHT(C141,3)),#REF!,5,FALSE),IF(LEFT(C141,3)="CAB",VLOOKUP(VALUE(RIGHT(C141,3)),#REF!,5,FALSE),IF(LEFT(C141,3)="SEG",VLOOKUP(VALUE(RIGHT(C141,3)),'SEG-COMP'!B:J,5,FALSE),IF(LEFT(C141,3)="CLI",VLOOKUP(VALUE(RIGHT(C141,3)),'CLI-COMP'!B:J,5,FALSE),IF(LEFT(C141,4)="IMPL",VLOOKUP(VALUE(RIGHT(C141,3)),'IMPL-COMP'!B:J,5,FALSE),IF(LEFT(C141,4)="SPDA",VLOOKUP(VALUE(RIGHT(C141,3)),'SPDA-COMP'!B:J,5,FALSE),IF(LEFT(C141,4)="SDAI",VLOOKUP(VALUE(RIGHT(C141,3)),'ADM-COMP'!B:J,5,FALSE),IF(LEFT(C141,5)="IMPER",VLOOKUP(VALUE(RIGHT(C141,3)),'IMPER-COMP'!B:J,5,FALSE),""))))))))))))))))</f>
        <v>UND</v>
      </c>
      <c r="F141" s="634">
        <f>ROUND(VLOOKUP(A141,'MEM-LEVANT'!A:I,9,FALSE),2)</f>
        <v>2</v>
      </c>
      <c r="G141" s="349">
        <f>IF(B141="IOPES",VLOOKUP(C141,'LABOR-SERVIÇOS'!A:H,7,FALSE),IF(B141="SINAPI",VLOOKUP(C141,'SINAPI-SERVIÇOS'!A:H,8,FALSE),IF(LEFT(C141,3)="ARQ",VLOOKUP(VALUE(RIGHT(C141,3)),'ARQ-COMP'!B:J,9,FALSE),IF(LEFT(C141,3)="SCI",VLOOKUP(VALUE(RIGHT(C141,3)),'GAS-COMP'!#REF!,9,FALSE),IF(LEFT(C141,3)="SCE",VLOOKUP(VALUE(RIGHT(C141,3)),'SCE-COMP'!B:J,9,FALSE),IF(LEFT(C141,3)="EST",VLOOKUP(VALUE(RIGHT(C141,3)),'EST-COMP'!B:J,9,FALSE),IF(LEFT(C141,3)="HID",VLOOKUP(VALUE(RIGHT(C141,3)),'HID-COMP'!B:J,9,FALSE),IF(LEFT(C141,3)="INC",VLOOKUP(VALUE(RIGHT(C141,3)),'INC-COMP'!B:J,9,FALSE),IF(LEFT(C141,3)="ELE",VLOOKUP(VALUE(RIGHT(C141,3)),#REF!,9,FALSE),IF(LEFT(C141,3)="CAB",VLOOKUP(VALUE(RIGHT(C141,3)),#REF!,9,FALSE),IF(LEFT(C141,3)="SEG",VLOOKUP(VALUE(RIGHT(C141,3)),'SEG-COMP'!B:J,9,FALSE),IF(LEFT(C141,3)="CLI",VLOOKUP(VALUE(RIGHT(C141,3)),'CLI-COMP'!B:J,9,FALSE),IF(LEFT(C141,4)="IMPL",VLOOKUP(VALUE(RIGHT(C141,3)),'IMPL-COMP'!B:J,9,FALSE),IF(LEFT(C141,4)="SPDA",VLOOKUP(VALUE(RIGHT(C141,3)),'SPDA-COMP'!B:J,9,FALSE),IF(LEFT(C141,4)="SDAI",VLOOKUP(VALUE(RIGHT(C141,3)),'ADM-COMP'!B:J,9,FALSE),IF(LEFT(C141,5)="IMPER",VLOOKUP(VALUE(RIGHT(C141,3)),'IMPER-COMP'!B:J,9,FALSE),""))))))))))))))))</f>
        <v>2644.13</v>
      </c>
      <c r="H141" s="349">
        <f t="shared" ref="H141" si="58">ROUND(F141*G141,2)</f>
        <v>5288.26</v>
      </c>
      <c r="I141" s="389">
        <f t="shared" si="44"/>
        <v>3.0680893918389671E-3</v>
      </c>
      <c r="J141" s="323"/>
    </row>
    <row r="142" spans="1:10" s="353" customFormat="1">
      <c r="A142" s="605"/>
      <c r="B142" s="601"/>
      <c r="C142" s="601"/>
      <c r="D142" s="606" t="s">
        <v>26262</v>
      </c>
      <c r="E142" s="607"/>
      <c r="F142" s="635"/>
      <c r="G142" s="608"/>
      <c r="H142" s="609">
        <f>SUM(H127:H141)</f>
        <v>52762.280000000006</v>
      </c>
      <c r="I142" s="610">
        <f t="shared" si="44"/>
        <v>3.0611087873371832E-2</v>
      </c>
      <c r="J142" s="323"/>
    </row>
    <row r="143" spans="1:10">
      <c r="A143" s="645"/>
      <c r="B143" s="613"/>
      <c r="C143" s="646"/>
      <c r="D143" s="647"/>
      <c r="E143" s="347"/>
      <c r="F143" s="648"/>
      <c r="G143" s="649"/>
      <c r="H143" s="650"/>
      <c r="I143" s="392"/>
      <c r="J143" s="323"/>
    </row>
    <row r="144" spans="1:10" s="232" customFormat="1">
      <c r="A144" s="593" t="s">
        <v>26561</v>
      </c>
      <c r="B144" s="594"/>
      <c r="C144" s="595"/>
      <c r="D144" s="596" t="s">
        <v>26563</v>
      </c>
      <c r="E144" s="597"/>
      <c r="F144" s="632"/>
      <c r="G144" s="598"/>
      <c r="H144" s="599"/>
      <c r="I144" s="600"/>
      <c r="J144" s="323"/>
    </row>
    <row r="145" spans="1:10" ht="63.75">
      <c r="A145" s="388" t="s">
        <v>26562</v>
      </c>
      <c r="B145" s="347" t="s">
        <v>4001</v>
      </c>
      <c r="C145" s="347">
        <f>'LABOR-SERVIÇOS'!A547</f>
        <v>150315</v>
      </c>
      <c r="D145" s="569" t="str">
        <f>IF(B145="IOPES",VLOOKUP(C145,'LABOR-SERVIÇOS'!A:H,5,FALSE),IF(B145="SINAPI",VLOOKUP(C145,'SINAPI-SERVIÇOS'!A:D,2,FALSE),IF(LEFT(C145,3)="ARQ",VLOOKUP(VALUE(RIGHT(C145,3)),'ARQ-COMP'!B:J,4,FALSE),IF(LEFT(C145,3)="SCI",VLOOKUP(VALUE(RIGHT(C145,3)),'GAS-COMP'!#REF!,4,FALSE),IF(LEFT(C145,3)="SCE",VLOOKUP(VALUE(RIGHT(C145,3)),'SCE-COMP'!B:J,4,FALSE),IF(LEFT(C145,3)="EST",VLOOKUP(VALUE(RIGHT(C145,3)),'EST-COMP'!B:J,4,FALSE),IF(LEFT(C145,3)="HID",VLOOKUP(VALUE(RIGHT(C145,3)),'HID-COMP'!B:J,4,FALSE),IF(LEFT(C145,3)="INC",VLOOKUP(VALUE(RIGHT(C145,3)),'INC-COMP'!B:J,4,FALSE),IF(LEFT(C145,3)="ELE",VLOOKUP(VALUE(RIGHT(C145,3)),#REF!,4,FALSE),IF(LEFT(C145,3)="CAB",VLOOKUP(VALUE(RIGHT(C145,3)),#REF!,4,FALSE),IF(LEFT(C145,3)="SEG",VLOOKUP(VALUE(RIGHT(C145,3)),'SEG-COMP'!B:J,4,FALSE),IF(LEFT(C145,3)="CLI",VLOOKUP(VALUE(RIGHT(C145,3)),'CLI-COMP'!B:J,4,FALSE),IF(LEFT(C145,4)="IMPL",VLOOKUP(VALUE(RIGHT(C145,3)),'IMPL-COMP'!B:J,4,FALSE),IF(LEFT(C145,4)="SPDA",VLOOKUP(VALUE(RIGHT(C145,3)),'SPDA-COMP'!B:J,4,FALSE),IF(LEFT(C145,4)="SDAI",VLOOKUP(VALUE(RIGHT(C145,3)),'ADM-COMP'!B:J,4,FALSE),IF(LEFT(C145,5)="IMPER",VLOOKUP(VALUE(RIGHT(C145,3)),'IMPER-COMP'!B:J,4,FALSE),""))))))))))))))))</f>
        <v>QUADRO DISTRIB. ENERGIA, EMBUTIDO OU SEMI EMBUTIDO, CAPAC. P/ 34 DISJ. DIN, C/BARRAM TRIF. 150A BARRA. NEUTRO E TERRA, FAB. EM CHAPA DE AÇO 12 USG COM PORTA, ESPELHO, TRINCO COM FECHAD CH YALE, REF. QDETG II-34DIN-CEMAR OU EQUIV.</v>
      </c>
      <c r="E145" s="348" t="str">
        <f>IF(B145="IOPES",VLOOKUP(C145,'LABOR-SERVIÇOS'!A:H,6,FALSE),IF(B145="SINAPI",VLOOKUP(C145,'SINAPI-SERVIÇOS'!A:D,3,FALSE),IF(LEFT(C145,3)="ARQ",VLOOKUP(VALUE(RIGHT(C145,3)),'ARQ-COMP'!B:J,5,FALSE),IF(LEFT(C145,3)="SCI",VLOOKUP(VALUE(RIGHT(C145,3)),'GAS-COMP'!#REF!,5,FALSE),IF(LEFT(C145,3)="SCE",VLOOKUP(VALUE(RIGHT(C145,3)),'SCE-COMP'!B:J,5,FALSE),IF(LEFT(C145,3)="EST",VLOOKUP(VALUE(RIGHT(C145,3)),'EST-COMP'!B:J,5,FALSE),IF(LEFT(C145,3)="HID",VLOOKUP(VALUE(RIGHT(C145,3)),'HID-COMP'!B:J,5,FALSE),IF(LEFT(C145,3)="INC",VLOOKUP(VALUE(RIGHT(C145,3)),'INC-COMP'!B:J,5,FALSE),IF(LEFT(C145,3)="ELE",VLOOKUP(VALUE(RIGHT(C145,3)),#REF!,5,FALSE),IF(LEFT(C145,3)="CAB",VLOOKUP(VALUE(RIGHT(C145,3)),#REF!,5,FALSE),IF(LEFT(C145,3)="SEG",VLOOKUP(VALUE(RIGHT(C145,3)),'SEG-COMP'!B:J,5,FALSE),IF(LEFT(C145,3)="CLI",VLOOKUP(VALUE(RIGHT(C145,3)),'CLI-COMP'!B:J,5,FALSE),IF(LEFT(C145,4)="IMPL",VLOOKUP(VALUE(RIGHT(C145,3)),'IMPL-COMP'!B:J,5,FALSE),IF(LEFT(C145,4)="SPDA",VLOOKUP(VALUE(RIGHT(C145,3)),'SPDA-COMP'!B:J,5,FALSE),IF(LEFT(C145,4)="SDAI",VLOOKUP(VALUE(RIGHT(C145,3)),'ADM-COMP'!B:J,5,FALSE),IF(LEFT(C145,5)="IMPER",VLOOKUP(VALUE(RIGHT(C145,3)),'IMPER-COMP'!B:J,5,FALSE),""))))))))))))))))</f>
        <v>UND</v>
      </c>
      <c r="F145" s="634">
        <f>ROUND(VLOOKUP(A145,'MEM-LEVANT'!A:I,9,FALSE),2)</f>
        <v>10</v>
      </c>
      <c r="G145" s="349">
        <f>IF(B145="IOPES",VLOOKUP(C145,'LABOR-SERVIÇOS'!A:H,7,FALSE),IF(B145="SINAPI",VLOOKUP(C145,'SINAPI-SERVIÇOS'!A:H,8,FALSE),IF(LEFT(C145,3)="ARQ",VLOOKUP(VALUE(RIGHT(C145,3)),'ARQ-COMP'!B:J,9,FALSE),IF(LEFT(C145,3)="SCI",VLOOKUP(VALUE(RIGHT(C145,3)),'GAS-COMP'!#REF!,9,FALSE),IF(LEFT(C145,3)="SCE",VLOOKUP(VALUE(RIGHT(C145,3)),'SCE-COMP'!B:J,9,FALSE),IF(LEFT(C145,3)="EST",VLOOKUP(VALUE(RIGHT(C145,3)),'EST-COMP'!B:J,9,FALSE),IF(LEFT(C145,3)="HID",VLOOKUP(VALUE(RIGHT(C145,3)),'HID-COMP'!B:J,9,FALSE),IF(LEFT(C145,3)="INC",VLOOKUP(VALUE(RIGHT(C145,3)),'INC-COMP'!B:J,9,FALSE),IF(LEFT(C145,3)="ELE",VLOOKUP(VALUE(RIGHT(C145,3)),#REF!,9,FALSE),IF(LEFT(C145,3)="CAB",VLOOKUP(VALUE(RIGHT(C145,3)),#REF!,9,FALSE),IF(LEFT(C145,3)="SEG",VLOOKUP(VALUE(RIGHT(C145,3)),'SEG-COMP'!B:J,9,FALSE),IF(LEFT(C145,3)="CLI",VLOOKUP(VALUE(RIGHT(C145,3)),'CLI-COMP'!B:J,9,FALSE),IF(LEFT(C145,4)="IMPL",VLOOKUP(VALUE(RIGHT(C145,3)),'IMPL-COMP'!B:J,9,FALSE),IF(LEFT(C145,4)="SPDA",VLOOKUP(VALUE(RIGHT(C145,3)),'SPDA-COMP'!B:J,9,FALSE),IF(LEFT(C145,4)="SDAI",VLOOKUP(VALUE(RIGHT(C145,3)),'ADM-COMP'!B:J,9,FALSE),IF(LEFT(C145,5)="IMPER",VLOOKUP(VALUE(RIGHT(C145,3)),'IMPER-COMP'!B:J,9,FALSE),""))))))))))))))))</f>
        <v>1279.83</v>
      </c>
      <c r="H145" s="349">
        <f t="shared" ref="H145" si="59">ROUND(F145*G145,2)</f>
        <v>12798.3</v>
      </c>
      <c r="I145" s="389">
        <f t="shared" ref="I145:I164" si="60">H145/$H$208</f>
        <v>7.425188713030874E-3</v>
      </c>
      <c r="J145" s="323"/>
    </row>
    <row r="146" spans="1:10" ht="63.75">
      <c r="A146" s="388" t="s">
        <v>34337</v>
      </c>
      <c r="B146" s="347" t="s">
        <v>4001</v>
      </c>
      <c r="C146" s="347">
        <f>'LABOR-SERVIÇOS'!A618</f>
        <v>151003</v>
      </c>
      <c r="D146" s="569" t="str">
        <f>IF(B146="IOPES",VLOOKUP(C146,'LABOR-SERVIÇOS'!A:H,5,FALSE),IF(B146="SINAPI",VLOOKUP(C146,'SINAPI-SERVIÇOS'!A:D,2,FALSE),IF(LEFT(C146,3)="ARQ",VLOOKUP(VALUE(RIGHT(C146,3)),'ARQ-COMP'!B:J,4,FALSE),IF(LEFT(C146,3)="SCI",VLOOKUP(VALUE(RIGHT(C146,3)),'GAS-COMP'!#REF!,4,FALSE),IF(LEFT(C146,3)="SCE",VLOOKUP(VALUE(RIGHT(C146,3)),'SCE-COMP'!B:J,4,FALSE),IF(LEFT(C146,3)="EST",VLOOKUP(VALUE(RIGHT(C146,3)),'EST-COMP'!B:J,4,FALSE),IF(LEFT(C146,3)="HID",VLOOKUP(VALUE(RIGHT(C146,3)),'HID-COMP'!B:J,4,FALSE),IF(LEFT(C146,3)="INC",VLOOKUP(VALUE(RIGHT(C146,3)),'INC-COMP'!B:J,4,FALSE),IF(LEFT(C146,3)="ELE",VLOOKUP(VALUE(RIGHT(C146,3)),#REF!,4,FALSE),IF(LEFT(C146,3)="CAB",VLOOKUP(VALUE(RIGHT(C146,3)),#REF!,4,FALSE),IF(LEFT(C146,3)="SEG",VLOOKUP(VALUE(RIGHT(C146,3)),'SEG-COMP'!B:J,4,FALSE),IF(LEFT(C146,3)="CLI",VLOOKUP(VALUE(RIGHT(C146,3)),'CLI-COMP'!B:J,4,FALSE),IF(LEFT(C146,4)="IMPL",VLOOKUP(VALUE(RIGHT(C146,3)),'IMPL-COMP'!B:J,4,FALSE),IF(LEFT(C146,4)="SPDA",VLOOKUP(VALUE(RIGHT(C146,3)),'SPDA-COMP'!B:J,4,FALSE),IF(LEFT(C146,4)="SDAI",VLOOKUP(VALUE(RIGHT(C146,3)),'ADM-COMP'!B:J,4,FALSE),IF(LEFT(C146,5)="IMPER",VLOOKUP(VALUE(RIGHT(C146,3)),'IMPER-COMP'!B:J,4,FALSE),""))))))))))))))))</f>
        <v>CAIXA DE PASSAGEM DE ALVENARIA DE BLOCOS CERÂMICOS 10 FUROS 10X20X20CM, DIMENSÃO DE 30X30X30CM, COM REVESTIMENTO INTERNO EM CHAPISCO E REBOCO, TAMPA DE CONCRETO ESP. 5CM E LASTRO DE BRITA 5CM</v>
      </c>
      <c r="E146" s="348" t="str">
        <f>IF(B146="IOPES",VLOOKUP(C146,'LABOR-SERVIÇOS'!A:H,6,FALSE),IF(B146="SINAPI",VLOOKUP(C146,'SINAPI-SERVIÇOS'!A:D,3,FALSE),IF(LEFT(C146,3)="ARQ",VLOOKUP(VALUE(RIGHT(C146,3)),'ARQ-COMP'!B:J,5,FALSE),IF(LEFT(C146,3)="SCI",VLOOKUP(VALUE(RIGHT(C146,3)),'GAS-COMP'!#REF!,5,FALSE),IF(LEFT(C146,3)="SCE",VLOOKUP(VALUE(RIGHT(C146,3)),'SCE-COMP'!B:J,5,FALSE),IF(LEFT(C146,3)="EST",VLOOKUP(VALUE(RIGHT(C146,3)),'EST-COMP'!B:J,5,FALSE),IF(LEFT(C146,3)="HID",VLOOKUP(VALUE(RIGHT(C146,3)),'HID-COMP'!B:J,5,FALSE),IF(LEFT(C146,3)="INC",VLOOKUP(VALUE(RIGHT(C146,3)),'INC-COMP'!B:J,5,FALSE),IF(LEFT(C146,3)="ELE",VLOOKUP(VALUE(RIGHT(C146,3)),#REF!,5,FALSE),IF(LEFT(C146,3)="CAB",VLOOKUP(VALUE(RIGHT(C146,3)),#REF!,5,FALSE),IF(LEFT(C146,3)="SEG",VLOOKUP(VALUE(RIGHT(C146,3)),'SEG-COMP'!B:J,5,FALSE),IF(LEFT(C146,3)="CLI",VLOOKUP(VALUE(RIGHT(C146,3)),'CLI-COMP'!B:J,5,FALSE),IF(LEFT(C146,4)="IMPL",VLOOKUP(VALUE(RIGHT(C146,3)),'IMPL-COMP'!B:J,5,FALSE),IF(LEFT(C146,4)="SPDA",VLOOKUP(VALUE(RIGHT(C146,3)),'SPDA-COMP'!B:J,5,FALSE),IF(LEFT(C146,4)="SDAI",VLOOKUP(VALUE(RIGHT(C146,3)),'ADM-COMP'!B:J,5,FALSE),IF(LEFT(C146,5)="IMPER",VLOOKUP(VALUE(RIGHT(C146,3)),'IMPER-COMP'!B:J,5,FALSE),""))))))))))))))))</f>
        <v>UND</v>
      </c>
      <c r="F146" s="634">
        <f>ROUND(VLOOKUP(A146,'MEM-LEVANT'!A:I,9,FALSE),2)</f>
        <v>10</v>
      </c>
      <c r="G146" s="349">
        <f>IF(B146="IOPES",VLOOKUP(C146,'LABOR-SERVIÇOS'!A:H,7,FALSE),IF(B146="SINAPI",VLOOKUP(C146,'SINAPI-SERVIÇOS'!A:H,8,FALSE),IF(LEFT(C146,3)="ARQ",VLOOKUP(VALUE(RIGHT(C146,3)),'ARQ-COMP'!B:J,9,FALSE),IF(LEFT(C146,3)="SCI",VLOOKUP(VALUE(RIGHT(C146,3)),'GAS-COMP'!#REF!,9,FALSE),IF(LEFT(C146,3)="SCE",VLOOKUP(VALUE(RIGHT(C146,3)),'SCE-COMP'!B:J,9,FALSE),IF(LEFT(C146,3)="EST",VLOOKUP(VALUE(RIGHT(C146,3)),'EST-COMP'!B:J,9,FALSE),IF(LEFT(C146,3)="HID",VLOOKUP(VALUE(RIGHT(C146,3)),'HID-COMP'!B:J,9,FALSE),IF(LEFT(C146,3)="INC",VLOOKUP(VALUE(RIGHT(C146,3)),'INC-COMP'!B:J,9,FALSE),IF(LEFT(C146,3)="ELE",VLOOKUP(VALUE(RIGHT(C146,3)),#REF!,9,FALSE),IF(LEFT(C146,3)="CAB",VLOOKUP(VALUE(RIGHT(C146,3)),#REF!,9,FALSE),IF(LEFT(C146,3)="SEG",VLOOKUP(VALUE(RIGHT(C146,3)),'SEG-COMP'!B:J,9,FALSE),IF(LEFT(C146,3)="CLI",VLOOKUP(VALUE(RIGHT(C146,3)),'CLI-COMP'!B:J,9,FALSE),IF(LEFT(C146,4)="IMPL",VLOOKUP(VALUE(RIGHT(C146,3)),'IMPL-COMP'!B:J,9,FALSE),IF(LEFT(C146,4)="SPDA",VLOOKUP(VALUE(RIGHT(C146,3)),'SPDA-COMP'!B:J,9,FALSE),IF(LEFT(C146,4)="SDAI",VLOOKUP(VALUE(RIGHT(C146,3)),'ADM-COMP'!B:J,9,FALSE),IF(LEFT(C146,5)="IMPER",VLOOKUP(VALUE(RIGHT(C146,3)),'IMPER-COMP'!B:J,9,FALSE),""))))))))))))))))</f>
        <v>178.58</v>
      </c>
      <c r="H146" s="349">
        <f t="shared" ref="H146" si="61">ROUND(F146*G146,2)</f>
        <v>1785.8</v>
      </c>
      <c r="I146" s="389">
        <f t="shared" si="60"/>
        <v>1.0360674467492195E-3</v>
      </c>
      <c r="J146" s="323"/>
    </row>
    <row r="147" spans="1:10" ht="25.5">
      <c r="A147" s="388" t="s">
        <v>34338</v>
      </c>
      <c r="B147" s="347" t="s">
        <v>4001</v>
      </c>
      <c r="C147" s="347">
        <f>'LABOR-SERVIÇOS'!A628</f>
        <v>151130</v>
      </c>
      <c r="D147" s="569" t="str">
        <f>IF(B147="IOPES",VLOOKUP(C147,'LABOR-SERVIÇOS'!A:H,5,FALSE),IF(B147="SINAPI",VLOOKUP(C147,'SINAPI-SERVIÇOS'!A:D,2,FALSE),IF(LEFT(C147,3)="ARQ",VLOOKUP(VALUE(RIGHT(C147,3)),'ARQ-COMP'!B:J,4,FALSE),IF(LEFT(C147,3)="SCI",VLOOKUP(VALUE(RIGHT(C147,3)),'GAS-COMP'!#REF!,4,FALSE),IF(LEFT(C147,3)="SCE",VLOOKUP(VALUE(RIGHT(C147,3)),'SCE-COMP'!B:J,4,FALSE),IF(LEFT(C147,3)="EST",VLOOKUP(VALUE(RIGHT(C147,3)),'EST-COMP'!B:J,4,FALSE),IF(LEFT(C147,3)="HID",VLOOKUP(VALUE(RIGHT(C147,3)),'HID-COMP'!B:J,4,FALSE),IF(LEFT(C147,3)="INC",VLOOKUP(VALUE(RIGHT(C147,3)),'INC-COMP'!B:J,4,FALSE),IF(LEFT(C147,3)="ELE",VLOOKUP(VALUE(RIGHT(C147,3)),#REF!,4,FALSE),IF(LEFT(C147,3)="CAB",VLOOKUP(VALUE(RIGHT(C147,3)),#REF!,4,FALSE),IF(LEFT(C147,3)="SEG",VLOOKUP(VALUE(RIGHT(C147,3)),'SEG-COMP'!B:J,4,FALSE),IF(LEFT(C147,3)="CLI",VLOOKUP(VALUE(RIGHT(C147,3)),'CLI-COMP'!B:J,4,FALSE),IF(LEFT(C147,4)="IMPL",VLOOKUP(VALUE(RIGHT(C147,3)),'IMPL-COMP'!B:J,4,FALSE),IF(LEFT(C147,4)="SPDA",VLOOKUP(VALUE(RIGHT(C147,3)),'SPDA-COMP'!B:J,4,FALSE),IF(LEFT(C147,4)="SDAI",VLOOKUP(VALUE(RIGHT(C147,3)),'ADM-COMP'!B:J,4,FALSE),IF(LEFT(C147,5)="IMPER",VLOOKUP(VALUE(RIGHT(C147,3)),'IMPER-COMP'!B:J,4,FALSE),""))))))))))))))))</f>
        <v>ELETRODUTO DE PVC RÍGIDO ROSCÁVEL, DIÂM. 2" (60MM), INCLUSIVE CONEXÕES</v>
      </c>
      <c r="E147" s="348" t="str">
        <f>IF(B147="IOPES",VLOOKUP(C147,'LABOR-SERVIÇOS'!A:H,6,FALSE),IF(B147="SINAPI",VLOOKUP(C147,'SINAPI-SERVIÇOS'!A:D,3,FALSE),IF(LEFT(C147,3)="ARQ",VLOOKUP(VALUE(RIGHT(C147,3)),'ARQ-COMP'!B:J,5,FALSE),IF(LEFT(C147,3)="SCI",VLOOKUP(VALUE(RIGHT(C147,3)),'GAS-COMP'!#REF!,5,FALSE),IF(LEFT(C147,3)="SCE",VLOOKUP(VALUE(RIGHT(C147,3)),'SCE-COMP'!B:J,5,FALSE),IF(LEFT(C147,3)="EST",VLOOKUP(VALUE(RIGHT(C147,3)),'EST-COMP'!B:J,5,FALSE),IF(LEFT(C147,3)="HID",VLOOKUP(VALUE(RIGHT(C147,3)),'HID-COMP'!B:J,5,FALSE),IF(LEFT(C147,3)="INC",VLOOKUP(VALUE(RIGHT(C147,3)),'INC-COMP'!B:J,5,FALSE),IF(LEFT(C147,3)="ELE",VLOOKUP(VALUE(RIGHT(C147,3)),#REF!,5,FALSE),IF(LEFT(C147,3)="CAB",VLOOKUP(VALUE(RIGHT(C147,3)),#REF!,5,FALSE),IF(LEFT(C147,3)="SEG",VLOOKUP(VALUE(RIGHT(C147,3)),'SEG-COMP'!B:J,5,FALSE),IF(LEFT(C147,3)="CLI",VLOOKUP(VALUE(RIGHT(C147,3)),'CLI-COMP'!B:J,5,FALSE),IF(LEFT(C147,4)="IMPL",VLOOKUP(VALUE(RIGHT(C147,3)),'IMPL-COMP'!B:J,5,FALSE),IF(LEFT(C147,4)="SPDA",VLOOKUP(VALUE(RIGHT(C147,3)),'SPDA-COMP'!B:J,5,FALSE),IF(LEFT(C147,4)="SDAI",VLOOKUP(VALUE(RIGHT(C147,3)),'ADM-COMP'!B:J,5,FALSE),IF(LEFT(C147,5)="IMPER",VLOOKUP(VALUE(RIGHT(C147,3)),'IMPER-COMP'!B:J,5,FALSE),""))))))))))))))))</f>
        <v>M</v>
      </c>
      <c r="F147" s="634">
        <f>ROUND(VLOOKUP(A147,'MEM-LEVANT'!A:I,9,FALSE),2)</f>
        <v>60</v>
      </c>
      <c r="G147" s="349">
        <f>IF(B147="IOPES",VLOOKUP(C147,'LABOR-SERVIÇOS'!A:H,7,FALSE),IF(B147="SINAPI",VLOOKUP(C147,'SINAPI-SERVIÇOS'!A:H,8,FALSE),IF(LEFT(C147,3)="ARQ",VLOOKUP(VALUE(RIGHT(C147,3)),'ARQ-COMP'!B:J,9,FALSE),IF(LEFT(C147,3)="SCI",VLOOKUP(VALUE(RIGHT(C147,3)),'GAS-COMP'!#REF!,9,FALSE),IF(LEFT(C147,3)="SCE",VLOOKUP(VALUE(RIGHT(C147,3)),'SCE-COMP'!B:J,9,FALSE),IF(LEFT(C147,3)="EST",VLOOKUP(VALUE(RIGHT(C147,3)),'EST-COMP'!B:J,9,FALSE),IF(LEFT(C147,3)="HID",VLOOKUP(VALUE(RIGHT(C147,3)),'HID-COMP'!B:J,9,FALSE),IF(LEFT(C147,3)="INC",VLOOKUP(VALUE(RIGHT(C147,3)),'INC-COMP'!B:J,9,FALSE),IF(LEFT(C147,3)="ELE",VLOOKUP(VALUE(RIGHT(C147,3)),#REF!,9,FALSE),IF(LEFT(C147,3)="CAB",VLOOKUP(VALUE(RIGHT(C147,3)),#REF!,9,FALSE),IF(LEFT(C147,3)="SEG",VLOOKUP(VALUE(RIGHT(C147,3)),'SEG-COMP'!B:J,9,FALSE),IF(LEFT(C147,3)="CLI",VLOOKUP(VALUE(RIGHT(C147,3)),'CLI-COMP'!B:J,9,FALSE),IF(LEFT(C147,4)="IMPL",VLOOKUP(VALUE(RIGHT(C147,3)),'IMPL-COMP'!B:J,9,FALSE),IF(LEFT(C147,4)="SPDA",VLOOKUP(VALUE(RIGHT(C147,3)),'SPDA-COMP'!B:J,9,FALSE),IF(LEFT(C147,4)="SDAI",VLOOKUP(VALUE(RIGHT(C147,3)),'ADM-COMP'!B:J,9,FALSE),IF(LEFT(C147,5)="IMPER",VLOOKUP(VALUE(RIGHT(C147,3)),'IMPER-COMP'!B:J,9,FALSE),""))))))))))))))))</f>
        <v>58.68</v>
      </c>
      <c r="H147" s="349">
        <f t="shared" ref="H147" si="62">ROUND(F147*G147,2)</f>
        <v>3520.8</v>
      </c>
      <c r="I147" s="389">
        <f t="shared" si="60"/>
        <v>2.0426622614596554E-3</v>
      </c>
      <c r="J147" s="323"/>
    </row>
    <row r="148" spans="1:10" ht="25.5">
      <c r="A148" s="388" t="s">
        <v>34339</v>
      </c>
      <c r="B148" s="347" t="s">
        <v>4001</v>
      </c>
      <c r="C148" s="347">
        <f>'LABOR-SERVIÇOS'!A631</f>
        <v>151133</v>
      </c>
      <c r="D148" s="569" t="str">
        <f>IF(B148="IOPES",VLOOKUP(C148,'LABOR-SERVIÇOS'!A:H,5,FALSE),IF(B148="SINAPI",VLOOKUP(C148,'SINAPI-SERVIÇOS'!A:D,2,FALSE),IF(LEFT(C148,3)="ARQ",VLOOKUP(VALUE(RIGHT(C148,3)),'ARQ-COMP'!B:J,4,FALSE),IF(LEFT(C148,3)="SCI",VLOOKUP(VALUE(RIGHT(C148,3)),'GAS-COMP'!#REF!,4,FALSE),IF(LEFT(C148,3)="SCE",VLOOKUP(VALUE(RIGHT(C148,3)),'SCE-COMP'!B:J,4,FALSE),IF(LEFT(C148,3)="EST",VLOOKUP(VALUE(RIGHT(C148,3)),'EST-COMP'!B:J,4,FALSE),IF(LEFT(C148,3)="HID",VLOOKUP(VALUE(RIGHT(C148,3)),'HID-COMP'!B:J,4,FALSE),IF(LEFT(C148,3)="INC",VLOOKUP(VALUE(RIGHT(C148,3)),'INC-COMP'!B:J,4,FALSE),IF(LEFT(C148,3)="ELE",VLOOKUP(VALUE(RIGHT(C148,3)),#REF!,4,FALSE),IF(LEFT(C148,3)="CAB",VLOOKUP(VALUE(RIGHT(C148,3)),#REF!,4,FALSE),IF(LEFT(C148,3)="SEG",VLOOKUP(VALUE(RIGHT(C148,3)),'SEG-COMP'!B:J,4,FALSE),IF(LEFT(C148,3)="CLI",VLOOKUP(VALUE(RIGHT(C148,3)),'CLI-COMP'!B:J,4,FALSE),IF(LEFT(C148,4)="IMPL",VLOOKUP(VALUE(RIGHT(C148,3)),'IMPL-COMP'!B:J,4,FALSE),IF(LEFT(C148,4)="SPDA",VLOOKUP(VALUE(RIGHT(C148,3)),'SPDA-COMP'!B:J,4,FALSE),IF(LEFT(C148,4)="SDAI",VLOOKUP(VALUE(RIGHT(C148,3)),'ADM-COMP'!B:J,4,FALSE),IF(LEFT(C148,5)="IMPER",VLOOKUP(VALUE(RIGHT(C148,3)),'IMPER-COMP'!B:J,4,FALSE),""))))))))))))))))</f>
        <v>ELETRODUTO FLEXÍVEL CORRUGADO 1", MARCA DE REFERÊNCIA TIGRE</v>
      </c>
      <c r="E148" s="348" t="str">
        <f>IF(B148="IOPES",VLOOKUP(C148,'LABOR-SERVIÇOS'!A:H,6,FALSE),IF(B148="SINAPI",VLOOKUP(C148,'SINAPI-SERVIÇOS'!A:D,3,FALSE),IF(LEFT(C148,3)="ARQ",VLOOKUP(VALUE(RIGHT(C148,3)),'ARQ-COMP'!B:J,5,FALSE),IF(LEFT(C148,3)="SCI",VLOOKUP(VALUE(RIGHT(C148,3)),'GAS-COMP'!#REF!,5,FALSE),IF(LEFT(C148,3)="SCE",VLOOKUP(VALUE(RIGHT(C148,3)),'SCE-COMP'!B:J,5,FALSE),IF(LEFT(C148,3)="EST",VLOOKUP(VALUE(RIGHT(C148,3)),'EST-COMP'!B:J,5,FALSE),IF(LEFT(C148,3)="HID",VLOOKUP(VALUE(RIGHT(C148,3)),'HID-COMP'!B:J,5,FALSE),IF(LEFT(C148,3)="INC",VLOOKUP(VALUE(RIGHT(C148,3)),'INC-COMP'!B:J,5,FALSE),IF(LEFT(C148,3)="ELE",VLOOKUP(VALUE(RIGHT(C148,3)),#REF!,5,FALSE),IF(LEFT(C148,3)="CAB",VLOOKUP(VALUE(RIGHT(C148,3)),#REF!,5,FALSE),IF(LEFT(C148,3)="SEG",VLOOKUP(VALUE(RIGHT(C148,3)),'SEG-COMP'!B:J,5,FALSE),IF(LEFT(C148,3)="CLI",VLOOKUP(VALUE(RIGHT(C148,3)),'CLI-COMP'!B:J,5,FALSE),IF(LEFT(C148,4)="IMPL",VLOOKUP(VALUE(RIGHT(C148,3)),'IMPL-COMP'!B:J,5,FALSE),IF(LEFT(C148,4)="SPDA",VLOOKUP(VALUE(RIGHT(C148,3)),'SPDA-COMP'!B:J,5,FALSE),IF(LEFT(C148,4)="SDAI",VLOOKUP(VALUE(RIGHT(C148,3)),'ADM-COMP'!B:J,5,FALSE),IF(LEFT(C148,5)="IMPER",VLOOKUP(VALUE(RIGHT(C148,3)),'IMPER-COMP'!B:J,5,FALSE),""))))))))))))))))</f>
        <v>M</v>
      </c>
      <c r="F148" s="634">
        <f>ROUND(VLOOKUP(A148,'MEM-LEVANT'!A:I,9,FALSE),2)</f>
        <v>260</v>
      </c>
      <c r="G148" s="349">
        <f>IF(B148="IOPES",VLOOKUP(C148,'LABOR-SERVIÇOS'!A:H,7,FALSE),IF(B148="SINAPI",VLOOKUP(C148,'SINAPI-SERVIÇOS'!A:H,8,FALSE),IF(LEFT(C148,3)="ARQ",VLOOKUP(VALUE(RIGHT(C148,3)),'ARQ-COMP'!B:J,9,FALSE),IF(LEFT(C148,3)="SCI",VLOOKUP(VALUE(RIGHT(C148,3)),'GAS-COMP'!#REF!,9,FALSE),IF(LEFT(C148,3)="SCE",VLOOKUP(VALUE(RIGHT(C148,3)),'SCE-COMP'!B:J,9,FALSE),IF(LEFT(C148,3)="EST",VLOOKUP(VALUE(RIGHT(C148,3)),'EST-COMP'!B:J,9,FALSE),IF(LEFT(C148,3)="HID",VLOOKUP(VALUE(RIGHT(C148,3)),'HID-COMP'!B:J,9,FALSE),IF(LEFT(C148,3)="INC",VLOOKUP(VALUE(RIGHT(C148,3)),'INC-COMP'!B:J,9,FALSE),IF(LEFT(C148,3)="ELE",VLOOKUP(VALUE(RIGHT(C148,3)),#REF!,9,FALSE),IF(LEFT(C148,3)="CAB",VLOOKUP(VALUE(RIGHT(C148,3)),#REF!,9,FALSE),IF(LEFT(C148,3)="SEG",VLOOKUP(VALUE(RIGHT(C148,3)),'SEG-COMP'!B:J,9,FALSE),IF(LEFT(C148,3)="CLI",VLOOKUP(VALUE(RIGHT(C148,3)),'CLI-COMP'!B:J,9,FALSE),IF(LEFT(C148,4)="IMPL",VLOOKUP(VALUE(RIGHT(C148,3)),'IMPL-COMP'!B:J,9,FALSE),IF(LEFT(C148,4)="SPDA",VLOOKUP(VALUE(RIGHT(C148,3)),'SPDA-COMP'!B:J,9,FALSE),IF(LEFT(C148,4)="SDAI",VLOOKUP(VALUE(RIGHT(C148,3)),'ADM-COMP'!B:J,9,FALSE),IF(LEFT(C148,5)="IMPER",VLOOKUP(VALUE(RIGHT(C148,3)),'IMPER-COMP'!B:J,9,FALSE),""))))))))))))))))</f>
        <v>13.03</v>
      </c>
      <c r="H148" s="349">
        <f t="shared" ref="H148" si="63">ROUND(F148*G148,2)</f>
        <v>3387.8</v>
      </c>
      <c r="I148" s="389">
        <f t="shared" si="60"/>
        <v>1.9654996618305555E-3</v>
      </c>
      <c r="J148" s="323"/>
    </row>
    <row r="149" spans="1:10" ht="38.25">
      <c r="A149" s="388" t="s">
        <v>34340</v>
      </c>
      <c r="B149" s="347" t="s">
        <v>4001</v>
      </c>
      <c r="C149" s="347">
        <f>'LABOR-SERVIÇOS'!A644</f>
        <v>151304</v>
      </c>
      <c r="D149" s="569" t="str">
        <f>IF(B149="IOPES",VLOOKUP(C149,'LABOR-SERVIÇOS'!A:H,5,FALSE),IF(B149="SINAPI",VLOOKUP(C149,'SINAPI-SERVIÇOS'!A:D,2,FALSE),IF(LEFT(C149,3)="ARQ",VLOOKUP(VALUE(RIGHT(C149,3)),'ARQ-COMP'!B:J,4,FALSE),IF(LEFT(C149,3)="SCI",VLOOKUP(VALUE(RIGHT(C149,3)),'GAS-COMP'!#REF!,4,FALSE),IF(LEFT(C149,3)="SCE",VLOOKUP(VALUE(RIGHT(C149,3)),'SCE-COMP'!B:J,4,FALSE),IF(LEFT(C149,3)="EST",VLOOKUP(VALUE(RIGHT(C149,3)),'EST-COMP'!B:J,4,FALSE),IF(LEFT(C149,3)="HID",VLOOKUP(VALUE(RIGHT(C149,3)),'HID-COMP'!B:J,4,FALSE),IF(LEFT(C149,3)="INC",VLOOKUP(VALUE(RIGHT(C149,3)),'INC-COMP'!B:J,4,FALSE),IF(LEFT(C149,3)="ELE",VLOOKUP(VALUE(RIGHT(C149,3)),#REF!,4,FALSE),IF(LEFT(C149,3)="CAB",VLOOKUP(VALUE(RIGHT(C149,3)),#REF!,4,FALSE),IF(LEFT(C149,3)="SEG",VLOOKUP(VALUE(RIGHT(C149,3)),'SEG-COMP'!B:J,4,FALSE),IF(LEFT(C149,3)="CLI",VLOOKUP(VALUE(RIGHT(C149,3)),'CLI-COMP'!B:J,4,FALSE),IF(LEFT(C149,4)="IMPL",VLOOKUP(VALUE(RIGHT(C149,3)),'IMPL-COMP'!B:J,4,FALSE),IF(LEFT(C149,4)="SPDA",VLOOKUP(VALUE(RIGHT(C149,3)),'SPDA-COMP'!B:J,4,FALSE),IF(LEFT(C149,4)="SDAI",VLOOKUP(VALUE(RIGHT(C149,3)),'ADM-COMP'!B:J,4,FALSE),IF(LEFT(C149,5)="IMPER",VLOOKUP(VALUE(RIGHT(C149,3)),'IMPER-COMP'!B:J,4,FALSE),""))))))))))))))))</f>
        <v>MINI-DISJUNTOR MONOPOLAR 32 A, CURVA C - 5KA 220/127VCA (NBR IEC 60947-2), REF. SIEMENS, GE, SCHNEIDER OU EQUIVALENTE</v>
      </c>
      <c r="E149" s="348" t="str">
        <f>IF(B149="IOPES",VLOOKUP(C149,'LABOR-SERVIÇOS'!A:H,6,FALSE),IF(B149="SINAPI",VLOOKUP(C149,'SINAPI-SERVIÇOS'!A:D,3,FALSE),IF(LEFT(C149,3)="ARQ",VLOOKUP(VALUE(RIGHT(C149,3)),'ARQ-COMP'!B:J,5,FALSE),IF(LEFT(C149,3)="SCI",VLOOKUP(VALUE(RIGHT(C149,3)),'GAS-COMP'!#REF!,5,FALSE),IF(LEFT(C149,3)="SCE",VLOOKUP(VALUE(RIGHT(C149,3)),'SCE-COMP'!B:J,5,FALSE),IF(LEFT(C149,3)="EST",VLOOKUP(VALUE(RIGHT(C149,3)),'EST-COMP'!B:J,5,FALSE),IF(LEFT(C149,3)="HID",VLOOKUP(VALUE(RIGHT(C149,3)),'HID-COMP'!B:J,5,FALSE),IF(LEFT(C149,3)="INC",VLOOKUP(VALUE(RIGHT(C149,3)),'INC-COMP'!B:J,5,FALSE),IF(LEFT(C149,3)="ELE",VLOOKUP(VALUE(RIGHT(C149,3)),#REF!,5,FALSE),IF(LEFT(C149,3)="CAB",VLOOKUP(VALUE(RIGHT(C149,3)),#REF!,5,FALSE),IF(LEFT(C149,3)="SEG",VLOOKUP(VALUE(RIGHT(C149,3)),'SEG-COMP'!B:J,5,FALSE),IF(LEFT(C149,3)="CLI",VLOOKUP(VALUE(RIGHT(C149,3)),'CLI-COMP'!B:J,5,FALSE),IF(LEFT(C149,4)="IMPL",VLOOKUP(VALUE(RIGHT(C149,3)),'IMPL-COMP'!B:J,5,FALSE),IF(LEFT(C149,4)="SPDA",VLOOKUP(VALUE(RIGHT(C149,3)),'SPDA-COMP'!B:J,5,FALSE),IF(LEFT(C149,4)="SDAI",VLOOKUP(VALUE(RIGHT(C149,3)),'ADM-COMP'!B:J,5,FALSE),IF(LEFT(C149,5)="IMPER",VLOOKUP(VALUE(RIGHT(C149,3)),'IMPER-COMP'!B:J,5,FALSE),""))))))))))))))))</f>
        <v>UND</v>
      </c>
      <c r="F149" s="634">
        <f>ROUND(VLOOKUP(A149,'MEM-LEVANT'!A:I,9,FALSE),2)</f>
        <v>15</v>
      </c>
      <c r="G149" s="349">
        <f>IF(B149="IOPES",VLOOKUP(C149,'LABOR-SERVIÇOS'!A:H,7,FALSE),IF(B149="SINAPI",VLOOKUP(C149,'SINAPI-SERVIÇOS'!A:H,8,FALSE),IF(LEFT(C149,3)="ARQ",VLOOKUP(VALUE(RIGHT(C149,3)),'ARQ-COMP'!B:J,9,FALSE),IF(LEFT(C149,3)="SCI",VLOOKUP(VALUE(RIGHT(C149,3)),'GAS-COMP'!#REF!,9,FALSE),IF(LEFT(C149,3)="SCE",VLOOKUP(VALUE(RIGHT(C149,3)),'SCE-COMP'!B:J,9,FALSE),IF(LEFT(C149,3)="EST",VLOOKUP(VALUE(RIGHT(C149,3)),'EST-COMP'!B:J,9,FALSE),IF(LEFT(C149,3)="HID",VLOOKUP(VALUE(RIGHT(C149,3)),'HID-COMP'!B:J,9,FALSE),IF(LEFT(C149,3)="INC",VLOOKUP(VALUE(RIGHT(C149,3)),'INC-COMP'!B:J,9,FALSE),IF(LEFT(C149,3)="ELE",VLOOKUP(VALUE(RIGHT(C149,3)),#REF!,9,FALSE),IF(LEFT(C149,3)="CAB",VLOOKUP(VALUE(RIGHT(C149,3)),#REF!,9,FALSE),IF(LEFT(C149,3)="SEG",VLOOKUP(VALUE(RIGHT(C149,3)),'SEG-COMP'!B:J,9,FALSE),IF(LEFT(C149,3)="CLI",VLOOKUP(VALUE(RIGHT(C149,3)),'CLI-COMP'!B:J,9,FALSE),IF(LEFT(C149,4)="IMPL",VLOOKUP(VALUE(RIGHT(C149,3)),'IMPL-COMP'!B:J,9,FALSE),IF(LEFT(C149,4)="SPDA",VLOOKUP(VALUE(RIGHT(C149,3)),'SPDA-COMP'!B:J,9,FALSE),IF(LEFT(C149,4)="SDAI",VLOOKUP(VALUE(RIGHT(C149,3)),'ADM-COMP'!B:J,9,FALSE),IF(LEFT(C149,5)="IMPER",VLOOKUP(VALUE(RIGHT(C149,3)),'IMPER-COMP'!B:J,9,FALSE),""))))))))))))))))</f>
        <v>30.14</v>
      </c>
      <c r="H149" s="349">
        <f t="shared" ref="H149" si="64">ROUND(F149*G149,2)</f>
        <v>452.1</v>
      </c>
      <c r="I149" s="389">
        <f t="shared" si="60"/>
        <v>2.6229482174673657E-4</v>
      </c>
      <c r="J149" s="323"/>
    </row>
    <row r="150" spans="1:10" ht="38.25">
      <c r="A150" s="388" t="s">
        <v>34341</v>
      </c>
      <c r="B150" s="347" t="s">
        <v>4001</v>
      </c>
      <c r="C150" s="347">
        <f>'LABOR-SERVIÇOS'!A648</f>
        <v>151308</v>
      </c>
      <c r="D150" s="569" t="str">
        <f>IF(B150="IOPES",VLOOKUP(C150,'LABOR-SERVIÇOS'!A:H,5,FALSE),IF(B150="SINAPI",VLOOKUP(C150,'SINAPI-SERVIÇOS'!A:D,2,FALSE),IF(LEFT(C150,3)="ARQ",VLOOKUP(VALUE(RIGHT(C150,3)),'ARQ-COMP'!B:J,4,FALSE),IF(LEFT(C150,3)="SCI",VLOOKUP(VALUE(RIGHT(C150,3)),'GAS-COMP'!#REF!,4,FALSE),IF(LEFT(C150,3)="SCE",VLOOKUP(VALUE(RIGHT(C150,3)),'SCE-COMP'!B:J,4,FALSE),IF(LEFT(C150,3)="EST",VLOOKUP(VALUE(RIGHT(C150,3)),'EST-COMP'!B:J,4,FALSE),IF(LEFT(C150,3)="HID",VLOOKUP(VALUE(RIGHT(C150,3)),'HID-COMP'!B:J,4,FALSE),IF(LEFT(C150,3)="INC",VLOOKUP(VALUE(RIGHT(C150,3)),'INC-COMP'!B:J,4,FALSE),IF(LEFT(C150,3)="ELE",VLOOKUP(VALUE(RIGHT(C150,3)),#REF!,4,FALSE),IF(LEFT(C150,3)="CAB",VLOOKUP(VALUE(RIGHT(C150,3)),#REF!,4,FALSE),IF(LEFT(C150,3)="SEG",VLOOKUP(VALUE(RIGHT(C150,3)),'SEG-COMP'!B:J,4,FALSE),IF(LEFT(C150,3)="CLI",VLOOKUP(VALUE(RIGHT(C150,3)),'CLI-COMP'!B:J,4,FALSE),IF(LEFT(C150,4)="IMPL",VLOOKUP(VALUE(RIGHT(C150,3)),'IMPL-COMP'!B:J,4,FALSE),IF(LEFT(C150,4)="SPDA",VLOOKUP(VALUE(RIGHT(C150,3)),'SPDA-COMP'!B:J,4,FALSE),IF(LEFT(C150,4)="SDAI",VLOOKUP(VALUE(RIGHT(C150,3)),'ADM-COMP'!B:J,4,FALSE),IF(LEFT(C150,5)="IMPER",VLOOKUP(VALUE(RIGHT(C150,3)),'IMPER-COMP'!B:J,4,FALSE),""))))))))))))))))</f>
        <v>MINI-DISJUNTOR BIPOLAR 50 A, CURVA C - 5KA 220/127VCA (NBR IEC 60947-2), REF. SIEMENS, GE, SCHNEIDER OU EQUIVALENTE</v>
      </c>
      <c r="E150" s="348" t="str">
        <f>IF(B150="IOPES",VLOOKUP(C150,'LABOR-SERVIÇOS'!A:H,6,FALSE),IF(B150="SINAPI",VLOOKUP(C150,'SINAPI-SERVIÇOS'!A:D,3,FALSE),IF(LEFT(C150,3)="ARQ",VLOOKUP(VALUE(RIGHT(C150,3)),'ARQ-COMP'!B:J,5,FALSE),IF(LEFT(C150,3)="SCI",VLOOKUP(VALUE(RIGHT(C150,3)),'GAS-COMP'!#REF!,5,FALSE),IF(LEFT(C150,3)="SCE",VLOOKUP(VALUE(RIGHT(C150,3)),'SCE-COMP'!B:J,5,FALSE),IF(LEFT(C150,3)="EST",VLOOKUP(VALUE(RIGHT(C150,3)),'EST-COMP'!B:J,5,FALSE),IF(LEFT(C150,3)="HID",VLOOKUP(VALUE(RIGHT(C150,3)),'HID-COMP'!B:J,5,FALSE),IF(LEFT(C150,3)="INC",VLOOKUP(VALUE(RIGHT(C150,3)),'INC-COMP'!B:J,5,FALSE),IF(LEFT(C150,3)="ELE",VLOOKUP(VALUE(RIGHT(C150,3)),#REF!,5,FALSE),IF(LEFT(C150,3)="CAB",VLOOKUP(VALUE(RIGHT(C150,3)),#REF!,5,FALSE),IF(LEFT(C150,3)="SEG",VLOOKUP(VALUE(RIGHT(C150,3)),'SEG-COMP'!B:J,5,FALSE),IF(LEFT(C150,3)="CLI",VLOOKUP(VALUE(RIGHT(C150,3)),'CLI-COMP'!B:J,5,FALSE),IF(LEFT(C150,4)="IMPL",VLOOKUP(VALUE(RIGHT(C150,3)),'IMPL-COMP'!B:J,5,FALSE),IF(LEFT(C150,4)="SPDA",VLOOKUP(VALUE(RIGHT(C150,3)),'SPDA-COMP'!B:J,5,FALSE),IF(LEFT(C150,4)="SDAI",VLOOKUP(VALUE(RIGHT(C150,3)),'ADM-COMP'!B:J,5,FALSE),IF(LEFT(C150,5)="IMPER",VLOOKUP(VALUE(RIGHT(C150,3)),'IMPER-COMP'!B:J,5,FALSE),""))))))))))))))))</f>
        <v>UND</v>
      </c>
      <c r="F150" s="634">
        <f>ROUND(VLOOKUP(A150,'MEM-LEVANT'!A:I,9,FALSE),2)</f>
        <v>12</v>
      </c>
      <c r="G150" s="349">
        <f>IF(B150="IOPES",VLOOKUP(C150,'LABOR-SERVIÇOS'!A:H,7,FALSE),IF(B150="SINAPI",VLOOKUP(C150,'SINAPI-SERVIÇOS'!A:H,8,FALSE),IF(LEFT(C150,3)="ARQ",VLOOKUP(VALUE(RIGHT(C150,3)),'ARQ-COMP'!B:J,9,FALSE),IF(LEFT(C150,3)="SCI",VLOOKUP(VALUE(RIGHT(C150,3)),'GAS-COMP'!#REF!,9,FALSE),IF(LEFT(C150,3)="SCE",VLOOKUP(VALUE(RIGHT(C150,3)),'SCE-COMP'!B:J,9,FALSE),IF(LEFT(C150,3)="EST",VLOOKUP(VALUE(RIGHT(C150,3)),'EST-COMP'!B:J,9,FALSE),IF(LEFT(C150,3)="HID",VLOOKUP(VALUE(RIGHT(C150,3)),'HID-COMP'!B:J,9,FALSE),IF(LEFT(C150,3)="INC",VLOOKUP(VALUE(RIGHT(C150,3)),'INC-COMP'!B:J,9,FALSE),IF(LEFT(C150,3)="ELE",VLOOKUP(VALUE(RIGHT(C150,3)),#REF!,9,FALSE),IF(LEFT(C150,3)="CAB",VLOOKUP(VALUE(RIGHT(C150,3)),#REF!,9,FALSE),IF(LEFT(C150,3)="SEG",VLOOKUP(VALUE(RIGHT(C150,3)),'SEG-COMP'!B:J,9,FALSE),IF(LEFT(C150,3)="CLI",VLOOKUP(VALUE(RIGHT(C150,3)),'CLI-COMP'!B:J,9,FALSE),IF(LEFT(C150,4)="IMPL",VLOOKUP(VALUE(RIGHT(C150,3)),'IMPL-COMP'!B:J,9,FALSE),IF(LEFT(C150,4)="SPDA",VLOOKUP(VALUE(RIGHT(C150,3)),'SPDA-COMP'!B:J,9,FALSE),IF(LEFT(C150,4)="SDAI",VLOOKUP(VALUE(RIGHT(C150,3)),'ADM-COMP'!B:J,9,FALSE),IF(LEFT(C150,5)="IMPER",VLOOKUP(VALUE(RIGHT(C150,3)),'IMPER-COMP'!B:J,9,FALSE),""))))))))))))))))</f>
        <v>106.81</v>
      </c>
      <c r="H150" s="349">
        <f t="shared" ref="H150" si="65">ROUND(F150*G150,2)</f>
        <v>1281.72</v>
      </c>
      <c r="I150" s="389">
        <f t="shared" si="60"/>
        <v>7.4361539245571147E-4</v>
      </c>
      <c r="J150" s="323"/>
    </row>
    <row r="151" spans="1:10" ht="38.25">
      <c r="A151" s="388" t="s">
        <v>34342</v>
      </c>
      <c r="B151" s="347" t="s">
        <v>4001</v>
      </c>
      <c r="C151" s="347">
        <f>'LABOR-SERVIÇOS'!A667</f>
        <v>151329</v>
      </c>
      <c r="D151" s="569" t="str">
        <f>IF(B151="IOPES",VLOOKUP(C151,'LABOR-SERVIÇOS'!A:H,5,FALSE),IF(B151="SINAPI",VLOOKUP(C151,'SINAPI-SERVIÇOS'!A:D,2,FALSE),IF(LEFT(C151,3)="ARQ",VLOOKUP(VALUE(RIGHT(C151,3)),'ARQ-COMP'!B:J,4,FALSE),IF(LEFT(C151,3)="SCI",VLOOKUP(VALUE(RIGHT(C151,3)),'GAS-COMP'!#REF!,4,FALSE),IF(LEFT(C151,3)="SCE",VLOOKUP(VALUE(RIGHT(C151,3)),'SCE-COMP'!B:J,4,FALSE),IF(LEFT(C151,3)="EST",VLOOKUP(VALUE(RIGHT(C151,3)),'EST-COMP'!B:J,4,FALSE),IF(LEFT(C151,3)="HID",VLOOKUP(VALUE(RIGHT(C151,3)),'HID-COMP'!B:J,4,FALSE),IF(LEFT(C151,3)="INC",VLOOKUP(VALUE(RIGHT(C151,3)),'INC-COMP'!B:J,4,FALSE),IF(LEFT(C151,3)="ELE",VLOOKUP(VALUE(RIGHT(C151,3)),#REF!,4,FALSE),IF(LEFT(C151,3)="CAB",VLOOKUP(VALUE(RIGHT(C151,3)),#REF!,4,FALSE),IF(LEFT(C151,3)="SEG",VLOOKUP(VALUE(RIGHT(C151,3)),'SEG-COMP'!B:J,4,FALSE),IF(LEFT(C151,3)="CLI",VLOOKUP(VALUE(RIGHT(C151,3)),'CLI-COMP'!B:J,4,FALSE),IF(LEFT(C151,4)="IMPL",VLOOKUP(VALUE(RIGHT(C151,3)),'IMPL-COMP'!B:J,4,FALSE),IF(LEFT(C151,4)="SPDA",VLOOKUP(VALUE(RIGHT(C151,3)),'SPDA-COMP'!B:J,4,FALSE),IF(LEFT(C151,4)="SDAI",VLOOKUP(VALUE(RIGHT(C151,3)),'ADM-COMP'!B:J,4,FALSE),IF(LEFT(C151,5)="IMPER",VLOOKUP(VALUE(RIGHT(C151,3)),'IMPER-COMP'!B:J,4,FALSE),""))))))))))))))))</f>
        <v>MINI-DISJUNTOR TRIPOLAR 32 A, CURVA C - 5KA 220/127VCA (NBR IEC 60947-2), REF. SIEMENS, GE, SCHNEIDER OU EQUIVALENTE</v>
      </c>
      <c r="E151" s="348" t="str">
        <f>IF(B151="IOPES",VLOOKUP(C151,'LABOR-SERVIÇOS'!A:H,6,FALSE),IF(B151="SINAPI",VLOOKUP(C151,'SINAPI-SERVIÇOS'!A:D,3,FALSE),IF(LEFT(C151,3)="ARQ",VLOOKUP(VALUE(RIGHT(C151,3)),'ARQ-COMP'!B:J,5,FALSE),IF(LEFT(C151,3)="SCI",VLOOKUP(VALUE(RIGHT(C151,3)),'GAS-COMP'!#REF!,5,FALSE),IF(LEFT(C151,3)="SCE",VLOOKUP(VALUE(RIGHT(C151,3)),'SCE-COMP'!B:J,5,FALSE),IF(LEFT(C151,3)="EST",VLOOKUP(VALUE(RIGHT(C151,3)),'EST-COMP'!B:J,5,FALSE),IF(LEFT(C151,3)="HID",VLOOKUP(VALUE(RIGHT(C151,3)),'HID-COMP'!B:J,5,FALSE),IF(LEFT(C151,3)="INC",VLOOKUP(VALUE(RIGHT(C151,3)),'INC-COMP'!B:J,5,FALSE),IF(LEFT(C151,3)="ELE",VLOOKUP(VALUE(RIGHT(C151,3)),#REF!,5,FALSE),IF(LEFT(C151,3)="CAB",VLOOKUP(VALUE(RIGHT(C151,3)),#REF!,5,FALSE),IF(LEFT(C151,3)="SEG",VLOOKUP(VALUE(RIGHT(C151,3)),'SEG-COMP'!B:J,5,FALSE),IF(LEFT(C151,3)="CLI",VLOOKUP(VALUE(RIGHT(C151,3)),'CLI-COMP'!B:J,5,FALSE),IF(LEFT(C151,4)="IMPL",VLOOKUP(VALUE(RIGHT(C151,3)),'IMPL-COMP'!B:J,5,FALSE),IF(LEFT(C151,4)="SPDA",VLOOKUP(VALUE(RIGHT(C151,3)),'SPDA-COMP'!B:J,5,FALSE),IF(LEFT(C151,4)="SDAI",VLOOKUP(VALUE(RIGHT(C151,3)),'ADM-COMP'!B:J,5,FALSE),IF(LEFT(C151,5)="IMPER",VLOOKUP(VALUE(RIGHT(C151,3)),'IMPER-COMP'!B:J,5,FALSE),""))))))))))))))))</f>
        <v>UND</v>
      </c>
      <c r="F151" s="634">
        <f>ROUND(VLOOKUP(A151,'MEM-LEVANT'!A:I,9,FALSE),2)</f>
        <v>24</v>
      </c>
      <c r="G151" s="349">
        <f>IF(B151="IOPES",VLOOKUP(C151,'LABOR-SERVIÇOS'!A:H,7,FALSE),IF(B151="SINAPI",VLOOKUP(C151,'SINAPI-SERVIÇOS'!A:H,8,FALSE),IF(LEFT(C151,3)="ARQ",VLOOKUP(VALUE(RIGHT(C151,3)),'ARQ-COMP'!B:J,9,FALSE),IF(LEFT(C151,3)="SCI",VLOOKUP(VALUE(RIGHT(C151,3)),'GAS-COMP'!#REF!,9,FALSE),IF(LEFT(C151,3)="SCE",VLOOKUP(VALUE(RIGHT(C151,3)),'SCE-COMP'!B:J,9,FALSE),IF(LEFT(C151,3)="EST",VLOOKUP(VALUE(RIGHT(C151,3)),'EST-COMP'!B:J,9,FALSE),IF(LEFT(C151,3)="HID",VLOOKUP(VALUE(RIGHT(C151,3)),'HID-COMP'!B:J,9,FALSE),IF(LEFT(C151,3)="INC",VLOOKUP(VALUE(RIGHT(C151,3)),'INC-COMP'!B:J,9,FALSE),IF(LEFT(C151,3)="ELE",VLOOKUP(VALUE(RIGHT(C151,3)),#REF!,9,FALSE),IF(LEFT(C151,3)="CAB",VLOOKUP(VALUE(RIGHT(C151,3)),#REF!,9,FALSE),IF(LEFT(C151,3)="SEG",VLOOKUP(VALUE(RIGHT(C151,3)),'SEG-COMP'!B:J,9,FALSE),IF(LEFT(C151,3)="CLI",VLOOKUP(VALUE(RIGHT(C151,3)),'CLI-COMP'!B:J,9,FALSE),IF(LEFT(C151,4)="IMPL",VLOOKUP(VALUE(RIGHT(C151,3)),'IMPL-COMP'!B:J,9,FALSE),IF(LEFT(C151,4)="SPDA",VLOOKUP(VALUE(RIGHT(C151,3)),'SPDA-COMP'!B:J,9,FALSE),IF(LEFT(C151,4)="SDAI",VLOOKUP(VALUE(RIGHT(C151,3)),'ADM-COMP'!B:J,9,FALSE),IF(LEFT(C151,5)="IMPER",VLOOKUP(VALUE(RIGHT(C151,3)),'IMPER-COMP'!B:J,9,FALSE),""))))))))))))))))</f>
        <v>127.53</v>
      </c>
      <c r="H151" s="349">
        <f t="shared" ref="H151" si="66">ROUND(F151*G151,2)</f>
        <v>3060.72</v>
      </c>
      <c r="I151" s="389">
        <f t="shared" si="60"/>
        <v>1.7757376837351723E-3</v>
      </c>
      <c r="J151" s="323"/>
    </row>
    <row r="152" spans="1:10" ht="25.5">
      <c r="A152" s="388" t="s">
        <v>34343</v>
      </c>
      <c r="B152" s="347" t="s">
        <v>4001</v>
      </c>
      <c r="C152" s="347">
        <f>'LABOR-SERVIÇOS'!A688</f>
        <v>151402</v>
      </c>
      <c r="D152" s="569" t="str">
        <f>IF(B152="IOPES",VLOOKUP(C152,'LABOR-SERVIÇOS'!A:H,5,FALSE),IF(B152="SINAPI",VLOOKUP(C152,'SINAPI-SERVIÇOS'!A:D,2,FALSE),IF(LEFT(C152,3)="ARQ",VLOOKUP(VALUE(RIGHT(C152,3)),'ARQ-COMP'!B:J,4,FALSE),IF(LEFT(C152,3)="SCI",VLOOKUP(VALUE(RIGHT(C152,3)),'GAS-COMP'!#REF!,4,FALSE),IF(LEFT(C152,3)="SCE",VLOOKUP(VALUE(RIGHT(C152,3)),'SCE-COMP'!B:J,4,FALSE),IF(LEFT(C152,3)="EST",VLOOKUP(VALUE(RIGHT(C152,3)),'EST-COMP'!B:J,4,FALSE),IF(LEFT(C152,3)="HID",VLOOKUP(VALUE(RIGHT(C152,3)),'HID-COMP'!B:J,4,FALSE),IF(LEFT(C152,3)="INC",VLOOKUP(VALUE(RIGHT(C152,3)),'INC-COMP'!B:J,4,FALSE),IF(LEFT(C152,3)="ELE",VLOOKUP(VALUE(RIGHT(C152,3)),#REF!,4,FALSE),IF(LEFT(C152,3)="CAB",VLOOKUP(VALUE(RIGHT(C152,3)),#REF!,4,FALSE),IF(LEFT(C152,3)="SEG",VLOOKUP(VALUE(RIGHT(C152,3)),'SEG-COMP'!B:J,4,FALSE),IF(LEFT(C152,3)="CLI",VLOOKUP(VALUE(RIGHT(C152,3)),'CLI-COMP'!B:J,4,FALSE),IF(LEFT(C152,4)="IMPL",VLOOKUP(VALUE(RIGHT(C152,3)),'IMPL-COMP'!B:J,4,FALSE),IF(LEFT(C152,4)="SPDA",VLOOKUP(VALUE(RIGHT(C152,3)),'SPDA-COMP'!B:J,4,FALSE),IF(LEFT(C152,4)="SDAI",VLOOKUP(VALUE(RIGHT(C152,3)),'ADM-COMP'!B:J,4,FALSE),IF(LEFT(C152,5)="IMPER",VLOOKUP(VALUE(RIGHT(C152,3)),'IMPER-COMP'!B:J,4,FALSE),""))))))))))))))))</f>
        <v>FIO DE COBRE TERMOPLÁSTICO, COM ISOLAMENTO PARA 750V, SEÇÃO DE 2.5 MM2</v>
      </c>
      <c r="E152" s="348" t="str">
        <f>IF(B152="IOPES",VLOOKUP(C152,'LABOR-SERVIÇOS'!A:H,6,FALSE),IF(B152="SINAPI",VLOOKUP(C152,'SINAPI-SERVIÇOS'!A:D,3,FALSE),IF(LEFT(C152,3)="ARQ",VLOOKUP(VALUE(RIGHT(C152,3)),'ARQ-COMP'!B:J,5,FALSE),IF(LEFT(C152,3)="SCI",VLOOKUP(VALUE(RIGHT(C152,3)),'GAS-COMP'!#REF!,5,FALSE),IF(LEFT(C152,3)="SCE",VLOOKUP(VALUE(RIGHT(C152,3)),'SCE-COMP'!B:J,5,FALSE),IF(LEFT(C152,3)="EST",VLOOKUP(VALUE(RIGHT(C152,3)),'EST-COMP'!B:J,5,FALSE),IF(LEFT(C152,3)="HID",VLOOKUP(VALUE(RIGHT(C152,3)),'HID-COMP'!B:J,5,FALSE),IF(LEFT(C152,3)="INC",VLOOKUP(VALUE(RIGHT(C152,3)),'INC-COMP'!B:J,5,FALSE),IF(LEFT(C152,3)="ELE",VLOOKUP(VALUE(RIGHT(C152,3)),#REF!,5,FALSE),IF(LEFT(C152,3)="CAB",VLOOKUP(VALUE(RIGHT(C152,3)),#REF!,5,FALSE),IF(LEFT(C152,3)="SEG",VLOOKUP(VALUE(RIGHT(C152,3)),'SEG-COMP'!B:J,5,FALSE),IF(LEFT(C152,3)="CLI",VLOOKUP(VALUE(RIGHT(C152,3)),'CLI-COMP'!B:J,5,FALSE),IF(LEFT(C152,4)="IMPL",VLOOKUP(VALUE(RIGHT(C152,3)),'IMPL-COMP'!B:J,5,FALSE),IF(LEFT(C152,4)="SPDA",VLOOKUP(VALUE(RIGHT(C152,3)),'SPDA-COMP'!B:J,5,FALSE),IF(LEFT(C152,4)="SDAI",VLOOKUP(VALUE(RIGHT(C152,3)),'ADM-COMP'!B:J,5,FALSE),IF(LEFT(C152,5)="IMPER",VLOOKUP(VALUE(RIGHT(C152,3)),'IMPER-COMP'!B:J,5,FALSE),""))))))))))))))))</f>
        <v>M</v>
      </c>
      <c r="F152" s="634">
        <f>ROUND(VLOOKUP(A152,'MEM-LEVANT'!A:I,9,FALSE),2)</f>
        <v>2290</v>
      </c>
      <c r="G152" s="349">
        <f>IF(B152="IOPES",VLOOKUP(C152,'LABOR-SERVIÇOS'!A:H,7,FALSE),IF(B152="SINAPI",VLOOKUP(C152,'SINAPI-SERVIÇOS'!A:H,8,FALSE),IF(LEFT(C152,3)="ARQ",VLOOKUP(VALUE(RIGHT(C152,3)),'ARQ-COMP'!B:J,9,FALSE),IF(LEFT(C152,3)="SCI",VLOOKUP(VALUE(RIGHT(C152,3)),'GAS-COMP'!#REF!,9,FALSE),IF(LEFT(C152,3)="SCE",VLOOKUP(VALUE(RIGHT(C152,3)),'SCE-COMP'!B:J,9,FALSE),IF(LEFT(C152,3)="EST",VLOOKUP(VALUE(RIGHT(C152,3)),'EST-COMP'!B:J,9,FALSE),IF(LEFT(C152,3)="HID",VLOOKUP(VALUE(RIGHT(C152,3)),'HID-COMP'!B:J,9,FALSE),IF(LEFT(C152,3)="INC",VLOOKUP(VALUE(RIGHT(C152,3)),'INC-COMP'!B:J,9,FALSE),IF(LEFT(C152,3)="ELE",VLOOKUP(VALUE(RIGHT(C152,3)),#REF!,9,FALSE),IF(LEFT(C152,3)="CAB",VLOOKUP(VALUE(RIGHT(C152,3)),#REF!,9,FALSE),IF(LEFT(C152,3)="SEG",VLOOKUP(VALUE(RIGHT(C152,3)),'SEG-COMP'!B:J,9,FALSE),IF(LEFT(C152,3)="CLI",VLOOKUP(VALUE(RIGHT(C152,3)),'CLI-COMP'!B:J,9,FALSE),IF(LEFT(C152,4)="IMPL",VLOOKUP(VALUE(RIGHT(C152,3)),'IMPL-COMP'!B:J,9,FALSE),IF(LEFT(C152,4)="SPDA",VLOOKUP(VALUE(RIGHT(C152,3)),'SPDA-COMP'!B:J,9,FALSE),IF(LEFT(C152,4)="SDAI",VLOOKUP(VALUE(RIGHT(C152,3)),'ADM-COMP'!B:J,9,FALSE),IF(LEFT(C152,5)="IMPER",VLOOKUP(VALUE(RIGHT(C152,3)),'IMPER-COMP'!B:J,9,FALSE),""))))))))))))))))</f>
        <v>9.94</v>
      </c>
      <c r="H152" s="349">
        <f t="shared" ref="H152" si="67">ROUND(F152*G152,2)</f>
        <v>22762.6</v>
      </c>
      <c r="I152" s="389">
        <f t="shared" si="60"/>
        <v>1.32061758670477E-2</v>
      </c>
      <c r="J152" s="323"/>
    </row>
    <row r="153" spans="1:10" ht="25.5">
      <c r="A153" s="388" t="s">
        <v>34344</v>
      </c>
      <c r="B153" s="347" t="s">
        <v>4001</v>
      </c>
      <c r="C153" s="347">
        <f>'LABOR-SERVIÇOS'!A689</f>
        <v>151403</v>
      </c>
      <c r="D153" s="569" t="str">
        <f>IF(B153="IOPES",VLOOKUP(C153,'LABOR-SERVIÇOS'!A:H,5,FALSE),IF(B153="SINAPI",VLOOKUP(C153,'SINAPI-SERVIÇOS'!A:D,2,FALSE),IF(LEFT(C153,3)="ARQ",VLOOKUP(VALUE(RIGHT(C153,3)),'ARQ-COMP'!B:J,4,FALSE),IF(LEFT(C153,3)="SCI",VLOOKUP(VALUE(RIGHT(C153,3)),'GAS-COMP'!#REF!,4,FALSE),IF(LEFT(C153,3)="SCE",VLOOKUP(VALUE(RIGHT(C153,3)),'SCE-COMP'!B:J,4,FALSE),IF(LEFT(C153,3)="EST",VLOOKUP(VALUE(RIGHT(C153,3)),'EST-COMP'!B:J,4,FALSE),IF(LEFT(C153,3)="HID",VLOOKUP(VALUE(RIGHT(C153,3)),'HID-COMP'!B:J,4,FALSE),IF(LEFT(C153,3)="INC",VLOOKUP(VALUE(RIGHT(C153,3)),'INC-COMP'!B:J,4,FALSE),IF(LEFT(C153,3)="ELE",VLOOKUP(VALUE(RIGHT(C153,3)),#REF!,4,FALSE),IF(LEFT(C153,3)="CAB",VLOOKUP(VALUE(RIGHT(C153,3)),#REF!,4,FALSE),IF(LEFT(C153,3)="SEG",VLOOKUP(VALUE(RIGHT(C153,3)),'SEG-COMP'!B:J,4,FALSE),IF(LEFT(C153,3)="CLI",VLOOKUP(VALUE(RIGHT(C153,3)),'CLI-COMP'!B:J,4,FALSE),IF(LEFT(C153,4)="IMPL",VLOOKUP(VALUE(RIGHT(C153,3)),'IMPL-COMP'!B:J,4,FALSE),IF(LEFT(C153,4)="SPDA",VLOOKUP(VALUE(RIGHT(C153,3)),'SPDA-COMP'!B:J,4,FALSE),IF(LEFT(C153,4)="SDAI",VLOOKUP(VALUE(RIGHT(C153,3)),'ADM-COMP'!B:J,4,FALSE),IF(LEFT(C153,5)="IMPER",VLOOKUP(VALUE(RIGHT(C153,3)),'IMPER-COMP'!B:J,4,FALSE),""))))))))))))))))</f>
        <v>FIO OU CABO DE COBRE TERMOPLÁSTICO, COM ISOLAMENTO PARA 750V, SEÇÃO DE 4.0 MM2</v>
      </c>
      <c r="E153" s="348" t="str">
        <f>IF(B153="IOPES",VLOOKUP(C153,'LABOR-SERVIÇOS'!A:H,6,FALSE),IF(B153="SINAPI",VLOOKUP(C153,'SINAPI-SERVIÇOS'!A:D,3,FALSE),IF(LEFT(C153,3)="ARQ",VLOOKUP(VALUE(RIGHT(C153,3)),'ARQ-COMP'!B:J,5,FALSE),IF(LEFT(C153,3)="SCI",VLOOKUP(VALUE(RIGHT(C153,3)),'GAS-COMP'!#REF!,5,FALSE),IF(LEFT(C153,3)="SCE",VLOOKUP(VALUE(RIGHT(C153,3)),'SCE-COMP'!B:J,5,FALSE),IF(LEFT(C153,3)="EST",VLOOKUP(VALUE(RIGHT(C153,3)),'EST-COMP'!B:J,5,FALSE),IF(LEFT(C153,3)="HID",VLOOKUP(VALUE(RIGHT(C153,3)),'HID-COMP'!B:J,5,FALSE),IF(LEFT(C153,3)="INC",VLOOKUP(VALUE(RIGHT(C153,3)),'INC-COMP'!B:J,5,FALSE),IF(LEFT(C153,3)="ELE",VLOOKUP(VALUE(RIGHT(C153,3)),#REF!,5,FALSE),IF(LEFT(C153,3)="CAB",VLOOKUP(VALUE(RIGHT(C153,3)),#REF!,5,FALSE),IF(LEFT(C153,3)="SEG",VLOOKUP(VALUE(RIGHT(C153,3)),'SEG-COMP'!B:J,5,FALSE),IF(LEFT(C153,3)="CLI",VLOOKUP(VALUE(RIGHT(C153,3)),'CLI-COMP'!B:J,5,FALSE),IF(LEFT(C153,4)="IMPL",VLOOKUP(VALUE(RIGHT(C153,3)),'IMPL-COMP'!B:J,5,FALSE),IF(LEFT(C153,4)="SPDA",VLOOKUP(VALUE(RIGHT(C153,3)),'SPDA-COMP'!B:J,5,FALSE),IF(LEFT(C153,4)="SDAI",VLOOKUP(VALUE(RIGHT(C153,3)),'ADM-COMP'!B:J,5,FALSE),IF(LEFT(C153,5)="IMPER",VLOOKUP(VALUE(RIGHT(C153,3)),'IMPER-COMP'!B:J,5,FALSE),""))))))))))))))))</f>
        <v>M</v>
      </c>
      <c r="F153" s="634">
        <f>ROUND(VLOOKUP(A153,'MEM-LEVANT'!A:I,9,FALSE),2)</f>
        <v>1644</v>
      </c>
      <c r="G153" s="349">
        <f>IF(B153="IOPES",VLOOKUP(C153,'LABOR-SERVIÇOS'!A:H,7,FALSE),IF(B153="SINAPI",VLOOKUP(C153,'SINAPI-SERVIÇOS'!A:H,8,FALSE),IF(LEFT(C153,3)="ARQ",VLOOKUP(VALUE(RIGHT(C153,3)),'ARQ-COMP'!B:J,9,FALSE),IF(LEFT(C153,3)="SCI",VLOOKUP(VALUE(RIGHT(C153,3)),'GAS-COMP'!#REF!,9,FALSE),IF(LEFT(C153,3)="SCE",VLOOKUP(VALUE(RIGHT(C153,3)),'SCE-COMP'!B:J,9,FALSE),IF(LEFT(C153,3)="EST",VLOOKUP(VALUE(RIGHT(C153,3)),'EST-COMP'!B:J,9,FALSE),IF(LEFT(C153,3)="HID",VLOOKUP(VALUE(RIGHT(C153,3)),'HID-COMP'!B:J,9,FALSE),IF(LEFT(C153,3)="INC",VLOOKUP(VALUE(RIGHT(C153,3)),'INC-COMP'!B:J,9,FALSE),IF(LEFT(C153,3)="ELE",VLOOKUP(VALUE(RIGHT(C153,3)),#REF!,9,FALSE),IF(LEFT(C153,3)="CAB",VLOOKUP(VALUE(RIGHT(C153,3)),#REF!,9,FALSE),IF(LEFT(C153,3)="SEG",VLOOKUP(VALUE(RIGHT(C153,3)),'SEG-COMP'!B:J,9,FALSE),IF(LEFT(C153,3)="CLI",VLOOKUP(VALUE(RIGHT(C153,3)),'CLI-COMP'!B:J,9,FALSE),IF(LEFT(C153,4)="IMPL",VLOOKUP(VALUE(RIGHT(C153,3)),'IMPL-COMP'!B:J,9,FALSE),IF(LEFT(C153,4)="SPDA",VLOOKUP(VALUE(RIGHT(C153,3)),'SPDA-COMP'!B:J,9,FALSE),IF(LEFT(C153,4)="SDAI",VLOOKUP(VALUE(RIGHT(C153,3)),'ADM-COMP'!B:J,9,FALSE),IF(LEFT(C153,5)="IMPER",VLOOKUP(VALUE(RIGHT(C153,3)),'IMPER-COMP'!B:J,9,FALSE),""))))))))))))))))</f>
        <v>13.22</v>
      </c>
      <c r="H153" s="349">
        <f t="shared" ref="H153" si="68">ROUND(F153*G153,2)</f>
        <v>21733.68</v>
      </c>
      <c r="I153" s="389">
        <f t="shared" si="60"/>
        <v>1.260922743087948E-2</v>
      </c>
      <c r="J153" s="323"/>
    </row>
    <row r="154" spans="1:10" ht="25.5">
      <c r="A154" s="388" t="s">
        <v>34345</v>
      </c>
      <c r="B154" s="347" t="s">
        <v>4001</v>
      </c>
      <c r="C154" s="347">
        <f>'LABOR-SERVIÇOS'!A690</f>
        <v>151404</v>
      </c>
      <c r="D154" s="569" t="str">
        <f>IF(B154="IOPES",VLOOKUP(C154,'LABOR-SERVIÇOS'!A:H,5,FALSE),IF(B154="SINAPI",VLOOKUP(C154,'SINAPI-SERVIÇOS'!A:D,2,FALSE),IF(LEFT(C154,3)="ARQ",VLOOKUP(VALUE(RIGHT(C154,3)),'ARQ-COMP'!B:J,4,FALSE),IF(LEFT(C154,3)="SCI",VLOOKUP(VALUE(RIGHT(C154,3)),'GAS-COMP'!#REF!,4,FALSE),IF(LEFT(C154,3)="SCE",VLOOKUP(VALUE(RIGHT(C154,3)),'SCE-COMP'!B:J,4,FALSE),IF(LEFT(C154,3)="EST",VLOOKUP(VALUE(RIGHT(C154,3)),'EST-COMP'!B:J,4,FALSE),IF(LEFT(C154,3)="HID",VLOOKUP(VALUE(RIGHT(C154,3)),'HID-COMP'!B:J,4,FALSE),IF(LEFT(C154,3)="INC",VLOOKUP(VALUE(RIGHT(C154,3)),'INC-COMP'!B:J,4,FALSE),IF(LEFT(C154,3)="ELE",VLOOKUP(VALUE(RIGHT(C154,3)),#REF!,4,FALSE),IF(LEFT(C154,3)="CAB",VLOOKUP(VALUE(RIGHT(C154,3)),#REF!,4,FALSE),IF(LEFT(C154,3)="SEG",VLOOKUP(VALUE(RIGHT(C154,3)),'SEG-COMP'!B:J,4,FALSE),IF(LEFT(C154,3)="CLI",VLOOKUP(VALUE(RIGHT(C154,3)),'CLI-COMP'!B:J,4,FALSE),IF(LEFT(C154,4)="IMPL",VLOOKUP(VALUE(RIGHT(C154,3)),'IMPL-COMP'!B:J,4,FALSE),IF(LEFT(C154,4)="SPDA",VLOOKUP(VALUE(RIGHT(C154,3)),'SPDA-COMP'!B:J,4,FALSE),IF(LEFT(C154,4)="SDAI",VLOOKUP(VALUE(RIGHT(C154,3)),'ADM-COMP'!B:J,4,FALSE),IF(LEFT(C154,5)="IMPER",VLOOKUP(VALUE(RIGHT(C154,3)),'IMPER-COMP'!B:J,4,FALSE),""))))))))))))))))</f>
        <v>FIO OU CABO DE COBRE TERMOPLÁSTICO, COM ISOLAMENTO PARA 750V, SEÇÃO DE 6.0 MM2</v>
      </c>
      <c r="E154" s="348" t="str">
        <f>IF(B154="IOPES",VLOOKUP(C154,'LABOR-SERVIÇOS'!A:H,6,FALSE),IF(B154="SINAPI",VLOOKUP(C154,'SINAPI-SERVIÇOS'!A:D,3,FALSE),IF(LEFT(C154,3)="ARQ",VLOOKUP(VALUE(RIGHT(C154,3)),'ARQ-COMP'!B:J,5,FALSE),IF(LEFT(C154,3)="SCI",VLOOKUP(VALUE(RIGHT(C154,3)),'GAS-COMP'!#REF!,5,FALSE),IF(LEFT(C154,3)="SCE",VLOOKUP(VALUE(RIGHT(C154,3)),'SCE-COMP'!B:J,5,FALSE),IF(LEFT(C154,3)="EST",VLOOKUP(VALUE(RIGHT(C154,3)),'EST-COMP'!B:J,5,FALSE),IF(LEFT(C154,3)="HID",VLOOKUP(VALUE(RIGHT(C154,3)),'HID-COMP'!B:J,5,FALSE),IF(LEFT(C154,3)="INC",VLOOKUP(VALUE(RIGHT(C154,3)),'INC-COMP'!B:J,5,FALSE),IF(LEFT(C154,3)="ELE",VLOOKUP(VALUE(RIGHT(C154,3)),#REF!,5,FALSE),IF(LEFT(C154,3)="CAB",VLOOKUP(VALUE(RIGHT(C154,3)),#REF!,5,FALSE),IF(LEFT(C154,3)="SEG",VLOOKUP(VALUE(RIGHT(C154,3)),'SEG-COMP'!B:J,5,FALSE),IF(LEFT(C154,3)="CLI",VLOOKUP(VALUE(RIGHT(C154,3)),'CLI-COMP'!B:J,5,FALSE),IF(LEFT(C154,4)="IMPL",VLOOKUP(VALUE(RIGHT(C154,3)),'IMPL-COMP'!B:J,5,FALSE),IF(LEFT(C154,4)="SPDA",VLOOKUP(VALUE(RIGHT(C154,3)),'SPDA-COMP'!B:J,5,FALSE),IF(LEFT(C154,4)="SDAI",VLOOKUP(VALUE(RIGHT(C154,3)),'ADM-COMP'!B:J,5,FALSE),IF(LEFT(C154,5)="IMPER",VLOOKUP(VALUE(RIGHT(C154,3)),'IMPER-COMP'!B:J,5,FALSE),""))))))))))))))))</f>
        <v>M</v>
      </c>
      <c r="F154" s="634">
        <f>ROUND(VLOOKUP(A154,'MEM-LEVANT'!A:I,9,FALSE),2)</f>
        <v>4162</v>
      </c>
      <c r="G154" s="349">
        <f>IF(B154="IOPES",VLOOKUP(C154,'LABOR-SERVIÇOS'!A:H,7,FALSE),IF(B154="SINAPI",VLOOKUP(C154,'SINAPI-SERVIÇOS'!A:H,8,FALSE),IF(LEFT(C154,3)="ARQ",VLOOKUP(VALUE(RIGHT(C154,3)),'ARQ-COMP'!B:J,9,FALSE),IF(LEFT(C154,3)="SCI",VLOOKUP(VALUE(RIGHT(C154,3)),'GAS-COMP'!#REF!,9,FALSE),IF(LEFT(C154,3)="SCE",VLOOKUP(VALUE(RIGHT(C154,3)),'SCE-COMP'!B:J,9,FALSE),IF(LEFT(C154,3)="EST",VLOOKUP(VALUE(RIGHT(C154,3)),'EST-COMP'!B:J,9,FALSE),IF(LEFT(C154,3)="HID",VLOOKUP(VALUE(RIGHT(C154,3)),'HID-COMP'!B:J,9,FALSE),IF(LEFT(C154,3)="INC",VLOOKUP(VALUE(RIGHT(C154,3)),'INC-COMP'!B:J,9,FALSE),IF(LEFT(C154,3)="ELE",VLOOKUP(VALUE(RIGHT(C154,3)),#REF!,9,FALSE),IF(LEFT(C154,3)="CAB",VLOOKUP(VALUE(RIGHT(C154,3)),#REF!,9,FALSE),IF(LEFT(C154,3)="SEG",VLOOKUP(VALUE(RIGHT(C154,3)),'SEG-COMP'!B:J,9,FALSE),IF(LEFT(C154,3)="CLI",VLOOKUP(VALUE(RIGHT(C154,3)),'CLI-COMP'!B:J,9,FALSE),IF(LEFT(C154,4)="IMPL",VLOOKUP(VALUE(RIGHT(C154,3)),'IMPL-COMP'!B:J,9,FALSE),IF(LEFT(C154,4)="SPDA",VLOOKUP(VALUE(RIGHT(C154,3)),'SPDA-COMP'!B:J,9,FALSE),IF(LEFT(C154,4)="SDAI",VLOOKUP(VALUE(RIGHT(C154,3)),'ADM-COMP'!B:J,9,FALSE),IF(LEFT(C154,5)="IMPER",VLOOKUP(VALUE(RIGHT(C154,3)),'IMPER-COMP'!B:J,9,FALSE),""))))))))))))))))</f>
        <v>16.260000000000002</v>
      </c>
      <c r="H154" s="349">
        <f t="shared" ref="H154" si="69">ROUND(F154*G154,2)</f>
        <v>67674.12</v>
      </c>
      <c r="I154" s="389">
        <f t="shared" si="60"/>
        <v>3.9262488923395837E-2</v>
      </c>
      <c r="J154" s="323"/>
    </row>
    <row r="155" spans="1:10" ht="25.5">
      <c r="A155" s="388" t="s">
        <v>34346</v>
      </c>
      <c r="B155" s="347" t="s">
        <v>4001</v>
      </c>
      <c r="C155" s="347">
        <f>'LABOR-SERVIÇOS'!A691</f>
        <v>151405</v>
      </c>
      <c r="D155" s="569" t="str">
        <f>IF(B155="IOPES",VLOOKUP(C155,'LABOR-SERVIÇOS'!A:H,5,FALSE),IF(B155="SINAPI",VLOOKUP(C155,'SINAPI-SERVIÇOS'!A:D,2,FALSE),IF(LEFT(C155,3)="ARQ",VLOOKUP(VALUE(RIGHT(C155,3)),'ARQ-COMP'!B:J,4,FALSE),IF(LEFT(C155,3)="SCI",VLOOKUP(VALUE(RIGHT(C155,3)),'GAS-COMP'!#REF!,4,FALSE),IF(LEFT(C155,3)="SCE",VLOOKUP(VALUE(RIGHT(C155,3)),'SCE-COMP'!B:J,4,FALSE),IF(LEFT(C155,3)="EST",VLOOKUP(VALUE(RIGHT(C155,3)),'EST-COMP'!B:J,4,FALSE),IF(LEFT(C155,3)="HID",VLOOKUP(VALUE(RIGHT(C155,3)),'HID-COMP'!B:J,4,FALSE),IF(LEFT(C155,3)="INC",VLOOKUP(VALUE(RIGHT(C155,3)),'INC-COMP'!B:J,4,FALSE),IF(LEFT(C155,3)="ELE",VLOOKUP(VALUE(RIGHT(C155,3)),#REF!,4,FALSE),IF(LEFT(C155,3)="CAB",VLOOKUP(VALUE(RIGHT(C155,3)),#REF!,4,FALSE),IF(LEFT(C155,3)="SEG",VLOOKUP(VALUE(RIGHT(C155,3)),'SEG-COMP'!B:J,4,FALSE),IF(LEFT(C155,3)="CLI",VLOOKUP(VALUE(RIGHT(C155,3)),'CLI-COMP'!B:J,4,FALSE),IF(LEFT(C155,4)="IMPL",VLOOKUP(VALUE(RIGHT(C155,3)),'IMPL-COMP'!B:J,4,FALSE),IF(LEFT(C155,4)="SPDA",VLOOKUP(VALUE(RIGHT(C155,3)),'SPDA-COMP'!B:J,4,FALSE),IF(LEFT(C155,4)="SDAI",VLOOKUP(VALUE(RIGHT(C155,3)),'ADM-COMP'!B:J,4,FALSE),IF(LEFT(C155,5)="IMPER",VLOOKUP(VALUE(RIGHT(C155,3)),'IMPER-COMP'!B:J,4,FALSE),""))))))))))))))))</f>
        <v>FIO OU CABO DE COBRE TERMOPLÁSTICO, COM ISOLAMENTO PARA 750V, SEÇÃO DE 10.0 MM2</v>
      </c>
      <c r="E155" s="348" t="str">
        <f>IF(B155="IOPES",VLOOKUP(C155,'LABOR-SERVIÇOS'!A:H,6,FALSE),IF(B155="SINAPI",VLOOKUP(C155,'SINAPI-SERVIÇOS'!A:D,3,FALSE),IF(LEFT(C155,3)="ARQ",VLOOKUP(VALUE(RIGHT(C155,3)),'ARQ-COMP'!B:J,5,FALSE),IF(LEFT(C155,3)="SCI",VLOOKUP(VALUE(RIGHT(C155,3)),'GAS-COMP'!#REF!,5,FALSE),IF(LEFT(C155,3)="SCE",VLOOKUP(VALUE(RIGHT(C155,3)),'SCE-COMP'!B:J,5,FALSE),IF(LEFT(C155,3)="EST",VLOOKUP(VALUE(RIGHT(C155,3)),'EST-COMP'!B:J,5,FALSE),IF(LEFT(C155,3)="HID",VLOOKUP(VALUE(RIGHT(C155,3)),'HID-COMP'!B:J,5,FALSE),IF(LEFT(C155,3)="INC",VLOOKUP(VALUE(RIGHT(C155,3)),'INC-COMP'!B:J,5,FALSE),IF(LEFT(C155,3)="ELE",VLOOKUP(VALUE(RIGHT(C155,3)),#REF!,5,FALSE),IF(LEFT(C155,3)="CAB",VLOOKUP(VALUE(RIGHT(C155,3)),#REF!,5,FALSE),IF(LEFT(C155,3)="SEG",VLOOKUP(VALUE(RIGHT(C155,3)),'SEG-COMP'!B:J,5,FALSE),IF(LEFT(C155,3)="CLI",VLOOKUP(VALUE(RIGHT(C155,3)),'CLI-COMP'!B:J,5,FALSE),IF(LEFT(C155,4)="IMPL",VLOOKUP(VALUE(RIGHT(C155,3)),'IMPL-COMP'!B:J,5,FALSE),IF(LEFT(C155,4)="SPDA",VLOOKUP(VALUE(RIGHT(C155,3)),'SPDA-COMP'!B:J,5,FALSE),IF(LEFT(C155,4)="SDAI",VLOOKUP(VALUE(RIGHT(C155,3)),'ADM-COMP'!B:J,5,FALSE),IF(LEFT(C155,5)="IMPER",VLOOKUP(VALUE(RIGHT(C155,3)),'IMPER-COMP'!B:J,5,FALSE),""))))))))))))))))</f>
        <v>M</v>
      </c>
      <c r="F155" s="634">
        <f>ROUND(VLOOKUP(A155,'MEM-LEVANT'!A:I,9,FALSE),2)</f>
        <v>769</v>
      </c>
      <c r="G155" s="349">
        <f>IF(B155="IOPES",VLOOKUP(C155,'LABOR-SERVIÇOS'!A:H,7,FALSE),IF(B155="SINAPI",VLOOKUP(C155,'SINAPI-SERVIÇOS'!A:H,8,FALSE),IF(LEFT(C155,3)="ARQ",VLOOKUP(VALUE(RIGHT(C155,3)),'ARQ-COMP'!B:J,9,FALSE),IF(LEFT(C155,3)="SCI",VLOOKUP(VALUE(RIGHT(C155,3)),'GAS-COMP'!#REF!,9,FALSE),IF(LEFT(C155,3)="SCE",VLOOKUP(VALUE(RIGHT(C155,3)),'SCE-COMP'!B:J,9,FALSE),IF(LEFT(C155,3)="EST",VLOOKUP(VALUE(RIGHT(C155,3)),'EST-COMP'!B:J,9,FALSE),IF(LEFT(C155,3)="HID",VLOOKUP(VALUE(RIGHT(C155,3)),'HID-COMP'!B:J,9,FALSE),IF(LEFT(C155,3)="INC",VLOOKUP(VALUE(RIGHT(C155,3)),'INC-COMP'!B:J,9,FALSE),IF(LEFT(C155,3)="ELE",VLOOKUP(VALUE(RIGHT(C155,3)),#REF!,9,FALSE),IF(LEFT(C155,3)="CAB",VLOOKUP(VALUE(RIGHT(C155,3)),#REF!,9,FALSE),IF(LEFT(C155,3)="SEG",VLOOKUP(VALUE(RIGHT(C155,3)),'SEG-COMP'!B:J,9,FALSE),IF(LEFT(C155,3)="CLI",VLOOKUP(VALUE(RIGHT(C155,3)),'CLI-COMP'!B:J,9,FALSE),IF(LEFT(C155,4)="IMPL",VLOOKUP(VALUE(RIGHT(C155,3)),'IMPL-COMP'!B:J,9,FALSE),IF(LEFT(C155,4)="SPDA",VLOOKUP(VALUE(RIGHT(C155,3)),'SPDA-COMP'!B:J,9,FALSE),IF(LEFT(C155,4)="SDAI",VLOOKUP(VALUE(RIGHT(C155,3)),'ADM-COMP'!B:J,9,FALSE),IF(LEFT(C155,5)="IMPER",VLOOKUP(VALUE(RIGHT(C155,3)),'IMPER-COMP'!B:J,9,FALSE),""))))))))))))))))</f>
        <v>24.24</v>
      </c>
      <c r="H155" s="349">
        <f t="shared" ref="H155" si="70">ROUND(F155*G155,2)</f>
        <v>18640.560000000001</v>
      </c>
      <c r="I155" s="389">
        <f t="shared" si="60"/>
        <v>1.0814692241670754E-2</v>
      </c>
      <c r="J155" s="323"/>
    </row>
    <row r="156" spans="1:10" ht="25.5">
      <c r="A156" s="388" t="s">
        <v>34347</v>
      </c>
      <c r="B156" s="347" t="s">
        <v>4001</v>
      </c>
      <c r="C156" s="347">
        <f>'LABOR-SERVIÇOS'!A692</f>
        <v>151406</v>
      </c>
      <c r="D156" s="569" t="str">
        <f>IF(B156="IOPES",VLOOKUP(C156,'LABOR-SERVIÇOS'!A:H,5,FALSE),IF(B156="SINAPI",VLOOKUP(C156,'SINAPI-SERVIÇOS'!A:D,2,FALSE),IF(LEFT(C156,3)="ARQ",VLOOKUP(VALUE(RIGHT(C156,3)),'ARQ-COMP'!B:J,4,FALSE),IF(LEFT(C156,3)="SCI",VLOOKUP(VALUE(RIGHT(C156,3)),'GAS-COMP'!#REF!,4,FALSE),IF(LEFT(C156,3)="SCE",VLOOKUP(VALUE(RIGHT(C156,3)),'SCE-COMP'!B:J,4,FALSE),IF(LEFT(C156,3)="EST",VLOOKUP(VALUE(RIGHT(C156,3)),'EST-COMP'!B:J,4,FALSE),IF(LEFT(C156,3)="HID",VLOOKUP(VALUE(RIGHT(C156,3)),'HID-COMP'!B:J,4,FALSE),IF(LEFT(C156,3)="INC",VLOOKUP(VALUE(RIGHT(C156,3)),'INC-COMP'!B:J,4,FALSE),IF(LEFT(C156,3)="ELE",VLOOKUP(VALUE(RIGHT(C156,3)),#REF!,4,FALSE),IF(LEFT(C156,3)="CAB",VLOOKUP(VALUE(RIGHT(C156,3)),#REF!,4,FALSE),IF(LEFT(C156,3)="SEG",VLOOKUP(VALUE(RIGHT(C156,3)),'SEG-COMP'!B:J,4,FALSE),IF(LEFT(C156,3)="CLI",VLOOKUP(VALUE(RIGHT(C156,3)),'CLI-COMP'!B:J,4,FALSE),IF(LEFT(C156,4)="IMPL",VLOOKUP(VALUE(RIGHT(C156,3)),'IMPL-COMP'!B:J,4,FALSE),IF(LEFT(C156,4)="SPDA",VLOOKUP(VALUE(RIGHT(C156,3)),'SPDA-COMP'!B:J,4,FALSE),IF(LEFT(C156,4)="SDAI",VLOOKUP(VALUE(RIGHT(C156,3)),'ADM-COMP'!B:J,4,FALSE),IF(LEFT(C156,5)="IMPER",VLOOKUP(VALUE(RIGHT(C156,3)),'IMPER-COMP'!B:J,4,FALSE),""))))))))))))))))</f>
        <v>FIO OU CABO DE COBRE TERMOPLÁSTICO, COM ISOLAMENTO PARA 750V, SEÇÃO DE 16.0 MM2</v>
      </c>
      <c r="E156" s="348" t="str">
        <f>IF(B156="IOPES",VLOOKUP(C156,'LABOR-SERVIÇOS'!A:H,6,FALSE),IF(B156="SINAPI",VLOOKUP(C156,'SINAPI-SERVIÇOS'!A:D,3,FALSE),IF(LEFT(C156,3)="ARQ",VLOOKUP(VALUE(RIGHT(C156,3)),'ARQ-COMP'!B:J,5,FALSE),IF(LEFT(C156,3)="SCI",VLOOKUP(VALUE(RIGHT(C156,3)),'GAS-COMP'!#REF!,5,FALSE),IF(LEFT(C156,3)="SCE",VLOOKUP(VALUE(RIGHT(C156,3)),'SCE-COMP'!B:J,5,FALSE),IF(LEFT(C156,3)="EST",VLOOKUP(VALUE(RIGHT(C156,3)),'EST-COMP'!B:J,5,FALSE),IF(LEFT(C156,3)="HID",VLOOKUP(VALUE(RIGHT(C156,3)),'HID-COMP'!B:J,5,FALSE),IF(LEFT(C156,3)="INC",VLOOKUP(VALUE(RIGHT(C156,3)),'INC-COMP'!B:J,5,FALSE),IF(LEFT(C156,3)="ELE",VLOOKUP(VALUE(RIGHT(C156,3)),#REF!,5,FALSE),IF(LEFT(C156,3)="CAB",VLOOKUP(VALUE(RIGHT(C156,3)),#REF!,5,FALSE),IF(LEFT(C156,3)="SEG",VLOOKUP(VALUE(RIGHT(C156,3)),'SEG-COMP'!B:J,5,FALSE),IF(LEFT(C156,3)="CLI",VLOOKUP(VALUE(RIGHT(C156,3)),'CLI-COMP'!B:J,5,FALSE),IF(LEFT(C156,4)="IMPL",VLOOKUP(VALUE(RIGHT(C156,3)),'IMPL-COMP'!B:J,5,FALSE),IF(LEFT(C156,4)="SPDA",VLOOKUP(VALUE(RIGHT(C156,3)),'SPDA-COMP'!B:J,5,FALSE),IF(LEFT(C156,4)="SDAI",VLOOKUP(VALUE(RIGHT(C156,3)),'ADM-COMP'!B:J,5,FALSE),IF(LEFT(C156,5)="IMPER",VLOOKUP(VALUE(RIGHT(C156,3)),'IMPER-COMP'!B:J,5,FALSE),""))))))))))))))))</f>
        <v>M</v>
      </c>
      <c r="F156" s="634">
        <f>ROUND(VLOOKUP(A156,'MEM-LEVANT'!A:I,9,FALSE),2)</f>
        <v>262</v>
      </c>
      <c r="G156" s="349">
        <f>IF(B156="IOPES",VLOOKUP(C156,'LABOR-SERVIÇOS'!A:H,7,FALSE),IF(B156="SINAPI",VLOOKUP(C156,'SINAPI-SERVIÇOS'!A:H,8,FALSE),IF(LEFT(C156,3)="ARQ",VLOOKUP(VALUE(RIGHT(C156,3)),'ARQ-COMP'!B:J,9,FALSE),IF(LEFT(C156,3)="SCI",VLOOKUP(VALUE(RIGHT(C156,3)),'GAS-COMP'!#REF!,9,FALSE),IF(LEFT(C156,3)="SCE",VLOOKUP(VALUE(RIGHT(C156,3)),'SCE-COMP'!B:J,9,FALSE),IF(LEFT(C156,3)="EST",VLOOKUP(VALUE(RIGHT(C156,3)),'EST-COMP'!B:J,9,FALSE),IF(LEFT(C156,3)="HID",VLOOKUP(VALUE(RIGHT(C156,3)),'HID-COMP'!B:J,9,FALSE),IF(LEFT(C156,3)="INC",VLOOKUP(VALUE(RIGHT(C156,3)),'INC-COMP'!B:J,9,FALSE),IF(LEFT(C156,3)="ELE",VLOOKUP(VALUE(RIGHT(C156,3)),#REF!,9,FALSE),IF(LEFT(C156,3)="CAB",VLOOKUP(VALUE(RIGHT(C156,3)),#REF!,9,FALSE),IF(LEFT(C156,3)="SEG",VLOOKUP(VALUE(RIGHT(C156,3)),'SEG-COMP'!B:J,9,FALSE),IF(LEFT(C156,3)="CLI",VLOOKUP(VALUE(RIGHT(C156,3)),'CLI-COMP'!B:J,9,FALSE),IF(LEFT(C156,4)="IMPL",VLOOKUP(VALUE(RIGHT(C156,3)),'IMPL-COMP'!B:J,9,FALSE),IF(LEFT(C156,4)="SPDA",VLOOKUP(VALUE(RIGHT(C156,3)),'SPDA-COMP'!B:J,9,FALSE),IF(LEFT(C156,4)="SDAI",VLOOKUP(VALUE(RIGHT(C156,3)),'ADM-COMP'!B:J,9,FALSE),IF(LEFT(C156,5)="IMPER",VLOOKUP(VALUE(RIGHT(C156,3)),'IMPER-COMP'!B:J,9,FALSE),""))))))))))))))))</f>
        <v>34.549999999999997</v>
      </c>
      <c r="H156" s="349">
        <f t="shared" ref="H156" si="71">ROUND(F156*G156,2)</f>
        <v>9052.1</v>
      </c>
      <c r="I156" s="389">
        <f t="shared" si="60"/>
        <v>5.2517561511471666E-3</v>
      </c>
      <c r="J156" s="323"/>
    </row>
    <row r="157" spans="1:10" ht="25.5">
      <c r="A157" s="388" t="s">
        <v>34348</v>
      </c>
      <c r="B157" s="347" t="s">
        <v>4001</v>
      </c>
      <c r="C157" s="347">
        <f>'LABOR-SERVIÇOS'!A693</f>
        <v>151407</v>
      </c>
      <c r="D157" s="569" t="str">
        <f>IF(B157="IOPES",VLOOKUP(C157,'LABOR-SERVIÇOS'!A:H,5,FALSE),IF(B157="SINAPI",VLOOKUP(C157,'SINAPI-SERVIÇOS'!A:D,2,FALSE),IF(LEFT(C157,3)="ARQ",VLOOKUP(VALUE(RIGHT(C157,3)),'ARQ-COMP'!B:J,4,FALSE),IF(LEFT(C157,3)="SCI",VLOOKUP(VALUE(RIGHT(C157,3)),'GAS-COMP'!#REF!,4,FALSE),IF(LEFT(C157,3)="SCE",VLOOKUP(VALUE(RIGHT(C157,3)),'SCE-COMP'!B:J,4,FALSE),IF(LEFT(C157,3)="EST",VLOOKUP(VALUE(RIGHT(C157,3)),'EST-COMP'!B:J,4,FALSE),IF(LEFT(C157,3)="HID",VLOOKUP(VALUE(RIGHT(C157,3)),'HID-COMP'!B:J,4,FALSE),IF(LEFT(C157,3)="INC",VLOOKUP(VALUE(RIGHT(C157,3)),'INC-COMP'!B:J,4,FALSE),IF(LEFT(C157,3)="ELE",VLOOKUP(VALUE(RIGHT(C157,3)),#REF!,4,FALSE),IF(LEFT(C157,3)="CAB",VLOOKUP(VALUE(RIGHT(C157,3)),#REF!,4,FALSE),IF(LEFT(C157,3)="SEG",VLOOKUP(VALUE(RIGHT(C157,3)),'SEG-COMP'!B:J,4,FALSE),IF(LEFT(C157,3)="CLI",VLOOKUP(VALUE(RIGHT(C157,3)),'CLI-COMP'!B:J,4,FALSE),IF(LEFT(C157,4)="IMPL",VLOOKUP(VALUE(RIGHT(C157,3)),'IMPL-COMP'!B:J,4,FALSE),IF(LEFT(C157,4)="SPDA",VLOOKUP(VALUE(RIGHT(C157,3)),'SPDA-COMP'!B:J,4,FALSE),IF(LEFT(C157,4)="SDAI",VLOOKUP(VALUE(RIGHT(C157,3)),'ADM-COMP'!B:J,4,FALSE),IF(LEFT(C157,5)="IMPER",VLOOKUP(VALUE(RIGHT(C157,3)),'IMPER-COMP'!B:J,4,FALSE),""))))))))))))))))</f>
        <v>CABO DE COBRE TERMOPLÁSTICO, COM ISOLAMENTO PARA 750V, SEÇÃO DE 25.0 MM2</v>
      </c>
      <c r="E157" s="348" t="str">
        <f>IF(B157="IOPES",VLOOKUP(C157,'LABOR-SERVIÇOS'!A:H,6,FALSE),IF(B157="SINAPI",VLOOKUP(C157,'SINAPI-SERVIÇOS'!A:D,3,FALSE),IF(LEFT(C157,3)="ARQ",VLOOKUP(VALUE(RIGHT(C157,3)),'ARQ-COMP'!B:J,5,FALSE),IF(LEFT(C157,3)="SCI",VLOOKUP(VALUE(RIGHT(C157,3)),'GAS-COMP'!#REF!,5,FALSE),IF(LEFT(C157,3)="SCE",VLOOKUP(VALUE(RIGHT(C157,3)),'SCE-COMP'!B:J,5,FALSE),IF(LEFT(C157,3)="EST",VLOOKUP(VALUE(RIGHT(C157,3)),'EST-COMP'!B:J,5,FALSE),IF(LEFT(C157,3)="HID",VLOOKUP(VALUE(RIGHT(C157,3)),'HID-COMP'!B:J,5,FALSE),IF(LEFT(C157,3)="INC",VLOOKUP(VALUE(RIGHT(C157,3)),'INC-COMP'!B:J,5,FALSE),IF(LEFT(C157,3)="ELE",VLOOKUP(VALUE(RIGHT(C157,3)),#REF!,5,FALSE),IF(LEFT(C157,3)="CAB",VLOOKUP(VALUE(RIGHT(C157,3)),#REF!,5,FALSE),IF(LEFT(C157,3)="SEG",VLOOKUP(VALUE(RIGHT(C157,3)),'SEG-COMP'!B:J,5,FALSE),IF(LEFT(C157,3)="CLI",VLOOKUP(VALUE(RIGHT(C157,3)),'CLI-COMP'!B:J,5,FALSE),IF(LEFT(C157,4)="IMPL",VLOOKUP(VALUE(RIGHT(C157,3)),'IMPL-COMP'!B:J,5,FALSE),IF(LEFT(C157,4)="SPDA",VLOOKUP(VALUE(RIGHT(C157,3)),'SPDA-COMP'!B:J,5,FALSE),IF(LEFT(C157,4)="SDAI",VLOOKUP(VALUE(RIGHT(C157,3)),'ADM-COMP'!B:J,5,FALSE),IF(LEFT(C157,5)="IMPER",VLOOKUP(VALUE(RIGHT(C157,3)),'IMPER-COMP'!B:J,5,FALSE),""))))))))))))))))</f>
        <v>M</v>
      </c>
      <c r="F157" s="634">
        <f>ROUND(VLOOKUP(A157,'MEM-LEVANT'!A:I,9,FALSE),2)</f>
        <v>724</v>
      </c>
      <c r="G157" s="349">
        <f>IF(B157="IOPES",VLOOKUP(C157,'LABOR-SERVIÇOS'!A:H,7,FALSE),IF(B157="SINAPI",VLOOKUP(C157,'SINAPI-SERVIÇOS'!A:H,8,FALSE),IF(LEFT(C157,3)="ARQ",VLOOKUP(VALUE(RIGHT(C157,3)),'ARQ-COMP'!B:J,9,FALSE),IF(LEFT(C157,3)="SCI",VLOOKUP(VALUE(RIGHT(C157,3)),'GAS-COMP'!#REF!,9,FALSE),IF(LEFT(C157,3)="SCE",VLOOKUP(VALUE(RIGHT(C157,3)),'SCE-COMP'!B:J,9,FALSE),IF(LEFT(C157,3)="EST",VLOOKUP(VALUE(RIGHT(C157,3)),'EST-COMP'!B:J,9,FALSE),IF(LEFT(C157,3)="HID",VLOOKUP(VALUE(RIGHT(C157,3)),'HID-COMP'!B:J,9,FALSE),IF(LEFT(C157,3)="INC",VLOOKUP(VALUE(RIGHT(C157,3)),'INC-COMP'!B:J,9,FALSE),IF(LEFT(C157,3)="ELE",VLOOKUP(VALUE(RIGHT(C157,3)),#REF!,9,FALSE),IF(LEFT(C157,3)="CAB",VLOOKUP(VALUE(RIGHT(C157,3)),#REF!,9,FALSE),IF(LEFT(C157,3)="SEG",VLOOKUP(VALUE(RIGHT(C157,3)),'SEG-COMP'!B:J,9,FALSE),IF(LEFT(C157,3)="CLI",VLOOKUP(VALUE(RIGHT(C157,3)),'CLI-COMP'!B:J,9,FALSE),IF(LEFT(C157,4)="IMPL",VLOOKUP(VALUE(RIGHT(C157,3)),'IMPL-COMP'!B:J,9,FALSE),IF(LEFT(C157,4)="SPDA",VLOOKUP(VALUE(RIGHT(C157,3)),'SPDA-COMP'!B:J,9,FALSE),IF(LEFT(C157,4)="SDAI",VLOOKUP(VALUE(RIGHT(C157,3)),'ADM-COMP'!B:J,9,FALSE),IF(LEFT(C157,5)="IMPER",VLOOKUP(VALUE(RIGHT(C157,3)),'IMPER-COMP'!B:J,9,FALSE),""))))))))))))))))</f>
        <v>49.81</v>
      </c>
      <c r="H157" s="349">
        <f t="shared" ref="H157" si="72">ROUND(F157*G157,2)</f>
        <v>36062.44</v>
      </c>
      <c r="I157" s="389">
        <f t="shared" si="60"/>
        <v>2.0922343002770145E-2</v>
      </c>
      <c r="J157" s="323"/>
    </row>
    <row r="158" spans="1:10" ht="25.5">
      <c r="A158" s="388" t="s">
        <v>34349</v>
      </c>
      <c r="B158" s="347" t="s">
        <v>4001</v>
      </c>
      <c r="C158" s="347">
        <f>'LABOR-SERVIÇOS'!A702</f>
        <v>151423</v>
      </c>
      <c r="D158" s="569" t="str">
        <f>IF(B158="IOPES",VLOOKUP(C158,'LABOR-SERVIÇOS'!A:H,5,FALSE),IF(B158="SINAPI",VLOOKUP(C158,'SINAPI-SERVIÇOS'!A:D,2,FALSE),IF(LEFT(C158,3)="ARQ",VLOOKUP(VALUE(RIGHT(C158,3)),'ARQ-COMP'!B:J,4,FALSE),IF(LEFT(C158,3)="SCI",VLOOKUP(VALUE(RIGHT(C158,3)),'GAS-COMP'!#REF!,4,FALSE),IF(LEFT(C158,3)="SCE",VLOOKUP(VALUE(RIGHT(C158,3)),'SCE-COMP'!B:J,4,FALSE),IF(LEFT(C158,3)="EST",VLOOKUP(VALUE(RIGHT(C158,3)),'EST-COMP'!B:J,4,FALSE),IF(LEFT(C158,3)="HID",VLOOKUP(VALUE(RIGHT(C158,3)),'HID-COMP'!B:J,4,FALSE),IF(LEFT(C158,3)="INC",VLOOKUP(VALUE(RIGHT(C158,3)),'INC-COMP'!B:J,4,FALSE),IF(LEFT(C158,3)="ELE",VLOOKUP(VALUE(RIGHT(C158,3)),#REF!,4,FALSE),IF(LEFT(C158,3)="CAB",VLOOKUP(VALUE(RIGHT(C158,3)),#REF!,4,FALSE),IF(LEFT(C158,3)="SEG",VLOOKUP(VALUE(RIGHT(C158,3)),'SEG-COMP'!B:J,4,FALSE),IF(LEFT(C158,3)="CLI",VLOOKUP(VALUE(RIGHT(C158,3)),'CLI-COMP'!B:J,4,FALSE),IF(LEFT(C158,4)="IMPL",VLOOKUP(VALUE(RIGHT(C158,3)),'IMPL-COMP'!B:J,4,FALSE),IF(LEFT(C158,4)="SPDA",VLOOKUP(VALUE(RIGHT(C158,3)),'SPDA-COMP'!B:J,4,FALSE),IF(LEFT(C158,4)="SDAI",VLOOKUP(VALUE(RIGHT(C158,3)),'ADM-COMP'!B:J,4,FALSE),IF(LEFT(C158,5)="IMPER",VLOOKUP(VALUE(RIGHT(C158,3)),'IMPER-COMP'!B:J,4,FALSE),""))))))))))))))))</f>
        <v>CABO DE COBRE TERMOPLÁSTICO (PVC) FLEXÍVEL ISOLADO 0,6/1KV, ANTI-CHAMA 90ºC HEPR - 35,0 MM2</v>
      </c>
      <c r="E158" s="348" t="str">
        <f>IF(B158="IOPES",VLOOKUP(C158,'LABOR-SERVIÇOS'!A:H,6,FALSE),IF(B158="SINAPI",VLOOKUP(C158,'SINAPI-SERVIÇOS'!A:D,3,FALSE),IF(LEFT(C158,3)="ARQ",VLOOKUP(VALUE(RIGHT(C158,3)),'ARQ-COMP'!B:J,5,FALSE),IF(LEFT(C158,3)="SCI",VLOOKUP(VALUE(RIGHT(C158,3)),'GAS-COMP'!#REF!,5,FALSE),IF(LEFT(C158,3)="SCE",VLOOKUP(VALUE(RIGHT(C158,3)),'SCE-COMP'!B:J,5,FALSE),IF(LEFT(C158,3)="EST",VLOOKUP(VALUE(RIGHT(C158,3)),'EST-COMP'!B:J,5,FALSE),IF(LEFT(C158,3)="HID",VLOOKUP(VALUE(RIGHT(C158,3)),'HID-COMP'!B:J,5,FALSE),IF(LEFT(C158,3)="INC",VLOOKUP(VALUE(RIGHT(C158,3)),'INC-COMP'!B:J,5,FALSE),IF(LEFT(C158,3)="ELE",VLOOKUP(VALUE(RIGHT(C158,3)),#REF!,5,FALSE),IF(LEFT(C158,3)="CAB",VLOOKUP(VALUE(RIGHT(C158,3)),#REF!,5,FALSE),IF(LEFT(C158,3)="SEG",VLOOKUP(VALUE(RIGHT(C158,3)),'SEG-COMP'!B:J,5,FALSE),IF(LEFT(C158,3)="CLI",VLOOKUP(VALUE(RIGHT(C158,3)),'CLI-COMP'!B:J,5,FALSE),IF(LEFT(C158,4)="IMPL",VLOOKUP(VALUE(RIGHT(C158,3)),'IMPL-COMP'!B:J,5,FALSE),IF(LEFT(C158,4)="SPDA",VLOOKUP(VALUE(RIGHT(C158,3)),'SPDA-COMP'!B:J,5,FALSE),IF(LEFT(C158,4)="SDAI",VLOOKUP(VALUE(RIGHT(C158,3)),'ADM-COMP'!B:J,5,FALSE),IF(LEFT(C158,5)="IMPER",VLOOKUP(VALUE(RIGHT(C158,3)),'IMPER-COMP'!B:J,5,FALSE),""))))))))))))))))</f>
        <v>M</v>
      </c>
      <c r="F158" s="634">
        <f>ROUND(VLOOKUP(A158,'MEM-LEVANT'!A:I,9,FALSE),2)</f>
        <v>292</v>
      </c>
      <c r="G158" s="349">
        <f>IF(B158="IOPES",VLOOKUP(C158,'LABOR-SERVIÇOS'!A:H,7,FALSE),IF(B158="SINAPI",VLOOKUP(C158,'SINAPI-SERVIÇOS'!A:H,8,FALSE),IF(LEFT(C158,3)="ARQ",VLOOKUP(VALUE(RIGHT(C158,3)),'ARQ-COMP'!B:J,9,FALSE),IF(LEFT(C158,3)="SCI",VLOOKUP(VALUE(RIGHT(C158,3)),'GAS-COMP'!#REF!,9,FALSE),IF(LEFT(C158,3)="SCE",VLOOKUP(VALUE(RIGHT(C158,3)),'SCE-COMP'!B:J,9,FALSE),IF(LEFT(C158,3)="EST",VLOOKUP(VALUE(RIGHT(C158,3)),'EST-COMP'!B:J,9,FALSE),IF(LEFT(C158,3)="HID",VLOOKUP(VALUE(RIGHT(C158,3)),'HID-COMP'!B:J,9,FALSE),IF(LEFT(C158,3)="INC",VLOOKUP(VALUE(RIGHT(C158,3)),'INC-COMP'!B:J,9,FALSE),IF(LEFT(C158,3)="ELE",VLOOKUP(VALUE(RIGHT(C158,3)),#REF!,9,FALSE),IF(LEFT(C158,3)="CAB",VLOOKUP(VALUE(RIGHT(C158,3)),#REF!,9,FALSE),IF(LEFT(C158,3)="SEG",VLOOKUP(VALUE(RIGHT(C158,3)),'SEG-COMP'!B:J,9,FALSE),IF(LEFT(C158,3)="CLI",VLOOKUP(VALUE(RIGHT(C158,3)),'CLI-COMP'!B:J,9,FALSE),IF(LEFT(C158,4)="IMPL",VLOOKUP(VALUE(RIGHT(C158,3)),'IMPL-COMP'!B:J,9,FALSE),IF(LEFT(C158,4)="SPDA",VLOOKUP(VALUE(RIGHT(C158,3)),'SPDA-COMP'!B:J,9,FALSE),IF(LEFT(C158,4)="SDAI",VLOOKUP(VALUE(RIGHT(C158,3)),'ADM-COMP'!B:J,9,FALSE),IF(LEFT(C158,5)="IMPER",VLOOKUP(VALUE(RIGHT(C158,3)),'IMPER-COMP'!B:J,9,FALSE),""))))))))))))))))</f>
        <v>67.58</v>
      </c>
      <c r="H158" s="349">
        <f t="shared" ref="H158" si="73">ROUND(F158*G158,2)</f>
        <v>19733.36</v>
      </c>
      <c r="I158" s="389">
        <f t="shared" si="60"/>
        <v>1.1448701932457821E-2</v>
      </c>
      <c r="J158" s="323"/>
    </row>
    <row r="159" spans="1:10" ht="25.5">
      <c r="A159" s="388" t="s">
        <v>34350</v>
      </c>
      <c r="B159" s="347" t="s">
        <v>4001</v>
      </c>
      <c r="C159" s="347">
        <f>'LABOR-SERVIÇOS'!A704</f>
        <v>151426</v>
      </c>
      <c r="D159" s="569" t="str">
        <f>IF(B159="IOPES",VLOOKUP(C159,'LABOR-SERVIÇOS'!A:H,5,FALSE),IF(B159="SINAPI",VLOOKUP(C159,'SINAPI-SERVIÇOS'!A:D,2,FALSE),IF(LEFT(C159,3)="ARQ",VLOOKUP(VALUE(RIGHT(C159,3)),'ARQ-COMP'!B:J,4,FALSE),IF(LEFT(C159,3)="SCI",VLOOKUP(VALUE(RIGHT(C159,3)),'GAS-COMP'!#REF!,4,FALSE),IF(LEFT(C159,3)="SCE",VLOOKUP(VALUE(RIGHT(C159,3)),'SCE-COMP'!B:J,4,FALSE),IF(LEFT(C159,3)="EST",VLOOKUP(VALUE(RIGHT(C159,3)),'EST-COMP'!B:J,4,FALSE),IF(LEFT(C159,3)="HID",VLOOKUP(VALUE(RIGHT(C159,3)),'HID-COMP'!B:J,4,FALSE),IF(LEFT(C159,3)="INC",VLOOKUP(VALUE(RIGHT(C159,3)),'INC-COMP'!B:J,4,FALSE),IF(LEFT(C159,3)="ELE",VLOOKUP(VALUE(RIGHT(C159,3)),#REF!,4,FALSE),IF(LEFT(C159,3)="CAB",VLOOKUP(VALUE(RIGHT(C159,3)),#REF!,4,FALSE),IF(LEFT(C159,3)="SEG",VLOOKUP(VALUE(RIGHT(C159,3)),'SEG-COMP'!B:J,4,FALSE),IF(LEFT(C159,3)="CLI",VLOOKUP(VALUE(RIGHT(C159,3)),'CLI-COMP'!B:J,4,FALSE),IF(LEFT(C159,4)="IMPL",VLOOKUP(VALUE(RIGHT(C159,3)),'IMPL-COMP'!B:J,4,FALSE),IF(LEFT(C159,4)="SPDA",VLOOKUP(VALUE(RIGHT(C159,3)),'SPDA-COMP'!B:J,4,FALSE),IF(LEFT(C159,4)="SDAI",VLOOKUP(VALUE(RIGHT(C159,3)),'ADM-COMP'!B:J,4,FALSE),IF(LEFT(C159,5)="IMPER",VLOOKUP(VALUE(RIGHT(C159,3)),'IMPER-COMP'!B:J,4,FALSE),""))))))))))))))))</f>
        <v>CABO DE COBRE TERMOPLÁSTICO (PVC) FLEXÍVEL ISOLADO 0,6/1KV, ANTI-CHAMA 90ºC HEPR - 95,0 MM2</v>
      </c>
      <c r="E159" s="348" t="str">
        <f>IF(B159="IOPES",VLOOKUP(C159,'LABOR-SERVIÇOS'!A:H,6,FALSE),IF(B159="SINAPI",VLOOKUP(C159,'SINAPI-SERVIÇOS'!A:D,3,FALSE),IF(LEFT(C159,3)="ARQ",VLOOKUP(VALUE(RIGHT(C159,3)),'ARQ-COMP'!B:J,5,FALSE),IF(LEFT(C159,3)="SCI",VLOOKUP(VALUE(RIGHT(C159,3)),'GAS-COMP'!#REF!,5,FALSE),IF(LEFT(C159,3)="SCE",VLOOKUP(VALUE(RIGHT(C159,3)),'SCE-COMP'!B:J,5,FALSE),IF(LEFT(C159,3)="EST",VLOOKUP(VALUE(RIGHT(C159,3)),'EST-COMP'!B:J,5,FALSE),IF(LEFT(C159,3)="HID",VLOOKUP(VALUE(RIGHT(C159,3)),'HID-COMP'!B:J,5,FALSE),IF(LEFT(C159,3)="INC",VLOOKUP(VALUE(RIGHT(C159,3)),'INC-COMP'!B:J,5,FALSE),IF(LEFT(C159,3)="ELE",VLOOKUP(VALUE(RIGHT(C159,3)),#REF!,5,FALSE),IF(LEFT(C159,3)="CAB",VLOOKUP(VALUE(RIGHT(C159,3)),#REF!,5,FALSE),IF(LEFT(C159,3)="SEG",VLOOKUP(VALUE(RIGHT(C159,3)),'SEG-COMP'!B:J,5,FALSE),IF(LEFT(C159,3)="CLI",VLOOKUP(VALUE(RIGHT(C159,3)),'CLI-COMP'!B:J,5,FALSE),IF(LEFT(C159,4)="IMPL",VLOOKUP(VALUE(RIGHT(C159,3)),'IMPL-COMP'!B:J,5,FALSE),IF(LEFT(C159,4)="SPDA",VLOOKUP(VALUE(RIGHT(C159,3)),'SPDA-COMP'!B:J,5,FALSE),IF(LEFT(C159,4)="SDAI",VLOOKUP(VALUE(RIGHT(C159,3)),'ADM-COMP'!B:J,5,FALSE),IF(LEFT(C159,5)="IMPER",VLOOKUP(VALUE(RIGHT(C159,3)),'IMPER-COMP'!B:J,5,FALSE),""))))))))))))))))</f>
        <v>M</v>
      </c>
      <c r="F159" s="634">
        <f>ROUND(VLOOKUP(A159,'MEM-LEVANT'!A:I,9,FALSE),2)</f>
        <v>180</v>
      </c>
      <c r="G159" s="349">
        <f>IF(B159="IOPES",VLOOKUP(C159,'LABOR-SERVIÇOS'!A:H,7,FALSE),IF(B159="SINAPI",VLOOKUP(C159,'SINAPI-SERVIÇOS'!A:H,8,FALSE),IF(LEFT(C159,3)="ARQ",VLOOKUP(VALUE(RIGHT(C159,3)),'ARQ-COMP'!B:J,9,FALSE),IF(LEFT(C159,3)="SCI",VLOOKUP(VALUE(RIGHT(C159,3)),'GAS-COMP'!#REF!,9,FALSE),IF(LEFT(C159,3)="SCE",VLOOKUP(VALUE(RIGHT(C159,3)),'SCE-COMP'!B:J,9,FALSE),IF(LEFT(C159,3)="EST",VLOOKUP(VALUE(RIGHT(C159,3)),'EST-COMP'!B:J,9,FALSE),IF(LEFT(C159,3)="HID",VLOOKUP(VALUE(RIGHT(C159,3)),'HID-COMP'!B:J,9,FALSE),IF(LEFT(C159,3)="INC",VLOOKUP(VALUE(RIGHT(C159,3)),'INC-COMP'!B:J,9,FALSE),IF(LEFT(C159,3)="ELE",VLOOKUP(VALUE(RIGHT(C159,3)),#REF!,9,FALSE),IF(LEFT(C159,3)="CAB",VLOOKUP(VALUE(RIGHT(C159,3)),#REF!,9,FALSE),IF(LEFT(C159,3)="SEG",VLOOKUP(VALUE(RIGHT(C159,3)),'SEG-COMP'!B:J,9,FALSE),IF(LEFT(C159,3)="CLI",VLOOKUP(VALUE(RIGHT(C159,3)),'CLI-COMP'!B:J,9,FALSE),IF(LEFT(C159,4)="IMPL",VLOOKUP(VALUE(RIGHT(C159,3)),'IMPL-COMP'!B:J,9,FALSE),IF(LEFT(C159,4)="SPDA",VLOOKUP(VALUE(RIGHT(C159,3)),'SPDA-COMP'!B:J,9,FALSE),IF(LEFT(C159,4)="SDAI",VLOOKUP(VALUE(RIGHT(C159,3)),'ADM-COMP'!B:J,9,FALSE),IF(LEFT(C159,5)="IMPER",VLOOKUP(VALUE(RIGHT(C159,3)),'IMPER-COMP'!B:J,9,FALSE),""))))))))))))))))</f>
        <v>175.65</v>
      </c>
      <c r="H159" s="349">
        <f t="shared" ref="H159" si="74">ROUND(F159*G159,2)</f>
        <v>31617</v>
      </c>
      <c r="I159" s="389">
        <f t="shared" si="60"/>
        <v>1.8343232424610858E-2</v>
      </c>
      <c r="J159" s="323"/>
    </row>
    <row r="160" spans="1:10" ht="25.5">
      <c r="A160" s="388" t="s">
        <v>34351</v>
      </c>
      <c r="B160" s="347" t="s">
        <v>4001</v>
      </c>
      <c r="C160" s="347">
        <f>'LABOR-SERVIÇOS'!A705</f>
        <v>151427</v>
      </c>
      <c r="D160" s="569" t="str">
        <f>IF(B160="IOPES",VLOOKUP(C160,'LABOR-SERVIÇOS'!A:H,5,FALSE),IF(B160="SINAPI",VLOOKUP(C160,'SINAPI-SERVIÇOS'!A:D,2,FALSE),IF(LEFT(C160,3)="ARQ",VLOOKUP(VALUE(RIGHT(C160,3)),'ARQ-COMP'!B:J,4,FALSE),IF(LEFT(C160,3)="SCI",VLOOKUP(VALUE(RIGHT(C160,3)),'GAS-COMP'!#REF!,4,FALSE),IF(LEFT(C160,3)="SCE",VLOOKUP(VALUE(RIGHT(C160,3)),'SCE-COMP'!B:J,4,FALSE),IF(LEFT(C160,3)="EST",VLOOKUP(VALUE(RIGHT(C160,3)),'EST-COMP'!B:J,4,FALSE),IF(LEFT(C160,3)="HID",VLOOKUP(VALUE(RIGHT(C160,3)),'HID-COMP'!B:J,4,FALSE),IF(LEFT(C160,3)="INC",VLOOKUP(VALUE(RIGHT(C160,3)),'INC-COMP'!B:J,4,FALSE),IF(LEFT(C160,3)="ELE",VLOOKUP(VALUE(RIGHT(C160,3)),#REF!,4,FALSE),IF(LEFT(C160,3)="CAB",VLOOKUP(VALUE(RIGHT(C160,3)),#REF!,4,FALSE),IF(LEFT(C160,3)="SEG",VLOOKUP(VALUE(RIGHT(C160,3)),'SEG-COMP'!B:J,4,FALSE),IF(LEFT(C160,3)="CLI",VLOOKUP(VALUE(RIGHT(C160,3)),'CLI-COMP'!B:J,4,FALSE),IF(LEFT(C160,4)="IMPL",VLOOKUP(VALUE(RIGHT(C160,3)),'IMPL-COMP'!B:J,4,FALSE),IF(LEFT(C160,4)="SPDA",VLOOKUP(VALUE(RIGHT(C160,3)),'SPDA-COMP'!B:J,4,FALSE),IF(LEFT(C160,4)="SDAI",VLOOKUP(VALUE(RIGHT(C160,3)),'ADM-COMP'!B:J,4,FALSE),IF(LEFT(C160,5)="IMPER",VLOOKUP(VALUE(RIGHT(C160,3)),'IMPER-COMP'!B:J,4,FALSE),""))))))))))))))))</f>
        <v>CABO DE COBRE TERMOPLÁSTICO (PVC) FLEXÍVEL ISOLADO 0,6/1KV, ANTI-CHAMA 90ºC HEPR - 120,0 MM2</v>
      </c>
      <c r="E160" s="348" t="str">
        <f>IF(B160="IOPES",VLOOKUP(C160,'LABOR-SERVIÇOS'!A:H,6,FALSE),IF(B160="SINAPI",VLOOKUP(C160,'SINAPI-SERVIÇOS'!A:D,3,FALSE),IF(LEFT(C160,3)="ARQ",VLOOKUP(VALUE(RIGHT(C160,3)),'ARQ-COMP'!B:J,5,FALSE),IF(LEFT(C160,3)="SCI",VLOOKUP(VALUE(RIGHT(C160,3)),'GAS-COMP'!#REF!,5,FALSE),IF(LEFT(C160,3)="SCE",VLOOKUP(VALUE(RIGHT(C160,3)),'SCE-COMP'!B:J,5,FALSE),IF(LEFT(C160,3)="EST",VLOOKUP(VALUE(RIGHT(C160,3)),'EST-COMP'!B:J,5,FALSE),IF(LEFT(C160,3)="HID",VLOOKUP(VALUE(RIGHT(C160,3)),'HID-COMP'!B:J,5,FALSE),IF(LEFT(C160,3)="INC",VLOOKUP(VALUE(RIGHT(C160,3)),'INC-COMP'!B:J,5,FALSE),IF(LEFT(C160,3)="ELE",VLOOKUP(VALUE(RIGHT(C160,3)),#REF!,5,FALSE),IF(LEFT(C160,3)="CAB",VLOOKUP(VALUE(RIGHT(C160,3)),#REF!,5,FALSE),IF(LEFT(C160,3)="SEG",VLOOKUP(VALUE(RIGHT(C160,3)),'SEG-COMP'!B:J,5,FALSE),IF(LEFT(C160,3)="CLI",VLOOKUP(VALUE(RIGHT(C160,3)),'CLI-COMP'!B:J,5,FALSE),IF(LEFT(C160,4)="IMPL",VLOOKUP(VALUE(RIGHT(C160,3)),'IMPL-COMP'!B:J,5,FALSE),IF(LEFT(C160,4)="SPDA",VLOOKUP(VALUE(RIGHT(C160,3)),'SPDA-COMP'!B:J,5,FALSE),IF(LEFT(C160,4)="SDAI",VLOOKUP(VALUE(RIGHT(C160,3)),'ADM-COMP'!B:J,5,FALSE),IF(LEFT(C160,5)="IMPER",VLOOKUP(VALUE(RIGHT(C160,3)),'IMPER-COMP'!B:J,5,FALSE),""))))))))))))))))</f>
        <v>M</v>
      </c>
      <c r="F160" s="634">
        <f>ROUND(VLOOKUP(A160,'MEM-LEVANT'!A:I,9,FALSE),2)</f>
        <v>90</v>
      </c>
      <c r="G160" s="349">
        <f>IF(B160="IOPES",VLOOKUP(C160,'LABOR-SERVIÇOS'!A:H,7,FALSE),IF(B160="SINAPI",VLOOKUP(C160,'SINAPI-SERVIÇOS'!A:H,8,FALSE),IF(LEFT(C160,3)="ARQ",VLOOKUP(VALUE(RIGHT(C160,3)),'ARQ-COMP'!B:J,9,FALSE),IF(LEFT(C160,3)="SCI",VLOOKUP(VALUE(RIGHT(C160,3)),'GAS-COMP'!#REF!,9,FALSE),IF(LEFT(C160,3)="SCE",VLOOKUP(VALUE(RIGHT(C160,3)),'SCE-COMP'!B:J,9,FALSE),IF(LEFT(C160,3)="EST",VLOOKUP(VALUE(RIGHT(C160,3)),'EST-COMP'!B:J,9,FALSE),IF(LEFT(C160,3)="HID",VLOOKUP(VALUE(RIGHT(C160,3)),'HID-COMP'!B:J,9,FALSE),IF(LEFT(C160,3)="INC",VLOOKUP(VALUE(RIGHT(C160,3)),'INC-COMP'!B:J,9,FALSE),IF(LEFT(C160,3)="ELE",VLOOKUP(VALUE(RIGHT(C160,3)),#REF!,9,FALSE),IF(LEFT(C160,3)="CAB",VLOOKUP(VALUE(RIGHT(C160,3)),#REF!,9,FALSE),IF(LEFT(C160,3)="SEG",VLOOKUP(VALUE(RIGHT(C160,3)),'SEG-COMP'!B:J,9,FALSE),IF(LEFT(C160,3)="CLI",VLOOKUP(VALUE(RIGHT(C160,3)),'CLI-COMP'!B:J,9,FALSE),IF(LEFT(C160,4)="IMPL",VLOOKUP(VALUE(RIGHT(C160,3)),'IMPL-COMP'!B:J,9,FALSE),IF(LEFT(C160,4)="SPDA",VLOOKUP(VALUE(RIGHT(C160,3)),'SPDA-COMP'!B:J,9,FALSE),IF(LEFT(C160,4)="SDAI",VLOOKUP(VALUE(RIGHT(C160,3)),'ADM-COMP'!B:J,9,FALSE),IF(LEFT(C160,5)="IMPER",VLOOKUP(VALUE(RIGHT(C160,3)),'IMPER-COMP'!B:J,9,FALSE),""))))))))))))))))</f>
        <v>227.56</v>
      </c>
      <c r="H160" s="349">
        <f t="shared" ref="H160" si="75">ROUND(F160*G160,2)</f>
        <v>20480.400000000001</v>
      </c>
      <c r="I160" s="389">
        <f t="shared" si="60"/>
        <v>1.1882112071006113E-2</v>
      </c>
      <c r="J160" s="323"/>
    </row>
    <row r="161" spans="1:10" ht="51">
      <c r="A161" s="388" t="s">
        <v>34352</v>
      </c>
      <c r="B161" s="347" t="s">
        <v>4001</v>
      </c>
      <c r="C161" s="347">
        <f>'LABOR-SERVIÇOS'!A749</f>
        <v>151801</v>
      </c>
      <c r="D161" s="569" t="str">
        <f>IF(B161="IOPES",VLOOKUP(C161,'LABOR-SERVIÇOS'!A:H,5,FALSE),IF(B161="SINAPI",VLOOKUP(C161,'SINAPI-SERVIÇOS'!A:D,2,FALSE),IF(LEFT(C161,3)="ARQ",VLOOKUP(VALUE(RIGHT(C161,3)),'ARQ-COMP'!B:J,4,FALSE),IF(LEFT(C161,3)="SCI",VLOOKUP(VALUE(RIGHT(C161,3)),'GAS-COMP'!#REF!,4,FALSE),IF(LEFT(C161,3)="SCE",VLOOKUP(VALUE(RIGHT(C161,3)),'SCE-COMP'!B:J,4,FALSE),IF(LEFT(C161,3)="EST",VLOOKUP(VALUE(RIGHT(C161,3)),'EST-COMP'!B:J,4,FALSE),IF(LEFT(C161,3)="HID",VLOOKUP(VALUE(RIGHT(C161,3)),'HID-COMP'!B:J,4,FALSE),IF(LEFT(C161,3)="INC",VLOOKUP(VALUE(RIGHT(C161,3)),'INC-COMP'!B:J,4,FALSE),IF(LEFT(C161,3)="ELE",VLOOKUP(VALUE(RIGHT(C161,3)),#REF!,4,FALSE),IF(LEFT(C161,3)="CAB",VLOOKUP(VALUE(RIGHT(C161,3)),#REF!,4,FALSE),IF(LEFT(C161,3)="SEG",VLOOKUP(VALUE(RIGHT(C161,3)),'SEG-COMP'!B:J,4,FALSE),IF(LEFT(C161,3)="CLI",VLOOKUP(VALUE(RIGHT(C161,3)),'CLI-COMP'!B:J,4,FALSE),IF(LEFT(C161,4)="IMPL",VLOOKUP(VALUE(RIGHT(C161,3)),'IMPL-COMP'!B:J,4,FALSE),IF(LEFT(C161,4)="SPDA",VLOOKUP(VALUE(RIGHT(C161,3)),'SPDA-COMP'!B:J,4,FALSE),IF(LEFT(C161,4)="SDAI",VLOOKUP(VALUE(RIGHT(C161,3)),'ADM-COMP'!B:J,4,FALSE),IF(LEFT(C161,5)="IMPER",VLOOKUP(VALUE(RIGHT(C161,3)),'IMPER-COMP'!B:J,4,FALSE),""))))))))))))))))</f>
        <v>PONTO PADRÃO DE LUZ NO TETO - CONSIDERANDO ELETRODUTO PVC RÍGIDO DE 3/4" INCLUSIVE CONEXÕES (4.5M), FIO ISOLADO PVC DE 2.5MM2 (16.2M) E CAIXA PVC 4X4" (1 UND)</v>
      </c>
      <c r="E161" s="348" t="str">
        <f>IF(B161="IOPES",VLOOKUP(C161,'LABOR-SERVIÇOS'!A:H,6,FALSE),IF(B161="SINAPI",VLOOKUP(C161,'SINAPI-SERVIÇOS'!A:D,3,FALSE),IF(LEFT(C161,3)="ARQ",VLOOKUP(VALUE(RIGHT(C161,3)),'ARQ-COMP'!B:J,5,FALSE),IF(LEFT(C161,3)="SCI",VLOOKUP(VALUE(RIGHT(C161,3)),'GAS-COMP'!#REF!,5,FALSE),IF(LEFT(C161,3)="SCE",VLOOKUP(VALUE(RIGHT(C161,3)),'SCE-COMP'!B:J,5,FALSE),IF(LEFT(C161,3)="EST",VLOOKUP(VALUE(RIGHT(C161,3)),'EST-COMP'!B:J,5,FALSE),IF(LEFT(C161,3)="HID",VLOOKUP(VALUE(RIGHT(C161,3)),'HID-COMP'!B:J,5,FALSE),IF(LEFT(C161,3)="INC",VLOOKUP(VALUE(RIGHT(C161,3)),'INC-COMP'!B:J,5,FALSE),IF(LEFT(C161,3)="ELE",VLOOKUP(VALUE(RIGHT(C161,3)),#REF!,5,FALSE),IF(LEFT(C161,3)="CAB",VLOOKUP(VALUE(RIGHT(C161,3)),#REF!,5,FALSE),IF(LEFT(C161,3)="SEG",VLOOKUP(VALUE(RIGHT(C161,3)),'SEG-COMP'!B:J,5,FALSE),IF(LEFT(C161,3)="CLI",VLOOKUP(VALUE(RIGHT(C161,3)),'CLI-COMP'!B:J,5,FALSE),IF(LEFT(C161,4)="IMPL",VLOOKUP(VALUE(RIGHT(C161,3)),'IMPL-COMP'!B:J,5,FALSE),IF(LEFT(C161,4)="SPDA",VLOOKUP(VALUE(RIGHT(C161,3)),'SPDA-COMP'!B:J,5,FALSE),IF(LEFT(C161,4)="SDAI",VLOOKUP(VALUE(RIGHT(C161,3)),'ADM-COMP'!B:J,5,FALSE),IF(LEFT(C161,5)="IMPER",VLOOKUP(VALUE(RIGHT(C161,3)),'IMPER-COMP'!B:J,5,FALSE),""))))))))))))))))</f>
        <v>UND</v>
      </c>
      <c r="F161" s="634">
        <f>ROUND(VLOOKUP(A161,'MEM-LEVANT'!A:I,9,FALSE),2)</f>
        <v>30</v>
      </c>
      <c r="G161" s="349">
        <f>IF(B161="IOPES",VLOOKUP(C161,'LABOR-SERVIÇOS'!A:H,7,FALSE),IF(B161="SINAPI",VLOOKUP(C161,'SINAPI-SERVIÇOS'!A:H,8,FALSE),IF(LEFT(C161,3)="ARQ",VLOOKUP(VALUE(RIGHT(C161,3)),'ARQ-COMP'!B:J,9,FALSE),IF(LEFT(C161,3)="SCI",VLOOKUP(VALUE(RIGHT(C161,3)),'GAS-COMP'!#REF!,9,FALSE),IF(LEFT(C161,3)="SCE",VLOOKUP(VALUE(RIGHT(C161,3)),'SCE-COMP'!B:J,9,FALSE),IF(LEFT(C161,3)="EST",VLOOKUP(VALUE(RIGHT(C161,3)),'EST-COMP'!B:J,9,FALSE),IF(LEFT(C161,3)="HID",VLOOKUP(VALUE(RIGHT(C161,3)),'HID-COMP'!B:J,9,FALSE),IF(LEFT(C161,3)="INC",VLOOKUP(VALUE(RIGHT(C161,3)),'INC-COMP'!B:J,9,FALSE),IF(LEFT(C161,3)="ELE",VLOOKUP(VALUE(RIGHT(C161,3)),#REF!,9,FALSE),IF(LEFT(C161,3)="CAB",VLOOKUP(VALUE(RIGHT(C161,3)),#REF!,9,FALSE),IF(LEFT(C161,3)="SEG",VLOOKUP(VALUE(RIGHT(C161,3)),'SEG-COMP'!B:J,9,FALSE),IF(LEFT(C161,3)="CLI",VLOOKUP(VALUE(RIGHT(C161,3)),'CLI-COMP'!B:J,9,FALSE),IF(LEFT(C161,4)="IMPL",VLOOKUP(VALUE(RIGHT(C161,3)),'IMPL-COMP'!B:J,9,FALSE),IF(LEFT(C161,4)="SPDA",VLOOKUP(VALUE(RIGHT(C161,3)),'SPDA-COMP'!B:J,9,FALSE),IF(LEFT(C161,4)="SDAI",VLOOKUP(VALUE(RIGHT(C161,3)),'ADM-COMP'!B:J,9,FALSE),IF(LEFT(C161,5)="IMPER",VLOOKUP(VALUE(RIGHT(C161,3)),'IMPER-COMP'!B:J,9,FALSE),""))))))))))))))))</f>
        <v>291</v>
      </c>
      <c r="H161" s="349">
        <f t="shared" ref="H161" si="76">ROUND(F161*G161,2)</f>
        <v>8730</v>
      </c>
      <c r="I161" s="389">
        <f t="shared" si="60"/>
        <v>5.0648834192634599E-3</v>
      </c>
      <c r="J161" s="323"/>
    </row>
    <row r="162" spans="1:10" ht="51">
      <c r="A162" s="388" t="s">
        <v>34353</v>
      </c>
      <c r="B162" s="347" t="s">
        <v>4001</v>
      </c>
      <c r="C162" s="347">
        <f>'LABOR-SERVIÇOS'!A763</f>
        <v>151817</v>
      </c>
      <c r="D162" s="569" t="str">
        <f>IF(B162="IOPES",VLOOKUP(C162,'LABOR-SERVIÇOS'!A:H,5,FALSE),IF(B162="SINAPI",VLOOKUP(C162,'SINAPI-SERVIÇOS'!A:D,2,FALSE),IF(LEFT(C162,3)="ARQ",VLOOKUP(VALUE(RIGHT(C162,3)),'ARQ-COMP'!B:J,4,FALSE),IF(LEFT(C162,3)="SCI",VLOOKUP(VALUE(RIGHT(C162,3)),'GAS-COMP'!#REF!,4,FALSE),IF(LEFT(C162,3)="SCE",VLOOKUP(VALUE(RIGHT(C162,3)),'SCE-COMP'!B:J,4,FALSE),IF(LEFT(C162,3)="EST",VLOOKUP(VALUE(RIGHT(C162,3)),'EST-COMP'!B:J,4,FALSE),IF(LEFT(C162,3)="HID",VLOOKUP(VALUE(RIGHT(C162,3)),'HID-COMP'!B:J,4,FALSE),IF(LEFT(C162,3)="INC",VLOOKUP(VALUE(RIGHT(C162,3)),'INC-COMP'!B:J,4,FALSE),IF(LEFT(C162,3)="ELE",VLOOKUP(VALUE(RIGHT(C162,3)),#REF!,4,FALSE),IF(LEFT(C162,3)="CAB",VLOOKUP(VALUE(RIGHT(C162,3)),#REF!,4,FALSE),IF(LEFT(C162,3)="SEG",VLOOKUP(VALUE(RIGHT(C162,3)),'SEG-COMP'!B:J,4,FALSE),IF(LEFT(C162,3)="CLI",VLOOKUP(VALUE(RIGHT(C162,3)),'CLI-COMP'!B:J,4,FALSE),IF(LEFT(C162,4)="IMPL",VLOOKUP(VALUE(RIGHT(C162,3)),'IMPL-COMP'!B:J,4,FALSE),IF(LEFT(C162,4)="SPDA",VLOOKUP(VALUE(RIGHT(C162,3)),'SPDA-COMP'!B:J,4,FALSE),IF(LEFT(C162,4)="SDAI",VLOOKUP(VALUE(RIGHT(C162,3)),'ADM-COMP'!B:J,4,FALSE),IF(LEFT(C162,5)="IMPER",VLOOKUP(VALUE(RIGHT(C162,3)),'IMPER-COMP'!B:J,4,FALSE),""))))))))))))))))</f>
        <v>PONTO PADRÃO DE TOMADA DE PISO - CONSIDERANDO ELETRODUTO PVC RÍGIDO DE 3/4" INCLUSIVE CONEXÕES (5.0M), FIO ISOLADO PVC DE 2.5MM2 (18.0M) E CAIXA ALUMÍNIO SILÍCIO 4X4" (1 UND)</v>
      </c>
      <c r="E162" s="348" t="str">
        <f>IF(B162="IOPES",VLOOKUP(C162,'LABOR-SERVIÇOS'!A:H,6,FALSE),IF(B162="SINAPI",VLOOKUP(C162,'SINAPI-SERVIÇOS'!A:D,3,FALSE),IF(LEFT(C162,3)="ARQ",VLOOKUP(VALUE(RIGHT(C162,3)),'ARQ-COMP'!B:J,5,FALSE),IF(LEFT(C162,3)="SCI",VLOOKUP(VALUE(RIGHT(C162,3)),'GAS-COMP'!#REF!,5,FALSE),IF(LEFT(C162,3)="SCE",VLOOKUP(VALUE(RIGHT(C162,3)),'SCE-COMP'!B:J,5,FALSE),IF(LEFT(C162,3)="EST",VLOOKUP(VALUE(RIGHT(C162,3)),'EST-COMP'!B:J,5,FALSE),IF(LEFT(C162,3)="HID",VLOOKUP(VALUE(RIGHT(C162,3)),'HID-COMP'!B:J,5,FALSE),IF(LEFT(C162,3)="INC",VLOOKUP(VALUE(RIGHT(C162,3)),'INC-COMP'!B:J,5,FALSE),IF(LEFT(C162,3)="ELE",VLOOKUP(VALUE(RIGHT(C162,3)),#REF!,5,FALSE),IF(LEFT(C162,3)="CAB",VLOOKUP(VALUE(RIGHT(C162,3)),#REF!,5,FALSE),IF(LEFT(C162,3)="SEG",VLOOKUP(VALUE(RIGHT(C162,3)),'SEG-COMP'!B:J,5,FALSE),IF(LEFT(C162,3)="CLI",VLOOKUP(VALUE(RIGHT(C162,3)),'CLI-COMP'!B:J,5,FALSE),IF(LEFT(C162,4)="IMPL",VLOOKUP(VALUE(RIGHT(C162,3)),'IMPL-COMP'!B:J,5,FALSE),IF(LEFT(C162,4)="SPDA",VLOOKUP(VALUE(RIGHT(C162,3)),'SPDA-COMP'!B:J,5,FALSE),IF(LEFT(C162,4)="SDAI",VLOOKUP(VALUE(RIGHT(C162,3)),'ADM-COMP'!B:J,5,FALSE),IF(LEFT(C162,5)="IMPER",VLOOKUP(VALUE(RIGHT(C162,3)),'IMPER-COMP'!B:J,5,FALSE),""))))))))))))))))</f>
        <v>UND</v>
      </c>
      <c r="F162" s="634">
        <f>ROUND(VLOOKUP(A162,'MEM-LEVANT'!A:I,9,FALSE),2)</f>
        <v>15</v>
      </c>
      <c r="G162" s="349">
        <f>IF(B162="IOPES",VLOOKUP(C162,'LABOR-SERVIÇOS'!A:H,7,FALSE),IF(B162="SINAPI",VLOOKUP(C162,'SINAPI-SERVIÇOS'!A:H,8,FALSE),IF(LEFT(C162,3)="ARQ",VLOOKUP(VALUE(RIGHT(C162,3)),'ARQ-COMP'!B:J,9,FALSE),IF(LEFT(C162,3)="SCI",VLOOKUP(VALUE(RIGHT(C162,3)),'GAS-COMP'!#REF!,9,FALSE),IF(LEFT(C162,3)="SCE",VLOOKUP(VALUE(RIGHT(C162,3)),'SCE-COMP'!B:J,9,FALSE),IF(LEFT(C162,3)="EST",VLOOKUP(VALUE(RIGHT(C162,3)),'EST-COMP'!B:J,9,FALSE),IF(LEFT(C162,3)="HID",VLOOKUP(VALUE(RIGHT(C162,3)),'HID-COMP'!B:J,9,FALSE),IF(LEFT(C162,3)="INC",VLOOKUP(VALUE(RIGHT(C162,3)),'INC-COMP'!B:J,9,FALSE),IF(LEFT(C162,3)="ELE",VLOOKUP(VALUE(RIGHT(C162,3)),#REF!,9,FALSE),IF(LEFT(C162,3)="CAB",VLOOKUP(VALUE(RIGHT(C162,3)),#REF!,9,FALSE),IF(LEFT(C162,3)="SEG",VLOOKUP(VALUE(RIGHT(C162,3)),'SEG-COMP'!B:J,9,FALSE),IF(LEFT(C162,3)="CLI",VLOOKUP(VALUE(RIGHT(C162,3)),'CLI-COMP'!B:J,9,FALSE),IF(LEFT(C162,4)="IMPL",VLOOKUP(VALUE(RIGHT(C162,3)),'IMPL-COMP'!B:J,9,FALSE),IF(LEFT(C162,4)="SPDA",VLOOKUP(VALUE(RIGHT(C162,3)),'SPDA-COMP'!B:J,9,FALSE),IF(LEFT(C162,4)="SDAI",VLOOKUP(VALUE(RIGHT(C162,3)),'ADM-COMP'!B:J,9,FALSE),IF(LEFT(C162,5)="IMPER",VLOOKUP(VALUE(RIGHT(C162,3)),'IMPER-COMP'!B:J,9,FALSE),""))))))))))))))))</f>
        <v>349.93</v>
      </c>
      <c r="H162" s="349">
        <f t="shared" ref="H162" si="77">ROUND(F162*G162,2)</f>
        <v>5248.95</v>
      </c>
      <c r="I162" s="389">
        <f t="shared" si="60"/>
        <v>3.0452829122042308E-3</v>
      </c>
      <c r="J162" s="323"/>
    </row>
    <row r="163" spans="1:10" ht="63.75">
      <c r="A163" s="388" t="s">
        <v>34354</v>
      </c>
      <c r="B163" s="347" t="s">
        <v>4001</v>
      </c>
      <c r="C163" s="347">
        <f>'LABOR-SERVIÇOS'!A1189</f>
        <v>181003</v>
      </c>
      <c r="D163" s="569" t="str">
        <f>IF(B163="IOPES",VLOOKUP(C163,'LABOR-SERVIÇOS'!A:H,5,FALSE),IF(B163="SINAPI",VLOOKUP(C163,'SINAPI-SERVIÇOS'!A:D,2,FALSE),IF(LEFT(C163,3)="ARQ",VLOOKUP(VALUE(RIGHT(C163,3)),'ARQ-COMP'!B:J,4,FALSE),IF(LEFT(C163,3)="SCI",VLOOKUP(VALUE(RIGHT(C163,3)),'GAS-COMP'!#REF!,4,FALSE),IF(LEFT(C163,3)="SCE",VLOOKUP(VALUE(RIGHT(C163,3)),'SCE-COMP'!B:J,4,FALSE),IF(LEFT(C163,3)="EST",VLOOKUP(VALUE(RIGHT(C163,3)),'EST-COMP'!B:J,4,FALSE),IF(LEFT(C163,3)="HID",VLOOKUP(VALUE(RIGHT(C163,3)),'HID-COMP'!B:J,4,FALSE),IF(LEFT(C163,3)="INC",VLOOKUP(VALUE(RIGHT(C163,3)),'INC-COMP'!B:J,4,FALSE),IF(LEFT(C163,3)="ELE",VLOOKUP(VALUE(RIGHT(C163,3)),#REF!,4,FALSE),IF(LEFT(C163,3)="CAB",VLOOKUP(VALUE(RIGHT(C163,3)),#REF!,4,FALSE),IF(LEFT(C163,3)="SEG",VLOOKUP(VALUE(RIGHT(C163,3)),'SEG-COMP'!B:J,4,FALSE),IF(LEFT(C163,3)="CLI",VLOOKUP(VALUE(RIGHT(C163,3)),'CLI-COMP'!B:J,4,FALSE),IF(LEFT(C163,4)="IMPL",VLOOKUP(VALUE(RIGHT(C163,3)),'IMPL-COMP'!B:J,4,FALSE),IF(LEFT(C163,4)="SPDA",VLOOKUP(VALUE(RIGHT(C163,3)),'SPDA-COMP'!B:J,4,FALSE),IF(LEFT(C163,4)="SDAI",VLOOKUP(VALUE(RIGHT(C163,3)),'ADM-COMP'!B:J,4,FALSE),IF(LEFT(C163,5)="IMPER",VLOOKUP(VALUE(RIGHT(C163,3)),'IMPER-COMP'!B:J,4,FALSE),""))))))))))))))))</f>
        <v>LUMINARIA EMBUTIR COMPL., CORPO CH. AÇO PINTADA BRANCA, REFLETOR ALETAS PARABÓLICAS ALUM.ALTA PUREZA E REFLETÂNCIA INCLUSIVE 2 LÂMPADAS LED T8 9W TEMP. DE COR 5000K C/ 60CM - REF. CE216AL-N - AMES, 6024 - LUMAVI OU EQUIVALENTE</v>
      </c>
      <c r="E163" s="348" t="str">
        <f>IF(B163="IOPES",VLOOKUP(C163,'LABOR-SERVIÇOS'!A:H,6,FALSE),IF(B163="SINAPI",VLOOKUP(C163,'SINAPI-SERVIÇOS'!A:D,3,FALSE),IF(LEFT(C163,3)="ARQ",VLOOKUP(VALUE(RIGHT(C163,3)),'ARQ-COMP'!B:J,5,FALSE),IF(LEFT(C163,3)="SCI",VLOOKUP(VALUE(RIGHT(C163,3)),'GAS-COMP'!#REF!,5,FALSE),IF(LEFT(C163,3)="SCE",VLOOKUP(VALUE(RIGHT(C163,3)),'SCE-COMP'!B:J,5,FALSE),IF(LEFT(C163,3)="EST",VLOOKUP(VALUE(RIGHT(C163,3)),'EST-COMP'!B:J,5,FALSE),IF(LEFT(C163,3)="HID",VLOOKUP(VALUE(RIGHT(C163,3)),'HID-COMP'!B:J,5,FALSE),IF(LEFT(C163,3)="INC",VLOOKUP(VALUE(RIGHT(C163,3)),'INC-COMP'!B:J,5,FALSE),IF(LEFT(C163,3)="ELE",VLOOKUP(VALUE(RIGHT(C163,3)),#REF!,5,FALSE),IF(LEFT(C163,3)="CAB",VLOOKUP(VALUE(RIGHT(C163,3)),#REF!,5,FALSE),IF(LEFT(C163,3)="SEG",VLOOKUP(VALUE(RIGHT(C163,3)),'SEG-COMP'!B:J,5,FALSE),IF(LEFT(C163,3)="CLI",VLOOKUP(VALUE(RIGHT(C163,3)),'CLI-COMP'!B:J,5,FALSE),IF(LEFT(C163,4)="IMPL",VLOOKUP(VALUE(RIGHT(C163,3)),'IMPL-COMP'!B:J,5,FALSE),IF(LEFT(C163,4)="SPDA",VLOOKUP(VALUE(RIGHT(C163,3)),'SPDA-COMP'!B:J,5,FALSE),IF(LEFT(C163,4)="SDAI",VLOOKUP(VALUE(RIGHT(C163,3)),'ADM-COMP'!B:J,5,FALSE),IF(LEFT(C163,5)="IMPER",VLOOKUP(VALUE(RIGHT(C163,3)),'IMPER-COMP'!B:J,5,FALSE),""))))))))))))))))</f>
        <v>UND</v>
      </c>
      <c r="F163" s="634">
        <f>ROUND(VLOOKUP(A163,'MEM-LEVANT'!A:I,9,FALSE),2)</f>
        <v>30</v>
      </c>
      <c r="G163" s="349">
        <f>IF(B163="IOPES",VLOOKUP(C163,'LABOR-SERVIÇOS'!A:H,7,FALSE),IF(B163="SINAPI",VLOOKUP(C163,'SINAPI-SERVIÇOS'!A:H,8,FALSE),IF(LEFT(C163,3)="ARQ",VLOOKUP(VALUE(RIGHT(C163,3)),'ARQ-COMP'!B:J,9,FALSE),IF(LEFT(C163,3)="SCI",VLOOKUP(VALUE(RIGHT(C163,3)),'GAS-COMP'!#REF!,9,FALSE),IF(LEFT(C163,3)="SCE",VLOOKUP(VALUE(RIGHT(C163,3)),'SCE-COMP'!B:J,9,FALSE),IF(LEFT(C163,3)="EST",VLOOKUP(VALUE(RIGHT(C163,3)),'EST-COMP'!B:J,9,FALSE),IF(LEFT(C163,3)="HID",VLOOKUP(VALUE(RIGHT(C163,3)),'HID-COMP'!B:J,9,FALSE),IF(LEFT(C163,3)="INC",VLOOKUP(VALUE(RIGHT(C163,3)),'INC-COMP'!B:J,9,FALSE),IF(LEFT(C163,3)="ELE",VLOOKUP(VALUE(RIGHT(C163,3)),#REF!,9,FALSE),IF(LEFT(C163,3)="CAB",VLOOKUP(VALUE(RIGHT(C163,3)),#REF!,9,FALSE),IF(LEFT(C163,3)="SEG",VLOOKUP(VALUE(RIGHT(C163,3)),'SEG-COMP'!B:J,9,FALSE),IF(LEFT(C163,3)="CLI",VLOOKUP(VALUE(RIGHT(C163,3)),'CLI-COMP'!B:J,9,FALSE),IF(LEFT(C163,4)="IMPL",VLOOKUP(VALUE(RIGHT(C163,3)),'IMPL-COMP'!B:J,9,FALSE),IF(LEFT(C163,4)="SPDA",VLOOKUP(VALUE(RIGHT(C163,3)),'SPDA-COMP'!B:J,9,FALSE),IF(LEFT(C163,4)="SDAI",VLOOKUP(VALUE(RIGHT(C163,3)),'ADM-COMP'!B:J,9,FALSE),IF(LEFT(C163,5)="IMPER",VLOOKUP(VALUE(RIGHT(C163,3)),'IMPER-COMP'!B:J,9,FALSE),""))))))))))))))))</f>
        <v>213.17</v>
      </c>
      <c r="H163" s="349">
        <f t="shared" ref="H163" si="78">ROUND(F163*G163,2)</f>
        <v>6395.1</v>
      </c>
      <c r="I163" s="389">
        <f t="shared" si="60"/>
        <v>3.7102446683312429E-3</v>
      </c>
      <c r="J163" s="323"/>
    </row>
    <row r="164" spans="1:10" s="353" customFormat="1">
      <c r="A164" s="605"/>
      <c r="B164" s="601"/>
      <c r="C164" s="601"/>
      <c r="D164" s="606" t="s">
        <v>18086</v>
      </c>
      <c r="E164" s="607"/>
      <c r="F164" s="635"/>
      <c r="G164" s="608"/>
      <c r="H164" s="609">
        <f>SUM(H145:H163)</f>
        <v>294417.55</v>
      </c>
      <c r="I164" s="610">
        <f t="shared" si="60"/>
        <v>0.17081220702579272</v>
      </c>
      <c r="J164" s="323"/>
    </row>
    <row r="165" spans="1:10">
      <c r="A165" s="388"/>
      <c r="B165" s="347"/>
      <c r="C165" s="347"/>
      <c r="D165" s="613"/>
      <c r="E165" s="348"/>
      <c r="F165" s="634"/>
      <c r="G165" s="349"/>
      <c r="H165" s="391"/>
      <c r="I165" s="614"/>
      <c r="J165" s="323"/>
    </row>
    <row r="166" spans="1:10" s="232" customFormat="1">
      <c r="A166" s="593" t="s">
        <v>26564</v>
      </c>
      <c r="B166" s="594"/>
      <c r="C166" s="595"/>
      <c r="D166" s="596" t="s">
        <v>1642</v>
      </c>
      <c r="E166" s="597"/>
      <c r="F166" s="632"/>
      <c r="G166" s="598"/>
      <c r="H166" s="599"/>
      <c r="I166" s="600"/>
      <c r="J166" s="323"/>
    </row>
    <row r="167" spans="1:10" s="566" customFormat="1">
      <c r="A167" s="585" t="s">
        <v>11561</v>
      </c>
      <c r="B167" s="586"/>
      <c r="C167" s="587"/>
      <c r="D167" s="588" t="s">
        <v>34279</v>
      </c>
      <c r="E167" s="589"/>
      <c r="F167" s="633"/>
      <c r="G167" s="590"/>
      <c r="H167" s="591"/>
      <c r="I167" s="592"/>
      <c r="J167" s="565"/>
    </row>
    <row r="168" spans="1:10" s="346" customFormat="1" ht="63.75">
      <c r="A168" s="388" t="s">
        <v>26565</v>
      </c>
      <c r="B168" s="347" t="s">
        <v>4001</v>
      </c>
      <c r="C168" s="347">
        <f>'LABOR-SERVIÇOS'!A886</f>
        <v>160602</v>
      </c>
      <c r="D168" s="569" t="str">
        <f>IF(B168="IOPES",VLOOKUP(C168,'LABOR-SERVIÇOS'!A:H,5,FALSE),IF(B168="SINAPI",VLOOKUP(C168,'SINAPI-SERVIÇOS'!A:D,2,FALSE),IF(LEFT(C168,3)="ARQ",VLOOKUP(VALUE(RIGHT(C168,3)),'ARQ-COMP'!B:J,4,FALSE),IF(LEFT(C168,3)="SCI",VLOOKUP(VALUE(RIGHT(C168,3)),'GAS-COMP'!#REF!,4,FALSE),IF(LEFT(C168,3)="SCE",VLOOKUP(VALUE(RIGHT(C168,3)),'SCE-COMP'!B:J,4,FALSE),IF(LEFT(C168,3)="EST",VLOOKUP(VALUE(RIGHT(C168,3)),'EST-COMP'!B:J,4,FALSE),IF(LEFT(C168,3)="HID",VLOOKUP(VALUE(RIGHT(C168,3)),'HID-COMP'!B:J,4,FALSE),IF(LEFT(C168,3)="INC",VLOOKUP(VALUE(RIGHT(C168,3)),'INC-COMP'!B:J,4,FALSE),IF(LEFT(C168,3)="ELE",VLOOKUP(VALUE(RIGHT(C168,3)),#REF!,4,FALSE),IF(LEFT(C168,3)="CAB",VLOOKUP(VALUE(RIGHT(C168,3)),#REF!,4,FALSE),IF(LEFT(C168,3)="SEG",VLOOKUP(VALUE(RIGHT(C168,3)),'SEG-COMP'!B:J,4,FALSE),IF(LEFT(C168,3)="CLI",VLOOKUP(VALUE(RIGHT(C168,3)),'CLI-COMP'!B:J,4,FALSE),IF(LEFT(C168,4)="IMPL",VLOOKUP(VALUE(RIGHT(C168,3)),'IMPL-COMP'!B:J,4,FALSE),IF(LEFT(C168,4)="SPDA",VLOOKUP(VALUE(RIGHT(C168,3)),'SPDA-COMP'!B:J,4,FALSE),IF(LEFT(C168,4)="SDAI",VLOOKUP(VALUE(RIGHT(C168,3)),'ADM-COMP'!B:J,4,FALSE),IF(LEFT(C168,5)="IMPER",VLOOKUP(VALUE(RIGHT(C168,3)),'IMPER-COMP'!B:J,4,FALSE),""))))))))))))))))</f>
        <v>HIDRANTE DE PAREDE, COM ABRIGO EM CHAPA, 60X90X17CM, COM SUPORTE E MANGUEIRA 20M 63MM, ADAPTADOR ROSCA FÊMEA E ENGATE RÁPIDO, ESGUICHO EM LATÃO REGULAVEL, REGISTRO GLOBO ANGULAR 45º/ 63MM</v>
      </c>
      <c r="E168" s="348" t="str">
        <f>IF(B168="IOPES",VLOOKUP(C168,'LABOR-SERVIÇOS'!A:H,6,FALSE),IF(B168="SINAPI",VLOOKUP(C168,'SINAPI-SERVIÇOS'!A:D,3,FALSE),IF(LEFT(C168,3)="ARQ",VLOOKUP(VALUE(RIGHT(C168,3)),'ARQ-COMP'!B:J,5,FALSE),IF(LEFT(C168,3)="SCI",VLOOKUP(VALUE(RIGHT(C168,3)),'GAS-COMP'!#REF!,5,FALSE),IF(LEFT(C168,3)="SCE",VLOOKUP(VALUE(RIGHT(C168,3)),'SCE-COMP'!B:J,5,FALSE),IF(LEFT(C168,3)="EST",VLOOKUP(VALUE(RIGHT(C168,3)),'EST-COMP'!B:J,5,FALSE),IF(LEFT(C168,3)="HID",VLOOKUP(VALUE(RIGHT(C168,3)),'HID-COMP'!B:J,5,FALSE),IF(LEFT(C168,3)="INC",VLOOKUP(VALUE(RIGHT(C168,3)),'INC-COMP'!B:J,5,FALSE),IF(LEFT(C168,3)="ELE",VLOOKUP(VALUE(RIGHT(C168,3)),#REF!,5,FALSE),IF(LEFT(C168,3)="CAB",VLOOKUP(VALUE(RIGHT(C168,3)),#REF!,5,FALSE),IF(LEFT(C168,3)="SEG",VLOOKUP(VALUE(RIGHT(C168,3)),'SEG-COMP'!B:J,5,FALSE),IF(LEFT(C168,3)="CLI",VLOOKUP(VALUE(RIGHT(C168,3)),'CLI-COMP'!B:J,5,FALSE),IF(LEFT(C168,4)="IMPL",VLOOKUP(VALUE(RIGHT(C168,3)),'IMPL-COMP'!B:J,5,FALSE),IF(LEFT(C168,4)="SPDA",VLOOKUP(VALUE(RIGHT(C168,3)),'SPDA-COMP'!B:J,5,FALSE),IF(LEFT(C168,4)="SDAI",VLOOKUP(VALUE(RIGHT(C168,3)),'ADM-COMP'!B:J,5,FALSE),IF(LEFT(C168,5)="IMPER",VLOOKUP(VALUE(RIGHT(C168,3)),'IMPER-COMP'!B:J,5,FALSE),""))))))))))))))))</f>
        <v>UND</v>
      </c>
      <c r="F168" s="634">
        <f>ROUND(VLOOKUP(A168,'MEM-LEVANT'!A:I,9,FALSE),2)</f>
        <v>2</v>
      </c>
      <c r="G168" s="349">
        <f>IF(B168="IOPES",VLOOKUP(C168,'LABOR-SERVIÇOS'!A:H,7,FALSE),IF(B168="SINAPI",VLOOKUP(C168,'SINAPI-SERVIÇOS'!A:H,8,FALSE),IF(LEFT(C168,3)="ARQ",VLOOKUP(VALUE(RIGHT(C168,3)),'ARQ-COMP'!B:J,9,FALSE),IF(LEFT(C168,3)="SCI",VLOOKUP(VALUE(RIGHT(C168,3)),'GAS-COMP'!#REF!,9,FALSE),IF(LEFT(C168,3)="SCE",VLOOKUP(VALUE(RIGHT(C168,3)),'SCE-COMP'!B:J,9,FALSE),IF(LEFT(C168,3)="EST",VLOOKUP(VALUE(RIGHT(C168,3)),'EST-COMP'!B:J,9,FALSE),IF(LEFT(C168,3)="HID",VLOOKUP(VALUE(RIGHT(C168,3)),'HID-COMP'!B:J,9,FALSE),IF(LEFT(C168,3)="INC",VLOOKUP(VALUE(RIGHT(C168,3)),'INC-COMP'!B:J,9,FALSE),IF(LEFT(C168,3)="ELE",VLOOKUP(VALUE(RIGHT(C168,3)),#REF!,9,FALSE),IF(LEFT(C168,3)="CAB",VLOOKUP(VALUE(RIGHT(C168,3)),#REF!,9,FALSE),IF(LEFT(C168,3)="SEG",VLOOKUP(VALUE(RIGHT(C168,3)),'SEG-COMP'!B:J,9,FALSE),IF(LEFT(C168,3)="CLI",VLOOKUP(VALUE(RIGHT(C168,3)),'CLI-COMP'!B:J,9,FALSE),IF(LEFT(C168,4)="IMPL",VLOOKUP(VALUE(RIGHT(C168,3)),'IMPL-COMP'!B:J,9,FALSE),IF(LEFT(C168,4)="SPDA",VLOOKUP(VALUE(RIGHT(C168,3)),'SPDA-COMP'!B:J,9,FALSE),IF(LEFT(C168,4)="SDAI",VLOOKUP(VALUE(RIGHT(C168,3)),'ADM-COMP'!B:J,9,FALSE),IF(LEFT(C168,5)="IMPER",VLOOKUP(VALUE(RIGHT(C168,3)),'IMPER-COMP'!B:J,9,FALSE),""))))))))))))))))</f>
        <v>2588.62</v>
      </c>
      <c r="H168" s="349">
        <f t="shared" ref="H168" si="79">ROUND(F168*G168,2)</f>
        <v>5177.24</v>
      </c>
      <c r="I168" s="389">
        <f t="shared" ref="I168:I183" si="80">H168/$H$208</f>
        <v>3.0036789270959396E-3</v>
      </c>
      <c r="J168" s="323"/>
    </row>
    <row r="169" spans="1:10" s="346" customFormat="1" ht="51">
      <c r="A169" s="388" t="s">
        <v>34359</v>
      </c>
      <c r="B169" s="347" t="s">
        <v>4001</v>
      </c>
      <c r="C169" s="347">
        <f>'LABOR-SERVIÇOS'!A888</f>
        <v>160604</v>
      </c>
      <c r="D169" s="569" t="str">
        <f>IF(B169="IOPES",VLOOKUP(C169,'LABOR-SERVIÇOS'!A:H,5,FALSE),IF(B169="SINAPI",VLOOKUP(C169,'SINAPI-SERVIÇOS'!A:D,2,FALSE),IF(LEFT(C169,3)="ARQ",VLOOKUP(VALUE(RIGHT(C169,3)),'ARQ-COMP'!B:J,4,FALSE),IF(LEFT(C169,3)="SCI",VLOOKUP(VALUE(RIGHT(C169,3)),'GAS-COMP'!#REF!,4,FALSE),IF(LEFT(C169,3)="SCE",VLOOKUP(VALUE(RIGHT(C169,3)),'SCE-COMP'!B:J,4,FALSE),IF(LEFT(C169,3)="EST",VLOOKUP(VALUE(RIGHT(C169,3)),'EST-COMP'!B:J,4,FALSE),IF(LEFT(C169,3)="HID",VLOOKUP(VALUE(RIGHT(C169,3)),'HID-COMP'!B:J,4,FALSE),IF(LEFT(C169,3)="INC",VLOOKUP(VALUE(RIGHT(C169,3)),'INC-COMP'!B:J,4,FALSE),IF(LEFT(C169,3)="ELE",VLOOKUP(VALUE(RIGHT(C169,3)),#REF!,4,FALSE),IF(LEFT(C169,3)="CAB",VLOOKUP(VALUE(RIGHT(C169,3)),#REF!,4,FALSE),IF(LEFT(C169,3)="SEG",VLOOKUP(VALUE(RIGHT(C169,3)),'SEG-COMP'!B:J,4,FALSE),IF(LEFT(C169,3)="CLI",VLOOKUP(VALUE(RIGHT(C169,3)),'CLI-COMP'!B:J,4,FALSE),IF(LEFT(C169,4)="IMPL",VLOOKUP(VALUE(RIGHT(C169,3)),'IMPL-COMP'!B:J,4,FALSE),IF(LEFT(C169,4)="SPDA",VLOOKUP(VALUE(RIGHT(C169,3)),'SPDA-COMP'!B:J,4,FALSE),IF(LEFT(C169,4)="SDAI",VLOOKUP(VALUE(RIGHT(C169,3)),'ADM-COMP'!B:J,4,FALSE),IF(LEFT(C169,5)="IMPER",VLOOKUP(VALUE(RIGHT(C169,3)),'IMPER-COMP'!B:J,4,FALSE),""))))))))))))))))</f>
        <v>EXTINTOR DE INCÊNDIO DE ÁGUA PRESSURIZADA CAPACIDADE 2A (10L), INCLUSIVE SUPORTE PARA FIXAÇÃO E EXCLUSIVE PLACA SINALIZADORA EM PVC FOTOLUMINESCENTE</v>
      </c>
      <c r="E169" s="348" t="str">
        <f>IF(B169="IOPES",VLOOKUP(C169,'LABOR-SERVIÇOS'!A:H,6,FALSE),IF(B169="SINAPI",VLOOKUP(C169,'SINAPI-SERVIÇOS'!A:D,3,FALSE),IF(LEFT(C169,3)="ARQ",VLOOKUP(VALUE(RIGHT(C169,3)),'ARQ-COMP'!B:J,5,FALSE),IF(LEFT(C169,3)="SCI",VLOOKUP(VALUE(RIGHT(C169,3)),'GAS-COMP'!#REF!,5,FALSE),IF(LEFT(C169,3)="SCE",VLOOKUP(VALUE(RIGHT(C169,3)),'SCE-COMP'!B:J,5,FALSE),IF(LEFT(C169,3)="EST",VLOOKUP(VALUE(RIGHT(C169,3)),'EST-COMP'!B:J,5,FALSE),IF(LEFT(C169,3)="HID",VLOOKUP(VALUE(RIGHT(C169,3)),'HID-COMP'!B:J,5,FALSE),IF(LEFT(C169,3)="INC",VLOOKUP(VALUE(RIGHT(C169,3)),'INC-COMP'!B:J,5,FALSE),IF(LEFT(C169,3)="ELE",VLOOKUP(VALUE(RIGHT(C169,3)),#REF!,5,FALSE),IF(LEFT(C169,3)="CAB",VLOOKUP(VALUE(RIGHT(C169,3)),#REF!,5,FALSE),IF(LEFT(C169,3)="SEG",VLOOKUP(VALUE(RIGHT(C169,3)),'SEG-COMP'!B:J,5,FALSE),IF(LEFT(C169,3)="CLI",VLOOKUP(VALUE(RIGHT(C169,3)),'CLI-COMP'!B:J,5,FALSE),IF(LEFT(C169,4)="IMPL",VLOOKUP(VALUE(RIGHT(C169,3)),'IMPL-COMP'!B:J,5,FALSE),IF(LEFT(C169,4)="SPDA",VLOOKUP(VALUE(RIGHT(C169,3)),'SPDA-COMP'!B:J,5,FALSE),IF(LEFT(C169,4)="SDAI",VLOOKUP(VALUE(RIGHT(C169,3)),'ADM-COMP'!B:J,5,FALSE),IF(LEFT(C169,5)="IMPER",VLOOKUP(VALUE(RIGHT(C169,3)),'IMPER-COMP'!B:J,5,FALSE),""))))))))))))))))</f>
        <v>UND</v>
      </c>
      <c r="F169" s="634">
        <f>ROUND(VLOOKUP(A169,'MEM-LEVANT'!A:I,9,FALSE),2)</f>
        <v>5</v>
      </c>
      <c r="G169" s="349">
        <f>IF(B169="IOPES",VLOOKUP(C169,'LABOR-SERVIÇOS'!A:H,7,FALSE),IF(B169="SINAPI",VLOOKUP(C169,'SINAPI-SERVIÇOS'!A:H,8,FALSE),IF(LEFT(C169,3)="ARQ",VLOOKUP(VALUE(RIGHT(C169,3)),'ARQ-COMP'!B:J,9,FALSE),IF(LEFT(C169,3)="SCI",VLOOKUP(VALUE(RIGHT(C169,3)),'GAS-COMP'!#REF!,9,FALSE),IF(LEFT(C169,3)="SCE",VLOOKUP(VALUE(RIGHT(C169,3)),'SCE-COMP'!B:J,9,FALSE),IF(LEFT(C169,3)="EST",VLOOKUP(VALUE(RIGHT(C169,3)),'EST-COMP'!B:J,9,FALSE),IF(LEFT(C169,3)="HID",VLOOKUP(VALUE(RIGHT(C169,3)),'HID-COMP'!B:J,9,FALSE),IF(LEFT(C169,3)="INC",VLOOKUP(VALUE(RIGHT(C169,3)),'INC-COMP'!B:J,9,FALSE),IF(LEFT(C169,3)="ELE",VLOOKUP(VALUE(RIGHT(C169,3)),#REF!,9,FALSE),IF(LEFT(C169,3)="CAB",VLOOKUP(VALUE(RIGHT(C169,3)),#REF!,9,FALSE),IF(LEFT(C169,3)="SEG",VLOOKUP(VALUE(RIGHT(C169,3)),'SEG-COMP'!B:J,9,FALSE),IF(LEFT(C169,3)="CLI",VLOOKUP(VALUE(RIGHT(C169,3)),'CLI-COMP'!B:J,9,FALSE),IF(LEFT(C169,4)="IMPL",VLOOKUP(VALUE(RIGHT(C169,3)),'IMPL-COMP'!B:J,9,FALSE),IF(LEFT(C169,4)="SPDA",VLOOKUP(VALUE(RIGHT(C169,3)),'SPDA-COMP'!B:J,9,FALSE),IF(LEFT(C169,4)="SDAI",VLOOKUP(VALUE(RIGHT(C169,3)),'ADM-COMP'!B:J,9,FALSE),IF(LEFT(C169,5)="IMPER",VLOOKUP(VALUE(RIGHT(C169,3)),'IMPER-COMP'!B:J,9,FALSE),""))))))))))))))))</f>
        <v>297.24</v>
      </c>
      <c r="H169" s="349">
        <f t="shared" ref="H169" si="81">ROUND(F169*G169,2)</f>
        <v>1486.2</v>
      </c>
      <c r="I169" s="389">
        <f t="shared" si="80"/>
        <v>8.622485381110371E-4</v>
      </c>
      <c r="J169" s="323"/>
    </row>
    <row r="170" spans="1:10" s="346" customFormat="1" ht="51">
      <c r="A170" s="388" t="s">
        <v>34360</v>
      </c>
      <c r="B170" s="347" t="s">
        <v>4001</v>
      </c>
      <c r="C170" s="347">
        <f>'LABOR-SERVIÇOS'!A889</f>
        <v>160605</v>
      </c>
      <c r="D170" s="569" t="str">
        <f>IF(B170="IOPES",VLOOKUP(C170,'LABOR-SERVIÇOS'!A:H,5,FALSE),IF(B170="SINAPI",VLOOKUP(C170,'SINAPI-SERVIÇOS'!A:D,2,FALSE),IF(LEFT(C170,3)="ARQ",VLOOKUP(VALUE(RIGHT(C170,3)),'ARQ-COMP'!B:J,4,FALSE),IF(LEFT(C170,3)="SCI",VLOOKUP(VALUE(RIGHT(C170,3)),'GAS-COMP'!#REF!,4,FALSE),IF(LEFT(C170,3)="SCE",VLOOKUP(VALUE(RIGHT(C170,3)),'SCE-COMP'!B:J,4,FALSE),IF(LEFT(C170,3)="EST",VLOOKUP(VALUE(RIGHT(C170,3)),'EST-COMP'!B:J,4,FALSE),IF(LEFT(C170,3)="HID",VLOOKUP(VALUE(RIGHT(C170,3)),'HID-COMP'!B:J,4,FALSE),IF(LEFT(C170,3)="INC",VLOOKUP(VALUE(RIGHT(C170,3)),'INC-COMP'!B:J,4,FALSE),IF(LEFT(C170,3)="ELE",VLOOKUP(VALUE(RIGHT(C170,3)),#REF!,4,FALSE),IF(LEFT(C170,3)="CAB",VLOOKUP(VALUE(RIGHT(C170,3)),#REF!,4,FALSE),IF(LEFT(C170,3)="SEG",VLOOKUP(VALUE(RIGHT(C170,3)),'SEG-COMP'!B:J,4,FALSE),IF(LEFT(C170,3)="CLI",VLOOKUP(VALUE(RIGHT(C170,3)),'CLI-COMP'!B:J,4,FALSE),IF(LEFT(C170,4)="IMPL",VLOOKUP(VALUE(RIGHT(C170,3)),'IMPL-COMP'!B:J,4,FALSE),IF(LEFT(C170,4)="SPDA",VLOOKUP(VALUE(RIGHT(C170,3)),'SPDA-COMP'!B:J,4,FALSE),IF(LEFT(C170,4)="SDAI",VLOOKUP(VALUE(RIGHT(C170,3)),'ADM-COMP'!B:J,4,FALSE),IF(LEFT(C170,5)="IMPER",VLOOKUP(VALUE(RIGHT(C170,3)),'IMPER-COMP'!B:J,4,FALSE),""))))))))))))))))</f>
        <v>EXTINTOR DE INCÊNDIO PORTÁTIL DE PÓ QUÍMICO ABC COM CAPACIDADE 2A-20B:C (6 KG), INCLUSIVE SUPORTE PARA FIXAÇÃO, EXCLUSIVE PLACA SINALIZADORA EM PVC FOTOLUMINESCENTE</v>
      </c>
      <c r="E170" s="348" t="str">
        <f>IF(B170="IOPES",VLOOKUP(C170,'LABOR-SERVIÇOS'!A:H,6,FALSE),IF(B170="SINAPI",VLOOKUP(C170,'SINAPI-SERVIÇOS'!A:D,3,FALSE),IF(LEFT(C170,3)="ARQ",VLOOKUP(VALUE(RIGHT(C170,3)),'ARQ-COMP'!B:J,5,FALSE),IF(LEFT(C170,3)="SCI",VLOOKUP(VALUE(RIGHT(C170,3)),'GAS-COMP'!#REF!,5,FALSE),IF(LEFT(C170,3)="SCE",VLOOKUP(VALUE(RIGHT(C170,3)),'SCE-COMP'!B:J,5,FALSE),IF(LEFT(C170,3)="EST",VLOOKUP(VALUE(RIGHT(C170,3)),'EST-COMP'!B:J,5,FALSE),IF(LEFT(C170,3)="HID",VLOOKUP(VALUE(RIGHT(C170,3)),'HID-COMP'!B:J,5,FALSE),IF(LEFT(C170,3)="INC",VLOOKUP(VALUE(RIGHT(C170,3)),'INC-COMP'!B:J,5,FALSE),IF(LEFT(C170,3)="ELE",VLOOKUP(VALUE(RIGHT(C170,3)),#REF!,5,FALSE),IF(LEFT(C170,3)="CAB",VLOOKUP(VALUE(RIGHT(C170,3)),#REF!,5,FALSE),IF(LEFT(C170,3)="SEG",VLOOKUP(VALUE(RIGHT(C170,3)),'SEG-COMP'!B:J,5,FALSE),IF(LEFT(C170,3)="CLI",VLOOKUP(VALUE(RIGHT(C170,3)),'CLI-COMP'!B:J,5,FALSE),IF(LEFT(C170,4)="IMPL",VLOOKUP(VALUE(RIGHT(C170,3)),'IMPL-COMP'!B:J,5,FALSE),IF(LEFT(C170,4)="SPDA",VLOOKUP(VALUE(RIGHT(C170,3)),'SPDA-COMP'!B:J,5,FALSE),IF(LEFT(C170,4)="SDAI",VLOOKUP(VALUE(RIGHT(C170,3)),'ADM-COMP'!B:J,5,FALSE),IF(LEFT(C170,5)="IMPER",VLOOKUP(VALUE(RIGHT(C170,3)),'IMPER-COMP'!B:J,5,FALSE),""))))))))))))))))</f>
        <v>UND</v>
      </c>
      <c r="F170" s="634">
        <f>ROUND(VLOOKUP(A170,'MEM-LEVANT'!A:I,9,FALSE),2)</f>
        <v>5</v>
      </c>
      <c r="G170" s="349">
        <f>IF(B170="IOPES",VLOOKUP(C170,'LABOR-SERVIÇOS'!A:H,7,FALSE),IF(B170="SINAPI",VLOOKUP(C170,'SINAPI-SERVIÇOS'!A:H,8,FALSE),IF(LEFT(C170,3)="ARQ",VLOOKUP(VALUE(RIGHT(C170,3)),'ARQ-COMP'!B:J,9,FALSE),IF(LEFT(C170,3)="SCI",VLOOKUP(VALUE(RIGHT(C170,3)),'GAS-COMP'!#REF!,9,FALSE),IF(LEFT(C170,3)="SCE",VLOOKUP(VALUE(RIGHT(C170,3)),'SCE-COMP'!B:J,9,FALSE),IF(LEFT(C170,3)="EST",VLOOKUP(VALUE(RIGHT(C170,3)),'EST-COMP'!B:J,9,FALSE),IF(LEFT(C170,3)="HID",VLOOKUP(VALUE(RIGHT(C170,3)),'HID-COMP'!B:J,9,FALSE),IF(LEFT(C170,3)="INC",VLOOKUP(VALUE(RIGHT(C170,3)),'INC-COMP'!B:J,9,FALSE),IF(LEFT(C170,3)="ELE",VLOOKUP(VALUE(RIGHT(C170,3)),#REF!,9,FALSE),IF(LEFT(C170,3)="CAB",VLOOKUP(VALUE(RIGHT(C170,3)),#REF!,9,FALSE),IF(LEFT(C170,3)="SEG",VLOOKUP(VALUE(RIGHT(C170,3)),'SEG-COMP'!B:J,9,FALSE),IF(LEFT(C170,3)="CLI",VLOOKUP(VALUE(RIGHT(C170,3)),'CLI-COMP'!B:J,9,FALSE),IF(LEFT(C170,4)="IMPL",VLOOKUP(VALUE(RIGHT(C170,3)),'IMPL-COMP'!B:J,9,FALSE),IF(LEFT(C170,4)="SPDA",VLOOKUP(VALUE(RIGHT(C170,3)),'SPDA-COMP'!B:J,9,FALSE),IF(LEFT(C170,4)="SDAI",VLOOKUP(VALUE(RIGHT(C170,3)),'ADM-COMP'!B:J,9,FALSE),IF(LEFT(C170,5)="IMPER",VLOOKUP(VALUE(RIGHT(C170,3)),'IMPER-COMP'!B:J,9,FALSE),""))))))))))))))))</f>
        <v>297.32</v>
      </c>
      <c r="H170" s="349">
        <f t="shared" ref="H170" si="82">ROUND(F170*G170,2)</f>
        <v>1486.6</v>
      </c>
      <c r="I170" s="389">
        <f t="shared" si="80"/>
        <v>8.6248060607984635E-4</v>
      </c>
      <c r="J170" s="323"/>
    </row>
    <row r="171" spans="1:10" s="346" customFormat="1" ht="63.75">
      <c r="A171" s="388" t="s">
        <v>34361</v>
      </c>
      <c r="B171" s="347" t="s">
        <v>4001</v>
      </c>
      <c r="C171" s="347">
        <f>'LABOR-SERVIÇOS'!A892</f>
        <v>160608</v>
      </c>
      <c r="D171" s="569" t="str">
        <f>IF(B171="IOPES",VLOOKUP(C171,'LABOR-SERVIÇOS'!A:H,5,FALSE),IF(B171="SINAPI",VLOOKUP(C171,'SINAPI-SERVIÇOS'!A:D,2,FALSE),IF(LEFT(C171,3)="ARQ",VLOOKUP(VALUE(RIGHT(C171,3)),'ARQ-COMP'!B:J,4,FALSE),IF(LEFT(C171,3)="SCI",VLOOKUP(VALUE(RIGHT(C171,3)),'GAS-COMP'!#REF!,4,FALSE),IF(LEFT(C171,3)="SCE",VLOOKUP(VALUE(RIGHT(C171,3)),'SCE-COMP'!B:J,4,FALSE),IF(LEFT(C171,3)="EST",VLOOKUP(VALUE(RIGHT(C171,3)),'EST-COMP'!B:J,4,FALSE),IF(LEFT(C171,3)="HID",VLOOKUP(VALUE(RIGHT(C171,3)),'HID-COMP'!B:J,4,FALSE),IF(LEFT(C171,3)="INC",VLOOKUP(VALUE(RIGHT(C171,3)),'INC-COMP'!B:J,4,FALSE),IF(LEFT(C171,3)="ELE",VLOOKUP(VALUE(RIGHT(C171,3)),#REF!,4,FALSE),IF(LEFT(C171,3)="CAB",VLOOKUP(VALUE(RIGHT(C171,3)),#REF!,4,FALSE),IF(LEFT(C171,3)="SEG",VLOOKUP(VALUE(RIGHT(C171,3)),'SEG-COMP'!B:J,4,FALSE),IF(LEFT(C171,3)="CLI",VLOOKUP(VALUE(RIGHT(C171,3)),'CLI-COMP'!B:J,4,FALSE),IF(LEFT(C171,4)="IMPL",VLOOKUP(VALUE(RIGHT(C171,3)),'IMPL-COMP'!B:J,4,FALSE),IF(LEFT(C171,4)="SPDA",VLOOKUP(VALUE(RIGHT(C171,3)),'SPDA-COMP'!B:J,4,FALSE),IF(LEFT(C171,4)="SDAI",VLOOKUP(VALUE(RIGHT(C171,3)),'ADM-COMP'!B:J,4,FALSE),IF(LEFT(C171,5)="IMPER",VLOOKUP(VALUE(RIGHT(C171,3)),'IMPER-COMP'!B:J,4,FALSE),""))))))))))))))))</f>
        <v>PONTO PARA SETA INDICATIVA DE SAÍDA, INCL. SETA EM ACRÍLICO, COM FONTE ALIMENTADORA PRÓPRIA QUE ASSEGURE UM FUNCIONAMENTO MÍNIMO DE 1H, PARA QUANDO OCORRER FALTA DE ENERGIA ELÉTRICA NA REDE PÚBLICA, CONFORME PROJETO</v>
      </c>
      <c r="E171" s="348" t="str">
        <f>IF(B171="IOPES",VLOOKUP(C171,'LABOR-SERVIÇOS'!A:H,6,FALSE),IF(B171="SINAPI",VLOOKUP(C171,'SINAPI-SERVIÇOS'!A:D,3,FALSE),IF(LEFT(C171,3)="ARQ",VLOOKUP(VALUE(RIGHT(C171,3)),'ARQ-COMP'!B:J,5,FALSE),IF(LEFT(C171,3)="SCI",VLOOKUP(VALUE(RIGHT(C171,3)),'GAS-COMP'!#REF!,5,FALSE),IF(LEFT(C171,3)="SCE",VLOOKUP(VALUE(RIGHT(C171,3)),'SCE-COMP'!B:J,5,FALSE),IF(LEFT(C171,3)="EST",VLOOKUP(VALUE(RIGHT(C171,3)),'EST-COMP'!B:J,5,FALSE),IF(LEFT(C171,3)="HID",VLOOKUP(VALUE(RIGHT(C171,3)),'HID-COMP'!B:J,5,FALSE),IF(LEFT(C171,3)="INC",VLOOKUP(VALUE(RIGHT(C171,3)),'INC-COMP'!B:J,5,FALSE),IF(LEFT(C171,3)="ELE",VLOOKUP(VALUE(RIGHT(C171,3)),#REF!,5,FALSE),IF(LEFT(C171,3)="CAB",VLOOKUP(VALUE(RIGHT(C171,3)),#REF!,5,FALSE),IF(LEFT(C171,3)="SEG",VLOOKUP(VALUE(RIGHT(C171,3)),'SEG-COMP'!B:J,5,FALSE),IF(LEFT(C171,3)="CLI",VLOOKUP(VALUE(RIGHT(C171,3)),'CLI-COMP'!B:J,5,FALSE),IF(LEFT(C171,4)="IMPL",VLOOKUP(VALUE(RIGHT(C171,3)),'IMPL-COMP'!B:J,5,FALSE),IF(LEFT(C171,4)="SPDA",VLOOKUP(VALUE(RIGHT(C171,3)),'SPDA-COMP'!B:J,5,FALSE),IF(LEFT(C171,4)="SDAI",VLOOKUP(VALUE(RIGHT(C171,3)),'ADM-COMP'!B:J,5,FALSE),IF(LEFT(C171,5)="IMPER",VLOOKUP(VALUE(RIGHT(C171,3)),'IMPER-COMP'!B:J,5,FALSE),""))))))))))))))))</f>
        <v>UND</v>
      </c>
      <c r="F171" s="634">
        <f>ROUND(VLOOKUP(A171,'MEM-LEVANT'!A:I,9,FALSE),2)</f>
        <v>25</v>
      </c>
      <c r="G171" s="349">
        <f>IF(B171="IOPES",VLOOKUP(C171,'LABOR-SERVIÇOS'!A:H,7,FALSE),IF(B171="SINAPI",VLOOKUP(C171,'SINAPI-SERVIÇOS'!A:H,8,FALSE),IF(LEFT(C171,3)="ARQ",VLOOKUP(VALUE(RIGHT(C171,3)),'ARQ-COMP'!B:J,9,FALSE),IF(LEFT(C171,3)="SCI",VLOOKUP(VALUE(RIGHT(C171,3)),'GAS-COMP'!#REF!,9,FALSE),IF(LEFT(C171,3)="SCE",VLOOKUP(VALUE(RIGHT(C171,3)),'SCE-COMP'!B:J,9,FALSE),IF(LEFT(C171,3)="EST",VLOOKUP(VALUE(RIGHT(C171,3)),'EST-COMP'!B:J,9,FALSE),IF(LEFT(C171,3)="HID",VLOOKUP(VALUE(RIGHT(C171,3)),'HID-COMP'!B:J,9,FALSE),IF(LEFT(C171,3)="INC",VLOOKUP(VALUE(RIGHT(C171,3)),'INC-COMP'!B:J,9,FALSE),IF(LEFT(C171,3)="ELE",VLOOKUP(VALUE(RIGHT(C171,3)),#REF!,9,FALSE),IF(LEFT(C171,3)="CAB",VLOOKUP(VALUE(RIGHT(C171,3)),#REF!,9,FALSE),IF(LEFT(C171,3)="SEG",VLOOKUP(VALUE(RIGHT(C171,3)),'SEG-COMP'!B:J,9,FALSE),IF(LEFT(C171,3)="CLI",VLOOKUP(VALUE(RIGHT(C171,3)),'CLI-COMP'!B:J,9,FALSE),IF(LEFT(C171,4)="IMPL",VLOOKUP(VALUE(RIGHT(C171,3)),'IMPL-COMP'!B:J,9,FALSE),IF(LEFT(C171,4)="SPDA",VLOOKUP(VALUE(RIGHT(C171,3)),'SPDA-COMP'!B:J,9,FALSE),IF(LEFT(C171,4)="SDAI",VLOOKUP(VALUE(RIGHT(C171,3)),'ADM-COMP'!B:J,9,FALSE),IF(LEFT(C171,5)="IMPER",VLOOKUP(VALUE(RIGHT(C171,3)),'IMPER-COMP'!B:J,9,FALSE),""))))))))))))))))</f>
        <v>455.02</v>
      </c>
      <c r="H171" s="349">
        <f t="shared" ref="H171" si="83">ROUND(F171*G171,2)</f>
        <v>11375.5</v>
      </c>
      <c r="I171" s="389">
        <f t="shared" si="80"/>
        <v>6.5997229479761148E-3</v>
      </c>
      <c r="J171" s="323"/>
    </row>
    <row r="172" spans="1:10" s="346" customFormat="1" ht="38.25">
      <c r="A172" s="388" t="s">
        <v>34362</v>
      </c>
      <c r="B172" s="347" t="s">
        <v>4001</v>
      </c>
      <c r="C172" s="347">
        <f>'LABOR-SERVIÇOS'!A894</f>
        <v>160613</v>
      </c>
      <c r="D172" s="569" t="str">
        <f>IF(B172="IOPES",VLOOKUP(C172,'LABOR-SERVIÇOS'!A:H,5,FALSE),IF(B172="SINAPI",VLOOKUP(C172,'SINAPI-SERVIÇOS'!A:D,2,FALSE),IF(LEFT(C172,3)="ARQ",VLOOKUP(VALUE(RIGHT(C172,3)),'ARQ-COMP'!B:J,4,FALSE),IF(LEFT(C172,3)="SCI",VLOOKUP(VALUE(RIGHT(C172,3)),'GAS-COMP'!#REF!,4,FALSE),IF(LEFT(C172,3)="SCE",VLOOKUP(VALUE(RIGHT(C172,3)),'SCE-COMP'!B:J,4,FALSE),IF(LEFT(C172,3)="EST",VLOOKUP(VALUE(RIGHT(C172,3)),'EST-COMP'!B:J,4,FALSE),IF(LEFT(C172,3)="HID",VLOOKUP(VALUE(RIGHT(C172,3)),'HID-COMP'!B:J,4,FALSE),IF(LEFT(C172,3)="INC",VLOOKUP(VALUE(RIGHT(C172,3)),'INC-COMP'!B:J,4,FALSE),IF(LEFT(C172,3)="ELE",VLOOKUP(VALUE(RIGHT(C172,3)),#REF!,4,FALSE),IF(LEFT(C172,3)="CAB",VLOOKUP(VALUE(RIGHT(C172,3)),#REF!,4,FALSE),IF(LEFT(C172,3)="SEG",VLOOKUP(VALUE(RIGHT(C172,3)),'SEG-COMP'!B:J,4,FALSE),IF(LEFT(C172,3)="CLI",VLOOKUP(VALUE(RIGHT(C172,3)),'CLI-COMP'!B:J,4,FALSE),IF(LEFT(C172,4)="IMPL",VLOOKUP(VALUE(RIGHT(C172,3)),'IMPL-COMP'!B:J,4,FALSE),IF(LEFT(C172,4)="SPDA",VLOOKUP(VALUE(RIGHT(C172,3)),'SPDA-COMP'!B:J,4,FALSE),IF(LEFT(C172,4)="SDAI",VLOOKUP(VALUE(RIGHT(C172,3)),'ADM-COMP'!B:J,4,FALSE),IF(LEFT(C172,5)="IMPER",VLOOKUP(VALUE(RIGHT(C172,3)),'IMPER-COMP'!B:J,4,FALSE),""))))))))))))))))</f>
        <v>PONTO PARA ILUMINAÇÃO DE EMERGÊNCIA COMPLETO, INCLUSIVE BLOCO AUTÔNOMO DE ILUMINAÇÃO 2X9W COM TOMADA UNIVERSAL</v>
      </c>
      <c r="E172" s="348" t="str">
        <f>IF(B172="IOPES",VLOOKUP(C172,'LABOR-SERVIÇOS'!A:H,6,FALSE),IF(B172="SINAPI",VLOOKUP(C172,'SINAPI-SERVIÇOS'!A:D,3,FALSE),IF(LEFT(C172,3)="ARQ",VLOOKUP(VALUE(RIGHT(C172,3)),'ARQ-COMP'!B:J,5,FALSE),IF(LEFT(C172,3)="SCI",VLOOKUP(VALUE(RIGHT(C172,3)),'GAS-COMP'!#REF!,5,FALSE),IF(LEFT(C172,3)="SCE",VLOOKUP(VALUE(RIGHT(C172,3)),'SCE-COMP'!B:J,5,FALSE),IF(LEFT(C172,3)="EST",VLOOKUP(VALUE(RIGHT(C172,3)),'EST-COMP'!B:J,5,FALSE),IF(LEFT(C172,3)="HID",VLOOKUP(VALUE(RIGHT(C172,3)),'HID-COMP'!B:J,5,FALSE),IF(LEFT(C172,3)="INC",VLOOKUP(VALUE(RIGHT(C172,3)),'INC-COMP'!B:J,5,FALSE),IF(LEFT(C172,3)="ELE",VLOOKUP(VALUE(RIGHT(C172,3)),#REF!,5,FALSE),IF(LEFT(C172,3)="CAB",VLOOKUP(VALUE(RIGHT(C172,3)),#REF!,5,FALSE),IF(LEFT(C172,3)="SEG",VLOOKUP(VALUE(RIGHT(C172,3)),'SEG-COMP'!B:J,5,FALSE),IF(LEFT(C172,3)="CLI",VLOOKUP(VALUE(RIGHT(C172,3)),'CLI-COMP'!B:J,5,FALSE),IF(LEFT(C172,4)="IMPL",VLOOKUP(VALUE(RIGHT(C172,3)),'IMPL-COMP'!B:J,5,FALSE),IF(LEFT(C172,4)="SPDA",VLOOKUP(VALUE(RIGHT(C172,3)),'SPDA-COMP'!B:J,5,FALSE),IF(LEFT(C172,4)="SDAI",VLOOKUP(VALUE(RIGHT(C172,3)),'ADM-COMP'!B:J,5,FALSE),IF(LEFT(C172,5)="IMPER",VLOOKUP(VALUE(RIGHT(C172,3)),'IMPER-COMP'!B:J,5,FALSE),""))))))))))))))))</f>
        <v>UND</v>
      </c>
      <c r="F172" s="634">
        <f>ROUND(VLOOKUP(A172,'MEM-LEVANT'!A:I,9,FALSE),2)</f>
        <v>10</v>
      </c>
      <c r="G172" s="349">
        <f>IF(B172="IOPES",VLOOKUP(C172,'LABOR-SERVIÇOS'!A:H,7,FALSE),IF(B172="SINAPI",VLOOKUP(C172,'SINAPI-SERVIÇOS'!A:H,8,FALSE),IF(LEFT(C172,3)="ARQ",VLOOKUP(VALUE(RIGHT(C172,3)),'ARQ-COMP'!B:J,9,FALSE),IF(LEFT(C172,3)="SCI",VLOOKUP(VALUE(RIGHT(C172,3)),'GAS-COMP'!#REF!,9,FALSE),IF(LEFT(C172,3)="SCE",VLOOKUP(VALUE(RIGHT(C172,3)),'SCE-COMP'!B:J,9,FALSE),IF(LEFT(C172,3)="EST",VLOOKUP(VALUE(RIGHT(C172,3)),'EST-COMP'!B:J,9,FALSE),IF(LEFT(C172,3)="HID",VLOOKUP(VALUE(RIGHT(C172,3)),'HID-COMP'!B:J,9,FALSE),IF(LEFT(C172,3)="INC",VLOOKUP(VALUE(RIGHT(C172,3)),'INC-COMP'!B:J,9,FALSE),IF(LEFT(C172,3)="ELE",VLOOKUP(VALUE(RIGHT(C172,3)),#REF!,9,FALSE),IF(LEFT(C172,3)="CAB",VLOOKUP(VALUE(RIGHT(C172,3)),#REF!,9,FALSE),IF(LEFT(C172,3)="SEG",VLOOKUP(VALUE(RIGHT(C172,3)),'SEG-COMP'!B:J,9,FALSE),IF(LEFT(C172,3)="CLI",VLOOKUP(VALUE(RIGHT(C172,3)),'CLI-COMP'!B:J,9,FALSE),IF(LEFT(C172,4)="IMPL",VLOOKUP(VALUE(RIGHT(C172,3)),'IMPL-COMP'!B:J,9,FALSE),IF(LEFT(C172,4)="SPDA",VLOOKUP(VALUE(RIGHT(C172,3)),'SPDA-COMP'!B:J,9,FALSE),IF(LEFT(C172,4)="SDAI",VLOOKUP(VALUE(RIGHT(C172,3)),'ADM-COMP'!B:J,9,FALSE),IF(LEFT(C172,5)="IMPER",VLOOKUP(VALUE(RIGHT(C172,3)),'IMPER-COMP'!B:J,9,FALSE),""))))))))))))))))</f>
        <v>325.27999999999997</v>
      </c>
      <c r="H172" s="349">
        <f t="shared" ref="H172" si="84">ROUND(F172*G172,2)</f>
        <v>3252.8</v>
      </c>
      <c r="I172" s="389">
        <f t="shared" si="80"/>
        <v>1.8871767223574091E-3</v>
      </c>
      <c r="J172" s="323"/>
    </row>
    <row r="173" spans="1:10" s="346" customFormat="1" ht="63.75">
      <c r="A173" s="388" t="s">
        <v>34363</v>
      </c>
      <c r="B173" s="347" t="s">
        <v>4001</v>
      </c>
      <c r="C173" s="347">
        <f>'LABOR-SERVIÇOS'!A896</f>
        <v>160626</v>
      </c>
      <c r="D173" s="569" t="str">
        <f>IF(B173="IOPES",VLOOKUP(C173,'LABOR-SERVIÇOS'!A:H,5,FALSE),IF(B173="SINAPI",VLOOKUP(C173,'SINAPI-SERVIÇOS'!A:D,2,FALSE),IF(LEFT(C173,3)="ARQ",VLOOKUP(VALUE(RIGHT(C173,3)),'ARQ-COMP'!B:J,4,FALSE),IF(LEFT(C173,3)="SCI",VLOOKUP(VALUE(RIGHT(C173,3)),'GAS-COMP'!#REF!,4,FALSE),IF(LEFT(C173,3)="SCE",VLOOKUP(VALUE(RIGHT(C173,3)),'SCE-COMP'!B:J,4,FALSE),IF(LEFT(C173,3)="EST",VLOOKUP(VALUE(RIGHT(C173,3)),'EST-COMP'!B:J,4,FALSE),IF(LEFT(C173,3)="HID",VLOOKUP(VALUE(RIGHT(C173,3)),'HID-COMP'!B:J,4,FALSE),IF(LEFT(C173,3)="INC",VLOOKUP(VALUE(RIGHT(C173,3)),'INC-COMP'!B:J,4,FALSE),IF(LEFT(C173,3)="ELE",VLOOKUP(VALUE(RIGHT(C173,3)),#REF!,4,FALSE),IF(LEFT(C173,3)="CAB",VLOOKUP(VALUE(RIGHT(C173,3)),#REF!,4,FALSE),IF(LEFT(C173,3)="SEG",VLOOKUP(VALUE(RIGHT(C173,3)),'SEG-COMP'!B:J,4,FALSE),IF(LEFT(C173,3)="CLI",VLOOKUP(VALUE(RIGHT(C173,3)),'CLI-COMP'!B:J,4,FALSE),IF(LEFT(C173,4)="IMPL",VLOOKUP(VALUE(RIGHT(C173,3)),'IMPL-COMP'!B:J,4,FALSE),IF(LEFT(C173,4)="SPDA",VLOOKUP(VALUE(RIGHT(C173,3)),'SPDA-COMP'!B:J,4,FALSE),IF(LEFT(C173,4)="SDAI",VLOOKUP(VALUE(RIGHT(C173,3)),'ADM-COMP'!B:J,4,FALSE),IF(LEFT(C173,5)="IMPER",VLOOKUP(VALUE(RIGHT(C173,3)),'IMPER-COMP'!B:J,4,FALSE),""))))))))))))))))</f>
        <v>FORNECIMENTO E INSTALAÇÃO DE PORTA CORTA-FOGO PARA SAÍDA DE EMERGÊNCIA DIM.: 80X210X5CM, CONFORME ABNT NBR 11742, CLASSE P-90, CHAPA DE ACO, TENDO MARCOS, INCLUSIVE TRES PARES DE DOBRADICAS COM MOLA, EXCLUSIVE PINTURA</v>
      </c>
      <c r="E173" s="348" t="str">
        <f>IF(B173="IOPES",VLOOKUP(C173,'LABOR-SERVIÇOS'!A:H,6,FALSE),IF(B173="SINAPI",VLOOKUP(C173,'SINAPI-SERVIÇOS'!A:D,3,FALSE),IF(LEFT(C173,3)="ARQ",VLOOKUP(VALUE(RIGHT(C173,3)),'ARQ-COMP'!B:J,5,FALSE),IF(LEFT(C173,3)="SCI",VLOOKUP(VALUE(RIGHT(C173,3)),'GAS-COMP'!#REF!,5,FALSE),IF(LEFT(C173,3)="SCE",VLOOKUP(VALUE(RIGHT(C173,3)),'SCE-COMP'!B:J,5,FALSE),IF(LEFT(C173,3)="EST",VLOOKUP(VALUE(RIGHT(C173,3)),'EST-COMP'!B:J,5,FALSE),IF(LEFT(C173,3)="HID",VLOOKUP(VALUE(RIGHT(C173,3)),'HID-COMP'!B:J,5,FALSE),IF(LEFT(C173,3)="INC",VLOOKUP(VALUE(RIGHT(C173,3)),'INC-COMP'!B:J,5,FALSE),IF(LEFT(C173,3)="ELE",VLOOKUP(VALUE(RIGHT(C173,3)),#REF!,5,FALSE),IF(LEFT(C173,3)="CAB",VLOOKUP(VALUE(RIGHT(C173,3)),#REF!,5,FALSE),IF(LEFT(C173,3)="SEG",VLOOKUP(VALUE(RIGHT(C173,3)),'SEG-COMP'!B:J,5,FALSE),IF(LEFT(C173,3)="CLI",VLOOKUP(VALUE(RIGHT(C173,3)),'CLI-COMP'!B:J,5,FALSE),IF(LEFT(C173,4)="IMPL",VLOOKUP(VALUE(RIGHT(C173,3)),'IMPL-COMP'!B:J,5,FALSE),IF(LEFT(C173,4)="SPDA",VLOOKUP(VALUE(RIGHT(C173,3)),'SPDA-COMP'!B:J,5,FALSE),IF(LEFT(C173,4)="SDAI",VLOOKUP(VALUE(RIGHT(C173,3)),'ADM-COMP'!B:J,5,FALSE),IF(LEFT(C173,5)="IMPER",VLOOKUP(VALUE(RIGHT(C173,3)),'IMPER-COMP'!B:J,5,FALSE),""))))))))))))))))</f>
        <v>UND</v>
      </c>
      <c r="F173" s="634">
        <f>ROUND(VLOOKUP(A173,'MEM-LEVANT'!A:I,9,FALSE),2)</f>
        <v>4</v>
      </c>
      <c r="G173" s="349">
        <f>IF(B173="IOPES",VLOOKUP(C173,'LABOR-SERVIÇOS'!A:H,7,FALSE),IF(B173="SINAPI",VLOOKUP(C173,'SINAPI-SERVIÇOS'!A:H,8,FALSE),IF(LEFT(C173,3)="ARQ",VLOOKUP(VALUE(RIGHT(C173,3)),'ARQ-COMP'!B:J,9,FALSE),IF(LEFT(C173,3)="SCI",VLOOKUP(VALUE(RIGHT(C173,3)),'GAS-COMP'!#REF!,9,FALSE),IF(LEFT(C173,3)="SCE",VLOOKUP(VALUE(RIGHT(C173,3)),'SCE-COMP'!B:J,9,FALSE),IF(LEFT(C173,3)="EST",VLOOKUP(VALUE(RIGHT(C173,3)),'EST-COMP'!B:J,9,FALSE),IF(LEFT(C173,3)="HID",VLOOKUP(VALUE(RIGHT(C173,3)),'HID-COMP'!B:J,9,FALSE),IF(LEFT(C173,3)="INC",VLOOKUP(VALUE(RIGHT(C173,3)),'INC-COMP'!B:J,9,FALSE),IF(LEFT(C173,3)="ELE",VLOOKUP(VALUE(RIGHT(C173,3)),#REF!,9,FALSE),IF(LEFT(C173,3)="CAB",VLOOKUP(VALUE(RIGHT(C173,3)),#REF!,9,FALSE),IF(LEFT(C173,3)="SEG",VLOOKUP(VALUE(RIGHT(C173,3)),'SEG-COMP'!B:J,9,FALSE),IF(LEFT(C173,3)="CLI",VLOOKUP(VALUE(RIGHT(C173,3)),'CLI-COMP'!B:J,9,FALSE),IF(LEFT(C173,4)="IMPL",VLOOKUP(VALUE(RIGHT(C173,3)),'IMPL-COMP'!B:J,9,FALSE),IF(LEFT(C173,4)="SPDA",VLOOKUP(VALUE(RIGHT(C173,3)),'SPDA-COMP'!B:J,9,FALSE),IF(LEFT(C173,4)="SDAI",VLOOKUP(VALUE(RIGHT(C173,3)),'ADM-COMP'!B:J,9,FALSE),IF(LEFT(C173,5)="IMPER",VLOOKUP(VALUE(RIGHT(C173,3)),'IMPER-COMP'!B:J,9,FALSE),""))))))))))))))))</f>
        <v>2291.66</v>
      </c>
      <c r="H173" s="349">
        <f t="shared" ref="H173" si="85">ROUND(F173*G173,2)</f>
        <v>9166.64</v>
      </c>
      <c r="I173" s="389">
        <f t="shared" si="80"/>
        <v>5.3182088140157156E-3</v>
      </c>
      <c r="J173" s="323"/>
    </row>
    <row r="174" spans="1:10" s="346" customFormat="1" ht="25.5">
      <c r="A174" s="388" t="s">
        <v>34364</v>
      </c>
      <c r="B174" s="347" t="s">
        <v>4001</v>
      </c>
      <c r="C174" s="347">
        <f>'LABOR-SERVIÇOS'!A900</f>
        <v>160630</v>
      </c>
      <c r="D174" s="569" t="str">
        <f>IF(B174="IOPES",VLOOKUP(C174,'LABOR-SERVIÇOS'!A:H,5,FALSE),IF(B174="SINAPI",VLOOKUP(C174,'SINAPI-SERVIÇOS'!A:D,2,FALSE),IF(LEFT(C174,3)="ARQ",VLOOKUP(VALUE(RIGHT(C174,3)),'ARQ-COMP'!B:J,4,FALSE),IF(LEFT(C174,3)="SCI",VLOOKUP(VALUE(RIGHT(C174,3)),'GAS-COMP'!#REF!,4,FALSE),IF(LEFT(C174,3)="SCE",VLOOKUP(VALUE(RIGHT(C174,3)),'SCE-COMP'!B:J,4,FALSE),IF(LEFT(C174,3)="EST",VLOOKUP(VALUE(RIGHT(C174,3)),'EST-COMP'!B:J,4,FALSE),IF(LEFT(C174,3)="HID",VLOOKUP(VALUE(RIGHT(C174,3)),'HID-COMP'!B:J,4,FALSE),IF(LEFT(C174,3)="INC",VLOOKUP(VALUE(RIGHT(C174,3)),'INC-COMP'!B:J,4,FALSE),IF(LEFT(C174,3)="ELE",VLOOKUP(VALUE(RIGHT(C174,3)),#REF!,4,FALSE),IF(LEFT(C174,3)="CAB",VLOOKUP(VALUE(RIGHT(C174,3)),#REF!,4,FALSE),IF(LEFT(C174,3)="SEG",VLOOKUP(VALUE(RIGHT(C174,3)),'SEG-COMP'!B:J,4,FALSE),IF(LEFT(C174,3)="CLI",VLOOKUP(VALUE(RIGHT(C174,3)),'CLI-COMP'!B:J,4,FALSE),IF(LEFT(C174,4)="IMPL",VLOOKUP(VALUE(RIGHT(C174,3)),'IMPL-COMP'!B:J,4,FALSE),IF(LEFT(C174,4)="SPDA",VLOOKUP(VALUE(RIGHT(C174,3)),'SPDA-COMP'!B:J,4,FALSE),IF(LEFT(C174,4)="SDAI",VLOOKUP(VALUE(RIGHT(C174,3)),'ADM-COMP'!B:J,4,FALSE),IF(LEFT(C174,5)="IMPER",VLOOKUP(VALUE(RIGHT(C174,3)),'IMPER-COMP'!B:J,4,FALSE),""))))))))))))))))</f>
        <v>TUBO DE AÇO GALVANIZADO COM COSTURA Ø 65 MM (2.1/2"), CONFORME NBR5580</v>
      </c>
      <c r="E174" s="348" t="str">
        <f>IF(B174="IOPES",VLOOKUP(C174,'LABOR-SERVIÇOS'!A:H,6,FALSE),IF(B174="SINAPI",VLOOKUP(C174,'SINAPI-SERVIÇOS'!A:D,3,FALSE),IF(LEFT(C174,3)="ARQ",VLOOKUP(VALUE(RIGHT(C174,3)),'ARQ-COMP'!B:J,5,FALSE),IF(LEFT(C174,3)="SCI",VLOOKUP(VALUE(RIGHT(C174,3)),'GAS-COMP'!#REF!,5,FALSE),IF(LEFT(C174,3)="SCE",VLOOKUP(VALUE(RIGHT(C174,3)),'SCE-COMP'!B:J,5,FALSE),IF(LEFT(C174,3)="EST",VLOOKUP(VALUE(RIGHT(C174,3)),'EST-COMP'!B:J,5,FALSE),IF(LEFT(C174,3)="HID",VLOOKUP(VALUE(RIGHT(C174,3)),'HID-COMP'!B:J,5,FALSE),IF(LEFT(C174,3)="INC",VLOOKUP(VALUE(RIGHT(C174,3)),'INC-COMP'!B:J,5,FALSE),IF(LEFT(C174,3)="ELE",VLOOKUP(VALUE(RIGHT(C174,3)),#REF!,5,FALSE),IF(LEFT(C174,3)="CAB",VLOOKUP(VALUE(RIGHT(C174,3)),#REF!,5,FALSE),IF(LEFT(C174,3)="SEG",VLOOKUP(VALUE(RIGHT(C174,3)),'SEG-COMP'!B:J,5,FALSE),IF(LEFT(C174,3)="CLI",VLOOKUP(VALUE(RIGHT(C174,3)),'CLI-COMP'!B:J,5,FALSE),IF(LEFT(C174,4)="IMPL",VLOOKUP(VALUE(RIGHT(C174,3)),'IMPL-COMP'!B:J,5,FALSE),IF(LEFT(C174,4)="SPDA",VLOOKUP(VALUE(RIGHT(C174,3)),'SPDA-COMP'!B:J,5,FALSE),IF(LEFT(C174,4)="SDAI",VLOOKUP(VALUE(RIGHT(C174,3)),'ADM-COMP'!B:J,5,FALSE),IF(LEFT(C174,5)="IMPER",VLOOKUP(VALUE(RIGHT(C174,3)),'IMPER-COMP'!B:J,5,FALSE),""))))))))))))))))</f>
        <v>M</v>
      </c>
      <c r="F174" s="634">
        <f>ROUND(VLOOKUP(A174,'MEM-LEVANT'!A:I,9,FALSE),2)</f>
        <v>60</v>
      </c>
      <c r="G174" s="349">
        <f>IF(B174="IOPES",VLOOKUP(C174,'LABOR-SERVIÇOS'!A:H,7,FALSE),IF(B174="SINAPI",VLOOKUP(C174,'SINAPI-SERVIÇOS'!A:H,8,FALSE),IF(LEFT(C174,3)="ARQ",VLOOKUP(VALUE(RIGHT(C174,3)),'ARQ-COMP'!B:J,9,FALSE),IF(LEFT(C174,3)="SCI",VLOOKUP(VALUE(RIGHT(C174,3)),'GAS-COMP'!#REF!,9,FALSE),IF(LEFT(C174,3)="SCE",VLOOKUP(VALUE(RIGHT(C174,3)),'SCE-COMP'!B:J,9,FALSE),IF(LEFT(C174,3)="EST",VLOOKUP(VALUE(RIGHT(C174,3)),'EST-COMP'!B:J,9,FALSE),IF(LEFT(C174,3)="HID",VLOOKUP(VALUE(RIGHT(C174,3)),'HID-COMP'!B:J,9,FALSE),IF(LEFT(C174,3)="INC",VLOOKUP(VALUE(RIGHT(C174,3)),'INC-COMP'!B:J,9,FALSE),IF(LEFT(C174,3)="ELE",VLOOKUP(VALUE(RIGHT(C174,3)),#REF!,9,FALSE),IF(LEFT(C174,3)="CAB",VLOOKUP(VALUE(RIGHT(C174,3)),#REF!,9,FALSE),IF(LEFT(C174,3)="SEG",VLOOKUP(VALUE(RIGHT(C174,3)),'SEG-COMP'!B:J,9,FALSE),IF(LEFT(C174,3)="CLI",VLOOKUP(VALUE(RIGHT(C174,3)),'CLI-COMP'!B:J,9,FALSE),IF(LEFT(C174,4)="IMPL",VLOOKUP(VALUE(RIGHT(C174,3)),'IMPL-COMP'!B:J,9,FALSE),IF(LEFT(C174,4)="SPDA",VLOOKUP(VALUE(RIGHT(C174,3)),'SPDA-COMP'!B:J,9,FALSE),IF(LEFT(C174,4)="SDAI",VLOOKUP(VALUE(RIGHT(C174,3)),'ADM-COMP'!B:J,9,FALSE),IF(LEFT(C174,5)="IMPER",VLOOKUP(VALUE(RIGHT(C174,3)),'IMPER-COMP'!B:J,9,FALSE),""))))))))))))))))</f>
        <v>204.82</v>
      </c>
      <c r="H174" s="349">
        <f t="shared" ref="H174" si="86">ROUND(F174*G174,2)</f>
        <v>12289.2</v>
      </c>
      <c r="I174" s="389">
        <f t="shared" si="80"/>
        <v>7.1298242057288097E-3</v>
      </c>
      <c r="J174" s="323"/>
    </row>
    <row r="175" spans="1:10" s="346" customFormat="1">
      <c r="A175" s="388" t="s">
        <v>34365</v>
      </c>
      <c r="B175" s="347" t="s">
        <v>4001</v>
      </c>
      <c r="C175" s="347">
        <f>'LABOR-SERVIÇOS'!A904</f>
        <v>160634</v>
      </c>
      <c r="D175" s="569" t="str">
        <f>IF(B175="IOPES",VLOOKUP(C175,'LABOR-SERVIÇOS'!A:H,5,FALSE),IF(B175="SINAPI",VLOOKUP(C175,'SINAPI-SERVIÇOS'!A:D,2,FALSE),IF(LEFT(C175,3)="ARQ",VLOOKUP(VALUE(RIGHT(C175,3)),'ARQ-COMP'!B:J,4,FALSE),IF(LEFT(C175,3)="SCI",VLOOKUP(VALUE(RIGHT(C175,3)),'GAS-COMP'!#REF!,4,FALSE),IF(LEFT(C175,3)="SCE",VLOOKUP(VALUE(RIGHT(C175,3)),'SCE-COMP'!B:J,4,FALSE),IF(LEFT(C175,3)="EST",VLOOKUP(VALUE(RIGHT(C175,3)),'EST-COMP'!B:J,4,FALSE),IF(LEFT(C175,3)="HID",VLOOKUP(VALUE(RIGHT(C175,3)),'HID-COMP'!B:J,4,FALSE),IF(LEFT(C175,3)="INC",VLOOKUP(VALUE(RIGHT(C175,3)),'INC-COMP'!B:J,4,FALSE),IF(LEFT(C175,3)="ELE",VLOOKUP(VALUE(RIGHT(C175,3)),#REF!,4,FALSE),IF(LEFT(C175,3)="CAB",VLOOKUP(VALUE(RIGHT(C175,3)),#REF!,4,FALSE),IF(LEFT(C175,3)="SEG",VLOOKUP(VALUE(RIGHT(C175,3)),'SEG-COMP'!B:J,4,FALSE),IF(LEFT(C175,3)="CLI",VLOOKUP(VALUE(RIGHT(C175,3)),'CLI-COMP'!B:J,4,FALSE),IF(LEFT(C175,4)="IMPL",VLOOKUP(VALUE(RIGHT(C175,3)),'IMPL-COMP'!B:J,4,FALSE),IF(LEFT(C175,4)="SPDA",VLOOKUP(VALUE(RIGHT(C175,3)),'SPDA-COMP'!B:J,4,FALSE),IF(LEFT(C175,4)="SDAI",VLOOKUP(VALUE(RIGHT(C175,3)),'ADM-COMP'!B:J,4,FALSE),IF(LEFT(C175,5)="IMPER",VLOOKUP(VALUE(RIGHT(C175,3)),'IMPER-COMP'!B:J,4,FALSE),""))))))))))))))))</f>
        <v>REGISTRO DE GAVETA BRUTO Ø 65 MM (2 1/2")</v>
      </c>
      <c r="E175" s="348" t="str">
        <f>IF(B175="IOPES",VLOOKUP(C175,'LABOR-SERVIÇOS'!A:H,6,FALSE),IF(B175="SINAPI",VLOOKUP(C175,'SINAPI-SERVIÇOS'!A:D,3,FALSE),IF(LEFT(C175,3)="ARQ",VLOOKUP(VALUE(RIGHT(C175,3)),'ARQ-COMP'!B:J,5,FALSE),IF(LEFT(C175,3)="SCI",VLOOKUP(VALUE(RIGHT(C175,3)),'GAS-COMP'!#REF!,5,FALSE),IF(LEFT(C175,3)="SCE",VLOOKUP(VALUE(RIGHT(C175,3)),'SCE-COMP'!B:J,5,FALSE),IF(LEFT(C175,3)="EST",VLOOKUP(VALUE(RIGHT(C175,3)),'EST-COMP'!B:J,5,FALSE),IF(LEFT(C175,3)="HID",VLOOKUP(VALUE(RIGHT(C175,3)),'HID-COMP'!B:J,5,FALSE),IF(LEFT(C175,3)="INC",VLOOKUP(VALUE(RIGHT(C175,3)),'INC-COMP'!B:J,5,FALSE),IF(LEFT(C175,3)="ELE",VLOOKUP(VALUE(RIGHT(C175,3)),#REF!,5,FALSE),IF(LEFT(C175,3)="CAB",VLOOKUP(VALUE(RIGHT(C175,3)),#REF!,5,FALSE),IF(LEFT(C175,3)="SEG",VLOOKUP(VALUE(RIGHT(C175,3)),'SEG-COMP'!B:J,5,FALSE),IF(LEFT(C175,3)="CLI",VLOOKUP(VALUE(RIGHT(C175,3)),'CLI-COMP'!B:J,5,FALSE),IF(LEFT(C175,4)="IMPL",VLOOKUP(VALUE(RIGHT(C175,3)),'IMPL-COMP'!B:J,5,FALSE),IF(LEFT(C175,4)="SPDA",VLOOKUP(VALUE(RIGHT(C175,3)),'SPDA-COMP'!B:J,5,FALSE),IF(LEFT(C175,4)="SDAI",VLOOKUP(VALUE(RIGHT(C175,3)),'ADM-COMP'!B:J,5,FALSE),IF(LEFT(C175,5)="IMPER",VLOOKUP(VALUE(RIGHT(C175,3)),'IMPER-COMP'!B:J,5,FALSE),""))))))))))))))))</f>
        <v>UND</v>
      </c>
      <c r="F175" s="634">
        <f>ROUND(VLOOKUP(A175,'MEM-LEVANT'!A:I,9,FALSE),2)</f>
        <v>5</v>
      </c>
      <c r="G175" s="349">
        <f>IF(B175="IOPES",VLOOKUP(C175,'LABOR-SERVIÇOS'!A:H,7,FALSE),IF(B175="SINAPI",VLOOKUP(C175,'SINAPI-SERVIÇOS'!A:H,8,FALSE),IF(LEFT(C175,3)="ARQ",VLOOKUP(VALUE(RIGHT(C175,3)),'ARQ-COMP'!B:J,9,FALSE),IF(LEFT(C175,3)="SCI",VLOOKUP(VALUE(RIGHT(C175,3)),'GAS-COMP'!#REF!,9,FALSE),IF(LEFT(C175,3)="SCE",VLOOKUP(VALUE(RIGHT(C175,3)),'SCE-COMP'!B:J,9,FALSE),IF(LEFT(C175,3)="EST",VLOOKUP(VALUE(RIGHT(C175,3)),'EST-COMP'!B:J,9,FALSE),IF(LEFT(C175,3)="HID",VLOOKUP(VALUE(RIGHT(C175,3)),'HID-COMP'!B:J,9,FALSE),IF(LEFT(C175,3)="INC",VLOOKUP(VALUE(RIGHT(C175,3)),'INC-COMP'!B:J,9,FALSE),IF(LEFT(C175,3)="ELE",VLOOKUP(VALUE(RIGHT(C175,3)),#REF!,9,FALSE),IF(LEFT(C175,3)="CAB",VLOOKUP(VALUE(RIGHT(C175,3)),#REF!,9,FALSE),IF(LEFT(C175,3)="SEG",VLOOKUP(VALUE(RIGHT(C175,3)),'SEG-COMP'!B:J,9,FALSE),IF(LEFT(C175,3)="CLI",VLOOKUP(VALUE(RIGHT(C175,3)),'CLI-COMP'!B:J,9,FALSE),IF(LEFT(C175,4)="IMPL",VLOOKUP(VALUE(RIGHT(C175,3)),'IMPL-COMP'!B:J,9,FALSE),IF(LEFT(C175,4)="SPDA",VLOOKUP(VALUE(RIGHT(C175,3)),'SPDA-COMP'!B:J,9,FALSE),IF(LEFT(C175,4)="SDAI",VLOOKUP(VALUE(RIGHT(C175,3)),'ADM-COMP'!B:J,9,FALSE),IF(LEFT(C175,5)="IMPER",VLOOKUP(VALUE(RIGHT(C175,3)),'IMPER-COMP'!B:J,9,FALSE),""))))))))))))))))</f>
        <v>549.04</v>
      </c>
      <c r="H175" s="349">
        <f t="shared" ref="H175" si="87">ROUND(F175*G175,2)</f>
        <v>2745.2</v>
      </c>
      <c r="I175" s="389">
        <f t="shared" si="80"/>
        <v>1.592682469938379E-3</v>
      </c>
      <c r="J175" s="323"/>
    </row>
    <row r="176" spans="1:10" s="346" customFormat="1" ht="38.25">
      <c r="A176" s="388" t="s">
        <v>34366</v>
      </c>
      <c r="B176" s="347" t="s">
        <v>4001</v>
      </c>
      <c r="C176" s="347">
        <f>'LABOR-SERVIÇOS'!A927</f>
        <v>160657</v>
      </c>
      <c r="D176" s="569" t="str">
        <f>IF(B176="IOPES",VLOOKUP(C176,'LABOR-SERVIÇOS'!A:H,5,FALSE),IF(B176="SINAPI",VLOOKUP(C176,'SINAPI-SERVIÇOS'!A:D,2,FALSE),IF(LEFT(C176,3)="ARQ",VLOOKUP(VALUE(RIGHT(C176,3)),'ARQ-COMP'!B:J,4,FALSE),IF(LEFT(C176,3)="SCI",VLOOKUP(VALUE(RIGHT(C176,3)),'GAS-COMP'!#REF!,4,FALSE),IF(LEFT(C176,3)="SCE",VLOOKUP(VALUE(RIGHT(C176,3)),'SCE-COMP'!B:J,4,FALSE),IF(LEFT(C176,3)="EST",VLOOKUP(VALUE(RIGHT(C176,3)),'EST-COMP'!B:J,4,FALSE),IF(LEFT(C176,3)="HID",VLOOKUP(VALUE(RIGHT(C176,3)),'HID-COMP'!B:J,4,FALSE),IF(LEFT(C176,3)="INC",VLOOKUP(VALUE(RIGHT(C176,3)),'INC-COMP'!B:J,4,FALSE),IF(LEFT(C176,3)="ELE",VLOOKUP(VALUE(RIGHT(C176,3)),#REF!,4,FALSE),IF(LEFT(C176,3)="CAB",VLOOKUP(VALUE(RIGHT(C176,3)),#REF!,4,FALSE),IF(LEFT(C176,3)="SEG",VLOOKUP(VALUE(RIGHT(C176,3)),'SEG-COMP'!B:J,4,FALSE),IF(LEFT(C176,3)="CLI",VLOOKUP(VALUE(RIGHT(C176,3)),'CLI-COMP'!B:J,4,FALSE),IF(LEFT(C176,4)="IMPL",VLOOKUP(VALUE(RIGHT(C176,3)),'IMPL-COMP'!B:J,4,FALSE),IF(LEFT(C176,4)="SPDA",VLOOKUP(VALUE(RIGHT(C176,3)),'SPDA-COMP'!B:J,4,FALSE),IF(LEFT(C176,4)="SDAI",VLOOKUP(VALUE(RIGHT(C176,3)),'ADM-COMP'!B:J,4,FALSE),IF(LEFT(C176,5)="IMPER",VLOOKUP(VALUE(RIGHT(C176,3)),'IMPER-COMP'!B:J,4,FALSE),""))))))))))))))))</f>
        <v>MANÔMETRO COM CAIXA E ANEL TIPO CRAVADO EM AÇO INOX, MOSTRADOR DUPLO 63 MM ESCALAS DE 0 À 4 KGF/CM2 E 0 À 60 PSI, SAÍDA TRASEIRA DE 1/4" BSP</v>
      </c>
      <c r="E176" s="348" t="str">
        <f>IF(B176="IOPES",VLOOKUP(C176,'LABOR-SERVIÇOS'!A:H,6,FALSE),IF(B176="SINAPI",VLOOKUP(C176,'SINAPI-SERVIÇOS'!A:D,3,FALSE),IF(LEFT(C176,3)="ARQ",VLOOKUP(VALUE(RIGHT(C176,3)),'ARQ-COMP'!B:J,5,FALSE),IF(LEFT(C176,3)="SCI",VLOOKUP(VALUE(RIGHT(C176,3)),'GAS-COMP'!#REF!,5,FALSE),IF(LEFT(C176,3)="SCE",VLOOKUP(VALUE(RIGHT(C176,3)),'SCE-COMP'!B:J,5,FALSE),IF(LEFT(C176,3)="EST",VLOOKUP(VALUE(RIGHT(C176,3)),'EST-COMP'!B:J,5,FALSE),IF(LEFT(C176,3)="HID",VLOOKUP(VALUE(RIGHT(C176,3)),'HID-COMP'!B:J,5,FALSE),IF(LEFT(C176,3)="INC",VLOOKUP(VALUE(RIGHT(C176,3)),'INC-COMP'!B:J,5,FALSE),IF(LEFT(C176,3)="ELE",VLOOKUP(VALUE(RIGHT(C176,3)),#REF!,5,FALSE),IF(LEFT(C176,3)="CAB",VLOOKUP(VALUE(RIGHT(C176,3)),#REF!,5,FALSE),IF(LEFT(C176,3)="SEG",VLOOKUP(VALUE(RIGHT(C176,3)),'SEG-COMP'!B:J,5,FALSE),IF(LEFT(C176,3)="CLI",VLOOKUP(VALUE(RIGHT(C176,3)),'CLI-COMP'!B:J,5,FALSE),IF(LEFT(C176,4)="IMPL",VLOOKUP(VALUE(RIGHT(C176,3)),'IMPL-COMP'!B:J,5,FALSE),IF(LEFT(C176,4)="SPDA",VLOOKUP(VALUE(RIGHT(C176,3)),'SPDA-COMP'!B:J,5,FALSE),IF(LEFT(C176,4)="SDAI",VLOOKUP(VALUE(RIGHT(C176,3)),'ADM-COMP'!B:J,5,FALSE),IF(LEFT(C176,5)="IMPER",VLOOKUP(VALUE(RIGHT(C176,3)),'IMPER-COMP'!B:J,5,FALSE),""))))))))))))))))</f>
        <v>UND</v>
      </c>
      <c r="F176" s="634">
        <f>ROUND(VLOOKUP(A176,'MEM-LEVANT'!A:I,9,FALSE),2)</f>
        <v>4</v>
      </c>
      <c r="G176" s="349">
        <f>IF(B176="IOPES",VLOOKUP(C176,'LABOR-SERVIÇOS'!A:H,7,FALSE),IF(B176="SINAPI",VLOOKUP(C176,'SINAPI-SERVIÇOS'!A:H,8,FALSE),IF(LEFT(C176,3)="ARQ",VLOOKUP(VALUE(RIGHT(C176,3)),'ARQ-COMP'!B:J,9,FALSE),IF(LEFT(C176,3)="SCI",VLOOKUP(VALUE(RIGHT(C176,3)),'GAS-COMP'!#REF!,9,FALSE),IF(LEFT(C176,3)="SCE",VLOOKUP(VALUE(RIGHT(C176,3)),'SCE-COMP'!B:J,9,FALSE),IF(LEFT(C176,3)="EST",VLOOKUP(VALUE(RIGHT(C176,3)),'EST-COMP'!B:J,9,FALSE),IF(LEFT(C176,3)="HID",VLOOKUP(VALUE(RIGHT(C176,3)),'HID-COMP'!B:J,9,FALSE),IF(LEFT(C176,3)="INC",VLOOKUP(VALUE(RIGHT(C176,3)),'INC-COMP'!B:J,9,FALSE),IF(LEFT(C176,3)="ELE",VLOOKUP(VALUE(RIGHT(C176,3)),#REF!,9,FALSE),IF(LEFT(C176,3)="CAB",VLOOKUP(VALUE(RIGHT(C176,3)),#REF!,9,FALSE),IF(LEFT(C176,3)="SEG",VLOOKUP(VALUE(RIGHT(C176,3)),'SEG-COMP'!B:J,9,FALSE),IF(LEFT(C176,3)="CLI",VLOOKUP(VALUE(RIGHT(C176,3)),'CLI-COMP'!B:J,9,FALSE),IF(LEFT(C176,4)="IMPL",VLOOKUP(VALUE(RIGHT(C176,3)),'IMPL-COMP'!B:J,9,FALSE),IF(LEFT(C176,4)="SPDA",VLOOKUP(VALUE(RIGHT(C176,3)),'SPDA-COMP'!B:J,9,FALSE),IF(LEFT(C176,4)="SDAI",VLOOKUP(VALUE(RIGHT(C176,3)),'ADM-COMP'!B:J,9,FALSE),IF(LEFT(C176,5)="IMPER",VLOOKUP(VALUE(RIGHT(C176,3)),'IMPER-COMP'!B:J,9,FALSE),""))))))))))))))))</f>
        <v>193.79</v>
      </c>
      <c r="H176" s="349">
        <f t="shared" ref="H176" si="88">ROUND(F176*G176,2)</f>
        <v>775.16</v>
      </c>
      <c r="I176" s="389">
        <f t="shared" si="80"/>
        <v>4.4972451675558568E-4</v>
      </c>
      <c r="J176" s="323"/>
    </row>
    <row r="177" spans="1:10" s="346" customFormat="1" ht="38.25">
      <c r="A177" s="388" t="s">
        <v>34367</v>
      </c>
      <c r="B177" s="347" t="s">
        <v>4001</v>
      </c>
      <c r="C177" s="347">
        <f>'LABOR-SERVIÇOS'!A933</f>
        <v>160663</v>
      </c>
      <c r="D177" s="569" t="str">
        <f>IF(B177="IOPES",VLOOKUP(C177,'LABOR-SERVIÇOS'!A:H,5,FALSE),IF(B177="SINAPI",VLOOKUP(C177,'SINAPI-SERVIÇOS'!A:D,2,FALSE),IF(LEFT(C177,3)="ARQ",VLOOKUP(VALUE(RIGHT(C177,3)),'ARQ-COMP'!B:J,4,FALSE),IF(LEFT(C177,3)="SCI",VLOOKUP(VALUE(RIGHT(C177,3)),'GAS-COMP'!#REF!,4,FALSE),IF(LEFT(C177,3)="SCE",VLOOKUP(VALUE(RIGHT(C177,3)),'SCE-COMP'!B:J,4,FALSE),IF(LEFT(C177,3)="EST",VLOOKUP(VALUE(RIGHT(C177,3)),'EST-COMP'!B:J,4,FALSE),IF(LEFT(C177,3)="HID",VLOOKUP(VALUE(RIGHT(C177,3)),'HID-COMP'!B:J,4,FALSE),IF(LEFT(C177,3)="INC",VLOOKUP(VALUE(RIGHT(C177,3)),'INC-COMP'!B:J,4,FALSE),IF(LEFT(C177,3)="ELE",VLOOKUP(VALUE(RIGHT(C177,3)),#REF!,4,FALSE),IF(LEFT(C177,3)="CAB",VLOOKUP(VALUE(RIGHT(C177,3)),#REF!,4,FALSE),IF(LEFT(C177,3)="SEG",VLOOKUP(VALUE(RIGHT(C177,3)),'SEG-COMP'!B:J,4,FALSE),IF(LEFT(C177,3)="CLI",VLOOKUP(VALUE(RIGHT(C177,3)),'CLI-COMP'!B:J,4,FALSE),IF(LEFT(C177,4)="IMPL",VLOOKUP(VALUE(RIGHT(C177,3)),'IMPL-COMP'!B:J,4,FALSE),IF(LEFT(C177,4)="SPDA",VLOOKUP(VALUE(RIGHT(C177,3)),'SPDA-COMP'!B:J,4,FALSE),IF(LEFT(C177,4)="SDAI",VLOOKUP(VALUE(RIGHT(C177,3)),'ADM-COMP'!B:J,4,FALSE),IF(LEFT(C177,5)="IMPER",VLOOKUP(VALUE(RIGHT(C177,3)),'IMPER-COMP'!B:J,4,FALSE),""))))))))))))))))</f>
        <v>FORNECIMENTO E INSTALAÇÃO DE BATERIA SELADA 12V - 60 AH, PARA CENTRAIS DE ALARME / ILUMINAÇÃO DE EMERGÊNCIA</v>
      </c>
      <c r="E177" s="348" t="str">
        <f>IF(B177="IOPES",VLOOKUP(C177,'LABOR-SERVIÇOS'!A:H,6,FALSE),IF(B177="SINAPI",VLOOKUP(C177,'SINAPI-SERVIÇOS'!A:D,3,FALSE),IF(LEFT(C177,3)="ARQ",VLOOKUP(VALUE(RIGHT(C177,3)),'ARQ-COMP'!B:J,5,FALSE),IF(LEFT(C177,3)="SCI",VLOOKUP(VALUE(RIGHT(C177,3)),'GAS-COMP'!#REF!,5,FALSE),IF(LEFT(C177,3)="SCE",VLOOKUP(VALUE(RIGHT(C177,3)),'SCE-COMP'!B:J,5,FALSE),IF(LEFT(C177,3)="EST",VLOOKUP(VALUE(RIGHT(C177,3)),'EST-COMP'!B:J,5,FALSE),IF(LEFT(C177,3)="HID",VLOOKUP(VALUE(RIGHT(C177,3)),'HID-COMP'!B:J,5,FALSE),IF(LEFT(C177,3)="INC",VLOOKUP(VALUE(RIGHT(C177,3)),'INC-COMP'!B:J,5,FALSE),IF(LEFT(C177,3)="ELE",VLOOKUP(VALUE(RIGHT(C177,3)),#REF!,5,FALSE),IF(LEFT(C177,3)="CAB",VLOOKUP(VALUE(RIGHT(C177,3)),#REF!,5,FALSE),IF(LEFT(C177,3)="SEG",VLOOKUP(VALUE(RIGHT(C177,3)),'SEG-COMP'!B:J,5,FALSE),IF(LEFT(C177,3)="CLI",VLOOKUP(VALUE(RIGHT(C177,3)),'CLI-COMP'!B:J,5,FALSE),IF(LEFT(C177,4)="IMPL",VLOOKUP(VALUE(RIGHT(C177,3)),'IMPL-COMP'!B:J,5,FALSE),IF(LEFT(C177,4)="SPDA",VLOOKUP(VALUE(RIGHT(C177,3)),'SPDA-COMP'!B:J,5,FALSE),IF(LEFT(C177,4)="SDAI",VLOOKUP(VALUE(RIGHT(C177,3)),'ADM-COMP'!B:J,5,FALSE),IF(LEFT(C177,5)="IMPER",VLOOKUP(VALUE(RIGHT(C177,3)),'IMPER-COMP'!B:J,5,FALSE),""))))))))))))))))</f>
        <v>UND</v>
      </c>
      <c r="F177" s="634">
        <f>ROUND(VLOOKUP(A177,'MEM-LEVANT'!A:I,9,FALSE),2)</f>
        <v>5</v>
      </c>
      <c r="G177" s="349">
        <f>IF(B177="IOPES",VLOOKUP(C177,'LABOR-SERVIÇOS'!A:H,7,FALSE),IF(B177="SINAPI",VLOOKUP(C177,'SINAPI-SERVIÇOS'!A:H,8,FALSE),IF(LEFT(C177,3)="ARQ",VLOOKUP(VALUE(RIGHT(C177,3)),'ARQ-COMP'!B:J,9,FALSE),IF(LEFT(C177,3)="SCI",VLOOKUP(VALUE(RIGHT(C177,3)),'GAS-COMP'!#REF!,9,FALSE),IF(LEFT(C177,3)="SCE",VLOOKUP(VALUE(RIGHT(C177,3)),'SCE-COMP'!B:J,9,FALSE),IF(LEFT(C177,3)="EST",VLOOKUP(VALUE(RIGHT(C177,3)),'EST-COMP'!B:J,9,FALSE),IF(LEFT(C177,3)="HID",VLOOKUP(VALUE(RIGHT(C177,3)),'HID-COMP'!B:J,9,FALSE),IF(LEFT(C177,3)="INC",VLOOKUP(VALUE(RIGHT(C177,3)),'INC-COMP'!B:J,9,FALSE),IF(LEFT(C177,3)="ELE",VLOOKUP(VALUE(RIGHT(C177,3)),#REF!,9,FALSE),IF(LEFT(C177,3)="CAB",VLOOKUP(VALUE(RIGHT(C177,3)),#REF!,9,FALSE),IF(LEFT(C177,3)="SEG",VLOOKUP(VALUE(RIGHT(C177,3)),'SEG-COMP'!B:J,9,FALSE),IF(LEFT(C177,3)="CLI",VLOOKUP(VALUE(RIGHT(C177,3)),'CLI-COMP'!B:J,9,FALSE),IF(LEFT(C177,4)="IMPL",VLOOKUP(VALUE(RIGHT(C177,3)),'IMPL-COMP'!B:J,9,FALSE),IF(LEFT(C177,4)="SPDA",VLOOKUP(VALUE(RIGHT(C177,3)),'SPDA-COMP'!B:J,9,FALSE),IF(LEFT(C177,4)="SDAI",VLOOKUP(VALUE(RIGHT(C177,3)),'ADM-COMP'!B:J,9,FALSE),IF(LEFT(C177,5)="IMPER",VLOOKUP(VALUE(RIGHT(C177,3)),'IMPER-COMP'!B:J,9,FALSE),""))))))))))))))))</f>
        <v>785.1</v>
      </c>
      <c r="H177" s="349">
        <f t="shared" ref="H177" si="89">ROUND(F177*G177,2)</f>
        <v>3925.5</v>
      </c>
      <c r="I177" s="389">
        <f t="shared" si="80"/>
        <v>2.2774570289024868E-3</v>
      </c>
      <c r="J177" s="323"/>
    </row>
    <row r="178" spans="1:10" s="346" customFormat="1" ht="51">
      <c r="A178" s="388" t="s">
        <v>34368</v>
      </c>
      <c r="B178" s="347" t="s">
        <v>4001</v>
      </c>
      <c r="C178" s="347">
        <f>'LABOR-SERVIÇOS'!A936</f>
        <v>160673</v>
      </c>
      <c r="D178" s="569" t="str">
        <f>IF(B178="IOPES",VLOOKUP(C178,'LABOR-SERVIÇOS'!A:H,5,FALSE),IF(B178="SINAPI",VLOOKUP(C178,'SINAPI-SERVIÇOS'!A:D,2,FALSE),IF(LEFT(C178,3)="ARQ",VLOOKUP(VALUE(RIGHT(C178,3)),'ARQ-COMP'!B:J,4,FALSE),IF(LEFT(C178,3)="SCI",VLOOKUP(VALUE(RIGHT(C178,3)),'GAS-COMP'!#REF!,4,FALSE),IF(LEFT(C178,3)="SCE",VLOOKUP(VALUE(RIGHT(C178,3)),'SCE-COMP'!B:J,4,FALSE),IF(LEFT(C178,3)="EST",VLOOKUP(VALUE(RIGHT(C178,3)),'EST-COMP'!B:J,4,FALSE),IF(LEFT(C178,3)="HID",VLOOKUP(VALUE(RIGHT(C178,3)),'HID-COMP'!B:J,4,FALSE),IF(LEFT(C178,3)="INC",VLOOKUP(VALUE(RIGHT(C178,3)),'INC-COMP'!B:J,4,FALSE),IF(LEFT(C178,3)="ELE",VLOOKUP(VALUE(RIGHT(C178,3)),#REF!,4,FALSE),IF(LEFT(C178,3)="CAB",VLOOKUP(VALUE(RIGHT(C178,3)),#REF!,4,FALSE),IF(LEFT(C178,3)="SEG",VLOOKUP(VALUE(RIGHT(C178,3)),'SEG-COMP'!B:J,4,FALSE),IF(LEFT(C178,3)="CLI",VLOOKUP(VALUE(RIGHT(C178,3)),'CLI-COMP'!B:J,4,FALSE),IF(LEFT(C178,4)="IMPL",VLOOKUP(VALUE(RIGHT(C178,3)),'IMPL-COMP'!B:J,4,FALSE),IF(LEFT(C178,4)="SPDA",VLOOKUP(VALUE(RIGHT(C178,3)),'SPDA-COMP'!B:J,4,FALSE),IF(LEFT(C178,4)="SDAI",VLOOKUP(VALUE(RIGHT(C178,3)),'ADM-COMP'!B:J,4,FALSE),IF(LEFT(C178,5)="IMPER",VLOOKUP(VALUE(RIGHT(C178,3)),'IMPER-COMP'!B:J,4,FALSE),""))))))))))))))))</f>
        <v>FORNECIMENTO E INSTALAÇÃO DE CENTRAL DE ALARME DE INCÊNDIO ENDEREÇÁVEL, CAPACIDADE ATÉ: 256 ENDEREÇOS, 4 LAÇOS COM BATERIA REF. WALMONOF, ABAFIRE, DELTAFIRE OU EQUIVALENTE</v>
      </c>
      <c r="E178" s="348" t="str">
        <f>IF(B178="IOPES",VLOOKUP(C178,'LABOR-SERVIÇOS'!A:H,6,FALSE),IF(B178="SINAPI",VLOOKUP(C178,'SINAPI-SERVIÇOS'!A:D,3,FALSE),IF(LEFT(C178,3)="ARQ",VLOOKUP(VALUE(RIGHT(C178,3)),'ARQ-COMP'!B:J,5,FALSE),IF(LEFT(C178,3)="SCI",VLOOKUP(VALUE(RIGHT(C178,3)),'GAS-COMP'!#REF!,5,FALSE),IF(LEFT(C178,3)="SCE",VLOOKUP(VALUE(RIGHT(C178,3)),'SCE-COMP'!B:J,5,FALSE),IF(LEFT(C178,3)="EST",VLOOKUP(VALUE(RIGHT(C178,3)),'EST-COMP'!B:J,5,FALSE),IF(LEFT(C178,3)="HID",VLOOKUP(VALUE(RIGHT(C178,3)),'HID-COMP'!B:J,5,FALSE),IF(LEFT(C178,3)="INC",VLOOKUP(VALUE(RIGHT(C178,3)),'INC-COMP'!B:J,5,FALSE),IF(LEFT(C178,3)="ELE",VLOOKUP(VALUE(RIGHT(C178,3)),#REF!,5,FALSE),IF(LEFT(C178,3)="CAB",VLOOKUP(VALUE(RIGHT(C178,3)),#REF!,5,FALSE),IF(LEFT(C178,3)="SEG",VLOOKUP(VALUE(RIGHT(C178,3)),'SEG-COMP'!B:J,5,FALSE),IF(LEFT(C178,3)="CLI",VLOOKUP(VALUE(RIGHT(C178,3)),'CLI-COMP'!B:J,5,FALSE),IF(LEFT(C178,4)="IMPL",VLOOKUP(VALUE(RIGHT(C178,3)),'IMPL-COMP'!B:J,5,FALSE),IF(LEFT(C178,4)="SPDA",VLOOKUP(VALUE(RIGHT(C178,3)),'SPDA-COMP'!B:J,5,FALSE),IF(LEFT(C178,4)="SDAI",VLOOKUP(VALUE(RIGHT(C178,3)),'ADM-COMP'!B:J,5,FALSE),IF(LEFT(C178,5)="IMPER",VLOOKUP(VALUE(RIGHT(C178,3)),'IMPER-COMP'!B:J,5,FALSE),""))))))))))))))))</f>
        <v>UND</v>
      </c>
      <c r="F178" s="634">
        <f>ROUND(VLOOKUP(A178,'MEM-LEVANT'!A:I,9,FALSE),2)</f>
        <v>5</v>
      </c>
      <c r="G178" s="349">
        <f>IF(B178="IOPES",VLOOKUP(C178,'LABOR-SERVIÇOS'!A:H,7,FALSE),IF(B178="SINAPI",VLOOKUP(C178,'SINAPI-SERVIÇOS'!A:H,8,FALSE),IF(LEFT(C178,3)="ARQ",VLOOKUP(VALUE(RIGHT(C178,3)),'ARQ-COMP'!B:J,9,FALSE),IF(LEFT(C178,3)="SCI",VLOOKUP(VALUE(RIGHT(C178,3)),'GAS-COMP'!#REF!,9,FALSE),IF(LEFT(C178,3)="SCE",VLOOKUP(VALUE(RIGHT(C178,3)),'SCE-COMP'!B:J,9,FALSE),IF(LEFT(C178,3)="EST",VLOOKUP(VALUE(RIGHT(C178,3)),'EST-COMP'!B:J,9,FALSE),IF(LEFT(C178,3)="HID",VLOOKUP(VALUE(RIGHT(C178,3)),'HID-COMP'!B:J,9,FALSE),IF(LEFT(C178,3)="INC",VLOOKUP(VALUE(RIGHT(C178,3)),'INC-COMP'!B:J,9,FALSE),IF(LEFT(C178,3)="ELE",VLOOKUP(VALUE(RIGHT(C178,3)),#REF!,9,FALSE),IF(LEFT(C178,3)="CAB",VLOOKUP(VALUE(RIGHT(C178,3)),#REF!,9,FALSE),IF(LEFT(C178,3)="SEG",VLOOKUP(VALUE(RIGHT(C178,3)),'SEG-COMP'!B:J,9,FALSE),IF(LEFT(C178,3)="CLI",VLOOKUP(VALUE(RIGHT(C178,3)),'CLI-COMP'!B:J,9,FALSE),IF(LEFT(C178,4)="IMPL",VLOOKUP(VALUE(RIGHT(C178,3)),'IMPL-COMP'!B:J,9,FALSE),IF(LEFT(C178,4)="SPDA",VLOOKUP(VALUE(RIGHT(C178,3)),'SPDA-COMP'!B:J,9,FALSE),IF(LEFT(C178,4)="SDAI",VLOOKUP(VALUE(RIGHT(C178,3)),'ADM-COMP'!B:J,9,FALSE),IF(LEFT(C178,5)="IMPER",VLOOKUP(VALUE(RIGHT(C178,3)),'IMPER-COMP'!B:J,9,FALSE),""))))))))))))))))</f>
        <v>3437</v>
      </c>
      <c r="H178" s="349">
        <f t="shared" ref="H178" si="90">ROUND(F178*G178,2)</f>
        <v>17185</v>
      </c>
      <c r="I178" s="389">
        <f t="shared" si="80"/>
        <v>9.9702201099705103E-3</v>
      </c>
      <c r="J178" s="323"/>
    </row>
    <row r="179" spans="1:10" s="346" customFormat="1" ht="25.5">
      <c r="A179" s="388" t="s">
        <v>34369</v>
      </c>
      <c r="B179" s="347" t="s">
        <v>4001</v>
      </c>
      <c r="C179" s="347">
        <f>'LABOR-SERVIÇOS'!A937</f>
        <v>160674</v>
      </c>
      <c r="D179" s="569" t="str">
        <f>IF(B179="IOPES",VLOOKUP(C179,'LABOR-SERVIÇOS'!A:H,5,FALSE),IF(B179="SINAPI",VLOOKUP(C179,'SINAPI-SERVIÇOS'!A:D,2,FALSE),IF(LEFT(C179,3)="ARQ",VLOOKUP(VALUE(RIGHT(C179,3)),'ARQ-COMP'!B:J,4,FALSE),IF(LEFT(C179,3)="SCI",VLOOKUP(VALUE(RIGHT(C179,3)),'GAS-COMP'!#REF!,4,FALSE),IF(LEFT(C179,3)="SCE",VLOOKUP(VALUE(RIGHT(C179,3)),'SCE-COMP'!B:J,4,FALSE),IF(LEFT(C179,3)="EST",VLOOKUP(VALUE(RIGHT(C179,3)),'EST-COMP'!B:J,4,FALSE),IF(LEFT(C179,3)="HID",VLOOKUP(VALUE(RIGHT(C179,3)),'HID-COMP'!B:J,4,FALSE),IF(LEFT(C179,3)="INC",VLOOKUP(VALUE(RIGHT(C179,3)),'INC-COMP'!B:J,4,FALSE),IF(LEFT(C179,3)="ELE",VLOOKUP(VALUE(RIGHT(C179,3)),#REF!,4,FALSE),IF(LEFT(C179,3)="CAB",VLOOKUP(VALUE(RIGHT(C179,3)),#REF!,4,FALSE),IF(LEFT(C179,3)="SEG",VLOOKUP(VALUE(RIGHT(C179,3)),'SEG-COMP'!B:J,4,FALSE),IF(LEFT(C179,3)="CLI",VLOOKUP(VALUE(RIGHT(C179,3)),'CLI-COMP'!B:J,4,FALSE),IF(LEFT(C179,4)="IMPL",VLOOKUP(VALUE(RIGHT(C179,3)),'IMPL-COMP'!B:J,4,FALSE),IF(LEFT(C179,4)="SPDA",VLOOKUP(VALUE(RIGHT(C179,3)),'SPDA-COMP'!B:J,4,FALSE),IF(LEFT(C179,4)="SDAI",VLOOKUP(VALUE(RIGHT(C179,3)),'ADM-COMP'!B:J,4,FALSE),IF(LEFT(C179,5)="IMPER",VLOOKUP(VALUE(RIGHT(C179,3)),'IMPER-COMP'!B:J,4,FALSE),""))))))))))))))))</f>
        <v>FORNECIMENTO E INSTALAÇÃO DE ACIONADOR MANUAL DE ALARME DE INCÊNDIO ENDEREÇAVEL, TIPO QUEBRA VIDRO</v>
      </c>
      <c r="E179" s="348" t="str">
        <f>IF(B179="IOPES",VLOOKUP(C179,'LABOR-SERVIÇOS'!A:H,6,FALSE),IF(B179="SINAPI",VLOOKUP(C179,'SINAPI-SERVIÇOS'!A:D,3,FALSE),IF(LEFT(C179,3)="ARQ",VLOOKUP(VALUE(RIGHT(C179,3)),'ARQ-COMP'!B:J,5,FALSE),IF(LEFT(C179,3)="SCI",VLOOKUP(VALUE(RIGHT(C179,3)),'GAS-COMP'!#REF!,5,FALSE),IF(LEFT(C179,3)="SCE",VLOOKUP(VALUE(RIGHT(C179,3)),'SCE-COMP'!B:J,5,FALSE),IF(LEFT(C179,3)="EST",VLOOKUP(VALUE(RIGHT(C179,3)),'EST-COMP'!B:J,5,FALSE),IF(LEFT(C179,3)="HID",VLOOKUP(VALUE(RIGHT(C179,3)),'HID-COMP'!B:J,5,FALSE),IF(LEFT(C179,3)="INC",VLOOKUP(VALUE(RIGHT(C179,3)),'INC-COMP'!B:J,5,FALSE),IF(LEFT(C179,3)="ELE",VLOOKUP(VALUE(RIGHT(C179,3)),#REF!,5,FALSE),IF(LEFT(C179,3)="CAB",VLOOKUP(VALUE(RIGHT(C179,3)),#REF!,5,FALSE),IF(LEFT(C179,3)="SEG",VLOOKUP(VALUE(RIGHT(C179,3)),'SEG-COMP'!B:J,5,FALSE),IF(LEFT(C179,3)="CLI",VLOOKUP(VALUE(RIGHT(C179,3)),'CLI-COMP'!B:J,5,FALSE),IF(LEFT(C179,4)="IMPL",VLOOKUP(VALUE(RIGHT(C179,3)),'IMPL-COMP'!B:J,5,FALSE),IF(LEFT(C179,4)="SPDA",VLOOKUP(VALUE(RIGHT(C179,3)),'SPDA-COMP'!B:J,5,FALSE),IF(LEFT(C179,4)="SDAI",VLOOKUP(VALUE(RIGHT(C179,3)),'ADM-COMP'!B:J,5,FALSE),IF(LEFT(C179,5)="IMPER",VLOOKUP(VALUE(RIGHT(C179,3)),'IMPER-COMP'!B:J,5,FALSE),""))))))))))))))))</f>
        <v>UND</v>
      </c>
      <c r="F179" s="634">
        <f>ROUND(VLOOKUP(A179,'MEM-LEVANT'!A:I,9,FALSE),2)</f>
        <v>5</v>
      </c>
      <c r="G179" s="349">
        <f>IF(B179="IOPES",VLOOKUP(C179,'LABOR-SERVIÇOS'!A:H,7,FALSE),IF(B179="SINAPI",VLOOKUP(C179,'SINAPI-SERVIÇOS'!A:H,8,FALSE),IF(LEFT(C179,3)="ARQ",VLOOKUP(VALUE(RIGHT(C179,3)),'ARQ-COMP'!B:J,9,FALSE),IF(LEFT(C179,3)="SCI",VLOOKUP(VALUE(RIGHT(C179,3)),'GAS-COMP'!#REF!,9,FALSE),IF(LEFT(C179,3)="SCE",VLOOKUP(VALUE(RIGHT(C179,3)),'SCE-COMP'!B:J,9,FALSE),IF(LEFT(C179,3)="EST",VLOOKUP(VALUE(RIGHT(C179,3)),'EST-COMP'!B:J,9,FALSE),IF(LEFT(C179,3)="HID",VLOOKUP(VALUE(RIGHT(C179,3)),'HID-COMP'!B:J,9,FALSE),IF(LEFT(C179,3)="INC",VLOOKUP(VALUE(RIGHT(C179,3)),'INC-COMP'!B:J,9,FALSE),IF(LEFT(C179,3)="ELE",VLOOKUP(VALUE(RIGHT(C179,3)),#REF!,9,FALSE),IF(LEFT(C179,3)="CAB",VLOOKUP(VALUE(RIGHT(C179,3)),#REF!,9,FALSE),IF(LEFT(C179,3)="SEG",VLOOKUP(VALUE(RIGHT(C179,3)),'SEG-COMP'!B:J,9,FALSE),IF(LEFT(C179,3)="CLI",VLOOKUP(VALUE(RIGHT(C179,3)),'CLI-COMP'!B:J,9,FALSE),IF(LEFT(C179,4)="IMPL",VLOOKUP(VALUE(RIGHT(C179,3)),'IMPL-COMP'!B:J,9,FALSE),IF(LEFT(C179,4)="SPDA",VLOOKUP(VALUE(RIGHT(C179,3)),'SPDA-COMP'!B:J,9,FALSE),IF(LEFT(C179,4)="SDAI",VLOOKUP(VALUE(RIGHT(C179,3)),'ADM-COMP'!B:J,9,FALSE),IF(LEFT(C179,5)="IMPER",VLOOKUP(VALUE(RIGHT(C179,3)),'IMPER-COMP'!B:J,9,FALSE),""))))))))))))))))</f>
        <v>159.41</v>
      </c>
      <c r="H179" s="349">
        <f t="shared" ref="H179" si="91">ROUND(F179*G179,2)</f>
        <v>797.05</v>
      </c>
      <c r="I179" s="389">
        <f t="shared" si="80"/>
        <v>4.6242443634867585E-4</v>
      </c>
      <c r="J179" s="323"/>
    </row>
    <row r="180" spans="1:10" s="346" customFormat="1" ht="38.25">
      <c r="A180" s="388" t="s">
        <v>34370</v>
      </c>
      <c r="B180" s="347" t="s">
        <v>4001</v>
      </c>
      <c r="C180" s="347">
        <f>'LABOR-SERVIÇOS'!A938</f>
        <v>160675</v>
      </c>
      <c r="D180" s="569" t="str">
        <f>IF(B180="IOPES",VLOOKUP(C180,'LABOR-SERVIÇOS'!A:H,5,FALSE),IF(B180="SINAPI",VLOOKUP(C180,'SINAPI-SERVIÇOS'!A:D,2,FALSE),IF(LEFT(C180,3)="ARQ",VLOOKUP(VALUE(RIGHT(C180,3)),'ARQ-COMP'!B:J,4,FALSE),IF(LEFT(C180,3)="SCI",VLOOKUP(VALUE(RIGHT(C180,3)),'GAS-COMP'!#REF!,4,FALSE),IF(LEFT(C180,3)="SCE",VLOOKUP(VALUE(RIGHT(C180,3)),'SCE-COMP'!B:J,4,FALSE),IF(LEFT(C180,3)="EST",VLOOKUP(VALUE(RIGHT(C180,3)),'EST-COMP'!B:J,4,FALSE),IF(LEFT(C180,3)="HID",VLOOKUP(VALUE(RIGHT(C180,3)),'HID-COMP'!B:J,4,FALSE),IF(LEFT(C180,3)="INC",VLOOKUP(VALUE(RIGHT(C180,3)),'INC-COMP'!B:J,4,FALSE),IF(LEFT(C180,3)="ELE",VLOOKUP(VALUE(RIGHT(C180,3)),#REF!,4,FALSE),IF(LEFT(C180,3)="CAB",VLOOKUP(VALUE(RIGHT(C180,3)),#REF!,4,FALSE),IF(LEFT(C180,3)="SEG",VLOOKUP(VALUE(RIGHT(C180,3)),'SEG-COMP'!B:J,4,FALSE),IF(LEFT(C180,3)="CLI",VLOOKUP(VALUE(RIGHT(C180,3)),'CLI-COMP'!B:J,4,FALSE),IF(LEFT(C180,4)="IMPL",VLOOKUP(VALUE(RIGHT(C180,3)),'IMPL-COMP'!B:J,4,FALSE),IF(LEFT(C180,4)="SPDA",VLOOKUP(VALUE(RIGHT(C180,3)),'SPDA-COMP'!B:J,4,FALSE),IF(LEFT(C180,4)="SDAI",VLOOKUP(VALUE(RIGHT(C180,3)),'ADM-COMP'!B:J,4,FALSE),IF(LEFT(C180,5)="IMPER",VLOOKUP(VALUE(RIGHT(C180,3)),'IMPER-COMP'!B:J,4,FALSE),""))))))))))))))))</f>
        <v>FORNECIMENTO E INSTALAÇÃO DE DETECTOR DE FUMAÇA ÓPTICO ENDEREÇAVEL BIVOLT 12/24V PARA PAREDE OU TETO</v>
      </c>
      <c r="E180" s="348" t="str">
        <f>IF(B180="IOPES",VLOOKUP(C180,'LABOR-SERVIÇOS'!A:H,6,FALSE),IF(B180="SINAPI",VLOOKUP(C180,'SINAPI-SERVIÇOS'!A:D,3,FALSE),IF(LEFT(C180,3)="ARQ",VLOOKUP(VALUE(RIGHT(C180,3)),'ARQ-COMP'!B:J,5,FALSE),IF(LEFT(C180,3)="SCI",VLOOKUP(VALUE(RIGHT(C180,3)),'GAS-COMP'!#REF!,5,FALSE),IF(LEFT(C180,3)="SCE",VLOOKUP(VALUE(RIGHT(C180,3)),'SCE-COMP'!B:J,5,FALSE),IF(LEFT(C180,3)="EST",VLOOKUP(VALUE(RIGHT(C180,3)),'EST-COMP'!B:J,5,FALSE),IF(LEFT(C180,3)="HID",VLOOKUP(VALUE(RIGHT(C180,3)),'HID-COMP'!B:J,5,FALSE),IF(LEFT(C180,3)="INC",VLOOKUP(VALUE(RIGHT(C180,3)),'INC-COMP'!B:J,5,FALSE),IF(LEFT(C180,3)="ELE",VLOOKUP(VALUE(RIGHT(C180,3)),#REF!,5,FALSE),IF(LEFT(C180,3)="CAB",VLOOKUP(VALUE(RIGHT(C180,3)),#REF!,5,FALSE),IF(LEFT(C180,3)="SEG",VLOOKUP(VALUE(RIGHT(C180,3)),'SEG-COMP'!B:J,5,FALSE),IF(LEFT(C180,3)="CLI",VLOOKUP(VALUE(RIGHT(C180,3)),'CLI-COMP'!B:J,5,FALSE),IF(LEFT(C180,4)="IMPL",VLOOKUP(VALUE(RIGHT(C180,3)),'IMPL-COMP'!B:J,5,FALSE),IF(LEFT(C180,4)="SPDA",VLOOKUP(VALUE(RIGHT(C180,3)),'SPDA-COMP'!B:J,5,FALSE),IF(LEFT(C180,4)="SDAI",VLOOKUP(VALUE(RIGHT(C180,3)),'ADM-COMP'!B:J,5,FALSE),IF(LEFT(C180,5)="IMPER",VLOOKUP(VALUE(RIGHT(C180,3)),'IMPER-COMP'!B:J,5,FALSE),""))))))))))))))))</f>
        <v>UND</v>
      </c>
      <c r="F180" s="634">
        <f>ROUND(VLOOKUP(A180,'MEM-LEVANT'!A:I,9,FALSE),2)</f>
        <v>5</v>
      </c>
      <c r="G180" s="349">
        <f>IF(B180="IOPES",VLOOKUP(C180,'LABOR-SERVIÇOS'!A:H,7,FALSE),IF(B180="SINAPI",VLOOKUP(C180,'SINAPI-SERVIÇOS'!A:H,8,FALSE),IF(LEFT(C180,3)="ARQ",VLOOKUP(VALUE(RIGHT(C180,3)),'ARQ-COMP'!B:J,9,FALSE),IF(LEFT(C180,3)="SCI",VLOOKUP(VALUE(RIGHT(C180,3)),'GAS-COMP'!#REF!,9,FALSE),IF(LEFT(C180,3)="SCE",VLOOKUP(VALUE(RIGHT(C180,3)),'SCE-COMP'!B:J,9,FALSE),IF(LEFT(C180,3)="EST",VLOOKUP(VALUE(RIGHT(C180,3)),'EST-COMP'!B:J,9,FALSE),IF(LEFT(C180,3)="HID",VLOOKUP(VALUE(RIGHT(C180,3)),'HID-COMP'!B:J,9,FALSE),IF(LEFT(C180,3)="INC",VLOOKUP(VALUE(RIGHT(C180,3)),'INC-COMP'!B:J,9,FALSE),IF(LEFT(C180,3)="ELE",VLOOKUP(VALUE(RIGHT(C180,3)),#REF!,9,FALSE),IF(LEFT(C180,3)="CAB",VLOOKUP(VALUE(RIGHT(C180,3)),#REF!,9,FALSE),IF(LEFT(C180,3)="SEG",VLOOKUP(VALUE(RIGHT(C180,3)),'SEG-COMP'!B:J,9,FALSE),IF(LEFT(C180,3)="CLI",VLOOKUP(VALUE(RIGHT(C180,3)),'CLI-COMP'!B:J,9,FALSE),IF(LEFT(C180,4)="IMPL",VLOOKUP(VALUE(RIGHT(C180,3)),'IMPL-COMP'!B:J,9,FALSE),IF(LEFT(C180,4)="SPDA",VLOOKUP(VALUE(RIGHT(C180,3)),'SPDA-COMP'!B:J,9,FALSE),IF(LEFT(C180,4)="SDAI",VLOOKUP(VALUE(RIGHT(C180,3)),'ADM-COMP'!B:J,9,FALSE),IF(LEFT(C180,5)="IMPER",VLOOKUP(VALUE(RIGHT(C180,3)),'IMPER-COMP'!B:J,9,FALSE),""))))))))))))))))</f>
        <v>258.89999999999998</v>
      </c>
      <c r="H180" s="349">
        <f t="shared" ref="H180:H181" si="92">ROUND(F180*G180,2)</f>
        <v>1294.5</v>
      </c>
      <c r="I180" s="389">
        <f t="shared" si="80"/>
        <v>7.5102996405916936E-4</v>
      </c>
      <c r="J180" s="323"/>
    </row>
    <row r="181" spans="1:10" s="346" customFormat="1" ht="38.25">
      <c r="A181" s="388" t="s">
        <v>34371</v>
      </c>
      <c r="B181" s="347" t="s">
        <v>4001</v>
      </c>
      <c r="C181" s="347">
        <f>'LABOR-SERVIÇOS'!A938</f>
        <v>160675</v>
      </c>
      <c r="D181" s="569" t="str">
        <f>IF(B181="IOPES",VLOOKUP(C181,'LABOR-SERVIÇOS'!A:H,5,FALSE),IF(B181="SINAPI",VLOOKUP(C181,'SINAPI-SERVIÇOS'!A:D,2,FALSE),IF(LEFT(C181,3)="ARQ",VLOOKUP(VALUE(RIGHT(C181,3)),'ARQ-COMP'!B:J,4,FALSE),IF(LEFT(C181,3)="SCI",VLOOKUP(VALUE(RIGHT(C181,3)),'GAS-COMP'!#REF!,4,FALSE),IF(LEFT(C181,3)="SCE",VLOOKUP(VALUE(RIGHT(C181,3)),'SCE-COMP'!B:J,4,FALSE),IF(LEFT(C181,3)="EST",VLOOKUP(VALUE(RIGHT(C181,3)),'EST-COMP'!B:J,4,FALSE),IF(LEFT(C181,3)="HID",VLOOKUP(VALUE(RIGHT(C181,3)),'HID-COMP'!B:J,4,FALSE),IF(LEFT(C181,3)="INC",VLOOKUP(VALUE(RIGHT(C181,3)),'INC-COMP'!B:J,4,FALSE),IF(LEFT(C181,3)="ELE",VLOOKUP(VALUE(RIGHT(C181,3)),#REF!,4,FALSE),IF(LEFT(C181,3)="CAB",VLOOKUP(VALUE(RIGHT(C181,3)),#REF!,4,FALSE),IF(LEFT(C181,3)="SEG",VLOOKUP(VALUE(RIGHT(C181,3)),'SEG-COMP'!B:J,4,FALSE),IF(LEFT(C181,3)="CLI",VLOOKUP(VALUE(RIGHT(C181,3)),'CLI-COMP'!B:J,4,FALSE),IF(LEFT(C181,4)="IMPL",VLOOKUP(VALUE(RIGHT(C181,3)),'IMPL-COMP'!B:J,4,FALSE),IF(LEFT(C181,4)="SPDA",VLOOKUP(VALUE(RIGHT(C181,3)),'SPDA-COMP'!B:J,4,FALSE),IF(LEFT(C181,4)="SDAI",VLOOKUP(VALUE(RIGHT(C181,3)),'ADM-COMP'!B:J,4,FALSE),IF(LEFT(C181,5)="IMPER",VLOOKUP(VALUE(RIGHT(C181,3)),'IMPER-COMP'!B:J,4,FALSE),""))))))))))))))))</f>
        <v>FORNECIMENTO E INSTALAÇÃO DE DETECTOR DE FUMAÇA ÓPTICO ENDEREÇAVEL BIVOLT 12/24V PARA PAREDE OU TETO</v>
      </c>
      <c r="E181" s="348" t="str">
        <f>IF(B181="IOPES",VLOOKUP(C181,'LABOR-SERVIÇOS'!A:H,6,FALSE),IF(B181="SINAPI",VLOOKUP(C181,'SINAPI-SERVIÇOS'!A:D,3,FALSE),IF(LEFT(C181,3)="ARQ",VLOOKUP(VALUE(RIGHT(C181,3)),'ARQ-COMP'!B:J,5,FALSE),IF(LEFT(C181,3)="SCI",VLOOKUP(VALUE(RIGHT(C181,3)),'GAS-COMP'!#REF!,5,FALSE),IF(LEFT(C181,3)="SCE",VLOOKUP(VALUE(RIGHT(C181,3)),'SCE-COMP'!B:J,5,FALSE),IF(LEFT(C181,3)="EST",VLOOKUP(VALUE(RIGHT(C181,3)),'EST-COMP'!B:J,5,FALSE),IF(LEFT(C181,3)="HID",VLOOKUP(VALUE(RIGHT(C181,3)),'HID-COMP'!B:J,5,FALSE),IF(LEFT(C181,3)="INC",VLOOKUP(VALUE(RIGHT(C181,3)),'INC-COMP'!B:J,5,FALSE),IF(LEFT(C181,3)="ELE",VLOOKUP(VALUE(RIGHT(C181,3)),#REF!,5,FALSE),IF(LEFT(C181,3)="CAB",VLOOKUP(VALUE(RIGHT(C181,3)),#REF!,5,FALSE),IF(LEFT(C181,3)="SEG",VLOOKUP(VALUE(RIGHT(C181,3)),'SEG-COMP'!B:J,5,FALSE),IF(LEFT(C181,3)="CLI",VLOOKUP(VALUE(RIGHT(C181,3)),'CLI-COMP'!B:J,5,FALSE),IF(LEFT(C181,4)="IMPL",VLOOKUP(VALUE(RIGHT(C181,3)),'IMPL-COMP'!B:J,5,FALSE),IF(LEFT(C181,4)="SPDA",VLOOKUP(VALUE(RIGHT(C181,3)),'SPDA-COMP'!B:J,5,FALSE),IF(LEFT(C181,4)="SDAI",VLOOKUP(VALUE(RIGHT(C181,3)),'ADM-COMP'!B:J,5,FALSE),IF(LEFT(C181,5)="IMPER",VLOOKUP(VALUE(RIGHT(C181,3)),'IMPER-COMP'!B:J,5,FALSE),""))))))))))))))))</f>
        <v>UND</v>
      </c>
      <c r="F181" s="634">
        <f>ROUND(VLOOKUP(A181,'MEM-LEVANT'!A:I,9,FALSE),2)</f>
        <v>5</v>
      </c>
      <c r="G181" s="349">
        <f>IF(B181="IOPES",VLOOKUP(C181,'LABOR-SERVIÇOS'!A:H,7,FALSE),IF(B181="SINAPI",VLOOKUP(C181,'SINAPI-SERVIÇOS'!A:H,8,FALSE),IF(LEFT(C181,3)="ARQ",VLOOKUP(VALUE(RIGHT(C181,3)),'ARQ-COMP'!B:J,9,FALSE),IF(LEFT(C181,3)="SCI",VLOOKUP(VALUE(RIGHT(C181,3)),'GAS-COMP'!#REF!,9,FALSE),IF(LEFT(C181,3)="SCE",VLOOKUP(VALUE(RIGHT(C181,3)),'SCE-COMP'!B:J,9,FALSE),IF(LEFT(C181,3)="EST",VLOOKUP(VALUE(RIGHT(C181,3)),'EST-COMP'!B:J,9,FALSE),IF(LEFT(C181,3)="HID",VLOOKUP(VALUE(RIGHT(C181,3)),'HID-COMP'!B:J,9,FALSE),IF(LEFT(C181,3)="INC",VLOOKUP(VALUE(RIGHT(C181,3)),'INC-COMP'!B:J,9,FALSE),IF(LEFT(C181,3)="ELE",VLOOKUP(VALUE(RIGHT(C181,3)),#REF!,9,FALSE),IF(LEFT(C181,3)="CAB",VLOOKUP(VALUE(RIGHT(C181,3)),#REF!,9,FALSE),IF(LEFT(C181,3)="SEG",VLOOKUP(VALUE(RIGHT(C181,3)),'SEG-COMP'!B:J,9,FALSE),IF(LEFT(C181,3)="CLI",VLOOKUP(VALUE(RIGHT(C181,3)),'CLI-COMP'!B:J,9,FALSE),IF(LEFT(C181,4)="IMPL",VLOOKUP(VALUE(RIGHT(C181,3)),'IMPL-COMP'!B:J,9,FALSE),IF(LEFT(C181,4)="SPDA",VLOOKUP(VALUE(RIGHT(C181,3)),'SPDA-COMP'!B:J,9,FALSE),IF(LEFT(C181,4)="SDAI",VLOOKUP(VALUE(RIGHT(C181,3)),'ADM-COMP'!B:J,9,FALSE),IF(LEFT(C181,5)="IMPER",VLOOKUP(VALUE(RIGHT(C181,3)),'IMPER-COMP'!B:J,9,FALSE),""))))))))))))))))</f>
        <v>258.89999999999998</v>
      </c>
      <c r="H181" s="349">
        <f t="shared" si="92"/>
        <v>1294.5</v>
      </c>
      <c r="I181" s="389">
        <f t="shared" si="80"/>
        <v>7.5102996405916936E-4</v>
      </c>
      <c r="J181" s="323"/>
    </row>
    <row r="182" spans="1:10" s="346" customFormat="1" ht="25.5">
      <c r="A182" s="388" t="s">
        <v>34372</v>
      </c>
      <c r="B182" s="347" t="s">
        <v>4001</v>
      </c>
      <c r="C182" s="347">
        <f>'LABOR-SERVIÇOS'!A902</f>
        <v>160632</v>
      </c>
      <c r="D182" s="569" t="str">
        <f>IF(B182="IOPES",VLOOKUP(C182,'LABOR-SERVIÇOS'!A:H,5,FALSE),IF(B182="SINAPI",VLOOKUP(C182,'SINAPI-SERVIÇOS'!A:D,2,FALSE),IF(LEFT(C182,3)="ARQ",VLOOKUP(VALUE(RIGHT(C182,3)),'ARQ-COMP'!B:J,4,FALSE),IF(LEFT(C182,3)="SCI",VLOOKUP(VALUE(RIGHT(C182,3)),'GAS-COMP'!#REF!,4,FALSE),IF(LEFT(C182,3)="SCE",VLOOKUP(VALUE(RIGHT(C182,3)),'SCE-COMP'!B:J,4,FALSE),IF(LEFT(C182,3)="EST",VLOOKUP(VALUE(RIGHT(C182,3)),'EST-COMP'!B:J,4,FALSE),IF(LEFT(C182,3)="HID",VLOOKUP(VALUE(RIGHT(C182,3)),'HID-COMP'!B:J,4,FALSE),IF(LEFT(C182,3)="INC",VLOOKUP(VALUE(RIGHT(C182,3)),'INC-COMP'!B:J,4,FALSE),IF(LEFT(C182,3)="ELE",VLOOKUP(VALUE(RIGHT(C182,3)),#REF!,4,FALSE),IF(LEFT(C182,3)="CAB",VLOOKUP(VALUE(RIGHT(C182,3)),#REF!,4,FALSE),IF(LEFT(C182,3)="SEG",VLOOKUP(VALUE(RIGHT(C182,3)),'SEG-COMP'!B:J,4,FALSE),IF(LEFT(C182,3)="CLI",VLOOKUP(VALUE(RIGHT(C182,3)),'CLI-COMP'!B:J,4,FALSE),IF(LEFT(C182,4)="IMPL",VLOOKUP(VALUE(RIGHT(C182,3)),'IMPL-COMP'!B:J,4,FALSE),IF(LEFT(C182,4)="SPDA",VLOOKUP(VALUE(RIGHT(C182,3)),'SPDA-COMP'!B:J,4,FALSE),IF(LEFT(C182,4)="SDAI",VLOOKUP(VALUE(RIGHT(C182,3)),'ADM-COMP'!B:J,4,FALSE),IF(LEFT(C182,5)="IMPER",VLOOKUP(VALUE(RIGHT(C182,3)),'IMPER-COMP'!B:J,4,FALSE),""))))))))))))))))</f>
        <v>TUBO DE AÇO GALVANIZADO COM COSTURA Ø 100 MM (4"), CONFORME NBR5580</v>
      </c>
      <c r="E182" s="348" t="str">
        <f>IF(B182="IOPES",VLOOKUP(C182,'LABOR-SERVIÇOS'!A:H,6,FALSE),IF(B182="SINAPI",VLOOKUP(C182,'SINAPI-SERVIÇOS'!A:D,3,FALSE),IF(LEFT(C182,3)="ARQ",VLOOKUP(VALUE(RIGHT(C182,3)),'ARQ-COMP'!B:J,5,FALSE),IF(LEFT(C182,3)="SCI",VLOOKUP(VALUE(RIGHT(C182,3)),'GAS-COMP'!#REF!,5,FALSE),IF(LEFT(C182,3)="SCE",VLOOKUP(VALUE(RIGHT(C182,3)),'SCE-COMP'!B:J,5,FALSE),IF(LEFT(C182,3)="EST",VLOOKUP(VALUE(RIGHT(C182,3)),'EST-COMP'!B:J,5,FALSE),IF(LEFT(C182,3)="HID",VLOOKUP(VALUE(RIGHT(C182,3)),'HID-COMP'!B:J,5,FALSE),IF(LEFT(C182,3)="INC",VLOOKUP(VALUE(RIGHT(C182,3)),'INC-COMP'!B:J,5,FALSE),IF(LEFT(C182,3)="ELE",VLOOKUP(VALUE(RIGHT(C182,3)),#REF!,5,FALSE),IF(LEFT(C182,3)="CAB",VLOOKUP(VALUE(RIGHT(C182,3)),#REF!,5,FALSE),IF(LEFT(C182,3)="SEG",VLOOKUP(VALUE(RIGHT(C182,3)),'SEG-COMP'!B:J,5,FALSE),IF(LEFT(C182,3)="CLI",VLOOKUP(VALUE(RIGHT(C182,3)),'CLI-COMP'!B:J,5,FALSE),IF(LEFT(C182,4)="IMPL",VLOOKUP(VALUE(RIGHT(C182,3)),'IMPL-COMP'!B:J,5,FALSE),IF(LEFT(C182,4)="SPDA",VLOOKUP(VALUE(RIGHT(C182,3)),'SPDA-COMP'!B:J,5,FALSE),IF(LEFT(C182,4)="SDAI",VLOOKUP(VALUE(RIGHT(C182,3)),'ADM-COMP'!B:J,5,FALSE),IF(LEFT(C182,5)="IMPER",VLOOKUP(VALUE(RIGHT(C182,3)),'IMPER-COMP'!B:J,5,FALSE),""))))))))))))))))</f>
        <v>M</v>
      </c>
      <c r="F182" s="634">
        <f>ROUND(VLOOKUP(A182,'MEM-LEVANT'!A:I,9,FALSE),2)</f>
        <v>36</v>
      </c>
      <c r="G182" s="349">
        <f>IF(B182="IOPES",VLOOKUP(C182,'LABOR-SERVIÇOS'!A:H,7,FALSE),IF(B182="SINAPI",VLOOKUP(C182,'SINAPI-SERVIÇOS'!A:H,8,FALSE),IF(LEFT(C182,3)="ARQ",VLOOKUP(VALUE(RIGHT(C182,3)),'ARQ-COMP'!B:J,9,FALSE),IF(LEFT(C182,3)="SCI",VLOOKUP(VALUE(RIGHT(C182,3)),'GAS-COMP'!#REF!,9,FALSE),IF(LEFT(C182,3)="SCE",VLOOKUP(VALUE(RIGHT(C182,3)),'SCE-COMP'!B:J,9,FALSE),IF(LEFT(C182,3)="EST",VLOOKUP(VALUE(RIGHT(C182,3)),'EST-COMP'!B:J,9,FALSE),IF(LEFT(C182,3)="HID",VLOOKUP(VALUE(RIGHT(C182,3)),'HID-COMP'!B:J,9,FALSE),IF(LEFT(C182,3)="INC",VLOOKUP(VALUE(RIGHT(C182,3)),'INC-COMP'!B:J,9,FALSE),IF(LEFT(C182,3)="ELE",VLOOKUP(VALUE(RIGHT(C182,3)),#REF!,9,FALSE),IF(LEFT(C182,3)="CAB",VLOOKUP(VALUE(RIGHT(C182,3)),#REF!,9,FALSE),IF(LEFT(C182,3)="SEG",VLOOKUP(VALUE(RIGHT(C182,3)),'SEG-COMP'!B:J,9,FALSE),IF(LEFT(C182,3)="CLI",VLOOKUP(VALUE(RIGHT(C182,3)),'CLI-COMP'!B:J,9,FALSE),IF(LEFT(C182,4)="IMPL",VLOOKUP(VALUE(RIGHT(C182,3)),'IMPL-COMP'!B:J,9,FALSE),IF(LEFT(C182,4)="SPDA",VLOOKUP(VALUE(RIGHT(C182,3)),'SPDA-COMP'!B:J,9,FALSE),IF(LEFT(C182,4)="SDAI",VLOOKUP(VALUE(RIGHT(C182,3)),'ADM-COMP'!B:J,9,FALSE),IF(LEFT(C182,5)="IMPER",VLOOKUP(VALUE(RIGHT(C182,3)),'IMPER-COMP'!B:J,9,FALSE),""))))))))))))))))</f>
        <v>335.55</v>
      </c>
      <c r="H182" s="349">
        <f t="shared" ref="H182" si="93">ROUND(F182*G182,2)</f>
        <v>12079.8</v>
      </c>
      <c r="I182" s="389">
        <f t="shared" si="80"/>
        <v>7.0083366240571293E-3</v>
      </c>
      <c r="J182" s="323"/>
    </row>
    <row r="183" spans="1:10" s="353" customFormat="1">
      <c r="A183" s="605"/>
      <c r="B183" s="601"/>
      <c r="C183" s="601"/>
      <c r="D183" s="606" t="s">
        <v>18132</v>
      </c>
      <c r="E183" s="607"/>
      <c r="F183" s="635"/>
      <c r="G183" s="608"/>
      <c r="H183" s="609">
        <f>SUM(H167:H182)</f>
        <v>84330.890000000014</v>
      </c>
      <c r="I183" s="610">
        <f t="shared" si="80"/>
        <v>4.8926245875455986E-2</v>
      </c>
      <c r="J183" s="323"/>
    </row>
    <row r="184" spans="1:10">
      <c r="A184" s="388"/>
      <c r="B184" s="347"/>
      <c r="C184" s="347"/>
      <c r="D184" s="613"/>
      <c r="E184" s="348"/>
      <c r="F184" s="642"/>
      <c r="G184" s="349"/>
      <c r="H184" s="391"/>
      <c r="I184" s="614"/>
      <c r="J184" s="323"/>
    </row>
    <row r="185" spans="1:10" s="232" customFormat="1">
      <c r="A185" s="593" t="s">
        <v>34396</v>
      </c>
      <c r="B185" s="594"/>
      <c r="C185" s="595"/>
      <c r="D185" s="596" t="s">
        <v>53</v>
      </c>
      <c r="E185" s="597"/>
      <c r="F185" s="632"/>
      <c r="G185" s="598"/>
      <c r="H185" s="599"/>
      <c r="I185" s="600"/>
      <c r="J185" s="323"/>
    </row>
    <row r="186" spans="1:10" s="566" customFormat="1">
      <c r="A186" s="585" t="s">
        <v>34397</v>
      </c>
      <c r="B186" s="586"/>
      <c r="C186" s="587"/>
      <c r="D186" s="588" t="s">
        <v>1825</v>
      </c>
      <c r="E186" s="589"/>
      <c r="F186" s="633"/>
      <c r="G186" s="590"/>
      <c r="H186" s="591"/>
      <c r="I186" s="592"/>
      <c r="J186" s="565"/>
    </row>
    <row r="187" spans="1:10" s="346" customFormat="1" ht="38.25">
      <c r="A187" s="388" t="s">
        <v>34398</v>
      </c>
      <c r="B187" s="347" t="s">
        <v>4001</v>
      </c>
      <c r="C187" s="347">
        <v>190103</v>
      </c>
      <c r="D187" s="569" t="str">
        <f>IF(B187="IOPES",VLOOKUP(C187,'LABOR-SERVIÇOS'!A:H,5,FALSE),IF(B187="SINAPI",VLOOKUP(C187,'SINAPI-SERVIÇOS'!A:D,2,FALSE),IF(LEFT(C187,3)="ARQ",VLOOKUP(VALUE(RIGHT(C187,3)),'ARQ-COMP'!B:J,4,FALSE),IF(LEFT(C187,3)="SCI",VLOOKUP(VALUE(RIGHT(C187,3)),'GAS-COMP'!#REF!,4,FALSE),IF(LEFT(C187,3)="SCE",VLOOKUP(VALUE(RIGHT(C187,3)),'SCE-COMP'!B:J,4,FALSE),IF(LEFT(C187,3)="EST",VLOOKUP(VALUE(RIGHT(C187,3)),'EST-COMP'!B:J,4,FALSE),IF(LEFT(C187,3)="HID",VLOOKUP(VALUE(RIGHT(C187,3)),'HID-COMP'!B:J,4,FALSE),IF(LEFT(C187,3)="INC",VLOOKUP(VALUE(RIGHT(C187,3)),'INC-COMP'!B:J,4,FALSE),IF(LEFT(C187,3)="ELE",VLOOKUP(VALUE(RIGHT(C187,3)),#REF!,4,FALSE),IF(LEFT(C187,3)="CAB",VLOOKUP(VALUE(RIGHT(C187,3)),#REF!,4,FALSE),IF(LEFT(C187,3)="SEG",VLOOKUP(VALUE(RIGHT(C187,3)),'SEG-COMP'!B:J,4,FALSE),IF(LEFT(C187,3)="CLI",VLOOKUP(VALUE(RIGHT(C187,3)),'CLI-COMP'!B:J,4,FALSE),IF(LEFT(C187,4)="IMPL",VLOOKUP(VALUE(RIGHT(C187,3)),'IMPL-COMP'!B:J,4,FALSE),IF(LEFT(C187,4)="SPDA",VLOOKUP(VALUE(RIGHT(C187,3)),'SPDA-COMP'!B:J,4,FALSE),IF(LEFT(C187,4)="SDAI",VLOOKUP(VALUE(RIGHT(C187,3)),'ADM-COMP'!B:J,4,FALSE),IF(LEFT(C187,5)="IMPER",VLOOKUP(VALUE(RIGHT(C187,3)),'IMPER-COMP'!B:J,4,FALSE),""))))))))))))))))</f>
        <v>EMASSAMENTO DE PAREDES E FORROS, COM DUAS DEMÃOS DE MASSA ACRÍLICA, MARCAS DE REFERÊNCIA SUVINIL, CORAL OU METALATEX</v>
      </c>
      <c r="E187" s="348" t="str">
        <f>IF(B187="IOPES",VLOOKUP(C187,'LABOR-SERVIÇOS'!A:H,6,FALSE),IF(B187="SINAPI",VLOOKUP(C187,'SINAPI-SERVIÇOS'!A:D,3,FALSE),IF(LEFT(C187,3)="ARQ",VLOOKUP(VALUE(RIGHT(C187,3)),'ARQ-COMP'!B:J,5,FALSE),IF(LEFT(C187,3)="SCI",VLOOKUP(VALUE(RIGHT(C187,3)),'GAS-COMP'!#REF!,5,FALSE),IF(LEFT(C187,3)="SCE",VLOOKUP(VALUE(RIGHT(C187,3)),'SCE-COMP'!B:J,5,FALSE),IF(LEFT(C187,3)="EST",VLOOKUP(VALUE(RIGHT(C187,3)),'EST-COMP'!B:J,5,FALSE),IF(LEFT(C187,3)="HID",VLOOKUP(VALUE(RIGHT(C187,3)),'HID-COMP'!B:J,5,FALSE),IF(LEFT(C187,3)="INC",VLOOKUP(VALUE(RIGHT(C187,3)),'INC-COMP'!B:J,5,FALSE),IF(LEFT(C187,3)="ELE",VLOOKUP(VALUE(RIGHT(C187,3)),#REF!,5,FALSE),IF(LEFT(C187,3)="CAB",VLOOKUP(VALUE(RIGHT(C187,3)),#REF!,5,FALSE),IF(LEFT(C187,3)="SEG",VLOOKUP(VALUE(RIGHT(C187,3)),'SEG-COMP'!B:J,5,FALSE),IF(LEFT(C187,3)="CLI",VLOOKUP(VALUE(RIGHT(C187,3)),'CLI-COMP'!B:J,5,FALSE),IF(LEFT(C187,4)="IMPL",VLOOKUP(VALUE(RIGHT(C187,3)),'IMPL-COMP'!B:J,5,FALSE),IF(LEFT(C187,4)="SPDA",VLOOKUP(VALUE(RIGHT(C187,3)),'SPDA-COMP'!B:J,5,FALSE),IF(LEFT(C187,4)="SDAI",VLOOKUP(VALUE(RIGHT(C187,3)),'ADM-COMP'!B:J,5,FALSE),IF(LEFT(C187,5)="IMPER",VLOOKUP(VALUE(RIGHT(C187,3)),'IMPER-COMP'!B:J,5,FALSE),""))))))))))))))))</f>
        <v>M2</v>
      </c>
      <c r="F187" s="634">
        <f>ROUND(VLOOKUP(A187,'MEM-LEVANT'!A:I,9,FALSE),2)</f>
        <v>253.32</v>
      </c>
      <c r="G187" s="349">
        <f>IF(B187="IOPES",VLOOKUP(C187,'LABOR-SERVIÇOS'!A:H,7,FALSE),IF(B187="SINAPI",VLOOKUP(C187,'SINAPI-SERVIÇOS'!A:H,8,FALSE),IF(LEFT(C187,3)="ARQ",VLOOKUP(VALUE(RIGHT(C187,3)),'ARQ-COMP'!B:J,9,FALSE),IF(LEFT(C187,3)="SCI",VLOOKUP(VALUE(RIGHT(C187,3)),'GAS-COMP'!#REF!,9,FALSE),IF(LEFT(C187,3)="SCE",VLOOKUP(VALUE(RIGHT(C187,3)),'SCE-COMP'!B:J,9,FALSE),IF(LEFT(C187,3)="EST",VLOOKUP(VALUE(RIGHT(C187,3)),'EST-COMP'!B:J,9,FALSE),IF(LEFT(C187,3)="HID",VLOOKUP(VALUE(RIGHT(C187,3)),'HID-COMP'!B:J,9,FALSE),IF(LEFT(C187,3)="INC",VLOOKUP(VALUE(RIGHT(C187,3)),'INC-COMP'!B:J,9,FALSE),IF(LEFT(C187,3)="ELE",VLOOKUP(VALUE(RIGHT(C187,3)),#REF!,9,FALSE),IF(LEFT(C187,3)="CAB",VLOOKUP(VALUE(RIGHT(C187,3)),#REF!,9,FALSE),IF(LEFT(C187,3)="SEG",VLOOKUP(VALUE(RIGHT(C187,3)),'SEG-COMP'!B:J,9,FALSE),IF(LEFT(C187,3)="CLI",VLOOKUP(VALUE(RIGHT(C187,3)),'CLI-COMP'!B:J,9,FALSE),IF(LEFT(C187,4)="IMPL",VLOOKUP(VALUE(RIGHT(C187,3)),'IMPL-COMP'!B:J,9,FALSE),IF(LEFT(C187,4)="SPDA",VLOOKUP(VALUE(RIGHT(C187,3)),'SPDA-COMP'!B:J,9,FALSE),IF(LEFT(C187,4)="SDAI",VLOOKUP(VALUE(RIGHT(C187,3)),'ADM-COMP'!B:J,9,FALSE),IF(LEFT(C187,5)="IMPER",VLOOKUP(VALUE(RIGHT(C187,3)),'IMPER-COMP'!B:J,9,FALSE),""))))))))))))))))</f>
        <v>24.42</v>
      </c>
      <c r="H187" s="398">
        <f t="shared" ref="H187:H188" si="94">ROUND(F187*G187,2)</f>
        <v>6186.07</v>
      </c>
      <c r="I187" s="389">
        <f>H187/$H$208</f>
        <v>3.5889717495307112E-3</v>
      </c>
      <c r="J187" s="323"/>
    </row>
    <row r="188" spans="1:10" s="346" customFormat="1" ht="63.75">
      <c r="A188" s="388" t="s">
        <v>34399</v>
      </c>
      <c r="B188" s="347" t="s">
        <v>4001</v>
      </c>
      <c r="C188" s="347">
        <v>190104</v>
      </c>
      <c r="D188" s="569" t="str">
        <f>IF(B188="IOPES",VLOOKUP(C188,'LABOR-SERVIÇOS'!A:H,5,FALSE),IF(B188="SINAPI",VLOOKUP(C188,'SINAPI-SERVIÇOS'!A:D,2,FALSE),IF(LEFT(C188,3)="ARQ",VLOOKUP(VALUE(RIGHT(C188,3)),'ARQ-COMP'!B:J,4,FALSE),IF(LEFT(C188,3)="SCI",VLOOKUP(VALUE(RIGHT(C188,3)),'GAS-COMP'!#REF!,4,FALSE),IF(LEFT(C188,3)="SCE",VLOOKUP(VALUE(RIGHT(C188,3)),'SCE-COMP'!B:J,4,FALSE),IF(LEFT(C188,3)="EST",VLOOKUP(VALUE(RIGHT(C188,3)),'EST-COMP'!B:J,4,FALSE),IF(LEFT(C188,3)="HID",VLOOKUP(VALUE(RIGHT(C188,3)),'HID-COMP'!B:J,4,FALSE),IF(LEFT(C188,3)="INC",VLOOKUP(VALUE(RIGHT(C188,3)),'INC-COMP'!B:J,4,FALSE),IF(LEFT(C188,3)="ELE",VLOOKUP(VALUE(RIGHT(C188,3)),#REF!,4,FALSE),IF(LEFT(C188,3)="CAB",VLOOKUP(VALUE(RIGHT(C188,3)),#REF!,4,FALSE),IF(LEFT(C188,3)="SEG",VLOOKUP(VALUE(RIGHT(C188,3)),'SEG-COMP'!B:J,4,FALSE),IF(LEFT(C188,3)="CLI",VLOOKUP(VALUE(RIGHT(C188,3)),'CLI-COMP'!B:J,4,FALSE),IF(LEFT(C188,4)="IMPL",VLOOKUP(VALUE(RIGHT(C188,3)),'IMPL-COMP'!B:J,4,FALSE),IF(LEFT(C188,4)="SPDA",VLOOKUP(VALUE(RIGHT(C188,3)),'SPDA-COMP'!B:J,4,FALSE),IF(LEFT(C188,4)="SDAI",VLOOKUP(VALUE(RIGHT(C188,3)),'ADM-COMP'!B:J,4,FALSE),IF(LEFT(C188,5)="IMPER",VLOOKUP(VALUE(RIGHT(C188,3)),'IMPER-COMP'!B:J,4,FALSE),""))))))))))))))))</f>
        <v>PINTURA EM PAREDES E FORROS, APLICAÇÃO MANUAL, COM TRÊS DEMÃOS DE TINTA LÁTEX PREMIUM, REFERÊNCIA SUVINIL, CORAL E METALATEX, INCLUSIVE UMA DEMÃO DE LIQUIDO SELADOR PVA, REFERÊNCIA SUVINIL, CORAL OU METALATEX OU EQUIVALENTE</v>
      </c>
      <c r="E188" s="348" t="str">
        <f>IF(B188="IOPES",VLOOKUP(C188,'LABOR-SERVIÇOS'!A:H,6,FALSE),IF(B188="SINAPI",VLOOKUP(C188,'SINAPI-SERVIÇOS'!A:D,3,FALSE),IF(LEFT(C188,3)="ARQ",VLOOKUP(VALUE(RIGHT(C188,3)),'ARQ-COMP'!B:J,5,FALSE),IF(LEFT(C188,3)="SCI",VLOOKUP(VALUE(RIGHT(C188,3)),'GAS-COMP'!#REF!,5,FALSE),IF(LEFT(C188,3)="SCE",VLOOKUP(VALUE(RIGHT(C188,3)),'SCE-COMP'!B:J,5,FALSE),IF(LEFT(C188,3)="EST",VLOOKUP(VALUE(RIGHT(C188,3)),'EST-COMP'!B:J,5,FALSE),IF(LEFT(C188,3)="HID",VLOOKUP(VALUE(RIGHT(C188,3)),'HID-COMP'!B:J,5,FALSE),IF(LEFT(C188,3)="INC",VLOOKUP(VALUE(RIGHT(C188,3)),'INC-COMP'!B:J,5,FALSE),IF(LEFT(C188,3)="ELE",VLOOKUP(VALUE(RIGHT(C188,3)),#REF!,5,FALSE),IF(LEFT(C188,3)="CAB",VLOOKUP(VALUE(RIGHT(C188,3)),#REF!,5,FALSE),IF(LEFT(C188,3)="SEG",VLOOKUP(VALUE(RIGHT(C188,3)),'SEG-COMP'!B:J,5,FALSE),IF(LEFT(C188,3)="CLI",VLOOKUP(VALUE(RIGHT(C188,3)),'CLI-COMP'!B:J,5,FALSE),IF(LEFT(C188,4)="IMPL",VLOOKUP(VALUE(RIGHT(C188,3)),'IMPL-COMP'!B:J,5,FALSE),IF(LEFT(C188,4)="SPDA",VLOOKUP(VALUE(RIGHT(C188,3)),'SPDA-COMP'!B:J,5,FALSE),IF(LEFT(C188,4)="SDAI",VLOOKUP(VALUE(RIGHT(C188,3)),'ADM-COMP'!B:J,5,FALSE),IF(LEFT(C188,5)="IMPER",VLOOKUP(VALUE(RIGHT(C188,3)),'IMPER-COMP'!B:J,5,FALSE),""))))))))))))))))</f>
        <v>M2</v>
      </c>
      <c r="F188" s="634">
        <f>ROUND(VLOOKUP(A188,'MEM-LEVANT'!A:I,9,FALSE),2)</f>
        <v>253.32</v>
      </c>
      <c r="G188" s="349">
        <f>IF(B188="IOPES",VLOOKUP(C188,'LABOR-SERVIÇOS'!A:H,7,FALSE),IF(B188="SINAPI",VLOOKUP(C188,'SINAPI-SERVIÇOS'!A:H,8,FALSE),IF(LEFT(C188,3)="ARQ",VLOOKUP(VALUE(RIGHT(C188,3)),'ARQ-COMP'!B:J,9,FALSE),IF(LEFT(C188,3)="SCI",VLOOKUP(VALUE(RIGHT(C188,3)),'GAS-COMP'!#REF!,9,FALSE),IF(LEFT(C188,3)="SCE",VLOOKUP(VALUE(RIGHT(C188,3)),'SCE-COMP'!B:J,9,FALSE),IF(LEFT(C188,3)="EST",VLOOKUP(VALUE(RIGHT(C188,3)),'EST-COMP'!B:J,9,FALSE),IF(LEFT(C188,3)="HID",VLOOKUP(VALUE(RIGHT(C188,3)),'HID-COMP'!B:J,9,FALSE),IF(LEFT(C188,3)="INC",VLOOKUP(VALUE(RIGHT(C188,3)),'INC-COMP'!B:J,9,FALSE),IF(LEFT(C188,3)="ELE",VLOOKUP(VALUE(RIGHT(C188,3)),#REF!,9,FALSE),IF(LEFT(C188,3)="CAB",VLOOKUP(VALUE(RIGHT(C188,3)),#REF!,9,FALSE),IF(LEFT(C188,3)="SEG",VLOOKUP(VALUE(RIGHT(C188,3)),'SEG-COMP'!B:J,9,FALSE),IF(LEFT(C188,3)="CLI",VLOOKUP(VALUE(RIGHT(C188,3)),'CLI-COMP'!B:J,9,FALSE),IF(LEFT(C188,4)="IMPL",VLOOKUP(VALUE(RIGHT(C188,3)),'IMPL-COMP'!B:J,9,FALSE),IF(LEFT(C188,4)="SPDA",VLOOKUP(VALUE(RIGHT(C188,3)),'SPDA-COMP'!B:J,9,FALSE),IF(LEFT(C188,4)="SDAI",VLOOKUP(VALUE(RIGHT(C188,3)),'ADM-COMP'!B:J,9,FALSE),IF(LEFT(C188,5)="IMPER",VLOOKUP(VALUE(RIGHT(C188,3)),'IMPER-COMP'!B:J,9,FALSE),""))))))))))))))))</f>
        <v>35.44</v>
      </c>
      <c r="H188" s="398">
        <f t="shared" si="94"/>
        <v>8977.66</v>
      </c>
      <c r="I188" s="389">
        <f>H188/$H$208</f>
        <v>5.2085683021517518E-3</v>
      </c>
      <c r="J188" s="323"/>
    </row>
    <row r="189" spans="1:10" s="566" customFormat="1">
      <c r="A189" s="585" t="s">
        <v>34400</v>
      </c>
      <c r="B189" s="586"/>
      <c r="C189" s="587"/>
      <c r="D189" s="588" t="s">
        <v>26566</v>
      </c>
      <c r="E189" s="589"/>
      <c r="F189" s="633"/>
      <c r="G189" s="590"/>
      <c r="H189" s="591"/>
      <c r="I189" s="592"/>
      <c r="J189" s="565"/>
    </row>
    <row r="190" spans="1:10" s="346" customFormat="1" ht="51">
      <c r="A190" s="388" t="s">
        <v>34401</v>
      </c>
      <c r="B190" s="347" t="s">
        <v>4001</v>
      </c>
      <c r="C190" s="347">
        <v>190417</v>
      </c>
      <c r="D190" s="569" t="str">
        <f>IF(B190="IOPES",VLOOKUP(C190,'LABOR-SERVIÇOS'!A:H,5,FALSE),IF(B190="SINAPI",VLOOKUP(C190,'SINAPI-SERVIÇOS'!A:D,2,FALSE),IF(LEFT(C190,3)="ARQ",VLOOKUP(VALUE(RIGHT(C190,3)),'ARQ-COMP'!B:J,4,FALSE),IF(LEFT(C190,3)="SCI",VLOOKUP(VALUE(RIGHT(C190,3)),'GAS-COMP'!#REF!,4,FALSE),IF(LEFT(C190,3)="SCE",VLOOKUP(VALUE(RIGHT(C190,3)),'SCE-COMP'!B:J,4,FALSE),IF(LEFT(C190,3)="EST",VLOOKUP(VALUE(RIGHT(C190,3)),'EST-COMP'!B:J,4,FALSE),IF(LEFT(C190,3)="HID",VLOOKUP(VALUE(RIGHT(C190,3)),'HID-COMP'!B:J,4,FALSE),IF(LEFT(C190,3)="INC",VLOOKUP(VALUE(RIGHT(C190,3)),'INC-COMP'!B:J,4,FALSE),IF(LEFT(C190,3)="ELE",VLOOKUP(VALUE(RIGHT(C190,3)),#REF!,4,FALSE),IF(LEFT(C190,3)="CAB",VLOOKUP(VALUE(RIGHT(C190,3)),#REF!,4,FALSE),IF(LEFT(C190,3)="SEG",VLOOKUP(VALUE(RIGHT(C190,3)),'SEG-COMP'!B:J,4,FALSE),IF(LEFT(C190,3)="CLI",VLOOKUP(VALUE(RIGHT(C190,3)),'CLI-COMP'!B:J,4,FALSE),IF(LEFT(C190,4)="IMPL",VLOOKUP(VALUE(RIGHT(C190,3)),'IMPL-COMP'!B:J,4,FALSE),IF(LEFT(C190,4)="SPDA",VLOOKUP(VALUE(RIGHT(C190,3)),'SPDA-COMP'!B:J,4,FALSE),IF(LEFT(C190,4)="SDAI",VLOOKUP(VALUE(RIGHT(C190,3)),'ADM-COMP'!B:J,4,FALSE),IF(LEFT(C190,5)="IMPER",VLOOKUP(VALUE(RIGHT(C190,3)),'IMPER-COMP'!B:J,4,FALSE),""))))))))))))))))</f>
        <v>PINTURA SOBRE METAL, APLICAÇÃO MANUAL, COM DUAS DEMÃOS DE TINTA ESMALTE SINTÉTICO, REFERÊNCIA SUVINIL, CORAL OU METALATEX, INCLUSIVE UMA DEMÃO DE FUNDO ANTICORROSIVO</v>
      </c>
      <c r="E190" s="348" t="str">
        <f>IF(B190="IOPES",VLOOKUP(C190,'LABOR-SERVIÇOS'!A:H,6,FALSE),IF(B190="SINAPI",VLOOKUP(C190,'SINAPI-SERVIÇOS'!A:D,3,FALSE),IF(LEFT(C190,3)="ARQ",VLOOKUP(VALUE(RIGHT(C190,3)),'ARQ-COMP'!B:J,5,FALSE),IF(LEFT(C190,3)="SCI",VLOOKUP(VALUE(RIGHT(C190,3)),'GAS-COMP'!#REF!,5,FALSE),IF(LEFT(C190,3)="SCE",VLOOKUP(VALUE(RIGHT(C190,3)),'SCE-COMP'!B:J,5,FALSE),IF(LEFT(C190,3)="EST",VLOOKUP(VALUE(RIGHT(C190,3)),'EST-COMP'!B:J,5,FALSE),IF(LEFT(C190,3)="HID",VLOOKUP(VALUE(RIGHT(C190,3)),'HID-COMP'!B:J,5,FALSE),IF(LEFT(C190,3)="INC",VLOOKUP(VALUE(RIGHT(C190,3)),'INC-COMP'!B:J,5,FALSE),IF(LEFT(C190,3)="ELE",VLOOKUP(VALUE(RIGHT(C190,3)),#REF!,5,FALSE),IF(LEFT(C190,3)="CAB",VLOOKUP(VALUE(RIGHT(C190,3)),#REF!,5,FALSE),IF(LEFT(C190,3)="SEG",VLOOKUP(VALUE(RIGHT(C190,3)),'SEG-COMP'!B:J,5,FALSE),IF(LEFT(C190,3)="CLI",VLOOKUP(VALUE(RIGHT(C190,3)),'CLI-COMP'!B:J,5,FALSE),IF(LEFT(C190,4)="IMPL",VLOOKUP(VALUE(RIGHT(C190,3)),'IMPL-COMP'!B:J,5,FALSE),IF(LEFT(C190,4)="SPDA",VLOOKUP(VALUE(RIGHT(C190,3)),'SPDA-COMP'!B:J,5,FALSE),IF(LEFT(C190,4)="SDAI",VLOOKUP(VALUE(RIGHT(C190,3)),'ADM-COMP'!B:J,5,FALSE),IF(LEFT(C190,5)="IMPER",VLOOKUP(VALUE(RIGHT(C190,3)),'IMPER-COMP'!B:J,5,FALSE),""))))))))))))))))</f>
        <v>M2</v>
      </c>
      <c r="F190" s="634">
        <f>ROUND(VLOOKUP(A190,'MEM-LEVANT'!A:I,9,FALSE),2)</f>
        <v>84</v>
      </c>
      <c r="G190" s="349">
        <f>IF(B190="IOPES",VLOOKUP(C190,'LABOR-SERVIÇOS'!A:H,7,FALSE),IF(B190="SINAPI",VLOOKUP(C190,'SINAPI-SERVIÇOS'!A:H,8,FALSE),IF(LEFT(C190,3)="ARQ",VLOOKUP(VALUE(RIGHT(C190,3)),'ARQ-COMP'!B:J,9,FALSE),IF(LEFT(C190,3)="SCI",VLOOKUP(VALUE(RIGHT(C190,3)),'GAS-COMP'!#REF!,9,FALSE),IF(LEFT(C190,3)="SCE",VLOOKUP(VALUE(RIGHT(C190,3)),'SCE-COMP'!B:J,9,FALSE),IF(LEFT(C190,3)="EST",VLOOKUP(VALUE(RIGHT(C190,3)),'EST-COMP'!B:J,9,FALSE),IF(LEFT(C190,3)="HID",VLOOKUP(VALUE(RIGHT(C190,3)),'HID-COMP'!B:J,9,FALSE),IF(LEFT(C190,3)="INC",VLOOKUP(VALUE(RIGHT(C190,3)),'INC-COMP'!B:J,9,FALSE),IF(LEFT(C190,3)="ELE",VLOOKUP(VALUE(RIGHT(C190,3)),#REF!,9,FALSE),IF(LEFT(C190,3)="CAB",VLOOKUP(VALUE(RIGHT(C190,3)),#REF!,9,FALSE),IF(LEFT(C190,3)="SEG",VLOOKUP(VALUE(RIGHT(C190,3)),'SEG-COMP'!B:J,9,FALSE),IF(LEFT(C190,3)="CLI",VLOOKUP(VALUE(RIGHT(C190,3)),'CLI-COMP'!B:J,9,FALSE),IF(LEFT(C190,4)="IMPL",VLOOKUP(VALUE(RIGHT(C190,3)),'IMPL-COMP'!B:J,9,FALSE),IF(LEFT(C190,4)="SPDA",VLOOKUP(VALUE(RIGHT(C190,3)),'SPDA-COMP'!B:J,9,FALSE),IF(LEFT(C190,4)="SDAI",VLOOKUP(VALUE(RIGHT(C190,3)),'ADM-COMP'!B:J,9,FALSE),IF(LEFT(C190,5)="IMPER",VLOOKUP(VALUE(RIGHT(C190,3)),'IMPER-COMP'!B:J,9,FALSE),""))))))))))))))))</f>
        <v>60.86</v>
      </c>
      <c r="H190" s="398">
        <f t="shared" ref="H190" si="95">ROUND(F190*G190,2)</f>
        <v>5112.24</v>
      </c>
      <c r="I190" s="389">
        <f>H190/$H$208</f>
        <v>2.9659678821644248E-3</v>
      </c>
      <c r="J190" s="323"/>
    </row>
    <row r="191" spans="1:10" s="353" customFormat="1">
      <c r="A191" s="605"/>
      <c r="B191" s="601"/>
      <c r="C191" s="601"/>
      <c r="D191" s="606" t="s">
        <v>34415</v>
      </c>
      <c r="E191" s="607"/>
      <c r="F191" s="635"/>
      <c r="G191" s="608"/>
      <c r="H191" s="609">
        <f>SUM(H187:H190)</f>
        <v>20275.97</v>
      </c>
      <c r="I191" s="610">
        <f>H191/$H$208</f>
        <v>1.1763507933846888E-2</v>
      </c>
      <c r="J191" s="323"/>
    </row>
    <row r="192" spans="1:10">
      <c r="A192" s="388"/>
      <c r="B192" s="347"/>
      <c r="C192" s="347"/>
      <c r="D192" s="613"/>
      <c r="E192" s="348"/>
      <c r="F192" s="642"/>
      <c r="G192" s="349"/>
      <c r="H192" s="391"/>
      <c r="I192" s="614"/>
      <c r="J192" s="323"/>
    </row>
    <row r="193" spans="1:11" s="232" customFormat="1">
      <c r="A193" s="593" t="s">
        <v>34402</v>
      </c>
      <c r="B193" s="594"/>
      <c r="C193" s="595"/>
      <c r="D193" s="596" t="s">
        <v>1835</v>
      </c>
      <c r="E193" s="597"/>
      <c r="F193" s="632"/>
      <c r="G193" s="598"/>
      <c r="H193" s="599"/>
      <c r="I193" s="600"/>
      <c r="J193" s="323"/>
    </row>
    <row r="194" spans="1:11" s="566" customFormat="1">
      <c r="A194" s="585" t="s">
        <v>34403</v>
      </c>
      <c r="B194" s="586"/>
      <c r="C194" s="587"/>
      <c r="D194" s="588" t="s">
        <v>1860</v>
      </c>
      <c r="E194" s="589"/>
      <c r="F194" s="633"/>
      <c r="G194" s="590"/>
      <c r="H194" s="591"/>
      <c r="I194" s="592"/>
      <c r="J194" s="565"/>
    </row>
    <row r="195" spans="1:11" s="346" customFormat="1">
      <c r="A195" s="661" t="s">
        <v>34404</v>
      </c>
      <c r="B195" s="347" t="s">
        <v>4001</v>
      </c>
      <c r="C195" s="347">
        <f>'LABOR-SERVIÇOS'!A1266</f>
        <v>200402</v>
      </c>
      <c r="D195" s="569" t="str">
        <f>IF(B195="IOPES",VLOOKUP(C195,'LABOR-SERVIÇOS'!A:H,5,FALSE),IF(B195="SINAPI",VLOOKUP(C195,'SINAPI-SERVIÇOS'!A:D,2,FALSE),IF(LEFT(C195,3)="ARQ",VLOOKUP(VALUE(RIGHT(C195,3)),'ARQ-COMP'!B:J,4,FALSE),IF(LEFT(C195,3)="SCI",VLOOKUP(VALUE(RIGHT(C195,3)),'GAS-COMP'!#REF!,4,FALSE),IF(LEFT(C195,3)="SCE",VLOOKUP(VALUE(RIGHT(C195,3)),'SCE-COMP'!B:J,4,FALSE),IF(LEFT(C195,3)="EST",VLOOKUP(VALUE(RIGHT(C195,3)),'EST-COMP'!B:J,4,FALSE),IF(LEFT(C195,3)="HID",VLOOKUP(VALUE(RIGHT(C195,3)),'HID-COMP'!B:J,4,FALSE),IF(LEFT(C195,3)="INC",VLOOKUP(VALUE(RIGHT(C195,3)),'INC-COMP'!B:J,4,FALSE),IF(LEFT(C195,3)="ELE",VLOOKUP(VALUE(RIGHT(C195,3)),#REF!,4,FALSE),IF(LEFT(C195,3)="CAB",VLOOKUP(VALUE(RIGHT(C195,3)),#REF!,4,FALSE),IF(LEFT(C195,3)="SEG",VLOOKUP(VALUE(RIGHT(C195,3)),'SEG-COMP'!B:J,4,FALSE),IF(LEFT(C195,3)="CLI",VLOOKUP(VALUE(RIGHT(C195,3)),'CLI-COMP'!B:J,4,FALSE),IF(LEFT(C195,4)="IMPL",VLOOKUP(VALUE(RIGHT(C195,3)),'IMPL-COMP'!B:J,4,FALSE),IF(LEFT(C195,4)="SPDA",VLOOKUP(VALUE(RIGHT(C195,3)),'SPDA-COMP'!B:J,4,FALSE),IF(LEFT(C195,4)="SDAI",VLOOKUP(VALUE(RIGHT(C195,3)),'ADM-COMP'!B:J,4,FALSE),IF(LEFT(C195,5)="IMPER",VLOOKUP(VALUE(RIGHT(C195,3)),'IMPER-COMP'!B:J,4,FALSE),""))))))))))))))))</f>
        <v>LIMPEZA GERAL DE OBRAS (QUADRAS, PRAÇAS E JARDINS)</v>
      </c>
      <c r="E195" s="348" t="str">
        <f>IF(B195="IOPES",VLOOKUP(C195,'LABOR-SERVIÇOS'!A:H,6,FALSE),IF(B195="SINAPI",VLOOKUP(C195,'SINAPI-SERVIÇOS'!A:D,3,FALSE),IF(LEFT(C195,3)="ARQ",VLOOKUP(VALUE(RIGHT(C195,3)),'ARQ-COMP'!B:J,5,FALSE),IF(LEFT(C195,3)="SCI",VLOOKUP(VALUE(RIGHT(C195,3)),'GAS-COMP'!#REF!,5,FALSE),IF(LEFT(C195,3)="SCE",VLOOKUP(VALUE(RIGHT(C195,3)),'SCE-COMP'!B:J,5,FALSE),IF(LEFT(C195,3)="EST",VLOOKUP(VALUE(RIGHT(C195,3)),'EST-COMP'!B:J,5,FALSE),IF(LEFT(C195,3)="HID",VLOOKUP(VALUE(RIGHT(C195,3)),'HID-COMP'!B:J,5,FALSE),IF(LEFT(C195,3)="INC",VLOOKUP(VALUE(RIGHT(C195,3)),'INC-COMP'!B:J,5,FALSE),IF(LEFT(C195,3)="ELE",VLOOKUP(VALUE(RIGHT(C195,3)),#REF!,5,FALSE),IF(LEFT(C195,3)="CAB",VLOOKUP(VALUE(RIGHT(C195,3)),#REF!,5,FALSE),IF(LEFT(C195,3)="SEG",VLOOKUP(VALUE(RIGHT(C195,3)),'SEG-COMP'!B:J,5,FALSE),IF(LEFT(C195,3)="CLI",VLOOKUP(VALUE(RIGHT(C195,3)),'CLI-COMP'!B:J,5,FALSE),IF(LEFT(C195,4)="IMPL",VLOOKUP(VALUE(RIGHT(C195,3)),'IMPL-COMP'!B:J,5,FALSE),IF(LEFT(C195,4)="SPDA",VLOOKUP(VALUE(RIGHT(C195,3)),'SPDA-COMP'!B:J,5,FALSE),IF(LEFT(C195,4)="SDAI",VLOOKUP(VALUE(RIGHT(C195,3)),'ADM-COMP'!B:J,5,FALSE),IF(LEFT(C195,5)="IMPER",VLOOKUP(VALUE(RIGHT(C195,3)),'IMPER-COMP'!B:J,5,FALSE),""))))))))))))))))</f>
        <v>M2</v>
      </c>
      <c r="F195" s="634">
        <f>ROUND(VLOOKUP(A195,'MEM-LEVANT'!A:I,9,FALSE),2)</f>
        <v>700</v>
      </c>
      <c r="G195" s="349">
        <f>IF(B195="IOPES",VLOOKUP(C195,'LABOR-SERVIÇOS'!A:H,7,FALSE),IF(B195="SINAPI",VLOOKUP(C195,'SINAPI-SERVIÇOS'!A:H,8,FALSE),IF(LEFT(C195,3)="ARQ",VLOOKUP(VALUE(RIGHT(C195,3)),'ARQ-COMP'!B:J,9,FALSE),IF(LEFT(C195,3)="SCI",VLOOKUP(VALUE(RIGHT(C195,3)),'GAS-COMP'!#REF!,9,FALSE),IF(LEFT(C195,3)="SCE",VLOOKUP(VALUE(RIGHT(C195,3)),'SCE-COMP'!B:J,9,FALSE),IF(LEFT(C195,3)="EST",VLOOKUP(VALUE(RIGHT(C195,3)),'EST-COMP'!B:J,9,FALSE),IF(LEFT(C195,3)="HID",VLOOKUP(VALUE(RIGHT(C195,3)),'HID-COMP'!B:J,9,FALSE),IF(LEFT(C195,3)="INC",VLOOKUP(VALUE(RIGHT(C195,3)),'INC-COMP'!B:J,9,FALSE),IF(LEFT(C195,3)="ELE",VLOOKUP(VALUE(RIGHT(C195,3)),#REF!,9,FALSE),IF(LEFT(C195,3)="CAB",VLOOKUP(VALUE(RIGHT(C195,3)),#REF!,9,FALSE),IF(LEFT(C195,3)="SEG",VLOOKUP(VALUE(RIGHT(C195,3)),'SEG-COMP'!B:J,9,FALSE),IF(LEFT(C195,3)="CLI",VLOOKUP(VALUE(RIGHT(C195,3)),'CLI-COMP'!B:J,9,FALSE),IF(LEFT(C195,4)="IMPL",VLOOKUP(VALUE(RIGHT(C195,3)),'IMPL-COMP'!B:J,9,FALSE),IF(LEFT(C195,4)="SPDA",VLOOKUP(VALUE(RIGHT(C195,3)),'SPDA-COMP'!B:J,9,FALSE),IF(LEFT(C195,4)="SDAI",VLOOKUP(VALUE(RIGHT(C195,3)),'ADM-COMP'!B:J,9,FALSE),IF(LEFT(C195,5)="IMPER",VLOOKUP(VALUE(RIGHT(C195,3)),'IMPER-COMP'!B:J,9,FALSE),""))))))))))))))))</f>
        <v>1.18</v>
      </c>
      <c r="H195" s="398">
        <f t="shared" ref="H195" si="96">ROUND(F195*G195,2)</f>
        <v>826</v>
      </c>
      <c r="I195" s="389">
        <f>H195/$H$208</f>
        <v>4.792203555912506E-4</v>
      </c>
      <c r="J195" s="323"/>
    </row>
    <row r="196" spans="1:11" s="566" customFormat="1">
      <c r="A196" s="585" t="s">
        <v>34405</v>
      </c>
      <c r="B196" s="586"/>
      <c r="C196" s="587"/>
      <c r="D196" s="588" t="s">
        <v>34393</v>
      </c>
      <c r="E196" s="589"/>
      <c r="F196" s="633"/>
      <c r="G196" s="590"/>
      <c r="H196" s="591"/>
      <c r="I196" s="592"/>
      <c r="J196" s="565"/>
    </row>
    <row r="197" spans="1:11" s="346" customFormat="1" ht="63.75">
      <c r="A197" s="661" t="s">
        <v>34406</v>
      </c>
      <c r="B197" s="347" t="s">
        <v>4001</v>
      </c>
      <c r="C197" s="347">
        <f>'LABOR-SERVIÇOS'!A1248</f>
        <v>200206</v>
      </c>
      <c r="D197" s="569" t="str">
        <f>IF(B197="IOPES",VLOOKUP(C197,'LABOR-SERVIÇOS'!A:H,5,FALSE),IF(B197="SINAPI",VLOOKUP(C197,'SINAPI-SERVIÇOS'!A:D,2,FALSE),IF(LEFT(C197,3)="ARQ",VLOOKUP(VALUE(RIGHT(C197,3)),'ARQ-COMP'!B:J,4,FALSE),IF(LEFT(C197,3)="SCI",VLOOKUP(VALUE(RIGHT(C197,3)),'GAS-COMP'!#REF!,4,FALSE),IF(LEFT(C197,3)="SCE",VLOOKUP(VALUE(RIGHT(C197,3)),'SCE-COMP'!B:J,4,FALSE),IF(LEFT(C197,3)="EST",VLOOKUP(VALUE(RIGHT(C197,3)),'EST-COMP'!B:J,4,FALSE),IF(LEFT(C197,3)="HID",VLOOKUP(VALUE(RIGHT(C197,3)),'HID-COMP'!B:J,4,FALSE),IF(LEFT(C197,3)="INC",VLOOKUP(VALUE(RIGHT(C197,3)),'INC-COMP'!B:J,4,FALSE),IF(LEFT(C197,3)="ELE",VLOOKUP(VALUE(RIGHT(C197,3)),#REF!,4,FALSE),IF(LEFT(C197,3)="CAB",VLOOKUP(VALUE(RIGHT(C197,3)),#REF!,4,FALSE),IF(LEFT(C197,3)="SEG",VLOOKUP(VALUE(RIGHT(C197,3)),'SEG-COMP'!B:J,4,FALSE),IF(LEFT(C197,3)="CLI",VLOOKUP(VALUE(RIGHT(C197,3)),'CLI-COMP'!B:J,4,FALSE),IF(LEFT(C197,4)="IMPL",VLOOKUP(VALUE(RIGHT(C197,3)),'IMPL-COMP'!B:J,4,FALSE),IF(LEFT(C197,4)="SPDA",VLOOKUP(VALUE(RIGHT(C197,3)),'SPDA-COMP'!B:J,4,FALSE),IF(LEFT(C197,4)="SDAI",VLOOKUP(VALUE(RIGHT(C197,3)),'ADM-COMP'!B:J,4,FALSE),IF(LEFT(C197,5)="IMPER",VLOOKUP(VALUE(RIGHT(C197,3)),'IMPER-COMP'!B:J,4,FALSE),""))))))))))))))))</f>
        <v>BLOCOS PRÉ-MOLDADOS DE CONCRETO INTERTRAVADOS TIPO PAVI-S OU EQUIVALENTE, ESPESSURA DE 8 CM E RESISTÊNCIA A COMPRESSÃO MÍNIMA DE 35MPA, ASSENTADOS SOBRE COLCHÃO DE PÓ DE PEDRA NA ESPESSURA DE 10 CM</v>
      </c>
      <c r="E197" s="348" t="str">
        <f>IF(B197="IOPES",VLOOKUP(C197,'LABOR-SERVIÇOS'!A:H,6,FALSE),IF(B197="SINAPI",VLOOKUP(C197,'SINAPI-SERVIÇOS'!A:D,3,FALSE),IF(LEFT(C197,3)="ARQ",VLOOKUP(VALUE(RIGHT(C197,3)),'ARQ-COMP'!B:J,5,FALSE),IF(LEFT(C197,3)="SCI",VLOOKUP(VALUE(RIGHT(C197,3)),'GAS-COMP'!#REF!,5,FALSE),IF(LEFT(C197,3)="SCE",VLOOKUP(VALUE(RIGHT(C197,3)),'SCE-COMP'!B:J,5,FALSE),IF(LEFT(C197,3)="EST",VLOOKUP(VALUE(RIGHT(C197,3)),'EST-COMP'!B:J,5,FALSE),IF(LEFT(C197,3)="HID",VLOOKUP(VALUE(RIGHT(C197,3)),'HID-COMP'!B:J,5,FALSE),IF(LEFT(C197,3)="INC",VLOOKUP(VALUE(RIGHT(C197,3)),'INC-COMP'!B:J,5,FALSE),IF(LEFT(C197,3)="ELE",VLOOKUP(VALUE(RIGHT(C197,3)),#REF!,5,FALSE),IF(LEFT(C197,3)="CAB",VLOOKUP(VALUE(RIGHT(C197,3)),#REF!,5,FALSE),IF(LEFT(C197,3)="SEG",VLOOKUP(VALUE(RIGHT(C197,3)),'SEG-COMP'!B:J,5,FALSE),IF(LEFT(C197,3)="CLI",VLOOKUP(VALUE(RIGHT(C197,3)),'CLI-COMP'!B:J,5,FALSE),IF(LEFT(C197,4)="IMPL",VLOOKUP(VALUE(RIGHT(C197,3)),'IMPL-COMP'!B:J,5,FALSE),IF(LEFT(C197,4)="SPDA",VLOOKUP(VALUE(RIGHT(C197,3)),'SPDA-COMP'!B:J,5,FALSE),IF(LEFT(C197,4)="SDAI",VLOOKUP(VALUE(RIGHT(C197,3)),'ADM-COMP'!B:J,5,FALSE),IF(LEFT(C197,5)="IMPER",VLOOKUP(VALUE(RIGHT(C197,3)),'IMPER-COMP'!B:J,5,FALSE),""))))))))))))))))</f>
        <v>M2</v>
      </c>
      <c r="F197" s="634">
        <f>ROUND(VLOOKUP(A197,'MEM-LEVANT'!A:I,9,FALSE),2)</f>
        <v>456.29</v>
      </c>
      <c r="G197" s="349">
        <f>IF(B197="IOPES",VLOOKUP(C197,'LABOR-SERVIÇOS'!A:H,7,FALSE),IF(B197="SINAPI",VLOOKUP(C197,'SINAPI-SERVIÇOS'!A:H,8,FALSE),IF(LEFT(C197,3)="ARQ",VLOOKUP(VALUE(RIGHT(C197,3)),'ARQ-COMP'!B:J,9,FALSE),IF(LEFT(C197,3)="SCI",VLOOKUP(VALUE(RIGHT(C197,3)),'GAS-COMP'!#REF!,9,FALSE),IF(LEFT(C197,3)="SCE",VLOOKUP(VALUE(RIGHT(C197,3)),'SCE-COMP'!B:J,9,FALSE),IF(LEFT(C197,3)="EST",VLOOKUP(VALUE(RIGHT(C197,3)),'EST-COMP'!B:J,9,FALSE),IF(LEFT(C197,3)="HID",VLOOKUP(VALUE(RIGHT(C197,3)),'HID-COMP'!B:J,9,FALSE),IF(LEFT(C197,3)="INC",VLOOKUP(VALUE(RIGHT(C197,3)),'INC-COMP'!B:J,9,FALSE),IF(LEFT(C197,3)="ELE",VLOOKUP(VALUE(RIGHT(C197,3)),#REF!,9,FALSE),IF(LEFT(C197,3)="CAB",VLOOKUP(VALUE(RIGHT(C197,3)),#REF!,9,FALSE),IF(LEFT(C197,3)="SEG",VLOOKUP(VALUE(RIGHT(C197,3)),'SEG-COMP'!B:J,9,FALSE),IF(LEFT(C197,3)="CLI",VLOOKUP(VALUE(RIGHT(C197,3)),'CLI-COMP'!B:J,9,FALSE),IF(LEFT(C197,4)="IMPL",VLOOKUP(VALUE(RIGHT(C197,3)),'IMPL-COMP'!B:J,9,FALSE),IF(LEFT(C197,4)="SPDA",VLOOKUP(VALUE(RIGHT(C197,3)),'SPDA-COMP'!B:J,9,FALSE),IF(LEFT(C197,4)="SDAI",VLOOKUP(VALUE(RIGHT(C197,3)),'ADM-COMP'!B:J,9,FALSE),IF(LEFT(C197,5)="IMPER",VLOOKUP(VALUE(RIGHT(C197,3)),'IMPER-COMP'!B:J,9,FALSE),""))))))))))))))))</f>
        <v>97.65</v>
      </c>
      <c r="H197" s="398">
        <f t="shared" ref="H197" si="97">ROUND(F197*G197,2)</f>
        <v>44556.72</v>
      </c>
      <c r="I197" s="389">
        <f t="shared" ref="I197:I206" si="98">H197/$H$208</f>
        <v>2.5850468768014272E-2</v>
      </c>
      <c r="J197" s="323"/>
    </row>
    <row r="198" spans="1:11" s="346" customFormat="1">
      <c r="A198" s="661" t="s">
        <v>34407</v>
      </c>
      <c r="B198" s="347" t="s">
        <v>9109</v>
      </c>
      <c r="C198" s="570" t="s">
        <v>34287</v>
      </c>
      <c r="D198" s="569" t="s">
        <v>34288</v>
      </c>
      <c r="E198" s="348" t="s">
        <v>34289</v>
      </c>
      <c r="F198" s="634">
        <f>ROUND(VLOOKUP(A198,'MEM-LEVANT'!A:I,9,FALSE),2)</f>
        <v>118.14</v>
      </c>
      <c r="G198" s="634">
        <f>365*1.3325</f>
        <v>486.36250000000001</v>
      </c>
      <c r="H198" s="398">
        <f t="shared" ref="H198:H199" si="99">ROUND(F198*G198,2)</f>
        <v>57458.87</v>
      </c>
      <c r="I198" s="389">
        <f t="shared" si="98"/>
        <v>3.3335908127447265E-2</v>
      </c>
      <c r="J198" s="323"/>
    </row>
    <row r="199" spans="1:11" s="346" customFormat="1" ht="25.5">
      <c r="A199" s="661" t="s">
        <v>34408</v>
      </c>
      <c r="B199" s="347" t="s">
        <v>4001</v>
      </c>
      <c r="C199" s="347">
        <f>'LABOR-SERVIÇOS'!A1306</f>
        <v>210301</v>
      </c>
      <c r="D199" s="569" t="str">
        <f>IF(B199="IOPES",VLOOKUP(C199,'LABOR-SERVIÇOS'!A:H,5,FALSE),IF(B199="SINAPI",VLOOKUP(C199,'SINAPI-SERVIÇOS'!A:D,2,FALSE),IF(LEFT(C199,3)="ARQ",VLOOKUP(VALUE(RIGHT(C199,3)),'ARQ-COMP'!B:J,4,FALSE),IF(LEFT(C199,3)="SCI",VLOOKUP(VALUE(RIGHT(C199,3)),'GAS-COMP'!#REF!,4,FALSE),IF(LEFT(C199,3)="SCE",VLOOKUP(VALUE(RIGHT(C199,3)),'SCE-COMP'!B:J,4,FALSE),IF(LEFT(C199,3)="EST",VLOOKUP(VALUE(RIGHT(C199,3)),'EST-COMP'!B:J,4,FALSE),IF(LEFT(C199,3)="HID",VLOOKUP(VALUE(RIGHT(C199,3)),'HID-COMP'!B:J,4,FALSE),IF(LEFT(C199,3)="INC",VLOOKUP(VALUE(RIGHT(C199,3)),'INC-COMP'!B:J,4,FALSE),IF(LEFT(C199,3)="ELE",VLOOKUP(VALUE(RIGHT(C199,3)),#REF!,4,FALSE),IF(LEFT(C199,3)="CAB",VLOOKUP(VALUE(RIGHT(C199,3)),#REF!,4,FALSE),IF(LEFT(C199,3)="SEG",VLOOKUP(VALUE(RIGHT(C199,3)),'SEG-COMP'!B:J,4,FALSE),IF(LEFT(C199,3)="CLI",VLOOKUP(VALUE(RIGHT(C199,3)),'CLI-COMP'!B:J,4,FALSE),IF(LEFT(C199,4)="IMPL",VLOOKUP(VALUE(RIGHT(C199,3)),'IMPL-COMP'!B:J,4,FALSE),IF(LEFT(C199,4)="SPDA",VLOOKUP(VALUE(RIGHT(C199,3)),'SPDA-COMP'!B:J,4,FALSE),IF(LEFT(C199,4)="SDAI",VLOOKUP(VALUE(RIGHT(C199,3)),'ADM-COMP'!B:J,4,FALSE),IF(LEFT(C199,5)="IMPER",VLOOKUP(VALUE(RIGHT(C199,3)),'IMPER-COMP'!B:J,4,FALSE),""))))))))))))))))</f>
        <v>GUARDA CORPO DE TUBO DE FERRO GALVANIZADO, DIÂM. 3" E 2", H=0.8 M INCLUSIVE PINTURA A ÓLEO OU ESMALTE</v>
      </c>
      <c r="E199" s="348" t="str">
        <f>IF(B199="IOPES",VLOOKUP(C199,'LABOR-SERVIÇOS'!A:H,6,FALSE),IF(B199="SINAPI",VLOOKUP(C199,'SINAPI-SERVIÇOS'!A:D,3,FALSE),IF(LEFT(C199,3)="ARQ",VLOOKUP(VALUE(RIGHT(C199,3)),'ARQ-COMP'!B:J,5,FALSE),IF(LEFT(C199,3)="SCI",VLOOKUP(VALUE(RIGHT(C199,3)),'GAS-COMP'!#REF!,5,FALSE),IF(LEFT(C199,3)="SCE",VLOOKUP(VALUE(RIGHT(C199,3)),'SCE-COMP'!B:J,5,FALSE),IF(LEFT(C199,3)="EST",VLOOKUP(VALUE(RIGHT(C199,3)),'EST-COMP'!B:J,5,FALSE),IF(LEFT(C199,3)="HID",VLOOKUP(VALUE(RIGHT(C199,3)),'HID-COMP'!B:J,5,FALSE),IF(LEFT(C199,3)="INC",VLOOKUP(VALUE(RIGHT(C199,3)),'INC-COMP'!B:J,5,FALSE),IF(LEFT(C199,3)="ELE",VLOOKUP(VALUE(RIGHT(C199,3)),#REF!,5,FALSE),IF(LEFT(C199,3)="CAB",VLOOKUP(VALUE(RIGHT(C199,3)),#REF!,5,FALSE),IF(LEFT(C199,3)="SEG",VLOOKUP(VALUE(RIGHT(C199,3)),'SEG-COMP'!B:J,5,FALSE),IF(LEFT(C199,3)="CLI",VLOOKUP(VALUE(RIGHT(C199,3)),'CLI-COMP'!B:J,5,FALSE),IF(LEFT(C199,4)="IMPL",VLOOKUP(VALUE(RIGHT(C199,3)),'IMPL-COMP'!B:J,5,FALSE),IF(LEFT(C199,4)="SPDA",VLOOKUP(VALUE(RIGHT(C199,3)),'SPDA-COMP'!B:J,5,FALSE),IF(LEFT(C199,4)="SDAI",VLOOKUP(VALUE(RIGHT(C199,3)),'ADM-COMP'!B:J,5,FALSE),IF(LEFT(C199,5)="IMPER",VLOOKUP(VALUE(RIGHT(C199,3)),'IMPER-COMP'!B:J,5,FALSE),""))))))))))))))))</f>
        <v>M</v>
      </c>
      <c r="F199" s="634">
        <f>ROUND(VLOOKUP(A199,'MEM-LEVANT'!A:I,9,FALSE),2)</f>
        <v>99</v>
      </c>
      <c r="G199" s="349">
        <f>IF(B199="IOPES",VLOOKUP(C199,'LABOR-SERVIÇOS'!A:H,7,FALSE),IF(B199="SINAPI",VLOOKUP(C199,'SINAPI-SERVIÇOS'!A:H,8,FALSE),IF(LEFT(C199,3)="ARQ",VLOOKUP(VALUE(RIGHT(C199,3)),'ARQ-COMP'!B:J,9,FALSE),IF(LEFT(C199,3)="SCI",VLOOKUP(VALUE(RIGHT(C199,3)),'GAS-COMP'!#REF!,9,FALSE),IF(LEFT(C199,3)="SCE",VLOOKUP(VALUE(RIGHT(C199,3)),'SCE-COMP'!B:J,9,FALSE),IF(LEFT(C199,3)="EST",VLOOKUP(VALUE(RIGHT(C199,3)),'EST-COMP'!B:J,9,FALSE),IF(LEFT(C199,3)="HID",VLOOKUP(VALUE(RIGHT(C199,3)),'HID-COMP'!B:J,9,FALSE),IF(LEFT(C199,3)="INC",VLOOKUP(VALUE(RIGHT(C199,3)),'INC-COMP'!B:J,9,FALSE),IF(LEFT(C199,3)="ELE",VLOOKUP(VALUE(RIGHT(C199,3)),#REF!,9,FALSE),IF(LEFT(C199,3)="CAB",VLOOKUP(VALUE(RIGHT(C199,3)),#REF!,9,FALSE),IF(LEFT(C199,3)="SEG",VLOOKUP(VALUE(RIGHT(C199,3)),'SEG-COMP'!B:J,9,FALSE),IF(LEFT(C199,3)="CLI",VLOOKUP(VALUE(RIGHT(C199,3)),'CLI-COMP'!B:J,9,FALSE),IF(LEFT(C199,4)="IMPL",VLOOKUP(VALUE(RIGHT(C199,3)),'IMPL-COMP'!B:J,9,FALSE),IF(LEFT(C199,4)="SPDA",VLOOKUP(VALUE(RIGHT(C199,3)),'SPDA-COMP'!B:J,9,FALSE),IF(LEFT(C199,4)="SDAI",VLOOKUP(VALUE(RIGHT(C199,3)),'ADM-COMP'!B:J,9,FALSE),IF(LEFT(C199,5)="IMPER",VLOOKUP(VALUE(RIGHT(C199,3)),'IMPER-COMP'!B:J,9,FALSE),""))))))))))))))))</f>
        <v>375.48</v>
      </c>
      <c r="H199" s="398">
        <f t="shared" si="99"/>
        <v>37172.519999999997</v>
      </c>
      <c r="I199" s="389">
        <f t="shared" si="98"/>
        <v>2.1566378029809773E-2</v>
      </c>
      <c r="J199" s="323"/>
    </row>
    <row r="200" spans="1:11" s="346" customFormat="1" ht="63.75">
      <c r="A200" s="661" t="s">
        <v>34409</v>
      </c>
      <c r="B200" s="347" t="s">
        <v>9109</v>
      </c>
      <c r="C200" s="347">
        <v>12815</v>
      </c>
      <c r="D200" s="569" t="s">
        <v>34520</v>
      </c>
      <c r="E200" s="348" t="s">
        <v>74</v>
      </c>
      <c r="F200" s="634">
        <f>ROUND(VLOOKUP(A200,'MEM-LEVANT'!A:I,9,FALSE),2)</f>
        <v>3</v>
      </c>
      <c r="G200" s="349">
        <f>31365.02*1.3325</f>
        <v>41793.889150000003</v>
      </c>
      <c r="H200" s="398">
        <f t="shared" ref="H200:H201" si="100">ROUND(F200*G200,2)</f>
        <v>125381.67</v>
      </c>
      <c r="I200" s="389">
        <f t="shared" si="98"/>
        <v>7.2742673707051855E-2</v>
      </c>
      <c r="J200" s="323"/>
    </row>
    <row r="201" spans="1:11" s="346" customFormat="1" ht="38.25">
      <c r="A201" s="661" t="s">
        <v>34410</v>
      </c>
      <c r="B201" s="347" t="s">
        <v>4001</v>
      </c>
      <c r="C201" s="347">
        <f>'LABOR-SERVIÇOS'!A80</f>
        <v>20339</v>
      </c>
      <c r="D201" s="569" t="str">
        <f>IF(B201="IOPES",VLOOKUP(C201,'LABOR-SERVIÇOS'!A:H,5,FALSE),IF(B201="SINAPI",VLOOKUP(C201,'SINAPI-SERVIÇOS'!A:D,2,FALSE),IF(LEFT(C201,3)="ARQ",VLOOKUP(VALUE(RIGHT(C201,3)),'ARQ-COMP'!B:J,4,FALSE),IF(LEFT(C201,3)="SCI",VLOOKUP(VALUE(RIGHT(C201,3)),'GAS-COMP'!#REF!,4,FALSE),IF(LEFT(C201,3)="SCE",VLOOKUP(VALUE(RIGHT(C201,3)),'SCE-COMP'!B:J,4,FALSE),IF(LEFT(C201,3)="EST",VLOOKUP(VALUE(RIGHT(C201,3)),'EST-COMP'!B:J,4,FALSE),IF(LEFT(C201,3)="HID",VLOOKUP(VALUE(RIGHT(C201,3)),'HID-COMP'!B:J,4,FALSE),IF(LEFT(C201,3)="INC",VLOOKUP(VALUE(RIGHT(C201,3)),'INC-COMP'!B:J,4,FALSE),IF(LEFT(C201,3)="ELE",VLOOKUP(VALUE(RIGHT(C201,3)),#REF!,4,FALSE),IF(LEFT(C201,3)="CAB",VLOOKUP(VALUE(RIGHT(C201,3)),#REF!,4,FALSE),IF(LEFT(C201,3)="SEG",VLOOKUP(VALUE(RIGHT(C201,3)),'SEG-COMP'!B:J,4,FALSE),IF(LEFT(C201,3)="CLI",VLOOKUP(VALUE(RIGHT(C201,3)),'CLI-COMP'!B:J,4,FALSE),IF(LEFT(C201,4)="IMPL",VLOOKUP(VALUE(RIGHT(C201,3)),'IMPL-COMP'!B:J,4,FALSE),IF(LEFT(C201,4)="SPDA",VLOOKUP(VALUE(RIGHT(C201,3)),'SPDA-COMP'!B:J,4,FALSE),IF(LEFT(C201,4)="SDAI",VLOOKUP(VALUE(RIGHT(C201,3)),'ADM-COMP'!B:J,4,FALSE),IF(LEFT(C201,5)="IMPER",VLOOKUP(VALUE(RIGHT(C201,3)),'IMPER-COMP'!B:J,4,FALSE),""))))))))))))))))</f>
        <v>LOCAÇÃO DE ANDAIME METÁLICO PARA TRABALHO EM FACHADA DE EDIFÍCO (ALUGUEL DE 1 M² POR 1 MÊS) INCLUSIVE FRETE, MONTAGEM E DESMONTAGEM</v>
      </c>
      <c r="E201" s="348" t="str">
        <f>IF(B201="IOPES",VLOOKUP(C201,'LABOR-SERVIÇOS'!A:H,6,FALSE),IF(B201="SINAPI",VLOOKUP(C201,'SINAPI-SERVIÇOS'!A:D,3,FALSE),IF(LEFT(C201,3)="ARQ",VLOOKUP(VALUE(RIGHT(C201,3)),'ARQ-COMP'!B:J,5,FALSE),IF(LEFT(C201,3)="SCI",VLOOKUP(VALUE(RIGHT(C201,3)),'GAS-COMP'!#REF!,5,FALSE),IF(LEFT(C201,3)="SCE",VLOOKUP(VALUE(RIGHT(C201,3)),'SCE-COMP'!B:J,5,FALSE),IF(LEFT(C201,3)="EST",VLOOKUP(VALUE(RIGHT(C201,3)),'EST-COMP'!B:J,5,FALSE),IF(LEFT(C201,3)="HID",VLOOKUP(VALUE(RIGHT(C201,3)),'HID-COMP'!B:J,5,FALSE),IF(LEFT(C201,3)="INC",VLOOKUP(VALUE(RIGHT(C201,3)),'INC-COMP'!B:J,5,FALSE),IF(LEFT(C201,3)="ELE",VLOOKUP(VALUE(RIGHT(C201,3)),#REF!,5,FALSE),IF(LEFT(C201,3)="CAB",VLOOKUP(VALUE(RIGHT(C201,3)),#REF!,5,FALSE),IF(LEFT(C201,3)="SEG",VLOOKUP(VALUE(RIGHT(C201,3)),'SEG-COMP'!B:J,5,FALSE),IF(LEFT(C201,3)="CLI",VLOOKUP(VALUE(RIGHT(C201,3)),'CLI-COMP'!B:J,5,FALSE),IF(LEFT(C201,4)="IMPL",VLOOKUP(VALUE(RIGHT(C201,3)),'IMPL-COMP'!B:J,5,FALSE),IF(LEFT(C201,4)="SPDA",VLOOKUP(VALUE(RIGHT(C201,3)),'SPDA-COMP'!B:J,5,FALSE),IF(LEFT(C201,4)="SDAI",VLOOKUP(VALUE(RIGHT(C201,3)),'ADM-COMP'!B:J,5,FALSE),IF(LEFT(C201,5)="IMPER",VLOOKUP(VALUE(RIGHT(C201,3)),'IMPER-COMP'!B:J,5,FALSE),""))))))))))))))))</f>
        <v>M2</v>
      </c>
      <c r="F201" s="634">
        <f>ROUND(VLOOKUP(A201,'MEM-LEVANT'!A:I,9,FALSE),2)</f>
        <v>750</v>
      </c>
      <c r="G201" s="349">
        <f>IF(B201="IOPES",VLOOKUP(C201,'LABOR-SERVIÇOS'!A:H,7,FALSE),IF(B201="SINAPI",VLOOKUP(C201,'SINAPI-SERVIÇOS'!A:H,8,FALSE),IF(LEFT(C201,3)="ARQ",VLOOKUP(VALUE(RIGHT(C201,3)),'ARQ-COMP'!B:J,9,FALSE),IF(LEFT(C201,3)="SCI",VLOOKUP(VALUE(RIGHT(C201,3)),'GAS-COMP'!#REF!,9,FALSE),IF(LEFT(C201,3)="SCE",VLOOKUP(VALUE(RIGHT(C201,3)),'SCE-COMP'!B:J,9,FALSE),IF(LEFT(C201,3)="EST",VLOOKUP(VALUE(RIGHT(C201,3)),'EST-COMP'!B:J,9,FALSE),IF(LEFT(C201,3)="HID",VLOOKUP(VALUE(RIGHT(C201,3)),'HID-COMP'!B:J,9,FALSE),IF(LEFT(C201,3)="INC",VLOOKUP(VALUE(RIGHT(C201,3)),'INC-COMP'!B:J,9,FALSE),IF(LEFT(C201,3)="ELE",VLOOKUP(VALUE(RIGHT(C201,3)),#REF!,9,FALSE),IF(LEFT(C201,3)="CAB",VLOOKUP(VALUE(RIGHT(C201,3)),#REF!,9,FALSE),IF(LEFT(C201,3)="SEG",VLOOKUP(VALUE(RIGHT(C201,3)),'SEG-COMP'!B:J,9,FALSE),IF(LEFT(C201,3)="CLI",VLOOKUP(VALUE(RIGHT(C201,3)),'CLI-COMP'!B:J,9,FALSE),IF(LEFT(C201,4)="IMPL",VLOOKUP(VALUE(RIGHT(C201,3)),'IMPL-COMP'!B:J,9,FALSE),IF(LEFT(C201,4)="SPDA",VLOOKUP(VALUE(RIGHT(C201,3)),'SPDA-COMP'!B:J,9,FALSE),IF(LEFT(C201,4)="SDAI",VLOOKUP(VALUE(RIGHT(C201,3)),'ADM-COMP'!B:J,9,FALSE),IF(LEFT(C201,5)="IMPER",VLOOKUP(VALUE(RIGHT(C201,3)),'IMPER-COMP'!B:J,9,FALSE),""))))))))))))))))</f>
        <v>26.68</v>
      </c>
      <c r="H201" s="398">
        <f t="shared" si="100"/>
        <v>20010</v>
      </c>
      <c r="I201" s="389">
        <f t="shared" si="98"/>
        <v>1.1609200139686349E-2</v>
      </c>
      <c r="J201" s="323"/>
    </row>
    <row r="202" spans="1:11" s="346" customFormat="1" ht="25.5">
      <c r="A202" s="661" t="s">
        <v>34411</v>
      </c>
      <c r="B202" s="347" t="s">
        <v>9109</v>
      </c>
      <c r="C202" s="347">
        <v>11795</v>
      </c>
      <c r="D202" s="569" t="s">
        <v>34377</v>
      </c>
      <c r="E202" s="348" t="s">
        <v>74</v>
      </c>
      <c r="F202" s="634">
        <f>ROUND(VLOOKUP(A202,'MEM-LEVANT'!A:I,9,FALSE),2)</f>
        <v>210</v>
      </c>
      <c r="G202" s="349">
        <f>114.88*1.3325</f>
        <v>153.07759999999999</v>
      </c>
      <c r="H202" s="398">
        <f t="shared" ref="H202" si="101">ROUND(F202*G202,2)</f>
        <v>32146.3</v>
      </c>
      <c r="I202" s="389">
        <f t="shared" si="98"/>
        <v>1.8650316364337796E-2</v>
      </c>
      <c r="J202" s="323"/>
    </row>
    <row r="203" spans="1:11" s="346" customFormat="1" ht="25.5">
      <c r="A203" s="661" t="s">
        <v>34412</v>
      </c>
      <c r="B203" s="347" t="s">
        <v>9109</v>
      </c>
      <c r="C203" s="347">
        <v>8815</v>
      </c>
      <c r="D203" s="569" t="s">
        <v>34379</v>
      </c>
      <c r="E203" s="348" t="s">
        <v>74</v>
      </c>
      <c r="F203" s="634">
        <f>ROUND(VLOOKUP(A203,'MEM-LEVANT'!A:I,9,FALSE),2)</f>
        <v>6</v>
      </c>
      <c r="G203" s="349">
        <f>1065.42*1.3325</f>
        <v>1419.6721500000001</v>
      </c>
      <c r="H203" s="398">
        <f t="shared" ref="H203:H204" si="102">ROUND(F203*G203,2)</f>
        <v>8518.0300000000007</v>
      </c>
      <c r="I203" s="389">
        <f t="shared" si="98"/>
        <v>4.9419048008921794E-3</v>
      </c>
      <c r="J203" s="323"/>
    </row>
    <row r="204" spans="1:11" s="346" customFormat="1" ht="63.75">
      <c r="A204" s="661" t="s">
        <v>34413</v>
      </c>
      <c r="B204" s="347" t="s">
        <v>4001</v>
      </c>
      <c r="C204" s="347">
        <f>'LABOR-SERVIÇOS'!A1241</f>
        <v>200124</v>
      </c>
      <c r="D204" s="569" t="str">
        <f>IF(B204="IOPES",VLOOKUP(C204,'LABOR-SERVIÇOS'!A:H,5,FALSE),IF(B204="SINAPI",VLOOKUP(C204,'SINAPI-SERVIÇOS'!A:D,2,FALSE),IF(LEFT(C204,3)="ARQ",VLOOKUP(VALUE(RIGHT(C204,3)),'ARQ-COMP'!B:J,4,FALSE),IF(LEFT(C204,3)="SCI",VLOOKUP(VALUE(RIGHT(C204,3)),'GAS-COMP'!#REF!,4,FALSE),IF(LEFT(C204,3)="SCE",VLOOKUP(VALUE(RIGHT(C204,3)),'SCE-COMP'!B:J,4,FALSE),IF(LEFT(C204,3)="EST",VLOOKUP(VALUE(RIGHT(C204,3)),'EST-COMP'!B:J,4,FALSE),IF(LEFT(C204,3)="HID",VLOOKUP(VALUE(RIGHT(C204,3)),'HID-COMP'!B:J,4,FALSE),IF(LEFT(C204,3)="INC",VLOOKUP(VALUE(RIGHT(C204,3)),'INC-COMP'!B:J,4,FALSE),IF(LEFT(C204,3)="ELE",VLOOKUP(VALUE(RIGHT(C204,3)),#REF!,4,FALSE),IF(LEFT(C204,3)="CAB",VLOOKUP(VALUE(RIGHT(C204,3)),#REF!,4,FALSE),IF(LEFT(C204,3)="SEG",VLOOKUP(VALUE(RIGHT(C204,3)),'SEG-COMP'!B:J,4,FALSE),IF(LEFT(C204,3)="CLI",VLOOKUP(VALUE(RIGHT(C204,3)),'CLI-COMP'!B:J,4,FALSE),IF(LEFT(C204,4)="IMPL",VLOOKUP(VALUE(RIGHT(C204,3)),'IMPL-COMP'!B:J,4,FALSE),IF(LEFT(C204,4)="SPDA",VLOOKUP(VALUE(RIGHT(C204,3)),'SPDA-COMP'!B:J,4,FALSE),IF(LEFT(C204,4)="SDAI",VLOOKUP(VALUE(RIGHT(C204,3)),'ADM-COMP'!B:J,4,FALSE),IF(LEFT(C204,5)="IMPER",VLOOKUP(VALUE(RIGHT(C204,3)),'IMPER-COMP'!B:J,4,FALSE),""))))))))))))))))</f>
        <v>MURO DE ALVENARIA DE BLOCOS CERÂMICOS 10X20X20CM, C/ PILARES A CADA 2 M, ESP. 10CM E H=2.5M, REVESTIDO COM CHAPISCO, REBOCO E PINTURA ACRÍLICA A 2 DEMÃOS, INCL. PILARES, CINTAS E SAPATAS, EMPREGANDO ARG. CIMENTO CAL E AREIA</v>
      </c>
      <c r="E204" s="348" t="str">
        <f>IF(B204="IOPES",VLOOKUP(C204,'LABOR-SERVIÇOS'!A:H,6,FALSE),IF(B204="SINAPI",VLOOKUP(C204,'SINAPI-SERVIÇOS'!A:D,3,FALSE),IF(LEFT(C204,3)="ARQ",VLOOKUP(VALUE(RIGHT(C204,3)),'ARQ-COMP'!B:J,5,FALSE),IF(LEFT(C204,3)="SCI",VLOOKUP(VALUE(RIGHT(C204,3)),'GAS-COMP'!#REF!,5,FALSE),IF(LEFT(C204,3)="SCE",VLOOKUP(VALUE(RIGHT(C204,3)),'SCE-COMP'!B:J,5,FALSE),IF(LEFT(C204,3)="EST",VLOOKUP(VALUE(RIGHT(C204,3)),'EST-COMP'!B:J,5,FALSE),IF(LEFT(C204,3)="HID",VLOOKUP(VALUE(RIGHT(C204,3)),'HID-COMP'!B:J,5,FALSE),IF(LEFT(C204,3)="INC",VLOOKUP(VALUE(RIGHT(C204,3)),'INC-COMP'!B:J,5,FALSE),IF(LEFT(C204,3)="ELE",VLOOKUP(VALUE(RIGHT(C204,3)),#REF!,5,FALSE),IF(LEFT(C204,3)="CAB",VLOOKUP(VALUE(RIGHT(C204,3)),#REF!,5,FALSE),IF(LEFT(C204,3)="SEG",VLOOKUP(VALUE(RIGHT(C204,3)),'SEG-COMP'!B:J,5,FALSE),IF(LEFT(C204,3)="CLI",VLOOKUP(VALUE(RIGHT(C204,3)),'CLI-COMP'!B:J,5,FALSE),IF(LEFT(C204,4)="IMPL",VLOOKUP(VALUE(RIGHT(C204,3)),'IMPL-COMP'!B:J,5,FALSE),IF(LEFT(C204,4)="SPDA",VLOOKUP(VALUE(RIGHT(C204,3)),'SPDA-COMP'!B:J,5,FALSE),IF(LEFT(C204,4)="SDAI",VLOOKUP(VALUE(RIGHT(C204,3)),'ADM-COMP'!B:J,5,FALSE),IF(LEFT(C204,5)="IMPER",VLOOKUP(VALUE(RIGHT(C204,3)),'IMPER-COMP'!B:J,5,FALSE),""))))))))))))))))</f>
        <v>M</v>
      </c>
      <c r="F204" s="634">
        <f>ROUND(VLOOKUP(A204,'MEM-LEVANT'!A:I,9,FALSE),2)</f>
        <v>80</v>
      </c>
      <c r="G204" s="349">
        <f>IF(B204="IOPES",VLOOKUP(C204,'LABOR-SERVIÇOS'!A:H,7,FALSE),IF(B204="SINAPI",VLOOKUP(C204,'SINAPI-SERVIÇOS'!A:H,8,FALSE),IF(LEFT(C204,3)="ARQ",VLOOKUP(VALUE(RIGHT(C204,3)),'ARQ-COMP'!B:J,9,FALSE),IF(LEFT(C204,3)="SCI",VLOOKUP(VALUE(RIGHT(C204,3)),'GAS-COMP'!#REF!,9,FALSE),IF(LEFT(C204,3)="SCE",VLOOKUP(VALUE(RIGHT(C204,3)),'SCE-COMP'!B:J,9,FALSE),IF(LEFT(C204,3)="EST",VLOOKUP(VALUE(RIGHT(C204,3)),'EST-COMP'!B:J,9,FALSE),IF(LEFT(C204,3)="HID",VLOOKUP(VALUE(RIGHT(C204,3)),'HID-COMP'!B:J,9,FALSE),IF(LEFT(C204,3)="INC",VLOOKUP(VALUE(RIGHT(C204,3)),'INC-COMP'!B:J,9,FALSE),IF(LEFT(C204,3)="ELE",VLOOKUP(VALUE(RIGHT(C204,3)),#REF!,9,FALSE),IF(LEFT(C204,3)="CAB",VLOOKUP(VALUE(RIGHT(C204,3)),#REF!,9,FALSE),IF(LEFT(C204,3)="SEG",VLOOKUP(VALUE(RIGHT(C204,3)),'SEG-COMP'!B:J,9,FALSE),IF(LEFT(C204,3)="CLI",VLOOKUP(VALUE(RIGHT(C204,3)),'CLI-COMP'!B:J,9,FALSE),IF(LEFT(C204,4)="IMPL",VLOOKUP(VALUE(RIGHT(C204,3)),'IMPL-COMP'!B:J,9,FALSE),IF(LEFT(C204,4)="SPDA",VLOOKUP(VALUE(RIGHT(C204,3)),'SPDA-COMP'!B:J,9,FALSE),IF(LEFT(C204,4)="SDAI",VLOOKUP(VALUE(RIGHT(C204,3)),'ADM-COMP'!B:J,9,FALSE),IF(LEFT(C204,5)="IMPER",VLOOKUP(VALUE(RIGHT(C204,3)),'IMPER-COMP'!B:J,9,FALSE),""))))))))))))))))</f>
        <v>1254.94</v>
      </c>
      <c r="H204" s="398">
        <f t="shared" si="102"/>
        <v>100395.2</v>
      </c>
      <c r="I204" s="389">
        <f t="shared" si="98"/>
        <v>5.8246275355514188E-2</v>
      </c>
      <c r="J204" s="323"/>
    </row>
    <row r="205" spans="1:11" s="346" customFormat="1" ht="25.5">
      <c r="A205" s="661" t="s">
        <v>34414</v>
      </c>
      <c r="B205" s="347" t="s">
        <v>31</v>
      </c>
      <c r="C205" s="347" t="s">
        <v>9697</v>
      </c>
      <c r="D205" s="569" t="str">
        <f>IF(B205="IOPES",VLOOKUP(C205,'LABOR-SERVIÇOS'!A:H,5,FALSE),IF(B205="SINAPI",VLOOKUP(C205,'SINAPI-SERVIÇOS'!A:D,2,FALSE),IF(LEFT(C205,3)="ARQ",VLOOKUP(VALUE(RIGHT(C205,3)),'ARQ-COMP'!B:J,4,FALSE),IF(LEFT(C205,3)="SCI",VLOOKUP(VALUE(RIGHT(C205,3)),'GAS-COMP'!#REF!,4,FALSE),IF(LEFT(C205,3)="SCE",VLOOKUP(VALUE(RIGHT(C205,3)),'SCE-COMP'!B:J,4,FALSE),IF(LEFT(C205,3)="EST",VLOOKUP(VALUE(RIGHT(C205,3)),'EST-COMP'!B:J,4,FALSE),IF(LEFT(C205,3)="HID",VLOOKUP(VALUE(RIGHT(C205,3)),'HID-COMP'!B:J,4,FALSE),IF(LEFT(C205,3)="INC",VLOOKUP(VALUE(RIGHT(C205,3)),'INC-COMP'!B:J,4,FALSE),IF(LEFT(C205,3)="ELE",VLOOKUP(VALUE(RIGHT(C205,3)),#REF!,4,FALSE),IF(LEFT(C205,3)="CAB",VLOOKUP(VALUE(RIGHT(C205,3)),#REF!,4,FALSE),IF(LEFT(C205,3)="SEG",VLOOKUP(VALUE(RIGHT(C205,3)),'SEG-COMP'!B:J,4,FALSE),IF(LEFT(C205,3)="CLI",VLOOKUP(VALUE(RIGHT(C205,3)),'CLI-COMP'!B:J,4,FALSE),IF(LEFT(C205,4)="IMPL",VLOOKUP(VALUE(RIGHT(C205,3)),'IMPL-COMP'!B:J,4,FALSE),IF(LEFT(C205,4)="SPDA",VLOOKUP(VALUE(RIGHT(C205,3)),'SPDA-COMP'!B:J,4,FALSE),IF(LEFT(C205,4)="SDAI",VLOOKUP(VALUE(RIGHT(C205,3)),'ADM-COMP'!B:J,4,FALSE),IF(LEFT(C205,5)="IMPER",VLOOKUP(VALUE(RIGHT(C205,3)),'IMPER-COMP'!B:J,4,FALSE),""))))))))))))))))</f>
        <v xml:space="preserve">BANCADA DE GRANITO - PLENÁRIA EM PEDRA GAULTIER OU SIMILAR </v>
      </c>
      <c r="E205" s="348" t="str">
        <f>IF(B205="IOPES",VLOOKUP(C205,'LABOR-SERVIÇOS'!A:H,6,FALSE),IF(B205="SINAPI",VLOOKUP(C205,'SINAPI-SERVIÇOS'!A:D,3,FALSE),IF(LEFT(C205,3)="ARQ",VLOOKUP(VALUE(RIGHT(C205,3)),'ARQ-COMP'!B:J,5,FALSE),IF(LEFT(C205,3)="SCI",VLOOKUP(VALUE(RIGHT(C205,3)),'GAS-COMP'!#REF!,5,FALSE),IF(LEFT(C205,3)="SCE",VLOOKUP(VALUE(RIGHT(C205,3)),'SCE-COMP'!B:J,5,FALSE),IF(LEFT(C205,3)="EST",VLOOKUP(VALUE(RIGHT(C205,3)),'EST-COMP'!B:J,5,FALSE),IF(LEFT(C205,3)="HID",VLOOKUP(VALUE(RIGHT(C205,3)),'HID-COMP'!B:J,5,FALSE),IF(LEFT(C205,3)="INC",VLOOKUP(VALUE(RIGHT(C205,3)),'INC-COMP'!B:J,5,FALSE),IF(LEFT(C205,3)="ELE",VLOOKUP(VALUE(RIGHT(C205,3)),#REF!,5,FALSE),IF(LEFT(C205,3)="CAB",VLOOKUP(VALUE(RIGHT(C205,3)),#REF!,5,FALSE),IF(LEFT(C205,3)="SEG",VLOOKUP(VALUE(RIGHT(C205,3)),'SEG-COMP'!B:J,5,FALSE),IF(LEFT(C205,3)="CLI",VLOOKUP(VALUE(RIGHT(C205,3)),'CLI-COMP'!B:J,5,FALSE),IF(LEFT(C205,4)="IMPL",VLOOKUP(VALUE(RIGHT(C205,3)),'IMPL-COMP'!B:J,5,FALSE),IF(LEFT(C205,4)="SPDA",VLOOKUP(VALUE(RIGHT(C205,3)),'SPDA-COMP'!B:J,5,FALSE),IF(LEFT(C205,4)="SDAI",VLOOKUP(VALUE(RIGHT(C205,3)),'ADM-COMP'!B:J,5,FALSE),IF(LEFT(C205,5)="IMPER",VLOOKUP(VALUE(RIGHT(C205,3)),'IMPER-COMP'!B:J,5,FALSE),""))))))))))))))))</f>
        <v>M2</v>
      </c>
      <c r="F205" s="634">
        <f>ROUND(VLOOKUP(A205,'MEM-LEVANT'!A:I,9,FALSE),2)</f>
        <v>14.64</v>
      </c>
      <c r="G205" s="349">
        <f>IF(B205="IOPES",VLOOKUP(C205,'LABOR-SERVIÇOS'!A:H,7,FALSE),IF(B205="SINAPI",VLOOKUP(C205,'SINAPI-SERVIÇOS'!A:H,8,FALSE),IF(LEFT(C205,3)="ARQ",VLOOKUP(VALUE(RIGHT(C205,3)),'ARQ-COMP'!B:J,9,FALSE),IF(LEFT(C205,3)="SCI",VLOOKUP(VALUE(RIGHT(C205,3)),'GAS-COMP'!#REF!,9,FALSE),IF(LEFT(C205,3)="SCE",VLOOKUP(VALUE(RIGHT(C205,3)),'SCE-COMP'!B:J,9,FALSE),IF(LEFT(C205,3)="EST",VLOOKUP(VALUE(RIGHT(C205,3)),'EST-COMP'!B:J,9,FALSE),IF(LEFT(C205,3)="HID",VLOOKUP(VALUE(RIGHT(C205,3)),'HID-COMP'!B:J,9,FALSE),IF(LEFT(C205,3)="INC",VLOOKUP(VALUE(RIGHT(C205,3)),'INC-COMP'!B:J,9,FALSE),IF(LEFT(C205,3)="ELE",VLOOKUP(VALUE(RIGHT(C205,3)),#REF!,9,FALSE),IF(LEFT(C205,3)="CAB",VLOOKUP(VALUE(RIGHT(C205,3)),#REF!,9,FALSE),IF(LEFT(C205,3)="SEG",VLOOKUP(VALUE(RIGHT(C205,3)),'SEG-COMP'!B:J,9,FALSE),IF(LEFT(C205,3)="CLI",VLOOKUP(VALUE(RIGHT(C205,3)),'CLI-COMP'!B:J,9,FALSE),IF(LEFT(C205,4)="IMPL",VLOOKUP(VALUE(RIGHT(C205,3)),'IMPL-COMP'!B:J,9,FALSE),IF(LEFT(C205,4)="SPDA",VLOOKUP(VALUE(RIGHT(C205,3)),'SPDA-COMP'!B:J,9,FALSE),IF(LEFT(C205,4)="SDAI",VLOOKUP(VALUE(RIGHT(C205,3)),'ADM-COMP'!B:J,9,FALSE),IF(LEFT(C205,5)="IMPER",VLOOKUP(VALUE(RIGHT(C205,3)),'IMPER-COMP'!B:J,9,FALSE),""))))))))))))))))</f>
        <v>3508.95</v>
      </c>
      <c r="H205" s="398">
        <f t="shared" ref="H205" si="103">ROUND(F205*G205,2)</f>
        <v>51371.03</v>
      </c>
      <c r="I205" s="389">
        <f t="shared" ref="I205" si="104">H205/$H$208</f>
        <v>2.9803926469356902E-2</v>
      </c>
      <c r="J205" s="323"/>
    </row>
    <row r="206" spans="1:11" s="353" customFormat="1">
      <c r="A206" s="605"/>
      <c r="B206" s="601"/>
      <c r="C206" s="601"/>
      <c r="D206" s="606" t="s">
        <v>34416</v>
      </c>
      <c r="E206" s="607"/>
      <c r="F206" s="635"/>
      <c r="G206" s="608"/>
      <c r="H206" s="609">
        <f>SUM(H195:H205)</f>
        <v>477836.33999999997</v>
      </c>
      <c r="I206" s="610">
        <f t="shared" si="98"/>
        <v>0.27722627211770179</v>
      </c>
      <c r="J206" s="323"/>
    </row>
    <row r="207" spans="1:11">
      <c r="A207" s="388"/>
      <c r="B207" s="347"/>
      <c r="C207" s="347"/>
      <c r="D207" s="613"/>
      <c r="E207" s="348"/>
      <c r="F207" s="642"/>
      <c r="G207" s="349"/>
      <c r="H207" s="391"/>
      <c r="I207" s="614"/>
      <c r="J207" s="323"/>
    </row>
    <row r="208" spans="1:11" s="12" customFormat="1" ht="20.100000000000001" customHeight="1">
      <c r="A208" s="721" t="s">
        <v>34282</v>
      </c>
      <c r="B208" s="722"/>
      <c r="C208" s="722"/>
      <c r="D208" s="722"/>
      <c r="E208" s="722"/>
      <c r="F208" s="722"/>
      <c r="G208" s="723"/>
      <c r="H208" s="611">
        <f>H11+H19+H28+H44+H51+H60+H73+H80+H90+H96+H101+H112+H124+H142+H164+H183+H191+H206</f>
        <v>1723632.9600000004</v>
      </c>
      <c r="I208" s="612">
        <f>H208/$H$208</f>
        <v>1</v>
      </c>
      <c r="J208" s="323"/>
      <c r="K208" s="407"/>
    </row>
    <row r="209" spans="1:11" s="12" customFormat="1" ht="20.100000000000001" customHeight="1">
      <c r="A209" s="403"/>
      <c r="B209" s="404"/>
      <c r="C209" s="404"/>
      <c r="D209" s="400"/>
      <c r="E209" s="404"/>
      <c r="F209" s="637"/>
      <c r="G209" s="405"/>
      <c r="H209" s="401"/>
      <c r="I209" s="402"/>
      <c r="J209" s="360"/>
      <c r="K209" s="529"/>
    </row>
    <row r="210" spans="1:11" s="12" customFormat="1">
      <c r="A210" s="736"/>
      <c r="B210" s="737"/>
      <c r="C210" s="737"/>
      <c r="D210" s="737"/>
      <c r="E210" s="737"/>
      <c r="F210" s="737"/>
      <c r="G210" s="737"/>
      <c r="H210" s="738"/>
      <c r="I210" s="402"/>
    </row>
    <row r="211" spans="1:11" s="12" customFormat="1">
      <c r="A211" s="736" t="s">
        <v>13224</v>
      </c>
      <c r="B211" s="737"/>
      <c r="C211" s="737"/>
      <c r="D211" s="737"/>
      <c r="E211" s="737"/>
      <c r="F211" s="737"/>
      <c r="G211" s="737"/>
      <c r="H211" s="738"/>
      <c r="I211" s="402"/>
    </row>
    <row r="212" spans="1:11" s="12" customFormat="1" ht="15.75">
      <c r="A212" s="745"/>
      <c r="B212" s="746"/>
      <c r="C212" s="746"/>
      <c r="D212" s="746"/>
      <c r="E212" s="746"/>
      <c r="F212" s="746"/>
      <c r="G212" s="746"/>
      <c r="H212" s="746"/>
      <c r="I212" s="747"/>
    </row>
    <row r="213" spans="1:11" s="12" customFormat="1" ht="15.75" customHeight="1">
      <c r="A213" s="745"/>
      <c r="B213" s="746"/>
      <c r="C213" s="746"/>
      <c r="D213" s="746"/>
      <c r="E213" s="746"/>
      <c r="F213" s="746"/>
      <c r="G213" s="746"/>
      <c r="H213" s="746"/>
      <c r="I213" s="747"/>
    </row>
    <row r="214" spans="1:11" s="12" customFormat="1" ht="16.5" thickBot="1">
      <c r="A214" s="718"/>
      <c r="B214" s="719"/>
      <c r="C214" s="719"/>
      <c r="D214" s="719"/>
      <c r="E214" s="719"/>
      <c r="F214" s="719"/>
      <c r="G214" s="719"/>
      <c r="H214" s="720"/>
      <c r="I214" s="406"/>
    </row>
    <row r="215" spans="1:11" s="12" customFormat="1" ht="20.100000000000001" customHeight="1" thickTop="1">
      <c r="A215" s="558"/>
      <c r="B215" s="558"/>
      <c r="C215" s="184"/>
      <c r="D215" s="562"/>
      <c r="E215" s="184"/>
      <c r="F215" s="638"/>
      <c r="G215" s="258"/>
      <c r="H215" s="258"/>
    </row>
    <row r="216" spans="1:11" s="12" customFormat="1" ht="20.100000000000001" customHeight="1">
      <c r="A216" s="182"/>
      <c r="B216" s="182"/>
      <c r="C216" s="182"/>
      <c r="D216" s="563"/>
      <c r="E216" s="182"/>
      <c r="F216" s="639"/>
      <c r="G216" s="259"/>
      <c r="H216" s="260"/>
    </row>
    <row r="218" spans="1:11">
      <c r="H218" s="322"/>
    </row>
  </sheetData>
  <autoFilter ref="A6:I215"/>
  <mergeCells count="11">
    <mergeCell ref="A214:H214"/>
    <mergeCell ref="A208:G208"/>
    <mergeCell ref="A1:I1"/>
    <mergeCell ref="G2:I2"/>
    <mergeCell ref="G3:I3"/>
    <mergeCell ref="A4:I4"/>
    <mergeCell ref="A211:H211"/>
    <mergeCell ref="A210:H210"/>
    <mergeCell ref="A2:F3"/>
    <mergeCell ref="A212:I212"/>
    <mergeCell ref="A213:I213"/>
  </mergeCells>
  <phoneticPr fontId="125" type="noConversion"/>
  <printOptions horizontalCentered="1" gridLines="1"/>
  <pageMargins left="0.23622047244094491" right="0.23622047244094491" top="0.74803149606299213" bottom="0.74803149606299213" header="0.31496062992125984" footer="0.31496062992125984"/>
  <pageSetup paperSize="9" scale="60" orientation="portrait" r:id="rId1"/>
  <headerFooter>
    <oddFooter>&amp;C&amp;P de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showGridLines="0" view="pageBreakPreview" zoomScaleNormal="90" zoomScaleSheetLayoutView="100" workbookViewId="0">
      <selection activeCell="E19" sqref="E19"/>
    </sheetView>
  </sheetViews>
  <sheetFormatPr defaultRowHeight="15" customHeight="1"/>
  <cols>
    <col min="1" max="1" width="5.140625" customWidth="1"/>
  </cols>
  <sheetData>
    <row r="1" ht="15.75" customHeight="1"/>
    <row r="2" ht="15.75" customHeight="1"/>
  </sheetData>
  <printOptions horizontalCentered="1"/>
  <pageMargins left="0.51181102362204722" right="0.51181102362204722" top="0.39370078740157483" bottom="0.78740157480314965" header="0.31496062992125984" footer="0.19685039370078741"/>
  <pageSetup paperSize="9" scale="84" orientation="landscape" r:id="rId1"/>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1"/>
  <sheetViews>
    <sheetView showGridLines="0" view="pageBreakPreview" zoomScale="90" zoomScaleNormal="90" zoomScaleSheetLayoutView="90" workbookViewId="0">
      <selection activeCell="E19" sqref="E19"/>
    </sheetView>
  </sheetViews>
  <sheetFormatPr defaultRowHeight="15" customHeight="1"/>
  <cols>
    <col min="1" max="1" width="6.7109375" customWidth="1"/>
    <col min="2" max="2" width="6" customWidth="1"/>
    <col min="3" max="4" width="12.85546875" style="21" customWidth="1"/>
    <col min="5" max="5" width="67.85546875" customWidth="1"/>
    <col min="6" max="6" width="8.7109375" style="21" customWidth="1"/>
    <col min="7" max="7" width="9.42578125" customWidth="1"/>
    <col min="8" max="8" width="11.7109375" customWidth="1"/>
    <col min="9" max="9" width="10.85546875" customWidth="1"/>
    <col min="10" max="10" width="14.42578125" customWidth="1"/>
    <col min="11" max="11" width="3.85546875" customWidth="1"/>
    <col min="12" max="12" width="18.140625" bestFit="1" customWidth="1"/>
    <col min="13" max="13" width="6.7109375" customWidth="1"/>
  </cols>
  <sheetData/>
  <printOptions horizontalCentered="1"/>
  <pageMargins left="0.51181102362204722" right="0.51181102362204722" top="0.39370078740157483" bottom="0.78740157480314965" header="0.31496062992125984" footer="0.19685039370078741"/>
  <pageSetup paperSize="9" scale="84" orientation="landscape" r:id="rId1"/>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1"/>
  <sheetViews>
    <sheetView showGridLines="0" view="pageBreakPreview" zoomScaleNormal="90" zoomScaleSheetLayoutView="100" workbookViewId="0">
      <selection activeCell="E19" sqref="E19"/>
    </sheetView>
  </sheetViews>
  <sheetFormatPr defaultColWidth="9.140625" defaultRowHeight="15" customHeight="1"/>
  <cols>
    <col min="1" max="1" width="5.85546875" style="20" customWidth="1"/>
    <col min="2" max="2" width="6" style="20" customWidth="1"/>
    <col min="3" max="4" width="12.85546875" style="58" customWidth="1"/>
    <col min="5" max="5" width="67.85546875" style="20" customWidth="1"/>
    <col min="6" max="6" width="8.7109375" style="58" customWidth="1"/>
    <col min="7" max="7" width="9.42578125" style="20" customWidth="1"/>
    <col min="8" max="8" width="11.7109375" style="20" customWidth="1"/>
    <col min="9" max="9" width="10.85546875" style="20" customWidth="1"/>
    <col min="10" max="10" width="14.42578125" style="20" customWidth="1"/>
    <col min="11" max="11" width="3.85546875" style="20" customWidth="1"/>
    <col min="12" max="12" width="18.140625" style="20" bestFit="1" customWidth="1"/>
    <col min="13" max="13" width="4.28515625" style="20" bestFit="1" customWidth="1"/>
    <col min="14" max="16384" width="9.140625" style="20"/>
  </cols>
  <sheetData/>
  <printOptions horizontalCentered="1"/>
  <pageMargins left="0.51181102362204722" right="0.51181102362204722" top="0.39370078740157483" bottom="0.78740157480314965" header="0.31496062992125984" footer="0.19685039370078741"/>
  <pageSetup paperSize="9" scale="83" orientation="landscape" r:id="rId1"/>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
  <sheetViews>
    <sheetView showGridLines="0" view="pageBreakPreview" zoomScale="90" zoomScaleNormal="90" zoomScaleSheetLayoutView="90" workbookViewId="0">
      <selection activeCell="E19" sqref="E19"/>
    </sheetView>
  </sheetViews>
  <sheetFormatPr defaultRowHeight="15" customHeight="1"/>
  <cols>
    <col min="1" max="1" width="5.85546875" style="18" customWidth="1"/>
    <col min="2" max="2" width="6" style="18" customWidth="1"/>
    <col min="3" max="4" width="12.85546875" style="19" customWidth="1"/>
    <col min="5" max="5" width="67.85546875" style="18" customWidth="1"/>
    <col min="6" max="6" width="8.7109375" style="19" customWidth="1"/>
    <col min="7" max="7" width="9.42578125" style="18" customWidth="1"/>
    <col min="8" max="8" width="11.7109375" style="18" customWidth="1"/>
    <col min="9" max="9" width="10.85546875" style="18" customWidth="1"/>
    <col min="10" max="10" width="14.42578125" style="18" customWidth="1"/>
    <col min="11" max="11" width="3.85546875" customWidth="1"/>
    <col min="12" max="12" width="18.140625" bestFit="1" customWidth="1"/>
    <col min="13" max="13" width="5.140625" customWidth="1"/>
  </cols>
  <sheetData/>
  <sortState ref="E52:E129">
    <sortCondition ref="E52"/>
  </sortState>
  <printOptions horizontalCentered="1"/>
  <pageMargins left="0.51181102362204722" right="0.51181102362204722" top="0.39370078740157483" bottom="0.78740157480314965" header="0.31496062992125984" footer="0.19685039370078741"/>
  <pageSetup paperSize="9" scale="84" orientation="landscape" r:id="rId1"/>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1"/>
  <sheetViews>
    <sheetView showGridLines="0" view="pageBreakPreview" zoomScale="90" zoomScaleNormal="90" zoomScaleSheetLayoutView="90" workbookViewId="0">
      <selection activeCell="E19" sqref="E19"/>
    </sheetView>
  </sheetViews>
  <sheetFormatPr defaultColWidth="9.140625" defaultRowHeight="15" customHeight="1"/>
  <cols>
    <col min="1" max="1" width="5.85546875" style="56" customWidth="1"/>
    <col min="2" max="2" width="6" style="56" customWidth="1"/>
    <col min="3" max="4" width="12.85546875" style="57" customWidth="1"/>
    <col min="5" max="5" width="67.85546875" style="56" customWidth="1"/>
    <col min="6" max="6" width="8.7109375" style="57" customWidth="1"/>
    <col min="7" max="7" width="9.42578125" style="56" customWidth="1"/>
    <col min="8" max="8" width="11.7109375" style="56" customWidth="1"/>
    <col min="9" max="9" width="10.85546875" style="56" customWidth="1"/>
    <col min="10" max="10" width="14.42578125" style="56" customWidth="1"/>
    <col min="11" max="11" width="3.85546875" style="56" customWidth="1"/>
    <col min="12" max="12" width="18.140625" style="56" bestFit="1" customWidth="1"/>
    <col min="13" max="13" width="5.140625" style="56" customWidth="1"/>
    <col min="14" max="16384" width="9.140625" style="56"/>
  </cols>
  <sheetData/>
  <printOptions horizontalCentered="1"/>
  <pageMargins left="0.51181102362204722" right="0.51181102362204722" top="0.39370078740157483" bottom="0.78740157480314965" header="0.31496062992125984" footer="0.19685039370078741"/>
  <pageSetup paperSize="9" scale="84" orientation="landscape" r:id="rId1"/>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1"/>
  <sheetViews>
    <sheetView showGridLines="0" view="pageBreakPreview" zoomScale="90" zoomScaleNormal="90" zoomScaleSheetLayoutView="90" workbookViewId="0">
      <selection activeCell="E19" sqref="E19"/>
    </sheetView>
  </sheetViews>
  <sheetFormatPr defaultRowHeight="15" customHeight="1"/>
  <cols>
    <col min="1" max="1" width="5.85546875" customWidth="1"/>
    <col min="2" max="2" width="6" customWidth="1"/>
    <col min="3" max="4" width="12.85546875" style="21" customWidth="1"/>
    <col min="5" max="5" width="67.85546875" customWidth="1"/>
    <col min="6" max="6" width="8.7109375" style="21" customWidth="1"/>
    <col min="7" max="7" width="9.42578125" customWidth="1"/>
    <col min="8" max="8" width="11.7109375" customWidth="1"/>
    <col min="9" max="9" width="10.85546875" customWidth="1"/>
    <col min="10" max="10" width="14.42578125" customWidth="1"/>
    <col min="11" max="11" width="3.85546875" customWidth="1"/>
    <col min="12" max="12" width="18.140625" bestFit="1" customWidth="1"/>
    <col min="13" max="13" width="5.140625" customWidth="1"/>
  </cols>
  <sheetData/>
  <printOptions horizontalCentered="1"/>
  <pageMargins left="0.51181102362204722" right="0.51181102362204722" top="0.39370078740157483" bottom="0.78740157480314965" header="0.31496062992125984" footer="0.19685039370078741"/>
  <pageSetup paperSize="9" scale="84" orientation="landscape" r:id="rId1"/>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1"/>
  <sheetViews>
    <sheetView showGridLines="0" view="pageBreakPreview" zoomScale="90" zoomScaleNormal="90" zoomScaleSheetLayoutView="90" workbookViewId="0">
      <selection activeCell="E19" sqref="E19"/>
    </sheetView>
  </sheetViews>
  <sheetFormatPr defaultRowHeight="15" customHeight="1"/>
  <cols>
    <col min="1" max="1" width="5.85546875" customWidth="1"/>
    <col min="2" max="2" width="6" customWidth="1"/>
    <col min="3" max="4" width="12.85546875" style="21" customWidth="1"/>
    <col min="5" max="5" width="67.85546875" customWidth="1"/>
    <col min="6" max="6" width="8.7109375" style="21" customWidth="1"/>
    <col min="7" max="7" width="9.42578125" customWidth="1"/>
    <col min="8" max="8" width="11.7109375" customWidth="1"/>
    <col min="9" max="9" width="10.85546875" customWidth="1"/>
    <col min="10" max="10" width="14.42578125" customWidth="1"/>
    <col min="11" max="11" width="3.85546875" customWidth="1"/>
    <col min="12" max="12" width="18.140625" bestFit="1" customWidth="1"/>
    <col min="13" max="13" width="5.140625" customWidth="1"/>
  </cols>
  <sheetData/>
  <printOptions horizontalCentered="1"/>
  <pageMargins left="0.51181102362204722" right="0.51181102362204722" top="0.39370078740157483" bottom="0.78740157480314965" header="0.31496062992125984" footer="0.19685039370078741"/>
  <pageSetup paperSize="9" scale="84" orientation="landscape" r:id="rId1"/>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1"/>
  <sheetViews>
    <sheetView showGridLines="0" view="pageBreakPreview" zoomScale="90" zoomScaleNormal="90" zoomScaleSheetLayoutView="90" workbookViewId="0">
      <selection activeCell="E19" sqref="E19"/>
    </sheetView>
  </sheetViews>
  <sheetFormatPr defaultRowHeight="15" customHeight="1"/>
  <cols>
    <col min="1" max="1" width="5.85546875" customWidth="1"/>
    <col min="2" max="2" width="4.42578125" customWidth="1"/>
    <col min="3" max="4" width="12.85546875" style="21" customWidth="1"/>
    <col min="5" max="5" width="67.85546875" customWidth="1"/>
    <col min="6" max="6" width="8.140625" style="21" bestFit="1" customWidth="1"/>
    <col min="7" max="7" width="9.42578125" customWidth="1"/>
    <col min="8" max="8" width="11.7109375" customWidth="1"/>
    <col min="9" max="9" width="10.85546875" customWidth="1"/>
    <col min="10" max="10" width="15.85546875" customWidth="1"/>
    <col min="11" max="11" width="3.85546875" customWidth="1"/>
    <col min="12" max="12" width="18.140625" bestFit="1" customWidth="1"/>
    <col min="13" max="13" width="5.140625" customWidth="1"/>
  </cols>
  <sheetData/>
  <printOptions horizontalCentered="1"/>
  <pageMargins left="0.51181102362204722" right="0.51181102362204722" top="0.19685039370078741" bottom="0.78740157480314965" header="0.31496062992125984" footer="0.19685039370078741"/>
  <pageSetup paperSize="9" scale="85" orientation="landscape" r:id="rId1"/>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
  <sheetViews>
    <sheetView workbookViewId="0">
      <selection activeCell="R12" sqref="R12"/>
    </sheetView>
  </sheetViews>
  <sheetFormatPr defaultRowHeight="15"/>
  <cols>
    <col min="6" max="6" width="12" customWidth="1"/>
  </cols>
  <sheetData>
    <row r="2" spans="1:9">
      <c r="A2">
        <v>2034</v>
      </c>
      <c r="B2" s="755" t="s">
        <v>11484</v>
      </c>
      <c r="C2" s="755"/>
      <c r="D2" s="755"/>
      <c r="E2" s="755"/>
      <c r="F2" s="755"/>
      <c r="G2" t="s">
        <v>74</v>
      </c>
      <c r="I2">
        <f>116.77*1.2764</f>
        <v>149.04522799999998</v>
      </c>
    </row>
  </sheetData>
  <mergeCells count="1">
    <mergeCell ref="B2:F2"/>
  </mergeCells>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view="pageBreakPreview" zoomScaleSheetLayoutView="100" workbookViewId="0">
      <selection activeCell="H9" sqref="H9"/>
    </sheetView>
  </sheetViews>
  <sheetFormatPr defaultRowHeight="15"/>
  <cols>
    <col min="1" max="1" width="9.140625" style="21"/>
    <col min="2" max="2" width="23.5703125" customWidth="1"/>
    <col min="3" max="3" width="22" customWidth="1"/>
  </cols>
  <sheetData>
    <row r="1" spans="1:3">
      <c r="A1" s="896">
        <f>GLOBAL!A1</f>
        <v>0</v>
      </c>
      <c r="B1" s="897"/>
      <c r="C1" s="898"/>
    </row>
    <row r="2" spans="1:3">
      <c r="A2" s="899"/>
      <c r="B2" s="900"/>
      <c r="C2" s="901"/>
    </row>
    <row r="3" spans="1:3" ht="15" customHeight="1">
      <c r="A3" s="892">
        <f>GLOBAL!A2</f>
        <v>0</v>
      </c>
      <c r="B3" s="893"/>
      <c r="C3" s="324" t="s">
        <v>2601</v>
      </c>
    </row>
    <row r="4" spans="1:3" ht="43.5" customHeight="1">
      <c r="A4" s="894"/>
      <c r="B4" s="895"/>
      <c r="C4" s="325" t="s">
        <v>11453</v>
      </c>
    </row>
    <row r="5" spans="1:3" ht="15.75">
      <c r="A5" s="902" t="s">
        <v>11544</v>
      </c>
      <c r="B5" s="903"/>
      <c r="C5" s="904"/>
    </row>
    <row r="6" spans="1:3" ht="15.75">
      <c r="A6" s="326" t="s">
        <v>1</v>
      </c>
      <c r="B6" s="327" t="s">
        <v>11538</v>
      </c>
      <c r="C6" s="330" t="s">
        <v>11539</v>
      </c>
    </row>
    <row r="7" spans="1:3" ht="15.75">
      <c r="A7" s="331">
        <v>1</v>
      </c>
      <c r="B7" s="328" t="s">
        <v>11540</v>
      </c>
      <c r="C7" s="332">
        <v>5633.28</v>
      </c>
    </row>
    <row r="8" spans="1:3" ht="15.75">
      <c r="A8" s="331">
        <v>2</v>
      </c>
      <c r="B8" s="328" t="s">
        <v>11541</v>
      </c>
      <c r="C8" s="332">
        <v>5345.02</v>
      </c>
    </row>
    <row r="9" spans="1:3" ht="15.75">
      <c r="A9" s="331">
        <v>3</v>
      </c>
      <c r="B9" s="328" t="s">
        <v>11542</v>
      </c>
      <c r="C9" s="332">
        <v>4301.99</v>
      </c>
    </row>
    <row r="10" spans="1:3" ht="16.5" thickBot="1">
      <c r="A10" s="890" t="s">
        <v>11543</v>
      </c>
      <c r="B10" s="891"/>
      <c r="C10" s="329">
        <f>AVERAGE(C7,C8,C9)</f>
        <v>5093.4299999999994</v>
      </c>
    </row>
  </sheetData>
  <mergeCells count="4">
    <mergeCell ref="A10:B10"/>
    <mergeCell ref="A3:B4"/>
    <mergeCell ref="A1:C2"/>
    <mergeCell ref="A5:C5"/>
  </mergeCells>
  <printOptions horizontalCentered="1"/>
  <pageMargins left="0.51181102362204722" right="0.51181102362204722" top="0.78740157480314965" bottom="0.78740157480314965" header="0.31496062992125984" footer="0.31496062992125984"/>
  <pageSetup paperSize="9" scale="14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7"/>
  <sheetViews>
    <sheetView workbookViewId="0">
      <selection activeCell="D3" sqref="D3"/>
    </sheetView>
  </sheetViews>
  <sheetFormatPr defaultRowHeight="15"/>
  <cols>
    <col min="1" max="1" width="12.5703125" style="10" bestFit="1" customWidth="1"/>
    <col min="2" max="2" width="15.7109375" style="10" customWidth="1"/>
    <col min="3" max="3" width="15.7109375" style="8" customWidth="1"/>
    <col min="4" max="4" width="59.28515625" style="564" customWidth="1"/>
    <col min="5" max="5" width="7.42578125" style="10" bestFit="1" customWidth="1"/>
    <col min="6" max="6" width="10.42578125" style="640" customWidth="1"/>
    <col min="7" max="7" width="14.28515625" style="261" bestFit="1" customWidth="1"/>
    <col min="8" max="8" width="17.28515625" style="262" bestFit="1" customWidth="1"/>
    <col min="9" max="9" width="9.140625" style="7"/>
  </cols>
  <sheetData>
    <row r="1" spans="1:11" ht="63.75">
      <c r="A1" s="696" t="s">
        <v>34409</v>
      </c>
      <c r="B1" s="697" t="s">
        <v>9109</v>
      </c>
      <c r="C1" s="697">
        <v>12815</v>
      </c>
      <c r="D1" s="698" t="s">
        <v>34394</v>
      </c>
      <c r="E1" s="699" t="s">
        <v>74</v>
      </c>
      <c r="F1" s="642">
        <v>3</v>
      </c>
      <c r="G1" s="349">
        <v>41793.889150000003</v>
      </c>
      <c r="H1" s="349">
        <v>125381.67</v>
      </c>
      <c r="I1" s="389">
        <v>7.2742673707051855E-2</v>
      </c>
    </row>
    <row r="2" spans="1:11" ht="25.5">
      <c r="A2" s="690" t="s">
        <v>34292</v>
      </c>
      <c r="B2" s="688" t="s">
        <v>9109</v>
      </c>
      <c r="C2" s="694" t="s">
        <v>34290</v>
      </c>
      <c r="D2" s="689" t="s">
        <v>34291</v>
      </c>
      <c r="E2" s="690" t="s">
        <v>9110</v>
      </c>
      <c r="F2" s="691">
        <v>1310</v>
      </c>
      <c r="G2" s="692">
        <v>85.333300000000008</v>
      </c>
      <c r="H2" s="692">
        <v>111786.62</v>
      </c>
      <c r="I2" s="693">
        <v>6.4855234608648907E-2</v>
      </c>
      <c r="K2" s="291">
        <f>F2*30%</f>
        <v>393</v>
      </c>
    </row>
    <row r="3" spans="1:11" ht="63.75">
      <c r="A3" s="687" t="s">
        <v>34413</v>
      </c>
      <c r="B3" s="688" t="s">
        <v>4001</v>
      </c>
      <c r="C3" s="688">
        <v>200124</v>
      </c>
      <c r="D3" s="689" t="s">
        <v>34519</v>
      </c>
      <c r="E3" s="690" t="s">
        <v>75</v>
      </c>
      <c r="F3" s="691">
        <v>80</v>
      </c>
      <c r="G3" s="692">
        <v>1254.94</v>
      </c>
      <c r="H3" s="692">
        <v>100395.2</v>
      </c>
      <c r="I3" s="693">
        <v>5.8246275355514188E-2</v>
      </c>
      <c r="K3" s="291">
        <f t="shared" ref="K3:K5" si="0">F3*30%</f>
        <v>24</v>
      </c>
    </row>
    <row r="4" spans="1:11" ht="25.5">
      <c r="A4" s="695" t="s">
        <v>34293</v>
      </c>
      <c r="B4" s="688" t="s">
        <v>29</v>
      </c>
      <c r="C4" s="688" t="s">
        <v>14351</v>
      </c>
      <c r="D4" s="689" t="s">
        <v>14352</v>
      </c>
      <c r="E4" s="690" t="s">
        <v>73</v>
      </c>
      <c r="F4" s="691">
        <v>138.35</v>
      </c>
      <c r="G4" s="692">
        <v>521.49</v>
      </c>
      <c r="H4" s="692">
        <v>72148.14</v>
      </c>
      <c r="I4" s="693">
        <v>4.185818075792655E-2</v>
      </c>
      <c r="K4" s="291">
        <f t="shared" si="0"/>
        <v>41.504999999999995</v>
      </c>
    </row>
    <row r="5" spans="1:11" ht="38.25">
      <c r="A5" s="695" t="s">
        <v>26551</v>
      </c>
      <c r="B5" s="688" t="s">
        <v>4001</v>
      </c>
      <c r="C5" s="688">
        <v>130104</v>
      </c>
      <c r="D5" s="689" t="s">
        <v>34457</v>
      </c>
      <c r="E5" s="690" t="s">
        <v>73</v>
      </c>
      <c r="F5" s="691">
        <v>1327.79</v>
      </c>
      <c r="G5" s="692">
        <v>52.55</v>
      </c>
      <c r="H5" s="692">
        <v>69775.360000000001</v>
      </c>
      <c r="I5" s="693">
        <v>4.0481565170348087E-2</v>
      </c>
      <c r="K5" s="291">
        <f t="shared" si="0"/>
        <v>398.33699999999999</v>
      </c>
    </row>
    <row r="6" spans="1:11" ht="25.5">
      <c r="A6" s="388" t="s">
        <v>34345</v>
      </c>
      <c r="B6" s="347" t="s">
        <v>4001</v>
      </c>
      <c r="C6" s="347">
        <v>151404</v>
      </c>
      <c r="D6" s="569" t="s">
        <v>34488</v>
      </c>
      <c r="E6" s="348" t="s">
        <v>75</v>
      </c>
      <c r="F6" s="634">
        <v>4162</v>
      </c>
      <c r="G6" s="349">
        <v>16.260000000000002</v>
      </c>
      <c r="H6" s="349">
        <v>67674.12</v>
      </c>
      <c r="I6" s="389">
        <v>3.9262488923395837E-2</v>
      </c>
    </row>
    <row r="7" spans="1:11" ht="51">
      <c r="A7" s="388" t="s">
        <v>18137</v>
      </c>
      <c r="B7" s="347" t="s">
        <v>4001</v>
      </c>
      <c r="C7" s="347">
        <v>100208</v>
      </c>
      <c r="D7" s="569" t="s">
        <v>34450</v>
      </c>
      <c r="E7" s="348" t="s">
        <v>73</v>
      </c>
      <c r="F7" s="634">
        <v>185.2</v>
      </c>
      <c r="G7" s="349">
        <v>358.71</v>
      </c>
      <c r="H7" s="349">
        <v>66433.09</v>
      </c>
      <c r="I7" s="389">
        <v>3.8542480645067254E-2</v>
      </c>
    </row>
    <row r="8" spans="1:11">
      <c r="A8" s="661" t="s">
        <v>34407</v>
      </c>
      <c r="B8" s="347" t="s">
        <v>9109</v>
      </c>
      <c r="C8" s="570" t="s">
        <v>34287</v>
      </c>
      <c r="D8" s="569" t="s">
        <v>34288</v>
      </c>
      <c r="E8" s="348" t="s">
        <v>34289</v>
      </c>
      <c r="F8" s="634">
        <v>118.14</v>
      </c>
      <c r="G8" s="634">
        <v>486.36250000000001</v>
      </c>
      <c r="H8" s="398">
        <v>57458.87</v>
      </c>
      <c r="I8" s="389">
        <v>3.3335908127447265E-2</v>
      </c>
    </row>
    <row r="9" spans="1:11" ht="25.5">
      <c r="A9" s="661" t="s">
        <v>34414</v>
      </c>
      <c r="B9" s="347" t="s">
        <v>31</v>
      </c>
      <c r="C9" s="347" t="s">
        <v>9697</v>
      </c>
      <c r="D9" s="569" t="s">
        <v>34381</v>
      </c>
      <c r="E9" s="348" t="s">
        <v>73</v>
      </c>
      <c r="F9" s="634">
        <v>14.64</v>
      </c>
      <c r="G9" s="349">
        <v>3508.95</v>
      </c>
      <c r="H9" s="398">
        <v>51371.03</v>
      </c>
      <c r="I9" s="389">
        <v>2.9803926469356902E-2</v>
      </c>
    </row>
    <row r="10" spans="1:11" ht="63.75">
      <c r="A10" s="661" t="s">
        <v>34406</v>
      </c>
      <c r="B10" s="347" t="s">
        <v>4001</v>
      </c>
      <c r="C10" s="347">
        <v>200206</v>
      </c>
      <c r="D10" s="569" t="s">
        <v>34516</v>
      </c>
      <c r="E10" s="348" t="s">
        <v>73</v>
      </c>
      <c r="F10" s="634">
        <v>456.29</v>
      </c>
      <c r="G10" s="349">
        <v>97.65</v>
      </c>
      <c r="H10" s="398">
        <v>44556.72</v>
      </c>
      <c r="I10" s="389">
        <v>2.5850468768014272E-2</v>
      </c>
    </row>
    <row r="11" spans="1:11" ht="38.25">
      <c r="A11" s="388" t="s">
        <v>11546</v>
      </c>
      <c r="B11" s="347" t="s">
        <v>4001</v>
      </c>
      <c r="C11" s="347">
        <v>40315</v>
      </c>
      <c r="D11" s="569" t="s">
        <v>34426</v>
      </c>
      <c r="E11" s="348" t="s">
        <v>83</v>
      </c>
      <c r="F11" s="634">
        <v>37.04</v>
      </c>
      <c r="G11" s="349">
        <v>1155.3</v>
      </c>
      <c r="H11" s="349">
        <v>42792.31</v>
      </c>
      <c r="I11" s="389">
        <v>2.4826811155897126E-2</v>
      </c>
    </row>
    <row r="12" spans="1:11" ht="25.5">
      <c r="A12" s="661" t="s">
        <v>34408</v>
      </c>
      <c r="B12" s="347" t="s">
        <v>4001</v>
      </c>
      <c r="C12" s="347">
        <v>210301</v>
      </c>
      <c r="D12" s="569" t="s">
        <v>34517</v>
      </c>
      <c r="E12" s="348" t="s">
        <v>75</v>
      </c>
      <c r="F12" s="634">
        <v>99</v>
      </c>
      <c r="G12" s="349">
        <v>375.48</v>
      </c>
      <c r="H12" s="398">
        <v>37172.519999999997</v>
      </c>
      <c r="I12" s="389">
        <v>2.1566378029809773E-2</v>
      </c>
    </row>
    <row r="13" spans="1:11" ht="25.5">
      <c r="A13" s="388" t="s">
        <v>34348</v>
      </c>
      <c r="B13" s="347" t="s">
        <v>4001</v>
      </c>
      <c r="C13" s="347">
        <v>151407</v>
      </c>
      <c r="D13" s="569" t="s">
        <v>34491</v>
      </c>
      <c r="E13" s="348" t="s">
        <v>75</v>
      </c>
      <c r="F13" s="634">
        <v>724</v>
      </c>
      <c r="G13" s="349">
        <v>49.81</v>
      </c>
      <c r="H13" s="349">
        <v>36062.44</v>
      </c>
      <c r="I13" s="389">
        <v>2.0922343002770145E-2</v>
      </c>
    </row>
    <row r="14" spans="1:11" ht="38.25">
      <c r="A14" s="388" t="s">
        <v>43</v>
      </c>
      <c r="B14" s="347" t="s">
        <v>4001</v>
      </c>
      <c r="C14" s="347">
        <v>40224</v>
      </c>
      <c r="D14" s="569" t="s">
        <v>34426</v>
      </c>
      <c r="E14" s="348" t="s">
        <v>83</v>
      </c>
      <c r="F14" s="634">
        <v>34.700000000000003</v>
      </c>
      <c r="G14" s="349">
        <v>1012.62</v>
      </c>
      <c r="H14" s="349">
        <v>35137.910000000003</v>
      </c>
      <c r="I14" s="389">
        <v>2.038595850476194E-2</v>
      </c>
    </row>
    <row r="15" spans="1:11" ht="51">
      <c r="A15" s="388" t="s">
        <v>26546</v>
      </c>
      <c r="B15" s="347" t="s">
        <v>4001</v>
      </c>
      <c r="C15" s="347">
        <v>120232</v>
      </c>
      <c r="D15" s="569" t="s">
        <v>34454</v>
      </c>
      <c r="E15" s="348" t="s">
        <v>73</v>
      </c>
      <c r="F15" s="634">
        <v>255.04</v>
      </c>
      <c r="G15" s="349">
        <v>132.56</v>
      </c>
      <c r="H15" s="349">
        <v>33808.1</v>
      </c>
      <c r="I15" s="389">
        <v>1.9614442740756122E-2</v>
      </c>
    </row>
    <row r="16" spans="1:11" ht="25.5">
      <c r="A16" s="661" t="s">
        <v>34411</v>
      </c>
      <c r="B16" s="347" t="s">
        <v>9109</v>
      </c>
      <c r="C16" s="347">
        <v>11795</v>
      </c>
      <c r="D16" s="569" t="s">
        <v>34377</v>
      </c>
      <c r="E16" s="348" t="s">
        <v>74</v>
      </c>
      <c r="F16" s="634">
        <v>210</v>
      </c>
      <c r="G16" s="349">
        <v>153.07759999999999</v>
      </c>
      <c r="H16" s="398">
        <v>32146.3</v>
      </c>
      <c r="I16" s="389">
        <v>1.8650316364337796E-2</v>
      </c>
    </row>
    <row r="17" spans="1:9" ht="25.5">
      <c r="A17" s="388" t="s">
        <v>34350</v>
      </c>
      <c r="B17" s="347" t="s">
        <v>4001</v>
      </c>
      <c r="C17" s="347">
        <v>151426</v>
      </c>
      <c r="D17" s="569" t="s">
        <v>34493</v>
      </c>
      <c r="E17" s="348" t="s">
        <v>75</v>
      </c>
      <c r="F17" s="634">
        <v>180</v>
      </c>
      <c r="G17" s="349">
        <v>175.65</v>
      </c>
      <c r="H17" s="349">
        <v>31617</v>
      </c>
      <c r="I17" s="389">
        <v>1.8343232424610858E-2</v>
      </c>
    </row>
    <row r="18" spans="1:9" ht="63.75">
      <c r="A18" s="388" t="s">
        <v>34216</v>
      </c>
      <c r="B18" s="347" t="s">
        <v>4001</v>
      </c>
      <c r="C18" s="347">
        <v>40337</v>
      </c>
      <c r="D18" s="569" t="s">
        <v>34431</v>
      </c>
      <c r="E18" s="348" t="s">
        <v>73</v>
      </c>
      <c r="F18" s="634">
        <v>212.96</v>
      </c>
      <c r="G18" s="349">
        <v>138.5</v>
      </c>
      <c r="H18" s="349">
        <v>29494.959999999999</v>
      </c>
      <c r="I18" s="389">
        <v>1.7112088643280524E-2</v>
      </c>
    </row>
    <row r="19" spans="1:9">
      <c r="A19" s="605"/>
      <c r="B19" s="601"/>
      <c r="C19" s="601"/>
      <c r="D19" s="606" t="s">
        <v>18083</v>
      </c>
      <c r="E19" s="607"/>
      <c r="F19" s="635"/>
      <c r="G19" s="608"/>
      <c r="H19" s="609">
        <v>28977.289999999997</v>
      </c>
      <c r="I19" s="610">
        <v>1.6811752079746715E-2</v>
      </c>
    </row>
    <row r="20" spans="1:9">
      <c r="A20" s="605"/>
      <c r="B20" s="601"/>
      <c r="C20" s="601"/>
      <c r="D20" s="606" t="s">
        <v>18076</v>
      </c>
      <c r="E20" s="607"/>
      <c r="F20" s="635"/>
      <c r="G20" s="608"/>
      <c r="H20" s="609">
        <v>28611.77</v>
      </c>
      <c r="I20" s="610">
        <v>1.6599688369848761E-2</v>
      </c>
    </row>
    <row r="21" spans="1:9" ht="51">
      <c r="A21" s="388" t="s">
        <v>42</v>
      </c>
      <c r="B21" s="347" t="s">
        <v>4001</v>
      </c>
      <c r="C21" s="347">
        <v>40206</v>
      </c>
      <c r="D21" s="569" t="s">
        <v>34425</v>
      </c>
      <c r="E21" s="348" t="s">
        <v>73</v>
      </c>
      <c r="F21" s="634">
        <v>222.08</v>
      </c>
      <c r="G21" s="349">
        <v>113.49</v>
      </c>
      <c r="H21" s="349">
        <v>25203.86</v>
      </c>
      <c r="I21" s="389">
        <v>1.4622521490886315E-2</v>
      </c>
    </row>
    <row r="22" spans="1:9" ht="25.5">
      <c r="A22" s="388" t="s">
        <v>34343</v>
      </c>
      <c r="B22" s="347" t="s">
        <v>4001</v>
      </c>
      <c r="C22" s="347">
        <v>151402</v>
      </c>
      <c r="D22" s="569" t="s">
        <v>34486</v>
      </c>
      <c r="E22" s="348" t="s">
        <v>75</v>
      </c>
      <c r="F22" s="634">
        <v>2290</v>
      </c>
      <c r="G22" s="349">
        <v>9.94</v>
      </c>
      <c r="H22" s="349">
        <v>22762.6</v>
      </c>
      <c r="I22" s="389">
        <v>1.32061758670477E-2</v>
      </c>
    </row>
    <row r="23" spans="1:9" ht="38.25">
      <c r="A23" s="388" t="s">
        <v>26549</v>
      </c>
      <c r="B23" s="347" t="s">
        <v>4001</v>
      </c>
      <c r="C23" s="347">
        <v>120303</v>
      </c>
      <c r="D23" s="569" t="s">
        <v>34456</v>
      </c>
      <c r="E23" s="348" t="s">
        <v>73</v>
      </c>
      <c r="F23" s="634">
        <v>286.64</v>
      </c>
      <c r="G23" s="349">
        <v>77.14</v>
      </c>
      <c r="H23" s="349">
        <v>22111.41</v>
      </c>
      <c r="I23" s="389">
        <v>1.2828375015525344E-2</v>
      </c>
    </row>
    <row r="24" spans="1:9" ht="25.5">
      <c r="A24" s="388" t="s">
        <v>34344</v>
      </c>
      <c r="B24" s="347" t="s">
        <v>4001</v>
      </c>
      <c r="C24" s="347">
        <v>151403</v>
      </c>
      <c r="D24" s="569" t="s">
        <v>34487</v>
      </c>
      <c r="E24" s="348" t="s">
        <v>75</v>
      </c>
      <c r="F24" s="634">
        <v>1644</v>
      </c>
      <c r="G24" s="349">
        <v>13.22</v>
      </c>
      <c r="H24" s="349">
        <v>21733.68</v>
      </c>
      <c r="I24" s="389">
        <v>1.260922743087948E-2</v>
      </c>
    </row>
    <row r="25" spans="1:9">
      <c r="A25" s="388" t="s">
        <v>26567</v>
      </c>
      <c r="B25" s="347" t="s">
        <v>4001</v>
      </c>
      <c r="C25" s="347">
        <v>130317</v>
      </c>
      <c r="D25" s="569" t="s">
        <v>34462</v>
      </c>
      <c r="E25" s="348" t="s">
        <v>75</v>
      </c>
      <c r="F25" s="634">
        <v>184.6</v>
      </c>
      <c r="G25" s="349">
        <v>116.11</v>
      </c>
      <c r="H25" s="349">
        <v>21433.91</v>
      </c>
      <c r="I25" s="389">
        <v>1.2435309893354554E-2</v>
      </c>
    </row>
    <row r="26" spans="1:9" ht="25.5">
      <c r="A26" s="388" t="s">
        <v>9108</v>
      </c>
      <c r="B26" s="347" t="s">
        <v>4001</v>
      </c>
      <c r="C26" s="347">
        <v>40243</v>
      </c>
      <c r="D26" s="569" t="s">
        <v>34428</v>
      </c>
      <c r="E26" s="348" t="s">
        <v>71</v>
      </c>
      <c r="F26" s="634">
        <v>1358.65</v>
      </c>
      <c r="G26" s="349">
        <v>15.12</v>
      </c>
      <c r="H26" s="349">
        <v>20542.79</v>
      </c>
      <c r="I26" s="389">
        <v>1.1918308872441146E-2</v>
      </c>
    </row>
    <row r="27" spans="1:9" ht="25.5">
      <c r="A27" s="388" t="s">
        <v>34351</v>
      </c>
      <c r="B27" s="347" t="s">
        <v>4001</v>
      </c>
      <c r="C27" s="347">
        <v>151427</v>
      </c>
      <c r="D27" s="569" t="s">
        <v>34494</v>
      </c>
      <c r="E27" s="348" t="s">
        <v>75</v>
      </c>
      <c r="F27" s="634">
        <v>90</v>
      </c>
      <c r="G27" s="349">
        <v>227.56</v>
      </c>
      <c r="H27" s="349">
        <v>20480.400000000001</v>
      </c>
      <c r="I27" s="389">
        <v>1.1882112071006113E-2</v>
      </c>
    </row>
    <row r="28" spans="1:9">
      <c r="A28" s="605"/>
      <c r="B28" s="601"/>
      <c r="C28" s="601"/>
      <c r="D28" s="606" t="s">
        <v>34415</v>
      </c>
      <c r="E28" s="607"/>
      <c r="F28" s="635"/>
      <c r="G28" s="608"/>
      <c r="H28" s="609">
        <v>20275.97</v>
      </c>
      <c r="I28" s="610">
        <v>1.1763507933846888E-2</v>
      </c>
    </row>
    <row r="29" spans="1:9" ht="38.25">
      <c r="A29" s="661" t="s">
        <v>34410</v>
      </c>
      <c r="B29" s="347" t="s">
        <v>4001</v>
      </c>
      <c r="C29" s="347">
        <v>20339</v>
      </c>
      <c r="D29" s="569" t="s">
        <v>34518</v>
      </c>
      <c r="E29" s="348" t="s">
        <v>73</v>
      </c>
      <c r="F29" s="634">
        <v>750</v>
      </c>
      <c r="G29" s="349">
        <v>26.68</v>
      </c>
      <c r="H29" s="398">
        <v>20010</v>
      </c>
      <c r="I29" s="389">
        <v>1.1609200139686349E-2</v>
      </c>
    </row>
    <row r="30" spans="1:9" ht="25.5">
      <c r="A30" s="388" t="s">
        <v>34349</v>
      </c>
      <c r="B30" s="347" t="s">
        <v>4001</v>
      </c>
      <c r="C30" s="347">
        <v>151423</v>
      </c>
      <c r="D30" s="569" t="s">
        <v>34492</v>
      </c>
      <c r="E30" s="348" t="s">
        <v>75</v>
      </c>
      <c r="F30" s="634">
        <v>292</v>
      </c>
      <c r="G30" s="349">
        <v>67.58</v>
      </c>
      <c r="H30" s="349">
        <v>19733.36</v>
      </c>
      <c r="I30" s="389">
        <v>1.1448701932457821E-2</v>
      </c>
    </row>
    <row r="31" spans="1:9">
      <c r="A31" s="605"/>
      <c r="B31" s="601"/>
      <c r="C31" s="601"/>
      <c r="D31" s="606" t="s">
        <v>18078</v>
      </c>
      <c r="E31" s="607"/>
      <c r="F31" s="635"/>
      <c r="G31" s="608"/>
      <c r="H31" s="609">
        <v>19352.740000000002</v>
      </c>
      <c r="I31" s="610">
        <v>1.1227877656737311E-2</v>
      </c>
    </row>
    <row r="32" spans="1:9" ht="51">
      <c r="A32" s="388" t="s">
        <v>9699</v>
      </c>
      <c r="B32" s="347" t="s">
        <v>4001</v>
      </c>
      <c r="C32" s="347">
        <v>50602</v>
      </c>
      <c r="D32" s="569" t="s">
        <v>34433</v>
      </c>
      <c r="E32" s="348" t="s">
        <v>73</v>
      </c>
      <c r="F32" s="634">
        <v>176.64</v>
      </c>
      <c r="G32" s="349">
        <v>109.5</v>
      </c>
      <c r="H32" s="349">
        <v>19342.080000000002</v>
      </c>
      <c r="I32" s="389">
        <v>1.1221693045368544E-2</v>
      </c>
    </row>
    <row r="33" spans="1:9" ht="25.5">
      <c r="A33" s="388" t="s">
        <v>34346</v>
      </c>
      <c r="B33" s="347" t="s">
        <v>4001</v>
      </c>
      <c r="C33" s="347">
        <v>151405</v>
      </c>
      <c r="D33" s="569" t="s">
        <v>34489</v>
      </c>
      <c r="E33" s="348" t="s">
        <v>75</v>
      </c>
      <c r="F33" s="634">
        <v>769</v>
      </c>
      <c r="G33" s="349">
        <v>24.24</v>
      </c>
      <c r="H33" s="349">
        <v>18640.560000000001</v>
      </c>
      <c r="I33" s="389">
        <v>1.0814692241670754E-2</v>
      </c>
    </row>
    <row r="34" spans="1:9" ht="51">
      <c r="A34" s="388" t="s">
        <v>34368</v>
      </c>
      <c r="B34" s="347" t="s">
        <v>4001</v>
      </c>
      <c r="C34" s="347">
        <v>160673</v>
      </c>
      <c r="D34" s="569" t="s">
        <v>34508</v>
      </c>
      <c r="E34" s="348" t="s">
        <v>74</v>
      </c>
      <c r="F34" s="634">
        <v>5</v>
      </c>
      <c r="G34" s="349">
        <v>3437</v>
      </c>
      <c r="H34" s="349">
        <v>17185</v>
      </c>
      <c r="I34" s="389">
        <v>9.9702201099705103E-3</v>
      </c>
    </row>
    <row r="35" spans="1:9" ht="38.25">
      <c r="A35" s="388" t="s">
        <v>26541</v>
      </c>
      <c r="B35" s="347" t="s">
        <v>9109</v>
      </c>
      <c r="C35" s="347">
        <v>12182</v>
      </c>
      <c r="D35" s="569" t="s">
        <v>34442</v>
      </c>
      <c r="E35" s="348" t="s">
        <v>73</v>
      </c>
      <c r="F35" s="634">
        <v>32</v>
      </c>
      <c r="G35" s="349">
        <v>519.67499999999995</v>
      </c>
      <c r="H35" s="349">
        <v>16629.599999999999</v>
      </c>
      <c r="I35" s="389">
        <v>9.6479937352787655E-3</v>
      </c>
    </row>
    <row r="36" spans="1:9">
      <c r="A36" s="388" t="s">
        <v>11448</v>
      </c>
      <c r="B36" s="347" t="s">
        <v>4001</v>
      </c>
      <c r="C36" s="347">
        <v>30304</v>
      </c>
      <c r="D36" s="569" t="s">
        <v>34260</v>
      </c>
      <c r="E36" s="348" t="s">
        <v>83</v>
      </c>
      <c r="F36" s="634">
        <v>173.34</v>
      </c>
      <c r="G36" s="349">
        <v>95.85</v>
      </c>
      <c r="H36" s="349">
        <v>16614.64</v>
      </c>
      <c r="I36" s="389">
        <v>9.639314393245297E-3</v>
      </c>
    </row>
    <row r="37" spans="1:9">
      <c r="A37" s="605"/>
      <c r="B37" s="601"/>
      <c r="C37" s="601"/>
      <c r="D37" s="606" t="s">
        <v>18074</v>
      </c>
      <c r="E37" s="607"/>
      <c r="F37" s="635"/>
      <c r="G37" s="608"/>
      <c r="H37" s="609">
        <v>16411.02</v>
      </c>
      <c r="I37" s="610">
        <v>9.5211801937229116E-3</v>
      </c>
    </row>
    <row r="38" spans="1:9" ht="51">
      <c r="A38" s="388" t="s">
        <v>11556</v>
      </c>
      <c r="B38" s="347" t="s">
        <v>4001</v>
      </c>
      <c r="C38" s="347">
        <v>90228</v>
      </c>
      <c r="D38" s="569" t="s">
        <v>34446</v>
      </c>
      <c r="E38" s="348" t="s">
        <v>73</v>
      </c>
      <c r="F38" s="634">
        <v>136.79</v>
      </c>
      <c r="G38" s="349">
        <v>111.05</v>
      </c>
      <c r="H38" s="349">
        <v>15190.53</v>
      </c>
      <c r="I38" s="389">
        <v>8.8130886055926873E-3</v>
      </c>
    </row>
    <row r="39" spans="1:9" ht="25.5">
      <c r="A39" s="388" t="s">
        <v>26528</v>
      </c>
      <c r="B39" s="347" t="s">
        <v>4001</v>
      </c>
      <c r="C39" s="347">
        <v>40332</v>
      </c>
      <c r="D39" s="569" t="s">
        <v>34430</v>
      </c>
      <c r="E39" s="348" t="s">
        <v>71</v>
      </c>
      <c r="F39" s="634">
        <v>926</v>
      </c>
      <c r="G39" s="349">
        <v>15.92</v>
      </c>
      <c r="H39" s="349">
        <v>14741.92</v>
      </c>
      <c r="I39" s="389">
        <v>8.5528185768738128E-3</v>
      </c>
    </row>
    <row r="40" spans="1:9" ht="25.5">
      <c r="A40" s="388" t="s">
        <v>26568</v>
      </c>
      <c r="B40" s="347" t="s">
        <v>4001</v>
      </c>
      <c r="C40" s="347">
        <v>71106</v>
      </c>
      <c r="D40" s="569" t="s">
        <v>34438</v>
      </c>
      <c r="E40" s="348" t="s">
        <v>73</v>
      </c>
      <c r="F40" s="642">
        <v>13.79</v>
      </c>
      <c r="G40" s="349">
        <v>968.54</v>
      </c>
      <c r="H40" s="349">
        <v>13356.17</v>
      </c>
      <c r="I40" s="389">
        <v>7.7488481074300163E-3</v>
      </c>
    </row>
    <row r="41" spans="1:9">
      <c r="A41" s="605"/>
      <c r="B41" s="601"/>
      <c r="C41" s="601"/>
      <c r="D41" s="606" t="s">
        <v>18075</v>
      </c>
      <c r="E41" s="607"/>
      <c r="F41" s="635"/>
      <c r="G41" s="608"/>
      <c r="H41" s="609">
        <v>12847.3</v>
      </c>
      <c r="I41" s="610">
        <v>7.4536170392100164E-3</v>
      </c>
    </row>
    <row r="42" spans="1:9" ht="63.75">
      <c r="A42" s="388" t="s">
        <v>26562</v>
      </c>
      <c r="B42" s="347" t="s">
        <v>4001</v>
      </c>
      <c r="C42" s="347">
        <v>150315</v>
      </c>
      <c r="D42" s="569" t="s">
        <v>34479</v>
      </c>
      <c r="E42" s="348" t="s">
        <v>74</v>
      </c>
      <c r="F42" s="634">
        <v>10</v>
      </c>
      <c r="G42" s="349">
        <v>1279.83</v>
      </c>
      <c r="H42" s="349">
        <v>12798.3</v>
      </c>
      <c r="I42" s="389">
        <v>7.425188713030874E-3</v>
      </c>
    </row>
    <row r="43" spans="1:9" ht="25.5">
      <c r="A43" s="388" t="s">
        <v>34364</v>
      </c>
      <c r="B43" s="347" t="s">
        <v>4001</v>
      </c>
      <c r="C43" s="347">
        <v>160630</v>
      </c>
      <c r="D43" s="569" t="s">
        <v>34504</v>
      </c>
      <c r="E43" s="348" t="s">
        <v>75</v>
      </c>
      <c r="F43" s="634">
        <v>60</v>
      </c>
      <c r="G43" s="349">
        <v>204.82</v>
      </c>
      <c r="H43" s="349">
        <v>12289.2</v>
      </c>
      <c r="I43" s="389">
        <v>7.1298242057288097E-3</v>
      </c>
    </row>
    <row r="44" spans="1:9" ht="25.5">
      <c r="A44" s="388" t="s">
        <v>34217</v>
      </c>
      <c r="B44" s="347" t="s">
        <v>34218</v>
      </c>
      <c r="C44" s="347" t="s">
        <v>14478</v>
      </c>
      <c r="D44" s="569" t="s">
        <v>28444</v>
      </c>
      <c r="E44" s="348" t="s">
        <v>71</v>
      </c>
      <c r="F44" s="634">
        <v>407.44</v>
      </c>
      <c r="G44" s="349">
        <v>29.82</v>
      </c>
      <c r="H44" s="349">
        <v>12149.86</v>
      </c>
      <c r="I44" s="389">
        <v>7.0489833287940822E-3</v>
      </c>
    </row>
    <row r="45" spans="1:9" ht="25.5">
      <c r="A45" s="388" t="s">
        <v>34372</v>
      </c>
      <c r="B45" s="347" t="s">
        <v>4001</v>
      </c>
      <c r="C45" s="347">
        <v>160632</v>
      </c>
      <c r="D45" s="569" t="s">
        <v>34511</v>
      </c>
      <c r="E45" s="348" t="s">
        <v>75</v>
      </c>
      <c r="F45" s="634">
        <v>36</v>
      </c>
      <c r="G45" s="349">
        <v>335.55</v>
      </c>
      <c r="H45" s="349">
        <v>12079.8</v>
      </c>
      <c r="I45" s="389">
        <v>7.0083366240571293E-3</v>
      </c>
    </row>
    <row r="46" spans="1:9" ht="25.5">
      <c r="A46" s="388" t="s">
        <v>9694</v>
      </c>
      <c r="B46" s="347" t="s">
        <v>4001</v>
      </c>
      <c r="C46" s="347">
        <v>40246</v>
      </c>
      <c r="D46" s="569" t="s">
        <v>34429</v>
      </c>
      <c r="E46" s="348" t="s">
        <v>71</v>
      </c>
      <c r="F46" s="634">
        <v>743.02</v>
      </c>
      <c r="G46" s="349">
        <v>16.149999999999999</v>
      </c>
      <c r="H46" s="349">
        <v>11999.77</v>
      </c>
      <c r="I46" s="389">
        <v>6.9619056251976046E-3</v>
      </c>
    </row>
    <row r="47" spans="1:9" ht="63.75">
      <c r="A47" s="388" t="s">
        <v>34361</v>
      </c>
      <c r="B47" s="347" t="s">
        <v>4001</v>
      </c>
      <c r="C47" s="347">
        <v>160608</v>
      </c>
      <c r="D47" s="569" t="s">
        <v>34501</v>
      </c>
      <c r="E47" s="348" t="s">
        <v>74</v>
      </c>
      <c r="F47" s="634">
        <v>25</v>
      </c>
      <c r="G47" s="349">
        <v>455.02</v>
      </c>
      <c r="H47" s="349">
        <v>11375.5</v>
      </c>
      <c r="I47" s="389">
        <v>6.5997229479761148E-3</v>
      </c>
    </row>
    <row r="48" spans="1:9" ht="25.5">
      <c r="A48" s="388" t="s">
        <v>40</v>
      </c>
      <c r="B48" s="347" t="s">
        <v>4001</v>
      </c>
      <c r="C48" s="347">
        <v>30101</v>
      </c>
      <c r="D48" s="569" t="s">
        <v>34423</v>
      </c>
      <c r="E48" s="348" t="s">
        <v>83</v>
      </c>
      <c r="F48" s="634">
        <v>148.16</v>
      </c>
      <c r="G48" s="349">
        <v>73.099999999999994</v>
      </c>
      <c r="H48" s="349">
        <v>10830.5</v>
      </c>
      <c r="I48" s="389">
        <v>6.2835303404734132E-3</v>
      </c>
    </row>
    <row r="49" spans="1:9" ht="63.75">
      <c r="A49" s="388" t="s">
        <v>11554</v>
      </c>
      <c r="B49" s="347" t="s">
        <v>4001</v>
      </c>
      <c r="C49" s="347">
        <v>90104</v>
      </c>
      <c r="D49" s="569" t="s">
        <v>34445</v>
      </c>
      <c r="E49" s="348" t="s">
        <v>73</v>
      </c>
      <c r="F49" s="634">
        <v>16.79</v>
      </c>
      <c r="G49" s="349">
        <v>611.82000000000005</v>
      </c>
      <c r="H49" s="349">
        <v>10272.459999999999</v>
      </c>
      <c r="I49" s="389">
        <v>5.9597723171875274E-3</v>
      </c>
    </row>
    <row r="50" spans="1:9" ht="51">
      <c r="A50" s="388" t="s">
        <v>18139</v>
      </c>
      <c r="B50" s="347" t="s">
        <v>4001</v>
      </c>
      <c r="C50" s="347">
        <v>71701</v>
      </c>
      <c r="D50" s="569" t="s">
        <v>34439</v>
      </c>
      <c r="E50" s="348" t="s">
        <v>73</v>
      </c>
      <c r="F50" s="634">
        <v>14.6</v>
      </c>
      <c r="G50" s="349">
        <v>691.41</v>
      </c>
      <c r="H50" s="349">
        <v>10094.59</v>
      </c>
      <c r="I50" s="389">
        <v>5.8565774931572424E-3</v>
      </c>
    </row>
    <row r="51" spans="1:9">
      <c r="A51" s="388" t="s">
        <v>17468</v>
      </c>
      <c r="B51" s="347" t="s">
        <v>4001</v>
      </c>
      <c r="C51" s="347">
        <v>10501</v>
      </c>
      <c r="D51" s="569" t="s">
        <v>34418</v>
      </c>
      <c r="E51" s="348" t="s">
        <v>73</v>
      </c>
      <c r="F51" s="634">
        <v>608.29999999999995</v>
      </c>
      <c r="G51" s="349">
        <v>15.5</v>
      </c>
      <c r="H51" s="349">
        <v>9428.65</v>
      </c>
      <c r="I51" s="389">
        <v>5.470219135285042E-3</v>
      </c>
    </row>
    <row r="52" spans="1:9" ht="63.75">
      <c r="A52" s="388" t="s">
        <v>34363</v>
      </c>
      <c r="B52" s="347" t="s">
        <v>4001</v>
      </c>
      <c r="C52" s="347">
        <v>160626</v>
      </c>
      <c r="D52" s="569" t="s">
        <v>34503</v>
      </c>
      <c r="E52" s="348" t="s">
        <v>74</v>
      </c>
      <c r="F52" s="634">
        <v>4</v>
      </c>
      <c r="G52" s="349">
        <v>2291.66</v>
      </c>
      <c r="H52" s="349">
        <v>9166.64</v>
      </c>
      <c r="I52" s="389">
        <v>5.3182088140157156E-3</v>
      </c>
    </row>
    <row r="53" spans="1:9" ht="25.5">
      <c r="A53" s="388" t="s">
        <v>26560</v>
      </c>
      <c r="B53" s="347" t="s">
        <v>4001</v>
      </c>
      <c r="C53" s="347">
        <v>140701</v>
      </c>
      <c r="D53" s="569" t="s">
        <v>34463</v>
      </c>
      <c r="E53" s="348" t="s">
        <v>34464</v>
      </c>
      <c r="F53" s="634">
        <v>62</v>
      </c>
      <c r="G53" s="349">
        <v>147.27000000000001</v>
      </c>
      <c r="H53" s="349">
        <v>9130.74</v>
      </c>
      <c r="I53" s="389">
        <v>5.2973807138150791E-3</v>
      </c>
    </row>
    <row r="54" spans="1:9" ht="25.5">
      <c r="A54" s="388" t="s">
        <v>34347</v>
      </c>
      <c r="B54" s="347" t="s">
        <v>4001</v>
      </c>
      <c r="C54" s="347">
        <v>151406</v>
      </c>
      <c r="D54" s="569" t="s">
        <v>34490</v>
      </c>
      <c r="E54" s="348" t="s">
        <v>75</v>
      </c>
      <c r="F54" s="634">
        <v>262</v>
      </c>
      <c r="G54" s="349">
        <v>34.549999999999997</v>
      </c>
      <c r="H54" s="349">
        <v>9052.1</v>
      </c>
      <c r="I54" s="389">
        <v>5.2517561511471666E-3</v>
      </c>
    </row>
    <row r="55" spans="1:9" ht="63.75">
      <c r="A55" s="388" t="s">
        <v>34399</v>
      </c>
      <c r="B55" s="347" t="s">
        <v>4001</v>
      </c>
      <c r="C55" s="347">
        <v>190104</v>
      </c>
      <c r="D55" s="569" t="s">
        <v>34513</v>
      </c>
      <c r="E55" s="348" t="s">
        <v>73</v>
      </c>
      <c r="F55" s="634">
        <v>253.32</v>
      </c>
      <c r="G55" s="349">
        <v>35.44</v>
      </c>
      <c r="H55" s="398">
        <v>8977.66</v>
      </c>
      <c r="I55" s="389">
        <v>5.2085683021517518E-3</v>
      </c>
    </row>
    <row r="56" spans="1:9" ht="51">
      <c r="A56" s="388" t="s">
        <v>34352</v>
      </c>
      <c r="B56" s="347" t="s">
        <v>4001</v>
      </c>
      <c r="C56" s="347">
        <v>151801</v>
      </c>
      <c r="D56" s="569" t="s">
        <v>34495</v>
      </c>
      <c r="E56" s="348" t="s">
        <v>74</v>
      </c>
      <c r="F56" s="634">
        <v>30</v>
      </c>
      <c r="G56" s="349">
        <v>291</v>
      </c>
      <c r="H56" s="349">
        <v>8730</v>
      </c>
      <c r="I56" s="389">
        <v>5.0648834192634599E-3</v>
      </c>
    </row>
    <row r="57" spans="1:9" ht="51">
      <c r="A57" s="388" t="s">
        <v>34315</v>
      </c>
      <c r="B57" s="347" t="s">
        <v>4001</v>
      </c>
      <c r="C57" s="347">
        <v>140902</v>
      </c>
      <c r="D57" s="569" t="s">
        <v>34468</v>
      </c>
      <c r="E57" s="348" t="s">
        <v>75</v>
      </c>
      <c r="F57" s="634">
        <v>40</v>
      </c>
      <c r="G57" s="349">
        <v>215.87</v>
      </c>
      <c r="H57" s="349">
        <v>8634.7999999999993</v>
      </c>
      <c r="I57" s="389">
        <v>5.0096512426868406E-3</v>
      </c>
    </row>
    <row r="58" spans="1:9" ht="25.5">
      <c r="A58" s="661" t="s">
        <v>34412</v>
      </c>
      <c r="B58" s="347" t="s">
        <v>9109</v>
      </c>
      <c r="C58" s="347">
        <v>8815</v>
      </c>
      <c r="D58" s="569" t="s">
        <v>34379</v>
      </c>
      <c r="E58" s="348" t="s">
        <v>74</v>
      </c>
      <c r="F58" s="634">
        <v>6</v>
      </c>
      <c r="G58" s="349">
        <v>1419.6721500000001</v>
      </c>
      <c r="H58" s="398">
        <v>8518.0300000000007</v>
      </c>
      <c r="I58" s="389">
        <v>4.9419048008921794E-3</v>
      </c>
    </row>
    <row r="59" spans="1:9" ht="25.5">
      <c r="A59" s="388" t="s">
        <v>11547</v>
      </c>
      <c r="B59" s="347" t="s">
        <v>4001</v>
      </c>
      <c r="C59" s="347">
        <v>40328</v>
      </c>
      <c r="D59" s="569" t="s">
        <v>34428</v>
      </c>
      <c r="E59" s="348" t="s">
        <v>71</v>
      </c>
      <c r="F59" s="634">
        <v>555.6</v>
      </c>
      <c r="G59" s="349">
        <v>15.12</v>
      </c>
      <c r="H59" s="349">
        <v>8400.67</v>
      </c>
      <c r="I59" s="389">
        <v>4.8738160588435242E-3</v>
      </c>
    </row>
    <row r="60" spans="1:9" ht="38.25">
      <c r="A60" s="388" t="s">
        <v>44</v>
      </c>
      <c r="B60" s="347" t="s">
        <v>4001</v>
      </c>
      <c r="C60" s="347">
        <v>40231</v>
      </c>
      <c r="D60" s="569" t="s">
        <v>34427</v>
      </c>
      <c r="E60" s="348" t="s">
        <v>83</v>
      </c>
      <c r="F60" s="634">
        <v>9.26</v>
      </c>
      <c r="G60" s="349">
        <v>890.34</v>
      </c>
      <c r="H60" s="349">
        <v>8244.5499999999993</v>
      </c>
      <c r="I60" s="389">
        <v>4.7832399306172455E-3</v>
      </c>
    </row>
    <row r="61" spans="1:9">
      <c r="A61" s="605"/>
      <c r="B61" s="601"/>
      <c r="C61" s="601"/>
      <c r="D61" s="606" t="s">
        <v>18079</v>
      </c>
      <c r="E61" s="607"/>
      <c r="F61" s="635"/>
      <c r="G61" s="608"/>
      <c r="H61" s="609">
        <v>7115.58</v>
      </c>
      <c r="I61" s="610">
        <v>4.1282454937505942E-3</v>
      </c>
    </row>
    <row r="62" spans="1:9" ht="63.75">
      <c r="A62" s="388" t="s">
        <v>34354</v>
      </c>
      <c r="B62" s="347" t="s">
        <v>4001</v>
      </c>
      <c r="C62" s="347">
        <v>181003</v>
      </c>
      <c r="D62" s="569" t="s">
        <v>34497</v>
      </c>
      <c r="E62" s="348" t="s">
        <v>74</v>
      </c>
      <c r="F62" s="634">
        <v>30</v>
      </c>
      <c r="G62" s="349">
        <v>213.17</v>
      </c>
      <c r="H62" s="349">
        <v>6395.1</v>
      </c>
      <c r="I62" s="389">
        <v>3.7102446683312429E-3</v>
      </c>
    </row>
    <row r="63" spans="1:9" ht="38.25">
      <c r="A63" s="388" t="s">
        <v>34398</v>
      </c>
      <c r="B63" s="347" t="s">
        <v>4001</v>
      </c>
      <c r="C63" s="347">
        <v>190103</v>
      </c>
      <c r="D63" s="569" t="s">
        <v>34512</v>
      </c>
      <c r="E63" s="348" t="s">
        <v>73</v>
      </c>
      <c r="F63" s="634">
        <v>253.32</v>
      </c>
      <c r="G63" s="349">
        <v>24.42</v>
      </c>
      <c r="H63" s="398">
        <v>6186.07</v>
      </c>
      <c r="I63" s="389">
        <v>3.5889717495307112E-3</v>
      </c>
    </row>
    <row r="64" spans="1:9" ht="63.75">
      <c r="A64" s="388" t="s">
        <v>34316</v>
      </c>
      <c r="B64" s="347" t="s">
        <v>4001</v>
      </c>
      <c r="C64" s="347">
        <v>141101</v>
      </c>
      <c r="D64" s="569" t="s">
        <v>34469</v>
      </c>
      <c r="E64" s="348" t="s">
        <v>74</v>
      </c>
      <c r="F64" s="634">
        <v>8</v>
      </c>
      <c r="G64" s="349">
        <v>767.31</v>
      </c>
      <c r="H64" s="349">
        <v>6138.48</v>
      </c>
      <c r="I64" s="389">
        <v>3.561361462941622E-3</v>
      </c>
    </row>
    <row r="65" spans="1:9" ht="38.25">
      <c r="A65" s="388" t="s">
        <v>34319</v>
      </c>
      <c r="B65" s="347" t="s">
        <v>4001</v>
      </c>
      <c r="C65" s="347">
        <v>170509</v>
      </c>
      <c r="D65" s="569" t="s">
        <v>34472</v>
      </c>
      <c r="E65" s="348" t="s">
        <v>74</v>
      </c>
      <c r="F65" s="634">
        <v>2</v>
      </c>
      <c r="G65" s="349">
        <v>2947.96</v>
      </c>
      <c r="H65" s="349">
        <v>5895.92</v>
      </c>
      <c r="I65" s="389">
        <v>3.4206354466556491E-3</v>
      </c>
    </row>
    <row r="66" spans="1:9" ht="76.5">
      <c r="A66" s="388" t="s">
        <v>9107</v>
      </c>
      <c r="B66" s="347" t="s">
        <v>4001</v>
      </c>
      <c r="C66" s="347">
        <v>20343</v>
      </c>
      <c r="D66" s="569" t="s">
        <v>34421</v>
      </c>
      <c r="E66" s="348" t="s">
        <v>9111</v>
      </c>
      <c r="F66" s="634">
        <v>4</v>
      </c>
      <c r="G66" s="349">
        <v>1341.49</v>
      </c>
      <c r="H66" s="349">
        <v>5365.96</v>
      </c>
      <c r="I66" s="389">
        <v>3.1131685947801782E-3</v>
      </c>
    </row>
    <row r="67" spans="1:9">
      <c r="A67" s="388" t="s">
        <v>34325</v>
      </c>
      <c r="B67" s="347" t="s">
        <v>4001</v>
      </c>
      <c r="C67" s="347">
        <v>180304</v>
      </c>
      <c r="D67" s="569" t="s">
        <v>34478</v>
      </c>
      <c r="E67" s="348" t="s">
        <v>74</v>
      </c>
      <c r="F67" s="634">
        <v>2</v>
      </c>
      <c r="G67" s="349">
        <v>2644.13</v>
      </c>
      <c r="H67" s="349">
        <v>5288.26</v>
      </c>
      <c r="I67" s="389">
        <v>3.0680893918389671E-3</v>
      </c>
    </row>
    <row r="68" spans="1:9" ht="25.5">
      <c r="A68" s="388" t="s">
        <v>3994</v>
      </c>
      <c r="B68" s="347" t="s">
        <v>4001</v>
      </c>
      <c r="C68" s="347">
        <v>71104</v>
      </c>
      <c r="D68" s="569" t="s">
        <v>34437</v>
      </c>
      <c r="E68" s="348" t="s">
        <v>73</v>
      </c>
      <c r="F68" s="642">
        <v>6.6</v>
      </c>
      <c r="G68" s="349">
        <v>801.01</v>
      </c>
      <c r="H68" s="349">
        <v>5286.67</v>
      </c>
      <c r="I68" s="389">
        <v>3.06716692166295E-3</v>
      </c>
    </row>
    <row r="69" spans="1:9" ht="51">
      <c r="A69" s="388" t="s">
        <v>34353</v>
      </c>
      <c r="B69" s="347" t="s">
        <v>4001</v>
      </c>
      <c r="C69" s="347">
        <v>151817</v>
      </c>
      <c r="D69" s="569" t="s">
        <v>34496</v>
      </c>
      <c r="E69" s="348" t="s">
        <v>74</v>
      </c>
      <c r="F69" s="634">
        <v>15</v>
      </c>
      <c r="G69" s="349">
        <v>349.93</v>
      </c>
      <c r="H69" s="349">
        <v>5248.95</v>
      </c>
      <c r="I69" s="389">
        <v>3.0452829122042308E-3</v>
      </c>
    </row>
    <row r="70" spans="1:9" ht="25.5">
      <c r="A70" s="388" t="s">
        <v>12258</v>
      </c>
      <c r="B70" s="347" t="s">
        <v>4001</v>
      </c>
      <c r="C70" s="347">
        <v>80102</v>
      </c>
      <c r="D70" s="569" t="s">
        <v>34443</v>
      </c>
      <c r="E70" s="348" t="s">
        <v>73</v>
      </c>
      <c r="F70" s="634">
        <v>14.6</v>
      </c>
      <c r="G70" s="349">
        <v>359.34</v>
      </c>
      <c r="H70" s="349">
        <v>5246.36</v>
      </c>
      <c r="I70" s="389">
        <v>3.0437802721061903E-3</v>
      </c>
    </row>
    <row r="71" spans="1:9" ht="63.75">
      <c r="A71" s="388" t="s">
        <v>26565</v>
      </c>
      <c r="B71" s="347" t="s">
        <v>4001</v>
      </c>
      <c r="C71" s="347">
        <v>160602</v>
      </c>
      <c r="D71" s="569" t="s">
        <v>34498</v>
      </c>
      <c r="E71" s="348" t="s">
        <v>74</v>
      </c>
      <c r="F71" s="634">
        <v>2</v>
      </c>
      <c r="G71" s="349">
        <v>2588.62</v>
      </c>
      <c r="H71" s="349">
        <v>5177.24</v>
      </c>
      <c r="I71" s="389">
        <v>3.0036789270959396E-3</v>
      </c>
    </row>
    <row r="72" spans="1:9" ht="51">
      <c r="A72" s="388" t="s">
        <v>34401</v>
      </c>
      <c r="B72" s="347" t="s">
        <v>4001</v>
      </c>
      <c r="C72" s="347">
        <v>190417</v>
      </c>
      <c r="D72" s="569" t="s">
        <v>34514</v>
      </c>
      <c r="E72" s="348" t="s">
        <v>73</v>
      </c>
      <c r="F72" s="634">
        <v>84</v>
      </c>
      <c r="G72" s="349">
        <v>60.86</v>
      </c>
      <c r="H72" s="398">
        <v>5112.24</v>
      </c>
      <c r="I72" s="389">
        <v>2.9659678821644248E-3</v>
      </c>
    </row>
    <row r="73" spans="1:9" ht="38.25">
      <c r="A73" s="388" t="s">
        <v>34320</v>
      </c>
      <c r="B73" s="347" t="s">
        <v>4001</v>
      </c>
      <c r="C73" s="347">
        <v>170528</v>
      </c>
      <c r="D73" s="569" t="s">
        <v>34473</v>
      </c>
      <c r="E73" s="348" t="s">
        <v>74</v>
      </c>
      <c r="F73" s="634">
        <v>1</v>
      </c>
      <c r="G73" s="349">
        <v>4822.4799999999996</v>
      </c>
      <c r="H73" s="349">
        <v>4822.4799999999996</v>
      </c>
      <c r="I73" s="389">
        <v>2.7978578455589514E-3</v>
      </c>
    </row>
    <row r="74" spans="1:9" ht="51">
      <c r="A74" s="388" t="s">
        <v>26555</v>
      </c>
      <c r="B74" s="347" t="s">
        <v>4001</v>
      </c>
      <c r="C74" s="347">
        <v>130234</v>
      </c>
      <c r="D74" s="569" t="s">
        <v>34459</v>
      </c>
      <c r="E74" s="348" t="s">
        <v>73</v>
      </c>
      <c r="F74" s="634">
        <v>16.79</v>
      </c>
      <c r="G74" s="349">
        <v>272.3</v>
      </c>
      <c r="H74" s="349">
        <v>4571.92</v>
      </c>
      <c r="I74" s="389">
        <v>2.6524904698967925E-3</v>
      </c>
    </row>
    <row r="75" spans="1:9" ht="25.5">
      <c r="A75" s="388" t="s">
        <v>9712</v>
      </c>
      <c r="B75" s="347" t="s">
        <v>4001</v>
      </c>
      <c r="C75" s="347">
        <v>20344</v>
      </c>
      <c r="D75" s="569" t="s">
        <v>9692</v>
      </c>
      <c r="E75" s="348" t="s">
        <v>74</v>
      </c>
      <c r="F75" s="634">
        <v>2</v>
      </c>
      <c r="G75" s="349">
        <v>2283.2399999999998</v>
      </c>
      <c r="H75" s="349">
        <v>4566.4799999999996</v>
      </c>
      <c r="I75" s="389">
        <v>2.6493343455209852E-3</v>
      </c>
    </row>
    <row r="76" spans="1:9" ht="63.75">
      <c r="A76" s="388" t="s">
        <v>17472</v>
      </c>
      <c r="B76" s="347" t="s">
        <v>4001</v>
      </c>
      <c r="C76" s="347">
        <v>61303</v>
      </c>
      <c r="D76" s="569" t="s">
        <v>34436</v>
      </c>
      <c r="E76" s="348" t="s">
        <v>74</v>
      </c>
      <c r="F76" s="634">
        <v>3</v>
      </c>
      <c r="G76" s="349">
        <v>1444.06</v>
      </c>
      <c r="H76" s="349">
        <v>4332.18</v>
      </c>
      <c r="I76" s="389">
        <v>2.5134005327909249E-3</v>
      </c>
    </row>
    <row r="77" spans="1:9" ht="38.25">
      <c r="A77" s="388" t="s">
        <v>34367</v>
      </c>
      <c r="B77" s="347" t="s">
        <v>4001</v>
      </c>
      <c r="C77" s="347">
        <v>160663</v>
      </c>
      <c r="D77" s="569" t="s">
        <v>34507</v>
      </c>
      <c r="E77" s="348" t="s">
        <v>74</v>
      </c>
      <c r="F77" s="634">
        <v>5</v>
      </c>
      <c r="G77" s="349">
        <v>785.1</v>
      </c>
      <c r="H77" s="349">
        <v>3925.5</v>
      </c>
      <c r="I77" s="389">
        <v>2.2774570289024868E-3</v>
      </c>
    </row>
    <row r="78" spans="1:9" ht="51">
      <c r="A78" s="388" t="s">
        <v>11162</v>
      </c>
      <c r="B78" s="347" t="s">
        <v>4001</v>
      </c>
      <c r="C78" s="347">
        <v>20354</v>
      </c>
      <c r="D78" s="569" t="s">
        <v>34422</v>
      </c>
      <c r="E78" s="348" t="s">
        <v>1022</v>
      </c>
      <c r="F78" s="634">
        <v>4</v>
      </c>
      <c r="G78" s="349">
        <v>902.54</v>
      </c>
      <c r="H78" s="349">
        <v>3610.16</v>
      </c>
      <c r="I78" s="389">
        <v>2.0945062456916574E-3</v>
      </c>
    </row>
    <row r="79" spans="1:9" ht="25.5">
      <c r="A79" s="388" t="s">
        <v>34338</v>
      </c>
      <c r="B79" s="347" t="s">
        <v>4001</v>
      </c>
      <c r="C79" s="347">
        <v>151130</v>
      </c>
      <c r="D79" s="569" t="s">
        <v>34481</v>
      </c>
      <c r="E79" s="348" t="s">
        <v>75</v>
      </c>
      <c r="F79" s="634">
        <v>60</v>
      </c>
      <c r="G79" s="349">
        <v>58.68</v>
      </c>
      <c r="H79" s="349">
        <v>3520.8</v>
      </c>
      <c r="I79" s="389">
        <v>2.0426622614596554E-3</v>
      </c>
    </row>
    <row r="80" spans="1:9">
      <c r="A80" s="388" t="s">
        <v>28</v>
      </c>
      <c r="B80" s="347" t="s">
        <v>4001</v>
      </c>
      <c r="C80" s="570">
        <v>10402</v>
      </c>
      <c r="D80" s="569" t="s">
        <v>34417</v>
      </c>
      <c r="E80" s="348" t="s">
        <v>73</v>
      </c>
      <c r="F80" s="634">
        <v>608.29999999999995</v>
      </c>
      <c r="G80" s="349">
        <v>5.62</v>
      </c>
      <c r="H80" s="349">
        <v>3418.65</v>
      </c>
      <c r="I80" s="389">
        <v>1.9833979039249744E-3</v>
      </c>
    </row>
    <row r="81" spans="1:9" ht="25.5">
      <c r="A81" s="388" t="s">
        <v>34339</v>
      </c>
      <c r="B81" s="347" t="s">
        <v>4001</v>
      </c>
      <c r="C81" s="347">
        <v>151133</v>
      </c>
      <c r="D81" s="569" t="s">
        <v>34482</v>
      </c>
      <c r="E81" s="348" t="s">
        <v>75</v>
      </c>
      <c r="F81" s="634">
        <v>260</v>
      </c>
      <c r="G81" s="349">
        <v>13.03</v>
      </c>
      <c r="H81" s="349">
        <v>3387.8</v>
      </c>
      <c r="I81" s="389">
        <v>1.9654996618305555E-3</v>
      </c>
    </row>
    <row r="82" spans="1:9" ht="25.5">
      <c r="A82" s="388" t="s">
        <v>12260</v>
      </c>
      <c r="B82" s="347" t="s">
        <v>4001</v>
      </c>
      <c r="C82" s="347">
        <v>120101</v>
      </c>
      <c r="D82" s="569" t="s">
        <v>34452</v>
      </c>
      <c r="E82" s="348" t="s">
        <v>73</v>
      </c>
      <c r="F82" s="634">
        <v>353.28</v>
      </c>
      <c r="G82" s="349">
        <v>9.4600000000000009</v>
      </c>
      <c r="H82" s="349">
        <v>3342.03</v>
      </c>
      <c r="I82" s="389">
        <v>1.9389452844995488E-3</v>
      </c>
    </row>
    <row r="83" spans="1:9" ht="38.25">
      <c r="A83" s="388" t="s">
        <v>34321</v>
      </c>
      <c r="B83" s="347" t="s">
        <v>4001</v>
      </c>
      <c r="C83" s="347">
        <v>170115</v>
      </c>
      <c r="D83" s="569" t="s">
        <v>34474</v>
      </c>
      <c r="E83" s="348" t="s">
        <v>74</v>
      </c>
      <c r="F83" s="634">
        <v>7</v>
      </c>
      <c r="G83" s="349">
        <v>465.86</v>
      </c>
      <c r="H83" s="349">
        <v>3261.02</v>
      </c>
      <c r="I83" s="389">
        <v>1.8919457191164406E-3</v>
      </c>
    </row>
    <row r="84" spans="1:9" ht="38.25">
      <c r="A84" s="388" t="s">
        <v>34362</v>
      </c>
      <c r="B84" s="347" t="s">
        <v>4001</v>
      </c>
      <c r="C84" s="347">
        <v>160613</v>
      </c>
      <c r="D84" s="569" t="s">
        <v>34502</v>
      </c>
      <c r="E84" s="348" t="s">
        <v>74</v>
      </c>
      <c r="F84" s="634">
        <v>10</v>
      </c>
      <c r="G84" s="349">
        <v>325.27999999999997</v>
      </c>
      <c r="H84" s="349">
        <v>3252.8</v>
      </c>
      <c r="I84" s="389">
        <v>1.8871767223574091E-3</v>
      </c>
    </row>
    <row r="85" spans="1:9" ht="38.25">
      <c r="A85" s="388" t="s">
        <v>34342</v>
      </c>
      <c r="B85" s="347" t="s">
        <v>4001</v>
      </c>
      <c r="C85" s="347">
        <v>151329</v>
      </c>
      <c r="D85" s="569" t="s">
        <v>34485</v>
      </c>
      <c r="E85" s="348" t="s">
        <v>74</v>
      </c>
      <c r="F85" s="634">
        <v>24</v>
      </c>
      <c r="G85" s="349">
        <v>127.53</v>
      </c>
      <c r="H85" s="349">
        <v>3060.72</v>
      </c>
      <c r="I85" s="389">
        <v>1.7757376837351723E-3</v>
      </c>
    </row>
    <row r="86" spans="1:9" ht="38.25">
      <c r="A86" s="388" t="s">
        <v>26548</v>
      </c>
      <c r="B86" s="347" t="s">
        <v>4001</v>
      </c>
      <c r="C86" s="347">
        <v>120301</v>
      </c>
      <c r="D86" s="569" t="s">
        <v>34455</v>
      </c>
      <c r="E86" s="348" t="s">
        <v>73</v>
      </c>
      <c r="F86" s="634">
        <v>66.64</v>
      </c>
      <c r="G86" s="349">
        <v>45.4</v>
      </c>
      <c r="H86" s="349">
        <v>3025.46</v>
      </c>
      <c r="I86" s="389">
        <v>1.7552808922846309E-3</v>
      </c>
    </row>
    <row r="87" spans="1:9" ht="25.5">
      <c r="A87" s="388" t="s">
        <v>37</v>
      </c>
      <c r="B87" s="347" t="s">
        <v>4001</v>
      </c>
      <c r="C87" s="347">
        <v>20305</v>
      </c>
      <c r="D87" s="569" t="s">
        <v>34420</v>
      </c>
      <c r="E87" s="348" t="s">
        <v>73</v>
      </c>
      <c r="F87" s="634">
        <v>6.4</v>
      </c>
      <c r="G87" s="349">
        <v>448.19</v>
      </c>
      <c r="H87" s="349">
        <v>2868.42</v>
      </c>
      <c r="I87" s="389">
        <v>1.6641710077300908E-3</v>
      </c>
    </row>
    <row r="88" spans="1:9">
      <c r="A88" s="388" t="s">
        <v>34365</v>
      </c>
      <c r="B88" s="347" t="s">
        <v>4001</v>
      </c>
      <c r="C88" s="347">
        <v>160634</v>
      </c>
      <c r="D88" s="569" t="s">
        <v>34505</v>
      </c>
      <c r="E88" s="348" t="s">
        <v>74</v>
      </c>
      <c r="F88" s="634">
        <v>5</v>
      </c>
      <c r="G88" s="349">
        <v>549.04</v>
      </c>
      <c r="H88" s="349">
        <v>2745.2</v>
      </c>
      <c r="I88" s="389">
        <v>1.592682469938379E-3</v>
      </c>
    </row>
    <row r="89" spans="1:9" ht="25.5">
      <c r="A89" s="388" t="s">
        <v>34314</v>
      </c>
      <c r="B89" s="347" t="s">
        <v>4001</v>
      </c>
      <c r="C89" s="347">
        <v>140707</v>
      </c>
      <c r="D89" s="569" t="s">
        <v>34467</v>
      </c>
      <c r="E89" s="348" t="s">
        <v>34464</v>
      </c>
      <c r="F89" s="634">
        <v>10</v>
      </c>
      <c r="G89" s="349">
        <v>234.85</v>
      </c>
      <c r="H89" s="349">
        <v>2348.5</v>
      </c>
      <c r="I89" s="389">
        <v>1.3625290618717336E-3</v>
      </c>
    </row>
    <row r="90" spans="1:9">
      <c r="A90" s="388" t="s">
        <v>12256</v>
      </c>
      <c r="B90" s="347" t="s">
        <v>4001</v>
      </c>
      <c r="C90" s="347">
        <v>90312</v>
      </c>
      <c r="D90" s="569" t="s">
        <v>34448</v>
      </c>
      <c r="E90" s="348" t="s">
        <v>75</v>
      </c>
      <c r="F90" s="634">
        <v>7.3</v>
      </c>
      <c r="G90" s="349">
        <v>316.8</v>
      </c>
      <c r="H90" s="349">
        <v>2312.64</v>
      </c>
      <c r="I90" s="389">
        <v>1.3417241684679779E-3</v>
      </c>
    </row>
    <row r="91" spans="1:9" ht="51">
      <c r="A91" s="388" t="s">
        <v>34322</v>
      </c>
      <c r="B91" s="347" t="s">
        <v>4001</v>
      </c>
      <c r="C91" s="347">
        <v>170116</v>
      </c>
      <c r="D91" s="569" t="s">
        <v>34475</v>
      </c>
      <c r="E91" s="348" t="s">
        <v>74</v>
      </c>
      <c r="F91" s="634">
        <v>3</v>
      </c>
      <c r="G91" s="349">
        <v>728.16</v>
      </c>
      <c r="H91" s="349">
        <v>2184.48</v>
      </c>
      <c r="I91" s="389">
        <v>1.267369591261471E-3</v>
      </c>
    </row>
    <row r="92" spans="1:9" ht="38.25">
      <c r="A92" s="388" t="s">
        <v>26540</v>
      </c>
      <c r="B92" s="347" t="s">
        <v>4001</v>
      </c>
      <c r="C92" s="347">
        <v>71704</v>
      </c>
      <c r="D92" s="569" t="s">
        <v>34441</v>
      </c>
      <c r="E92" s="348" t="s">
        <v>73</v>
      </c>
      <c r="F92" s="634">
        <v>1.68</v>
      </c>
      <c r="G92" s="349">
        <v>1260.52</v>
      </c>
      <c r="H92" s="349">
        <v>2117.67</v>
      </c>
      <c r="I92" s="389">
        <v>1.2286084387710941E-3</v>
      </c>
    </row>
    <row r="93" spans="1:9" ht="51">
      <c r="A93" s="388" t="s">
        <v>26539</v>
      </c>
      <c r="B93" s="347" t="s">
        <v>4001</v>
      </c>
      <c r="C93" s="347">
        <v>71703</v>
      </c>
      <c r="D93" s="569" t="s">
        <v>34440</v>
      </c>
      <c r="E93" s="348" t="s">
        <v>73</v>
      </c>
      <c r="F93" s="634">
        <v>3.64</v>
      </c>
      <c r="G93" s="349">
        <v>553.45000000000005</v>
      </c>
      <c r="H93" s="349">
        <v>2014.56</v>
      </c>
      <c r="I93" s="389">
        <v>1.1687871181112709E-3</v>
      </c>
    </row>
    <row r="94" spans="1:9" ht="38.25">
      <c r="A94" s="388" t="s">
        <v>12257</v>
      </c>
      <c r="B94" s="347" t="s">
        <v>4001</v>
      </c>
      <c r="C94" s="347">
        <v>110210</v>
      </c>
      <c r="D94" s="569" t="s">
        <v>34451</v>
      </c>
      <c r="E94" s="348" t="s">
        <v>73</v>
      </c>
      <c r="F94" s="634">
        <v>16.79</v>
      </c>
      <c r="G94" s="349">
        <v>118.66</v>
      </c>
      <c r="H94" s="349">
        <v>1992.3</v>
      </c>
      <c r="I94" s="389">
        <v>1.155872535647032E-3</v>
      </c>
    </row>
    <row r="95" spans="1:9">
      <c r="A95" s="605"/>
      <c r="B95" s="601"/>
      <c r="C95" s="601"/>
      <c r="D95" s="606" t="s">
        <v>18084</v>
      </c>
      <c r="E95" s="607"/>
      <c r="F95" s="635"/>
      <c r="G95" s="608"/>
      <c r="H95" s="609">
        <v>1992.3</v>
      </c>
      <c r="I95" s="610">
        <v>1.155872535647032E-3</v>
      </c>
    </row>
    <row r="96" spans="1:9" ht="25.5">
      <c r="A96" s="388" t="s">
        <v>34324</v>
      </c>
      <c r="B96" s="347" t="s">
        <v>4001</v>
      </c>
      <c r="C96" s="347">
        <v>170304</v>
      </c>
      <c r="D96" s="569" t="s">
        <v>34477</v>
      </c>
      <c r="E96" s="348" t="s">
        <v>74</v>
      </c>
      <c r="F96" s="634">
        <v>7</v>
      </c>
      <c r="G96" s="349">
        <v>272.06</v>
      </c>
      <c r="H96" s="349">
        <v>1904.42</v>
      </c>
      <c r="I96" s="389">
        <v>1.1048872028996241E-3</v>
      </c>
    </row>
    <row r="97" spans="1:9" ht="63.75">
      <c r="A97" s="388" t="s">
        <v>34337</v>
      </c>
      <c r="B97" s="347" t="s">
        <v>4001</v>
      </c>
      <c r="C97" s="347">
        <v>151003</v>
      </c>
      <c r="D97" s="569" t="s">
        <v>34480</v>
      </c>
      <c r="E97" s="348" t="s">
        <v>74</v>
      </c>
      <c r="F97" s="634">
        <v>10</v>
      </c>
      <c r="G97" s="349">
        <v>178.58</v>
      </c>
      <c r="H97" s="349">
        <v>1785.8</v>
      </c>
      <c r="I97" s="389">
        <v>1.0360674467492195E-3</v>
      </c>
    </row>
    <row r="98" spans="1:9" ht="38.25">
      <c r="A98" s="388" t="s">
        <v>46</v>
      </c>
      <c r="B98" s="347" t="s">
        <v>4001</v>
      </c>
      <c r="C98" s="347">
        <v>60103</v>
      </c>
      <c r="D98" s="569" t="s">
        <v>34434</v>
      </c>
      <c r="E98" s="348" t="s">
        <v>74</v>
      </c>
      <c r="F98" s="634">
        <v>3</v>
      </c>
      <c r="G98" s="349">
        <v>539.94000000000005</v>
      </c>
      <c r="H98" s="349">
        <v>1619.82</v>
      </c>
      <c r="I98" s="389">
        <v>9.3977084309179119E-4</v>
      </c>
    </row>
    <row r="99" spans="1:9" ht="51">
      <c r="A99" s="388" t="s">
        <v>26558</v>
      </c>
      <c r="B99" s="347" t="s">
        <v>4001</v>
      </c>
      <c r="C99" s="347">
        <v>130321</v>
      </c>
      <c r="D99" s="569" t="s">
        <v>34461</v>
      </c>
      <c r="E99" s="348" t="s">
        <v>75</v>
      </c>
      <c r="F99" s="634">
        <v>23.8</v>
      </c>
      <c r="G99" s="349">
        <v>62.68</v>
      </c>
      <c r="H99" s="349">
        <v>1491.78</v>
      </c>
      <c r="I99" s="389">
        <v>8.6548588627592714E-4</v>
      </c>
    </row>
    <row r="100" spans="1:9" ht="51">
      <c r="A100" s="388" t="s">
        <v>34360</v>
      </c>
      <c r="B100" s="347" t="s">
        <v>4001</v>
      </c>
      <c r="C100" s="347">
        <v>160605</v>
      </c>
      <c r="D100" s="569" t="s">
        <v>34500</v>
      </c>
      <c r="E100" s="348" t="s">
        <v>74</v>
      </c>
      <c r="F100" s="634">
        <v>5</v>
      </c>
      <c r="G100" s="349">
        <v>297.32</v>
      </c>
      <c r="H100" s="349">
        <v>1486.6</v>
      </c>
      <c r="I100" s="389">
        <v>8.6248060607984635E-4</v>
      </c>
    </row>
    <row r="101" spans="1:9" ht="51">
      <c r="A101" s="388" t="s">
        <v>34359</v>
      </c>
      <c r="B101" s="347" t="s">
        <v>4001</v>
      </c>
      <c r="C101" s="347">
        <v>160604</v>
      </c>
      <c r="D101" s="569" t="s">
        <v>34499</v>
      </c>
      <c r="E101" s="348" t="s">
        <v>74</v>
      </c>
      <c r="F101" s="634">
        <v>5</v>
      </c>
      <c r="G101" s="349">
        <v>297.24</v>
      </c>
      <c r="H101" s="349">
        <v>1486.2</v>
      </c>
      <c r="I101" s="389">
        <v>8.622485381110371E-4</v>
      </c>
    </row>
    <row r="102" spans="1:9" ht="25.5">
      <c r="A102" s="388" t="s">
        <v>18136</v>
      </c>
      <c r="B102" s="347" t="s">
        <v>4001</v>
      </c>
      <c r="C102" s="347">
        <v>100203</v>
      </c>
      <c r="D102" s="569" t="s">
        <v>34449</v>
      </c>
      <c r="E102" s="348" t="s">
        <v>73</v>
      </c>
      <c r="F102" s="634">
        <v>22.5</v>
      </c>
      <c r="G102" s="349">
        <v>65.930000000000007</v>
      </c>
      <c r="H102" s="349">
        <v>1483.43</v>
      </c>
      <c r="I102" s="389">
        <v>8.6064146742703251E-4</v>
      </c>
    </row>
    <row r="103" spans="1:9">
      <c r="A103" s="388" t="s">
        <v>12259</v>
      </c>
      <c r="B103" s="347" t="s">
        <v>4001</v>
      </c>
      <c r="C103" s="347">
        <v>80103</v>
      </c>
      <c r="D103" s="569" t="s">
        <v>34444</v>
      </c>
      <c r="E103" s="348" t="s">
        <v>73</v>
      </c>
      <c r="F103" s="634">
        <v>3.64</v>
      </c>
      <c r="G103" s="349">
        <v>391.5</v>
      </c>
      <c r="H103" s="349">
        <v>1425.06</v>
      </c>
      <c r="I103" s="389">
        <v>8.2677694907853211E-4</v>
      </c>
    </row>
    <row r="104" spans="1:9" ht="38.25">
      <c r="A104" s="388" t="s">
        <v>34370</v>
      </c>
      <c r="B104" s="347" t="s">
        <v>4001</v>
      </c>
      <c r="C104" s="347">
        <v>160675</v>
      </c>
      <c r="D104" s="569" t="s">
        <v>34510</v>
      </c>
      <c r="E104" s="348" t="s">
        <v>74</v>
      </c>
      <c r="F104" s="634">
        <v>5</v>
      </c>
      <c r="G104" s="349">
        <v>258.89999999999998</v>
      </c>
      <c r="H104" s="349">
        <v>1294.5</v>
      </c>
      <c r="I104" s="389">
        <v>7.5102996405916936E-4</v>
      </c>
    </row>
    <row r="105" spans="1:9" ht="38.25">
      <c r="A105" s="388" t="s">
        <v>34371</v>
      </c>
      <c r="B105" s="347" t="s">
        <v>4001</v>
      </c>
      <c r="C105" s="347">
        <v>160675</v>
      </c>
      <c r="D105" s="569" t="s">
        <v>34510</v>
      </c>
      <c r="E105" s="348" t="s">
        <v>74</v>
      </c>
      <c r="F105" s="634">
        <v>5</v>
      </c>
      <c r="G105" s="349">
        <v>258.89999999999998</v>
      </c>
      <c r="H105" s="349">
        <v>1294.5</v>
      </c>
      <c r="I105" s="389">
        <v>7.5102996405916936E-4</v>
      </c>
    </row>
    <row r="106" spans="1:9" ht="38.25">
      <c r="A106" s="388" t="s">
        <v>34341</v>
      </c>
      <c r="B106" s="347" t="s">
        <v>4001</v>
      </c>
      <c r="C106" s="347">
        <v>151308</v>
      </c>
      <c r="D106" s="569" t="s">
        <v>34484</v>
      </c>
      <c r="E106" s="348" t="s">
        <v>74</v>
      </c>
      <c r="F106" s="634">
        <v>12</v>
      </c>
      <c r="G106" s="349">
        <v>106.81</v>
      </c>
      <c r="H106" s="349">
        <v>1281.72</v>
      </c>
      <c r="I106" s="389">
        <v>7.4361539245571147E-4</v>
      </c>
    </row>
    <row r="107" spans="1:9" ht="38.25">
      <c r="A107" s="388" t="s">
        <v>34317</v>
      </c>
      <c r="B107" s="347" t="s">
        <v>4001</v>
      </c>
      <c r="C107" s="347">
        <v>141109</v>
      </c>
      <c r="D107" s="569" t="s">
        <v>34470</v>
      </c>
      <c r="E107" s="348" t="s">
        <v>75</v>
      </c>
      <c r="F107" s="634">
        <v>4.8</v>
      </c>
      <c r="G107" s="349">
        <v>254.27</v>
      </c>
      <c r="H107" s="349">
        <v>1220.5</v>
      </c>
      <c r="I107" s="389">
        <v>7.0809738982944475E-4</v>
      </c>
    </row>
    <row r="108" spans="1:9">
      <c r="A108" s="388" t="s">
        <v>12255</v>
      </c>
      <c r="B108" s="347" t="s">
        <v>4001</v>
      </c>
      <c r="C108" s="347">
        <v>90302</v>
      </c>
      <c r="D108" s="569" t="s">
        <v>34447</v>
      </c>
      <c r="E108" s="348" t="s">
        <v>75</v>
      </c>
      <c r="F108" s="634">
        <v>23.8</v>
      </c>
      <c r="G108" s="349">
        <v>50.49</v>
      </c>
      <c r="H108" s="349">
        <v>1201.6600000000001</v>
      </c>
      <c r="I108" s="389">
        <v>6.971669884985257E-4</v>
      </c>
    </row>
    <row r="109" spans="1:9" ht="25.5">
      <c r="A109" s="388" t="s">
        <v>26529</v>
      </c>
      <c r="B109" s="347" t="s">
        <v>4001</v>
      </c>
      <c r="C109" s="347">
        <v>40333</v>
      </c>
      <c r="D109" s="569" t="s">
        <v>34429</v>
      </c>
      <c r="E109" s="348" t="s">
        <v>71</v>
      </c>
      <c r="F109" s="634">
        <v>72.52</v>
      </c>
      <c r="G109" s="349">
        <v>16.149999999999999</v>
      </c>
      <c r="H109" s="349">
        <v>1171.2</v>
      </c>
      <c r="I109" s="389">
        <v>6.7949501267369576E-4</v>
      </c>
    </row>
    <row r="110" spans="1:9" ht="25.5">
      <c r="A110" s="388" t="s">
        <v>26554</v>
      </c>
      <c r="B110" s="347" t="s">
        <v>4001</v>
      </c>
      <c r="C110" s="347">
        <v>130112</v>
      </c>
      <c r="D110" s="569" t="s">
        <v>34458</v>
      </c>
      <c r="E110" s="348" t="s">
        <v>73</v>
      </c>
      <c r="F110" s="634">
        <v>16.79</v>
      </c>
      <c r="G110" s="349">
        <v>69.569999999999993</v>
      </c>
      <c r="H110" s="349">
        <v>1168.08</v>
      </c>
      <c r="I110" s="389">
        <v>6.7768488251698301E-4</v>
      </c>
    </row>
    <row r="111" spans="1:9" ht="25.5">
      <c r="A111" s="388" t="s">
        <v>8967</v>
      </c>
      <c r="B111" s="347" t="s">
        <v>4001</v>
      </c>
      <c r="C111" s="347">
        <v>30201</v>
      </c>
      <c r="D111" s="569" t="s">
        <v>34424</v>
      </c>
      <c r="E111" s="348" t="s">
        <v>83</v>
      </c>
      <c r="F111" s="634">
        <v>14.82</v>
      </c>
      <c r="G111" s="349">
        <v>78.72</v>
      </c>
      <c r="H111" s="349">
        <v>1166.6300000000001</v>
      </c>
      <c r="I111" s="389">
        <v>6.7684363613004935E-4</v>
      </c>
    </row>
    <row r="112" spans="1:9" ht="38.25">
      <c r="A112" s="388" t="s">
        <v>9704</v>
      </c>
      <c r="B112" s="347" t="s">
        <v>4001</v>
      </c>
      <c r="C112" s="347">
        <v>61103</v>
      </c>
      <c r="D112" s="569" t="s">
        <v>34435</v>
      </c>
      <c r="E112" s="348" t="s">
        <v>74</v>
      </c>
      <c r="F112" s="634">
        <v>3</v>
      </c>
      <c r="G112" s="349">
        <v>387.86</v>
      </c>
      <c r="H112" s="349">
        <v>1163.58</v>
      </c>
      <c r="I112" s="389">
        <v>6.7507411786787812E-4</v>
      </c>
    </row>
    <row r="113" spans="1:9">
      <c r="A113" s="661" t="s">
        <v>34404</v>
      </c>
      <c r="B113" s="347" t="s">
        <v>4001</v>
      </c>
      <c r="C113" s="347">
        <v>200402</v>
      </c>
      <c r="D113" s="569" t="s">
        <v>34515</v>
      </c>
      <c r="E113" s="348" t="s">
        <v>73</v>
      </c>
      <c r="F113" s="634">
        <v>700</v>
      </c>
      <c r="G113" s="349">
        <v>1.18</v>
      </c>
      <c r="H113" s="398">
        <v>826</v>
      </c>
      <c r="I113" s="389">
        <v>4.792203555912506E-4</v>
      </c>
    </row>
    <row r="114" spans="1:9" ht="25.5">
      <c r="A114" s="388" t="s">
        <v>34369</v>
      </c>
      <c r="B114" s="347" t="s">
        <v>4001</v>
      </c>
      <c r="C114" s="347">
        <v>160674</v>
      </c>
      <c r="D114" s="569" t="s">
        <v>34509</v>
      </c>
      <c r="E114" s="348" t="s">
        <v>74</v>
      </c>
      <c r="F114" s="634">
        <v>5</v>
      </c>
      <c r="G114" s="349">
        <v>159.41</v>
      </c>
      <c r="H114" s="349">
        <v>797.05</v>
      </c>
      <c r="I114" s="389">
        <v>4.6242443634867585E-4</v>
      </c>
    </row>
    <row r="115" spans="1:9" ht="38.25">
      <c r="A115" s="388" t="s">
        <v>34366</v>
      </c>
      <c r="B115" s="347" t="s">
        <v>4001</v>
      </c>
      <c r="C115" s="347">
        <v>160657</v>
      </c>
      <c r="D115" s="569" t="s">
        <v>34506</v>
      </c>
      <c r="E115" s="348" t="s">
        <v>74</v>
      </c>
      <c r="F115" s="634">
        <v>4</v>
      </c>
      <c r="G115" s="349">
        <v>193.79</v>
      </c>
      <c r="H115" s="349">
        <v>775.16</v>
      </c>
      <c r="I115" s="389">
        <v>4.4972451675558568E-4</v>
      </c>
    </row>
    <row r="116" spans="1:9" ht="25.5">
      <c r="A116" s="388" t="s">
        <v>34313</v>
      </c>
      <c r="B116" s="347" t="s">
        <v>4001</v>
      </c>
      <c r="C116" s="347">
        <v>140706</v>
      </c>
      <c r="D116" s="569" t="s">
        <v>34466</v>
      </c>
      <c r="E116" s="348" t="s">
        <v>34464</v>
      </c>
      <c r="F116" s="634">
        <v>5</v>
      </c>
      <c r="G116" s="349">
        <v>134.38</v>
      </c>
      <c r="H116" s="349">
        <v>671.9</v>
      </c>
      <c r="I116" s="389">
        <v>3.8981617060745917E-4</v>
      </c>
    </row>
    <row r="117" spans="1:9">
      <c r="A117" s="388" t="s">
        <v>34312</v>
      </c>
      <c r="B117" s="347" t="s">
        <v>4001</v>
      </c>
      <c r="C117" s="347">
        <v>140705</v>
      </c>
      <c r="D117" s="569" t="s">
        <v>34465</v>
      </c>
      <c r="E117" s="348" t="s">
        <v>34464</v>
      </c>
      <c r="F117" s="634">
        <v>3</v>
      </c>
      <c r="G117" s="349">
        <v>183.94</v>
      </c>
      <c r="H117" s="349">
        <v>551.82000000000005</v>
      </c>
      <c r="I117" s="389">
        <v>3.2014936637090062E-4</v>
      </c>
    </row>
    <row r="118" spans="1:9" ht="25.5">
      <c r="A118" s="388" t="s">
        <v>34323</v>
      </c>
      <c r="B118" s="347" t="s">
        <v>4001</v>
      </c>
      <c r="C118" s="347">
        <v>170306</v>
      </c>
      <c r="D118" s="569" t="s">
        <v>34476</v>
      </c>
      <c r="E118" s="348" t="s">
        <v>74</v>
      </c>
      <c r="F118" s="634">
        <v>2</v>
      </c>
      <c r="G118" s="349">
        <v>238.08</v>
      </c>
      <c r="H118" s="349">
        <v>476.16</v>
      </c>
      <c r="I118" s="389">
        <v>2.7625371007061728E-4</v>
      </c>
    </row>
    <row r="119" spans="1:9" ht="38.25">
      <c r="A119" s="388" t="s">
        <v>34340</v>
      </c>
      <c r="B119" s="347" t="s">
        <v>4001</v>
      </c>
      <c r="C119" s="347">
        <v>151304</v>
      </c>
      <c r="D119" s="569" t="s">
        <v>34483</v>
      </c>
      <c r="E119" s="348" t="s">
        <v>74</v>
      </c>
      <c r="F119" s="634">
        <v>15</v>
      </c>
      <c r="G119" s="349">
        <v>30.14</v>
      </c>
      <c r="H119" s="349">
        <v>452.1</v>
      </c>
      <c r="I119" s="389">
        <v>2.6229482174673657E-4</v>
      </c>
    </row>
    <row r="120" spans="1:9" ht="25.5">
      <c r="A120" s="388" t="s">
        <v>34318</v>
      </c>
      <c r="B120" s="347" t="s">
        <v>4001</v>
      </c>
      <c r="C120" s="347">
        <v>141411</v>
      </c>
      <c r="D120" s="569" t="s">
        <v>34471</v>
      </c>
      <c r="E120" s="348" t="s">
        <v>75</v>
      </c>
      <c r="F120" s="634">
        <v>4.8</v>
      </c>
      <c r="G120" s="349">
        <v>48.5</v>
      </c>
      <c r="H120" s="349">
        <v>232.8</v>
      </c>
      <c r="I120" s="389">
        <v>1.3506355784702559E-4</v>
      </c>
    </row>
    <row r="121" spans="1:9" ht="25.5">
      <c r="A121" s="388" t="s">
        <v>26557</v>
      </c>
      <c r="B121" s="347" t="s">
        <v>4001</v>
      </c>
      <c r="C121" s="347">
        <v>130311</v>
      </c>
      <c r="D121" s="569" t="s">
        <v>34460</v>
      </c>
      <c r="E121" s="348" t="s">
        <v>75</v>
      </c>
      <c r="F121" s="634">
        <v>2.4</v>
      </c>
      <c r="G121" s="349">
        <v>30.05</v>
      </c>
      <c r="H121" s="349">
        <v>72.12</v>
      </c>
      <c r="I121" s="389">
        <v>4.1841854776320818E-5</v>
      </c>
    </row>
    <row r="122" spans="1:9" ht="38.25">
      <c r="A122" s="388" t="s">
        <v>3998</v>
      </c>
      <c r="B122" s="347" t="s">
        <v>4001</v>
      </c>
      <c r="C122" s="347">
        <v>50301</v>
      </c>
      <c r="D122" s="569" t="s">
        <v>34432</v>
      </c>
      <c r="E122" s="348" t="s">
        <v>75</v>
      </c>
      <c r="F122" s="634">
        <v>0.8</v>
      </c>
      <c r="G122" s="349">
        <v>13.33</v>
      </c>
      <c r="H122" s="349">
        <v>10.66</v>
      </c>
      <c r="I122" s="389">
        <v>6.1846113687684399E-6</v>
      </c>
    </row>
    <row r="123" spans="1:9">
      <c r="A123" s="678" t="s">
        <v>27</v>
      </c>
      <c r="B123" s="602"/>
      <c r="C123" s="603"/>
      <c r="D123" s="604" t="s">
        <v>1112</v>
      </c>
      <c r="E123" s="589"/>
      <c r="F123" s="633"/>
      <c r="G123" s="590"/>
      <c r="H123" s="591"/>
      <c r="I123" s="592">
        <v>0</v>
      </c>
    </row>
    <row r="124" spans="1:9" ht="51">
      <c r="A124" s="388" t="s">
        <v>12261</v>
      </c>
      <c r="B124" s="347" t="s">
        <v>4001</v>
      </c>
      <c r="C124" s="347">
        <v>120221</v>
      </c>
      <c r="D124" s="569" t="s">
        <v>34453</v>
      </c>
      <c r="E124" s="348" t="s">
        <v>73</v>
      </c>
      <c r="F124" s="634">
        <v>0</v>
      </c>
      <c r="G124" s="349">
        <v>290.19</v>
      </c>
      <c r="H124" s="349">
        <v>0</v>
      </c>
      <c r="I124" s="389">
        <v>0</v>
      </c>
    </row>
    <row r="125" spans="1:9" ht="27.75">
      <c r="A125" s="679"/>
      <c r="B125" s="681"/>
      <c r="C125" s="681"/>
      <c r="D125" s="681"/>
      <c r="E125" s="681"/>
      <c r="F125" s="681"/>
      <c r="G125" s="681"/>
      <c r="H125" s="681"/>
      <c r="I125" s="685"/>
    </row>
    <row r="126" spans="1:9" ht="18">
      <c r="A126" s="680"/>
      <c r="B126" s="682"/>
      <c r="C126" s="682"/>
      <c r="D126" s="682"/>
      <c r="E126" s="682"/>
      <c r="F126" s="682"/>
      <c r="G126" s="683" t="s">
        <v>26260</v>
      </c>
      <c r="H126" s="683"/>
      <c r="I126" s="686"/>
    </row>
    <row r="127" spans="1:9" ht="63.75">
      <c r="A127" s="680"/>
      <c r="B127" s="682"/>
      <c r="C127" s="682"/>
      <c r="D127" s="682"/>
      <c r="E127" s="682"/>
      <c r="F127" s="682"/>
      <c r="G127" s="673" t="s">
        <v>34258</v>
      </c>
      <c r="H127" s="673"/>
      <c r="I127" s="674"/>
    </row>
    <row r="128" spans="1:9" ht="18">
      <c r="A128" s="675" t="s">
        <v>2081</v>
      </c>
      <c r="B128" s="676"/>
      <c r="C128" s="676"/>
      <c r="D128" s="676"/>
      <c r="E128" s="676"/>
      <c r="F128" s="676"/>
      <c r="G128" s="676"/>
      <c r="H128" s="676"/>
      <c r="I128" s="677"/>
    </row>
    <row r="129" spans="1:9" ht="45">
      <c r="A129" s="580" t="s">
        <v>1</v>
      </c>
      <c r="B129" s="581" t="s">
        <v>24</v>
      </c>
      <c r="C129" s="581" t="s">
        <v>25</v>
      </c>
      <c r="D129" s="581" t="s">
        <v>20</v>
      </c>
      <c r="E129" s="582" t="s">
        <v>21</v>
      </c>
      <c r="F129" s="631" t="s">
        <v>22</v>
      </c>
      <c r="G129" s="583" t="s">
        <v>2602</v>
      </c>
      <c r="H129" s="583" t="s">
        <v>23</v>
      </c>
      <c r="I129" s="584"/>
    </row>
    <row r="130" spans="1:9">
      <c r="A130" s="593" t="s">
        <v>6</v>
      </c>
      <c r="B130" s="594"/>
      <c r="C130" s="595"/>
      <c r="D130" s="596" t="s">
        <v>26</v>
      </c>
      <c r="E130" s="597"/>
      <c r="F130" s="632"/>
      <c r="G130" s="598"/>
      <c r="H130" s="599"/>
      <c r="I130" s="600"/>
    </row>
    <row r="131" spans="1:9">
      <c r="A131" s="678" t="s">
        <v>17467</v>
      </c>
      <c r="B131" s="602"/>
      <c r="C131" s="603"/>
      <c r="D131" s="604" t="s">
        <v>1117</v>
      </c>
      <c r="E131" s="589"/>
      <c r="F131" s="633"/>
      <c r="G131" s="590"/>
      <c r="H131" s="591"/>
      <c r="I131" s="592"/>
    </row>
    <row r="132" spans="1:9">
      <c r="A132" s="388"/>
      <c r="B132" s="347"/>
      <c r="C132" s="347"/>
      <c r="D132" s="390"/>
      <c r="E132" s="348"/>
      <c r="F132" s="634"/>
      <c r="G132" s="349"/>
      <c r="H132" s="391"/>
      <c r="I132" s="392"/>
    </row>
    <row r="133" spans="1:9">
      <c r="A133" s="593" t="s">
        <v>7</v>
      </c>
      <c r="B133" s="594"/>
      <c r="C133" s="595"/>
      <c r="D133" s="596" t="s">
        <v>26523</v>
      </c>
      <c r="E133" s="597"/>
      <c r="F133" s="632"/>
      <c r="G133" s="598"/>
      <c r="H133" s="599"/>
      <c r="I133" s="600"/>
    </row>
    <row r="134" spans="1:9">
      <c r="A134" s="585" t="s">
        <v>12263</v>
      </c>
      <c r="B134" s="586"/>
      <c r="C134" s="587"/>
      <c r="D134" s="588" t="s">
        <v>1121</v>
      </c>
      <c r="E134" s="589" t="s">
        <v>34419</v>
      </c>
      <c r="F134" s="633"/>
      <c r="G134" s="590"/>
      <c r="H134" s="591"/>
      <c r="I134" s="592"/>
    </row>
    <row r="135" spans="1:9">
      <c r="A135" s="388"/>
      <c r="B135" s="347"/>
      <c r="C135" s="347"/>
      <c r="D135" s="390"/>
      <c r="E135" s="348"/>
      <c r="F135" s="634"/>
      <c r="G135" s="349"/>
      <c r="H135" s="391"/>
      <c r="I135" s="392"/>
    </row>
    <row r="136" spans="1:9">
      <c r="A136" s="593" t="s">
        <v>8</v>
      </c>
      <c r="B136" s="594"/>
      <c r="C136" s="595"/>
      <c r="D136" s="596" t="s">
        <v>26524</v>
      </c>
      <c r="E136" s="597"/>
      <c r="F136" s="632"/>
      <c r="G136" s="598"/>
      <c r="H136" s="599"/>
      <c r="I136" s="600"/>
    </row>
    <row r="137" spans="1:9">
      <c r="A137" s="585" t="s">
        <v>39</v>
      </c>
      <c r="B137" s="586"/>
      <c r="C137" s="587"/>
      <c r="D137" s="588" t="s">
        <v>26525</v>
      </c>
      <c r="E137" s="589"/>
      <c r="F137" s="633"/>
      <c r="G137" s="590"/>
      <c r="H137" s="591"/>
      <c r="I137" s="592"/>
    </row>
    <row r="138" spans="1:9">
      <c r="A138" s="585" t="s">
        <v>8966</v>
      </c>
      <c r="B138" s="586"/>
      <c r="C138" s="587"/>
      <c r="D138" s="588" t="s">
        <v>26526</v>
      </c>
      <c r="E138" s="589"/>
      <c r="F138" s="633"/>
      <c r="G138" s="590"/>
      <c r="H138" s="591"/>
      <c r="I138" s="592"/>
    </row>
    <row r="139" spans="1:9">
      <c r="A139" s="585" t="s">
        <v>12262</v>
      </c>
      <c r="B139" s="586"/>
      <c r="C139" s="587"/>
      <c r="D139" s="588" t="s">
        <v>1161</v>
      </c>
      <c r="E139" s="589"/>
      <c r="F139" s="633"/>
      <c r="G139" s="590"/>
      <c r="H139" s="591"/>
      <c r="I139" s="592"/>
    </row>
    <row r="140" spans="1:9">
      <c r="A140" s="388"/>
      <c r="B140" s="347"/>
      <c r="C140" s="347"/>
      <c r="D140" s="390"/>
      <c r="E140" s="348"/>
      <c r="F140" s="634"/>
      <c r="G140" s="349"/>
      <c r="H140" s="391"/>
      <c r="I140" s="392"/>
    </row>
    <row r="141" spans="1:9">
      <c r="A141" s="593" t="s">
        <v>9</v>
      </c>
      <c r="B141" s="594"/>
      <c r="C141" s="595"/>
      <c r="D141" s="596" t="s">
        <v>1165</v>
      </c>
      <c r="E141" s="597"/>
      <c r="F141" s="632"/>
      <c r="G141" s="598"/>
      <c r="H141" s="599"/>
      <c r="I141" s="600"/>
    </row>
    <row r="142" spans="1:9">
      <c r="A142" s="585" t="s">
        <v>41</v>
      </c>
      <c r="B142" s="586"/>
      <c r="C142" s="587"/>
      <c r="D142" s="588" t="s">
        <v>1166</v>
      </c>
      <c r="E142" s="589"/>
      <c r="F142" s="633"/>
      <c r="G142" s="590"/>
      <c r="H142" s="591"/>
      <c r="I142" s="592"/>
    </row>
    <row r="143" spans="1:9">
      <c r="A143" s="585" t="s">
        <v>11545</v>
      </c>
      <c r="B143" s="586"/>
      <c r="C143" s="587"/>
      <c r="D143" s="588" t="s">
        <v>26527</v>
      </c>
      <c r="E143" s="589"/>
      <c r="F143" s="633"/>
      <c r="G143" s="590"/>
      <c r="H143" s="591"/>
      <c r="I143" s="592"/>
    </row>
    <row r="144" spans="1:9">
      <c r="A144" s="388"/>
      <c r="B144" s="394"/>
      <c r="C144" s="394"/>
      <c r="D144" s="395"/>
      <c r="E144" s="394"/>
      <c r="F144" s="634"/>
      <c r="G144" s="349"/>
      <c r="H144" s="391"/>
      <c r="I144" s="392"/>
    </row>
    <row r="145" spans="1:9">
      <c r="A145" s="593" t="s">
        <v>10</v>
      </c>
      <c r="B145" s="594"/>
      <c r="C145" s="595"/>
      <c r="D145" s="596" t="s">
        <v>26530</v>
      </c>
      <c r="E145" s="597"/>
      <c r="F145" s="632"/>
      <c r="G145" s="598"/>
      <c r="H145" s="599"/>
      <c r="I145" s="600"/>
    </row>
    <row r="146" spans="1:9">
      <c r="A146" s="585" t="s">
        <v>12251</v>
      </c>
      <c r="B146" s="586"/>
      <c r="C146" s="587"/>
      <c r="D146" s="588" t="s">
        <v>26531</v>
      </c>
      <c r="E146" s="589"/>
      <c r="F146" s="633"/>
      <c r="G146" s="590"/>
      <c r="H146" s="591"/>
      <c r="I146" s="592"/>
    </row>
    <row r="147" spans="1:9" ht="25.5">
      <c r="A147" s="585" t="s">
        <v>12252</v>
      </c>
      <c r="B147" s="586"/>
      <c r="C147" s="587"/>
      <c r="D147" s="588" t="s">
        <v>1225</v>
      </c>
      <c r="E147" s="589"/>
      <c r="F147" s="633"/>
      <c r="G147" s="590"/>
      <c r="H147" s="591"/>
      <c r="I147" s="592"/>
    </row>
    <row r="148" spans="1:9">
      <c r="A148" s="388"/>
      <c r="B148" s="394"/>
      <c r="C148" s="394"/>
      <c r="D148" s="395"/>
      <c r="E148" s="394"/>
      <c r="F148" s="634"/>
      <c r="G148" s="349"/>
      <c r="H148" s="391"/>
      <c r="I148" s="392"/>
    </row>
    <row r="149" spans="1:9">
      <c r="A149" s="593" t="s">
        <v>11</v>
      </c>
      <c r="B149" s="594"/>
      <c r="C149" s="595"/>
      <c r="D149" s="596" t="s">
        <v>26532</v>
      </c>
      <c r="E149" s="597"/>
      <c r="F149" s="632"/>
      <c r="G149" s="598"/>
      <c r="H149" s="599"/>
      <c r="I149" s="600"/>
    </row>
    <row r="150" spans="1:9">
      <c r="A150" s="585" t="s">
        <v>11548</v>
      </c>
      <c r="B150" s="586"/>
      <c r="C150" s="587"/>
      <c r="D150" s="588" t="s">
        <v>26533</v>
      </c>
      <c r="E150" s="589"/>
      <c r="F150" s="633"/>
      <c r="G150" s="590"/>
      <c r="H150" s="591"/>
      <c r="I150" s="592"/>
    </row>
    <row r="151" spans="1:9">
      <c r="A151" s="585" t="s">
        <v>17470</v>
      </c>
      <c r="B151" s="586"/>
      <c r="C151" s="587"/>
      <c r="D151" s="588" t="s">
        <v>26534</v>
      </c>
      <c r="E151" s="589"/>
      <c r="F151" s="633"/>
      <c r="G151" s="590"/>
      <c r="H151" s="591"/>
      <c r="I151" s="592"/>
    </row>
    <row r="152" spans="1:9">
      <c r="A152" s="585" t="s">
        <v>17471</v>
      </c>
      <c r="B152" s="586"/>
      <c r="C152" s="587"/>
      <c r="D152" s="588" t="s">
        <v>26536</v>
      </c>
      <c r="E152" s="589" t="s">
        <v>34419</v>
      </c>
      <c r="F152" s="633"/>
      <c r="G152" s="590"/>
      <c r="H152" s="591"/>
      <c r="I152" s="592"/>
    </row>
    <row r="153" spans="1:9">
      <c r="A153" s="388"/>
      <c r="B153" s="347"/>
      <c r="C153" s="347"/>
      <c r="D153" s="390"/>
      <c r="E153" s="348"/>
      <c r="F153" s="634"/>
      <c r="G153" s="349"/>
      <c r="H153" s="391"/>
      <c r="I153" s="392"/>
    </row>
    <row r="154" spans="1:9">
      <c r="A154" s="593" t="s">
        <v>12</v>
      </c>
      <c r="B154" s="594"/>
      <c r="C154" s="595"/>
      <c r="D154" s="596" t="s">
        <v>61</v>
      </c>
      <c r="E154" s="597"/>
      <c r="F154" s="632"/>
      <c r="G154" s="598"/>
      <c r="H154" s="599"/>
      <c r="I154" s="600"/>
    </row>
    <row r="155" spans="1:9">
      <c r="A155" s="585" t="s">
        <v>9684</v>
      </c>
      <c r="B155" s="586"/>
      <c r="C155" s="587"/>
      <c r="D155" s="588" t="s">
        <v>26538</v>
      </c>
      <c r="E155" s="589"/>
      <c r="F155" s="633"/>
      <c r="G155" s="590"/>
      <c r="H155" s="591"/>
      <c r="I155" s="592"/>
    </row>
    <row r="156" spans="1:9">
      <c r="A156" s="585" t="s">
        <v>11549</v>
      </c>
      <c r="B156" s="586"/>
      <c r="C156" s="587"/>
      <c r="D156" s="588" t="s">
        <v>61</v>
      </c>
      <c r="E156" s="589"/>
      <c r="F156" s="633"/>
      <c r="G156" s="590"/>
      <c r="H156" s="591"/>
      <c r="I156" s="592"/>
    </row>
    <row r="157" spans="1:9">
      <c r="A157" s="585" t="s">
        <v>34285</v>
      </c>
      <c r="B157" s="586"/>
      <c r="C157" s="587"/>
      <c r="D157" s="588" t="s">
        <v>34286</v>
      </c>
      <c r="E157" s="589"/>
      <c r="F157" s="633"/>
      <c r="G157" s="590"/>
      <c r="H157" s="591"/>
      <c r="I157" s="592"/>
    </row>
    <row r="158" spans="1:9">
      <c r="A158" s="388"/>
      <c r="B158" s="394"/>
      <c r="C158" s="394"/>
      <c r="D158" s="395"/>
      <c r="E158" s="394"/>
      <c r="F158" s="634"/>
      <c r="G158" s="349"/>
      <c r="H158" s="391"/>
      <c r="I158" s="392"/>
    </row>
    <row r="159" spans="1:9">
      <c r="A159" s="593" t="s">
        <v>11551</v>
      </c>
      <c r="B159" s="594"/>
      <c r="C159" s="595"/>
      <c r="D159" s="596" t="s">
        <v>26542</v>
      </c>
      <c r="E159" s="597"/>
      <c r="F159" s="632"/>
      <c r="G159" s="598"/>
      <c r="H159" s="599"/>
      <c r="I159" s="600"/>
    </row>
    <row r="160" spans="1:9">
      <c r="A160" s="585" t="s">
        <v>11550</v>
      </c>
      <c r="B160" s="586"/>
      <c r="C160" s="587"/>
      <c r="D160" s="588" t="s">
        <v>1273</v>
      </c>
      <c r="E160" s="589"/>
      <c r="F160" s="633"/>
      <c r="G160" s="590"/>
      <c r="H160" s="591"/>
      <c r="I160" s="592"/>
    </row>
    <row r="161" spans="1:9">
      <c r="A161" s="396"/>
      <c r="B161" s="393"/>
      <c r="C161" s="393"/>
      <c r="D161" s="400"/>
      <c r="E161" s="397"/>
      <c r="F161" s="636"/>
      <c r="G161" s="398"/>
      <c r="H161" s="401"/>
      <c r="I161" s="399"/>
    </row>
    <row r="162" spans="1:9">
      <c r="A162" s="593" t="s">
        <v>11552</v>
      </c>
      <c r="B162" s="594"/>
      <c r="C162" s="595"/>
      <c r="D162" s="596" t="s">
        <v>48</v>
      </c>
      <c r="E162" s="597"/>
      <c r="F162" s="632"/>
      <c r="G162" s="598"/>
      <c r="H162" s="599"/>
      <c r="I162" s="600"/>
    </row>
    <row r="163" spans="1:9">
      <c r="A163" s="585" t="s">
        <v>11553</v>
      </c>
      <c r="B163" s="586"/>
      <c r="C163" s="587"/>
      <c r="D163" s="588" t="s">
        <v>1281</v>
      </c>
      <c r="E163" s="589"/>
      <c r="F163" s="633"/>
      <c r="G163" s="590"/>
      <c r="H163" s="591"/>
      <c r="I163" s="592"/>
    </row>
    <row r="164" spans="1:9">
      <c r="A164" s="585" t="s">
        <v>11555</v>
      </c>
      <c r="B164" s="586"/>
      <c r="C164" s="587"/>
      <c r="D164" s="588" t="s">
        <v>26543</v>
      </c>
      <c r="E164" s="589"/>
      <c r="F164" s="633"/>
      <c r="G164" s="590"/>
      <c r="H164" s="591"/>
      <c r="I164" s="592"/>
    </row>
    <row r="165" spans="1:9">
      <c r="A165" s="585" t="s">
        <v>12254</v>
      </c>
      <c r="B165" s="586"/>
      <c r="C165" s="587"/>
      <c r="D165" s="588" t="s">
        <v>50</v>
      </c>
      <c r="E165" s="589"/>
      <c r="F165" s="633"/>
      <c r="G165" s="590"/>
      <c r="H165" s="591"/>
      <c r="I165" s="592"/>
    </row>
    <row r="166" spans="1:9">
      <c r="A166" s="388"/>
      <c r="B166" s="394"/>
      <c r="C166" s="394"/>
      <c r="D166" s="395"/>
      <c r="E166" s="394"/>
      <c r="F166" s="634"/>
      <c r="G166" s="349"/>
      <c r="H166" s="391"/>
      <c r="I166" s="392"/>
    </row>
    <row r="167" spans="1:9">
      <c r="A167" s="593" t="s">
        <v>18133</v>
      </c>
      <c r="B167" s="594"/>
      <c r="C167" s="595"/>
      <c r="D167" s="596" t="s">
        <v>26544</v>
      </c>
      <c r="E167" s="597"/>
      <c r="F167" s="632"/>
      <c r="G167" s="598"/>
      <c r="H167" s="599"/>
      <c r="I167" s="600"/>
    </row>
    <row r="168" spans="1:9" ht="25.5">
      <c r="A168" s="585" t="s">
        <v>11557</v>
      </c>
      <c r="B168" s="586"/>
      <c r="C168" s="587"/>
      <c r="D168" s="588" t="s">
        <v>1307</v>
      </c>
      <c r="E168" s="589"/>
      <c r="F168" s="633"/>
      <c r="G168" s="590"/>
      <c r="H168" s="591"/>
      <c r="I168" s="592"/>
    </row>
    <row r="169" spans="1:9">
      <c r="A169" s="388"/>
      <c r="B169" s="394"/>
      <c r="C169" s="394"/>
      <c r="D169" s="395"/>
      <c r="E169" s="394"/>
      <c r="F169" s="634"/>
      <c r="G169" s="349"/>
      <c r="H169" s="391"/>
      <c r="I169" s="392"/>
    </row>
    <row r="170" spans="1:9">
      <c r="A170" s="593" t="s">
        <v>18134</v>
      </c>
      <c r="B170" s="594"/>
      <c r="C170" s="595"/>
      <c r="D170" s="596" t="s">
        <v>26545</v>
      </c>
      <c r="E170" s="597"/>
      <c r="F170" s="632"/>
      <c r="G170" s="598"/>
      <c r="H170" s="599"/>
      <c r="I170" s="600"/>
    </row>
    <row r="171" spans="1:9">
      <c r="A171" s="585" t="s">
        <v>11558</v>
      </c>
      <c r="B171" s="586"/>
      <c r="C171" s="587"/>
      <c r="D171" s="588" t="s">
        <v>1317</v>
      </c>
      <c r="E171" s="589"/>
      <c r="F171" s="633"/>
      <c r="G171" s="590"/>
      <c r="H171" s="591"/>
      <c r="I171" s="592"/>
    </row>
    <row r="172" spans="1:9">
      <c r="A172" s="388"/>
      <c r="B172" s="394"/>
      <c r="C172" s="394"/>
      <c r="D172" s="395"/>
      <c r="E172" s="394"/>
      <c r="F172" s="634"/>
      <c r="G172" s="349"/>
      <c r="H172" s="391"/>
      <c r="I172" s="392"/>
    </row>
    <row r="173" spans="1:9">
      <c r="A173" s="593" t="s">
        <v>18135</v>
      </c>
      <c r="B173" s="594"/>
      <c r="C173" s="595"/>
      <c r="D173" s="596" t="s">
        <v>1323</v>
      </c>
      <c r="E173" s="597"/>
      <c r="F173" s="632"/>
      <c r="G173" s="598"/>
      <c r="H173" s="599"/>
      <c r="I173" s="600"/>
    </row>
    <row r="174" spans="1:9">
      <c r="A174" s="585" t="s">
        <v>11559</v>
      </c>
      <c r="B174" s="586"/>
      <c r="C174" s="587"/>
      <c r="D174" s="588" t="s">
        <v>1315</v>
      </c>
      <c r="E174" s="589"/>
      <c r="F174" s="633"/>
      <c r="G174" s="590"/>
      <c r="H174" s="591"/>
      <c r="I174" s="592"/>
    </row>
    <row r="175" spans="1:9">
      <c r="A175" s="585" t="s">
        <v>11560</v>
      </c>
      <c r="B175" s="586"/>
      <c r="C175" s="587"/>
      <c r="D175" s="588" t="s">
        <v>52</v>
      </c>
      <c r="E175" s="589"/>
      <c r="F175" s="633"/>
      <c r="G175" s="590"/>
      <c r="H175" s="591"/>
      <c r="I175" s="592"/>
    </row>
    <row r="176" spans="1:9" ht="25.5">
      <c r="A176" s="585" t="s">
        <v>26547</v>
      </c>
      <c r="B176" s="586"/>
      <c r="C176" s="587"/>
      <c r="D176" s="588" t="s">
        <v>1319</v>
      </c>
      <c r="E176" s="589"/>
      <c r="F176" s="633"/>
      <c r="G176" s="590"/>
      <c r="H176" s="591"/>
      <c r="I176" s="592"/>
    </row>
    <row r="177" spans="1:9">
      <c r="A177" s="388"/>
      <c r="B177" s="394"/>
      <c r="C177" s="394"/>
      <c r="D177" s="395"/>
      <c r="E177" s="394"/>
      <c r="F177" s="634"/>
      <c r="G177" s="349"/>
      <c r="H177" s="391"/>
      <c r="I177" s="392"/>
    </row>
    <row r="178" spans="1:9">
      <c r="A178" s="593" t="s">
        <v>26550</v>
      </c>
      <c r="B178" s="594"/>
      <c r="C178" s="595"/>
      <c r="D178" s="596" t="s">
        <v>26552</v>
      </c>
      <c r="E178" s="597"/>
      <c r="F178" s="632"/>
      <c r="G178" s="598"/>
      <c r="H178" s="599"/>
      <c r="I178" s="600"/>
    </row>
    <row r="179" spans="1:9">
      <c r="A179" s="585" t="s">
        <v>18128</v>
      </c>
      <c r="B179" s="586"/>
      <c r="C179" s="587"/>
      <c r="D179" s="588" t="s">
        <v>26553</v>
      </c>
      <c r="E179" s="589"/>
      <c r="F179" s="633"/>
      <c r="G179" s="590"/>
      <c r="H179" s="591"/>
      <c r="I179" s="592"/>
    </row>
    <row r="180" spans="1:9">
      <c r="A180" s="585" t="s">
        <v>18129</v>
      </c>
      <c r="B180" s="586"/>
      <c r="C180" s="587"/>
      <c r="D180" s="588" t="s">
        <v>52</v>
      </c>
      <c r="E180" s="589"/>
      <c r="F180" s="633"/>
      <c r="G180" s="590"/>
      <c r="H180" s="591"/>
      <c r="I180" s="592"/>
    </row>
    <row r="181" spans="1:9">
      <c r="A181" s="585" t="s">
        <v>18130</v>
      </c>
      <c r="B181" s="586"/>
      <c r="C181" s="587"/>
      <c r="D181" s="588" t="s">
        <v>26556</v>
      </c>
      <c r="E181" s="589"/>
      <c r="F181" s="633"/>
      <c r="G181" s="590"/>
      <c r="H181" s="591"/>
      <c r="I181" s="592"/>
    </row>
    <row r="182" spans="1:9">
      <c r="A182" s="388"/>
      <c r="B182" s="394"/>
      <c r="C182" s="394"/>
      <c r="D182" s="395"/>
      <c r="E182" s="394"/>
      <c r="F182" s="634"/>
      <c r="G182" s="349"/>
      <c r="H182" s="391"/>
      <c r="I182" s="392"/>
    </row>
    <row r="183" spans="1:9">
      <c r="A183" s="593" t="s">
        <v>26559</v>
      </c>
      <c r="B183" s="594"/>
      <c r="C183" s="595"/>
      <c r="D183" s="596" t="s">
        <v>34278</v>
      </c>
      <c r="E183" s="597"/>
      <c r="F183" s="632"/>
      <c r="G183" s="598"/>
      <c r="H183" s="599"/>
      <c r="I183" s="600"/>
    </row>
    <row r="184" spans="1:9">
      <c r="A184" s="645"/>
      <c r="B184" s="613"/>
      <c r="C184" s="646"/>
      <c r="D184" s="647"/>
      <c r="E184" s="347"/>
      <c r="F184" s="648"/>
      <c r="G184" s="649"/>
      <c r="H184" s="650"/>
      <c r="I184" s="392"/>
    </row>
    <row r="185" spans="1:9">
      <c r="A185" s="593" t="s">
        <v>26561</v>
      </c>
      <c r="B185" s="594"/>
      <c r="C185" s="595"/>
      <c r="D185" s="596" t="s">
        <v>26563</v>
      </c>
      <c r="E185" s="597"/>
      <c r="F185" s="632"/>
      <c r="G185" s="598"/>
      <c r="H185" s="599"/>
      <c r="I185" s="600"/>
    </row>
    <row r="186" spans="1:9">
      <c r="A186" s="388"/>
      <c r="B186" s="347"/>
      <c r="C186" s="347"/>
      <c r="D186" s="613"/>
      <c r="E186" s="348"/>
      <c r="F186" s="634"/>
      <c r="G186" s="349"/>
      <c r="H186" s="391"/>
      <c r="I186" s="614"/>
    </row>
    <row r="187" spans="1:9">
      <c r="A187" s="593" t="s">
        <v>26564</v>
      </c>
      <c r="B187" s="594"/>
      <c r="C187" s="595"/>
      <c r="D187" s="596" t="s">
        <v>1642</v>
      </c>
      <c r="E187" s="597"/>
      <c r="F187" s="632"/>
      <c r="G187" s="598"/>
      <c r="H187" s="599"/>
      <c r="I187" s="600"/>
    </row>
    <row r="188" spans="1:9">
      <c r="A188" s="585" t="s">
        <v>11561</v>
      </c>
      <c r="B188" s="586"/>
      <c r="C188" s="587"/>
      <c r="D188" s="588" t="s">
        <v>34279</v>
      </c>
      <c r="E188" s="589"/>
      <c r="F188" s="633"/>
      <c r="G188" s="590"/>
      <c r="H188" s="591"/>
      <c r="I188" s="592"/>
    </row>
    <row r="189" spans="1:9">
      <c r="A189" s="388"/>
      <c r="B189" s="347"/>
      <c r="C189" s="347"/>
      <c r="D189" s="613"/>
      <c r="E189" s="348"/>
      <c r="F189" s="642"/>
      <c r="G189" s="349"/>
      <c r="H189" s="391"/>
      <c r="I189" s="614"/>
    </row>
    <row r="190" spans="1:9">
      <c r="A190" s="593" t="s">
        <v>34396</v>
      </c>
      <c r="B190" s="594"/>
      <c r="C190" s="595"/>
      <c r="D190" s="596" t="s">
        <v>53</v>
      </c>
      <c r="E190" s="597"/>
      <c r="F190" s="632"/>
      <c r="G190" s="598"/>
      <c r="H190" s="599"/>
      <c r="I190" s="600"/>
    </row>
    <row r="191" spans="1:9">
      <c r="A191" s="585" t="s">
        <v>34397</v>
      </c>
      <c r="B191" s="586"/>
      <c r="C191" s="587"/>
      <c r="D191" s="588" t="s">
        <v>1825</v>
      </c>
      <c r="E191" s="589"/>
      <c r="F191" s="633"/>
      <c r="G191" s="590"/>
      <c r="H191" s="591"/>
      <c r="I191" s="592"/>
    </row>
    <row r="192" spans="1:9">
      <c r="A192" s="585" t="s">
        <v>34400</v>
      </c>
      <c r="B192" s="586"/>
      <c r="C192" s="587"/>
      <c r="D192" s="588" t="s">
        <v>26566</v>
      </c>
      <c r="E192" s="589"/>
      <c r="F192" s="633"/>
      <c r="G192" s="590"/>
      <c r="H192" s="591"/>
      <c r="I192" s="592"/>
    </row>
    <row r="193" spans="1:9">
      <c r="A193" s="388"/>
      <c r="B193" s="347"/>
      <c r="C193" s="347"/>
      <c r="D193" s="613"/>
      <c r="E193" s="348"/>
      <c r="F193" s="642"/>
      <c r="G193" s="349"/>
      <c r="H193" s="391"/>
      <c r="I193" s="614"/>
    </row>
    <row r="194" spans="1:9">
      <c r="A194" s="593" t="s">
        <v>34402</v>
      </c>
      <c r="B194" s="594"/>
      <c r="C194" s="595"/>
      <c r="D194" s="596" t="s">
        <v>1835</v>
      </c>
      <c r="E194" s="597"/>
      <c r="F194" s="632"/>
      <c r="G194" s="598"/>
      <c r="H194" s="599"/>
      <c r="I194" s="600"/>
    </row>
    <row r="195" spans="1:9">
      <c r="A195" s="585" t="s">
        <v>34403</v>
      </c>
      <c r="B195" s="586"/>
      <c r="C195" s="587"/>
      <c r="D195" s="588" t="s">
        <v>1860</v>
      </c>
      <c r="E195" s="589"/>
      <c r="F195" s="633"/>
      <c r="G195" s="590"/>
      <c r="H195" s="591"/>
      <c r="I195" s="592"/>
    </row>
    <row r="196" spans="1:9">
      <c r="A196" s="585" t="s">
        <v>34405</v>
      </c>
      <c r="B196" s="586"/>
      <c r="C196" s="587"/>
      <c r="D196" s="588" t="s">
        <v>34393</v>
      </c>
      <c r="E196" s="589"/>
      <c r="F196" s="633"/>
      <c r="G196" s="590"/>
      <c r="H196" s="591"/>
      <c r="I196" s="592"/>
    </row>
    <row r="197" spans="1:9" ht="15" customHeight="1">
      <c r="A197" s="388"/>
      <c r="B197" s="347"/>
      <c r="C197" s="347"/>
      <c r="D197" s="613"/>
      <c r="E197" s="348"/>
      <c r="F197" s="642"/>
      <c r="G197" s="349"/>
      <c r="H197" s="391"/>
      <c r="I197" s="684"/>
    </row>
    <row r="198" spans="1:9">
      <c r="A198" s="403"/>
      <c r="B198" s="404"/>
      <c r="C198" s="404"/>
      <c r="D198" s="400"/>
      <c r="E198" s="404"/>
      <c r="F198" s="637"/>
      <c r="G198" s="405"/>
      <c r="H198" s="401"/>
      <c r="I198" s="402"/>
    </row>
    <row r="199" spans="1:9">
      <c r="A199" s="666"/>
      <c r="B199" s="667"/>
      <c r="C199" s="667"/>
      <c r="D199" s="667"/>
      <c r="E199" s="667"/>
      <c r="F199" s="667"/>
      <c r="G199" s="667"/>
      <c r="H199" s="667"/>
      <c r="I199" s="402"/>
    </row>
    <row r="200" spans="1:9">
      <c r="A200" s="666" t="s">
        <v>13224</v>
      </c>
      <c r="B200" s="667"/>
      <c r="C200" s="667"/>
      <c r="D200" s="667"/>
      <c r="E200" s="667"/>
      <c r="F200" s="667"/>
      <c r="G200" s="667"/>
      <c r="H200" s="667"/>
      <c r="I200" s="402"/>
    </row>
    <row r="201" spans="1:9" ht="15.75">
      <c r="A201" s="668"/>
      <c r="B201" s="669"/>
      <c r="C201" s="669"/>
      <c r="D201" s="669"/>
      <c r="E201" s="669"/>
      <c r="F201" s="669"/>
      <c r="G201" s="669"/>
      <c r="H201" s="669"/>
      <c r="I201" s="670"/>
    </row>
    <row r="202" spans="1:9" ht="15.75">
      <c r="A202" s="668"/>
      <c r="B202" s="669"/>
      <c r="C202" s="669"/>
      <c r="D202" s="669"/>
      <c r="E202" s="669"/>
      <c r="F202" s="669"/>
      <c r="G202" s="669"/>
      <c r="H202" s="669"/>
      <c r="I202" s="670"/>
    </row>
    <row r="203" spans="1:9" ht="16.5" thickBot="1">
      <c r="A203" s="671"/>
      <c r="B203" s="672"/>
      <c r="C203" s="672"/>
      <c r="D203" s="672"/>
      <c r="E203" s="672"/>
      <c r="F203" s="672"/>
      <c r="G203" s="672"/>
      <c r="H203" s="672"/>
      <c r="I203" s="406"/>
    </row>
    <row r="204" spans="1:9" ht="16.5" thickTop="1">
      <c r="A204" s="558"/>
      <c r="B204" s="558"/>
      <c r="C204" s="184"/>
      <c r="D204" s="562"/>
      <c r="E204" s="184"/>
      <c r="F204" s="638"/>
      <c r="G204" s="258"/>
      <c r="H204" s="258"/>
      <c r="I204" s="12"/>
    </row>
    <row r="205" spans="1:9">
      <c r="A205" s="182"/>
      <c r="B205" s="182"/>
      <c r="C205" s="182"/>
      <c r="D205" s="563"/>
      <c r="E205" s="182"/>
      <c r="F205" s="639"/>
      <c r="G205" s="259"/>
      <c r="H205" s="260"/>
      <c r="I205" s="12"/>
    </row>
    <row r="207" spans="1:9">
      <c r="H207" s="322"/>
    </row>
  </sheetData>
  <sortState ref="A1:I207">
    <sortCondition descending="1" ref="I1:I207"/>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5"/>
  <sheetViews>
    <sheetView view="pageBreakPreview" topLeftCell="A684" zoomScaleSheetLayoutView="100" workbookViewId="0">
      <selection activeCell="A698" sqref="A698"/>
    </sheetView>
  </sheetViews>
  <sheetFormatPr defaultRowHeight="15"/>
  <cols>
    <col min="1" max="1" width="12.5703125" bestFit="1" customWidth="1"/>
    <col min="2" max="2" width="64.5703125" style="13" customWidth="1"/>
    <col min="3" max="3" width="12" bestFit="1" customWidth="1"/>
    <col min="4" max="4" width="14.28515625" style="291" bestFit="1" customWidth="1"/>
    <col min="5" max="5" width="9.140625" style="291"/>
    <col min="6" max="6" width="10.140625" style="291" bestFit="1" customWidth="1"/>
    <col min="7" max="7" width="12.5703125" style="291" customWidth="1"/>
    <col min="8" max="8" width="10.5703125" style="291" bestFit="1" customWidth="1"/>
    <col min="9" max="9" width="16" style="291" bestFit="1" customWidth="1"/>
    <col min="11" max="11" width="10.5703125" style="15" bestFit="1" customWidth="1"/>
    <col min="12" max="12" width="9.5703125" bestFit="1" customWidth="1"/>
    <col min="14" max="14" width="10.5703125" bestFit="1" customWidth="1"/>
  </cols>
  <sheetData>
    <row r="1" spans="1:11" ht="45" customHeight="1">
      <c r="A1" s="758"/>
      <c r="B1" s="759"/>
      <c r="C1" s="759"/>
      <c r="D1" s="759"/>
      <c r="E1" s="759"/>
      <c r="F1" s="759"/>
      <c r="G1" s="759"/>
      <c r="H1" s="759"/>
      <c r="I1" s="760"/>
      <c r="K1"/>
    </row>
    <row r="2" spans="1:11" ht="15.75">
      <c r="A2" s="158"/>
      <c r="B2" s="770">
        <f>GLOBAL!A2</f>
        <v>0</v>
      </c>
      <c r="C2" s="770"/>
      <c r="D2" s="770"/>
      <c r="E2" s="770"/>
      <c r="F2" s="770"/>
      <c r="G2" s="770"/>
      <c r="H2" s="770"/>
      <c r="I2" s="267"/>
      <c r="K2"/>
    </row>
    <row r="3" spans="1:11">
      <c r="A3" s="761"/>
      <c r="B3" s="762"/>
      <c r="C3" s="762"/>
      <c r="D3" s="762"/>
      <c r="E3" s="762"/>
      <c r="F3" s="762"/>
      <c r="G3" s="762"/>
      <c r="H3" s="762"/>
      <c r="I3" s="763"/>
      <c r="K3"/>
    </row>
    <row r="4" spans="1:11">
      <c r="A4" s="77"/>
      <c r="B4" s="76"/>
      <c r="C4" s="76"/>
      <c r="D4" s="268"/>
      <c r="E4" s="268"/>
      <c r="F4" s="268"/>
      <c r="G4" s="269"/>
      <c r="H4" s="268"/>
      <c r="I4" s="270"/>
      <c r="K4"/>
    </row>
    <row r="5" spans="1:11" ht="15.75">
      <c r="A5" s="764" t="s">
        <v>62</v>
      </c>
      <c r="B5" s="765"/>
      <c r="C5" s="765"/>
      <c r="D5" s="765"/>
      <c r="E5" s="765"/>
      <c r="F5" s="765"/>
      <c r="G5" s="765"/>
      <c r="H5" s="765"/>
      <c r="I5" s="766"/>
      <c r="K5"/>
    </row>
    <row r="6" spans="1:11" ht="30">
      <c r="A6" s="123" t="s">
        <v>25</v>
      </c>
      <c r="B6" s="157" t="s">
        <v>63</v>
      </c>
      <c r="C6" s="123" t="s">
        <v>64</v>
      </c>
      <c r="D6" s="767" t="s">
        <v>2070</v>
      </c>
      <c r="E6" s="768"/>
      <c r="F6" s="768"/>
      <c r="G6" s="768"/>
      <c r="H6" s="769"/>
      <c r="I6" s="271" t="s">
        <v>65</v>
      </c>
    </row>
    <row r="7" spans="1:11">
      <c r="A7" s="177" t="s">
        <v>6</v>
      </c>
      <c r="B7" s="175" t="str">
        <f>VLOOKUP(A7,GLOBAL!A:H,4,FALSE)</f>
        <v>SERVIÇOS PRELIMINARES</v>
      </c>
      <c r="C7" s="176"/>
      <c r="D7" s="272"/>
      <c r="E7" s="272"/>
      <c r="F7" s="272"/>
      <c r="G7" s="272"/>
      <c r="H7" s="272"/>
      <c r="I7" s="273"/>
    </row>
    <row r="8" spans="1:11">
      <c r="A8" s="177" t="s">
        <v>27</v>
      </c>
      <c r="B8" s="175" t="str">
        <f>VLOOKUP(A8,GLOBAL!A:H,4,FALSE)</f>
        <v>LIMPEZA DO TERRENO</v>
      </c>
      <c r="C8" s="176"/>
      <c r="D8" s="272"/>
      <c r="E8" s="272"/>
      <c r="F8" s="272"/>
      <c r="G8" s="272"/>
      <c r="H8" s="272"/>
      <c r="I8" s="273"/>
    </row>
    <row r="9" spans="1:11">
      <c r="A9" s="123" t="s">
        <v>28</v>
      </c>
      <c r="B9" s="124" t="str">
        <f>VLOOKUP(A9,GLOBAL!A:H,4,FALSE)</f>
        <v>RASPAGEM E LIMPEZA DO TERRENO (MANUAL)</v>
      </c>
      <c r="C9" s="123" t="str">
        <f>VLOOKUP(A9,GLOBAL!A:H,5,FALSE)</f>
        <v>M2</v>
      </c>
      <c r="D9" s="274" t="s">
        <v>66</v>
      </c>
      <c r="E9" s="274" t="s">
        <v>70</v>
      </c>
      <c r="F9" s="274" t="s">
        <v>67</v>
      </c>
      <c r="G9" s="274" t="s">
        <v>68</v>
      </c>
      <c r="H9" s="274"/>
      <c r="I9" s="275">
        <f>ROUND(SUM(I10:I12),2)</f>
        <v>608.29999999999995</v>
      </c>
    </row>
    <row r="10" spans="1:11">
      <c r="A10" s="199"/>
      <c r="B10" s="192" t="s">
        <v>3995</v>
      </c>
      <c r="C10" s="193"/>
      <c r="D10" s="381"/>
      <c r="E10" s="381"/>
      <c r="F10" s="276"/>
      <c r="G10" s="276"/>
      <c r="H10" s="276"/>
      <c r="I10" s="277"/>
    </row>
    <row r="11" spans="1:11">
      <c r="A11" s="200"/>
      <c r="B11" s="194" t="s">
        <v>34219</v>
      </c>
      <c r="C11" s="380"/>
      <c r="D11" s="748">
        <f>(14.7*34)+(15.5*7)</f>
        <v>608.29999999999995</v>
      </c>
      <c r="E11" s="750"/>
      <c r="F11" s="286"/>
      <c r="G11" s="278"/>
      <c r="H11" s="278"/>
      <c r="I11" s="266">
        <f>D11</f>
        <v>608.29999999999995</v>
      </c>
    </row>
    <row r="12" spans="1:11">
      <c r="A12" s="201"/>
      <c r="B12" s="196"/>
      <c r="C12" s="197"/>
      <c r="D12" s="382"/>
      <c r="E12" s="382"/>
      <c r="F12" s="279"/>
      <c r="G12" s="280"/>
      <c r="H12" s="280"/>
      <c r="I12" s="281"/>
    </row>
    <row r="13" spans="1:11">
      <c r="A13" s="139"/>
      <c r="B13" s="174"/>
      <c r="C13" s="140"/>
      <c r="D13" s="282"/>
      <c r="E13" s="282"/>
      <c r="F13" s="282"/>
      <c r="G13" s="283"/>
      <c r="H13" s="283"/>
      <c r="I13" s="284"/>
    </row>
    <row r="14" spans="1:11">
      <c r="A14" s="177" t="s">
        <v>17467</v>
      </c>
      <c r="B14" s="175" t="str">
        <f>VLOOKUP(A14,GLOBAL!A:H,4,FALSE)</f>
        <v>LOCAÇÃO</v>
      </c>
      <c r="C14" s="176"/>
      <c r="D14" s="272"/>
      <c r="E14" s="272"/>
      <c r="F14" s="272"/>
      <c r="G14" s="272"/>
      <c r="H14" s="272"/>
      <c r="I14" s="273"/>
    </row>
    <row r="15" spans="1:11">
      <c r="A15" s="123" t="s">
        <v>17468</v>
      </c>
      <c r="B15" s="265" t="str">
        <f>VLOOKUP(A15,GLOBAL!A:H,4,FALSE)</f>
        <v>LOCAÇÃO DE OBRA COM GABARITO DE MADEIRA</v>
      </c>
      <c r="C15" s="123" t="str">
        <f>VLOOKUP(A15,GLOBAL!A:H,5,FALSE)</f>
        <v>M2</v>
      </c>
      <c r="D15" s="274" t="s">
        <v>66</v>
      </c>
      <c r="E15" s="274" t="s">
        <v>70</v>
      </c>
      <c r="F15" s="274" t="s">
        <v>67</v>
      </c>
      <c r="G15" s="274" t="s">
        <v>68</v>
      </c>
      <c r="H15" s="274"/>
      <c r="I15" s="275">
        <f>ROUND(SUM(I16:I18),2)</f>
        <v>608.29999999999995</v>
      </c>
    </row>
    <row r="16" spans="1:11">
      <c r="A16" s="199"/>
      <c r="B16" s="192" t="s">
        <v>3995</v>
      </c>
      <c r="C16" s="193"/>
      <c r="D16" s="276"/>
      <c r="E16" s="276"/>
      <c r="F16" s="276"/>
      <c r="G16" s="276"/>
      <c r="H16" s="276"/>
      <c r="I16" s="277"/>
    </row>
    <row r="17" spans="1:15">
      <c r="A17" s="200"/>
      <c r="B17" s="194" t="s">
        <v>34220</v>
      </c>
      <c r="C17" s="380"/>
      <c r="D17" s="749">
        <v>608.29999999999995</v>
      </c>
      <c r="E17" s="750"/>
      <c r="F17" s="378"/>
      <c r="G17" s="278">
        <v>1</v>
      </c>
      <c r="H17" s="278"/>
      <c r="I17" s="266">
        <f>D17*G17</f>
        <v>608.29999999999995</v>
      </c>
    </row>
    <row r="18" spans="1:15">
      <c r="A18" s="201"/>
      <c r="B18" s="198"/>
      <c r="C18" s="197"/>
      <c r="D18" s="279"/>
      <c r="E18" s="279"/>
      <c r="F18" s="279"/>
      <c r="G18" s="280"/>
      <c r="H18" s="280"/>
      <c r="I18" s="281"/>
    </row>
    <row r="19" spans="1:15">
      <c r="A19" s="139"/>
      <c r="B19" s="174"/>
      <c r="C19" s="140"/>
      <c r="D19" s="282"/>
      <c r="E19" s="282"/>
      <c r="F19" s="282"/>
      <c r="G19" s="283"/>
      <c r="H19" s="283"/>
      <c r="I19" s="284"/>
    </row>
    <row r="20" spans="1:15">
      <c r="A20" s="189" t="s">
        <v>7</v>
      </c>
      <c r="B20" s="175" t="str">
        <f>VLOOKUP(A20,GLOBAL!A:H,4,FALSE)</f>
        <v xml:space="preserve">INSTALAÇÃO DO CANTEIRO DE OBRAS </v>
      </c>
      <c r="C20" s="176"/>
      <c r="D20" s="272"/>
      <c r="E20" s="272"/>
      <c r="F20" s="272"/>
      <c r="G20" s="272"/>
      <c r="H20" s="272"/>
      <c r="I20" s="273"/>
    </row>
    <row r="21" spans="1:15">
      <c r="A21" s="177" t="s">
        <v>12263</v>
      </c>
      <c r="B21" s="175" t="str">
        <f>VLOOKUP(A21,GLOBAL!A:H,4,FALSE)</f>
        <v>TAPUMES, BARRACÕES E COBERTURAS</v>
      </c>
      <c r="C21" s="176"/>
      <c r="D21" s="272"/>
      <c r="E21" s="272"/>
      <c r="F21" s="272"/>
      <c r="G21" s="272"/>
      <c r="H21" s="272"/>
      <c r="I21" s="273"/>
    </row>
    <row r="22" spans="1:15">
      <c r="A22" s="123" t="str">
        <f>GLOBAL!A15</f>
        <v>02.01.01</v>
      </c>
      <c r="B22" s="263" t="str">
        <f>VLOOKUP(A22,GLOBAL!A:H,4,FALSE)</f>
        <v>PLACA DE OBRA NAS DIMENSÕES DE 2.0 X 4.0 M, PADRÃO DER</v>
      </c>
      <c r="C22" s="123" t="str">
        <f>VLOOKUP(A22,GLOBAL!A:H,5,FALSE)</f>
        <v>M2</v>
      </c>
      <c r="D22" s="274" t="s">
        <v>66</v>
      </c>
      <c r="E22" s="274" t="s">
        <v>70</v>
      </c>
      <c r="F22" s="274" t="s">
        <v>67</v>
      </c>
      <c r="G22" s="274" t="s">
        <v>68</v>
      </c>
      <c r="H22" s="274"/>
      <c r="I22" s="275">
        <f>ROUND(SUM(I23:I25),2)</f>
        <v>6.4</v>
      </c>
    </row>
    <row r="23" spans="1:15">
      <c r="A23" s="199"/>
      <c r="B23" s="192" t="s">
        <v>3995</v>
      </c>
      <c r="C23" s="193"/>
      <c r="D23" s="276"/>
      <c r="E23" s="276"/>
      <c r="F23" s="276"/>
      <c r="G23" s="276"/>
      <c r="H23" s="276"/>
      <c r="I23" s="277"/>
    </row>
    <row r="24" spans="1:15">
      <c r="A24" s="200"/>
      <c r="B24" s="194" t="s">
        <v>17469</v>
      </c>
      <c r="C24" s="195"/>
      <c r="D24" s="286">
        <f>8/2.5</f>
        <v>3.2</v>
      </c>
      <c r="E24" s="285">
        <f>5/2.5</f>
        <v>2</v>
      </c>
      <c r="F24" s="278"/>
      <c r="G24" s="278">
        <v>1</v>
      </c>
      <c r="H24" s="278"/>
      <c r="I24" s="266">
        <f>D24*E24</f>
        <v>6.4</v>
      </c>
    </row>
    <row r="25" spans="1:15">
      <c r="A25" s="201"/>
      <c r="B25" s="198"/>
      <c r="C25" s="197"/>
      <c r="D25" s="280"/>
      <c r="E25" s="280"/>
      <c r="F25" s="280"/>
      <c r="G25" s="280"/>
      <c r="H25" s="280"/>
      <c r="I25" s="281"/>
    </row>
    <row r="26" spans="1:15">
      <c r="A26" s="139"/>
      <c r="B26" s="174"/>
      <c r="C26" s="140"/>
      <c r="D26" s="282"/>
      <c r="E26" s="282"/>
      <c r="F26" s="282"/>
      <c r="G26" s="283"/>
      <c r="H26" s="283"/>
      <c r="I26" s="284"/>
    </row>
    <row r="27" spans="1:15" ht="75">
      <c r="A27" s="123" t="str">
        <f>GLOBAL!A16</f>
        <v>02.01.02</v>
      </c>
      <c r="B27" s="263" t="str">
        <f>VLOOKUP(A27,GLOBAL!A:H,4,FALSE)</f>
        <v>ALUGUEL MENSAL CONTAINER PARA ESCRITÓRIO, SEM BANHEIRO, DIM. 6.00X2.40M, INCL. PORTA, 2 JANELAS, ABERT P/ AR COND., 2 PT ILUMINAÇÃO, 2 TOMADAS ELÉT. E 1 TOMADA TELEF. ISOLAMENTO TÉRMICO (TETO E PAREDES), PISO EM COMP. NAVAL, CERT. NR18, INCL. LAUDO DESCONTAMINAÇÃO.</v>
      </c>
      <c r="C27" s="123" t="str">
        <f>VLOOKUP(A27,GLOBAL!A:H,5,FALSE)</f>
        <v>MÊS</v>
      </c>
      <c r="D27" s="274" t="s">
        <v>66</v>
      </c>
      <c r="E27" s="274" t="s">
        <v>70</v>
      </c>
      <c r="F27" s="274" t="s">
        <v>67</v>
      </c>
      <c r="G27" s="274" t="s">
        <v>68</v>
      </c>
      <c r="H27" s="274"/>
      <c r="I27" s="275">
        <f>ROUND(SUM(I28:I30),2)</f>
        <v>4</v>
      </c>
      <c r="O27" s="540"/>
    </row>
    <row r="28" spans="1:15">
      <c r="A28" s="199"/>
      <c r="B28" s="192" t="s">
        <v>3995</v>
      </c>
      <c r="C28" s="193"/>
      <c r="D28" s="276"/>
      <c r="E28" s="276"/>
      <c r="F28" s="276"/>
      <c r="G28" s="276"/>
      <c r="H28" s="276"/>
      <c r="I28" s="277"/>
    </row>
    <row r="29" spans="1:15">
      <c r="A29" s="200"/>
      <c r="B29" s="194" t="s">
        <v>34221</v>
      </c>
      <c r="C29" s="240"/>
      <c r="D29" s="748"/>
      <c r="E29" s="750"/>
      <c r="F29" s="286"/>
      <c r="G29" s="286">
        <v>4</v>
      </c>
      <c r="H29" s="286"/>
      <c r="I29" s="287">
        <f>G29</f>
        <v>4</v>
      </c>
    </row>
    <row r="30" spans="1:15">
      <c r="A30" s="201"/>
      <c r="B30" s="198"/>
      <c r="C30" s="197"/>
      <c r="D30" s="279"/>
      <c r="E30" s="279"/>
      <c r="F30" s="279"/>
      <c r="G30" s="280"/>
      <c r="H30" s="280"/>
      <c r="I30" s="281"/>
    </row>
    <row r="31" spans="1:15">
      <c r="A31" s="139"/>
      <c r="B31" s="174"/>
      <c r="C31" s="140"/>
      <c r="D31" s="282"/>
      <c r="E31" s="282"/>
      <c r="F31" s="282"/>
      <c r="G31" s="283"/>
      <c r="H31" s="283"/>
      <c r="I31" s="284"/>
    </row>
    <row r="32" spans="1:15" ht="30">
      <c r="A32" s="123" t="str">
        <f>GLOBAL!A17</f>
        <v>02.01.03</v>
      </c>
      <c r="B32" s="263" t="str">
        <f>VLOOKUP(A32,GLOBAL!A:H,4,FALSE)</f>
        <v>MOBILIZAÇÃO E DESMOBILIZAÇÃO DE CONTEINER LOCADO PARA BARRACÃO DE OBRA</v>
      </c>
      <c r="C32" s="123" t="str">
        <f>VLOOKUP(A32,GLOBAL!A:H,5,FALSE)</f>
        <v>UND</v>
      </c>
      <c r="D32" s="274" t="s">
        <v>66</v>
      </c>
      <c r="E32" s="274" t="s">
        <v>70</v>
      </c>
      <c r="F32" s="274" t="s">
        <v>67</v>
      </c>
      <c r="G32" s="274" t="s">
        <v>68</v>
      </c>
      <c r="H32" s="274"/>
      <c r="I32" s="275">
        <f>ROUND(SUM(I33:I35),2)</f>
        <v>2</v>
      </c>
    </row>
    <row r="33" spans="1:9">
      <c r="A33" s="199"/>
      <c r="B33" s="192" t="s">
        <v>3995</v>
      </c>
      <c r="C33" s="193"/>
      <c r="D33" s="276"/>
      <c r="E33" s="276"/>
      <c r="F33" s="276"/>
      <c r="G33" s="276"/>
      <c r="H33" s="276"/>
      <c r="I33" s="277"/>
    </row>
    <row r="34" spans="1:9">
      <c r="A34" s="200"/>
      <c r="B34" s="239" t="s">
        <v>26569</v>
      </c>
      <c r="C34" s="240"/>
      <c r="D34" s="748"/>
      <c r="E34" s="750"/>
      <c r="F34" s="286"/>
      <c r="G34" s="286">
        <v>2</v>
      </c>
      <c r="H34" s="286"/>
      <c r="I34" s="287">
        <f>G34</f>
        <v>2</v>
      </c>
    </row>
    <row r="35" spans="1:9">
      <c r="A35" s="201"/>
      <c r="B35" s="198"/>
      <c r="C35" s="197"/>
      <c r="D35" s="279"/>
      <c r="E35" s="279"/>
      <c r="F35" s="279"/>
      <c r="G35" s="280"/>
      <c r="H35" s="280"/>
      <c r="I35" s="281"/>
    </row>
    <row r="36" spans="1:9">
      <c r="A36" s="139"/>
      <c r="B36" s="174"/>
      <c r="C36" s="140"/>
      <c r="D36" s="282"/>
      <c r="E36" s="282"/>
      <c r="F36" s="282"/>
      <c r="G36" s="283"/>
      <c r="H36" s="283"/>
      <c r="I36" s="284"/>
    </row>
    <row r="37" spans="1:9" ht="60">
      <c r="A37" s="123" t="s">
        <v>11162</v>
      </c>
      <c r="B37" s="263" t="str">
        <f>VLOOKUP(A37,GLOBAL!A:H,4,FALSE)</f>
        <v>ALUGUEL MENSAL CONTAINER PARA VESTIÁRIO, INCL. PORTA, VENEZIANAS DE CIRCULAÇÃO, 1 PT ILUMINAÇÃO, ISOLAMENTO TÉRMICO (TETO), PISO EM COMP. NAVAL PINTADO, CERT. NR18, INCL. LAUDO DESCONTAMINAÇÃO.</v>
      </c>
      <c r="C37" s="123" t="str">
        <f>VLOOKUP(A37,GLOBAL!A:H,5,FALSE)</f>
        <v>MS</v>
      </c>
      <c r="D37" s="274" t="s">
        <v>66</v>
      </c>
      <c r="E37" s="274" t="s">
        <v>70</v>
      </c>
      <c r="F37" s="274" t="s">
        <v>67</v>
      </c>
      <c r="G37" s="274" t="s">
        <v>68</v>
      </c>
      <c r="H37" s="274"/>
      <c r="I37" s="275">
        <f>ROUND(SUM(I38:I40),2)</f>
        <v>4</v>
      </c>
    </row>
    <row r="38" spans="1:9">
      <c r="A38" s="199"/>
      <c r="B38" s="192" t="s">
        <v>3995</v>
      </c>
      <c r="C38" s="193"/>
      <c r="D38" s="276"/>
      <c r="E38" s="276"/>
      <c r="F38" s="276"/>
      <c r="G38" s="276"/>
      <c r="H38" s="276"/>
      <c r="I38" s="277"/>
    </row>
    <row r="39" spans="1:9">
      <c r="A39" s="200"/>
      <c r="B39" s="239" t="s">
        <v>34222</v>
      </c>
      <c r="C39" s="240"/>
      <c r="D39" s="286"/>
      <c r="E39" s="285"/>
      <c r="F39" s="286"/>
      <c r="G39" s="286">
        <v>4</v>
      </c>
      <c r="H39" s="286"/>
      <c r="I39" s="287">
        <f>G39</f>
        <v>4</v>
      </c>
    </row>
    <row r="40" spans="1:9">
      <c r="A40" s="201"/>
      <c r="B40" s="198"/>
      <c r="C40" s="197"/>
      <c r="D40" s="279"/>
      <c r="E40" s="279"/>
      <c r="F40" s="279"/>
      <c r="G40" s="280"/>
      <c r="H40" s="280"/>
      <c r="I40" s="281"/>
    </row>
    <row r="41" spans="1:9">
      <c r="A41" s="139"/>
      <c r="B41" s="174"/>
      <c r="C41" s="140"/>
      <c r="D41" s="282"/>
      <c r="E41" s="282"/>
      <c r="F41" s="282"/>
      <c r="G41" s="283"/>
      <c r="H41" s="283"/>
      <c r="I41" s="284"/>
    </row>
    <row r="42" spans="1:9">
      <c r="A42" s="189" t="s">
        <v>8</v>
      </c>
      <c r="B42" s="175" t="str">
        <f>VLOOKUP(A42,GLOBAL!A:H,4,FALSE)</f>
        <v xml:space="preserve">MOVIMENTO DE TERRA </v>
      </c>
      <c r="C42" s="176"/>
      <c r="D42" s="272"/>
      <c r="E42" s="272"/>
      <c r="F42" s="272"/>
      <c r="G42" s="272"/>
      <c r="H42" s="272"/>
      <c r="I42" s="273"/>
    </row>
    <row r="43" spans="1:9">
      <c r="A43" s="177" t="s">
        <v>39</v>
      </c>
      <c r="B43" s="175" t="str">
        <f>VLOOKUP(A43,GLOBAL!A:H,4,FALSE)</f>
        <v xml:space="preserve">ESCAVAÇÕES </v>
      </c>
      <c r="C43" s="176"/>
      <c r="D43" s="272"/>
      <c r="E43" s="272"/>
      <c r="F43" s="272"/>
      <c r="G43" s="272"/>
      <c r="H43" s="272"/>
      <c r="I43" s="273"/>
    </row>
    <row r="44" spans="1:9" ht="30">
      <c r="A44" s="123" t="str">
        <f>GLOBAL!A23</f>
        <v>03.01.01</v>
      </c>
      <c r="B44" s="263" t="str">
        <f>VLOOKUP(A44,GLOBAL!A:H,4,FALSE)</f>
        <v>ESCAVAÇÃO MANUAL EM MATERIAL DE 1A. CATEGORIA, ATÉ 1.50 M DE PROFUNDIDADE</v>
      </c>
      <c r="C44" s="123" t="str">
        <f>VLOOKUP(A44,GLOBAL!A:H,5,FALSE)</f>
        <v>M3</v>
      </c>
      <c r="D44" s="274" t="s">
        <v>66</v>
      </c>
      <c r="E44" s="274" t="s">
        <v>70</v>
      </c>
      <c r="F44" s="274" t="s">
        <v>67</v>
      </c>
      <c r="G44" s="274" t="s">
        <v>68</v>
      </c>
      <c r="H44" s="274"/>
      <c r="I44" s="275">
        <f>ROUND(SUM(I45:I51),2)</f>
        <v>148.16</v>
      </c>
    </row>
    <row r="45" spans="1:9">
      <c r="A45" s="199"/>
      <c r="B45" s="192" t="s">
        <v>3995</v>
      </c>
      <c r="C45" s="193"/>
      <c r="D45" s="276"/>
      <c r="E45" s="276"/>
      <c r="F45" s="276"/>
      <c r="G45" s="276"/>
      <c r="H45" s="276"/>
      <c r="I45" s="277"/>
    </row>
    <row r="46" spans="1:9">
      <c r="A46" s="200"/>
      <c r="B46" s="239" t="s">
        <v>34223</v>
      </c>
      <c r="C46" s="240"/>
      <c r="D46" s="286">
        <v>7</v>
      </c>
      <c r="E46" s="285">
        <v>2.2999999999999998</v>
      </c>
      <c r="F46" s="286">
        <v>0.8</v>
      </c>
      <c r="G46" s="286">
        <v>1</v>
      </c>
      <c r="H46" s="286"/>
      <c r="I46" s="287">
        <f>D46*E46*F46*G46</f>
        <v>12.879999999999999</v>
      </c>
    </row>
    <row r="47" spans="1:9">
      <c r="A47" s="200"/>
      <c r="B47" s="239" t="s">
        <v>34224</v>
      </c>
      <c r="C47" s="240"/>
      <c r="D47" s="286">
        <v>12.1</v>
      </c>
      <c r="E47" s="285">
        <v>4.9000000000000004</v>
      </c>
      <c r="F47" s="286">
        <v>0.8</v>
      </c>
      <c r="G47" s="286">
        <v>1</v>
      </c>
      <c r="H47" s="286"/>
      <c r="I47" s="287">
        <f>D47*E47*F47*G47</f>
        <v>47.432000000000002</v>
      </c>
    </row>
    <row r="48" spans="1:9">
      <c r="A48" s="200"/>
      <c r="B48" s="239" t="s">
        <v>34225</v>
      </c>
      <c r="C48" s="240"/>
      <c r="D48" s="286">
        <v>3.9</v>
      </c>
      <c r="E48" s="285">
        <v>7.6</v>
      </c>
      <c r="F48" s="286">
        <v>0.8</v>
      </c>
      <c r="G48" s="286">
        <v>1</v>
      </c>
      <c r="H48" s="286"/>
      <c r="I48" s="287">
        <f>D48*E48*F48*G48</f>
        <v>23.712</v>
      </c>
    </row>
    <row r="49" spans="1:9">
      <c r="A49" s="200"/>
      <c r="B49" s="239" t="s">
        <v>34226</v>
      </c>
      <c r="C49" s="240"/>
      <c r="D49" s="286">
        <v>9.25</v>
      </c>
      <c r="E49" s="285">
        <v>4.9000000000000004</v>
      </c>
      <c r="F49" s="286">
        <v>0.8</v>
      </c>
      <c r="G49" s="286">
        <v>1</v>
      </c>
      <c r="H49" s="286"/>
      <c r="I49" s="287">
        <f>D49*E49*F49*G49</f>
        <v>36.260000000000005</v>
      </c>
    </row>
    <row r="50" spans="1:9">
      <c r="A50" s="200"/>
      <c r="B50" s="239" t="s">
        <v>34227</v>
      </c>
      <c r="C50" s="240"/>
      <c r="D50" s="286">
        <v>15.15</v>
      </c>
      <c r="E50" s="285">
        <v>2.2999999999999998</v>
      </c>
      <c r="F50" s="286">
        <v>0.8</v>
      </c>
      <c r="G50" s="286">
        <v>1</v>
      </c>
      <c r="H50" s="286"/>
      <c r="I50" s="287">
        <f>D50*E50*F50*G50</f>
        <v>27.876000000000001</v>
      </c>
    </row>
    <row r="51" spans="1:9">
      <c r="A51" s="201"/>
      <c r="B51" s="198"/>
      <c r="C51" s="197"/>
      <c r="D51" s="279"/>
      <c r="E51" s="279"/>
      <c r="F51" s="279"/>
      <c r="G51" s="280"/>
      <c r="H51" s="280"/>
      <c r="I51" s="281"/>
    </row>
    <row r="52" spans="1:9">
      <c r="A52" s="139"/>
      <c r="B52" s="174"/>
      <c r="C52" s="140"/>
      <c r="D52" s="282"/>
      <c r="E52" s="282"/>
      <c r="F52" s="282"/>
      <c r="G52" s="283"/>
      <c r="H52" s="283"/>
      <c r="I52" s="284"/>
    </row>
    <row r="53" spans="1:9">
      <c r="A53" s="177" t="s">
        <v>8966</v>
      </c>
      <c r="B53" s="175" t="str">
        <f>VLOOKUP(A53,GLOBAL!A:H,4,FALSE)</f>
        <v xml:space="preserve">REATERRO E COMPACTAÇÃO </v>
      </c>
      <c r="C53" s="176"/>
      <c r="D53" s="272"/>
      <c r="E53" s="272"/>
      <c r="F53" s="272"/>
      <c r="G53" s="272"/>
      <c r="H53" s="272"/>
      <c r="I53" s="273"/>
    </row>
    <row r="54" spans="1:9" ht="30">
      <c r="A54" s="123" t="str">
        <f>GLOBAL!A25</f>
        <v>03.02.01</v>
      </c>
      <c r="B54" s="265" t="str">
        <f>VLOOKUP(A54,GLOBAL!A:H,4,FALSE)</f>
        <v>REATERRO APILOADO DE CAVAS DE FUNDAÇÃO, EM CAMADAS DE 20 CM</v>
      </c>
      <c r="C54" s="123" t="str">
        <f>VLOOKUP(A54,GLOBAL!A:H,5,FALSE)</f>
        <v>M3</v>
      </c>
      <c r="D54" s="274" t="s">
        <v>66</v>
      </c>
      <c r="E54" s="274" t="s">
        <v>70</v>
      </c>
      <c r="F54" s="274" t="s">
        <v>67</v>
      </c>
      <c r="G54" s="274" t="s">
        <v>68</v>
      </c>
      <c r="H54" s="274"/>
      <c r="I54" s="275">
        <f>ROUND(SUM(I55:I57),2)</f>
        <v>14.82</v>
      </c>
    </row>
    <row r="55" spans="1:9">
      <c r="A55" s="199"/>
      <c r="B55" s="192" t="s">
        <v>3995</v>
      </c>
      <c r="C55" s="193"/>
      <c r="D55" s="276"/>
      <c r="E55" s="276"/>
      <c r="F55" s="276"/>
      <c r="G55" s="276"/>
      <c r="H55" s="276"/>
      <c r="I55" s="277"/>
    </row>
    <row r="56" spans="1:9">
      <c r="A56" s="200"/>
      <c r="B56" s="239" t="s">
        <v>34228</v>
      </c>
      <c r="C56" s="240"/>
      <c r="D56" s="748">
        <f>I44*0.1</f>
        <v>14.816000000000001</v>
      </c>
      <c r="E56" s="749"/>
      <c r="F56" s="750"/>
      <c r="G56" s="286"/>
      <c r="H56" s="286"/>
      <c r="I56" s="287">
        <f>D56</f>
        <v>14.816000000000001</v>
      </c>
    </row>
    <row r="57" spans="1:9">
      <c r="A57" s="201"/>
      <c r="B57" s="198"/>
      <c r="C57" s="197"/>
      <c r="D57" s="279"/>
      <c r="E57" s="279"/>
      <c r="F57" s="279"/>
      <c r="G57" s="280"/>
      <c r="H57" s="280"/>
      <c r="I57" s="281"/>
    </row>
    <row r="58" spans="1:9">
      <c r="A58" s="139"/>
      <c r="B58" s="174"/>
      <c r="C58" s="140"/>
      <c r="D58" s="282"/>
      <c r="E58" s="282"/>
      <c r="F58" s="282"/>
      <c r="G58" s="283"/>
      <c r="H58" s="283"/>
      <c r="I58" s="284"/>
    </row>
    <row r="59" spans="1:9">
      <c r="A59" s="177" t="s">
        <v>12262</v>
      </c>
      <c r="B59" s="175" t="str">
        <f>VLOOKUP(A59,GLOBAL!A:H,4,FALSE)</f>
        <v>TRANSPORTES</v>
      </c>
      <c r="C59" s="176"/>
      <c r="D59" s="272"/>
      <c r="E59" s="272"/>
      <c r="F59" s="272"/>
      <c r="G59" s="272"/>
      <c r="H59" s="272"/>
      <c r="I59" s="273"/>
    </row>
    <row r="60" spans="1:9" ht="45">
      <c r="A60" s="123" t="str">
        <f>GLOBAL!A27</f>
        <v>03.03.01</v>
      </c>
      <c r="B60" s="263" t="str">
        <f>VLOOKUP(A60,GLOBAL!A:H,4,FALSE)</f>
        <v xml:space="preserve">só a </v>
      </c>
      <c r="C60" s="123" t="str">
        <f>VLOOKUP(A60,GLOBAL!A:H,5,FALSE)</f>
        <v>M3</v>
      </c>
      <c r="D60" s="274" t="s">
        <v>66</v>
      </c>
      <c r="E60" s="274" t="s">
        <v>70</v>
      </c>
      <c r="F60" s="274" t="s">
        <v>67</v>
      </c>
      <c r="G60" s="274" t="s">
        <v>26571</v>
      </c>
      <c r="H60" s="274"/>
      <c r="I60" s="275">
        <f>ROUND(SUM(I61:I63),2)</f>
        <v>173.34</v>
      </c>
    </row>
    <row r="61" spans="1:9">
      <c r="A61" s="199"/>
      <c r="B61" s="192" t="s">
        <v>3995</v>
      </c>
      <c r="C61" s="193"/>
      <c r="D61" s="276"/>
      <c r="E61" s="276"/>
      <c r="F61" s="276"/>
      <c r="G61" s="276"/>
      <c r="H61" s="276"/>
      <c r="I61" s="277"/>
    </row>
    <row r="62" spans="1:9">
      <c r="A62" s="200"/>
      <c r="B62" s="239" t="s">
        <v>26570</v>
      </c>
      <c r="C62" s="240"/>
      <c r="D62" s="748">
        <f>I44-I54</f>
        <v>133.34</v>
      </c>
      <c r="E62" s="750"/>
      <c r="F62" s="286"/>
      <c r="G62" s="286">
        <v>1.3</v>
      </c>
      <c r="H62" s="286"/>
      <c r="I62" s="287">
        <f>D62*G62</f>
        <v>173.34200000000001</v>
      </c>
    </row>
    <row r="63" spans="1:9">
      <c r="A63" s="201"/>
      <c r="B63" s="198"/>
      <c r="C63" s="197"/>
      <c r="D63" s="279"/>
      <c r="E63" s="279"/>
      <c r="F63" s="279"/>
      <c r="G63" s="280"/>
      <c r="H63" s="280"/>
      <c r="I63" s="281"/>
    </row>
    <row r="64" spans="1:9">
      <c r="A64" s="139"/>
      <c r="B64" s="174"/>
      <c r="C64" s="140"/>
      <c r="D64" s="282"/>
      <c r="E64" s="282"/>
      <c r="F64" s="282"/>
      <c r="G64" s="283"/>
      <c r="H64" s="283"/>
      <c r="I64" s="284"/>
    </row>
    <row r="65" spans="1:9">
      <c r="A65" s="189" t="s">
        <v>9</v>
      </c>
      <c r="B65" s="175" t="str">
        <f>VLOOKUP(A65,GLOBAL!A:H,4,FALSE)</f>
        <v>ESTRUTURAS</v>
      </c>
      <c r="C65" s="176"/>
      <c r="D65" s="272"/>
      <c r="E65" s="272"/>
      <c r="F65" s="272"/>
      <c r="G65" s="272"/>
      <c r="H65" s="272"/>
      <c r="I65" s="273"/>
    </row>
    <row r="66" spans="1:9">
      <c r="A66" s="177" t="s">
        <v>41</v>
      </c>
      <c r="B66" s="175" t="str">
        <f>VLOOKUP(A66,GLOBAL!A:H,4,FALSE)</f>
        <v>INFRA-ESTRUTURA (FUNDAÇÃO)</v>
      </c>
      <c r="C66" s="176"/>
      <c r="D66" s="272"/>
      <c r="E66" s="272"/>
      <c r="F66" s="272"/>
      <c r="G66" s="272"/>
      <c r="H66" s="272"/>
      <c r="I66" s="273"/>
    </row>
    <row r="67" spans="1:9" ht="45">
      <c r="A67" s="123" t="str">
        <f>GLOBAL!A32</f>
        <v>04.01.01</v>
      </c>
      <c r="B67" s="265" t="str">
        <f>VLOOKUP(A67,GLOBAL!A:H,4,FALSE)</f>
        <v>FÔRMA DE TÁBUA DE MADEIRA DE 2.5 X 30.0 CM PARA FUNDAÇÕES, LEVANDO-SE EM CONTA A UTILIZAÇÃO 5 VEZES (INCLUIDO O MATERIAL, CORTE, MONTAGEM, ESCORAMENTO E DESFORMA)</v>
      </c>
      <c r="C67" s="123" t="str">
        <f>VLOOKUP(A67,GLOBAL!A:H,5,FALSE)</f>
        <v>M2</v>
      </c>
      <c r="D67" s="274" t="s">
        <v>66</v>
      </c>
      <c r="E67" s="274" t="s">
        <v>70</v>
      </c>
      <c r="F67" s="274" t="s">
        <v>67</v>
      </c>
      <c r="G67" s="274" t="s">
        <v>68</v>
      </c>
      <c r="H67" s="274"/>
      <c r="I67" s="275">
        <f>ROUND(SUM(I68:I74),2)</f>
        <v>222.08</v>
      </c>
    </row>
    <row r="68" spans="1:9">
      <c r="A68" s="199"/>
      <c r="B68" s="192" t="s">
        <v>3995</v>
      </c>
      <c r="C68" s="193"/>
      <c r="D68" s="276"/>
      <c r="E68" s="276"/>
      <c r="F68" s="276"/>
      <c r="G68" s="276"/>
      <c r="H68" s="276"/>
      <c r="I68" s="277"/>
    </row>
    <row r="69" spans="1:9">
      <c r="A69" s="200"/>
      <c r="B69" s="239" t="s">
        <v>34223</v>
      </c>
      <c r="C69" s="240"/>
      <c r="D69" s="286">
        <v>7</v>
      </c>
      <c r="E69" s="285">
        <v>2.2999999999999998</v>
      </c>
      <c r="F69" s="286">
        <v>0.8</v>
      </c>
      <c r="G69" s="286">
        <v>2</v>
      </c>
      <c r="H69" s="286"/>
      <c r="I69" s="287">
        <f>(D69+E69)*2*F69*G69</f>
        <v>29.760000000000005</v>
      </c>
    </row>
    <row r="70" spans="1:9">
      <c r="A70" s="200"/>
      <c r="B70" s="239" t="s">
        <v>34224</v>
      </c>
      <c r="C70" s="240"/>
      <c r="D70" s="286">
        <v>12.1</v>
      </c>
      <c r="E70" s="285">
        <v>4.9000000000000004</v>
      </c>
      <c r="F70" s="286">
        <v>0.8</v>
      </c>
      <c r="G70" s="286">
        <v>2</v>
      </c>
      <c r="H70" s="286"/>
      <c r="I70" s="287">
        <f t="shared" ref="I70:I73" si="0">(D70+E70)*2*F70*G70</f>
        <v>54.400000000000006</v>
      </c>
    </row>
    <row r="71" spans="1:9">
      <c r="A71" s="200"/>
      <c r="B71" s="239" t="s">
        <v>34225</v>
      </c>
      <c r="C71" s="240"/>
      <c r="D71" s="286">
        <v>3.9</v>
      </c>
      <c r="E71" s="285">
        <v>7.6</v>
      </c>
      <c r="F71" s="286">
        <v>0.8</v>
      </c>
      <c r="G71" s="286">
        <v>2</v>
      </c>
      <c r="H71" s="286"/>
      <c r="I71" s="287">
        <f t="shared" si="0"/>
        <v>36.800000000000004</v>
      </c>
    </row>
    <row r="72" spans="1:9">
      <c r="A72" s="200"/>
      <c r="B72" s="239" t="s">
        <v>34226</v>
      </c>
      <c r="C72" s="240"/>
      <c r="D72" s="286">
        <v>9.25</v>
      </c>
      <c r="E72" s="285">
        <v>4.9000000000000004</v>
      </c>
      <c r="F72" s="286">
        <v>0.8</v>
      </c>
      <c r="G72" s="286">
        <v>2</v>
      </c>
      <c r="H72" s="286"/>
      <c r="I72" s="287">
        <f t="shared" si="0"/>
        <v>45.28</v>
      </c>
    </row>
    <row r="73" spans="1:9">
      <c r="A73" s="200"/>
      <c r="B73" s="239" t="s">
        <v>34227</v>
      </c>
      <c r="C73" s="240"/>
      <c r="D73" s="286">
        <v>15.15</v>
      </c>
      <c r="E73" s="285">
        <v>2.2999999999999998</v>
      </c>
      <c r="F73" s="286">
        <v>0.8</v>
      </c>
      <c r="G73" s="286">
        <v>2</v>
      </c>
      <c r="H73" s="286"/>
      <c r="I73" s="287">
        <f t="shared" si="0"/>
        <v>55.84</v>
      </c>
    </row>
    <row r="74" spans="1:9">
      <c r="A74" s="201"/>
      <c r="B74" s="198"/>
      <c r="C74" s="197"/>
      <c r="D74" s="279"/>
      <c r="E74" s="279"/>
      <c r="F74" s="279"/>
      <c r="G74" s="280"/>
      <c r="H74" s="280"/>
      <c r="I74" s="281"/>
    </row>
    <row r="75" spans="1:9">
      <c r="A75" s="139"/>
      <c r="B75" s="174"/>
      <c r="C75" s="140"/>
      <c r="D75" s="282"/>
      <c r="E75" s="282"/>
      <c r="F75" s="282"/>
      <c r="G75" s="283"/>
      <c r="H75" s="283"/>
      <c r="I75" s="284"/>
    </row>
    <row r="76" spans="1:9" ht="30">
      <c r="A76" s="123" t="str">
        <f>GLOBAL!A33</f>
        <v>04.01.02</v>
      </c>
      <c r="B76" s="265" t="str">
        <f>VLOOKUP(A76,GLOBAL!A:H,4,FALSE)</f>
        <v>FORNECIMENTO, PREPARO E APLICAÇÃO DE CONCRETO FCK = 30 MPA (COM BRITA 1 E 2) - (5% DE PERDAS JÁ INCLUÍDO NO CUSTO)</v>
      </c>
      <c r="C76" s="123" t="str">
        <f>VLOOKUP(A76,GLOBAL!A:H,5,FALSE)</f>
        <v>M3</v>
      </c>
      <c r="D76" s="274" t="s">
        <v>66</v>
      </c>
      <c r="E76" s="274" t="s">
        <v>70</v>
      </c>
      <c r="F76" s="274" t="s">
        <v>67</v>
      </c>
      <c r="G76" s="274" t="s">
        <v>68</v>
      </c>
      <c r="H76" s="274"/>
      <c r="I76" s="275">
        <f>ROUND(SUM(I77:I83),2)</f>
        <v>34.700000000000003</v>
      </c>
    </row>
    <row r="77" spans="1:9">
      <c r="A77" s="199"/>
      <c r="B77" s="192" t="s">
        <v>3995</v>
      </c>
      <c r="C77" s="193"/>
      <c r="D77" s="276"/>
      <c r="E77" s="276"/>
      <c r="F77" s="276"/>
      <c r="G77" s="276"/>
      <c r="H77" s="276"/>
      <c r="I77" s="277"/>
    </row>
    <row r="78" spans="1:9">
      <c r="A78" s="200"/>
      <c r="B78" s="239" t="s">
        <v>34223</v>
      </c>
      <c r="C78" s="240"/>
      <c r="D78" s="286">
        <v>7</v>
      </c>
      <c r="E78" s="285">
        <v>2.2999999999999998</v>
      </c>
      <c r="F78" s="286">
        <v>0.25</v>
      </c>
      <c r="G78" s="286">
        <v>1</v>
      </c>
      <c r="H78" s="286"/>
      <c r="I78" s="287">
        <f>(D78+E78)*2*F78*G78</f>
        <v>4.6500000000000004</v>
      </c>
    </row>
    <row r="79" spans="1:9">
      <c r="A79" s="200"/>
      <c r="B79" s="239" t="s">
        <v>34224</v>
      </c>
      <c r="C79" s="240"/>
      <c r="D79" s="286">
        <v>12.1</v>
      </c>
      <c r="E79" s="285">
        <v>4.9000000000000004</v>
      </c>
      <c r="F79" s="286">
        <v>0.25</v>
      </c>
      <c r="G79" s="286">
        <v>1</v>
      </c>
      <c r="H79" s="286"/>
      <c r="I79" s="287">
        <f t="shared" ref="I79:I82" si="1">(D79+E79)*2*F79*G79</f>
        <v>8.5</v>
      </c>
    </row>
    <row r="80" spans="1:9">
      <c r="A80" s="200"/>
      <c r="B80" s="239" t="s">
        <v>34225</v>
      </c>
      <c r="C80" s="240"/>
      <c r="D80" s="286">
        <v>3.9</v>
      </c>
      <c r="E80" s="285">
        <v>7.6</v>
      </c>
      <c r="F80" s="286">
        <v>0.25</v>
      </c>
      <c r="G80" s="286">
        <v>1</v>
      </c>
      <c r="H80" s="286"/>
      <c r="I80" s="287">
        <f t="shared" si="1"/>
        <v>5.75</v>
      </c>
    </row>
    <row r="81" spans="1:9">
      <c r="A81" s="200"/>
      <c r="B81" s="239" t="s">
        <v>34226</v>
      </c>
      <c r="C81" s="240"/>
      <c r="D81" s="286">
        <v>9.25</v>
      </c>
      <c r="E81" s="285">
        <v>4.9000000000000004</v>
      </c>
      <c r="F81" s="286">
        <v>0.25</v>
      </c>
      <c r="G81" s="286">
        <v>1</v>
      </c>
      <c r="H81" s="286"/>
      <c r="I81" s="287">
        <f t="shared" si="1"/>
        <v>7.0750000000000002</v>
      </c>
    </row>
    <row r="82" spans="1:9">
      <c r="A82" s="200"/>
      <c r="B82" s="239" t="s">
        <v>34227</v>
      </c>
      <c r="C82" s="240"/>
      <c r="D82" s="286">
        <v>15.15</v>
      </c>
      <c r="E82" s="285">
        <v>2.2999999999999998</v>
      </c>
      <c r="F82" s="286">
        <v>0.25</v>
      </c>
      <c r="G82" s="286">
        <v>1</v>
      </c>
      <c r="H82" s="286"/>
      <c r="I82" s="287">
        <f t="shared" si="1"/>
        <v>8.7249999999999996</v>
      </c>
    </row>
    <row r="83" spans="1:9">
      <c r="A83" s="201"/>
      <c r="B83" s="198"/>
      <c r="C83" s="197"/>
      <c r="D83" s="279"/>
      <c r="E83" s="279"/>
      <c r="F83" s="279"/>
      <c r="G83" s="280"/>
      <c r="H83" s="280"/>
      <c r="I83" s="281"/>
    </row>
    <row r="84" spans="1:9">
      <c r="A84" s="139"/>
      <c r="B84" s="174"/>
      <c r="C84" s="140"/>
      <c r="D84" s="282"/>
      <c r="E84" s="282"/>
      <c r="F84" s="282"/>
      <c r="G84" s="283"/>
      <c r="H84" s="283"/>
      <c r="I84" s="284"/>
    </row>
    <row r="85" spans="1:9" ht="45">
      <c r="A85" s="123" t="str">
        <f>GLOBAL!A34</f>
        <v>04.01.03</v>
      </c>
      <c r="B85" s="263" t="str">
        <f>VLOOKUP(A85,GLOBAL!A:H,4,FALSE)</f>
        <v>FORNECIMENTO, PREPARO E APLICAÇÃO DE CONCRETO MAGRO COM CONSUMO MÍNIMO DE CIMENTO DE 250 KG/M3 (BRITA 1 E 2) - (5% DE PERDAS JÁ INCLUÍDO NO CUSTO)</v>
      </c>
      <c r="C85" s="123" t="str">
        <f>VLOOKUP(A85,GLOBAL!A:H,5,FALSE)</f>
        <v>M3</v>
      </c>
      <c r="D85" s="274" t="s">
        <v>66</v>
      </c>
      <c r="E85" s="274" t="s">
        <v>70</v>
      </c>
      <c r="F85" s="274" t="s">
        <v>67</v>
      </c>
      <c r="G85" s="274" t="s">
        <v>68</v>
      </c>
      <c r="H85" s="274"/>
      <c r="I85" s="275">
        <f>ROUND(SUM(I86:I92),2)</f>
        <v>9.26</v>
      </c>
    </row>
    <row r="86" spans="1:9">
      <c r="A86" s="199"/>
      <c r="B86" s="192" t="s">
        <v>3995</v>
      </c>
      <c r="C86" s="193"/>
      <c r="D86" s="276"/>
      <c r="E86" s="276"/>
      <c r="F86" s="276"/>
      <c r="G86" s="276"/>
      <c r="H86" s="276"/>
      <c r="I86" s="277"/>
    </row>
    <row r="87" spans="1:9">
      <c r="A87" s="200"/>
      <c r="B87" s="239" t="s">
        <v>34223</v>
      </c>
      <c r="C87" s="240"/>
      <c r="D87" s="286">
        <v>7</v>
      </c>
      <c r="E87" s="285">
        <v>2.2999999999999998</v>
      </c>
      <c r="F87" s="286">
        <v>0.05</v>
      </c>
      <c r="G87" s="286">
        <v>1</v>
      </c>
      <c r="H87" s="286"/>
      <c r="I87" s="287">
        <f>D87*E87*F87*G87</f>
        <v>0.80499999999999994</v>
      </c>
    </row>
    <row r="88" spans="1:9">
      <c r="A88" s="200"/>
      <c r="B88" s="239" t="s">
        <v>34224</v>
      </c>
      <c r="C88" s="240"/>
      <c r="D88" s="286">
        <v>12.1</v>
      </c>
      <c r="E88" s="285">
        <v>4.9000000000000004</v>
      </c>
      <c r="F88" s="286">
        <v>0.05</v>
      </c>
      <c r="G88" s="286">
        <v>1</v>
      </c>
      <c r="H88" s="286"/>
      <c r="I88" s="287">
        <f>D88*E88*F88*G88</f>
        <v>2.9645000000000001</v>
      </c>
    </row>
    <row r="89" spans="1:9">
      <c r="A89" s="200"/>
      <c r="B89" s="239" t="s">
        <v>34225</v>
      </c>
      <c r="C89" s="240"/>
      <c r="D89" s="286">
        <v>3.9</v>
      </c>
      <c r="E89" s="285">
        <v>7.6</v>
      </c>
      <c r="F89" s="286">
        <v>0.05</v>
      </c>
      <c r="G89" s="286">
        <v>1</v>
      </c>
      <c r="H89" s="286"/>
      <c r="I89" s="287">
        <f>D89*E89*F89*G89</f>
        <v>1.482</v>
      </c>
    </row>
    <row r="90" spans="1:9">
      <c r="A90" s="200"/>
      <c r="B90" s="239" t="s">
        <v>34226</v>
      </c>
      <c r="C90" s="240"/>
      <c r="D90" s="286">
        <v>9.25</v>
      </c>
      <c r="E90" s="285">
        <v>4.9000000000000004</v>
      </c>
      <c r="F90" s="286">
        <v>0.05</v>
      </c>
      <c r="G90" s="286">
        <v>1</v>
      </c>
      <c r="H90" s="286"/>
      <c r="I90" s="287">
        <f>D90*E90*F90*G90</f>
        <v>2.2662500000000003</v>
      </c>
    </row>
    <row r="91" spans="1:9">
      <c r="A91" s="200"/>
      <c r="B91" s="239" t="s">
        <v>34227</v>
      </c>
      <c r="C91" s="240"/>
      <c r="D91" s="286">
        <v>15.15</v>
      </c>
      <c r="E91" s="285">
        <v>2.2999999999999998</v>
      </c>
      <c r="F91" s="286">
        <v>0.05</v>
      </c>
      <c r="G91" s="286">
        <v>1</v>
      </c>
      <c r="H91" s="286"/>
      <c r="I91" s="287">
        <f>D91*E91*F91*G91</f>
        <v>1.7422500000000001</v>
      </c>
    </row>
    <row r="92" spans="1:9">
      <c r="A92" s="201"/>
      <c r="B92" s="198"/>
      <c r="C92" s="197"/>
      <c r="D92" s="280"/>
      <c r="E92" s="280"/>
      <c r="F92" s="280"/>
      <c r="G92" s="280"/>
      <c r="H92" s="280"/>
      <c r="I92" s="281"/>
    </row>
    <row r="93" spans="1:9">
      <c r="A93" s="139"/>
      <c r="B93" s="174"/>
      <c r="C93" s="140"/>
      <c r="D93" s="282"/>
      <c r="E93" s="282"/>
      <c r="F93" s="282"/>
      <c r="G93" s="283"/>
      <c r="H93" s="283"/>
      <c r="I93" s="284"/>
    </row>
    <row r="94" spans="1:9" ht="30">
      <c r="A94" s="123" t="str">
        <f>GLOBAL!A35</f>
        <v>04.01.04</v>
      </c>
      <c r="B94" s="263" t="str">
        <f>VLOOKUP(A94,GLOBAL!A:H,4,FALSE)</f>
        <v>FORNECIMENTO, DOBRAGEM E COLOCAÇÃO EM FÔRMA, DE ARMADURA CA-50 A MÉDIA, DIÂMETRO DE 6.3 A 10.0 MM</v>
      </c>
      <c r="C94" s="123" t="str">
        <f>VLOOKUP(A94,GLOBAL!A:H,5,FALSE)</f>
        <v>KG</v>
      </c>
      <c r="D94" s="274" t="s">
        <v>66</v>
      </c>
      <c r="E94" s="274" t="s">
        <v>70</v>
      </c>
      <c r="F94" s="274" t="s">
        <v>67</v>
      </c>
      <c r="G94" s="274" t="s">
        <v>68</v>
      </c>
      <c r="H94" s="274" t="s">
        <v>9110</v>
      </c>
      <c r="I94" s="275">
        <f>ROUND(SUM(I95:I97),2)</f>
        <v>1358.65</v>
      </c>
    </row>
    <row r="95" spans="1:9">
      <c r="A95" s="199"/>
      <c r="B95" s="192" t="s">
        <v>3995</v>
      </c>
      <c r="C95" s="193"/>
      <c r="D95" s="276"/>
      <c r="E95" s="276"/>
      <c r="F95" s="276"/>
      <c r="G95" s="276"/>
      <c r="H95" s="276"/>
      <c r="I95" s="277"/>
    </row>
    <row r="96" spans="1:9">
      <c r="A96" s="200"/>
      <c r="B96" s="239" t="s">
        <v>34259</v>
      </c>
      <c r="C96" s="240"/>
      <c r="D96" s="748"/>
      <c r="E96" s="750"/>
      <c r="F96" s="286"/>
      <c r="G96" s="286">
        <v>1</v>
      </c>
      <c r="H96" s="286">
        <v>1358.65</v>
      </c>
      <c r="I96" s="287">
        <f>H96</f>
        <v>1358.65</v>
      </c>
    </row>
    <row r="97" spans="1:9">
      <c r="A97" s="201"/>
      <c r="B97" s="198"/>
      <c r="C97" s="197"/>
      <c r="D97" s="279"/>
      <c r="E97" s="279"/>
      <c r="F97" s="279"/>
      <c r="G97" s="280"/>
      <c r="H97" s="280"/>
      <c r="I97" s="281"/>
    </row>
    <row r="98" spans="1:9">
      <c r="A98" s="139"/>
      <c r="B98" s="174"/>
      <c r="C98" s="140"/>
      <c r="D98" s="282"/>
      <c r="E98" s="282"/>
      <c r="F98" s="282"/>
      <c r="G98" s="283"/>
      <c r="H98" s="283"/>
      <c r="I98" s="284"/>
    </row>
    <row r="99" spans="1:9" ht="30">
      <c r="A99" s="123" t="str">
        <f>GLOBAL!A36</f>
        <v>04.01.05</v>
      </c>
      <c r="B99" s="263" t="str">
        <f>VLOOKUP(A99,GLOBAL!A:H,4,FALSE)</f>
        <v>FORNECIMENTO, DOBRAGEM E COLOCAÇÃO EM FÔRMA, DE ARMADURA CA-60 B FINA, DIÂMETRO DE 4.0 A 7.0MM</v>
      </c>
      <c r="C99" s="123" t="str">
        <f>VLOOKUP(A99,GLOBAL!A:H,5,FALSE)</f>
        <v>KG</v>
      </c>
      <c r="D99" s="274" t="s">
        <v>66</v>
      </c>
      <c r="E99" s="274" t="s">
        <v>70</v>
      </c>
      <c r="F99" s="274" t="s">
        <v>67</v>
      </c>
      <c r="G99" s="274" t="s">
        <v>68</v>
      </c>
      <c r="H99" s="274" t="s">
        <v>9110</v>
      </c>
      <c r="I99" s="275">
        <f>ROUND(SUM(I100:I102),2)</f>
        <v>743.02</v>
      </c>
    </row>
    <row r="100" spans="1:9">
      <c r="A100" s="199"/>
      <c r="B100" s="192" t="s">
        <v>3995</v>
      </c>
      <c r="C100" s="193"/>
      <c r="D100" s="276"/>
      <c r="E100" s="276"/>
      <c r="F100" s="276"/>
      <c r="G100" s="276"/>
      <c r="H100" s="276"/>
      <c r="I100" s="277"/>
    </row>
    <row r="101" spans="1:9">
      <c r="A101" s="200"/>
      <c r="B101" s="239" t="s">
        <v>34259</v>
      </c>
      <c r="C101" s="240"/>
      <c r="D101" s="748"/>
      <c r="E101" s="749"/>
      <c r="F101" s="750"/>
      <c r="G101" s="286">
        <v>1</v>
      </c>
      <c r="H101" s="286">
        <v>743.02</v>
      </c>
      <c r="I101" s="287">
        <f>H101</f>
        <v>743.02</v>
      </c>
    </row>
    <row r="102" spans="1:9">
      <c r="A102" s="201"/>
      <c r="B102" s="198"/>
      <c r="C102" s="197"/>
      <c r="D102" s="279"/>
      <c r="E102" s="279"/>
      <c r="F102" s="279"/>
      <c r="G102" s="280"/>
      <c r="H102" s="280"/>
      <c r="I102" s="281"/>
    </row>
    <row r="103" spans="1:9">
      <c r="A103" s="139"/>
      <c r="B103" s="174"/>
      <c r="C103" s="140"/>
      <c r="D103" s="282"/>
      <c r="E103" s="282"/>
      <c r="F103" s="282"/>
      <c r="G103" s="283"/>
      <c r="H103" s="283"/>
      <c r="I103" s="284"/>
    </row>
    <row r="104" spans="1:9">
      <c r="A104" s="177" t="s">
        <v>11545</v>
      </c>
      <c r="B104" s="175" t="str">
        <f>VLOOKUP(A104,GLOBAL!A:H,4,FALSE)</f>
        <v xml:space="preserve">SUPER-ESTRUTURA </v>
      </c>
      <c r="C104" s="176"/>
      <c r="D104" s="272"/>
      <c r="E104" s="272"/>
      <c r="F104" s="272"/>
      <c r="G104" s="272"/>
      <c r="H104" s="272"/>
      <c r="I104" s="273"/>
    </row>
    <row r="105" spans="1:9" ht="30">
      <c r="A105" s="123" t="str">
        <f>GLOBAL!A38</f>
        <v>04.02.01</v>
      </c>
      <c r="B105" s="265" t="str">
        <f>VLOOKUP(A105,GLOBAL!A:H,4,FALSE)</f>
        <v>FORNECIMENTO, PREPARO E APLICAÇÃO DE CONCRETO FCK = 30 MPA (COM BRITA 1 E 2) - (5% DE PERDAS JÁ INCLUÍDO NO CUSTO)</v>
      </c>
      <c r="C105" s="123" t="str">
        <f>VLOOKUP(A105,GLOBAL!A:H,5,FALSE)</f>
        <v>M3</v>
      </c>
      <c r="D105" s="274" t="s">
        <v>66</v>
      </c>
      <c r="E105" s="274" t="s">
        <v>70</v>
      </c>
      <c r="F105" s="274" t="s">
        <v>67</v>
      </c>
      <c r="G105" s="274" t="s">
        <v>68</v>
      </c>
      <c r="H105" s="274"/>
      <c r="I105" s="275">
        <f>ROUND(SUM(I106:I112),2)</f>
        <v>37.04</v>
      </c>
    </row>
    <row r="106" spans="1:9">
      <c r="A106" s="199"/>
      <c r="B106" s="192" t="s">
        <v>3995</v>
      </c>
      <c r="C106" s="193"/>
      <c r="D106" s="276"/>
      <c r="E106" s="276"/>
      <c r="F106" s="276"/>
      <c r="G106" s="276"/>
      <c r="H106" s="276"/>
      <c r="I106" s="277"/>
    </row>
    <row r="107" spans="1:9">
      <c r="A107" s="200"/>
      <c r="B107" s="239" t="s">
        <v>34223</v>
      </c>
      <c r="C107" s="240"/>
      <c r="D107" s="286">
        <v>7</v>
      </c>
      <c r="E107" s="285">
        <v>2.2999999999999998</v>
      </c>
      <c r="F107" s="286">
        <v>0.2</v>
      </c>
      <c r="G107" s="286">
        <v>1</v>
      </c>
      <c r="H107" s="286"/>
      <c r="I107" s="287">
        <f>D107*E107*F107*G107</f>
        <v>3.2199999999999998</v>
      </c>
    </row>
    <row r="108" spans="1:9">
      <c r="A108" s="200"/>
      <c r="B108" s="239" t="s">
        <v>34224</v>
      </c>
      <c r="C108" s="240"/>
      <c r="D108" s="286">
        <v>12.1</v>
      </c>
      <c r="E108" s="285">
        <v>4.9000000000000004</v>
      </c>
      <c r="F108" s="286">
        <v>0.2</v>
      </c>
      <c r="G108" s="286">
        <v>1</v>
      </c>
      <c r="H108" s="286"/>
      <c r="I108" s="287">
        <f>D108*E108*F108*G108</f>
        <v>11.858000000000001</v>
      </c>
    </row>
    <row r="109" spans="1:9">
      <c r="A109" s="200"/>
      <c r="B109" s="239" t="s">
        <v>34225</v>
      </c>
      <c r="C109" s="240"/>
      <c r="D109" s="286">
        <v>3.9</v>
      </c>
      <c r="E109" s="285">
        <v>7.6</v>
      </c>
      <c r="F109" s="286">
        <v>0.2</v>
      </c>
      <c r="G109" s="286">
        <v>1</v>
      </c>
      <c r="H109" s="286"/>
      <c r="I109" s="287">
        <f>D109*E109*F109*G109</f>
        <v>5.9279999999999999</v>
      </c>
    </row>
    <row r="110" spans="1:9">
      <c r="A110" s="200"/>
      <c r="B110" s="239" t="s">
        <v>34226</v>
      </c>
      <c r="C110" s="240"/>
      <c r="D110" s="286">
        <v>9.25</v>
      </c>
      <c r="E110" s="285">
        <v>4.9000000000000004</v>
      </c>
      <c r="F110" s="286">
        <v>0.2</v>
      </c>
      <c r="G110" s="286">
        <v>1</v>
      </c>
      <c r="H110" s="286"/>
      <c r="I110" s="287">
        <f>D110*E110*F110*G110</f>
        <v>9.0650000000000013</v>
      </c>
    </row>
    <row r="111" spans="1:9">
      <c r="A111" s="200"/>
      <c r="B111" s="239" t="s">
        <v>34227</v>
      </c>
      <c r="C111" s="240"/>
      <c r="D111" s="286">
        <v>15.15</v>
      </c>
      <c r="E111" s="285">
        <v>2.2999999999999998</v>
      </c>
      <c r="F111" s="286">
        <v>0.2</v>
      </c>
      <c r="G111" s="286">
        <v>1</v>
      </c>
      <c r="H111" s="286"/>
      <c r="I111" s="287">
        <f>D111*E111*F111*G111</f>
        <v>6.9690000000000003</v>
      </c>
    </row>
    <row r="112" spans="1:9">
      <c r="A112" s="201"/>
      <c r="B112" s="198"/>
      <c r="C112" s="197"/>
      <c r="D112" s="279"/>
      <c r="E112" s="279"/>
      <c r="F112" s="279"/>
      <c r="G112" s="280"/>
      <c r="H112" s="280"/>
      <c r="I112" s="281"/>
    </row>
    <row r="113" spans="1:9">
      <c r="A113" s="139"/>
      <c r="B113" s="174"/>
      <c r="C113" s="140"/>
      <c r="D113" s="282"/>
      <c r="E113" s="282"/>
      <c r="F113" s="282"/>
      <c r="G113" s="283"/>
      <c r="H113" s="283"/>
      <c r="I113" s="284"/>
    </row>
    <row r="114" spans="1:9" ht="30">
      <c r="A114" s="123" t="str">
        <f>GLOBAL!A39</f>
        <v>04.02.02</v>
      </c>
      <c r="B114" s="265" t="str">
        <f>VLOOKUP(A114,GLOBAL!A:H,4,FALSE)</f>
        <v>FORNECIMENTO, DOBRAGEM E COLOCAÇÃO EM FÔRMA, DE ARMADURA CA-50 A MÉDIA, DIÂMETRO DE 6.3 A 10.0 MM</v>
      </c>
      <c r="C114" s="123" t="str">
        <f>VLOOKUP(A114,GLOBAL!A:H,5,FALSE)</f>
        <v>KG</v>
      </c>
      <c r="D114" s="274" t="s">
        <v>66</v>
      </c>
      <c r="E114" s="274" t="s">
        <v>70</v>
      </c>
      <c r="F114" s="274" t="s">
        <v>67</v>
      </c>
      <c r="G114" s="274" t="s">
        <v>68</v>
      </c>
      <c r="H114" s="274"/>
      <c r="I114" s="275">
        <f>ROUND(SUM(I115:I117),2)</f>
        <v>555.6</v>
      </c>
    </row>
    <row r="115" spans="1:9">
      <c r="A115" s="199"/>
      <c r="B115" s="192" t="s">
        <v>3995</v>
      </c>
      <c r="C115" s="193"/>
      <c r="D115" s="276"/>
      <c r="E115" s="276"/>
      <c r="F115" s="276"/>
      <c r="G115" s="276"/>
      <c r="H115" s="276"/>
      <c r="I115" s="277"/>
    </row>
    <row r="116" spans="1:9">
      <c r="A116" s="200"/>
      <c r="B116" s="194" t="s">
        <v>34261</v>
      </c>
      <c r="C116" s="240"/>
      <c r="D116" s="748">
        <f>I105</f>
        <v>37.04</v>
      </c>
      <c r="E116" s="750"/>
      <c r="F116" s="286"/>
      <c r="G116" s="286">
        <v>15</v>
      </c>
      <c r="H116" s="286"/>
      <c r="I116" s="287">
        <f>D116*G116</f>
        <v>555.6</v>
      </c>
    </row>
    <row r="117" spans="1:9">
      <c r="A117" s="201"/>
      <c r="B117" s="198"/>
      <c r="C117" s="197"/>
      <c r="D117" s="279"/>
      <c r="E117" s="279"/>
      <c r="F117" s="279"/>
      <c r="G117" s="280"/>
      <c r="H117" s="280"/>
      <c r="I117" s="281"/>
    </row>
    <row r="118" spans="1:9">
      <c r="A118" s="139"/>
      <c r="B118" s="174"/>
      <c r="C118" s="140"/>
      <c r="D118" s="282"/>
      <c r="E118" s="282"/>
      <c r="F118" s="282"/>
      <c r="G118" s="283"/>
      <c r="H118" s="283"/>
      <c r="I118" s="284"/>
    </row>
    <row r="119" spans="1:9" ht="30">
      <c r="A119" s="123" t="s">
        <v>26528</v>
      </c>
      <c r="B119" s="265" t="str">
        <f>VLOOKUP(A119,GLOBAL!A:H,4,FALSE)</f>
        <v>FORNECIMENTO, DOBRAGEM E COLOCAÇÃO EM FÔRMA, DE ARMADURA CA-50 A GROSSA, DIÂMETRO DE 12.5 A 25.0MM</v>
      </c>
      <c r="C119" s="123" t="str">
        <f>VLOOKUP(A119,GLOBAL!A:H,5,FALSE)</f>
        <v>KG</v>
      </c>
      <c r="D119" s="274" t="s">
        <v>66</v>
      </c>
      <c r="E119" s="274" t="s">
        <v>70</v>
      </c>
      <c r="F119" s="274" t="s">
        <v>67</v>
      </c>
      <c r="G119" s="274" t="s">
        <v>68</v>
      </c>
      <c r="H119" s="274"/>
      <c r="I119" s="275">
        <f>ROUND(SUM(I120:I122),2)</f>
        <v>926</v>
      </c>
    </row>
    <row r="120" spans="1:9">
      <c r="A120" s="199"/>
      <c r="B120" s="192" t="s">
        <v>3995</v>
      </c>
      <c r="C120" s="193"/>
      <c r="D120" s="276"/>
      <c r="E120" s="276"/>
      <c r="F120" s="276"/>
      <c r="G120" s="276"/>
      <c r="H120" s="276"/>
      <c r="I120" s="277"/>
    </row>
    <row r="121" spans="1:9">
      <c r="A121" s="200"/>
      <c r="B121" s="194" t="s">
        <v>34261</v>
      </c>
      <c r="C121" s="240"/>
      <c r="D121" s="748">
        <f>I105</f>
        <v>37.04</v>
      </c>
      <c r="E121" s="750"/>
      <c r="F121" s="286"/>
      <c r="G121" s="286">
        <v>25</v>
      </c>
      <c r="H121" s="286"/>
      <c r="I121" s="287">
        <f>D121*G121</f>
        <v>926</v>
      </c>
    </row>
    <row r="122" spans="1:9">
      <c r="A122" s="201"/>
      <c r="B122" s="198"/>
      <c r="C122" s="197"/>
      <c r="D122" s="279"/>
      <c r="E122" s="279"/>
      <c r="F122" s="279"/>
      <c r="G122" s="280"/>
      <c r="H122" s="280"/>
      <c r="I122" s="281"/>
    </row>
    <row r="123" spans="1:9">
      <c r="A123" s="139"/>
      <c r="B123" s="174"/>
      <c r="C123" s="140"/>
      <c r="D123" s="282"/>
      <c r="E123" s="282"/>
      <c r="F123" s="282"/>
      <c r="G123" s="283"/>
      <c r="H123" s="283"/>
      <c r="I123" s="284"/>
    </row>
    <row r="124" spans="1:9" ht="30">
      <c r="A124" s="123" t="str">
        <f>GLOBAL!A41</f>
        <v>04.02.04</v>
      </c>
      <c r="B124" s="265" t="str">
        <f>VLOOKUP(A124,GLOBAL!A:H,4,FALSE)</f>
        <v>FORNECIMENTO, DOBRAGEM E COLOCAÇÃO EM FÔRMA, DE ARMADURA CA-60 B FINA, DIÂMETRO DE 4.0 A 7.0MM</v>
      </c>
      <c r="C124" s="123" t="str">
        <f>VLOOKUP(A124,GLOBAL!A:H,5,FALSE)</f>
        <v>KG</v>
      </c>
      <c r="D124" s="274" t="s">
        <v>66</v>
      </c>
      <c r="E124" s="274" t="s">
        <v>70</v>
      </c>
      <c r="F124" s="274" t="s">
        <v>67</v>
      </c>
      <c r="G124" s="274" t="s">
        <v>68</v>
      </c>
      <c r="H124" s="274"/>
      <c r="I124" s="275">
        <f>ROUND(SUM(I125:I127),2)</f>
        <v>72.52</v>
      </c>
    </row>
    <row r="125" spans="1:9">
      <c r="A125" s="199"/>
      <c r="B125" s="192" t="s">
        <v>3995</v>
      </c>
      <c r="C125" s="193"/>
      <c r="D125" s="276"/>
      <c r="E125" s="276"/>
      <c r="F125" s="276"/>
      <c r="G125" s="276"/>
      <c r="H125" s="276"/>
      <c r="I125" s="277"/>
    </row>
    <row r="126" spans="1:9">
      <c r="A126" s="200"/>
      <c r="B126" s="194" t="s">
        <v>34261</v>
      </c>
      <c r="C126" s="240"/>
      <c r="D126" s="748">
        <f>I110</f>
        <v>9.0650000000000013</v>
      </c>
      <c r="E126" s="750"/>
      <c r="F126" s="286"/>
      <c r="G126" s="286">
        <v>8</v>
      </c>
      <c r="H126" s="286"/>
      <c r="I126" s="287">
        <f>D126*G126</f>
        <v>72.52000000000001</v>
      </c>
    </row>
    <row r="127" spans="1:9">
      <c r="A127" s="201"/>
      <c r="B127" s="198"/>
      <c r="C127" s="197"/>
      <c r="D127" s="279"/>
      <c r="E127" s="279"/>
      <c r="F127" s="279"/>
      <c r="G127" s="280"/>
      <c r="H127" s="280"/>
      <c r="I127" s="281"/>
    </row>
    <row r="128" spans="1:9">
      <c r="A128" s="139"/>
      <c r="B128" s="174"/>
      <c r="C128" s="140"/>
      <c r="D128" s="282"/>
      <c r="E128" s="282"/>
      <c r="F128" s="282"/>
      <c r="G128" s="283"/>
      <c r="H128" s="283"/>
      <c r="I128" s="284"/>
    </row>
    <row r="129" spans="1:9" ht="60">
      <c r="A129" s="123" t="str">
        <f>GLOBAL!A42</f>
        <v>04.02.05</v>
      </c>
      <c r="B129" s="263" t="str">
        <f>VLOOKUP(A129,GLOBAL!A:H,4,FALSE)</f>
        <v>FÔRMA EM CHAPA DE MADEIRA COMPENSADA PLASTIFICADA 12MM PARA ESTRUTURA EM GERAL, 5 REAPROVEITAMENTOS, REFORÇADA COM SARRAFOS DE MADEIRA 2.5X10CM (INCL MATERIAL, CORTE, MONTAGEM, ESCORAS EM EUCALIPTO E DESFORMA)</v>
      </c>
      <c r="C129" s="123" t="str">
        <f>VLOOKUP(A129,GLOBAL!A:H,5,FALSE)</f>
        <v>M2</v>
      </c>
      <c r="D129" s="274" t="s">
        <v>66</v>
      </c>
      <c r="E129" s="274" t="s">
        <v>70</v>
      </c>
      <c r="F129" s="274" t="s">
        <v>67</v>
      </c>
      <c r="G129" s="274" t="s">
        <v>68</v>
      </c>
      <c r="H129" s="274"/>
      <c r="I129" s="275">
        <f>ROUND(SUM(I130:I136),2)</f>
        <v>212.96</v>
      </c>
    </row>
    <row r="130" spans="1:9">
      <c r="A130" s="199"/>
      <c r="B130" s="192" t="s">
        <v>3995</v>
      </c>
      <c r="C130" s="193"/>
      <c r="D130" s="276"/>
      <c r="E130" s="276"/>
      <c r="F130" s="276"/>
      <c r="G130" s="276"/>
      <c r="H130" s="276"/>
      <c r="I130" s="277"/>
    </row>
    <row r="131" spans="1:9">
      <c r="A131" s="200"/>
      <c r="B131" s="239" t="s">
        <v>34223</v>
      </c>
      <c r="C131" s="240"/>
      <c r="D131" s="286">
        <v>7</v>
      </c>
      <c r="E131" s="285">
        <v>2.2999999999999998</v>
      </c>
      <c r="F131" s="286">
        <v>0.2</v>
      </c>
      <c r="G131" s="286">
        <v>1</v>
      </c>
      <c r="H131" s="286"/>
      <c r="I131" s="287">
        <f>(D131+E131)*2*F131+(D131*E131)</f>
        <v>19.82</v>
      </c>
    </row>
    <row r="132" spans="1:9">
      <c r="A132" s="200"/>
      <c r="B132" s="239" t="s">
        <v>34224</v>
      </c>
      <c r="C132" s="240"/>
      <c r="D132" s="286">
        <v>12.1</v>
      </c>
      <c r="E132" s="285">
        <v>4.9000000000000004</v>
      </c>
      <c r="F132" s="286">
        <v>0.2</v>
      </c>
      <c r="G132" s="286">
        <v>1</v>
      </c>
      <c r="H132" s="286"/>
      <c r="I132" s="287">
        <f t="shared" ref="I132:I135" si="2">(D132+E132)*2*F132+(D132*E132)</f>
        <v>66.09</v>
      </c>
    </row>
    <row r="133" spans="1:9">
      <c r="A133" s="200"/>
      <c r="B133" s="239" t="s">
        <v>34225</v>
      </c>
      <c r="C133" s="240"/>
      <c r="D133" s="286">
        <v>3.9</v>
      </c>
      <c r="E133" s="285">
        <v>7.6</v>
      </c>
      <c r="F133" s="286">
        <v>0.2</v>
      </c>
      <c r="G133" s="286">
        <v>1</v>
      </c>
      <c r="H133" s="286"/>
      <c r="I133" s="287">
        <f t="shared" si="2"/>
        <v>34.239999999999995</v>
      </c>
    </row>
    <row r="134" spans="1:9">
      <c r="A134" s="200"/>
      <c r="B134" s="239" t="s">
        <v>34226</v>
      </c>
      <c r="C134" s="240"/>
      <c r="D134" s="286">
        <v>9.25</v>
      </c>
      <c r="E134" s="285">
        <v>4.9000000000000004</v>
      </c>
      <c r="F134" s="286">
        <v>0.2</v>
      </c>
      <c r="G134" s="286">
        <v>1</v>
      </c>
      <c r="H134" s="286"/>
      <c r="I134" s="287">
        <f t="shared" si="2"/>
        <v>50.984999999999999</v>
      </c>
    </row>
    <row r="135" spans="1:9">
      <c r="A135" s="200"/>
      <c r="B135" s="239" t="s">
        <v>34227</v>
      </c>
      <c r="C135" s="240"/>
      <c r="D135" s="286">
        <v>15.15</v>
      </c>
      <c r="E135" s="285">
        <v>2.2999999999999998</v>
      </c>
      <c r="F135" s="286">
        <v>0.2</v>
      </c>
      <c r="G135" s="286">
        <v>1</v>
      </c>
      <c r="H135" s="286"/>
      <c r="I135" s="287">
        <f t="shared" si="2"/>
        <v>41.825000000000003</v>
      </c>
    </row>
    <row r="136" spans="1:9">
      <c r="A136" s="201"/>
      <c r="B136" s="198"/>
      <c r="C136" s="197"/>
      <c r="D136" s="279"/>
      <c r="E136" s="279"/>
      <c r="F136" s="279"/>
      <c r="G136" s="280"/>
      <c r="H136" s="280"/>
      <c r="I136" s="281"/>
    </row>
    <row r="137" spans="1:9">
      <c r="A137" s="139"/>
      <c r="B137" s="174"/>
      <c r="C137" s="140"/>
      <c r="D137" s="282"/>
      <c r="E137" s="282"/>
      <c r="F137" s="282"/>
      <c r="G137" s="283"/>
      <c r="H137" s="283"/>
      <c r="I137" s="284"/>
    </row>
    <row r="138" spans="1:9" ht="30">
      <c r="A138" s="123" t="s">
        <v>34217</v>
      </c>
      <c r="B138" s="263" t="str">
        <f>VLOOKUP(A138,GLOBAL!A:H,4,FALSE)</f>
        <v>ARMAÇÃO PARA EXECUÇÃO DE RADIER, PISO DE CONCRETO OU LAJE SOBRE SOLO, COM USO DE TELA Q-138. AF_09/2021</v>
      </c>
      <c r="C138" s="123" t="str">
        <f>VLOOKUP(A138,GLOBAL!A:H,5,FALSE)</f>
        <v>KG</v>
      </c>
      <c r="D138" s="274" t="s">
        <v>66</v>
      </c>
      <c r="E138" s="274" t="s">
        <v>70</v>
      </c>
      <c r="F138" s="274" t="s">
        <v>67</v>
      </c>
      <c r="G138" s="274" t="s">
        <v>68</v>
      </c>
      <c r="H138" s="274" t="s">
        <v>34262</v>
      </c>
      <c r="I138" s="275">
        <f>ROUND(SUM(I139:I145),2)</f>
        <v>407.44</v>
      </c>
    </row>
    <row r="139" spans="1:9">
      <c r="A139" s="199"/>
      <c r="B139" s="192" t="s">
        <v>3995</v>
      </c>
      <c r="C139" s="193"/>
      <c r="D139" s="276"/>
      <c r="E139" s="276"/>
      <c r="F139" s="276"/>
      <c r="G139" s="276"/>
      <c r="H139" s="276"/>
      <c r="I139" s="277"/>
    </row>
    <row r="140" spans="1:9">
      <c r="A140" s="200"/>
      <c r="B140" s="239" t="s">
        <v>34223</v>
      </c>
      <c r="C140" s="240"/>
      <c r="D140" s="286">
        <v>7</v>
      </c>
      <c r="E140" s="285">
        <v>2.2999999999999998</v>
      </c>
      <c r="F140" s="286">
        <v>0.2</v>
      </c>
      <c r="G140" s="286">
        <v>1</v>
      </c>
      <c r="H140" s="286">
        <v>2.2000000000000002</v>
      </c>
      <c r="I140" s="287">
        <f>(D140*E140*H140)</f>
        <v>35.42</v>
      </c>
    </row>
    <row r="141" spans="1:9">
      <c r="A141" s="200"/>
      <c r="B141" s="239" t="s">
        <v>34224</v>
      </c>
      <c r="C141" s="240"/>
      <c r="D141" s="286">
        <v>12.1</v>
      </c>
      <c r="E141" s="285">
        <v>4.9000000000000004</v>
      </c>
      <c r="F141" s="286">
        <v>0.2</v>
      </c>
      <c r="G141" s="286">
        <v>1</v>
      </c>
      <c r="H141" s="286">
        <v>2.2000000000000002</v>
      </c>
      <c r="I141" s="287">
        <f t="shared" ref="I141:I144" si="3">(D141*E141*H141)</f>
        <v>130.43800000000002</v>
      </c>
    </row>
    <row r="142" spans="1:9">
      <c r="A142" s="200"/>
      <c r="B142" s="239" t="s">
        <v>34225</v>
      </c>
      <c r="C142" s="240"/>
      <c r="D142" s="286">
        <v>3.9</v>
      </c>
      <c r="E142" s="285">
        <v>7.6</v>
      </c>
      <c r="F142" s="286">
        <v>0.2</v>
      </c>
      <c r="G142" s="286">
        <v>1</v>
      </c>
      <c r="H142" s="286">
        <v>2.2000000000000002</v>
      </c>
      <c r="I142" s="287">
        <f t="shared" si="3"/>
        <v>65.207999999999998</v>
      </c>
    </row>
    <row r="143" spans="1:9">
      <c r="A143" s="200"/>
      <c r="B143" s="239" t="s">
        <v>34226</v>
      </c>
      <c r="C143" s="240"/>
      <c r="D143" s="286">
        <v>9.25</v>
      </c>
      <c r="E143" s="285">
        <v>4.9000000000000004</v>
      </c>
      <c r="F143" s="286">
        <v>0.2</v>
      </c>
      <c r="G143" s="286">
        <v>1</v>
      </c>
      <c r="H143" s="286">
        <v>2.2000000000000002</v>
      </c>
      <c r="I143" s="287">
        <f t="shared" si="3"/>
        <v>99.715000000000018</v>
      </c>
    </row>
    <row r="144" spans="1:9">
      <c r="A144" s="200"/>
      <c r="B144" s="239" t="s">
        <v>34227</v>
      </c>
      <c r="C144" s="240"/>
      <c r="D144" s="286">
        <v>15.15</v>
      </c>
      <c r="E144" s="285">
        <v>2.2999999999999998</v>
      </c>
      <c r="F144" s="286">
        <v>0.2</v>
      </c>
      <c r="G144" s="286">
        <v>1</v>
      </c>
      <c r="H144" s="286">
        <v>2.2000000000000002</v>
      </c>
      <c r="I144" s="287">
        <f t="shared" si="3"/>
        <v>76.659000000000006</v>
      </c>
    </row>
    <row r="145" spans="1:9">
      <c r="A145" s="201"/>
      <c r="B145" s="198"/>
      <c r="C145" s="197"/>
      <c r="D145" s="279"/>
      <c r="E145" s="279"/>
      <c r="F145" s="279"/>
      <c r="G145" s="280"/>
      <c r="H145" s="280"/>
      <c r="I145" s="281"/>
    </row>
    <row r="146" spans="1:9">
      <c r="A146" s="139"/>
      <c r="B146" s="174"/>
      <c r="C146" s="140"/>
      <c r="D146" s="282"/>
      <c r="E146" s="282"/>
      <c r="F146" s="282"/>
      <c r="G146" s="283"/>
      <c r="H146" s="283"/>
      <c r="I146" s="284"/>
    </row>
    <row r="147" spans="1:9">
      <c r="A147" s="551" t="s">
        <v>10</v>
      </c>
      <c r="B147" s="552" t="str">
        <f>VLOOKUP(A147,GLOBAL!A:H,4,FALSE)</f>
        <v xml:space="preserve">PAREDES E PAINÉIS </v>
      </c>
      <c r="C147" s="176"/>
      <c r="D147" s="272"/>
      <c r="E147" s="272"/>
      <c r="F147" s="272"/>
      <c r="G147" s="272"/>
      <c r="H147" s="272"/>
      <c r="I147" s="273"/>
    </row>
    <row r="148" spans="1:9" ht="30">
      <c r="A148" s="641" t="s">
        <v>3998</v>
      </c>
      <c r="B148" s="263" t="str">
        <f>VLOOKUP(A148,GLOBAL!A:H,4,FALSE)</f>
        <v>VERGA/CONTRAVERGA RETA DE CONCRETO ARMADO 10 X 5 CM, FCK = 15 MPA, INCLUSIVE FORMA, ARMAÇÃO E DESFORMA</v>
      </c>
      <c r="C148" s="123" t="str">
        <f>VLOOKUP(A148,GLOBAL!A:H,5,FALSE)</f>
        <v>M</v>
      </c>
      <c r="D148" s="274" t="s">
        <v>66</v>
      </c>
      <c r="E148" s="274" t="s">
        <v>70</v>
      </c>
      <c r="F148" s="274" t="s">
        <v>67</v>
      </c>
      <c r="G148" s="274" t="s">
        <v>68</v>
      </c>
      <c r="H148" s="274"/>
      <c r="I148" s="275">
        <f>ROUND(SUM(I149:I152),2)</f>
        <v>0.8</v>
      </c>
    </row>
    <row r="149" spans="1:9">
      <c r="A149" s="199"/>
      <c r="B149" s="192" t="s">
        <v>3995</v>
      </c>
      <c r="C149" s="193"/>
      <c r="D149" s="276"/>
      <c r="E149" s="276"/>
      <c r="F149" s="276"/>
      <c r="G149" s="276"/>
      <c r="H149" s="276"/>
      <c r="I149" s="277"/>
    </row>
    <row r="150" spans="1:9">
      <c r="A150" s="200"/>
      <c r="B150" s="239" t="s">
        <v>34263</v>
      </c>
      <c r="C150" s="195"/>
      <c r="D150" s="300">
        <v>0.8</v>
      </c>
      <c r="E150" s="278"/>
      <c r="F150" s="285"/>
      <c r="G150" s="278">
        <v>1</v>
      </c>
      <c r="H150" s="278"/>
      <c r="I150" s="266">
        <f>D150*G150</f>
        <v>0.8</v>
      </c>
    </row>
    <row r="151" spans="1:9">
      <c r="A151" s="200"/>
      <c r="B151" s="239"/>
      <c r="C151" s="195"/>
      <c r="D151" s="300"/>
      <c r="E151" s="278"/>
      <c r="F151" s="285"/>
      <c r="G151" s="278"/>
      <c r="H151" s="278"/>
      <c r="I151" s="266">
        <f>D151*E151*F151*G151</f>
        <v>0</v>
      </c>
    </row>
    <row r="152" spans="1:9">
      <c r="A152" s="201"/>
      <c r="B152" s="198"/>
      <c r="C152" s="197"/>
      <c r="D152" s="279"/>
      <c r="E152" s="279"/>
      <c r="F152" s="279"/>
      <c r="G152" s="280"/>
      <c r="H152" s="280"/>
      <c r="I152" s="281"/>
    </row>
    <row r="153" spans="1:9">
      <c r="A153" s="139"/>
      <c r="B153" s="174"/>
      <c r="C153" s="140"/>
      <c r="D153" s="282"/>
      <c r="E153" s="282"/>
      <c r="F153" s="282"/>
      <c r="G153" s="283"/>
      <c r="H153" s="283"/>
      <c r="I153" s="284"/>
    </row>
    <row r="154" spans="1:9" ht="30">
      <c r="A154" s="641" t="s">
        <v>12252</v>
      </c>
      <c r="B154" s="263" t="str">
        <f>VLOOKUP(A154,GLOBAL!A:H,4,FALSE)</f>
        <v>ALVENARIA DE VEDAÇÃO EMPREGANDO ARGAMASSA DE CIMENTO, CAL E AREIA</v>
      </c>
      <c r="C154" s="123"/>
      <c r="D154" s="274"/>
      <c r="E154" s="274"/>
      <c r="F154" s="274"/>
      <c r="G154" s="274"/>
      <c r="H154" s="274"/>
      <c r="I154" s="275"/>
    </row>
    <row r="155" spans="1:9" ht="60">
      <c r="A155" s="123" t="s">
        <v>9699</v>
      </c>
      <c r="B155" s="265" t="str">
        <f>VLOOKUP(A155,GLOBAL!A:H,4,FALSE)</f>
        <v>ALVENARIA DE BLOCOS DE CONCRETO 14X19X39CM, C/ RESIST. MÍNIMO A COMPRES. 2.5 MPA, ASSENT. C/ ARG. DE CIMENTO, CAL HIDRATADA CH1 E AREIA NO TRAÇO 1:0.5:8 ESP. DAS JUNTAS 10MM E ESP. DAS PAREDES, S/ REV. 14CM</v>
      </c>
      <c r="C155" s="123" t="str">
        <f>VLOOKUP(A155,GLOBAL!A:H,5,FALSE)</f>
        <v>M2</v>
      </c>
      <c r="D155" s="274" t="s">
        <v>66</v>
      </c>
      <c r="E155" s="274" t="s">
        <v>70</v>
      </c>
      <c r="F155" s="274" t="s">
        <v>67</v>
      </c>
      <c r="G155" s="274" t="s">
        <v>18126</v>
      </c>
      <c r="H155" s="274" t="s">
        <v>18127</v>
      </c>
      <c r="I155" s="275">
        <f>ROUND(SUM(I156:I160),2)</f>
        <v>176.64</v>
      </c>
    </row>
    <row r="156" spans="1:9">
      <c r="A156" s="199"/>
      <c r="B156" s="192" t="s">
        <v>3995</v>
      </c>
      <c r="C156" s="193"/>
      <c r="D156" s="276"/>
      <c r="E156" s="276"/>
      <c r="F156" s="276"/>
      <c r="G156" s="276"/>
      <c r="H156" s="276"/>
      <c r="I156" s="277"/>
    </row>
    <row r="157" spans="1:9">
      <c r="A157" s="200"/>
      <c r="B157" s="194" t="s">
        <v>34264</v>
      </c>
      <c r="C157" s="195"/>
      <c r="D157" s="300">
        <v>2.2999999999999998</v>
      </c>
      <c r="E157" s="644">
        <v>2.2999999999999998</v>
      </c>
      <c r="F157" s="285">
        <v>2.8</v>
      </c>
      <c r="G157" s="278"/>
      <c r="H157" s="278"/>
      <c r="I157" s="266">
        <f>(D157+E157)*2*F157</f>
        <v>25.759999999999998</v>
      </c>
    </row>
    <row r="158" spans="1:9">
      <c r="A158" s="200"/>
      <c r="B158" s="194" t="s">
        <v>34265</v>
      </c>
      <c r="C158" s="195"/>
      <c r="D158" s="300">
        <v>5</v>
      </c>
      <c r="E158" s="644">
        <v>2.2999999999999998</v>
      </c>
      <c r="F158" s="285">
        <v>2.8</v>
      </c>
      <c r="G158" s="278"/>
      <c r="H158" s="278"/>
      <c r="I158" s="266">
        <f>(D158+E158)*2*F158</f>
        <v>40.879999999999995</v>
      </c>
    </row>
    <row r="159" spans="1:9">
      <c r="A159" s="200"/>
      <c r="B159" s="194" t="s">
        <v>34311</v>
      </c>
      <c r="C159" s="195"/>
      <c r="D159" s="748">
        <v>110</v>
      </c>
      <c r="E159" s="749"/>
      <c r="F159" s="285"/>
      <c r="G159" s="278"/>
      <c r="H159" s="278"/>
      <c r="I159" s="266">
        <f>D159</f>
        <v>110</v>
      </c>
    </row>
    <row r="160" spans="1:9">
      <c r="A160" s="201"/>
      <c r="B160" s="198"/>
      <c r="C160" s="197"/>
      <c r="D160" s="279"/>
      <c r="E160" s="279"/>
      <c r="F160" s="279"/>
      <c r="G160" s="280"/>
      <c r="H160" s="280"/>
      <c r="I160" s="281"/>
    </row>
    <row r="161" spans="1:9">
      <c r="A161" s="139"/>
      <c r="B161" s="174"/>
      <c r="C161" s="140"/>
      <c r="D161" s="282"/>
      <c r="E161" s="282"/>
      <c r="F161" s="282"/>
      <c r="G161" s="283"/>
      <c r="H161" s="283"/>
      <c r="I161" s="284"/>
    </row>
    <row r="162" spans="1:9">
      <c r="A162" s="189" t="s">
        <v>11</v>
      </c>
      <c r="B162" s="175" t="str">
        <f>VLOOKUP(A162,GLOBAL!A:H,4,FALSE)</f>
        <v xml:space="preserve">ESQUADRIAS DE MADEIRA </v>
      </c>
      <c r="C162" s="176"/>
      <c r="D162" s="272"/>
      <c r="E162" s="272"/>
      <c r="F162" s="272"/>
      <c r="G162" s="272"/>
      <c r="H162" s="272"/>
      <c r="I162" s="273"/>
    </row>
    <row r="163" spans="1:9">
      <c r="A163" s="189" t="s">
        <v>11548</v>
      </c>
      <c r="B163" s="175" t="str">
        <f>VLOOKUP(A163,GLOBAL!A:H,4,FALSE)</f>
        <v xml:space="preserve">MARCOS E ALIZARES </v>
      </c>
      <c r="C163" s="176"/>
      <c r="D163" s="272"/>
      <c r="E163" s="272"/>
      <c r="F163" s="272"/>
      <c r="G163" s="272"/>
      <c r="H163" s="272"/>
      <c r="I163" s="273"/>
    </row>
    <row r="164" spans="1:9" ht="45">
      <c r="A164" s="123" t="s">
        <v>46</v>
      </c>
      <c r="B164" s="263" t="str">
        <f>VLOOKUP(A164,GLOBAL!A:H,4,FALSE)</f>
        <v>MARCO DE MADEIRA DE LEI DE 1ª (PEROBA, IPÊ, ANGELIM PEDRA OU EQUIVALENTE) COM 15X3 CM DE BATENTE, NAS DIMENSÕES DE 0.80 X 2.10 M</v>
      </c>
      <c r="C164" s="123" t="str">
        <f>VLOOKUP(A164,GLOBAL!A:H,5,FALSE)</f>
        <v>UND</v>
      </c>
      <c r="D164" s="274" t="s">
        <v>66</v>
      </c>
      <c r="E164" s="274" t="s">
        <v>70</v>
      </c>
      <c r="F164" s="274" t="s">
        <v>67</v>
      </c>
      <c r="G164" s="274" t="s">
        <v>68</v>
      </c>
      <c r="H164" s="274"/>
      <c r="I164" s="275">
        <f>ROUND(SUM(I165:I167),2)</f>
        <v>3</v>
      </c>
    </row>
    <row r="165" spans="1:9">
      <c r="A165" s="203"/>
      <c r="B165" s="205" t="s">
        <v>3995</v>
      </c>
      <c r="C165" s="204"/>
      <c r="D165" s="288"/>
      <c r="E165" s="289"/>
      <c r="F165" s="288"/>
      <c r="G165" s="288"/>
      <c r="H165" s="288"/>
      <c r="I165" s="290"/>
    </row>
    <row r="166" spans="1:9">
      <c r="A166" s="200"/>
      <c r="B166" s="194" t="s">
        <v>34266</v>
      </c>
      <c r="C166" s="195"/>
      <c r="D166" s="300"/>
      <c r="E166" s="278"/>
      <c r="F166" s="285"/>
      <c r="G166" s="278">
        <v>3</v>
      </c>
      <c r="H166" s="278"/>
      <c r="I166" s="266">
        <f>G166</f>
        <v>3</v>
      </c>
    </row>
    <row r="167" spans="1:9">
      <c r="A167" s="202"/>
      <c r="B167" s="194"/>
      <c r="C167" s="195"/>
      <c r="D167" s="278"/>
      <c r="E167" s="241"/>
      <c r="F167" s="278"/>
      <c r="G167" s="278"/>
      <c r="H167" s="278"/>
      <c r="I167" s="266"/>
    </row>
    <row r="168" spans="1:9">
      <c r="A168" s="139"/>
      <c r="B168" s="174"/>
      <c r="C168" s="140"/>
      <c r="D168" s="282"/>
      <c r="E168" s="282"/>
      <c r="F168" s="282"/>
      <c r="G168" s="283"/>
      <c r="H168" s="283"/>
      <c r="I168" s="284"/>
    </row>
    <row r="169" spans="1:9">
      <c r="A169" s="189" t="s">
        <v>17470</v>
      </c>
      <c r="B169" s="175" t="str">
        <f>VLOOKUP(A169,GLOBAL!A:H,4,FALSE)</f>
        <v xml:space="preserve">FERRAGENS </v>
      </c>
      <c r="C169" s="176"/>
      <c r="D169" s="272"/>
      <c r="E169" s="272"/>
      <c r="F169" s="272"/>
      <c r="G169" s="272"/>
      <c r="H169" s="272"/>
      <c r="I169" s="273"/>
    </row>
    <row r="170" spans="1:9" ht="30">
      <c r="A170" s="123" t="s">
        <v>9704</v>
      </c>
      <c r="B170" s="263" t="str">
        <f>VLOOKUP(A170,GLOBAL!A:H,4,FALSE)</f>
        <v>FECHADURA COM MAÇANETA TIPO ALAVANCA E CHAVE COMUM PARA PORTA INTERNA, REF. IMAB, STAN, ALIANÇA OU EQUIVALENTE</v>
      </c>
      <c r="C170" s="123" t="str">
        <f>VLOOKUP(A170,GLOBAL!A:H,5,FALSE)</f>
        <v>UND</v>
      </c>
      <c r="D170" s="274" t="s">
        <v>66</v>
      </c>
      <c r="E170" s="274" t="s">
        <v>70</v>
      </c>
      <c r="F170" s="274" t="s">
        <v>67</v>
      </c>
      <c r="G170" s="274" t="s">
        <v>68</v>
      </c>
      <c r="H170" s="274" t="s">
        <v>3996</v>
      </c>
      <c r="I170" s="275">
        <f>ROUND(SUM(I171:I173),2)</f>
        <v>3</v>
      </c>
    </row>
    <row r="171" spans="1:9">
      <c r="A171" s="203"/>
      <c r="B171" s="205" t="s">
        <v>3995</v>
      </c>
      <c r="C171" s="204"/>
      <c r="D171" s="288"/>
      <c r="E171" s="289"/>
      <c r="F171" s="288"/>
      <c r="G171" s="288"/>
      <c r="H171" s="288"/>
      <c r="I171" s="290"/>
    </row>
    <row r="172" spans="1:9">
      <c r="A172" s="202"/>
      <c r="B172" s="194" t="s">
        <v>26535</v>
      </c>
      <c r="C172" s="195"/>
      <c r="D172" s="300"/>
      <c r="E172" s="278"/>
      <c r="F172" s="278"/>
      <c r="G172" s="278">
        <v>3</v>
      </c>
      <c r="H172" s="278"/>
      <c r="I172" s="266">
        <f>G172</f>
        <v>3</v>
      </c>
    </row>
    <row r="173" spans="1:9">
      <c r="A173" s="202"/>
      <c r="B173" s="194"/>
      <c r="C173" s="195"/>
      <c r="D173" s="278"/>
      <c r="E173" s="241"/>
      <c r="F173" s="278"/>
      <c r="G173" s="278"/>
      <c r="H173" s="278"/>
      <c r="I173" s="266"/>
    </row>
    <row r="174" spans="1:9">
      <c r="A174" s="139"/>
      <c r="B174" s="174"/>
      <c r="C174" s="140"/>
      <c r="D174" s="282"/>
      <c r="E174" s="282"/>
      <c r="F174" s="282"/>
      <c r="G174" s="283"/>
      <c r="H174" s="283"/>
      <c r="I174" s="284"/>
    </row>
    <row r="175" spans="1:9">
      <c r="A175" s="189" t="s">
        <v>17471</v>
      </c>
      <c r="B175" s="175" t="str">
        <f>VLOOKUP(A175,GLOBAL!A:H,4,FALSE)</f>
        <v xml:space="preserve">PORTA EM MADEIRA DE LEI TIPO ANGELIM PEDRA OU EQUIV. </v>
      </c>
      <c r="C175" s="176"/>
      <c r="D175" s="272"/>
      <c r="E175" s="272"/>
      <c r="F175" s="272"/>
      <c r="G175" s="272"/>
      <c r="H175" s="272"/>
      <c r="I175" s="273"/>
    </row>
    <row r="176" spans="1:9" ht="75">
      <c r="A176" s="123" t="s">
        <v>17472</v>
      </c>
      <c r="B176" s="265" t="str">
        <f>VLOOKUP(A176,GLOBAL!A:H,4,FALSE)</f>
        <v>PORTA EM MADEIRA DE LEI TIPO ANGELIM PEDRA OU EQUIV.C/ENCHIMENTO EM MADEIRA 1A.QUALIDADE ESP. 30MM P/ PINTURA, INCLUSIVE ALIZARES, DOBRADIÇAS E FECHADURA EXTERNA EM LATÃO CROMADO LAFONTE OU EQUIV., EXCLUSIVE MARCO, NAS DIM.: 0.80 X 2.10 M</v>
      </c>
      <c r="C176" s="123" t="str">
        <f>VLOOKUP(A176,GLOBAL!A:H,5,FALSE)</f>
        <v>UND</v>
      </c>
      <c r="D176" s="274" t="s">
        <v>66</v>
      </c>
      <c r="E176" s="274" t="s">
        <v>70</v>
      </c>
      <c r="F176" s="274" t="s">
        <v>67</v>
      </c>
      <c r="G176" s="274" t="s">
        <v>68</v>
      </c>
      <c r="H176" s="274" t="s">
        <v>9110</v>
      </c>
      <c r="I176" s="275">
        <f>ROUND(SUM(I177:I179),2)</f>
        <v>3</v>
      </c>
    </row>
    <row r="177" spans="1:12">
      <c r="A177" s="203"/>
      <c r="B177" s="205" t="s">
        <v>3995</v>
      </c>
      <c r="C177" s="204"/>
      <c r="D177" s="288"/>
      <c r="E177" s="289"/>
      <c r="F177" s="288"/>
      <c r="G177" s="288"/>
      <c r="H177" s="288"/>
      <c r="I177" s="290"/>
    </row>
    <row r="178" spans="1:12">
      <c r="A178" s="200"/>
      <c r="B178" s="194" t="s">
        <v>26537</v>
      </c>
      <c r="C178" s="195"/>
      <c r="D178" s="748"/>
      <c r="E178" s="750"/>
      <c r="F178" s="278"/>
      <c r="G178" s="278">
        <v>3</v>
      </c>
      <c r="H178" s="278"/>
      <c r="I178" s="266">
        <f>G178</f>
        <v>3</v>
      </c>
      <c r="L178" s="321"/>
    </row>
    <row r="179" spans="1:12">
      <c r="A179" s="202"/>
      <c r="B179" s="194"/>
      <c r="C179" s="195"/>
      <c r="D179" s="278"/>
      <c r="E179" s="241"/>
      <c r="F179" s="278"/>
      <c r="G179" s="278"/>
      <c r="H179" s="278"/>
      <c r="I179" s="266"/>
    </row>
    <row r="180" spans="1:12">
      <c r="A180" s="139"/>
      <c r="B180" s="174"/>
      <c r="C180" s="140"/>
      <c r="D180" s="282"/>
      <c r="E180" s="282"/>
      <c r="F180" s="282"/>
      <c r="G180" s="283"/>
      <c r="H180" s="283"/>
      <c r="I180" s="284"/>
    </row>
    <row r="181" spans="1:12">
      <c r="A181" s="189" t="s">
        <v>12</v>
      </c>
      <c r="B181" s="175" t="str">
        <f>VLOOKUP(A181,GLOBAL!A:H,4,FALSE)</f>
        <v>ESQUADRIAS METÁLICAS</v>
      </c>
      <c r="C181" s="176"/>
      <c r="D181" s="272"/>
      <c r="E181" s="272"/>
      <c r="F181" s="272"/>
      <c r="G181" s="272"/>
      <c r="H181" s="272"/>
      <c r="I181" s="273"/>
    </row>
    <row r="182" spans="1:12">
      <c r="A182" s="189" t="s">
        <v>9684</v>
      </c>
      <c r="B182" s="175" t="str">
        <f>VLOOKUP(A182,GLOBAL!A:H,4,FALSE)</f>
        <v xml:space="preserve">GRADES E PORTÕES </v>
      </c>
      <c r="C182" s="176"/>
      <c r="D182" s="272"/>
      <c r="E182" s="272"/>
      <c r="F182" s="272"/>
      <c r="G182" s="272"/>
      <c r="H182" s="272"/>
      <c r="I182" s="273"/>
    </row>
    <row r="183" spans="1:12" ht="28.5" customHeight="1">
      <c r="A183" s="123" t="s">
        <v>3994</v>
      </c>
      <c r="B183" s="263" t="str">
        <f>VLOOKUP(A183,GLOBAL!A:H,4,FALSE)</f>
        <v>PORTÃO DE FERRO DE ABRIR EM BARRA CHATA, INCLUSIVE CHUMBAMENTO</v>
      </c>
      <c r="C183" s="123" t="str">
        <f>VLOOKUP(A183,GLOBAL!A:H,5,FALSE)</f>
        <v>M2</v>
      </c>
      <c r="D183" s="274" t="s">
        <v>66</v>
      </c>
      <c r="E183" s="274" t="s">
        <v>70</v>
      </c>
      <c r="F183" s="274" t="s">
        <v>67</v>
      </c>
      <c r="G183" s="274" t="s">
        <v>68</v>
      </c>
      <c r="H183" s="274" t="s">
        <v>3996</v>
      </c>
      <c r="I183" s="275">
        <f>ROUND(SUM(I184:I185),2)</f>
        <v>6.6</v>
      </c>
    </row>
    <row r="184" spans="1:12">
      <c r="A184" s="203"/>
      <c r="B184" s="205" t="s">
        <v>3995</v>
      </c>
      <c r="C184" s="204"/>
      <c r="D184" s="288"/>
      <c r="E184" s="289"/>
      <c r="F184" s="288"/>
      <c r="G184" s="288"/>
      <c r="H184" s="288"/>
      <c r="I184" s="290"/>
    </row>
    <row r="185" spans="1:12">
      <c r="A185" s="202"/>
      <c r="B185" s="194" t="s">
        <v>34283</v>
      </c>
      <c r="C185" s="195"/>
      <c r="D185" s="748">
        <f>1.2*2.75</f>
        <v>3.3</v>
      </c>
      <c r="E185" s="750"/>
      <c r="F185" s="285"/>
      <c r="G185" s="278">
        <v>2</v>
      </c>
      <c r="H185" s="278"/>
      <c r="I185" s="266">
        <f>D185*G185</f>
        <v>6.6</v>
      </c>
    </row>
    <row r="186" spans="1:12">
      <c r="A186" s="202"/>
      <c r="B186" s="194"/>
      <c r="C186" s="195"/>
      <c r="D186" s="278"/>
      <c r="E186" s="241"/>
      <c r="F186" s="278"/>
      <c r="G186" s="278"/>
      <c r="H186" s="278"/>
      <c r="I186" s="266"/>
    </row>
    <row r="187" spans="1:12">
      <c r="A187" s="139"/>
      <c r="B187" s="174"/>
      <c r="C187" s="140"/>
      <c r="D187" s="282"/>
      <c r="E187" s="282"/>
      <c r="F187" s="282"/>
      <c r="G187" s="283"/>
      <c r="H187" s="283"/>
      <c r="I187" s="284"/>
    </row>
    <row r="188" spans="1:12" ht="30">
      <c r="A188" s="123" t="s">
        <v>26568</v>
      </c>
      <c r="B188" s="263" t="str">
        <f>VLOOKUP(A188,GLOBAL!A:H,4,FALSE)</f>
        <v>PORTÃO DE FERRO DE CORRER EM BARRA CHATA, INCLUSIVE CHUMBAMENTO</v>
      </c>
      <c r="C188" s="123" t="str">
        <f>VLOOKUP(A188,GLOBAL!A:H,5,FALSE)</f>
        <v>M2</v>
      </c>
      <c r="D188" s="274" t="s">
        <v>66</v>
      </c>
      <c r="E188" s="274" t="s">
        <v>70</v>
      </c>
      <c r="F188" s="274" t="s">
        <v>67</v>
      </c>
      <c r="G188" s="274" t="s">
        <v>68</v>
      </c>
      <c r="H188" s="274" t="s">
        <v>3996</v>
      </c>
      <c r="I188" s="275">
        <f>ROUND(SUM(I189:I191),2)</f>
        <v>13.79</v>
      </c>
    </row>
    <row r="189" spans="1:12">
      <c r="A189" s="203"/>
      <c r="B189" s="205" t="s">
        <v>3995</v>
      </c>
      <c r="C189" s="204"/>
      <c r="D189" s="288"/>
      <c r="E189" s="289"/>
      <c r="F189" s="288"/>
      <c r="G189" s="288"/>
      <c r="H189" s="288"/>
      <c r="I189" s="290"/>
    </row>
    <row r="190" spans="1:12">
      <c r="A190" s="202"/>
      <c r="B190" s="194" t="s">
        <v>34284</v>
      </c>
      <c r="C190" s="195"/>
      <c r="D190" s="748">
        <f>1.2*5</f>
        <v>6</v>
      </c>
      <c r="E190" s="750"/>
      <c r="F190" s="285"/>
      <c r="G190" s="278">
        <v>1</v>
      </c>
      <c r="H190" s="278"/>
      <c r="I190" s="266">
        <f>D190</f>
        <v>6</v>
      </c>
    </row>
    <row r="191" spans="1:12">
      <c r="A191" s="202"/>
      <c r="B191" s="194" t="s">
        <v>34284</v>
      </c>
      <c r="C191" s="195"/>
      <c r="D191" s="748">
        <f>1.2*6.49</f>
        <v>7.7880000000000003</v>
      </c>
      <c r="E191" s="750"/>
      <c r="F191" s="285"/>
      <c r="G191" s="278">
        <v>1</v>
      </c>
      <c r="H191" s="278"/>
      <c r="I191" s="266">
        <f>D191</f>
        <v>7.7880000000000003</v>
      </c>
    </row>
    <row r="192" spans="1:12">
      <c r="A192" s="202"/>
      <c r="B192" s="194"/>
      <c r="C192" s="195"/>
      <c r="D192" s="278"/>
      <c r="E192" s="241"/>
      <c r="F192" s="278"/>
      <c r="G192" s="278"/>
      <c r="H192" s="278"/>
      <c r="I192" s="266"/>
    </row>
    <row r="193" spans="1:9">
      <c r="A193" s="139"/>
      <c r="B193" s="174"/>
      <c r="C193" s="140"/>
      <c r="D193" s="282"/>
      <c r="E193" s="282"/>
      <c r="F193" s="282"/>
      <c r="G193" s="283"/>
      <c r="H193" s="283"/>
      <c r="I193" s="284"/>
    </row>
    <row r="194" spans="1:9">
      <c r="A194" s="189" t="s">
        <v>11549</v>
      </c>
      <c r="B194" s="175" t="str">
        <f>VLOOKUP(A194,GLOBAL!A:H,4,FALSE)</f>
        <v>ESQUADRIAS METÁLICAS</v>
      </c>
      <c r="C194" s="176"/>
      <c r="D194" s="272"/>
      <c r="E194" s="272"/>
      <c r="F194" s="272"/>
      <c r="G194" s="272"/>
      <c r="H194" s="272"/>
      <c r="I194" s="273"/>
    </row>
    <row r="195" spans="1:9" ht="45">
      <c r="A195" s="123" t="s">
        <v>18139</v>
      </c>
      <c r="B195" s="263" t="str">
        <f>VLOOKUP(A195,GLOBAL!A:H,4,FALSE)</f>
        <v>JANELA DE CORRER PARA VIDRO EM ALUMÍNIO ANODIZADO COR NATURAL, LINHA 25, COMPLETA, INCL. PUXADOR COM TRANCA, ALIZAR, CAIXILHO E CONTRAMARCO, EXCLUSIVE VIDRO</v>
      </c>
      <c r="C195" s="123" t="str">
        <f>VLOOKUP(A195,GLOBAL!A:H,5,FALSE)</f>
        <v>M2</v>
      </c>
      <c r="D195" s="274" t="s">
        <v>66</v>
      </c>
      <c r="E195" s="274" t="s">
        <v>70</v>
      </c>
      <c r="F195" s="274" t="s">
        <v>67</v>
      </c>
      <c r="G195" s="274" t="s">
        <v>68</v>
      </c>
      <c r="H195" s="274" t="s">
        <v>3996</v>
      </c>
      <c r="I195" s="275">
        <f>ROUND(SUM(I196:I200),2)</f>
        <v>14.6</v>
      </c>
    </row>
    <row r="196" spans="1:9">
      <c r="A196" s="203"/>
      <c r="B196" s="205" t="s">
        <v>3995</v>
      </c>
      <c r="C196" s="204"/>
      <c r="D196" s="288"/>
      <c r="E196" s="289"/>
      <c r="F196" s="288"/>
      <c r="G196" s="288"/>
      <c r="H196" s="288"/>
      <c r="I196" s="290"/>
    </row>
    <row r="197" spans="1:9">
      <c r="A197" s="202"/>
      <c r="B197" s="194" t="s">
        <v>34270</v>
      </c>
      <c r="C197" s="195"/>
      <c r="D197" s="300">
        <v>1.9</v>
      </c>
      <c r="E197" s="278">
        <v>2</v>
      </c>
      <c r="F197" s="285"/>
      <c r="G197" s="278">
        <v>2</v>
      </c>
      <c r="H197" s="278"/>
      <c r="I197" s="266">
        <f>D197*E197*G197</f>
        <v>7.6</v>
      </c>
    </row>
    <row r="198" spans="1:9">
      <c r="A198" s="202"/>
      <c r="B198" s="194" t="s">
        <v>34304</v>
      </c>
      <c r="C198" s="195"/>
      <c r="D198" s="748">
        <v>7</v>
      </c>
      <c r="E198" s="750"/>
      <c r="F198" s="285"/>
      <c r="G198" s="278">
        <v>1</v>
      </c>
      <c r="H198" s="278"/>
      <c r="I198" s="266">
        <f>D198</f>
        <v>7</v>
      </c>
    </row>
    <row r="199" spans="1:9">
      <c r="A199" s="202"/>
      <c r="B199" s="194"/>
      <c r="C199" s="195"/>
      <c r="D199" s="278"/>
      <c r="E199" s="241"/>
      <c r="F199" s="278"/>
      <c r="G199" s="278"/>
      <c r="H199" s="278"/>
      <c r="I199" s="266"/>
    </row>
    <row r="200" spans="1:9">
      <c r="A200" s="139"/>
      <c r="B200" s="174"/>
      <c r="C200" s="140"/>
      <c r="D200" s="282"/>
      <c r="E200" s="282"/>
      <c r="F200" s="282"/>
      <c r="G200" s="283"/>
      <c r="H200" s="283"/>
      <c r="I200" s="284"/>
    </row>
    <row r="201" spans="1:9" ht="45">
      <c r="A201" s="123" t="s">
        <v>26539</v>
      </c>
      <c r="B201" s="263" t="str">
        <f>VLOOKUP(A201,GLOBAL!A:H,4,FALSE)</f>
        <v>JANELA TIPO MAXIM-AR PARA VIDRO EM ALUMÍNIO ANODIZADO NATURAL, LINHA 25, COMPLETA, INCL. PUXADOR COM TRANCA, CAIXILHO, ALIZAR E CONTRAMARCO, EXCLUSIVE VIDRO</v>
      </c>
      <c r="C201" s="123" t="str">
        <f>VLOOKUP(A201,GLOBAL!A:H,5,FALSE)</f>
        <v>M2</v>
      </c>
      <c r="D201" s="274" t="s">
        <v>66</v>
      </c>
      <c r="E201" s="274" t="s">
        <v>70</v>
      </c>
      <c r="F201" s="274" t="s">
        <v>67</v>
      </c>
      <c r="G201" s="274" t="s">
        <v>68</v>
      </c>
      <c r="H201" s="274" t="s">
        <v>3996</v>
      </c>
      <c r="I201" s="275">
        <f>ROUND(SUM(I202:I206),2)</f>
        <v>3.64</v>
      </c>
    </row>
    <row r="202" spans="1:9">
      <c r="A202" s="203"/>
      <c r="B202" s="205" t="s">
        <v>3995</v>
      </c>
      <c r="C202" s="204"/>
      <c r="D202" s="288"/>
      <c r="E202" s="289"/>
      <c r="F202" s="288"/>
      <c r="G202" s="288"/>
      <c r="H202" s="288"/>
      <c r="I202" s="290"/>
    </row>
    <row r="203" spans="1:9">
      <c r="A203" s="202"/>
      <c r="B203" s="194" t="s">
        <v>34267</v>
      </c>
      <c r="C203" s="195"/>
      <c r="D203" s="748">
        <f>0.8*0.8</f>
        <v>0.64000000000000012</v>
      </c>
      <c r="E203" s="750"/>
      <c r="F203" s="285"/>
      <c r="G203" s="278">
        <v>1</v>
      </c>
      <c r="H203" s="278"/>
      <c r="I203" s="266">
        <f>D203</f>
        <v>0.64000000000000012</v>
      </c>
    </row>
    <row r="204" spans="1:9">
      <c r="A204" s="202"/>
      <c r="B204" s="194" t="s">
        <v>34304</v>
      </c>
      <c r="C204" s="195"/>
      <c r="D204" s="748">
        <v>3</v>
      </c>
      <c r="E204" s="750"/>
      <c r="F204" s="285"/>
      <c r="G204" s="278">
        <v>1</v>
      </c>
      <c r="H204" s="278"/>
      <c r="I204" s="266">
        <f>D204</f>
        <v>3</v>
      </c>
    </row>
    <row r="205" spans="1:9">
      <c r="A205" s="202"/>
      <c r="B205" s="194"/>
      <c r="C205" s="195"/>
      <c r="D205" s="278"/>
      <c r="E205" s="241"/>
      <c r="F205" s="278"/>
      <c r="G205" s="278"/>
      <c r="H205" s="278"/>
      <c r="I205" s="266"/>
    </row>
    <row r="206" spans="1:9">
      <c r="A206" s="139"/>
      <c r="B206" s="174"/>
      <c r="C206" s="140"/>
      <c r="D206" s="282"/>
      <c r="E206" s="282"/>
      <c r="F206" s="282"/>
      <c r="G206" s="283"/>
      <c r="H206" s="283"/>
      <c r="I206" s="284"/>
    </row>
    <row r="207" spans="1:9" ht="45">
      <c r="A207" s="123" t="s">
        <v>26540</v>
      </c>
      <c r="B207" s="263" t="str">
        <f>VLOOKUP(A207,GLOBAL!A:H,4,FALSE)</f>
        <v>PORTA DE ABRIR TIPO VENEZIANA EM ALUMÍNIO ANODIZADO, LINHA 25, COMPLETA, INCL. PUXADOR COM TRANCA, CAIXILHO, ALIZAR E CONTRAMARCO</v>
      </c>
      <c r="C207" s="123" t="str">
        <f>VLOOKUP(A207,GLOBAL!A:H,5,FALSE)</f>
        <v>M2</v>
      </c>
      <c r="D207" s="274" t="s">
        <v>66</v>
      </c>
      <c r="E207" s="274" t="s">
        <v>70</v>
      </c>
      <c r="F207" s="274" t="s">
        <v>67</v>
      </c>
      <c r="G207" s="274" t="s">
        <v>68</v>
      </c>
      <c r="H207" s="274" t="s">
        <v>3996</v>
      </c>
      <c r="I207" s="275">
        <f>ROUND(SUM(I208:I211),2)</f>
        <v>1.68</v>
      </c>
    </row>
    <row r="208" spans="1:9">
      <c r="A208" s="203"/>
      <c r="B208" s="205" t="s">
        <v>3995</v>
      </c>
      <c r="C208" s="204"/>
      <c r="D208" s="288"/>
      <c r="E208" s="289"/>
      <c r="F208" s="288"/>
      <c r="G208" s="288"/>
      <c r="H208" s="288"/>
      <c r="I208" s="290"/>
    </row>
    <row r="209" spans="1:9">
      <c r="A209" s="202"/>
      <c r="B209" s="194" t="s">
        <v>34268</v>
      </c>
      <c r="C209" s="195"/>
      <c r="D209" s="748">
        <f>0.8*2.1</f>
        <v>1.6800000000000002</v>
      </c>
      <c r="E209" s="750"/>
      <c r="F209" s="285"/>
      <c r="G209" s="278">
        <v>1</v>
      </c>
      <c r="H209" s="278"/>
      <c r="I209" s="266">
        <f>D209</f>
        <v>1.6800000000000002</v>
      </c>
    </row>
    <row r="210" spans="1:9">
      <c r="A210" s="202"/>
      <c r="B210" s="194"/>
      <c r="C210" s="195"/>
      <c r="D210" s="278"/>
      <c r="E210" s="241"/>
      <c r="F210" s="278"/>
      <c r="G210" s="278"/>
      <c r="H210" s="278"/>
      <c r="I210" s="266"/>
    </row>
    <row r="211" spans="1:9">
      <c r="A211" s="139"/>
      <c r="B211" s="174"/>
      <c r="C211" s="140"/>
      <c r="D211" s="282"/>
      <c r="E211" s="282"/>
      <c r="F211" s="282"/>
      <c r="G211" s="283"/>
      <c r="H211" s="283"/>
      <c r="I211" s="284"/>
    </row>
    <row r="212" spans="1:9" ht="45">
      <c r="A212" s="123" t="s">
        <v>26541</v>
      </c>
      <c r="B212" s="263" t="str">
        <f>VLOOKUP(A212,GLOBAL!A:H,4,FALSE)</f>
        <v>BRISE METÁLICO HUNTER DOUGLAS REF. 84R - SL4 COR PRATA OU SIMILAR, COM ESTRUTURA E MONTAGEM, EXCLUSIVE ANDAIMES OU PLATAFORMA</v>
      </c>
      <c r="C212" s="123" t="str">
        <f>VLOOKUP(A212,GLOBAL!A:H,5,FALSE)</f>
        <v>M2</v>
      </c>
      <c r="D212" s="274" t="s">
        <v>66</v>
      </c>
      <c r="E212" s="274" t="s">
        <v>70</v>
      </c>
      <c r="F212" s="274" t="s">
        <v>67</v>
      </c>
      <c r="G212" s="274" t="s">
        <v>68</v>
      </c>
      <c r="H212" s="274" t="s">
        <v>3996</v>
      </c>
      <c r="I212" s="275">
        <f>ROUND(SUM(I213:I217),2)</f>
        <v>32</v>
      </c>
    </row>
    <row r="213" spans="1:9">
      <c r="A213" s="203"/>
      <c r="B213" s="205" t="s">
        <v>3995</v>
      </c>
      <c r="C213" s="204"/>
      <c r="D213" s="288"/>
      <c r="E213" s="289"/>
      <c r="F213" s="288"/>
      <c r="G213" s="288"/>
      <c r="H213" s="288"/>
      <c r="I213" s="290"/>
    </row>
    <row r="214" spans="1:9">
      <c r="A214" s="202"/>
      <c r="B214" s="194" t="s">
        <v>34298</v>
      </c>
      <c r="C214" s="195"/>
      <c r="D214" s="748">
        <f>25*0.8</f>
        <v>20</v>
      </c>
      <c r="E214" s="750"/>
      <c r="F214" s="285"/>
      <c r="G214" s="278">
        <v>1</v>
      </c>
      <c r="H214" s="278"/>
      <c r="I214" s="266">
        <f>D214</f>
        <v>20</v>
      </c>
    </row>
    <row r="215" spans="1:9">
      <c r="A215" s="202"/>
      <c r="B215" s="194" t="s">
        <v>34298</v>
      </c>
      <c r="C215" s="195"/>
      <c r="D215" s="748">
        <f>15*0.8</f>
        <v>12</v>
      </c>
      <c r="E215" s="750"/>
      <c r="F215" s="285"/>
      <c r="G215" s="278">
        <v>1</v>
      </c>
      <c r="H215" s="278"/>
      <c r="I215" s="266">
        <f>D215</f>
        <v>12</v>
      </c>
    </row>
    <row r="216" spans="1:9">
      <c r="A216" s="202"/>
      <c r="B216" s="194"/>
      <c r="C216" s="195"/>
      <c r="D216" s="278"/>
      <c r="E216" s="241"/>
      <c r="F216" s="278"/>
      <c r="G216" s="278"/>
      <c r="H216" s="278"/>
      <c r="I216" s="266"/>
    </row>
    <row r="217" spans="1:9">
      <c r="A217" s="139"/>
      <c r="B217" s="174"/>
      <c r="C217" s="140"/>
      <c r="D217" s="282"/>
      <c r="E217" s="282"/>
      <c r="F217" s="282"/>
      <c r="G217" s="283"/>
      <c r="H217" s="283"/>
      <c r="I217" s="284"/>
    </row>
    <row r="218" spans="1:9">
      <c r="A218" s="189" t="s">
        <v>34285</v>
      </c>
      <c r="B218" s="175" t="str">
        <f>VLOOKUP(A218,GLOBAL!A:H,4,FALSE)</f>
        <v>ESTRUTURA MURO FRONTAL - VIDRO + ALUMINIO</v>
      </c>
      <c r="C218" s="176"/>
      <c r="D218" s="272"/>
      <c r="E218" s="272"/>
      <c r="F218" s="272"/>
      <c r="G218" s="272"/>
      <c r="H218" s="272"/>
      <c r="I218" s="273"/>
    </row>
    <row r="219" spans="1:9" ht="30">
      <c r="A219" s="123" t="s">
        <v>34292</v>
      </c>
      <c r="B219" s="263" t="str">
        <f>VLOOKUP(A219,GLOBAL!A:H,4,FALSE)</f>
        <v>ESTRUTURA METÁLICA,  ÓTIMA USINABILIDADE, BOA CONFARMIBILIDADE</v>
      </c>
      <c r="C219" s="123" t="str">
        <f>VLOOKUP(A219,GLOBAL!A:H,5,FALSE)</f>
        <v>Kg</v>
      </c>
      <c r="D219" s="274" t="s">
        <v>66</v>
      </c>
      <c r="E219" s="274" t="s">
        <v>70</v>
      </c>
      <c r="F219" s="274" t="s">
        <v>67</v>
      </c>
      <c r="G219" s="274" t="s">
        <v>68</v>
      </c>
      <c r="H219" s="274" t="s">
        <v>9110</v>
      </c>
      <c r="I219" s="275">
        <f>ROUND(SUM(I220:I224),2)</f>
        <v>1310</v>
      </c>
    </row>
    <row r="220" spans="1:9">
      <c r="A220" s="203"/>
      <c r="B220" s="205" t="s">
        <v>3995</v>
      </c>
      <c r="C220" s="204"/>
      <c r="D220" s="288"/>
      <c r="E220" s="289"/>
      <c r="F220" s="288"/>
      <c r="G220" s="288"/>
      <c r="H220" s="288"/>
      <c r="I220" s="290"/>
    </row>
    <row r="221" spans="1:9">
      <c r="A221" s="202"/>
      <c r="B221" s="194" t="s">
        <v>34305</v>
      </c>
      <c r="C221" s="195"/>
      <c r="D221" s="300"/>
      <c r="E221" s="278"/>
      <c r="F221" s="285"/>
      <c r="G221" s="278"/>
      <c r="H221" s="278">
        <v>450</v>
      </c>
      <c r="I221" s="266">
        <f>H221</f>
        <v>450</v>
      </c>
    </row>
    <row r="222" spans="1:9">
      <c r="A222" s="202"/>
      <c r="B222" s="194" t="s">
        <v>34305</v>
      </c>
      <c r="C222" s="195"/>
      <c r="D222" s="300"/>
      <c r="E222" s="278"/>
      <c r="F222" s="285"/>
      <c r="G222" s="278"/>
      <c r="H222" s="278">
        <v>860</v>
      </c>
      <c r="I222" s="266">
        <f>H222</f>
        <v>860</v>
      </c>
    </row>
    <row r="223" spans="1:9">
      <c r="A223" s="202"/>
      <c r="B223" s="194"/>
      <c r="C223" s="195"/>
      <c r="D223" s="278"/>
      <c r="E223" s="241"/>
      <c r="F223" s="278"/>
      <c r="G223" s="278"/>
      <c r="H223" s="278"/>
      <c r="I223" s="266"/>
    </row>
    <row r="224" spans="1:9">
      <c r="A224" s="139"/>
      <c r="B224" s="174"/>
      <c r="C224" s="140"/>
      <c r="D224" s="282"/>
      <c r="E224" s="282"/>
      <c r="F224" s="282"/>
      <c r="G224" s="283"/>
      <c r="H224" s="283"/>
      <c r="I224" s="284"/>
    </row>
    <row r="225" spans="1:9">
      <c r="A225" s="189" t="s">
        <v>11551</v>
      </c>
      <c r="B225" s="175" t="str">
        <f>VLOOKUP(A225,GLOBAL!A:H,4,FALSE)</f>
        <v xml:space="preserve">VIDROS E ESPEHOS </v>
      </c>
      <c r="C225" s="176"/>
      <c r="D225" s="272"/>
      <c r="E225" s="272"/>
      <c r="F225" s="272"/>
      <c r="G225" s="272"/>
      <c r="H225" s="272"/>
      <c r="I225" s="273"/>
    </row>
    <row r="226" spans="1:9">
      <c r="A226" s="177" t="s">
        <v>11550</v>
      </c>
      <c r="B226" s="175" t="str">
        <f>VLOOKUP(A226,GLOBAL!A:H,4,FALSE)</f>
        <v>VIDROS PARA ESQUADRIAS</v>
      </c>
      <c r="C226" s="176"/>
      <c r="D226" s="272"/>
      <c r="E226" s="272"/>
      <c r="F226" s="272"/>
      <c r="G226" s="272"/>
      <c r="H226" s="272"/>
      <c r="I226" s="273"/>
    </row>
    <row r="227" spans="1:9">
      <c r="A227" s="123" t="s">
        <v>12258</v>
      </c>
      <c r="B227" s="263" t="str">
        <f>VLOOKUP(A227,GLOBAL!A:H,4,FALSE)</f>
        <v>VIDRO PLANO TRANSPARENTE LISO, COM 4 MM DE ESPESSURA</v>
      </c>
      <c r="C227" s="123" t="str">
        <f>VLOOKUP(A227,GLOBAL!A:H,5,FALSE)</f>
        <v>M2</v>
      </c>
      <c r="D227" s="274" t="s">
        <v>66</v>
      </c>
      <c r="E227" s="274" t="s">
        <v>70</v>
      </c>
      <c r="F227" s="274" t="s">
        <v>67</v>
      </c>
      <c r="G227" s="274" t="s">
        <v>68</v>
      </c>
      <c r="H227" s="274" t="s">
        <v>3997</v>
      </c>
      <c r="I227" s="275">
        <f>ROUND(SUM(I228:I230),2)</f>
        <v>14.6</v>
      </c>
    </row>
    <row r="228" spans="1:9">
      <c r="A228" s="203"/>
      <c r="B228" s="205" t="s">
        <v>3995</v>
      </c>
      <c r="C228" s="204"/>
      <c r="D228" s="288"/>
      <c r="E228" s="289"/>
      <c r="F228" s="288"/>
      <c r="G228" s="288"/>
      <c r="H228" s="288"/>
      <c r="I228" s="290"/>
    </row>
    <row r="229" spans="1:9">
      <c r="A229" s="203"/>
      <c r="B229" s="194" t="s">
        <v>34269</v>
      </c>
      <c r="C229" s="204"/>
      <c r="D229" s="753">
        <f>I195</f>
        <v>14.6</v>
      </c>
      <c r="E229" s="754"/>
      <c r="F229" s="288"/>
      <c r="G229" s="288"/>
      <c r="H229" s="288"/>
      <c r="I229" s="643">
        <f>D229</f>
        <v>14.6</v>
      </c>
    </row>
    <row r="230" spans="1:9">
      <c r="A230" s="200"/>
      <c r="B230" s="194"/>
      <c r="C230" s="195"/>
      <c r="D230" s="278"/>
      <c r="E230" s="278"/>
      <c r="F230" s="278"/>
      <c r="G230" s="278"/>
      <c r="H230" s="278"/>
      <c r="I230" s="266"/>
    </row>
    <row r="231" spans="1:9">
      <c r="A231" s="139"/>
      <c r="B231" s="174"/>
      <c r="C231" s="140"/>
      <c r="D231" s="282"/>
      <c r="E231" s="282"/>
      <c r="F231" s="282"/>
      <c r="G231" s="283"/>
      <c r="H231" s="283"/>
      <c r="I231" s="284"/>
    </row>
    <row r="232" spans="1:9">
      <c r="A232" s="123" t="s">
        <v>12259</v>
      </c>
      <c r="B232" s="265" t="str">
        <f>VLOOKUP(A232,GLOBAL!A:H,4,FALSE)</f>
        <v>VIDRO FANTASIA MINI-BOREAL, COM 4 MM DE ESPESSURA</v>
      </c>
      <c r="C232" s="123" t="str">
        <f>VLOOKUP(A232,GLOBAL!A:H,5,FALSE)</f>
        <v>M2</v>
      </c>
      <c r="D232" s="274" t="s">
        <v>66</v>
      </c>
      <c r="E232" s="274" t="s">
        <v>70</v>
      </c>
      <c r="F232" s="274" t="s">
        <v>67</v>
      </c>
      <c r="G232" s="274" t="s">
        <v>68</v>
      </c>
      <c r="H232" s="274" t="s">
        <v>3996</v>
      </c>
      <c r="I232" s="275">
        <f>ROUND(SUM(I233:I235),2)</f>
        <v>3.64</v>
      </c>
    </row>
    <row r="233" spans="1:9">
      <c r="A233" s="200"/>
      <c r="B233" s="205" t="s">
        <v>3995</v>
      </c>
      <c r="C233" s="195"/>
      <c r="D233" s="300"/>
      <c r="E233" s="278"/>
      <c r="F233" s="285"/>
      <c r="G233" s="278"/>
      <c r="H233" s="278"/>
      <c r="I233" s="266"/>
    </row>
    <row r="234" spans="1:9">
      <c r="A234" s="200"/>
      <c r="B234" s="205" t="s">
        <v>34271</v>
      </c>
      <c r="C234" s="195"/>
      <c r="D234" s="300"/>
      <c r="E234" s="278">
        <f>I201</f>
        <v>3.64</v>
      </c>
      <c r="F234" s="285"/>
      <c r="G234" s="278"/>
      <c r="H234" s="278"/>
      <c r="I234" s="266">
        <f>E234</f>
        <v>3.64</v>
      </c>
    </row>
    <row r="235" spans="1:9">
      <c r="A235" s="202"/>
      <c r="B235" s="194"/>
      <c r="C235" s="195"/>
      <c r="D235" s="278"/>
      <c r="E235" s="241"/>
      <c r="F235" s="278"/>
      <c r="G235" s="278"/>
      <c r="H235" s="278"/>
      <c r="I235" s="266"/>
    </row>
    <row r="236" spans="1:9">
      <c r="A236" s="139"/>
      <c r="B236" s="174"/>
      <c r="C236" s="140"/>
      <c r="D236" s="282"/>
      <c r="E236" s="282"/>
      <c r="F236" s="282"/>
      <c r="G236" s="283"/>
      <c r="H236" s="283"/>
      <c r="I236" s="284"/>
    </row>
    <row r="237" spans="1:9" ht="30">
      <c r="A237" s="123" t="s">
        <v>34293</v>
      </c>
      <c r="B237" s="265" t="str">
        <f>VLOOKUP(A237,GLOBAL!A:H,4,FALSE)</f>
        <v>INSTALAÇÃO DE VIDRO LISO INCOLOR, E = 10 MM, EM ESQUADRIA. AF_01/2021</v>
      </c>
      <c r="C237" s="123" t="str">
        <f>VLOOKUP(A237,GLOBAL!A:H,5,FALSE)</f>
        <v>M2</v>
      </c>
      <c r="D237" s="274" t="s">
        <v>66</v>
      </c>
      <c r="E237" s="274" t="s">
        <v>70</v>
      </c>
      <c r="F237" s="274" t="s">
        <v>67</v>
      </c>
      <c r="G237" s="274" t="s">
        <v>68</v>
      </c>
      <c r="H237" s="274" t="s">
        <v>3996</v>
      </c>
      <c r="I237" s="275">
        <f>ROUND(SUM(I238:I244),2)</f>
        <v>138.35</v>
      </c>
    </row>
    <row r="238" spans="1:9">
      <c r="A238" s="200"/>
      <c r="B238" s="205" t="s">
        <v>3995</v>
      </c>
      <c r="C238" s="195"/>
      <c r="D238" s="300"/>
      <c r="E238" s="278"/>
      <c r="F238" s="285"/>
      <c r="G238" s="278"/>
      <c r="H238" s="278"/>
      <c r="I238" s="266"/>
    </row>
    <row r="239" spans="1:9">
      <c r="A239" s="200"/>
      <c r="B239" s="205" t="s">
        <v>34294</v>
      </c>
      <c r="C239" s="195"/>
      <c r="D239" s="300">
        <v>5.54</v>
      </c>
      <c r="E239" s="278"/>
      <c r="F239" s="285">
        <v>2.8</v>
      </c>
      <c r="G239" s="278"/>
      <c r="H239" s="278"/>
      <c r="I239" s="266">
        <f>D239*F239</f>
        <v>15.511999999999999</v>
      </c>
    </row>
    <row r="240" spans="1:9">
      <c r="A240" s="200"/>
      <c r="B240" s="205" t="s">
        <v>34295</v>
      </c>
      <c r="C240" s="195"/>
      <c r="D240" s="300">
        <v>6.52</v>
      </c>
      <c r="E240" s="278"/>
      <c r="F240" s="285">
        <v>2.8</v>
      </c>
      <c r="G240" s="278"/>
      <c r="H240" s="278"/>
      <c r="I240" s="266">
        <f>D240*F240</f>
        <v>18.255999999999997</v>
      </c>
    </row>
    <row r="241" spans="1:9">
      <c r="A241" s="200"/>
      <c r="B241" s="205" t="s">
        <v>34296</v>
      </c>
      <c r="C241" s="195"/>
      <c r="D241" s="300">
        <v>6.5</v>
      </c>
      <c r="E241" s="278"/>
      <c r="F241" s="285">
        <v>2.8</v>
      </c>
      <c r="G241" s="278"/>
      <c r="H241" s="278"/>
      <c r="I241" s="266">
        <f>D241*F241</f>
        <v>18.2</v>
      </c>
    </row>
    <row r="242" spans="1:9">
      <c r="A242" s="200"/>
      <c r="B242" s="205" t="s">
        <v>34297</v>
      </c>
      <c r="C242" s="195"/>
      <c r="D242" s="300">
        <v>3.85</v>
      </c>
      <c r="E242" s="278"/>
      <c r="F242" s="285">
        <v>2.8</v>
      </c>
      <c r="G242" s="278"/>
      <c r="H242" s="278"/>
      <c r="I242" s="266">
        <f>D242*F242</f>
        <v>10.78</v>
      </c>
    </row>
    <row r="243" spans="1:9">
      <c r="A243" s="200"/>
      <c r="B243" s="205" t="s">
        <v>34301</v>
      </c>
      <c r="C243" s="195"/>
      <c r="D243" s="300">
        <f>3*9</f>
        <v>27</v>
      </c>
      <c r="E243" s="278"/>
      <c r="F243" s="285">
        <v>2.8</v>
      </c>
      <c r="G243" s="278"/>
      <c r="H243" s="278"/>
      <c r="I243" s="266">
        <f>D243*F243</f>
        <v>75.599999999999994</v>
      </c>
    </row>
    <row r="244" spans="1:9">
      <c r="A244" s="202"/>
      <c r="B244" s="194"/>
      <c r="C244" s="195"/>
      <c r="D244" s="278"/>
      <c r="E244" s="241"/>
      <c r="F244" s="278"/>
      <c r="G244" s="278"/>
      <c r="H244" s="278"/>
      <c r="I244" s="266"/>
    </row>
    <row r="245" spans="1:9">
      <c r="A245" s="139"/>
      <c r="B245" s="174"/>
      <c r="C245" s="140"/>
      <c r="D245" s="282"/>
      <c r="E245" s="282"/>
      <c r="F245" s="282"/>
      <c r="G245" s="283"/>
      <c r="H245" s="283"/>
      <c r="I245" s="284"/>
    </row>
    <row r="246" spans="1:9">
      <c r="A246" s="354" t="s">
        <v>11552</v>
      </c>
      <c r="B246" s="350" t="str">
        <f>VLOOKUP(A246,GLOBAL!A:H,4,FALSE)</f>
        <v>COBERTURA</v>
      </c>
      <c r="C246" s="134"/>
      <c r="D246" s="351"/>
      <c r="E246" s="351"/>
      <c r="F246" s="351"/>
      <c r="G246" s="351"/>
      <c r="H246" s="351"/>
      <c r="I246" s="352"/>
    </row>
    <row r="247" spans="1:9">
      <c r="A247" s="126" t="s">
        <v>11553</v>
      </c>
      <c r="B247" s="350" t="str">
        <f>VLOOKUP(A247,GLOBAL!A:H,4,FALSE)</f>
        <v>ESTRUTURA PARA TELHADO</v>
      </c>
      <c r="C247" s="134"/>
      <c r="D247" s="351"/>
      <c r="E247" s="351"/>
      <c r="F247" s="351"/>
      <c r="G247" s="351"/>
      <c r="H247" s="351"/>
      <c r="I247" s="352"/>
    </row>
    <row r="248" spans="1:9" ht="66.75" customHeight="1">
      <c r="A248" s="123" t="s">
        <v>11554</v>
      </c>
      <c r="B248" s="265" t="str">
        <f>VLOOKUP(A248,GLOBAL!A:H,4,FALSE)</f>
        <v>ESTRUTURA DE MADEIRA DE LEI TIPO PARAJU, PEROBA MICA, ANGELIM PEDRA OU EQUIVALENTE PARA TELHADO DE TELHAS CERÂMICAS TIPO CAPA E CANAL C/ TESOURAS, PILARES, VIGAS, TERÇAS, CAIBROS E RIPAS, INCL. TRAT. C/CUPINICIDA, EXCLUSIVE TELHAS</v>
      </c>
      <c r="C248" s="123" t="str">
        <f>VLOOKUP(A248,GLOBAL!A:H,5,FALSE)</f>
        <v>M2</v>
      </c>
      <c r="D248" s="274" t="s">
        <v>66</v>
      </c>
      <c r="E248" s="274" t="s">
        <v>70</v>
      </c>
      <c r="F248" s="274" t="s">
        <v>67</v>
      </c>
      <c r="G248" s="274" t="s">
        <v>68</v>
      </c>
      <c r="H248" s="274" t="s">
        <v>9110</v>
      </c>
      <c r="I248" s="275">
        <f>ROUND(SUM(I250:I252),2)</f>
        <v>16.79</v>
      </c>
    </row>
    <row r="249" spans="1:9">
      <c r="A249" s="203"/>
      <c r="B249" s="205" t="s">
        <v>3995</v>
      </c>
      <c r="C249" s="204"/>
      <c r="D249" s="288"/>
      <c r="E249" s="355"/>
      <c r="F249" s="288"/>
      <c r="G249" s="288"/>
      <c r="H249" s="288"/>
      <c r="I249" s="290"/>
    </row>
    <row r="250" spans="1:9">
      <c r="A250" s="356"/>
      <c r="B250" s="194" t="s">
        <v>34272</v>
      </c>
      <c r="C250" s="195"/>
      <c r="D250" s="278">
        <v>2.2999999999999998</v>
      </c>
      <c r="E250" s="285">
        <v>2.2999999999999998</v>
      </c>
      <c r="F250" s="285"/>
      <c r="G250" s="278"/>
      <c r="H250" s="278"/>
      <c r="I250" s="264">
        <f>D250*E250</f>
        <v>5.2899999999999991</v>
      </c>
    </row>
    <row r="251" spans="1:9">
      <c r="A251" s="356"/>
      <c r="B251" s="194" t="s">
        <v>34273</v>
      </c>
      <c r="C251" s="195"/>
      <c r="D251" s="278">
        <v>5</v>
      </c>
      <c r="E251" s="285">
        <v>2.2999999999999998</v>
      </c>
      <c r="F251" s="285"/>
      <c r="G251" s="278"/>
      <c r="H251" s="278"/>
      <c r="I251" s="264">
        <f>D251*E251</f>
        <v>11.5</v>
      </c>
    </row>
    <row r="252" spans="1:9">
      <c r="A252" s="356"/>
      <c r="B252" s="528"/>
      <c r="C252" s="195"/>
      <c r="D252" s="278"/>
      <c r="E252" s="357"/>
      <c r="F252" s="278"/>
      <c r="G252" s="278"/>
      <c r="H252" s="278"/>
      <c r="I252" s="266"/>
    </row>
    <row r="253" spans="1:9">
      <c r="A253" s="139"/>
      <c r="B253" s="174"/>
      <c r="C253" s="140"/>
      <c r="D253" s="282"/>
      <c r="E253" s="282"/>
      <c r="F253" s="282"/>
      <c r="G253" s="283"/>
      <c r="H253" s="283"/>
      <c r="I253" s="284"/>
    </row>
    <row r="254" spans="1:9">
      <c r="A254" s="126" t="s">
        <v>11555</v>
      </c>
      <c r="B254" s="350" t="str">
        <f>VLOOKUP(A254,GLOBAL!A:H,4,FALSE)</f>
        <v xml:space="preserve">TELHADO </v>
      </c>
      <c r="C254" s="134"/>
      <c r="D254" s="351"/>
      <c r="E254" s="351"/>
      <c r="F254" s="351"/>
      <c r="G254" s="351"/>
      <c r="H254" s="351"/>
      <c r="I254" s="352"/>
    </row>
    <row r="255" spans="1:9" ht="45">
      <c r="A255" s="123" t="s">
        <v>11556</v>
      </c>
      <c r="B255" s="265" t="str">
        <f>VLOOKUP(A255,GLOBAL!A:H,4,FALSE)</f>
        <v>TELHA EM AÇO GALVALUME TRAPEZOIDAL 40, E=0.50MM, PINTURA COR BRANCA NAS DUAS FACES, INCLUSIVE ACESSÓRIO DE FIXAÇÃO REF. SANTO ANDRÉ, ETERNIT, METFORM OU EQUIVALENTE</v>
      </c>
      <c r="C255" s="123" t="str">
        <f>VLOOKUP(A255,GLOBAL!A:H,5,FALSE)</f>
        <v>M2</v>
      </c>
      <c r="D255" s="274" t="s">
        <v>66</v>
      </c>
      <c r="E255" s="274" t="s">
        <v>70</v>
      </c>
      <c r="F255" s="274" t="s">
        <v>67</v>
      </c>
      <c r="G255" s="274" t="s">
        <v>68</v>
      </c>
      <c r="H255" s="274" t="s">
        <v>9110</v>
      </c>
      <c r="I255" s="275">
        <f>ROUND(SUM(I257:I259),2)</f>
        <v>136.79</v>
      </c>
    </row>
    <row r="256" spans="1:9">
      <c r="A256" s="203"/>
      <c r="B256" s="205" t="s">
        <v>3995</v>
      </c>
      <c r="C256" s="204"/>
      <c r="D256" s="288"/>
      <c r="E256" s="355"/>
      <c r="F256" s="288"/>
      <c r="G256" s="288"/>
      <c r="H256" s="288"/>
      <c r="I256" s="290"/>
    </row>
    <row r="257" spans="1:9">
      <c r="A257" s="356"/>
      <c r="B257" s="194" t="s">
        <v>34272</v>
      </c>
      <c r="C257" s="195"/>
      <c r="D257" s="748">
        <f>I248</f>
        <v>16.79</v>
      </c>
      <c r="E257" s="750"/>
      <c r="F257" s="285"/>
      <c r="G257" s="278"/>
      <c r="H257" s="278"/>
      <c r="I257" s="264">
        <f>D257</f>
        <v>16.79</v>
      </c>
    </row>
    <row r="258" spans="1:9">
      <c r="A258" s="356"/>
      <c r="B258" s="194" t="s">
        <v>34306</v>
      </c>
      <c r="C258" s="195"/>
      <c r="D258" s="748">
        <v>120</v>
      </c>
      <c r="E258" s="750"/>
      <c r="F258" s="285"/>
      <c r="G258" s="278"/>
      <c r="H258" s="278"/>
      <c r="I258" s="264">
        <f>D258</f>
        <v>120</v>
      </c>
    </row>
    <row r="259" spans="1:9">
      <c r="A259" s="356"/>
      <c r="B259" s="528"/>
      <c r="C259" s="195"/>
      <c r="D259" s="278"/>
      <c r="E259" s="357"/>
      <c r="F259" s="278"/>
      <c r="G259" s="278"/>
      <c r="H259" s="278"/>
      <c r="I259" s="266"/>
    </row>
    <row r="260" spans="1:9">
      <c r="A260" s="139"/>
      <c r="B260" s="174"/>
      <c r="C260" s="140"/>
      <c r="D260" s="282"/>
      <c r="E260" s="282"/>
      <c r="F260" s="282"/>
      <c r="G260" s="283"/>
      <c r="H260" s="283"/>
      <c r="I260" s="284"/>
    </row>
    <row r="261" spans="1:9">
      <c r="A261" s="177" t="s">
        <v>12254</v>
      </c>
      <c r="B261" s="175" t="str">
        <f>VLOOKUP(A261,GLOBAL!A:H,4,FALSE)</f>
        <v>RUFOS E CALHAS</v>
      </c>
      <c r="C261" s="176"/>
      <c r="D261" s="272"/>
      <c r="E261" s="272"/>
      <c r="F261" s="272"/>
      <c r="G261" s="272"/>
      <c r="H261" s="272"/>
      <c r="I261" s="273"/>
    </row>
    <row r="262" spans="1:9">
      <c r="A262" s="123" t="s">
        <v>12255</v>
      </c>
      <c r="B262" s="265" t="str">
        <f>VLOOKUP(A262,GLOBAL!A:H,4,FALSE)</f>
        <v>RUFO DE CHAPA METÁLICA Nº 26 COM LARGURA DE 30 CM</v>
      </c>
      <c r="C262" s="123" t="str">
        <f>VLOOKUP(A262,GLOBAL!A:H,5,FALSE)</f>
        <v>M</v>
      </c>
      <c r="D262" s="274" t="s">
        <v>66</v>
      </c>
      <c r="E262" s="274" t="s">
        <v>70</v>
      </c>
      <c r="F262" s="274" t="s">
        <v>67</v>
      </c>
      <c r="G262" s="274" t="s">
        <v>68</v>
      </c>
      <c r="H262" s="274" t="s">
        <v>71</v>
      </c>
      <c r="I262" s="275">
        <f>ROUND(SUM(I264:I266),2)</f>
        <v>23.8</v>
      </c>
    </row>
    <row r="263" spans="1:9">
      <c r="A263" s="203"/>
      <c r="B263" s="205" t="s">
        <v>3995</v>
      </c>
      <c r="C263" s="204"/>
      <c r="D263" s="288"/>
      <c r="E263" s="289"/>
      <c r="F263" s="288"/>
      <c r="G263" s="288"/>
      <c r="H263" s="288"/>
      <c r="I263" s="290"/>
    </row>
    <row r="264" spans="1:9">
      <c r="A264" s="202"/>
      <c r="B264" s="194" t="s">
        <v>34272</v>
      </c>
      <c r="C264" s="195"/>
      <c r="D264" s="278">
        <f>2.3</f>
        <v>2.2999999999999998</v>
      </c>
      <c r="E264" s="241">
        <v>2.2999999999999998</v>
      </c>
      <c r="F264" s="278"/>
      <c r="G264" s="278"/>
      <c r="H264" s="288"/>
      <c r="I264" s="264">
        <f>(D264+E264)*2</f>
        <v>9.1999999999999993</v>
      </c>
    </row>
    <row r="265" spans="1:9">
      <c r="A265" s="202"/>
      <c r="B265" s="194" t="s">
        <v>34273</v>
      </c>
      <c r="C265" s="195"/>
      <c r="D265" s="278">
        <v>5</v>
      </c>
      <c r="E265" s="241">
        <v>2.2999999999999998</v>
      </c>
      <c r="F265" s="278"/>
      <c r="G265" s="278"/>
      <c r="H265" s="288"/>
      <c r="I265" s="264">
        <f>(D265+E265)*2</f>
        <v>14.6</v>
      </c>
    </row>
    <row r="266" spans="1:9">
      <c r="A266" s="200"/>
      <c r="B266" s="194"/>
      <c r="C266" s="195"/>
      <c r="D266" s="278"/>
      <c r="E266" s="278"/>
      <c r="F266" s="278"/>
      <c r="G266" s="278"/>
      <c r="H266" s="278"/>
      <c r="I266" s="266"/>
    </row>
    <row r="267" spans="1:9">
      <c r="A267" s="139"/>
      <c r="B267" s="174"/>
      <c r="C267" s="140"/>
      <c r="D267" s="282"/>
      <c r="E267" s="282"/>
      <c r="F267" s="282"/>
      <c r="G267" s="283"/>
      <c r="H267" s="283"/>
      <c r="I267" s="284"/>
    </row>
    <row r="268" spans="1:9">
      <c r="A268" s="123" t="s">
        <v>12256</v>
      </c>
      <c r="B268" s="265" t="str">
        <f>VLOOKUP(A268,GLOBAL!A:H,4,FALSE)</f>
        <v>CALHA EM CHAPA GALVANIZADA COM LARGURA DE 40 CM</v>
      </c>
      <c r="C268" s="123" t="str">
        <f>VLOOKUP(A268,GLOBAL!A:H,5,FALSE)</f>
        <v>M</v>
      </c>
      <c r="D268" s="274" t="s">
        <v>66</v>
      </c>
      <c r="E268" s="274" t="s">
        <v>70</v>
      </c>
      <c r="F268" s="274" t="s">
        <v>67</v>
      </c>
      <c r="G268" s="274" t="s">
        <v>68</v>
      </c>
      <c r="H268" s="274" t="s">
        <v>71</v>
      </c>
      <c r="I268" s="275">
        <f>ROUND(SUM(I270:I272),2)</f>
        <v>7.3</v>
      </c>
    </row>
    <row r="269" spans="1:9">
      <c r="A269" s="203"/>
      <c r="B269" s="205" t="s">
        <v>3995</v>
      </c>
      <c r="C269" s="204"/>
      <c r="D269" s="288"/>
      <c r="E269" s="289"/>
      <c r="F269" s="288"/>
      <c r="G269" s="288"/>
      <c r="H269" s="288"/>
      <c r="I269" s="290"/>
    </row>
    <row r="270" spans="1:9">
      <c r="A270" s="202"/>
      <c r="B270" s="194" t="s">
        <v>34272</v>
      </c>
      <c r="C270" s="195"/>
      <c r="D270" s="278">
        <v>2.2999999999999998</v>
      </c>
      <c r="E270" s="241"/>
      <c r="F270" s="278"/>
      <c r="G270" s="278"/>
      <c r="H270" s="288"/>
      <c r="I270" s="264">
        <f>D270</f>
        <v>2.2999999999999998</v>
      </c>
    </row>
    <row r="271" spans="1:9">
      <c r="A271" s="202"/>
      <c r="B271" s="194" t="s">
        <v>34273</v>
      </c>
      <c r="C271" s="195"/>
      <c r="D271" s="278">
        <v>5</v>
      </c>
      <c r="E271" s="241"/>
      <c r="F271" s="278"/>
      <c r="G271" s="278"/>
      <c r="H271" s="288"/>
      <c r="I271" s="264">
        <f>D271</f>
        <v>5</v>
      </c>
    </row>
    <row r="272" spans="1:9">
      <c r="A272" s="200"/>
      <c r="B272" s="194"/>
      <c r="C272" s="195"/>
      <c r="D272" s="278"/>
      <c r="E272" s="278"/>
      <c r="F272" s="278"/>
      <c r="G272" s="278"/>
      <c r="H272" s="278"/>
      <c r="I272" s="266"/>
    </row>
    <row r="273" spans="1:9">
      <c r="A273" s="139"/>
      <c r="B273" s="174"/>
      <c r="C273" s="140"/>
      <c r="D273" s="282"/>
      <c r="E273" s="282"/>
      <c r="F273" s="282"/>
      <c r="G273" s="283"/>
      <c r="H273" s="283"/>
      <c r="I273" s="284"/>
    </row>
    <row r="274" spans="1:9">
      <c r="A274" s="354" t="s">
        <v>18133</v>
      </c>
      <c r="B274" s="350" t="str">
        <f>VLOOKUP(A274,GLOBAL!A:H,4,FALSE)</f>
        <v xml:space="preserve">IMPERMEABILIZAÇÃO </v>
      </c>
      <c r="C274" s="134"/>
      <c r="D274" s="351"/>
      <c r="E274" s="351"/>
      <c r="F274" s="351"/>
      <c r="G274" s="351"/>
      <c r="H274" s="351"/>
      <c r="I274" s="352"/>
    </row>
    <row r="275" spans="1:9" ht="30">
      <c r="A275" s="126" t="s">
        <v>11557</v>
      </c>
      <c r="B275" s="350" t="str">
        <f>VLOOKUP(A275,GLOBAL!A:H,4,FALSE)</f>
        <v>IMPERMEABILIZAÇÃO CALHAS, LAJES DESCOBERTAS, BALDRAMES, PAREDES E JARDINEIRAS</v>
      </c>
      <c r="C275" s="134"/>
      <c r="D275" s="351"/>
      <c r="E275" s="351"/>
      <c r="F275" s="351"/>
      <c r="G275" s="351"/>
      <c r="H275" s="351"/>
      <c r="I275" s="352"/>
    </row>
    <row r="276" spans="1:9" ht="30">
      <c r="A276" s="123" t="s">
        <v>18136</v>
      </c>
      <c r="B276" s="265" t="str">
        <f>VLOOKUP(A276,GLOBAL!A:H,4,FALSE)</f>
        <v>PINTURA IMPERMEABILIZANTE COM IGOLFLEX OU EQUIVALENTE A 3 DEMÃOS</v>
      </c>
      <c r="C276" s="123" t="str">
        <f>VLOOKUP(A276,GLOBAL!A:H,5,FALSE)</f>
        <v>M2</v>
      </c>
      <c r="D276" s="274" t="s">
        <v>66</v>
      </c>
      <c r="E276" s="274" t="s">
        <v>70</v>
      </c>
      <c r="F276" s="274" t="s">
        <v>67</v>
      </c>
      <c r="G276" s="274" t="s">
        <v>68</v>
      </c>
      <c r="H276" s="274" t="s">
        <v>71</v>
      </c>
      <c r="I276" s="275">
        <f>ROUND(SUM(I278:I278),2)</f>
        <v>22.5</v>
      </c>
    </row>
    <row r="277" spans="1:9">
      <c r="A277" s="203"/>
      <c r="B277" s="205" t="s">
        <v>3995</v>
      </c>
      <c r="C277" s="204"/>
      <c r="D277" s="288"/>
      <c r="E277" s="289"/>
      <c r="F277" s="288"/>
      <c r="G277" s="288"/>
      <c r="H277" s="288"/>
      <c r="I277" s="290"/>
    </row>
    <row r="278" spans="1:9">
      <c r="A278" s="202"/>
      <c r="B278" s="194" t="s">
        <v>34274</v>
      </c>
      <c r="C278" s="195"/>
      <c r="D278" s="278">
        <v>50</v>
      </c>
      <c r="E278" s="241"/>
      <c r="F278" s="278">
        <v>0.45</v>
      </c>
      <c r="G278" s="278"/>
      <c r="H278" s="288"/>
      <c r="I278" s="264">
        <f>D278*F278</f>
        <v>22.5</v>
      </c>
    </row>
    <row r="279" spans="1:9">
      <c r="A279" s="200"/>
      <c r="B279" s="194"/>
      <c r="C279" s="195"/>
      <c r="D279" s="278"/>
      <c r="E279" s="278"/>
      <c r="F279" s="278"/>
      <c r="G279" s="278"/>
      <c r="H279" s="278"/>
      <c r="I279" s="266"/>
    </row>
    <row r="280" spans="1:9">
      <c r="A280" s="139"/>
      <c r="B280" s="174"/>
      <c r="C280" s="140"/>
      <c r="D280" s="282"/>
      <c r="E280" s="282"/>
      <c r="F280" s="282"/>
      <c r="G280" s="283"/>
      <c r="H280" s="283"/>
      <c r="I280" s="284"/>
    </row>
    <row r="281" spans="1:9" ht="60">
      <c r="A281" s="123" t="s">
        <v>18137</v>
      </c>
      <c r="B281" s="265" t="str">
        <f>VLOOKUP(A281,GLOBAL!A:H,4,FALSE)</f>
        <v>ÍNDICE DE IMPERM.C/ MANTA ASFÁLTICA ATENDENDO NBR 9952, ASFALTO POLIMERIZADO ESP.3MM, REFORÇ.C/ FILME INT. POLIETILENO, REGUL. BASE C/ ARG.1:4 ESP.MÍN.15MM, PROTEÇÃO MEC. ARG.1:4 ESP.20MM E JUNTAS DILAT.</v>
      </c>
      <c r="C281" s="123" t="str">
        <f>VLOOKUP(A281,GLOBAL!A:H,5,FALSE)</f>
        <v>M2</v>
      </c>
      <c r="D281" s="274" t="s">
        <v>66</v>
      </c>
      <c r="E281" s="274" t="s">
        <v>70</v>
      </c>
      <c r="F281" s="274" t="s">
        <v>67</v>
      </c>
      <c r="G281" s="274" t="s">
        <v>68</v>
      </c>
      <c r="H281" s="274" t="s">
        <v>71</v>
      </c>
      <c r="I281" s="275">
        <f>ROUND(SUM(I282:I288),2)</f>
        <v>185.2</v>
      </c>
    </row>
    <row r="282" spans="1:9">
      <c r="A282" s="203"/>
      <c r="B282" s="205" t="s">
        <v>3995</v>
      </c>
      <c r="C282" s="204"/>
      <c r="D282" s="288"/>
      <c r="E282" s="289"/>
      <c r="F282" s="288"/>
      <c r="G282" s="288"/>
      <c r="H282" s="288"/>
      <c r="I282" s="290"/>
    </row>
    <row r="283" spans="1:9">
      <c r="A283" s="200"/>
      <c r="B283" s="239" t="s">
        <v>34223</v>
      </c>
      <c r="C283" s="240"/>
      <c r="D283" s="286">
        <v>7</v>
      </c>
      <c r="E283" s="285">
        <v>2.2999999999999998</v>
      </c>
      <c r="F283" s="286">
        <v>0.2</v>
      </c>
      <c r="G283" s="286">
        <v>1</v>
      </c>
      <c r="H283" s="286"/>
      <c r="I283" s="287">
        <f>D283*E283*G283</f>
        <v>16.099999999999998</v>
      </c>
    </row>
    <row r="284" spans="1:9">
      <c r="A284" s="200"/>
      <c r="B284" s="239" t="s">
        <v>34224</v>
      </c>
      <c r="C284" s="240"/>
      <c r="D284" s="286">
        <v>12.1</v>
      </c>
      <c r="E284" s="285">
        <v>4.9000000000000004</v>
      </c>
      <c r="F284" s="286">
        <v>0.2</v>
      </c>
      <c r="G284" s="286">
        <v>1</v>
      </c>
      <c r="H284" s="286"/>
      <c r="I284" s="287">
        <f t="shared" ref="I284:I287" si="4">D284*E284*G284</f>
        <v>59.29</v>
      </c>
    </row>
    <row r="285" spans="1:9">
      <c r="A285" s="200"/>
      <c r="B285" s="239" t="s">
        <v>34225</v>
      </c>
      <c r="C285" s="240"/>
      <c r="D285" s="286">
        <v>3.9</v>
      </c>
      <c r="E285" s="285">
        <v>7.6</v>
      </c>
      <c r="F285" s="286">
        <v>0.2</v>
      </c>
      <c r="G285" s="286">
        <v>1</v>
      </c>
      <c r="H285" s="286"/>
      <c r="I285" s="287">
        <f t="shared" si="4"/>
        <v>29.639999999999997</v>
      </c>
    </row>
    <row r="286" spans="1:9">
      <c r="A286" s="200"/>
      <c r="B286" s="239" t="s">
        <v>34226</v>
      </c>
      <c r="C286" s="240"/>
      <c r="D286" s="286">
        <v>9.25</v>
      </c>
      <c r="E286" s="285">
        <v>4.9000000000000004</v>
      </c>
      <c r="F286" s="286">
        <v>0.2</v>
      </c>
      <c r="G286" s="286">
        <v>1</v>
      </c>
      <c r="H286" s="286"/>
      <c r="I286" s="287">
        <f t="shared" si="4"/>
        <v>45.325000000000003</v>
      </c>
    </row>
    <row r="287" spans="1:9">
      <c r="A287" s="200"/>
      <c r="B287" s="239" t="s">
        <v>34227</v>
      </c>
      <c r="C287" s="240"/>
      <c r="D287" s="286">
        <v>15.15</v>
      </c>
      <c r="E287" s="285">
        <v>2.2999999999999998</v>
      </c>
      <c r="F287" s="286">
        <v>0.2</v>
      </c>
      <c r="G287" s="286">
        <v>1</v>
      </c>
      <c r="H287" s="286"/>
      <c r="I287" s="287">
        <f t="shared" si="4"/>
        <v>34.844999999999999</v>
      </c>
    </row>
    <row r="288" spans="1:9">
      <c r="A288" s="200"/>
      <c r="B288" s="194"/>
      <c r="C288" s="195"/>
      <c r="D288" s="278"/>
      <c r="E288" s="278"/>
      <c r="F288" s="278"/>
      <c r="G288" s="278"/>
      <c r="H288" s="278"/>
      <c r="I288" s="266"/>
    </row>
    <row r="289" spans="1:9">
      <c r="A289" s="139"/>
      <c r="B289" s="174"/>
      <c r="C289" s="140"/>
      <c r="D289" s="282"/>
      <c r="E289" s="282"/>
      <c r="F289" s="282"/>
      <c r="G289" s="283"/>
      <c r="H289" s="283"/>
      <c r="I289" s="284"/>
    </row>
    <row r="290" spans="1:9">
      <c r="A290" s="354" t="s">
        <v>18134</v>
      </c>
      <c r="B290" s="350" t="str">
        <f>VLOOKUP(A290,GLOBAL!A:H,4,FALSE)</f>
        <v xml:space="preserve">TETOS E FORROS </v>
      </c>
      <c r="C290" s="134"/>
      <c r="D290" s="351"/>
      <c r="E290" s="351"/>
      <c r="F290" s="351"/>
      <c r="G290" s="351"/>
      <c r="H290" s="351"/>
      <c r="I290" s="352"/>
    </row>
    <row r="291" spans="1:9">
      <c r="A291" s="126" t="s">
        <v>11558</v>
      </c>
      <c r="B291" s="350" t="str">
        <f>VLOOKUP(A291,GLOBAL!A:H,4,FALSE)</f>
        <v>REBAIXAMENTOS</v>
      </c>
      <c r="C291" s="134"/>
      <c r="D291" s="351"/>
      <c r="E291" s="351"/>
      <c r="F291" s="351"/>
      <c r="G291" s="351"/>
      <c r="H291" s="351"/>
      <c r="I291" s="352"/>
    </row>
    <row r="292" spans="1:9" ht="45">
      <c r="A292" s="123" t="s">
        <v>12257</v>
      </c>
      <c r="B292" s="265" t="str">
        <f>VLOOKUP(A292,GLOBAL!A:H,4,FALSE)</f>
        <v>FORRO PVC BRANCO L = 20 CM, FRISADO, ESTRUTURADO POR PERFIS DE AÇO GALVANIZADO E TIRANTES RÍGIDOS FABRICADO DE ACORDO COM A NBR-14285, COLOCADO</v>
      </c>
      <c r="C292" s="123" t="str">
        <f>VLOOKUP(A292,GLOBAL!A:H,5,FALSE)</f>
        <v>M2</v>
      </c>
      <c r="D292" s="274" t="s">
        <v>66</v>
      </c>
      <c r="E292" s="274" t="s">
        <v>70</v>
      </c>
      <c r="F292" s="274" t="s">
        <v>67</v>
      </c>
      <c r="G292" s="274" t="s">
        <v>68</v>
      </c>
      <c r="H292" s="274" t="s">
        <v>71</v>
      </c>
      <c r="I292" s="275">
        <f>ROUND(SUM(I294:I296),2)</f>
        <v>16.79</v>
      </c>
    </row>
    <row r="293" spans="1:9">
      <c r="A293" s="203"/>
      <c r="B293" s="205" t="s">
        <v>3995</v>
      </c>
      <c r="C293" s="204"/>
      <c r="D293" s="288"/>
      <c r="E293" s="289"/>
      <c r="F293" s="288"/>
      <c r="G293" s="288"/>
      <c r="H293" s="288"/>
      <c r="I293" s="290"/>
    </row>
    <row r="294" spans="1:9">
      <c r="A294" s="202"/>
      <c r="B294" s="194" t="s">
        <v>34272</v>
      </c>
      <c r="C294" s="383"/>
      <c r="D294" s="748">
        <f>2.3*2.3</f>
        <v>5.2899999999999991</v>
      </c>
      <c r="E294" s="750"/>
      <c r="F294" s="278"/>
      <c r="G294" s="278"/>
      <c r="H294" s="288"/>
      <c r="I294" s="264">
        <f>D294</f>
        <v>5.2899999999999991</v>
      </c>
    </row>
    <row r="295" spans="1:9">
      <c r="A295" s="202"/>
      <c r="B295" s="194" t="s">
        <v>34273</v>
      </c>
      <c r="C295" s="383"/>
      <c r="D295" s="748">
        <f>5*2.3</f>
        <v>11.5</v>
      </c>
      <c r="E295" s="750"/>
      <c r="F295" s="278"/>
      <c r="G295" s="278"/>
      <c r="H295" s="288"/>
      <c r="I295" s="264">
        <f>D295</f>
        <v>11.5</v>
      </c>
    </row>
    <row r="296" spans="1:9">
      <c r="A296" s="200"/>
      <c r="B296" s="194"/>
      <c r="C296" s="195"/>
      <c r="D296" s="278"/>
      <c r="E296" s="278"/>
      <c r="F296" s="278"/>
      <c r="G296" s="278"/>
      <c r="H296" s="278"/>
      <c r="I296" s="266"/>
    </row>
    <row r="297" spans="1:9">
      <c r="A297" s="139"/>
      <c r="B297" s="174"/>
      <c r="C297" s="140"/>
      <c r="D297" s="282"/>
      <c r="E297" s="282"/>
      <c r="F297" s="282"/>
      <c r="G297" s="283"/>
      <c r="H297" s="283"/>
      <c r="I297" s="284"/>
    </row>
    <row r="298" spans="1:9">
      <c r="A298" s="354" t="s">
        <v>18135</v>
      </c>
      <c r="B298" s="350" t="str">
        <f>VLOOKUP(A298,GLOBAL!A:H,4,FALSE)</f>
        <v>REVESTIMENTO DE PAREDES</v>
      </c>
      <c r="C298" s="134"/>
      <c r="D298" s="351"/>
      <c r="E298" s="351"/>
      <c r="F298" s="351"/>
      <c r="G298" s="351"/>
      <c r="H298" s="351"/>
      <c r="I298" s="352"/>
    </row>
    <row r="299" spans="1:9">
      <c r="A299" s="126" t="s">
        <v>11559</v>
      </c>
      <c r="B299" s="350" t="str">
        <f>VLOOKUP(A299,GLOBAL!A:H,4,FALSE)</f>
        <v>REVESTIMENTO COM ARGAMASSA</v>
      </c>
      <c r="C299" s="134"/>
      <c r="D299" s="351"/>
      <c r="E299" s="351"/>
      <c r="F299" s="351"/>
      <c r="G299" s="351"/>
      <c r="H299" s="351"/>
      <c r="I299" s="352"/>
    </row>
    <row r="300" spans="1:9" ht="30">
      <c r="A300" s="123" t="s">
        <v>12260</v>
      </c>
      <c r="B300" s="265" t="str">
        <f>VLOOKUP(A300,GLOBAL!A:H,4,FALSE)</f>
        <v>CHAPISCO DE ARGAMASSA DE CIMENTO E AREIA MÉDIA OU GROSSA LAVADA, NO TRAÇO 1:3, ESPESSURA 5 MM</v>
      </c>
      <c r="C300" s="123" t="str">
        <f>VLOOKUP(A300,GLOBAL!A:H,5,FALSE)</f>
        <v>M2</v>
      </c>
      <c r="D300" s="274" t="s">
        <v>66</v>
      </c>
      <c r="E300" s="274" t="s">
        <v>70</v>
      </c>
      <c r="F300" s="274" t="s">
        <v>67</v>
      </c>
      <c r="G300" s="274" t="s">
        <v>68</v>
      </c>
      <c r="H300" s="274" t="s">
        <v>71</v>
      </c>
      <c r="I300" s="275">
        <f>ROUND(SUM(I302:I305),2)</f>
        <v>353.28</v>
      </c>
    </row>
    <row r="301" spans="1:9">
      <c r="A301" s="203"/>
      <c r="B301" s="205" t="s">
        <v>3995</v>
      </c>
      <c r="C301" s="204"/>
      <c r="D301" s="288"/>
      <c r="E301" s="289"/>
      <c r="F301" s="288"/>
      <c r="G301" s="288"/>
      <c r="H301" s="288"/>
      <c r="I301" s="290"/>
    </row>
    <row r="302" spans="1:9">
      <c r="A302" s="202"/>
      <c r="B302" s="194" t="s">
        <v>34272</v>
      </c>
      <c r="C302" s="383"/>
      <c r="D302" s="300">
        <v>2.2999999999999998</v>
      </c>
      <c r="E302" s="285">
        <v>2.2999999999999998</v>
      </c>
      <c r="F302" s="278">
        <v>2.8</v>
      </c>
      <c r="G302" s="278">
        <v>2</v>
      </c>
      <c r="H302" s="288"/>
      <c r="I302" s="264">
        <f>(D302+E302)*2*F302*G302</f>
        <v>51.519999999999996</v>
      </c>
    </row>
    <row r="303" spans="1:9">
      <c r="A303" s="202"/>
      <c r="B303" s="194" t="s">
        <v>34273</v>
      </c>
      <c r="C303" s="383"/>
      <c r="D303" s="300">
        <v>5</v>
      </c>
      <c r="E303" s="285">
        <v>2.2999999999999998</v>
      </c>
      <c r="F303" s="278">
        <v>2.8</v>
      </c>
      <c r="G303" s="278">
        <v>2</v>
      </c>
      <c r="H303" s="288"/>
      <c r="I303" s="264">
        <f>(D303+E303)*2*F303*G303</f>
        <v>81.759999999999991</v>
      </c>
    </row>
    <row r="304" spans="1:9">
      <c r="A304" s="202"/>
      <c r="B304" s="194" t="s">
        <v>34307</v>
      </c>
      <c r="C304" s="383"/>
      <c r="D304" s="748">
        <v>220</v>
      </c>
      <c r="E304" s="750"/>
      <c r="F304" s="278"/>
      <c r="G304" s="278"/>
      <c r="H304" s="288"/>
      <c r="I304" s="264">
        <f>D304</f>
        <v>220</v>
      </c>
    </row>
    <row r="305" spans="1:9">
      <c r="A305" s="200"/>
      <c r="B305" s="194"/>
      <c r="C305" s="195"/>
      <c r="D305" s="278"/>
      <c r="E305" s="278"/>
      <c r="F305" s="278"/>
      <c r="G305" s="278"/>
      <c r="H305" s="278"/>
      <c r="I305" s="266"/>
    </row>
    <row r="306" spans="1:9">
      <c r="A306" s="139"/>
      <c r="B306" s="174"/>
      <c r="C306" s="140"/>
      <c r="D306" s="282"/>
      <c r="E306" s="282"/>
      <c r="F306" s="282"/>
      <c r="G306" s="283"/>
      <c r="H306" s="283"/>
      <c r="I306" s="284"/>
    </row>
    <row r="307" spans="1:9">
      <c r="A307" s="177" t="s">
        <v>11560</v>
      </c>
      <c r="B307" s="175" t="str">
        <f>VLOOKUP(A307,GLOBAL!A:H,4,FALSE)</f>
        <v>ACABAMENTOS</v>
      </c>
      <c r="C307" s="176"/>
      <c r="D307" s="272"/>
      <c r="E307" s="272"/>
      <c r="F307" s="272"/>
      <c r="G307" s="272"/>
      <c r="H307" s="272"/>
      <c r="I307" s="273"/>
    </row>
    <row r="308" spans="1:9" ht="45">
      <c r="A308" s="123" t="s">
        <v>12261</v>
      </c>
      <c r="B308" s="265" t="str">
        <f>VLOOKUP(A308,GLOBAL!A:H,4,FALSE)</f>
        <v>PASTILHA CERÂMICA BRANCA 5 X 5 CM, ASSENTADA COM ARGAMASSA DE CIMENTO COLANTE E REJUNTE PRÉ-FABRICADO, MARCAS DE REFERÊNCIA ATLAS, JATOBÁ, NGK OU EQUIVALENTWE</v>
      </c>
      <c r="C308" s="123" t="str">
        <f>VLOOKUP(A308,GLOBAL!A:H,5,FALSE)</f>
        <v>M2</v>
      </c>
      <c r="D308" s="274" t="s">
        <v>66</v>
      </c>
      <c r="E308" s="274" t="s">
        <v>70</v>
      </c>
      <c r="F308" s="274" t="s">
        <v>67</v>
      </c>
      <c r="G308" s="274" t="s">
        <v>68</v>
      </c>
      <c r="H308" s="274" t="s">
        <v>71</v>
      </c>
      <c r="I308" s="275">
        <f>ROUND(SUM(I312:I312),2)</f>
        <v>0</v>
      </c>
    </row>
    <row r="309" spans="1:9">
      <c r="A309" s="203"/>
      <c r="B309" s="205" t="s">
        <v>3995</v>
      </c>
      <c r="C309" s="204"/>
      <c r="D309" s="288"/>
      <c r="E309" s="289"/>
      <c r="F309" s="288"/>
      <c r="G309" s="288"/>
      <c r="H309" s="288"/>
      <c r="I309" s="290"/>
    </row>
    <row r="310" spans="1:9">
      <c r="A310" s="202"/>
      <c r="B310" s="194" t="s">
        <v>34272</v>
      </c>
      <c r="C310" s="383"/>
      <c r="D310" s="300">
        <v>2.2999999999999998</v>
      </c>
      <c r="E310" s="285">
        <v>2.2999999999999998</v>
      </c>
      <c r="F310" s="278">
        <v>1.2</v>
      </c>
      <c r="G310" s="278">
        <v>2</v>
      </c>
      <c r="H310" s="288"/>
      <c r="I310" s="264">
        <f>(D310+E310)*2*F310*G310</f>
        <v>22.08</v>
      </c>
    </row>
    <row r="311" spans="1:9">
      <c r="A311" s="202"/>
      <c r="B311" s="194" t="s">
        <v>34273</v>
      </c>
      <c r="C311" s="383"/>
      <c r="D311" s="300">
        <v>5</v>
      </c>
      <c r="E311" s="285">
        <v>2.2999999999999998</v>
      </c>
      <c r="F311" s="278">
        <v>1.2</v>
      </c>
      <c r="G311" s="278">
        <v>2</v>
      </c>
      <c r="H311" s="288"/>
      <c r="I311" s="264">
        <f>(D311+E311)*2*F311*G311</f>
        <v>35.04</v>
      </c>
    </row>
    <row r="312" spans="1:9">
      <c r="A312" s="200"/>
      <c r="B312" s="194"/>
      <c r="C312" s="195"/>
      <c r="D312" s="278"/>
      <c r="E312" s="278"/>
      <c r="F312" s="278"/>
      <c r="G312" s="278"/>
      <c r="H312" s="278"/>
      <c r="I312" s="266"/>
    </row>
    <row r="313" spans="1:9">
      <c r="A313" s="139"/>
      <c r="B313" s="174"/>
      <c r="C313" s="140"/>
      <c r="D313" s="282"/>
      <c r="E313" s="282"/>
      <c r="F313" s="282"/>
      <c r="G313" s="283"/>
      <c r="H313" s="283"/>
      <c r="I313" s="284"/>
    </row>
    <row r="314" spans="1:9" ht="45">
      <c r="A314" s="123" t="s">
        <v>26546</v>
      </c>
      <c r="B314" s="265" t="str">
        <f>VLOOKUP(A314,GLOBAL!A:H,4,FALSE)</f>
        <v>CERÂMICA 10 X 10 CM, REF CAMBURI BRANCO ELIANE, CECRISA OU PORTOBELLO, EMPREGANDO ARGAMASSA COLANTE, INCLUSIVE REJUNTAMENTO JUNTA PLUS CINZA CLARO ESP. 3 MM</v>
      </c>
      <c r="C314" s="123" t="str">
        <f>VLOOKUP(A314,GLOBAL!A:H,5,FALSE)</f>
        <v>M2</v>
      </c>
      <c r="D314" s="274" t="s">
        <v>66</v>
      </c>
      <c r="E314" s="274" t="s">
        <v>70</v>
      </c>
      <c r="F314" s="274" t="s">
        <v>67</v>
      </c>
      <c r="G314" s="274" t="s">
        <v>68</v>
      </c>
      <c r="H314" s="274" t="s">
        <v>71</v>
      </c>
      <c r="I314" s="275">
        <f>ROUND(SUM(I317:I319),2)</f>
        <v>255.04</v>
      </c>
    </row>
    <row r="315" spans="1:9">
      <c r="A315" s="203"/>
      <c r="B315" s="205" t="s">
        <v>3995</v>
      </c>
      <c r="C315" s="204"/>
      <c r="D315" s="288"/>
      <c r="E315" s="289"/>
      <c r="F315" s="288"/>
      <c r="G315" s="288"/>
      <c r="H315" s="288"/>
      <c r="I315" s="290"/>
    </row>
    <row r="316" spans="1:9">
      <c r="A316" s="202"/>
      <c r="B316" s="194" t="s">
        <v>34272</v>
      </c>
      <c r="C316" s="383"/>
      <c r="D316" s="300">
        <v>2.2999999999999998</v>
      </c>
      <c r="E316" s="285">
        <v>2.2999999999999998</v>
      </c>
      <c r="F316" s="278">
        <v>1.2</v>
      </c>
      <c r="G316" s="278">
        <v>2</v>
      </c>
      <c r="H316" s="288"/>
      <c r="I316" s="264">
        <f>(D316+E316)*2*F316*G316</f>
        <v>22.08</v>
      </c>
    </row>
    <row r="317" spans="1:9">
      <c r="A317" s="202"/>
      <c r="B317" s="194" t="s">
        <v>34273</v>
      </c>
      <c r="C317" s="383"/>
      <c r="D317" s="300">
        <v>5</v>
      </c>
      <c r="E317" s="285">
        <v>2.2999999999999998</v>
      </c>
      <c r="F317" s="278">
        <v>1.2</v>
      </c>
      <c r="G317" s="278">
        <v>2</v>
      </c>
      <c r="H317" s="288"/>
      <c r="I317" s="264">
        <f>(D317+E317)*2*F317*G317</f>
        <v>35.04</v>
      </c>
    </row>
    <row r="318" spans="1:9">
      <c r="A318" s="202"/>
      <c r="B318" s="194" t="s">
        <v>34308</v>
      </c>
      <c r="C318" s="383"/>
      <c r="D318" s="748">
        <v>220</v>
      </c>
      <c r="E318" s="750"/>
      <c r="F318" s="278"/>
      <c r="G318" s="278"/>
      <c r="H318" s="288"/>
      <c r="I318" s="264">
        <f>D318</f>
        <v>220</v>
      </c>
    </row>
    <row r="319" spans="1:9">
      <c r="A319" s="200"/>
      <c r="B319" s="194"/>
      <c r="C319" s="195"/>
      <c r="D319" s="278"/>
      <c r="E319" s="278"/>
      <c r="F319" s="278"/>
      <c r="G319" s="278"/>
      <c r="H319" s="278"/>
      <c r="I319" s="266"/>
    </row>
    <row r="320" spans="1:9">
      <c r="A320" s="139"/>
      <c r="B320" s="174"/>
      <c r="C320" s="140"/>
      <c r="D320" s="282"/>
      <c r="E320" s="282"/>
      <c r="F320" s="282"/>
      <c r="G320" s="283"/>
      <c r="H320" s="283"/>
      <c r="I320" s="284"/>
    </row>
    <row r="321" spans="1:9">
      <c r="A321" s="177" t="s">
        <v>26547</v>
      </c>
      <c r="B321" s="175" t="str">
        <f>VLOOKUP(A321,GLOBAL!A:H,4,FALSE)</f>
        <v>REVESTIMENTO EMPREGANDO ARGAMASSA DE CIMENTO, CAL E AREIA</v>
      </c>
      <c r="C321" s="176"/>
      <c r="D321" s="272"/>
      <c r="E321" s="272"/>
      <c r="F321" s="272"/>
      <c r="G321" s="272"/>
      <c r="H321" s="272"/>
      <c r="I321" s="273"/>
    </row>
    <row r="322" spans="1:9" ht="30">
      <c r="A322" s="123" t="s">
        <v>26548</v>
      </c>
      <c r="B322" s="265" t="str">
        <f>VLOOKUP(A322,GLOBAL!A:H,4,FALSE)</f>
        <v>EMBOÇO DE ARGAMASSA DE CIMENTO, CAL HIDRATADA CH1 E AREIA MÉDIA OU GROSSA LAVADA NO TRAÇO 1:0.5:6, ESPESSURA 20 MM</v>
      </c>
      <c r="C322" s="123" t="str">
        <f>VLOOKUP(A322,GLOBAL!A:H,5,FALSE)</f>
        <v>M2</v>
      </c>
      <c r="D322" s="274" t="s">
        <v>66</v>
      </c>
      <c r="E322" s="274" t="s">
        <v>70</v>
      </c>
      <c r="F322" s="274" t="s">
        <v>67</v>
      </c>
      <c r="G322" s="274" t="s">
        <v>68</v>
      </c>
      <c r="H322" s="274" t="s">
        <v>71</v>
      </c>
      <c r="I322" s="275">
        <f>ROUND(SUM(I324:I326),2)</f>
        <v>66.64</v>
      </c>
    </row>
    <row r="323" spans="1:9">
      <c r="A323" s="203"/>
      <c r="B323" s="205" t="s">
        <v>3995</v>
      </c>
      <c r="C323" s="204"/>
      <c r="D323" s="288"/>
      <c r="E323" s="289"/>
      <c r="F323" s="288"/>
      <c r="G323" s="288"/>
      <c r="H323" s="288"/>
      <c r="I323" s="290"/>
    </row>
    <row r="324" spans="1:9">
      <c r="A324" s="202"/>
      <c r="B324" s="194" t="s">
        <v>34272</v>
      </c>
      <c r="C324" s="383"/>
      <c r="D324" s="300">
        <v>2.2999999999999998</v>
      </c>
      <c r="E324" s="285">
        <v>2.2999999999999998</v>
      </c>
      <c r="F324" s="278">
        <v>2.8</v>
      </c>
      <c r="G324" s="278"/>
      <c r="H324" s="288"/>
      <c r="I324" s="264">
        <f>(D324+E324)*2*F324</f>
        <v>25.759999999999998</v>
      </c>
    </row>
    <row r="325" spans="1:9">
      <c r="A325" s="202"/>
      <c r="B325" s="194" t="s">
        <v>34273</v>
      </c>
      <c r="C325" s="383"/>
      <c r="D325" s="300">
        <v>5</v>
      </c>
      <c r="E325" s="285">
        <v>2.2999999999999998</v>
      </c>
      <c r="F325" s="278">
        <v>2.8</v>
      </c>
      <c r="G325" s="278"/>
      <c r="H325" s="288"/>
      <c r="I325" s="264">
        <f>(D325+E325)*2*F325</f>
        <v>40.879999999999995</v>
      </c>
    </row>
    <row r="326" spans="1:9">
      <c r="A326" s="200"/>
      <c r="B326" s="194"/>
      <c r="C326" s="195"/>
      <c r="D326" s="278"/>
      <c r="E326" s="278"/>
      <c r="F326" s="278"/>
      <c r="G326" s="278"/>
      <c r="H326" s="278"/>
      <c r="I326" s="266"/>
    </row>
    <row r="327" spans="1:9">
      <c r="A327" s="139"/>
      <c r="B327" s="174"/>
      <c r="C327" s="140"/>
      <c r="D327" s="282"/>
      <c r="E327" s="282"/>
      <c r="F327" s="282"/>
      <c r="G327" s="283"/>
      <c r="H327" s="283"/>
      <c r="I327" s="284"/>
    </row>
    <row r="328" spans="1:9" ht="45">
      <c r="A328" s="123" t="s">
        <v>26549</v>
      </c>
      <c r="B328" s="265" t="str">
        <f>VLOOKUP(A328,GLOBAL!A:H,4,FALSE)</f>
        <v>REBOCO TIPO PAULISTA DE ARGAMASSA DE CIMENTO, CAL HIDRATADA CH1 E AREIA MÉDIA OU GROSSA LAVADA NO TRAÇO 1:0.5:6, ESPESSURA 25 MM</v>
      </c>
      <c r="C328" s="123" t="str">
        <f>VLOOKUP(A328,GLOBAL!A:H,5,FALSE)</f>
        <v>M2</v>
      </c>
      <c r="D328" s="274" t="s">
        <v>66</v>
      </c>
      <c r="E328" s="274" t="s">
        <v>70</v>
      </c>
      <c r="F328" s="274" t="s">
        <v>67</v>
      </c>
      <c r="G328" s="274" t="s">
        <v>68</v>
      </c>
      <c r="H328" s="274" t="s">
        <v>71</v>
      </c>
      <c r="I328" s="275">
        <f>ROUND(SUM(I329:I333),2)</f>
        <v>286.64</v>
      </c>
    </row>
    <row r="329" spans="1:9">
      <c r="A329" s="203"/>
      <c r="B329" s="205" t="s">
        <v>3995</v>
      </c>
      <c r="C329" s="204"/>
      <c r="D329" s="288"/>
      <c r="E329" s="289"/>
      <c r="F329" s="288"/>
      <c r="G329" s="288"/>
      <c r="H329" s="288"/>
      <c r="I329" s="290"/>
    </row>
    <row r="330" spans="1:9">
      <c r="A330" s="202"/>
      <c r="B330" s="194" t="s">
        <v>34272</v>
      </c>
      <c r="C330" s="383"/>
      <c r="D330" s="300">
        <v>2.2999999999999998</v>
      </c>
      <c r="E330" s="285">
        <v>2.2999999999999998</v>
      </c>
      <c r="F330" s="278">
        <v>2.8</v>
      </c>
      <c r="G330" s="278"/>
      <c r="H330" s="288"/>
      <c r="I330" s="264">
        <f>(D330+E330)*2*F330</f>
        <v>25.759999999999998</v>
      </c>
    </row>
    <row r="331" spans="1:9">
      <c r="A331" s="202"/>
      <c r="B331" s="194" t="s">
        <v>34273</v>
      </c>
      <c r="C331" s="383"/>
      <c r="D331" s="300">
        <v>5</v>
      </c>
      <c r="E331" s="285">
        <v>2.2999999999999998</v>
      </c>
      <c r="F331" s="278">
        <v>2.8</v>
      </c>
      <c r="G331" s="278"/>
      <c r="H331" s="288"/>
      <c r="I331" s="264">
        <f>(D331+E331)*2*F331</f>
        <v>40.879999999999995</v>
      </c>
    </row>
    <row r="332" spans="1:9">
      <c r="A332" s="202"/>
      <c r="B332" s="194" t="s">
        <v>34308</v>
      </c>
      <c r="C332" s="383"/>
      <c r="D332" s="748">
        <v>220</v>
      </c>
      <c r="E332" s="750"/>
      <c r="F332" s="278"/>
      <c r="G332" s="278"/>
      <c r="H332" s="288"/>
      <c r="I332" s="264">
        <f>D332</f>
        <v>220</v>
      </c>
    </row>
    <row r="333" spans="1:9">
      <c r="A333" s="200"/>
      <c r="B333" s="194"/>
      <c r="C333" s="195"/>
      <c r="D333" s="278"/>
      <c r="E333" s="278"/>
      <c r="F333" s="278"/>
      <c r="G333" s="278"/>
      <c r="H333" s="278"/>
      <c r="I333" s="266"/>
    </row>
    <row r="334" spans="1:9">
      <c r="A334" s="139"/>
      <c r="B334" s="174"/>
      <c r="C334" s="140"/>
      <c r="D334" s="282"/>
      <c r="E334" s="282"/>
      <c r="F334" s="282"/>
      <c r="G334" s="283"/>
      <c r="H334" s="283"/>
      <c r="I334" s="284"/>
    </row>
    <row r="335" spans="1:9">
      <c r="A335" s="354" t="s">
        <v>26550</v>
      </c>
      <c r="B335" s="350" t="str">
        <f>VLOOKUP(A335,GLOBAL!A:H,4,FALSE)</f>
        <v xml:space="preserve">PISOS INTERNOS E EXTERNOS </v>
      </c>
      <c r="C335" s="134"/>
      <c r="D335" s="351"/>
      <c r="E335" s="351"/>
      <c r="F335" s="351"/>
      <c r="G335" s="351"/>
      <c r="H335" s="351"/>
      <c r="I335" s="352"/>
    </row>
    <row r="336" spans="1:9">
      <c r="A336" s="126" t="s">
        <v>18128</v>
      </c>
      <c r="B336" s="350" t="str">
        <f>VLOOKUP(A336,GLOBAL!A:H,4,FALSE)</f>
        <v xml:space="preserve">LASTRO DE CONTRAPISO </v>
      </c>
      <c r="C336" s="134"/>
      <c r="D336" s="351"/>
      <c r="E336" s="351"/>
      <c r="F336" s="351"/>
      <c r="G336" s="351"/>
      <c r="H336" s="351"/>
      <c r="I336" s="352"/>
    </row>
    <row r="337" spans="1:9" ht="30">
      <c r="A337" s="123" t="s">
        <v>26551</v>
      </c>
      <c r="B337" s="265" t="str">
        <f>VLOOKUP(A337,GLOBAL!A:H,4,FALSE)</f>
        <v>REGULARIZAÇÃO DE BASE P/ REVESTIMENTO CERÂMICO, COM ARGAMASSA DE CIMENTO E AREIA NO TRAÇO 1:5, ESPESSURA 5CM</v>
      </c>
      <c r="C337" s="123" t="str">
        <f>VLOOKUP(A337,GLOBAL!A:H,5,FALSE)</f>
        <v>M2</v>
      </c>
      <c r="D337" s="274" t="s">
        <v>66</v>
      </c>
      <c r="E337" s="274" t="s">
        <v>70</v>
      </c>
      <c r="F337" s="274" t="s">
        <v>67</v>
      </c>
      <c r="G337" s="274" t="s">
        <v>68</v>
      </c>
      <c r="H337" s="274" t="s">
        <v>71</v>
      </c>
      <c r="I337" s="275">
        <f>ROUND(SUM(I339:I342),2)</f>
        <v>1327.79</v>
      </c>
    </row>
    <row r="338" spans="1:9">
      <c r="A338" s="203"/>
      <c r="B338" s="205" t="s">
        <v>3995</v>
      </c>
      <c r="C338" s="204"/>
      <c r="D338" s="288"/>
      <c r="E338" s="289"/>
      <c r="F338" s="288"/>
      <c r="G338" s="288"/>
      <c r="H338" s="288"/>
      <c r="I338" s="290"/>
    </row>
    <row r="339" spans="1:9">
      <c r="A339" s="202"/>
      <c r="B339" s="194" t="s">
        <v>34272</v>
      </c>
      <c r="C339" s="383"/>
      <c r="D339" s="300">
        <v>2.2999999999999998</v>
      </c>
      <c r="E339" s="285">
        <v>2.2999999999999998</v>
      </c>
      <c r="F339" s="278">
        <v>2.8</v>
      </c>
      <c r="G339" s="278"/>
      <c r="H339" s="288"/>
      <c r="I339" s="264">
        <f>D339*E339</f>
        <v>5.2899999999999991</v>
      </c>
    </row>
    <row r="340" spans="1:9">
      <c r="A340" s="202"/>
      <c r="B340" s="194" t="s">
        <v>34273</v>
      </c>
      <c r="C340" s="383"/>
      <c r="D340" s="300">
        <v>5</v>
      </c>
      <c r="E340" s="285">
        <v>2.2999999999999998</v>
      </c>
      <c r="F340" s="278">
        <v>2.8</v>
      </c>
      <c r="G340" s="278"/>
      <c r="H340" s="288"/>
      <c r="I340" s="264">
        <f>D340*E340</f>
        <v>11.5</v>
      </c>
    </row>
    <row r="341" spans="1:9">
      <c r="A341" s="202"/>
      <c r="B341" s="194" t="s">
        <v>34309</v>
      </c>
      <c r="C341" s="383"/>
      <c r="D341" s="300">
        <v>23</v>
      </c>
      <c r="E341" s="285">
        <v>20</v>
      </c>
      <c r="F341" s="278"/>
      <c r="G341" s="278">
        <v>3</v>
      </c>
      <c r="H341" s="288">
        <f>-(23*3)</f>
        <v>-69</v>
      </c>
      <c r="I341" s="264">
        <f>(D341*E341*G341)+H341</f>
        <v>1311</v>
      </c>
    </row>
    <row r="342" spans="1:9">
      <c r="A342" s="200"/>
      <c r="B342" s="194"/>
      <c r="C342" s="195"/>
      <c r="D342" s="278"/>
      <c r="E342" s="278"/>
      <c r="F342" s="278"/>
      <c r="G342" s="278"/>
      <c r="H342" s="278"/>
      <c r="I342" s="266"/>
    </row>
    <row r="343" spans="1:9">
      <c r="A343" s="139"/>
      <c r="B343" s="174"/>
      <c r="C343" s="140"/>
      <c r="D343" s="282"/>
      <c r="E343" s="282"/>
      <c r="F343" s="282"/>
      <c r="G343" s="283"/>
      <c r="H343" s="283"/>
      <c r="I343" s="284"/>
    </row>
    <row r="344" spans="1:9">
      <c r="A344" s="123" t="s">
        <v>26554</v>
      </c>
      <c r="B344" s="265" t="str">
        <f>VLOOKUP(A344,GLOBAL!A:H,4,FALSE)</f>
        <v>LASTRO DE CONCRETO NÃO ESTRUTURAL, ESPESSURA DE 6 CM</v>
      </c>
      <c r="C344" s="123" t="str">
        <f>VLOOKUP(A344,GLOBAL!A:H,5,FALSE)</f>
        <v>M2</v>
      </c>
      <c r="D344" s="274" t="s">
        <v>66</v>
      </c>
      <c r="E344" s="274" t="s">
        <v>70</v>
      </c>
      <c r="F344" s="274" t="s">
        <v>67</v>
      </c>
      <c r="G344" s="274" t="s">
        <v>68</v>
      </c>
      <c r="H344" s="274" t="s">
        <v>71</v>
      </c>
      <c r="I344" s="275">
        <f>ROUND(SUM(I346:I348),2)</f>
        <v>16.79</v>
      </c>
    </row>
    <row r="345" spans="1:9">
      <c r="A345" s="203"/>
      <c r="B345" s="205" t="s">
        <v>3995</v>
      </c>
      <c r="C345" s="204"/>
      <c r="D345" s="288"/>
      <c r="E345" s="289"/>
      <c r="F345" s="288"/>
      <c r="G345" s="288"/>
      <c r="H345" s="288"/>
      <c r="I345" s="290"/>
    </row>
    <row r="346" spans="1:9">
      <c r="A346" s="202"/>
      <c r="B346" s="194" t="s">
        <v>34272</v>
      </c>
      <c r="C346" s="383"/>
      <c r="D346" s="300">
        <v>2.2999999999999998</v>
      </c>
      <c r="E346" s="285">
        <v>2.2999999999999998</v>
      </c>
      <c r="F346" s="278">
        <v>2.8</v>
      </c>
      <c r="G346" s="278"/>
      <c r="H346" s="288"/>
      <c r="I346" s="264">
        <f>D346*E346</f>
        <v>5.2899999999999991</v>
      </c>
    </row>
    <row r="347" spans="1:9">
      <c r="A347" s="202"/>
      <c r="B347" s="194" t="s">
        <v>34273</v>
      </c>
      <c r="C347" s="383"/>
      <c r="D347" s="300">
        <v>5</v>
      </c>
      <c r="E347" s="285">
        <v>2.2999999999999998</v>
      </c>
      <c r="F347" s="278">
        <v>2.8</v>
      </c>
      <c r="G347" s="278"/>
      <c r="H347" s="288"/>
      <c r="I347" s="264">
        <f>D347*E347</f>
        <v>11.5</v>
      </c>
    </row>
    <row r="348" spans="1:9">
      <c r="A348" s="200"/>
      <c r="B348" s="194"/>
      <c r="C348" s="195"/>
      <c r="D348" s="278"/>
      <c r="E348" s="278"/>
      <c r="F348" s="278"/>
      <c r="G348" s="278"/>
      <c r="H348" s="278"/>
      <c r="I348" s="266"/>
    </row>
    <row r="349" spans="1:9">
      <c r="A349" s="139"/>
      <c r="B349" s="174"/>
      <c r="C349" s="140"/>
      <c r="D349" s="282"/>
      <c r="E349" s="282"/>
      <c r="F349" s="282"/>
      <c r="G349" s="283"/>
      <c r="H349" s="283"/>
      <c r="I349" s="284"/>
    </row>
    <row r="350" spans="1:9">
      <c r="A350" s="189" t="s">
        <v>18129</v>
      </c>
      <c r="B350" s="175" t="str">
        <f>VLOOKUP(A350,GLOBAL!A:H,4,FALSE)</f>
        <v>ACABAMENTOS</v>
      </c>
      <c r="C350" s="176"/>
      <c r="D350" s="272"/>
      <c r="E350" s="272"/>
      <c r="F350" s="272"/>
      <c r="G350" s="272"/>
      <c r="H350" s="272"/>
      <c r="I350" s="273"/>
    </row>
    <row r="351" spans="1:9" ht="60">
      <c r="A351" s="123" t="s">
        <v>26555</v>
      </c>
      <c r="B351" s="265" t="str">
        <f>VLOOKUP(A351,GLOBAL!A:H,4,FALSE)</f>
        <v>PORCELANATO NATURAL, ACABAMENTO ACETINADO, DIM. 60X60CM, REF. PLATINA NA ELIANE/EQUIV, UTILIZANDO DUPLA COLAGEM DE ARGAMASSA COLANTE PARA PORCELANATO TIPO ACIII E REJUNTE 1MM PARA PORCELANATO</v>
      </c>
      <c r="C351" s="123" t="str">
        <f>VLOOKUP(A351,GLOBAL!A:H,5,FALSE)</f>
        <v>M2</v>
      </c>
      <c r="D351" s="274" t="s">
        <v>66</v>
      </c>
      <c r="E351" s="274" t="s">
        <v>70</v>
      </c>
      <c r="F351" s="274" t="s">
        <v>67</v>
      </c>
      <c r="G351" s="274" t="s">
        <v>68</v>
      </c>
      <c r="H351" s="274" t="s">
        <v>71</v>
      </c>
      <c r="I351" s="275">
        <f>ROUND(SUM(I353:I355),2)</f>
        <v>16.79</v>
      </c>
    </row>
    <row r="352" spans="1:9">
      <c r="A352" s="203"/>
      <c r="B352" s="205" t="s">
        <v>3995</v>
      </c>
      <c r="C352" s="204"/>
      <c r="D352" s="288"/>
      <c r="E352" s="289"/>
      <c r="F352" s="288"/>
      <c r="G352" s="288"/>
      <c r="H352" s="288"/>
      <c r="I352" s="290"/>
    </row>
    <row r="353" spans="1:9">
      <c r="A353" s="202"/>
      <c r="B353" s="194" t="s">
        <v>34272</v>
      </c>
      <c r="C353" s="383"/>
      <c r="D353" s="300">
        <v>2.2999999999999998</v>
      </c>
      <c r="E353" s="285">
        <v>2.2999999999999998</v>
      </c>
      <c r="F353" s="278">
        <v>2.8</v>
      </c>
      <c r="G353" s="278"/>
      <c r="H353" s="288"/>
      <c r="I353" s="264">
        <f>D353*E353</f>
        <v>5.2899999999999991</v>
      </c>
    </row>
    <row r="354" spans="1:9">
      <c r="A354" s="202"/>
      <c r="B354" s="194" t="s">
        <v>34273</v>
      </c>
      <c r="C354" s="383"/>
      <c r="D354" s="300">
        <v>5</v>
      </c>
      <c r="E354" s="285">
        <v>2.2999999999999998</v>
      </c>
      <c r="F354" s="278">
        <v>2.8</v>
      </c>
      <c r="G354" s="278"/>
      <c r="H354" s="288"/>
      <c r="I354" s="264">
        <f>D354*E354</f>
        <v>11.5</v>
      </c>
    </row>
    <row r="355" spans="1:9">
      <c r="A355" s="200"/>
      <c r="B355" s="194"/>
      <c r="C355" s="195" t="s">
        <v>12253</v>
      </c>
      <c r="D355" s="278"/>
      <c r="E355" s="278"/>
      <c r="F355" s="278"/>
      <c r="G355" s="278"/>
      <c r="H355" s="278"/>
      <c r="I355" s="266"/>
    </row>
    <row r="356" spans="1:9">
      <c r="A356" s="139"/>
      <c r="B356" s="174"/>
      <c r="C356" s="140"/>
      <c r="D356" s="282"/>
      <c r="E356" s="282"/>
      <c r="F356" s="282"/>
      <c r="G356" s="283"/>
      <c r="H356" s="283"/>
      <c r="I356" s="284"/>
    </row>
    <row r="357" spans="1:9">
      <c r="A357" s="189" t="s">
        <v>18130</v>
      </c>
      <c r="B357" s="175" t="str">
        <f>VLOOKUP(A357,GLOBAL!A:H,4,FALSE)</f>
        <v xml:space="preserve">DEGRAUS, RODAPÉS, SOLEIRAS E PEITORIS </v>
      </c>
      <c r="C357" s="176"/>
      <c r="D357" s="272"/>
      <c r="E357" s="272"/>
      <c r="F357" s="272"/>
      <c r="G357" s="272"/>
      <c r="H357" s="272"/>
      <c r="I357" s="273"/>
    </row>
    <row r="358" spans="1:9" ht="30">
      <c r="A358" s="123" t="s">
        <v>26557</v>
      </c>
      <c r="B358" s="265" t="str">
        <f>VLOOKUP(A358,GLOBAL!A:H,4,FALSE)</f>
        <v>SOLEIRA DE GRANITO CINZA, ESPESSURA 3 CM E LARGURA DE 3 CM, CONFORME DETALHE EM PROJETO</v>
      </c>
      <c r="C358" s="123" t="str">
        <f>VLOOKUP(A358,GLOBAL!A:H,5,FALSE)</f>
        <v>M</v>
      </c>
      <c r="D358" s="274" t="s">
        <v>66</v>
      </c>
      <c r="E358" s="274" t="s">
        <v>70</v>
      </c>
      <c r="F358" s="274" t="s">
        <v>67</v>
      </c>
      <c r="G358" s="274" t="s">
        <v>68</v>
      </c>
      <c r="H358" s="274" t="s">
        <v>71</v>
      </c>
      <c r="I358" s="275">
        <f>ROUND(SUM(I360:I361),2)</f>
        <v>2.4</v>
      </c>
    </row>
    <row r="359" spans="1:9">
      <c r="A359" s="203"/>
      <c r="B359" s="205" t="s">
        <v>3995</v>
      </c>
      <c r="C359" s="204"/>
      <c r="D359" s="288"/>
      <c r="E359" s="289"/>
      <c r="F359" s="288"/>
      <c r="G359" s="288"/>
      <c r="H359" s="288"/>
      <c r="I359" s="290"/>
    </row>
    <row r="360" spans="1:9">
      <c r="A360" s="202"/>
      <c r="B360" s="194" t="s">
        <v>34275</v>
      </c>
      <c r="D360" s="195">
        <v>0.8</v>
      </c>
      <c r="E360" s="285"/>
      <c r="F360" s="278"/>
      <c r="G360" s="278">
        <v>3</v>
      </c>
      <c r="H360" s="288"/>
      <c r="I360" s="264">
        <f>D360*G360</f>
        <v>2.4000000000000004</v>
      </c>
    </row>
    <row r="361" spans="1:9">
      <c r="A361" s="200"/>
      <c r="B361" s="194"/>
      <c r="C361" s="195"/>
      <c r="D361" s="278"/>
      <c r="E361" s="278"/>
      <c r="F361" s="278"/>
      <c r="G361" s="278"/>
      <c r="H361" s="278"/>
      <c r="I361" s="266"/>
    </row>
    <row r="362" spans="1:9">
      <c r="A362" s="139"/>
      <c r="B362" s="174"/>
      <c r="C362" s="140"/>
      <c r="D362" s="282"/>
      <c r="E362" s="282"/>
      <c r="F362" s="282"/>
      <c r="G362" s="283"/>
      <c r="H362" s="283"/>
      <c r="I362" s="284"/>
    </row>
    <row r="363" spans="1:9" ht="45">
      <c r="A363" s="123" t="s">
        <v>26558</v>
      </c>
      <c r="B363" s="265" t="str">
        <f>VLOOKUP(A363,GLOBAL!A:H,4,FALSE)</f>
        <v>RODAPÉ DE GRANITO CINZA ESP. 2CM, H=7CM, ASSENTADO COM ARGAMASSA DE CIMENTO, CAL HIDRATADA CH1 E AREIA NO TRAÇO 1:0,5:8, INCL. REJUNTAMENTO COM CIMENTO BRANCO</v>
      </c>
      <c r="C363" s="123" t="str">
        <f>VLOOKUP(A363,GLOBAL!A:H,5,FALSE)</f>
        <v>M</v>
      </c>
      <c r="D363" s="274" t="s">
        <v>66</v>
      </c>
      <c r="E363" s="274" t="s">
        <v>70</v>
      </c>
      <c r="F363" s="274" t="s">
        <v>67</v>
      </c>
      <c r="G363" s="274" t="s">
        <v>68</v>
      </c>
      <c r="H363" s="274" t="s">
        <v>71</v>
      </c>
      <c r="I363" s="275">
        <f>ROUND(SUM(I365:I367),2)</f>
        <v>23.8</v>
      </c>
    </row>
    <row r="364" spans="1:9">
      <c r="A364" s="203"/>
      <c r="B364" s="205" t="s">
        <v>3995</v>
      </c>
      <c r="C364" s="204"/>
      <c r="D364" s="288"/>
      <c r="E364" s="289"/>
      <c r="F364" s="288"/>
      <c r="G364" s="288"/>
      <c r="H364" s="288"/>
      <c r="I364" s="290"/>
    </row>
    <row r="365" spans="1:9">
      <c r="A365" s="202"/>
      <c r="B365" s="194" t="s">
        <v>34272</v>
      </c>
      <c r="C365" s="383"/>
      <c r="D365" s="300">
        <v>2.2999999999999998</v>
      </c>
      <c r="E365" s="285">
        <v>2.2999999999999998</v>
      </c>
      <c r="F365" s="278">
        <v>2.8</v>
      </c>
      <c r="G365" s="278"/>
      <c r="H365" s="288"/>
      <c r="I365" s="264">
        <f>(D365+E365)*2</f>
        <v>9.1999999999999993</v>
      </c>
    </row>
    <row r="366" spans="1:9">
      <c r="A366" s="202"/>
      <c r="B366" s="194" t="s">
        <v>34273</v>
      </c>
      <c r="C366" s="383"/>
      <c r="D366" s="300">
        <v>5</v>
      </c>
      <c r="E366" s="285">
        <v>2.2999999999999998</v>
      </c>
      <c r="F366" s="278">
        <v>2.8</v>
      </c>
      <c r="G366" s="278"/>
      <c r="H366" s="288"/>
      <c r="I366" s="264">
        <f>(D366+E366)*2</f>
        <v>14.6</v>
      </c>
    </row>
    <row r="367" spans="1:9">
      <c r="A367" s="200"/>
      <c r="B367" s="194"/>
      <c r="C367" s="195"/>
      <c r="D367" s="278"/>
      <c r="E367" s="278"/>
      <c r="F367" s="278"/>
      <c r="G367" s="278"/>
      <c r="H367" s="278"/>
      <c r="I367" s="266"/>
    </row>
    <row r="368" spans="1:9">
      <c r="A368" s="139"/>
      <c r="B368" s="174"/>
      <c r="C368" s="140"/>
      <c r="D368" s="282"/>
      <c r="E368" s="282"/>
      <c r="F368" s="282"/>
      <c r="G368" s="283"/>
      <c r="H368" s="283"/>
      <c r="I368" s="284"/>
    </row>
    <row r="369" spans="1:9">
      <c r="A369" s="123" t="s">
        <v>26567</v>
      </c>
      <c r="B369" s="265" t="str">
        <f>VLOOKUP(A369,GLOBAL!A:H,4,FALSE)</f>
        <v>PEITORIL DE GRANITO CINZA POLIDO, 15 CM, ESP. 3CM</v>
      </c>
      <c r="C369" s="123" t="str">
        <f>VLOOKUP(A369,GLOBAL!A:H,5,FALSE)</f>
        <v>M</v>
      </c>
      <c r="D369" s="274" t="s">
        <v>66</v>
      </c>
      <c r="E369" s="274" t="s">
        <v>70</v>
      </c>
      <c r="F369" s="274" t="s">
        <v>67</v>
      </c>
      <c r="G369" s="274" t="s">
        <v>68</v>
      </c>
      <c r="H369" s="274" t="s">
        <v>71</v>
      </c>
      <c r="I369" s="275">
        <f>ROUND(SUM(I371:I374),2)</f>
        <v>184.6</v>
      </c>
    </row>
    <row r="370" spans="1:9">
      <c r="A370" s="203"/>
      <c r="B370" s="205" t="s">
        <v>3995</v>
      </c>
      <c r="C370" s="204"/>
      <c r="D370" s="288"/>
      <c r="E370" s="289"/>
      <c r="F370" s="288"/>
      <c r="G370" s="288"/>
      <c r="H370" s="288"/>
      <c r="I370" s="290"/>
    </row>
    <row r="371" spans="1:9">
      <c r="A371" s="202"/>
      <c r="B371" s="194" t="s">
        <v>34276</v>
      </c>
      <c r="C371" s="195"/>
      <c r="D371" s="278">
        <v>1.9</v>
      </c>
      <c r="E371" s="285"/>
      <c r="F371" s="278"/>
      <c r="G371" s="278">
        <v>2</v>
      </c>
      <c r="H371" s="288"/>
      <c r="I371" s="264">
        <f>D371*G371</f>
        <v>3.8</v>
      </c>
    </row>
    <row r="372" spans="1:9">
      <c r="A372" s="202"/>
      <c r="B372" s="194" t="s">
        <v>34277</v>
      </c>
      <c r="C372" s="195"/>
      <c r="D372" s="278">
        <v>0.8</v>
      </c>
      <c r="E372" s="285"/>
      <c r="F372" s="278"/>
      <c r="G372" s="278">
        <v>1</v>
      </c>
      <c r="H372" s="288"/>
      <c r="I372" s="264">
        <f>D372*G372</f>
        <v>0.8</v>
      </c>
    </row>
    <row r="373" spans="1:9">
      <c r="A373" s="202"/>
      <c r="B373" s="194" t="s">
        <v>34310</v>
      </c>
      <c r="C373" s="383"/>
      <c r="D373" s="300">
        <f>29+7</f>
        <v>36</v>
      </c>
      <c r="E373" s="285">
        <v>0.2</v>
      </c>
      <c r="F373" s="278"/>
      <c r="G373" s="278"/>
      <c r="H373" s="288"/>
      <c r="I373" s="264">
        <f>D373/E373</f>
        <v>180</v>
      </c>
    </row>
    <row r="374" spans="1:9">
      <c r="A374" s="200"/>
      <c r="B374" s="194"/>
      <c r="C374" s="195"/>
      <c r="D374" s="278"/>
      <c r="E374" s="278"/>
      <c r="F374" s="278"/>
      <c r="G374" s="278"/>
      <c r="H374" s="278"/>
      <c r="I374" s="266"/>
    </row>
    <row r="375" spans="1:9">
      <c r="A375" s="139"/>
      <c r="B375" s="174"/>
      <c r="C375" s="140"/>
      <c r="D375" s="282"/>
      <c r="E375" s="282"/>
      <c r="F375" s="282"/>
      <c r="G375" s="283"/>
      <c r="H375" s="283"/>
      <c r="I375" s="284"/>
    </row>
    <row r="376" spans="1:9">
      <c r="A376" s="189" t="s">
        <v>26559</v>
      </c>
      <c r="B376" s="175" t="str">
        <f>VLOOKUP(A376,GLOBAL!A:H,4,FALSE)</f>
        <v>INSTALAÇÕES HIDROSSANITÁRIAS</v>
      </c>
      <c r="C376" s="176"/>
      <c r="D376" s="272"/>
      <c r="E376" s="272"/>
      <c r="F376" s="272"/>
      <c r="G376" s="272"/>
      <c r="H376" s="272"/>
      <c r="I376" s="273"/>
    </row>
    <row r="377" spans="1:9">
      <c r="A377" s="123" t="s">
        <v>26560</v>
      </c>
      <c r="B377" s="124" t="str">
        <f>VLOOKUP(A377,GLOBAL!A:H,4,FALSE)</f>
        <v>PONTO DE ÁGUA FRIA (LAVATÓRIO, TANQUE, PIA DE COZINHA, ETC...)</v>
      </c>
      <c r="C377" s="123" t="str">
        <f>VLOOKUP(A377,GLOBAL!A:H,5,FALSE)</f>
        <v>PT</v>
      </c>
      <c r="D377" s="274" t="s">
        <v>66</v>
      </c>
      <c r="E377" s="274" t="s">
        <v>70</v>
      </c>
      <c r="F377" s="274" t="s">
        <v>67</v>
      </c>
      <c r="G377" s="274" t="s">
        <v>68</v>
      </c>
      <c r="H377" s="274" t="s">
        <v>71</v>
      </c>
      <c r="I377" s="275">
        <f>ROUND(SUM(I379:I380),2)</f>
        <v>62</v>
      </c>
    </row>
    <row r="378" spans="1:9">
      <c r="A378" s="203"/>
      <c r="B378" s="205" t="s">
        <v>3995</v>
      </c>
      <c r="C378" s="204"/>
      <c r="D378" s="288"/>
      <c r="E378" s="289"/>
      <c r="F378" s="288"/>
      <c r="G378" s="288"/>
      <c r="H378" s="288"/>
      <c r="I378" s="290"/>
    </row>
    <row r="379" spans="1:9">
      <c r="A379" s="202"/>
      <c r="B379" s="194" t="s">
        <v>34326</v>
      </c>
      <c r="C379" s="195"/>
      <c r="D379" s="278"/>
      <c r="E379" s="241"/>
      <c r="F379" s="278"/>
      <c r="G379" s="278">
        <v>62</v>
      </c>
      <c r="H379" s="288"/>
      <c r="I379" s="264">
        <f>G379</f>
        <v>62</v>
      </c>
    </row>
    <row r="380" spans="1:9">
      <c r="A380" s="200"/>
      <c r="B380" s="194"/>
      <c r="C380" s="195"/>
      <c r="D380" s="278"/>
      <c r="E380" s="278"/>
      <c r="F380" s="278"/>
      <c r="G380" s="278"/>
      <c r="H380" s="278"/>
      <c r="I380" s="266"/>
    </row>
    <row r="381" spans="1:9">
      <c r="A381" s="139"/>
      <c r="B381" s="174"/>
      <c r="C381" s="140"/>
      <c r="D381" s="282"/>
      <c r="E381" s="282"/>
      <c r="F381" s="282"/>
      <c r="G381" s="283"/>
      <c r="H381" s="283"/>
      <c r="I381" s="284"/>
    </row>
    <row r="382" spans="1:9">
      <c r="A382" s="123" t="s">
        <v>34312</v>
      </c>
      <c r="B382" s="124" t="str">
        <f>VLOOKUP(A382,GLOBAL!A:H,4,FALSE)</f>
        <v>PONTO PARA ESGOTO PRIMÁRIO (VASO SANITÁRIO)</v>
      </c>
      <c r="C382" s="123" t="str">
        <f>VLOOKUP(A382,GLOBAL!A:H,5,FALSE)</f>
        <v>PT</v>
      </c>
      <c r="D382" s="274" t="s">
        <v>66</v>
      </c>
      <c r="E382" s="274" t="s">
        <v>70</v>
      </c>
      <c r="F382" s="274" t="s">
        <v>67</v>
      </c>
      <c r="G382" s="274" t="s">
        <v>68</v>
      </c>
      <c r="H382" s="274" t="s">
        <v>71</v>
      </c>
      <c r="I382" s="275">
        <f>ROUND(SUM(I384:I385),2)</f>
        <v>3</v>
      </c>
    </row>
    <row r="383" spans="1:9">
      <c r="A383" s="203"/>
      <c r="B383" s="205" t="s">
        <v>3995</v>
      </c>
      <c r="C383" s="204"/>
      <c r="D383" s="288"/>
      <c r="E383" s="289"/>
      <c r="F383" s="288"/>
      <c r="G383" s="288"/>
      <c r="H383" s="288"/>
      <c r="I383" s="290"/>
    </row>
    <row r="384" spans="1:9">
      <c r="A384" s="202"/>
      <c r="B384" s="194" t="s">
        <v>34327</v>
      </c>
      <c r="C384" s="195"/>
      <c r="D384" s="278"/>
      <c r="E384" s="241"/>
      <c r="F384" s="278"/>
      <c r="G384" s="278">
        <v>3</v>
      </c>
      <c r="H384" s="288"/>
      <c r="I384" s="264">
        <f>G384</f>
        <v>3</v>
      </c>
    </row>
    <row r="385" spans="1:9">
      <c r="A385" s="200"/>
      <c r="B385" s="194"/>
      <c r="C385" s="195"/>
      <c r="D385" s="278"/>
      <c r="E385" s="278"/>
      <c r="F385" s="278"/>
      <c r="G385" s="278"/>
      <c r="H385" s="278"/>
      <c r="I385" s="266"/>
    </row>
    <row r="386" spans="1:9">
      <c r="A386" s="139"/>
      <c r="B386" s="174"/>
      <c r="C386" s="140"/>
      <c r="D386" s="282"/>
      <c r="E386" s="282"/>
      <c r="F386" s="282"/>
      <c r="G386" s="283"/>
      <c r="H386" s="283"/>
      <c r="I386" s="284"/>
    </row>
    <row r="387" spans="1:9" ht="30">
      <c r="A387" s="123" t="s">
        <v>34313</v>
      </c>
      <c r="B387" s="124" t="str">
        <f>VLOOKUP(A387,GLOBAL!A:H,4,FALSE)</f>
        <v>PONTO PARA ESGOTO SECUNDÁRIO (PIA, LAVATÓRIO, MICTÓRIO, TANQUE, BIDÊ, ETC...)</v>
      </c>
      <c r="C387" s="123" t="str">
        <f>VLOOKUP(A387,GLOBAL!A:H,5,FALSE)</f>
        <v>PT</v>
      </c>
      <c r="D387" s="274" t="s">
        <v>66</v>
      </c>
      <c r="E387" s="274" t="s">
        <v>70</v>
      </c>
      <c r="F387" s="274" t="s">
        <v>67</v>
      </c>
      <c r="G387" s="274" t="s">
        <v>68</v>
      </c>
      <c r="H387" s="274" t="s">
        <v>71</v>
      </c>
      <c r="I387" s="275">
        <f>ROUND(SUM(I389:I390),2)</f>
        <v>5</v>
      </c>
    </row>
    <row r="388" spans="1:9">
      <c r="A388" s="203"/>
      <c r="B388" s="205" t="s">
        <v>3995</v>
      </c>
      <c r="C388" s="204"/>
      <c r="D388" s="288"/>
      <c r="E388" s="289"/>
      <c r="F388" s="288"/>
      <c r="G388" s="288"/>
      <c r="H388" s="288"/>
      <c r="I388" s="290"/>
    </row>
    <row r="389" spans="1:9">
      <c r="A389" s="202"/>
      <c r="B389" s="194" t="s">
        <v>34327</v>
      </c>
      <c r="C389" s="195"/>
      <c r="D389" s="278"/>
      <c r="E389" s="241"/>
      <c r="F389" s="278"/>
      <c r="G389" s="278">
        <v>5</v>
      </c>
      <c r="H389" s="288"/>
      <c r="I389" s="264">
        <f>G389</f>
        <v>5</v>
      </c>
    </row>
    <row r="390" spans="1:9">
      <c r="A390" s="200"/>
      <c r="B390" s="194"/>
      <c r="C390" s="195"/>
      <c r="D390" s="278"/>
      <c r="E390" s="278"/>
      <c r="F390" s="278"/>
      <c r="G390" s="278"/>
      <c r="H390" s="278"/>
      <c r="I390" s="266"/>
    </row>
    <row r="391" spans="1:9">
      <c r="A391" s="139"/>
      <c r="B391" s="174"/>
      <c r="C391" s="140"/>
      <c r="D391" s="282"/>
      <c r="E391" s="282"/>
      <c r="F391" s="282"/>
      <c r="G391" s="283"/>
      <c r="H391" s="283"/>
      <c r="I391" s="284"/>
    </row>
    <row r="392" spans="1:9" ht="30">
      <c r="A392" s="123" t="s">
        <v>34314</v>
      </c>
      <c r="B392" s="124" t="str">
        <f>VLOOKUP(A392,GLOBAL!A:H,4,FALSE)</f>
        <v>PONTO PARA CAIXA SIFONADA, INCLUSIVE CAIXA SIFONADA PVC 150X150X50MM COM GRELHA EM PVC</v>
      </c>
      <c r="C392" s="123" t="str">
        <f>VLOOKUP(A392,GLOBAL!A:H,5,FALSE)</f>
        <v>PT</v>
      </c>
      <c r="D392" s="274" t="s">
        <v>66</v>
      </c>
      <c r="E392" s="274" t="s">
        <v>70</v>
      </c>
      <c r="F392" s="274" t="s">
        <v>67</v>
      </c>
      <c r="G392" s="274" t="s">
        <v>68</v>
      </c>
      <c r="H392" s="274" t="s">
        <v>71</v>
      </c>
      <c r="I392" s="275">
        <f>ROUND(SUM(I394:I395),2)</f>
        <v>10</v>
      </c>
    </row>
    <row r="393" spans="1:9">
      <c r="A393" s="203"/>
      <c r="B393" s="205" t="s">
        <v>3995</v>
      </c>
      <c r="C393" s="204"/>
      <c r="D393" s="288"/>
      <c r="E393" s="289"/>
      <c r="F393" s="288"/>
      <c r="G393" s="288"/>
      <c r="H393" s="288"/>
      <c r="I393" s="290"/>
    </row>
    <row r="394" spans="1:9">
      <c r="A394" s="202"/>
      <c r="B394" s="194" t="s">
        <v>34327</v>
      </c>
      <c r="C394" s="195"/>
      <c r="D394" s="278"/>
      <c r="E394" s="241"/>
      <c r="F394" s="278"/>
      <c r="G394" s="278">
        <v>10</v>
      </c>
      <c r="H394" s="288"/>
      <c r="I394" s="264">
        <f>G394</f>
        <v>10</v>
      </c>
    </row>
    <row r="395" spans="1:9">
      <c r="A395" s="200"/>
      <c r="B395" s="194"/>
      <c r="C395" s="195"/>
      <c r="D395" s="278"/>
      <c r="E395" s="278"/>
      <c r="F395" s="278"/>
      <c r="G395" s="278"/>
      <c r="H395" s="278"/>
      <c r="I395" s="266"/>
    </row>
    <row r="396" spans="1:9">
      <c r="A396" s="139"/>
      <c r="B396" s="174"/>
      <c r="C396" s="140"/>
      <c r="D396" s="282"/>
      <c r="E396" s="282"/>
      <c r="F396" s="282"/>
      <c r="G396" s="283"/>
      <c r="H396" s="283"/>
      <c r="I396" s="284"/>
    </row>
    <row r="397" spans="1:9" ht="60">
      <c r="A397" s="123" t="s">
        <v>34315</v>
      </c>
      <c r="B397" s="124" t="str">
        <f>VLOOKUP(A397,GLOBAL!A:H,4,FALSE)</f>
        <v>TUBOS DE CONCRETO SIMPLES PS1, DIÂMETRO 300 MM, COM REJUNTAMENTO DE ARGAMASSA DE CIMENTO, CAL HIDRATADA E AREIA NO TRAÇO 1:2:6, INCLUINDO ESCAVAÇÃO E BERÇO, CONFORME NORMAS E ESPECIFICAÇÕES.</v>
      </c>
      <c r="C397" s="123" t="str">
        <f>VLOOKUP(A397,GLOBAL!A:H,5,FALSE)</f>
        <v>M</v>
      </c>
      <c r="D397" s="274" t="s">
        <v>66</v>
      </c>
      <c r="E397" s="274" t="s">
        <v>70</v>
      </c>
      <c r="F397" s="274" t="s">
        <v>67</v>
      </c>
      <c r="G397" s="274" t="s">
        <v>68</v>
      </c>
      <c r="H397" s="274" t="s">
        <v>71</v>
      </c>
      <c r="I397" s="275">
        <f>ROUND(SUM(I399:I400),2)</f>
        <v>40</v>
      </c>
    </row>
    <row r="398" spans="1:9">
      <c r="A398" s="203"/>
      <c r="B398" s="205" t="s">
        <v>3995</v>
      </c>
      <c r="C398" s="204"/>
      <c r="D398" s="288"/>
      <c r="E398" s="289"/>
      <c r="F398" s="288"/>
      <c r="G398" s="288"/>
      <c r="H398" s="288"/>
      <c r="I398" s="290"/>
    </row>
    <row r="399" spans="1:9">
      <c r="A399" s="202"/>
      <c r="B399" s="194" t="s">
        <v>34328</v>
      </c>
      <c r="C399" s="195"/>
      <c r="D399" s="278">
        <v>40</v>
      </c>
      <c r="E399" s="241"/>
      <c r="F399" s="278"/>
      <c r="G399" s="278">
        <v>1</v>
      </c>
      <c r="H399" s="288"/>
      <c r="I399" s="264">
        <f>D399</f>
        <v>40</v>
      </c>
    </row>
    <row r="400" spans="1:9">
      <c r="A400" s="200"/>
      <c r="B400" s="194"/>
      <c r="C400" s="195"/>
      <c r="D400" s="278"/>
      <c r="E400" s="278"/>
      <c r="F400" s="278"/>
      <c r="G400" s="278"/>
      <c r="H400" s="278"/>
      <c r="I400" s="266"/>
    </row>
    <row r="401" spans="1:9">
      <c r="A401" s="139"/>
      <c r="B401" s="174"/>
      <c r="C401" s="140"/>
      <c r="D401" s="282"/>
      <c r="E401" s="282"/>
      <c r="F401" s="282"/>
      <c r="G401" s="283"/>
      <c r="H401" s="283"/>
      <c r="I401" s="284"/>
    </row>
    <row r="402" spans="1:9" ht="60">
      <c r="A402" s="123" t="s">
        <v>34316</v>
      </c>
      <c r="B402" s="124" t="str">
        <f>VLOOKUP(A402,GLOBAL!A:H,4,FALSE)</f>
        <v>CAIXAS DE INSPEÇÃO DE ALV. BLOCOS CONCRETO 9X19X39CM, DIM, 60X60CM E HMÁX = 1M, COM TAMPA DE CONC. ESP. 5CM, LASTRO DE CONC. ESP. 10CM, REVEST INTERN. C/ CHAPISCO E REBOCO IMPERMEABILIZADO, INCL. ESCAVAÇÃO, REATERRO E ENCHIMENTO</v>
      </c>
      <c r="C402" s="123" t="str">
        <f>VLOOKUP(A402,GLOBAL!A:H,5,FALSE)</f>
        <v>UND</v>
      </c>
      <c r="D402" s="274" t="s">
        <v>66</v>
      </c>
      <c r="E402" s="274" t="s">
        <v>70</v>
      </c>
      <c r="F402" s="274" t="s">
        <v>67</v>
      </c>
      <c r="G402" s="274" t="s">
        <v>68</v>
      </c>
      <c r="H402" s="274" t="s">
        <v>71</v>
      </c>
      <c r="I402" s="275">
        <f>ROUND(SUM(I404:I405),2)</f>
        <v>8</v>
      </c>
    </row>
    <row r="403" spans="1:9">
      <c r="A403" s="203"/>
      <c r="B403" s="205" t="s">
        <v>3995</v>
      </c>
      <c r="C403" s="204"/>
      <c r="D403" s="288"/>
      <c r="E403" s="289"/>
      <c r="F403" s="288"/>
      <c r="G403" s="288"/>
      <c r="H403" s="288"/>
      <c r="I403" s="290"/>
    </row>
    <row r="404" spans="1:9">
      <c r="A404" s="202"/>
      <c r="B404" s="194" t="s">
        <v>34329</v>
      </c>
      <c r="C404" s="195"/>
      <c r="D404" s="278"/>
      <c r="E404" s="241"/>
      <c r="F404" s="278"/>
      <c r="G404" s="278">
        <v>8</v>
      </c>
      <c r="H404" s="288"/>
      <c r="I404" s="264">
        <f>G404</f>
        <v>8</v>
      </c>
    </row>
    <row r="405" spans="1:9">
      <c r="A405" s="200"/>
      <c r="B405" s="194"/>
      <c r="C405" s="195"/>
      <c r="D405" s="278"/>
      <c r="E405" s="278"/>
      <c r="F405" s="278"/>
      <c r="G405" s="278"/>
      <c r="H405" s="278"/>
      <c r="I405" s="266"/>
    </row>
    <row r="406" spans="1:9">
      <c r="A406" s="139"/>
      <c r="B406" s="174"/>
      <c r="C406" s="140"/>
      <c r="D406" s="282"/>
      <c r="E406" s="282"/>
      <c r="F406" s="282"/>
      <c r="G406" s="283"/>
      <c r="H406" s="283"/>
      <c r="I406" s="284"/>
    </row>
    <row r="407" spans="1:9" ht="45">
      <c r="A407" s="123" t="s">
        <v>34317</v>
      </c>
      <c r="B407" s="124" t="str">
        <f>VLOOKUP(A407,GLOBAL!A:H,4,FALSE)</f>
        <v>GRELHA LARGURA 20 CM DE FERRO REDONDO DE 1/2" A CADA 3 CM, CONTORNO COM BARRA DE FERRO DE 3/4" X 1/8" E CAIXILHO DE CANTONEIRA DE 1" X 3/16"</v>
      </c>
      <c r="C407" s="123" t="str">
        <f>VLOOKUP(A407,GLOBAL!A:H,5,FALSE)</f>
        <v>M</v>
      </c>
      <c r="D407" s="274" t="s">
        <v>66</v>
      </c>
      <c r="E407" s="274" t="s">
        <v>70</v>
      </c>
      <c r="F407" s="274" t="s">
        <v>67</v>
      </c>
      <c r="G407" s="274" t="s">
        <v>68</v>
      </c>
      <c r="H407" s="274" t="s">
        <v>71</v>
      </c>
      <c r="I407" s="275">
        <f>ROUND(SUM(I409:I410),2)</f>
        <v>4.8</v>
      </c>
    </row>
    <row r="408" spans="1:9">
      <c r="A408" s="203"/>
      <c r="B408" s="205" t="s">
        <v>3995</v>
      </c>
      <c r="C408" s="204"/>
      <c r="D408" s="288"/>
      <c r="E408" s="289"/>
      <c r="F408" s="288"/>
      <c r="G408" s="288"/>
      <c r="H408" s="288"/>
      <c r="I408" s="290"/>
    </row>
    <row r="409" spans="1:9">
      <c r="A409" s="202"/>
      <c r="B409" s="194" t="s">
        <v>34329</v>
      </c>
      <c r="C409" s="195"/>
      <c r="D409" s="278">
        <v>0.6</v>
      </c>
      <c r="E409" s="241"/>
      <c r="F409" s="278"/>
      <c r="G409" s="278">
        <v>8</v>
      </c>
      <c r="H409" s="288"/>
      <c r="I409" s="264">
        <f>D409*G409</f>
        <v>4.8</v>
      </c>
    </row>
    <row r="410" spans="1:9">
      <c r="A410" s="200"/>
      <c r="B410" s="194"/>
      <c r="C410" s="195"/>
      <c r="D410" s="278"/>
      <c r="E410" s="278"/>
      <c r="F410" s="278"/>
      <c r="G410" s="278"/>
      <c r="H410" s="278"/>
      <c r="I410" s="266"/>
    </row>
    <row r="411" spans="1:9">
      <c r="A411" s="139"/>
      <c r="B411" s="174"/>
      <c r="C411" s="140"/>
      <c r="D411" s="282"/>
      <c r="E411" s="282"/>
      <c r="F411" s="282"/>
      <c r="G411" s="283"/>
      <c r="H411" s="283"/>
      <c r="I411" s="284"/>
    </row>
    <row r="412" spans="1:9" ht="30">
      <c r="A412" s="123" t="s">
        <v>34318</v>
      </c>
      <c r="B412" s="124" t="str">
        <f>VLOOKUP(A412,GLOBAL!A:H,4,FALSE)</f>
        <v>TUBO DE PVC RIGIDO SOLDÁVEL MARROM, DIÂM. 32MM (1"), INCLUSIVE CONEXÕES</v>
      </c>
      <c r="C412" s="123" t="str">
        <f>VLOOKUP(A412,GLOBAL!A:H,5,FALSE)</f>
        <v>M</v>
      </c>
      <c r="D412" s="274" t="s">
        <v>66</v>
      </c>
      <c r="E412" s="274" t="s">
        <v>70</v>
      </c>
      <c r="F412" s="274" t="s">
        <v>67</v>
      </c>
      <c r="G412" s="274" t="s">
        <v>68</v>
      </c>
      <c r="H412" s="274" t="s">
        <v>71</v>
      </c>
      <c r="I412" s="275">
        <f>ROUND(SUM(I414:I415),2)</f>
        <v>4.8</v>
      </c>
    </row>
    <row r="413" spans="1:9">
      <c r="A413" s="203"/>
      <c r="B413" s="205" t="s">
        <v>3995</v>
      </c>
      <c r="C413" s="204"/>
      <c r="D413" s="288"/>
      <c r="E413" s="289"/>
      <c r="F413" s="288"/>
      <c r="G413" s="288"/>
      <c r="H413" s="288"/>
      <c r="I413" s="290"/>
    </row>
    <row r="414" spans="1:9">
      <c r="A414" s="202"/>
      <c r="B414" s="194" t="s">
        <v>34330</v>
      </c>
      <c r="C414" s="195"/>
      <c r="D414" s="278">
        <v>0.6</v>
      </c>
      <c r="E414" s="241"/>
      <c r="F414" s="278"/>
      <c r="G414" s="278">
        <v>8</v>
      </c>
      <c r="H414" s="288"/>
      <c r="I414" s="264">
        <f>D414*G414</f>
        <v>4.8</v>
      </c>
    </row>
    <row r="415" spans="1:9">
      <c r="A415" s="200"/>
      <c r="B415" s="194"/>
      <c r="C415" s="195"/>
      <c r="D415" s="278"/>
      <c r="E415" s="278"/>
      <c r="F415" s="278"/>
      <c r="G415" s="278"/>
      <c r="H415" s="278"/>
      <c r="I415" s="266"/>
    </row>
    <row r="416" spans="1:9">
      <c r="A416" s="139"/>
      <c r="B416" s="174"/>
      <c r="C416" s="140"/>
      <c r="D416" s="282"/>
      <c r="E416" s="282"/>
      <c r="F416" s="282"/>
      <c r="G416" s="283"/>
      <c r="H416" s="283"/>
      <c r="I416" s="284"/>
    </row>
    <row r="417" spans="1:9" ht="30">
      <c r="A417" s="123" t="s">
        <v>34319</v>
      </c>
      <c r="B417" s="124" t="str">
        <f>VLOOKUP(A417,GLOBAL!A:H,4,FALSE)</f>
        <v>TANQUE DE AÇO INOX Nº 2, MARCAS DE REFERÊNCIA FISHER, METALPRESS OU MEKAL, INCLUSIVE VÁLVULA DE METAL E SIFÃO</v>
      </c>
      <c r="C417" s="123" t="str">
        <f>VLOOKUP(A417,GLOBAL!A:H,5,FALSE)</f>
        <v>UND</v>
      </c>
      <c r="D417" s="274" t="s">
        <v>66</v>
      </c>
      <c r="E417" s="274" t="s">
        <v>70</v>
      </c>
      <c r="F417" s="274" t="s">
        <v>67</v>
      </c>
      <c r="G417" s="274" t="s">
        <v>68</v>
      </c>
      <c r="H417" s="274" t="s">
        <v>71</v>
      </c>
      <c r="I417" s="275">
        <f>ROUND(SUM(I419:I420),2)</f>
        <v>2</v>
      </c>
    </row>
    <row r="418" spans="1:9">
      <c r="A418" s="203"/>
      <c r="B418" s="205" t="s">
        <v>3995</v>
      </c>
      <c r="C418" s="204"/>
      <c r="D418" s="288"/>
      <c r="E418" s="289"/>
      <c r="F418" s="288"/>
      <c r="G418" s="288"/>
      <c r="H418" s="288"/>
      <c r="I418" s="290"/>
    </row>
    <row r="419" spans="1:9">
      <c r="A419" s="202"/>
      <c r="B419" s="194" t="s">
        <v>34331</v>
      </c>
      <c r="C419" s="195"/>
      <c r="D419" s="278"/>
      <c r="E419" s="241"/>
      <c r="F419" s="278"/>
      <c r="G419" s="278">
        <v>2</v>
      </c>
      <c r="H419" s="288"/>
      <c r="I419" s="264">
        <f>G419</f>
        <v>2</v>
      </c>
    </row>
    <row r="420" spans="1:9">
      <c r="A420" s="200"/>
      <c r="B420" s="194"/>
      <c r="C420" s="195"/>
      <c r="D420" s="278"/>
      <c r="E420" s="278"/>
      <c r="F420" s="278"/>
      <c r="G420" s="278"/>
      <c r="H420" s="278"/>
      <c r="I420" s="266"/>
    </row>
    <row r="421" spans="1:9">
      <c r="A421" s="139"/>
      <c r="B421" s="174"/>
      <c r="C421" s="140"/>
      <c r="D421" s="282"/>
      <c r="E421" s="282"/>
      <c r="F421" s="282"/>
      <c r="G421" s="283"/>
      <c r="H421" s="283"/>
      <c r="I421" s="284"/>
    </row>
    <row r="422" spans="1:9" ht="45">
      <c r="A422" s="123" t="s">
        <v>34320</v>
      </c>
      <c r="B422" s="124" t="str">
        <f>VLOOKUP(A422,GLOBAL!A:H,4,FALSE)</f>
        <v>RESERVATÓRIO DE POLIETILENO DE 5.000 L, INCLUSIVE PEÇA DE MADEIRA 6 X 16 CM PARA APOIO, EXCLUSIVE FLANGES E TORNEIRA DE BÓIA</v>
      </c>
      <c r="C422" s="123" t="str">
        <f>VLOOKUP(A422,GLOBAL!A:H,5,FALSE)</f>
        <v>UND</v>
      </c>
      <c r="D422" s="274" t="s">
        <v>66</v>
      </c>
      <c r="E422" s="274" t="s">
        <v>70</v>
      </c>
      <c r="F422" s="274" t="s">
        <v>67</v>
      </c>
      <c r="G422" s="274" t="s">
        <v>68</v>
      </c>
      <c r="H422" s="274" t="s">
        <v>71</v>
      </c>
      <c r="I422" s="275">
        <f>ROUND(SUM(I424:I425),2)</f>
        <v>1</v>
      </c>
    </row>
    <row r="423" spans="1:9">
      <c r="A423" s="203"/>
      <c r="B423" s="205" t="s">
        <v>3995</v>
      </c>
      <c r="C423" s="204"/>
      <c r="D423" s="288"/>
      <c r="E423" s="289"/>
      <c r="F423" s="288"/>
      <c r="G423" s="288"/>
      <c r="H423" s="288"/>
      <c r="I423" s="290"/>
    </row>
    <row r="424" spans="1:9">
      <c r="A424" s="202"/>
      <c r="B424" s="194" t="s">
        <v>34332</v>
      </c>
      <c r="C424" s="195"/>
      <c r="D424" s="278"/>
      <c r="E424" s="241"/>
      <c r="F424" s="278"/>
      <c r="G424" s="278">
        <v>1</v>
      </c>
      <c r="H424" s="288"/>
      <c r="I424" s="264">
        <f>G424</f>
        <v>1</v>
      </c>
    </row>
    <row r="425" spans="1:9">
      <c r="A425" s="200"/>
      <c r="B425" s="194"/>
      <c r="C425" s="195"/>
      <c r="D425" s="278"/>
      <c r="E425" s="278"/>
      <c r="F425" s="278"/>
      <c r="G425" s="278"/>
      <c r="H425" s="278"/>
      <c r="I425" s="266"/>
    </row>
    <row r="426" spans="1:9">
      <c r="A426" s="139"/>
      <c r="B426" s="174"/>
      <c r="C426" s="140"/>
      <c r="D426" s="282"/>
      <c r="E426" s="282"/>
      <c r="F426" s="282"/>
      <c r="G426" s="283"/>
      <c r="H426" s="283"/>
      <c r="I426" s="284"/>
    </row>
    <row r="427" spans="1:9" ht="45">
      <c r="A427" s="123" t="s">
        <v>34321</v>
      </c>
      <c r="B427" s="124" t="str">
        <f>VLOOKUP(A427,GLOBAL!A:H,4,FALSE)</f>
        <v>CUBA LOUÇA DE EMBUTIR REDONDA, 30CM, L-41, COMPLETA, MARCAS DE REFERÊNCIA DECA, CELITE OU IDEAL STANDARD, INCL. VÁLVULA E SIFÃO, EXCLUSIVE TORNEIRA</v>
      </c>
      <c r="C427" s="123" t="str">
        <f>VLOOKUP(A427,GLOBAL!A:H,5,FALSE)</f>
        <v>UND</v>
      </c>
      <c r="D427" s="274" t="s">
        <v>66</v>
      </c>
      <c r="E427" s="274" t="s">
        <v>70</v>
      </c>
      <c r="F427" s="274" t="s">
        <v>67</v>
      </c>
      <c r="G427" s="274" t="s">
        <v>68</v>
      </c>
      <c r="H427" s="274" t="s">
        <v>71</v>
      </c>
      <c r="I427" s="275">
        <f>ROUND(SUM(I429:I430),2)</f>
        <v>7</v>
      </c>
    </row>
    <row r="428" spans="1:9">
      <c r="A428" s="203"/>
      <c r="B428" s="205" t="s">
        <v>3995</v>
      </c>
      <c r="C428" s="204"/>
      <c r="D428" s="288"/>
      <c r="E428" s="289"/>
      <c r="F428" s="288"/>
      <c r="G428" s="288"/>
      <c r="H428" s="288"/>
      <c r="I428" s="290"/>
    </row>
    <row r="429" spans="1:9">
      <c r="A429" s="202"/>
      <c r="B429" s="194" t="s">
        <v>34333</v>
      </c>
      <c r="C429" s="195"/>
      <c r="D429" s="278"/>
      <c r="E429" s="241"/>
      <c r="F429" s="278"/>
      <c r="G429" s="278">
        <v>7</v>
      </c>
      <c r="H429" s="288"/>
      <c r="I429" s="264">
        <f>G429</f>
        <v>7</v>
      </c>
    </row>
    <row r="430" spans="1:9">
      <c r="A430" s="200"/>
      <c r="B430" s="194"/>
      <c r="C430" s="195"/>
      <c r="D430" s="278"/>
      <c r="E430" s="278"/>
      <c r="F430" s="278"/>
      <c r="G430" s="278"/>
      <c r="H430" s="278"/>
      <c r="I430" s="266"/>
    </row>
    <row r="431" spans="1:9">
      <c r="A431" s="139"/>
      <c r="B431" s="174"/>
      <c r="C431" s="140"/>
      <c r="D431" s="282"/>
      <c r="E431" s="282"/>
      <c r="F431" s="282"/>
      <c r="G431" s="283"/>
      <c r="H431" s="283"/>
      <c r="I431" s="284"/>
    </row>
    <row r="432" spans="1:9" ht="45">
      <c r="A432" s="123" t="s">
        <v>34322</v>
      </c>
      <c r="B432" s="124" t="str">
        <f>VLOOKUP(A432,GLOBAL!A:H,4,FALSE)</f>
        <v>VASO SANITÁRIO PADRÃO POPULAR COMPLETO COM ACESSÓRIOS PARA LIGAÇÃO, MARCAS DE REFERÊNCIA DECA, CELITE OU IDEAL STANDARD, INCLUSIVE ASSENTO PLÁSTICO</v>
      </c>
      <c r="C432" s="123" t="str">
        <f>VLOOKUP(A432,GLOBAL!A:H,5,FALSE)</f>
        <v>UND</v>
      </c>
      <c r="D432" s="274" t="s">
        <v>66</v>
      </c>
      <c r="E432" s="274" t="s">
        <v>70</v>
      </c>
      <c r="F432" s="274" t="s">
        <v>67</v>
      </c>
      <c r="G432" s="274" t="s">
        <v>68</v>
      </c>
      <c r="H432" s="274" t="s">
        <v>71</v>
      </c>
      <c r="I432" s="275">
        <f>ROUND(SUM(I434:I435),2)</f>
        <v>3</v>
      </c>
    </row>
    <row r="433" spans="1:9">
      <c r="A433" s="203"/>
      <c r="B433" s="205" t="s">
        <v>3995</v>
      </c>
      <c r="C433" s="204"/>
      <c r="D433" s="288"/>
      <c r="E433" s="289"/>
      <c r="F433" s="288"/>
      <c r="G433" s="288"/>
      <c r="H433" s="288"/>
      <c r="I433" s="290"/>
    </row>
    <row r="434" spans="1:9">
      <c r="A434" s="202"/>
      <c r="B434" s="194" t="s">
        <v>34334</v>
      </c>
      <c r="C434" s="195"/>
      <c r="D434" s="278"/>
      <c r="E434" s="241"/>
      <c r="F434" s="278"/>
      <c r="G434" s="278">
        <v>3</v>
      </c>
      <c r="H434" s="288"/>
      <c r="I434" s="264">
        <f>G434</f>
        <v>3</v>
      </c>
    </row>
    <row r="435" spans="1:9">
      <c r="A435" s="200"/>
      <c r="B435" s="194"/>
      <c r="C435" s="195"/>
      <c r="D435" s="278"/>
      <c r="E435" s="278"/>
      <c r="F435" s="278"/>
      <c r="G435" s="278"/>
      <c r="H435" s="278"/>
      <c r="I435" s="266"/>
    </row>
    <row r="436" spans="1:9">
      <c r="A436" s="139"/>
      <c r="B436" s="174"/>
      <c r="C436" s="140"/>
      <c r="D436" s="282"/>
      <c r="E436" s="282"/>
      <c r="F436" s="282"/>
      <c r="G436" s="283"/>
      <c r="H436" s="283"/>
      <c r="I436" s="284"/>
    </row>
    <row r="437" spans="1:9" ht="30">
      <c r="A437" s="123" t="s">
        <v>34323</v>
      </c>
      <c r="B437" s="124" t="str">
        <f>VLOOKUP(A437,GLOBAL!A:H,4,FALSE)</f>
        <v>TORNEIRA PARA TANQUE, MARCAS DE REFERÊNCIA FABRIMAR, DECA OU DOCOL.</v>
      </c>
      <c r="C437" s="123" t="str">
        <f>VLOOKUP(A437,GLOBAL!A:H,5,FALSE)</f>
        <v>UND</v>
      </c>
      <c r="D437" s="274" t="s">
        <v>66</v>
      </c>
      <c r="E437" s="274" t="s">
        <v>70</v>
      </c>
      <c r="F437" s="274" t="s">
        <v>67</v>
      </c>
      <c r="G437" s="274" t="s">
        <v>68</v>
      </c>
      <c r="H437" s="274" t="s">
        <v>71</v>
      </c>
      <c r="I437" s="275">
        <f>ROUND(SUM(I439:I440),2)</f>
        <v>2</v>
      </c>
    </row>
    <row r="438" spans="1:9">
      <c r="A438" s="203"/>
      <c r="B438" s="205" t="s">
        <v>3995</v>
      </c>
      <c r="C438" s="204"/>
      <c r="D438" s="288"/>
      <c r="E438" s="289"/>
      <c r="F438" s="288"/>
      <c r="G438" s="288"/>
      <c r="H438" s="288"/>
      <c r="I438" s="290"/>
    </row>
    <row r="439" spans="1:9">
      <c r="A439" s="202"/>
      <c r="B439" s="194" t="s">
        <v>34335</v>
      </c>
      <c r="C439" s="195"/>
      <c r="D439" s="278"/>
      <c r="E439" s="241"/>
      <c r="F439" s="278"/>
      <c r="G439" s="278">
        <v>2</v>
      </c>
      <c r="H439" s="288"/>
      <c r="I439" s="264">
        <f>G439</f>
        <v>2</v>
      </c>
    </row>
    <row r="440" spans="1:9">
      <c r="A440" s="200"/>
      <c r="B440" s="194"/>
      <c r="C440" s="195"/>
      <c r="D440" s="278"/>
      <c r="E440" s="278"/>
      <c r="F440" s="278"/>
      <c r="G440" s="278"/>
      <c r="H440" s="278"/>
      <c r="I440" s="266"/>
    </row>
    <row r="441" spans="1:9">
      <c r="A441" s="139"/>
      <c r="B441" s="174"/>
      <c r="C441" s="140"/>
      <c r="D441" s="282"/>
      <c r="E441" s="282"/>
      <c r="F441" s="282"/>
      <c r="G441" s="283"/>
      <c r="H441" s="283"/>
      <c r="I441" s="284"/>
    </row>
    <row r="442" spans="1:9" ht="30">
      <c r="A442" s="123" t="s">
        <v>34324</v>
      </c>
      <c r="B442" s="124" t="str">
        <f>VLOOKUP(A442,GLOBAL!A:H,4,FALSE)</f>
        <v>TORNEIRA PRESSÃO CROMADA DIÂM. 1/2" PARA LAVATÓRIO, MARCAS DE REFERÊNCIA FABRIMAR, DECA OU DOCOL</v>
      </c>
      <c r="C442" s="123" t="str">
        <f>VLOOKUP(A442,GLOBAL!A:H,5,FALSE)</f>
        <v>UND</v>
      </c>
      <c r="D442" s="274" t="s">
        <v>66</v>
      </c>
      <c r="E442" s="274" t="s">
        <v>70</v>
      </c>
      <c r="F442" s="274" t="s">
        <v>67</v>
      </c>
      <c r="G442" s="274" t="s">
        <v>68</v>
      </c>
      <c r="H442" s="274" t="s">
        <v>71</v>
      </c>
      <c r="I442" s="275">
        <f>ROUND(SUM(I444:I445),2)</f>
        <v>7</v>
      </c>
    </row>
    <row r="443" spans="1:9">
      <c r="A443" s="203"/>
      <c r="B443" s="205" t="s">
        <v>3995</v>
      </c>
      <c r="C443" s="204"/>
      <c r="D443" s="288"/>
      <c r="E443" s="289"/>
      <c r="F443" s="288"/>
      <c r="G443" s="288"/>
      <c r="H443" s="288"/>
      <c r="I443" s="290"/>
    </row>
    <row r="444" spans="1:9">
      <c r="A444" s="202"/>
      <c r="B444" s="194" t="s">
        <v>34335</v>
      </c>
      <c r="C444" s="195"/>
      <c r="D444" s="278"/>
      <c r="E444" s="241"/>
      <c r="F444" s="278"/>
      <c r="G444" s="278">
        <v>7</v>
      </c>
      <c r="H444" s="288"/>
      <c r="I444" s="264">
        <f>G444</f>
        <v>7</v>
      </c>
    </row>
    <row r="445" spans="1:9">
      <c r="A445" s="200"/>
      <c r="B445" s="194"/>
      <c r="C445" s="195"/>
      <c r="D445" s="278"/>
      <c r="E445" s="278"/>
      <c r="F445" s="278"/>
      <c r="G445" s="278"/>
      <c r="H445" s="278"/>
      <c r="I445" s="266"/>
    </row>
    <row r="446" spans="1:9">
      <c r="A446" s="139"/>
      <c r="B446" s="174"/>
      <c r="C446" s="140"/>
      <c r="D446" s="282"/>
      <c r="E446" s="282"/>
      <c r="F446" s="282"/>
      <c r="G446" s="283"/>
      <c r="H446" s="283"/>
      <c r="I446" s="284"/>
    </row>
    <row r="447" spans="1:9" ht="30">
      <c r="A447" s="123" t="s">
        <v>34324</v>
      </c>
      <c r="B447" s="124" t="str">
        <f>VLOOKUP(A447,GLOBAL!A:H,4,FALSE)</f>
        <v>TORNEIRA PRESSÃO CROMADA DIÂM. 1/2" PARA LAVATÓRIO, MARCAS DE REFERÊNCIA FABRIMAR, DECA OU DOCOL</v>
      </c>
      <c r="C447" s="123" t="str">
        <f>VLOOKUP(A447,GLOBAL!A:H,5,FALSE)</f>
        <v>UND</v>
      </c>
      <c r="D447" s="274" t="s">
        <v>66</v>
      </c>
      <c r="E447" s="274" t="s">
        <v>70</v>
      </c>
      <c r="F447" s="274" t="s">
        <v>67</v>
      </c>
      <c r="G447" s="274" t="s">
        <v>68</v>
      </c>
      <c r="H447" s="274" t="s">
        <v>71</v>
      </c>
      <c r="I447" s="275">
        <f>ROUND(SUM(I449:I450),2)</f>
        <v>2</v>
      </c>
    </row>
    <row r="448" spans="1:9">
      <c r="A448" s="203"/>
      <c r="B448" s="205" t="s">
        <v>3995</v>
      </c>
      <c r="C448" s="204"/>
      <c r="D448" s="288"/>
      <c r="E448" s="289"/>
      <c r="F448" s="288"/>
      <c r="G448" s="288"/>
      <c r="H448" s="288"/>
      <c r="I448" s="290"/>
    </row>
    <row r="449" spans="1:9">
      <c r="A449" s="202"/>
      <c r="B449" s="194" t="s">
        <v>34335</v>
      </c>
      <c r="C449" s="195"/>
      <c r="D449" s="278"/>
      <c r="E449" s="241"/>
      <c r="F449" s="278"/>
      <c r="G449" s="278">
        <v>2</v>
      </c>
      <c r="H449" s="288"/>
      <c r="I449" s="264">
        <f>G449</f>
        <v>2</v>
      </c>
    </row>
    <row r="450" spans="1:9">
      <c r="A450" s="200"/>
      <c r="B450" s="194"/>
      <c r="C450" s="195"/>
      <c r="D450" s="278"/>
      <c r="E450" s="278"/>
      <c r="F450" s="278"/>
      <c r="G450" s="278"/>
      <c r="H450" s="278"/>
      <c r="I450" s="266"/>
    </row>
    <row r="451" spans="1:9">
      <c r="A451" s="139"/>
      <c r="B451" s="174"/>
      <c r="C451" s="140"/>
      <c r="D451" s="282"/>
      <c r="E451" s="282"/>
      <c r="F451" s="282"/>
      <c r="G451" s="283"/>
      <c r="H451" s="283"/>
      <c r="I451" s="284"/>
    </row>
    <row r="452" spans="1:9">
      <c r="A452" s="123" t="s">
        <v>34325</v>
      </c>
      <c r="B452" s="124" t="str">
        <f>VLOOKUP(A452,GLOBAL!A:H,4,FALSE)</f>
        <v>BOMBA CENTRIFUGA TRIFÁSICA 2CV</v>
      </c>
      <c r="C452" s="123" t="str">
        <f>VLOOKUP(A452,GLOBAL!A:H,5,FALSE)</f>
        <v>UND</v>
      </c>
      <c r="D452" s="274" t="s">
        <v>66</v>
      </c>
      <c r="E452" s="274" t="s">
        <v>70</v>
      </c>
      <c r="F452" s="274" t="s">
        <v>67</v>
      </c>
      <c r="G452" s="274" t="s">
        <v>68</v>
      </c>
      <c r="H452" s="274" t="s">
        <v>71</v>
      </c>
      <c r="I452" s="275">
        <f>ROUND(SUM(I454:I455),2)</f>
        <v>2</v>
      </c>
    </row>
    <row r="453" spans="1:9">
      <c r="A453" s="203"/>
      <c r="B453" s="205" t="s">
        <v>3995</v>
      </c>
      <c r="C453" s="204"/>
      <c r="D453" s="288"/>
      <c r="E453" s="289"/>
      <c r="F453" s="288"/>
      <c r="G453" s="288"/>
      <c r="H453" s="288"/>
      <c r="I453" s="290"/>
    </row>
    <row r="454" spans="1:9">
      <c r="A454" s="202"/>
      <c r="B454" s="194" t="s">
        <v>34336</v>
      </c>
      <c r="C454" s="195"/>
      <c r="D454" s="278"/>
      <c r="E454" s="241"/>
      <c r="F454" s="278"/>
      <c r="G454" s="278">
        <v>2</v>
      </c>
      <c r="H454" s="288"/>
      <c r="I454" s="264">
        <f>G454</f>
        <v>2</v>
      </c>
    </row>
    <row r="455" spans="1:9">
      <c r="A455" s="200"/>
      <c r="B455" s="194"/>
      <c r="C455" s="195"/>
      <c r="D455" s="278"/>
      <c r="E455" s="278"/>
      <c r="F455" s="278"/>
      <c r="G455" s="278"/>
      <c r="H455" s="278"/>
      <c r="I455" s="266"/>
    </row>
    <row r="456" spans="1:9">
      <c r="A456" s="139"/>
      <c r="B456" s="174"/>
      <c r="C456" s="140"/>
      <c r="D456" s="282"/>
      <c r="E456" s="282"/>
      <c r="F456" s="282"/>
      <c r="G456" s="283"/>
      <c r="H456" s="283"/>
      <c r="I456" s="284"/>
    </row>
    <row r="457" spans="1:9">
      <c r="A457" s="189" t="s">
        <v>26561</v>
      </c>
      <c r="B457" s="175" t="str">
        <f>VLOOKUP(A457,GLOBAL!A:H,4,FALSE)</f>
        <v xml:space="preserve">INSTALAÇÕES ELÉTRICAS </v>
      </c>
      <c r="C457" s="176"/>
      <c r="D457" s="272"/>
      <c r="E457" s="272"/>
      <c r="F457" s="272"/>
      <c r="G457" s="272"/>
      <c r="H457" s="272"/>
      <c r="I457" s="273"/>
    </row>
    <row r="458" spans="1:9" ht="60">
      <c r="A458" s="123" t="s">
        <v>26562</v>
      </c>
      <c r="B458" s="124" t="str">
        <f>VLOOKUP(A458,GLOBAL!A:H,4,FALSE)</f>
        <v>QUADRO DISTRIB. ENERGIA, EMBUTIDO OU SEMI EMBUTIDO, CAPAC. P/ 34 DISJ. DIN, C/BARRAM TRIF. 150A BARRA. NEUTRO E TERRA, FAB. EM CHAPA DE AÇO 12 USG COM PORTA, ESPELHO, TRINCO COM FECHAD CH YALE, REF. QDETG II-34DIN-CEMAR OU EQUIV.</v>
      </c>
      <c r="C458" s="123" t="str">
        <f>VLOOKUP(A458,GLOBAL!A:H,5,FALSE)</f>
        <v>UND</v>
      </c>
      <c r="D458" s="274" t="s">
        <v>66</v>
      </c>
      <c r="E458" s="274" t="s">
        <v>70</v>
      </c>
      <c r="F458" s="274" t="s">
        <v>67</v>
      </c>
      <c r="G458" s="274" t="s">
        <v>68</v>
      </c>
      <c r="H458" s="274" t="s">
        <v>71</v>
      </c>
      <c r="I458" s="275">
        <f>ROUND(SUM(I460:I461),2)</f>
        <v>10</v>
      </c>
    </row>
    <row r="459" spans="1:9">
      <c r="A459" s="203"/>
      <c r="B459" s="205" t="s">
        <v>3995</v>
      </c>
      <c r="C459" s="204"/>
      <c r="D459" s="288"/>
      <c r="E459" s="289"/>
      <c r="F459" s="288"/>
      <c r="G459" s="288"/>
      <c r="H459" s="288"/>
      <c r="I459" s="290"/>
    </row>
    <row r="460" spans="1:9">
      <c r="A460" s="202"/>
      <c r="B460" s="194" t="s">
        <v>34355</v>
      </c>
      <c r="C460" s="195"/>
      <c r="D460" s="278"/>
      <c r="E460" s="241"/>
      <c r="F460" s="278"/>
      <c r="G460" s="278">
        <f>10</f>
        <v>10</v>
      </c>
      <c r="H460" s="288"/>
      <c r="I460" s="264">
        <f>G460</f>
        <v>10</v>
      </c>
    </row>
    <row r="461" spans="1:9">
      <c r="A461" s="200"/>
      <c r="B461" s="194"/>
      <c r="C461" s="195"/>
      <c r="D461" s="278"/>
      <c r="E461" s="278"/>
      <c r="F461" s="278"/>
      <c r="G461" s="278"/>
      <c r="H461" s="278"/>
      <c r="I461" s="266"/>
    </row>
    <row r="462" spans="1:9">
      <c r="A462" s="139"/>
      <c r="B462" s="174"/>
      <c r="C462" s="140"/>
      <c r="D462" s="282"/>
      <c r="E462" s="282"/>
      <c r="F462" s="282"/>
      <c r="G462" s="283"/>
      <c r="H462" s="283"/>
      <c r="I462" s="284"/>
    </row>
    <row r="463" spans="1:9" ht="60">
      <c r="A463" s="123" t="s">
        <v>34337</v>
      </c>
      <c r="B463" s="124" t="str">
        <f>VLOOKUP(A463,GLOBAL!A:H,4,FALSE)</f>
        <v>CAIXA DE PASSAGEM DE ALVENARIA DE BLOCOS CERÂMICOS 10 FUROS 10X20X20CM, DIMENSÃO DE 30X30X30CM, COM REVESTIMENTO INTERNO EM CHAPISCO E REBOCO, TAMPA DE CONCRETO ESP. 5CM E LASTRO DE BRITA 5CM</v>
      </c>
      <c r="C463" s="123" t="str">
        <f>VLOOKUP(A463,GLOBAL!A:H,5,FALSE)</f>
        <v>UND</v>
      </c>
      <c r="D463" s="274" t="s">
        <v>66</v>
      </c>
      <c r="E463" s="274" t="s">
        <v>70</v>
      </c>
      <c r="F463" s="274" t="s">
        <v>67</v>
      </c>
      <c r="G463" s="274" t="s">
        <v>68</v>
      </c>
      <c r="H463" s="274" t="s">
        <v>71</v>
      </c>
      <c r="I463" s="275">
        <f>ROUND(SUM(I465:I466),2)</f>
        <v>10</v>
      </c>
    </row>
    <row r="464" spans="1:9">
      <c r="A464" s="203"/>
      <c r="B464" s="205" t="s">
        <v>3995</v>
      </c>
      <c r="C464" s="204"/>
      <c r="D464" s="288"/>
      <c r="E464" s="289"/>
      <c r="F464" s="288"/>
      <c r="G464" s="288"/>
      <c r="H464" s="288"/>
      <c r="I464" s="290"/>
    </row>
    <row r="465" spans="1:9">
      <c r="A465" s="202"/>
      <c r="B465" s="194" t="s">
        <v>34356</v>
      </c>
      <c r="C465" s="195"/>
      <c r="D465" s="278"/>
      <c r="E465" s="241"/>
      <c r="F465" s="278"/>
      <c r="G465" s="278">
        <f>10</f>
        <v>10</v>
      </c>
      <c r="H465" s="288"/>
      <c r="I465" s="264">
        <f>G465</f>
        <v>10</v>
      </c>
    </row>
    <row r="466" spans="1:9">
      <c r="A466" s="200"/>
      <c r="B466" s="194"/>
      <c r="C466" s="195"/>
      <c r="D466" s="278"/>
      <c r="E466" s="278"/>
      <c r="F466" s="278"/>
      <c r="G466" s="278"/>
      <c r="H466" s="278"/>
      <c r="I466" s="266"/>
    </row>
    <row r="467" spans="1:9">
      <c r="A467" s="139"/>
      <c r="B467" s="174"/>
      <c r="C467" s="140"/>
      <c r="D467" s="282"/>
      <c r="E467" s="282"/>
      <c r="F467" s="282"/>
      <c r="G467" s="283"/>
      <c r="H467" s="283"/>
      <c r="I467" s="284"/>
    </row>
    <row r="468" spans="1:9" ht="30">
      <c r="A468" s="123" t="s">
        <v>34338</v>
      </c>
      <c r="B468" s="124" t="str">
        <f>VLOOKUP(A468,GLOBAL!A:H,4,FALSE)</f>
        <v>ELETRODUTO DE PVC RÍGIDO ROSCÁVEL, DIÂM. 2" (60MM), INCLUSIVE CONEXÕES</v>
      </c>
      <c r="C468" s="123" t="str">
        <f>VLOOKUP(A468,GLOBAL!A:H,5,FALSE)</f>
        <v>M</v>
      </c>
      <c r="D468" s="274" t="s">
        <v>66</v>
      </c>
      <c r="E468" s="274" t="s">
        <v>70</v>
      </c>
      <c r="F468" s="274" t="s">
        <v>67</v>
      </c>
      <c r="G468" s="274" t="s">
        <v>68</v>
      </c>
      <c r="H468" s="274" t="s">
        <v>71</v>
      </c>
      <c r="I468" s="275">
        <f>ROUND(SUM(I470:I471),2)</f>
        <v>60</v>
      </c>
    </row>
    <row r="469" spans="1:9">
      <c r="A469" s="203"/>
      <c r="B469" s="205" t="s">
        <v>3995</v>
      </c>
      <c r="C469" s="204"/>
      <c r="D469" s="288"/>
      <c r="E469" s="289"/>
      <c r="F469" s="288"/>
      <c r="G469" s="288"/>
      <c r="H469" s="288"/>
      <c r="I469" s="290"/>
    </row>
    <row r="470" spans="1:9">
      <c r="A470" s="202"/>
      <c r="B470" s="194" t="s">
        <v>34357</v>
      </c>
      <c r="C470" s="195"/>
      <c r="D470" s="278"/>
      <c r="E470" s="241"/>
      <c r="F470" s="278"/>
      <c r="G470" s="278">
        <v>60</v>
      </c>
      <c r="H470" s="288"/>
      <c r="I470" s="264">
        <f>G470</f>
        <v>60</v>
      </c>
    </row>
    <row r="471" spans="1:9">
      <c r="A471" s="200"/>
      <c r="B471" s="194"/>
      <c r="C471" s="195"/>
      <c r="D471" s="278"/>
      <c r="E471" s="278"/>
      <c r="F471" s="278"/>
      <c r="G471" s="278"/>
      <c r="H471" s="278"/>
      <c r="I471" s="266"/>
    </row>
    <row r="472" spans="1:9">
      <c r="A472" s="139"/>
      <c r="B472" s="174"/>
      <c r="C472" s="140"/>
      <c r="D472" s="282"/>
      <c r="E472" s="282"/>
      <c r="F472" s="282"/>
      <c r="G472" s="283"/>
      <c r="H472" s="283"/>
      <c r="I472" s="284"/>
    </row>
    <row r="473" spans="1:9">
      <c r="A473" s="123" t="s">
        <v>34339</v>
      </c>
      <c r="B473" s="124" t="str">
        <f>VLOOKUP(A473,GLOBAL!A:H,4,FALSE)</f>
        <v>ELETRODUTO FLEXÍVEL CORRUGADO 1", MARCA DE REFERÊNCIA TIGRE</v>
      </c>
      <c r="C473" s="123" t="str">
        <f>VLOOKUP(A473,GLOBAL!A:H,5,FALSE)</f>
        <v>M</v>
      </c>
      <c r="D473" s="274" t="s">
        <v>66</v>
      </c>
      <c r="E473" s="274" t="s">
        <v>70</v>
      </c>
      <c r="F473" s="274" t="s">
        <v>67</v>
      </c>
      <c r="G473" s="274" t="s">
        <v>68</v>
      </c>
      <c r="H473" s="274" t="s">
        <v>71</v>
      </c>
      <c r="I473" s="275">
        <f>ROUND(SUM(I475:I476),2)</f>
        <v>260</v>
      </c>
    </row>
    <row r="474" spans="1:9">
      <c r="A474" s="203"/>
      <c r="B474" s="205" t="s">
        <v>3995</v>
      </c>
      <c r="C474" s="204"/>
      <c r="D474" s="288"/>
      <c r="E474" s="289"/>
      <c r="F474" s="288"/>
      <c r="G474" s="288"/>
      <c r="H474" s="288"/>
      <c r="I474" s="290"/>
    </row>
    <row r="475" spans="1:9">
      <c r="A475" s="202"/>
      <c r="B475" s="194" t="s">
        <v>34357</v>
      </c>
      <c r="C475" s="195"/>
      <c r="D475" s="278"/>
      <c r="E475" s="241"/>
      <c r="F475" s="278"/>
      <c r="G475" s="278">
        <v>260</v>
      </c>
      <c r="H475" s="288"/>
      <c r="I475" s="264">
        <f>G475</f>
        <v>260</v>
      </c>
    </row>
    <row r="476" spans="1:9">
      <c r="A476" s="200"/>
      <c r="B476" s="194"/>
      <c r="C476" s="195"/>
      <c r="D476" s="278"/>
      <c r="E476" s="278"/>
      <c r="F476" s="278"/>
      <c r="G476" s="278"/>
      <c r="H476" s="278"/>
      <c r="I476" s="266"/>
    </row>
    <row r="477" spans="1:9">
      <c r="A477" s="139"/>
      <c r="B477" s="174"/>
      <c r="C477" s="140"/>
      <c r="D477" s="282"/>
      <c r="E477" s="282"/>
      <c r="F477" s="282"/>
      <c r="G477" s="283"/>
      <c r="H477" s="283"/>
      <c r="I477" s="284"/>
    </row>
    <row r="478" spans="1:9" ht="30">
      <c r="A478" s="123" t="s">
        <v>34340</v>
      </c>
      <c r="B478" s="124" t="str">
        <f>VLOOKUP(A478,GLOBAL!A:H,4,FALSE)</f>
        <v>MINI-DISJUNTOR MONOPOLAR 32 A, CURVA C - 5KA 220/127VCA (NBR IEC 60947-2), REF. SIEMENS, GE, SCHNEIDER OU EQUIVALENTE</v>
      </c>
      <c r="C478" s="123" t="str">
        <f>VLOOKUP(A478,GLOBAL!A:H,5,FALSE)</f>
        <v>UND</v>
      </c>
      <c r="D478" s="274" t="s">
        <v>66</v>
      </c>
      <c r="E478" s="274" t="s">
        <v>70</v>
      </c>
      <c r="F478" s="274" t="s">
        <v>67</v>
      </c>
      <c r="G478" s="274" t="s">
        <v>68</v>
      </c>
      <c r="H478" s="274" t="s">
        <v>71</v>
      </c>
      <c r="I478" s="275">
        <f>ROUND(SUM(I480:I481),2)</f>
        <v>15</v>
      </c>
    </row>
    <row r="479" spans="1:9">
      <c r="A479" s="203"/>
      <c r="B479" s="205" t="s">
        <v>3995</v>
      </c>
      <c r="C479" s="204"/>
      <c r="D479" s="288"/>
      <c r="E479" s="289"/>
      <c r="F479" s="288"/>
      <c r="G479" s="288"/>
      <c r="H479" s="288"/>
      <c r="I479" s="290"/>
    </row>
    <row r="480" spans="1:9">
      <c r="A480" s="202"/>
      <c r="B480" s="194" t="s">
        <v>34357</v>
      </c>
      <c r="C480" s="195"/>
      <c r="D480" s="278"/>
      <c r="E480" s="241"/>
      <c r="F480" s="278"/>
      <c r="G480" s="278">
        <v>15</v>
      </c>
      <c r="H480" s="288"/>
      <c r="I480" s="264">
        <f>G480</f>
        <v>15</v>
      </c>
    </row>
    <row r="481" spans="1:9">
      <c r="A481" s="200"/>
      <c r="B481" s="194"/>
      <c r="C481" s="195"/>
      <c r="D481" s="278"/>
      <c r="E481" s="278"/>
      <c r="F481" s="278"/>
      <c r="G481" s="278"/>
      <c r="H481" s="278"/>
      <c r="I481" s="266"/>
    </row>
    <row r="482" spans="1:9">
      <c r="A482" s="139"/>
      <c r="B482" s="174"/>
      <c r="C482" s="140"/>
      <c r="D482" s="282"/>
      <c r="E482" s="282"/>
      <c r="F482" s="282"/>
      <c r="G482" s="283"/>
      <c r="H482" s="283"/>
      <c r="I482" s="284"/>
    </row>
    <row r="483" spans="1:9" ht="30">
      <c r="A483" s="123" t="s">
        <v>34341</v>
      </c>
      <c r="B483" s="124" t="str">
        <f>VLOOKUP(A483,GLOBAL!A:H,4,FALSE)</f>
        <v>MINI-DISJUNTOR BIPOLAR 50 A, CURVA C - 5KA 220/127VCA (NBR IEC 60947-2), REF. SIEMENS, GE, SCHNEIDER OU EQUIVALENTE</v>
      </c>
      <c r="C483" s="123" t="str">
        <f>VLOOKUP(A483,GLOBAL!A:H,5,FALSE)</f>
        <v>UND</v>
      </c>
      <c r="D483" s="274" t="s">
        <v>66</v>
      </c>
      <c r="E483" s="274" t="s">
        <v>70</v>
      </c>
      <c r="F483" s="274" t="s">
        <v>67</v>
      </c>
      <c r="G483" s="274" t="s">
        <v>68</v>
      </c>
      <c r="H483" s="274" t="s">
        <v>71</v>
      </c>
      <c r="I483" s="275">
        <f>ROUND(SUM(I485:I486),2)</f>
        <v>12</v>
      </c>
    </row>
    <row r="484" spans="1:9">
      <c r="A484" s="203"/>
      <c r="B484" s="205" t="s">
        <v>3995</v>
      </c>
      <c r="C484" s="204"/>
      <c r="D484" s="288"/>
      <c r="E484" s="289"/>
      <c r="F484" s="288"/>
      <c r="G484" s="288"/>
      <c r="H484" s="288"/>
      <c r="I484" s="290"/>
    </row>
    <row r="485" spans="1:9">
      <c r="A485" s="202"/>
      <c r="B485" s="194" t="s">
        <v>34357</v>
      </c>
      <c r="C485" s="195"/>
      <c r="D485" s="278"/>
      <c r="E485" s="241"/>
      <c r="F485" s="278"/>
      <c r="G485" s="278">
        <v>12</v>
      </c>
      <c r="H485" s="288"/>
      <c r="I485" s="264">
        <f>G485</f>
        <v>12</v>
      </c>
    </row>
    <row r="486" spans="1:9">
      <c r="A486" s="200"/>
      <c r="B486" s="194"/>
      <c r="C486" s="195"/>
      <c r="D486" s="278"/>
      <c r="E486" s="278"/>
      <c r="F486" s="278"/>
      <c r="G486" s="278"/>
      <c r="H486" s="278"/>
      <c r="I486" s="266"/>
    </row>
    <row r="487" spans="1:9">
      <c r="A487" s="139"/>
      <c r="B487" s="174"/>
      <c r="C487" s="140"/>
      <c r="D487" s="282"/>
      <c r="E487" s="282"/>
      <c r="F487" s="282"/>
      <c r="G487" s="283"/>
      <c r="H487" s="283"/>
      <c r="I487" s="284"/>
    </row>
    <row r="488" spans="1:9" ht="30">
      <c r="A488" s="123" t="s">
        <v>34342</v>
      </c>
      <c r="B488" s="124" t="str">
        <f>VLOOKUP(A488,GLOBAL!A:H,4,FALSE)</f>
        <v>MINI-DISJUNTOR TRIPOLAR 32 A, CURVA C - 5KA 220/127VCA (NBR IEC 60947-2), REF. SIEMENS, GE, SCHNEIDER OU EQUIVALENTE</v>
      </c>
      <c r="C488" s="123" t="str">
        <f>VLOOKUP(A488,GLOBAL!A:H,5,FALSE)</f>
        <v>UND</v>
      </c>
      <c r="D488" s="274" t="s">
        <v>66</v>
      </c>
      <c r="E488" s="274" t="s">
        <v>70</v>
      </c>
      <c r="F488" s="274" t="s">
        <v>67</v>
      </c>
      <c r="G488" s="274" t="s">
        <v>68</v>
      </c>
      <c r="H488" s="274" t="s">
        <v>71</v>
      </c>
      <c r="I488" s="275">
        <f>ROUND(SUM(I490:I491),2)</f>
        <v>24</v>
      </c>
    </row>
    <row r="489" spans="1:9">
      <c r="A489" s="203"/>
      <c r="B489" s="205" t="s">
        <v>3995</v>
      </c>
      <c r="C489" s="204"/>
      <c r="D489" s="288"/>
      <c r="E489" s="289"/>
      <c r="F489" s="288"/>
      <c r="G489" s="288"/>
      <c r="H489" s="288"/>
      <c r="I489" s="290"/>
    </row>
    <row r="490" spans="1:9">
      <c r="A490" s="202"/>
      <c r="B490" s="194" t="s">
        <v>34357</v>
      </c>
      <c r="C490" s="195"/>
      <c r="D490" s="278"/>
      <c r="E490" s="241"/>
      <c r="F490" s="278"/>
      <c r="G490" s="278">
        <v>24</v>
      </c>
      <c r="H490" s="288"/>
      <c r="I490" s="264">
        <f>G490</f>
        <v>24</v>
      </c>
    </row>
    <row r="491" spans="1:9">
      <c r="A491" s="200"/>
      <c r="B491" s="194"/>
      <c r="C491" s="195"/>
      <c r="D491" s="278"/>
      <c r="E491" s="278"/>
      <c r="F491" s="278"/>
      <c r="G491" s="278"/>
      <c r="H491" s="278"/>
      <c r="I491" s="266"/>
    </row>
    <row r="492" spans="1:9">
      <c r="A492" s="139"/>
      <c r="B492" s="174"/>
      <c r="C492" s="140"/>
      <c r="D492" s="282"/>
      <c r="E492" s="282"/>
      <c r="F492" s="282"/>
      <c r="G492" s="283"/>
      <c r="H492" s="283"/>
      <c r="I492" s="284"/>
    </row>
    <row r="493" spans="1:9" ht="30">
      <c r="A493" s="123" t="s">
        <v>34343</v>
      </c>
      <c r="B493" s="124" t="str">
        <f>VLOOKUP(A493,GLOBAL!A:H,4,FALSE)</f>
        <v>FIO DE COBRE TERMOPLÁSTICO, COM ISOLAMENTO PARA 750V, SEÇÃO DE 2.5 MM2</v>
      </c>
      <c r="C493" s="123" t="str">
        <f>VLOOKUP(A493,GLOBAL!A:H,5,FALSE)</f>
        <v>M</v>
      </c>
      <c r="D493" s="274" t="s">
        <v>66</v>
      </c>
      <c r="E493" s="274" t="s">
        <v>70</v>
      </c>
      <c r="F493" s="274" t="s">
        <v>67</v>
      </c>
      <c r="G493" s="274" t="s">
        <v>68</v>
      </c>
      <c r="H493" s="274" t="s">
        <v>71</v>
      </c>
      <c r="I493" s="275">
        <f>ROUND(SUM(I495:I496),2)</f>
        <v>2290</v>
      </c>
    </row>
    <row r="494" spans="1:9">
      <c r="A494" s="203"/>
      <c r="B494" s="205" t="s">
        <v>3995</v>
      </c>
      <c r="C494" s="204"/>
      <c r="D494" s="288"/>
      <c r="E494" s="289"/>
      <c r="F494" s="288"/>
      <c r="G494" s="288"/>
      <c r="H494" s="288"/>
      <c r="I494" s="290"/>
    </row>
    <row r="495" spans="1:9">
      <c r="A495" s="202"/>
      <c r="B495" s="194" t="s">
        <v>34357</v>
      </c>
      <c r="C495" s="195"/>
      <c r="D495" s="278">
        <v>2290</v>
      </c>
      <c r="E495" s="241"/>
      <c r="F495" s="278"/>
      <c r="G495" s="278">
        <v>1</v>
      </c>
      <c r="H495" s="288"/>
      <c r="I495" s="264">
        <f>D495*G495</f>
        <v>2290</v>
      </c>
    </row>
    <row r="496" spans="1:9">
      <c r="A496" s="200"/>
      <c r="B496" s="194"/>
      <c r="C496" s="195"/>
      <c r="D496" s="278"/>
      <c r="E496" s="278"/>
      <c r="F496" s="278"/>
      <c r="G496" s="278"/>
      <c r="H496" s="278"/>
      <c r="I496" s="266"/>
    </row>
    <row r="497" spans="1:9">
      <c r="A497" s="139"/>
      <c r="B497" s="174"/>
      <c r="C497" s="140"/>
      <c r="D497" s="282"/>
      <c r="E497" s="282"/>
      <c r="F497" s="282"/>
      <c r="G497" s="283"/>
      <c r="H497" s="283"/>
      <c r="I497" s="284"/>
    </row>
    <row r="498" spans="1:9" ht="30">
      <c r="A498" s="123" t="s">
        <v>34344</v>
      </c>
      <c r="B498" s="124" t="str">
        <f>VLOOKUP(A498,GLOBAL!A:H,4,FALSE)</f>
        <v>FIO OU CABO DE COBRE TERMOPLÁSTICO, COM ISOLAMENTO PARA 750V, SEÇÃO DE 4.0 MM2</v>
      </c>
      <c r="C498" s="123" t="str">
        <f>VLOOKUP(A498,GLOBAL!A:H,5,FALSE)</f>
        <v>M</v>
      </c>
      <c r="D498" s="274" t="s">
        <v>66</v>
      </c>
      <c r="E498" s="274" t="s">
        <v>70</v>
      </c>
      <c r="F498" s="274" t="s">
        <v>67</v>
      </c>
      <c r="G498" s="274" t="s">
        <v>68</v>
      </c>
      <c r="H498" s="274" t="s">
        <v>71</v>
      </c>
      <c r="I498" s="275">
        <f>ROUND(SUM(I500:I501),2)</f>
        <v>1644</v>
      </c>
    </row>
    <row r="499" spans="1:9">
      <c r="A499" s="203"/>
      <c r="B499" s="205" t="s">
        <v>3995</v>
      </c>
      <c r="C499" s="204"/>
      <c r="D499" s="288"/>
      <c r="E499" s="289"/>
      <c r="F499" s="288"/>
      <c r="G499" s="288"/>
      <c r="H499" s="288"/>
      <c r="I499" s="290"/>
    </row>
    <row r="500" spans="1:9">
      <c r="A500" s="202"/>
      <c r="B500" s="194" t="s">
        <v>34357</v>
      </c>
      <c r="C500" s="195"/>
      <c r="D500" s="278">
        <v>1644</v>
      </c>
      <c r="E500" s="241"/>
      <c r="F500" s="278"/>
      <c r="G500" s="278">
        <v>1</v>
      </c>
      <c r="H500" s="288"/>
      <c r="I500" s="264">
        <f>D500*G500</f>
        <v>1644</v>
      </c>
    </row>
    <row r="501" spans="1:9">
      <c r="A501" s="200"/>
      <c r="B501" s="194"/>
      <c r="C501" s="195"/>
      <c r="D501" s="278"/>
      <c r="E501" s="278"/>
      <c r="F501" s="278"/>
      <c r="G501" s="278"/>
      <c r="H501" s="278"/>
      <c r="I501" s="266"/>
    </row>
    <row r="502" spans="1:9">
      <c r="A502" s="139"/>
      <c r="B502" s="174"/>
      <c r="C502" s="140"/>
      <c r="D502" s="282"/>
      <c r="E502" s="282"/>
      <c r="F502" s="282"/>
      <c r="G502" s="283"/>
      <c r="H502" s="283"/>
      <c r="I502" s="284"/>
    </row>
    <row r="503" spans="1:9" ht="30">
      <c r="A503" s="123" t="s">
        <v>34345</v>
      </c>
      <c r="B503" s="124" t="str">
        <f>VLOOKUP(A503,GLOBAL!A:H,4,FALSE)</f>
        <v>FIO OU CABO DE COBRE TERMOPLÁSTICO, COM ISOLAMENTO PARA 750V, SEÇÃO DE 6.0 MM2</v>
      </c>
      <c r="C503" s="123" t="str">
        <f>VLOOKUP(A503,GLOBAL!A:H,5,FALSE)</f>
        <v>M</v>
      </c>
      <c r="D503" s="274" t="s">
        <v>66</v>
      </c>
      <c r="E503" s="274" t="s">
        <v>70</v>
      </c>
      <c r="F503" s="274" t="s">
        <v>67</v>
      </c>
      <c r="G503" s="274" t="s">
        <v>68</v>
      </c>
      <c r="H503" s="274" t="s">
        <v>71</v>
      </c>
      <c r="I503" s="275">
        <f>ROUND(SUM(I505:I506),2)</f>
        <v>4162</v>
      </c>
    </row>
    <row r="504" spans="1:9">
      <c r="A504" s="203"/>
      <c r="B504" s="205" t="s">
        <v>3995</v>
      </c>
      <c r="C504" s="204"/>
      <c r="D504" s="288"/>
      <c r="E504" s="289"/>
      <c r="F504" s="288"/>
      <c r="G504" s="288"/>
      <c r="H504" s="288"/>
      <c r="I504" s="290"/>
    </row>
    <row r="505" spans="1:9">
      <c r="A505" s="202"/>
      <c r="B505" s="194" t="s">
        <v>34357</v>
      </c>
      <c r="C505" s="195"/>
      <c r="D505" s="278">
        <v>4162</v>
      </c>
      <c r="E505" s="241"/>
      <c r="F505" s="278"/>
      <c r="G505" s="278">
        <v>1</v>
      </c>
      <c r="H505" s="288"/>
      <c r="I505" s="264">
        <f>D505*G505</f>
        <v>4162</v>
      </c>
    </row>
    <row r="506" spans="1:9">
      <c r="A506" s="200"/>
      <c r="B506" s="194"/>
      <c r="C506" s="195"/>
      <c r="D506" s="278"/>
      <c r="E506" s="278"/>
      <c r="F506" s="278"/>
      <c r="G506" s="278"/>
      <c r="H506" s="278"/>
      <c r="I506" s="266"/>
    </row>
    <row r="507" spans="1:9">
      <c r="A507" s="139"/>
      <c r="B507" s="174"/>
      <c r="C507" s="140"/>
      <c r="D507" s="282"/>
      <c r="E507" s="282"/>
      <c r="F507" s="282"/>
      <c r="G507" s="283"/>
      <c r="H507" s="283"/>
      <c r="I507" s="284"/>
    </row>
    <row r="508" spans="1:9" ht="30">
      <c r="A508" s="123" t="s">
        <v>34346</v>
      </c>
      <c r="B508" s="124" t="str">
        <f>VLOOKUP(A508,GLOBAL!A:H,4,FALSE)</f>
        <v>FIO OU CABO DE COBRE TERMOPLÁSTICO, COM ISOLAMENTO PARA 750V, SEÇÃO DE 10.0 MM2</v>
      </c>
      <c r="C508" s="123" t="str">
        <f>VLOOKUP(A508,GLOBAL!A:H,5,FALSE)</f>
        <v>M</v>
      </c>
      <c r="D508" s="274" t="s">
        <v>66</v>
      </c>
      <c r="E508" s="274" t="s">
        <v>70</v>
      </c>
      <c r="F508" s="274" t="s">
        <v>67</v>
      </c>
      <c r="G508" s="274" t="s">
        <v>68</v>
      </c>
      <c r="H508" s="274" t="s">
        <v>71</v>
      </c>
      <c r="I508" s="275">
        <f>ROUND(SUM(I510:I511),2)</f>
        <v>769</v>
      </c>
    </row>
    <row r="509" spans="1:9">
      <c r="A509" s="203"/>
      <c r="B509" s="205" t="s">
        <v>3995</v>
      </c>
      <c r="C509" s="204"/>
      <c r="D509" s="288"/>
      <c r="E509" s="289"/>
      <c r="F509" s="288"/>
      <c r="G509" s="288"/>
      <c r="H509" s="288"/>
      <c r="I509" s="290"/>
    </row>
    <row r="510" spans="1:9">
      <c r="A510" s="202"/>
      <c r="B510" s="194" t="s">
        <v>34357</v>
      </c>
      <c r="C510" s="195"/>
      <c r="D510" s="278">
        <v>769</v>
      </c>
      <c r="E510" s="241"/>
      <c r="F510" s="278"/>
      <c r="G510" s="278">
        <v>1</v>
      </c>
      <c r="H510" s="288"/>
      <c r="I510" s="264">
        <f>D510*G510</f>
        <v>769</v>
      </c>
    </row>
    <row r="511" spans="1:9">
      <c r="A511" s="200"/>
      <c r="B511" s="194"/>
      <c r="C511" s="195"/>
      <c r="D511" s="278"/>
      <c r="E511" s="278"/>
      <c r="F511" s="278"/>
      <c r="G511" s="278"/>
      <c r="H511" s="278"/>
      <c r="I511" s="266"/>
    </row>
    <row r="512" spans="1:9">
      <c r="A512" s="139"/>
      <c r="B512" s="174"/>
      <c r="C512" s="140"/>
      <c r="D512" s="282"/>
      <c r="E512" s="282"/>
      <c r="F512" s="282"/>
      <c r="G512" s="283"/>
      <c r="H512" s="283"/>
      <c r="I512" s="284"/>
    </row>
    <row r="513" spans="1:9" ht="30">
      <c r="A513" s="123" t="s">
        <v>34347</v>
      </c>
      <c r="B513" s="124" t="str">
        <f>VLOOKUP(A513,GLOBAL!A:H,4,FALSE)</f>
        <v>FIO OU CABO DE COBRE TERMOPLÁSTICO, COM ISOLAMENTO PARA 750V, SEÇÃO DE 16.0 MM2</v>
      </c>
      <c r="C513" s="123" t="str">
        <f>VLOOKUP(A513,GLOBAL!A:H,5,FALSE)</f>
        <v>M</v>
      </c>
      <c r="D513" s="274" t="s">
        <v>66</v>
      </c>
      <c r="E513" s="274" t="s">
        <v>70</v>
      </c>
      <c r="F513" s="274" t="s">
        <v>67</v>
      </c>
      <c r="G513" s="274" t="s">
        <v>68</v>
      </c>
      <c r="H513" s="274" t="s">
        <v>71</v>
      </c>
      <c r="I513" s="275">
        <f>ROUND(SUM(I515:I516),2)</f>
        <v>262</v>
      </c>
    </row>
    <row r="514" spans="1:9">
      <c r="A514" s="203"/>
      <c r="B514" s="205" t="s">
        <v>3995</v>
      </c>
      <c r="C514" s="204"/>
      <c r="D514" s="288"/>
      <c r="E514" s="289"/>
      <c r="F514" s="288"/>
      <c r="G514" s="288"/>
      <c r="H514" s="288"/>
      <c r="I514" s="290"/>
    </row>
    <row r="515" spans="1:9">
      <c r="A515" s="202"/>
      <c r="B515" s="194" t="s">
        <v>34357</v>
      </c>
      <c r="C515" s="195"/>
      <c r="D515" s="278">
        <v>262</v>
      </c>
      <c r="E515" s="241"/>
      <c r="F515" s="278"/>
      <c r="G515" s="278">
        <v>1</v>
      </c>
      <c r="H515" s="288"/>
      <c r="I515" s="264">
        <f>D515*G515</f>
        <v>262</v>
      </c>
    </row>
    <row r="516" spans="1:9">
      <c r="A516" s="200"/>
      <c r="B516" s="194"/>
      <c r="C516" s="195"/>
      <c r="D516" s="278"/>
      <c r="E516" s="278"/>
      <c r="F516" s="278"/>
      <c r="G516" s="278"/>
      <c r="H516" s="278"/>
      <c r="I516" s="266"/>
    </row>
    <row r="517" spans="1:9">
      <c r="A517" s="139"/>
      <c r="B517" s="174"/>
      <c r="C517" s="140"/>
      <c r="D517" s="282"/>
      <c r="E517" s="282"/>
      <c r="F517" s="282"/>
      <c r="G517" s="283"/>
      <c r="H517" s="283"/>
      <c r="I517" s="284"/>
    </row>
    <row r="518" spans="1:9" ht="30">
      <c r="A518" s="123" t="s">
        <v>34348</v>
      </c>
      <c r="B518" s="124" t="str">
        <f>VLOOKUP(A518,GLOBAL!A:H,4,FALSE)</f>
        <v>CABO DE COBRE TERMOPLÁSTICO, COM ISOLAMENTO PARA 750V, SEÇÃO DE 25.0 MM2</v>
      </c>
      <c r="C518" s="123" t="str">
        <f>VLOOKUP(A518,GLOBAL!A:H,5,FALSE)</f>
        <v>M</v>
      </c>
      <c r="D518" s="274" t="s">
        <v>66</v>
      </c>
      <c r="E518" s="274" t="s">
        <v>70</v>
      </c>
      <c r="F518" s="274" t="s">
        <v>67</v>
      </c>
      <c r="G518" s="274" t="s">
        <v>68</v>
      </c>
      <c r="H518" s="274" t="s">
        <v>71</v>
      </c>
      <c r="I518" s="275">
        <f>ROUND(SUM(I520:I521),2)</f>
        <v>724</v>
      </c>
    </row>
    <row r="519" spans="1:9">
      <c r="A519" s="203"/>
      <c r="B519" s="205" t="s">
        <v>3995</v>
      </c>
      <c r="C519" s="204"/>
      <c r="D519" s="288"/>
      <c r="E519" s="289"/>
      <c r="F519" s="288"/>
      <c r="G519" s="288"/>
      <c r="H519" s="288"/>
      <c r="I519" s="290"/>
    </row>
    <row r="520" spans="1:9">
      <c r="A520" s="202"/>
      <c r="B520" s="194" t="s">
        <v>34357</v>
      </c>
      <c r="C520" s="195"/>
      <c r="D520" s="278">
        <v>724</v>
      </c>
      <c r="E520" s="241"/>
      <c r="F520" s="278"/>
      <c r="G520" s="278">
        <v>1</v>
      </c>
      <c r="H520" s="288"/>
      <c r="I520" s="264">
        <f>D520*G520</f>
        <v>724</v>
      </c>
    </row>
    <row r="521" spans="1:9">
      <c r="A521" s="200"/>
      <c r="B521" s="194"/>
      <c r="C521" s="195"/>
      <c r="D521" s="278"/>
      <c r="E521" s="278"/>
      <c r="F521" s="278"/>
      <c r="G521" s="278"/>
      <c r="H521" s="278"/>
      <c r="I521" s="266"/>
    </row>
    <row r="522" spans="1:9">
      <c r="A522" s="139"/>
      <c r="B522" s="174"/>
      <c r="C522" s="140"/>
      <c r="D522" s="282"/>
      <c r="E522" s="282"/>
      <c r="F522" s="282"/>
      <c r="G522" s="283"/>
      <c r="H522" s="283"/>
      <c r="I522" s="284"/>
    </row>
    <row r="523" spans="1:9" ht="30">
      <c r="A523" s="123" t="s">
        <v>34349</v>
      </c>
      <c r="B523" s="124" t="str">
        <f>VLOOKUP(A523,GLOBAL!A:H,4,FALSE)</f>
        <v>CABO DE COBRE TERMOPLÁSTICO (PVC) FLEXÍVEL ISOLADO 0,6/1KV, ANTI-CHAMA 90ºC HEPR - 35,0 MM2</v>
      </c>
      <c r="C523" s="123" t="str">
        <f>VLOOKUP(A523,GLOBAL!A:H,5,FALSE)</f>
        <v>M</v>
      </c>
      <c r="D523" s="274" t="s">
        <v>66</v>
      </c>
      <c r="E523" s="274" t="s">
        <v>70</v>
      </c>
      <c r="F523" s="274" t="s">
        <v>67</v>
      </c>
      <c r="G523" s="274" t="s">
        <v>68</v>
      </c>
      <c r="H523" s="274" t="s">
        <v>71</v>
      </c>
      <c r="I523" s="275">
        <f>ROUND(SUM(I525:I526),2)</f>
        <v>292</v>
      </c>
    </row>
    <row r="524" spans="1:9">
      <c r="A524" s="203"/>
      <c r="B524" s="205" t="s">
        <v>3995</v>
      </c>
      <c r="C524" s="204"/>
      <c r="D524" s="288"/>
      <c r="E524" s="289"/>
      <c r="F524" s="288"/>
      <c r="G524" s="288"/>
      <c r="H524" s="288"/>
      <c r="I524" s="290"/>
    </row>
    <row r="525" spans="1:9">
      <c r="A525" s="202"/>
      <c r="B525" s="194" t="s">
        <v>34357</v>
      </c>
      <c r="C525" s="195"/>
      <c r="D525" s="278">
        <v>292</v>
      </c>
      <c r="E525" s="241"/>
      <c r="F525" s="278"/>
      <c r="G525" s="278">
        <v>1</v>
      </c>
      <c r="H525" s="288"/>
      <c r="I525" s="264">
        <f>D525*G525</f>
        <v>292</v>
      </c>
    </row>
    <row r="526" spans="1:9">
      <c r="A526" s="200"/>
      <c r="B526" s="194"/>
      <c r="C526" s="195"/>
      <c r="D526" s="278"/>
      <c r="E526" s="278"/>
      <c r="F526" s="278"/>
      <c r="G526" s="278"/>
      <c r="H526" s="278"/>
      <c r="I526" s="266"/>
    </row>
    <row r="527" spans="1:9">
      <c r="A527" s="139"/>
      <c r="B527" s="174"/>
      <c r="C527" s="140"/>
      <c r="D527" s="282"/>
      <c r="E527" s="282"/>
      <c r="F527" s="282"/>
      <c r="G527" s="283"/>
      <c r="H527" s="283"/>
      <c r="I527" s="284"/>
    </row>
    <row r="528" spans="1:9" ht="30">
      <c r="A528" s="123" t="s">
        <v>34350</v>
      </c>
      <c r="B528" s="124" t="str">
        <f>VLOOKUP(A528,GLOBAL!A:H,4,FALSE)</f>
        <v>CABO DE COBRE TERMOPLÁSTICO (PVC) FLEXÍVEL ISOLADO 0,6/1KV, ANTI-CHAMA 90ºC HEPR - 95,0 MM2</v>
      </c>
      <c r="C528" s="123" t="str">
        <f>VLOOKUP(A528,GLOBAL!A:H,5,FALSE)</f>
        <v>M</v>
      </c>
      <c r="D528" s="274" t="s">
        <v>66</v>
      </c>
      <c r="E528" s="274" t="s">
        <v>70</v>
      </c>
      <c r="F528" s="274" t="s">
        <v>67</v>
      </c>
      <c r="G528" s="274" t="s">
        <v>68</v>
      </c>
      <c r="H528" s="274" t="s">
        <v>71</v>
      </c>
      <c r="I528" s="275">
        <f>ROUND(SUM(I530:I531),2)</f>
        <v>180</v>
      </c>
    </row>
    <row r="529" spans="1:9">
      <c r="A529" s="203"/>
      <c r="B529" s="205" t="s">
        <v>3995</v>
      </c>
      <c r="C529" s="204"/>
      <c r="D529" s="288"/>
      <c r="E529" s="289"/>
      <c r="F529" s="288"/>
      <c r="G529" s="288"/>
      <c r="H529" s="288"/>
      <c r="I529" s="290"/>
    </row>
    <row r="530" spans="1:9">
      <c r="A530" s="202"/>
      <c r="B530" s="194" t="s">
        <v>34357</v>
      </c>
      <c r="C530" s="195"/>
      <c r="D530" s="278">
        <v>180</v>
      </c>
      <c r="E530" s="241"/>
      <c r="F530" s="278"/>
      <c r="G530" s="278">
        <v>1</v>
      </c>
      <c r="H530" s="288"/>
      <c r="I530" s="264">
        <f>D530*G530</f>
        <v>180</v>
      </c>
    </row>
    <row r="531" spans="1:9">
      <c r="A531" s="200"/>
      <c r="B531" s="194"/>
      <c r="C531" s="195"/>
      <c r="D531" s="278"/>
      <c r="E531" s="278"/>
      <c r="F531" s="278"/>
      <c r="G531" s="278"/>
      <c r="H531" s="278"/>
      <c r="I531" s="266"/>
    </row>
    <row r="532" spans="1:9">
      <c r="A532" s="139"/>
      <c r="B532" s="174"/>
      <c r="C532" s="140"/>
      <c r="D532" s="282"/>
      <c r="E532" s="282"/>
      <c r="F532" s="282"/>
      <c r="G532" s="283"/>
      <c r="H532" s="283"/>
      <c r="I532" s="284"/>
    </row>
    <row r="533" spans="1:9" ht="30">
      <c r="A533" s="123" t="s">
        <v>34351</v>
      </c>
      <c r="B533" s="124" t="str">
        <f>VLOOKUP(A533,GLOBAL!A:H,4,FALSE)</f>
        <v>CABO DE COBRE TERMOPLÁSTICO (PVC) FLEXÍVEL ISOLADO 0,6/1KV, ANTI-CHAMA 90ºC HEPR - 120,0 MM2</v>
      </c>
      <c r="C533" s="123" t="str">
        <f>VLOOKUP(A533,GLOBAL!A:H,5,FALSE)</f>
        <v>M</v>
      </c>
      <c r="D533" s="274" t="s">
        <v>66</v>
      </c>
      <c r="E533" s="274" t="s">
        <v>70</v>
      </c>
      <c r="F533" s="274" t="s">
        <v>67</v>
      </c>
      <c r="G533" s="274" t="s">
        <v>68</v>
      </c>
      <c r="H533" s="274" t="s">
        <v>71</v>
      </c>
      <c r="I533" s="275">
        <f>ROUND(SUM(I535:I536),2)</f>
        <v>90</v>
      </c>
    </row>
    <row r="534" spans="1:9">
      <c r="A534" s="203"/>
      <c r="B534" s="205" t="s">
        <v>3995</v>
      </c>
      <c r="C534" s="204"/>
      <c r="D534" s="288"/>
      <c r="E534" s="289"/>
      <c r="F534" s="288"/>
      <c r="G534" s="288"/>
      <c r="H534" s="288"/>
      <c r="I534" s="290"/>
    </row>
    <row r="535" spans="1:9">
      <c r="A535" s="202"/>
      <c r="B535" s="194" t="s">
        <v>34357</v>
      </c>
      <c r="C535" s="195"/>
      <c r="D535" s="278">
        <v>90</v>
      </c>
      <c r="E535" s="241"/>
      <c r="F535" s="278"/>
      <c r="G535" s="278">
        <v>1</v>
      </c>
      <c r="H535" s="288"/>
      <c r="I535" s="264">
        <f>D535*G535</f>
        <v>90</v>
      </c>
    </row>
    <row r="536" spans="1:9">
      <c r="A536" s="200"/>
      <c r="B536" s="194"/>
      <c r="C536" s="195"/>
      <c r="D536" s="278"/>
      <c r="E536" s="278"/>
      <c r="F536" s="278"/>
      <c r="G536" s="278"/>
      <c r="H536" s="278"/>
      <c r="I536" s="266"/>
    </row>
    <row r="537" spans="1:9">
      <c r="A537" s="139"/>
      <c r="B537" s="174"/>
      <c r="C537" s="140"/>
      <c r="D537" s="282"/>
      <c r="E537" s="282"/>
      <c r="F537" s="282"/>
      <c r="G537" s="283"/>
      <c r="H537" s="283"/>
      <c r="I537" s="284"/>
    </row>
    <row r="538" spans="1:9" ht="45">
      <c r="A538" s="123" t="s">
        <v>34352</v>
      </c>
      <c r="B538" s="124" t="str">
        <f>VLOOKUP(A538,GLOBAL!A:H,4,FALSE)</f>
        <v>PONTO PADRÃO DE LUZ NO TETO - CONSIDERANDO ELETRODUTO PVC RÍGIDO DE 3/4" INCLUSIVE CONEXÕES (4.5M), FIO ISOLADO PVC DE 2.5MM2 (16.2M) E CAIXA PVC 4X4" (1 UND)</v>
      </c>
      <c r="C538" s="123" t="str">
        <f>VLOOKUP(A538,GLOBAL!A:H,5,FALSE)</f>
        <v>UND</v>
      </c>
      <c r="D538" s="274" t="s">
        <v>66</v>
      </c>
      <c r="E538" s="274" t="s">
        <v>70</v>
      </c>
      <c r="F538" s="274" t="s">
        <v>67</v>
      </c>
      <c r="G538" s="274" t="s">
        <v>68</v>
      </c>
      <c r="H538" s="274" t="s">
        <v>71</v>
      </c>
      <c r="I538" s="275">
        <f>ROUND(SUM(I540:I541),2)</f>
        <v>30</v>
      </c>
    </row>
    <row r="539" spans="1:9">
      <c r="A539" s="203"/>
      <c r="B539" s="205" t="s">
        <v>3995</v>
      </c>
      <c r="C539" s="204"/>
      <c r="D539" s="288"/>
      <c r="E539" s="289"/>
      <c r="F539" s="288"/>
      <c r="G539" s="288"/>
      <c r="H539" s="288"/>
      <c r="I539" s="290"/>
    </row>
    <row r="540" spans="1:9">
      <c r="A540" s="202"/>
      <c r="B540" s="194" t="s">
        <v>34358</v>
      </c>
      <c r="C540" s="195"/>
      <c r="D540" s="278"/>
      <c r="E540" s="241"/>
      <c r="F540" s="278"/>
      <c r="G540" s="278">
        <v>30</v>
      </c>
      <c r="H540" s="288"/>
      <c r="I540" s="264">
        <f>G540</f>
        <v>30</v>
      </c>
    </row>
    <row r="541" spans="1:9">
      <c r="A541" s="200"/>
      <c r="B541" s="194"/>
      <c r="C541" s="195"/>
      <c r="D541" s="278"/>
      <c r="E541" s="278"/>
      <c r="F541" s="278"/>
      <c r="G541" s="278"/>
      <c r="H541" s="278"/>
      <c r="I541" s="266"/>
    </row>
    <row r="542" spans="1:9">
      <c r="A542" s="139"/>
      <c r="B542" s="174"/>
      <c r="C542" s="140"/>
      <c r="D542" s="282"/>
      <c r="E542" s="282"/>
      <c r="F542" s="282"/>
      <c r="G542" s="283"/>
      <c r="H542" s="283"/>
      <c r="I542" s="284"/>
    </row>
    <row r="543" spans="1:9" ht="45">
      <c r="A543" s="123" t="s">
        <v>34353</v>
      </c>
      <c r="B543" s="124" t="str">
        <f>VLOOKUP(A543,GLOBAL!A:H,4,FALSE)</f>
        <v>PONTO PADRÃO DE TOMADA DE PISO - CONSIDERANDO ELETRODUTO PVC RÍGIDO DE 3/4" INCLUSIVE CONEXÕES (5.0M), FIO ISOLADO PVC DE 2.5MM2 (18.0M) E CAIXA ALUMÍNIO SILÍCIO 4X4" (1 UND)</v>
      </c>
      <c r="C543" s="123" t="str">
        <f>VLOOKUP(A543,GLOBAL!A:H,5,FALSE)</f>
        <v>UND</v>
      </c>
      <c r="D543" s="274" t="s">
        <v>66</v>
      </c>
      <c r="E543" s="274" t="s">
        <v>70</v>
      </c>
      <c r="F543" s="274" t="s">
        <v>67</v>
      </c>
      <c r="G543" s="274" t="s">
        <v>68</v>
      </c>
      <c r="H543" s="274" t="s">
        <v>71</v>
      </c>
      <c r="I543" s="275">
        <f>ROUND(SUM(I545:I546),2)</f>
        <v>15</v>
      </c>
    </row>
    <row r="544" spans="1:9">
      <c r="A544" s="203"/>
      <c r="B544" s="205" t="s">
        <v>3995</v>
      </c>
      <c r="C544" s="204"/>
      <c r="D544" s="288"/>
      <c r="E544" s="289"/>
      <c r="F544" s="288"/>
      <c r="G544" s="288"/>
      <c r="H544" s="288"/>
      <c r="I544" s="290"/>
    </row>
    <row r="545" spans="1:9">
      <c r="A545" s="202"/>
      <c r="B545" s="194" t="s">
        <v>34358</v>
      </c>
      <c r="C545" s="195"/>
      <c r="D545" s="278"/>
      <c r="E545" s="241"/>
      <c r="F545" s="278"/>
      <c r="G545" s="278">
        <v>15</v>
      </c>
      <c r="H545" s="288"/>
      <c r="I545" s="264">
        <f>G545</f>
        <v>15</v>
      </c>
    </row>
    <row r="546" spans="1:9">
      <c r="A546" s="200"/>
      <c r="B546" s="194"/>
      <c r="C546" s="195"/>
      <c r="D546" s="278"/>
      <c r="E546" s="278"/>
      <c r="F546" s="278"/>
      <c r="G546" s="278"/>
      <c r="H546" s="278"/>
      <c r="I546" s="266"/>
    </row>
    <row r="547" spans="1:9">
      <c r="A547" s="139"/>
      <c r="B547" s="174"/>
      <c r="C547" s="140"/>
      <c r="D547" s="282"/>
      <c r="E547" s="282"/>
      <c r="F547" s="282"/>
      <c r="G547" s="283"/>
      <c r="H547" s="283"/>
      <c r="I547" s="284"/>
    </row>
    <row r="548" spans="1:9" ht="60">
      <c r="A548" s="123" t="s">
        <v>34354</v>
      </c>
      <c r="B548" s="124" t="str">
        <f>VLOOKUP(A548,GLOBAL!A:H,4,FALSE)</f>
        <v>LUMINARIA EMBUTIR COMPL., CORPO CH. AÇO PINTADA BRANCA, REFLETOR ALETAS PARABÓLICAS ALUM.ALTA PUREZA E REFLETÂNCIA INCLUSIVE 2 LÂMPADAS LED T8 9W TEMP. DE COR 5000K C/ 60CM - REF. CE216AL-N - AMES, 6024 - LUMAVI OU EQUIVALENTE</v>
      </c>
      <c r="C548" s="123" t="str">
        <f>VLOOKUP(A548,GLOBAL!A:H,5,FALSE)</f>
        <v>UND</v>
      </c>
      <c r="D548" s="274" t="s">
        <v>66</v>
      </c>
      <c r="E548" s="274" t="s">
        <v>70</v>
      </c>
      <c r="F548" s="274" t="s">
        <v>67</v>
      </c>
      <c r="G548" s="274" t="s">
        <v>68</v>
      </c>
      <c r="H548" s="274" t="s">
        <v>71</v>
      </c>
      <c r="I548" s="275">
        <f>ROUND(SUM(I550:I551),2)</f>
        <v>30</v>
      </c>
    </row>
    <row r="549" spans="1:9">
      <c r="A549" s="203"/>
      <c r="B549" s="205" t="s">
        <v>3995</v>
      </c>
      <c r="C549" s="204"/>
      <c r="D549" s="288"/>
      <c r="E549" s="289"/>
      <c r="F549" s="288"/>
      <c r="G549" s="288"/>
      <c r="H549" s="288"/>
      <c r="I549" s="290"/>
    </row>
    <row r="550" spans="1:9">
      <c r="A550" s="202"/>
      <c r="B550" s="194" t="s">
        <v>34358</v>
      </c>
      <c r="C550" s="195"/>
      <c r="D550" s="278"/>
      <c r="E550" s="241"/>
      <c r="F550" s="278"/>
      <c r="G550" s="278">
        <v>30</v>
      </c>
      <c r="H550" s="288"/>
      <c r="I550" s="264">
        <f>G550</f>
        <v>30</v>
      </c>
    </row>
    <row r="551" spans="1:9">
      <c r="A551" s="200"/>
      <c r="B551" s="194"/>
      <c r="C551" s="195"/>
      <c r="D551" s="278"/>
      <c r="E551" s="278"/>
      <c r="F551" s="278"/>
      <c r="G551" s="278"/>
      <c r="H551" s="278"/>
      <c r="I551" s="266"/>
    </row>
    <row r="552" spans="1:9">
      <c r="A552" s="139"/>
      <c r="B552" s="174"/>
      <c r="C552" s="140"/>
      <c r="D552" s="282"/>
      <c r="E552" s="282"/>
      <c r="F552" s="282"/>
      <c r="G552" s="283"/>
      <c r="H552" s="283"/>
      <c r="I552" s="284"/>
    </row>
    <row r="553" spans="1:9">
      <c r="A553" s="189" t="s">
        <v>26564</v>
      </c>
      <c r="B553" s="175" t="str">
        <f>VLOOKUP(A553,GLOBAL!A:H,4,FALSE)</f>
        <v>OUTRAS INSTALAÇÕES</v>
      </c>
      <c r="C553" s="176"/>
      <c r="D553" s="272"/>
      <c r="E553" s="272"/>
      <c r="F553" s="272"/>
      <c r="G553" s="272"/>
      <c r="H553" s="272"/>
      <c r="I553" s="273"/>
    </row>
    <row r="554" spans="1:9">
      <c r="A554" s="177" t="s">
        <v>11561</v>
      </c>
      <c r="B554" s="175" t="str">
        <f>VLOOKUP(A554,GLOBAL!A:H,4,FALSE)</f>
        <v xml:space="preserve">INSTALAÇÃO DE PREVENÇÃO E COMBATE A INCÊNDIO </v>
      </c>
      <c r="C554" s="176"/>
      <c r="D554" s="272"/>
      <c r="E554" s="272"/>
      <c r="F554" s="272"/>
      <c r="G554" s="272"/>
      <c r="H554" s="272"/>
      <c r="I554" s="273"/>
    </row>
    <row r="555" spans="1:9" ht="60">
      <c r="A555" s="123" t="s">
        <v>26565</v>
      </c>
      <c r="B555" s="124" t="str">
        <f>VLOOKUP(A555,GLOBAL!A:H,4,FALSE)</f>
        <v>HIDRANTE DE PAREDE, COM ABRIGO EM CHAPA, 60X90X17CM, COM SUPORTE E MANGUEIRA 20M 63MM, ADAPTADOR ROSCA FÊMEA E ENGATE RÁPIDO, ESGUICHO EM LATÃO REGULAVEL, REGISTRO GLOBO ANGULAR 45º/ 63MM</v>
      </c>
      <c r="C555" s="123" t="str">
        <f>VLOOKUP(A555,GLOBAL!A:H,5,FALSE)</f>
        <v>UND</v>
      </c>
      <c r="D555" s="274" t="s">
        <v>66</v>
      </c>
      <c r="E555" s="274" t="s">
        <v>70</v>
      </c>
      <c r="F555" s="274" t="s">
        <v>67</v>
      </c>
      <c r="G555" s="274" t="s">
        <v>68</v>
      </c>
      <c r="H555" s="274" t="s">
        <v>71</v>
      </c>
      <c r="I555" s="275">
        <f>ROUND(SUM(I557:I558),2)</f>
        <v>2</v>
      </c>
    </row>
    <row r="556" spans="1:9">
      <c r="A556" s="203"/>
      <c r="B556" s="205" t="s">
        <v>3995</v>
      </c>
      <c r="C556" s="204"/>
      <c r="D556" s="288"/>
      <c r="E556" s="289"/>
      <c r="F556" s="288"/>
      <c r="G556" s="288"/>
      <c r="H556" s="288"/>
      <c r="I556" s="290"/>
    </row>
    <row r="557" spans="1:9">
      <c r="A557" s="202"/>
      <c r="B557" s="194" t="s">
        <v>34373</v>
      </c>
      <c r="C557" s="195"/>
      <c r="D557" s="278"/>
      <c r="E557" s="241"/>
      <c r="F557" s="278"/>
      <c r="G557" s="278">
        <v>2</v>
      </c>
      <c r="H557" s="288"/>
      <c r="I557" s="264">
        <f>G557</f>
        <v>2</v>
      </c>
    </row>
    <row r="558" spans="1:9">
      <c r="A558" s="200"/>
      <c r="B558" s="194"/>
      <c r="C558" s="195"/>
      <c r="D558" s="278"/>
      <c r="E558" s="278"/>
      <c r="F558" s="278"/>
      <c r="G558" s="278"/>
      <c r="H558" s="278"/>
      <c r="I558" s="266"/>
    </row>
    <row r="559" spans="1:9">
      <c r="A559" s="139"/>
      <c r="B559" s="174"/>
      <c r="C559" s="140"/>
      <c r="D559" s="282"/>
      <c r="E559" s="282"/>
      <c r="F559" s="282"/>
      <c r="G559" s="283"/>
      <c r="H559" s="283"/>
      <c r="I559" s="284"/>
    </row>
    <row r="560" spans="1:9" ht="45">
      <c r="A560" s="123" t="s">
        <v>34359</v>
      </c>
      <c r="B560" s="265" t="str">
        <f>VLOOKUP(A560,GLOBAL!A:H,4,FALSE)</f>
        <v>EXTINTOR DE INCÊNDIO DE ÁGUA PRESSURIZADA CAPACIDADE 2A (10L), INCLUSIVE SUPORTE PARA FIXAÇÃO E EXCLUSIVE PLACA SINALIZADORA EM PVC FOTOLUMINESCENTE</v>
      </c>
      <c r="C560" s="123" t="str">
        <f>VLOOKUP(A560,GLOBAL!A:H,5,FALSE)</f>
        <v>UND</v>
      </c>
      <c r="D560" s="274" t="s">
        <v>66</v>
      </c>
      <c r="E560" s="274" t="s">
        <v>70</v>
      </c>
      <c r="F560" s="274" t="s">
        <v>67</v>
      </c>
      <c r="G560" s="274" t="s">
        <v>68</v>
      </c>
      <c r="H560" s="274" t="s">
        <v>71</v>
      </c>
      <c r="I560" s="275">
        <f>ROUND(SUM(I562:I563),2)</f>
        <v>5</v>
      </c>
    </row>
    <row r="561" spans="1:9">
      <c r="A561" s="203"/>
      <c r="B561" s="205" t="s">
        <v>3995</v>
      </c>
      <c r="C561" s="204"/>
      <c r="D561" s="288"/>
      <c r="E561" s="289"/>
      <c r="F561" s="288"/>
      <c r="G561" s="288"/>
      <c r="H561" s="288"/>
      <c r="I561" s="290"/>
    </row>
    <row r="562" spans="1:9">
      <c r="A562" s="202"/>
      <c r="B562" s="194" t="s">
        <v>34374</v>
      </c>
      <c r="C562" s="195"/>
      <c r="D562" s="278"/>
      <c r="E562" s="241"/>
      <c r="F562" s="278"/>
      <c r="G562" s="278">
        <v>5</v>
      </c>
      <c r="H562" s="288"/>
      <c r="I562" s="264">
        <f>G562</f>
        <v>5</v>
      </c>
    </row>
    <row r="563" spans="1:9">
      <c r="A563" s="200"/>
      <c r="B563" s="194"/>
      <c r="C563" s="195"/>
      <c r="D563" s="278"/>
      <c r="E563" s="278"/>
      <c r="F563" s="278"/>
      <c r="G563" s="278"/>
      <c r="H563" s="278"/>
      <c r="I563" s="266"/>
    </row>
    <row r="564" spans="1:9">
      <c r="A564" s="139"/>
      <c r="B564" s="174"/>
      <c r="C564" s="140"/>
      <c r="D564" s="282"/>
      <c r="E564" s="282"/>
      <c r="F564" s="282"/>
      <c r="G564" s="283"/>
      <c r="H564" s="283"/>
      <c r="I564" s="284"/>
    </row>
    <row r="565" spans="1:9" ht="45">
      <c r="A565" s="123" t="s">
        <v>34360</v>
      </c>
      <c r="B565" s="265" t="str">
        <f>VLOOKUP(A565,GLOBAL!A:H,4,FALSE)</f>
        <v>EXTINTOR DE INCÊNDIO PORTÁTIL DE PÓ QUÍMICO ABC COM CAPACIDADE 2A-20B:C (6 KG), INCLUSIVE SUPORTE PARA FIXAÇÃO, EXCLUSIVE PLACA SINALIZADORA EM PVC FOTOLUMINESCENTE</v>
      </c>
      <c r="C565" s="123" t="str">
        <f>VLOOKUP(A565,GLOBAL!A:H,5,FALSE)</f>
        <v>UND</v>
      </c>
      <c r="D565" s="274" t="s">
        <v>66</v>
      </c>
      <c r="E565" s="274" t="s">
        <v>70</v>
      </c>
      <c r="F565" s="274" t="s">
        <v>67</v>
      </c>
      <c r="G565" s="274" t="s">
        <v>68</v>
      </c>
      <c r="H565" s="274" t="s">
        <v>71</v>
      </c>
      <c r="I565" s="275">
        <f>ROUND(SUM(I567:I568),2)</f>
        <v>5</v>
      </c>
    </row>
    <row r="566" spans="1:9">
      <c r="A566" s="203"/>
      <c r="B566" s="205" t="s">
        <v>3995</v>
      </c>
      <c r="C566" s="204"/>
      <c r="D566" s="288"/>
      <c r="E566" s="289"/>
      <c r="F566" s="288"/>
      <c r="G566" s="288"/>
      <c r="H566" s="288"/>
      <c r="I566" s="290"/>
    </row>
    <row r="567" spans="1:9">
      <c r="A567" s="202"/>
      <c r="B567" s="194" t="s">
        <v>34374</v>
      </c>
      <c r="C567" s="195"/>
      <c r="D567" s="278"/>
      <c r="E567" s="241"/>
      <c r="F567" s="278"/>
      <c r="G567" s="278">
        <v>5</v>
      </c>
      <c r="H567" s="288"/>
      <c r="I567" s="264">
        <f>G567</f>
        <v>5</v>
      </c>
    </row>
    <row r="568" spans="1:9">
      <c r="A568" s="200"/>
      <c r="B568" s="194"/>
      <c r="C568" s="195"/>
      <c r="D568" s="278"/>
      <c r="E568" s="278"/>
      <c r="F568" s="278"/>
      <c r="G568" s="278"/>
      <c r="H568" s="278"/>
      <c r="I568" s="266"/>
    </row>
    <row r="569" spans="1:9">
      <c r="A569" s="139"/>
      <c r="B569" s="174"/>
      <c r="C569" s="140"/>
      <c r="D569" s="282"/>
      <c r="E569" s="282"/>
      <c r="F569" s="282"/>
      <c r="G569" s="283"/>
      <c r="H569" s="283"/>
      <c r="I569" s="284"/>
    </row>
    <row r="570" spans="1:9" ht="60">
      <c r="A570" s="123" t="s">
        <v>34361</v>
      </c>
      <c r="B570" s="265" t="str">
        <f>VLOOKUP(A570,GLOBAL!A:H,4,FALSE)</f>
        <v>PONTO PARA SETA INDICATIVA DE SAÍDA, INCL. SETA EM ACRÍLICO, COM FONTE ALIMENTADORA PRÓPRIA QUE ASSEGURE UM FUNCIONAMENTO MÍNIMO DE 1H, PARA QUANDO OCORRER FALTA DE ENERGIA ELÉTRICA NA REDE PÚBLICA, CONFORME PROJETO</v>
      </c>
      <c r="C570" s="123" t="str">
        <f>VLOOKUP(A570,GLOBAL!A:H,5,FALSE)</f>
        <v>UND</v>
      </c>
      <c r="D570" s="274" t="s">
        <v>66</v>
      </c>
      <c r="E570" s="274" t="s">
        <v>70</v>
      </c>
      <c r="F570" s="274" t="s">
        <v>67</v>
      </c>
      <c r="G570" s="274" t="s">
        <v>68</v>
      </c>
      <c r="H570" s="274" t="s">
        <v>71</v>
      </c>
      <c r="I570" s="275">
        <f>ROUND(SUM(I572:I573),2)</f>
        <v>25</v>
      </c>
    </row>
    <row r="571" spans="1:9">
      <c r="A571" s="203"/>
      <c r="B571" s="205" t="s">
        <v>3995</v>
      </c>
      <c r="C571" s="204"/>
      <c r="D571" s="288"/>
      <c r="E571" s="289"/>
      <c r="F571" s="288"/>
      <c r="G571" s="288"/>
      <c r="H571" s="288"/>
      <c r="I571" s="290"/>
    </row>
    <row r="572" spans="1:9">
      <c r="A572" s="202"/>
      <c r="B572" s="194" t="s">
        <v>34375</v>
      </c>
      <c r="C572" s="195"/>
      <c r="D572" s="278"/>
      <c r="E572" s="241"/>
      <c r="F572" s="278"/>
      <c r="G572" s="278">
        <v>25</v>
      </c>
      <c r="H572" s="288"/>
      <c r="I572" s="264">
        <f>G572</f>
        <v>25</v>
      </c>
    </row>
    <row r="573" spans="1:9">
      <c r="A573" s="200"/>
      <c r="B573" s="194"/>
      <c r="C573" s="195"/>
      <c r="D573" s="278"/>
      <c r="E573" s="278"/>
      <c r="F573" s="278"/>
      <c r="G573" s="278"/>
      <c r="H573" s="278"/>
      <c r="I573" s="266"/>
    </row>
    <row r="574" spans="1:9">
      <c r="A574" s="139"/>
      <c r="B574" s="174"/>
      <c r="C574" s="140"/>
      <c r="D574" s="282"/>
      <c r="E574" s="282"/>
      <c r="F574" s="282"/>
      <c r="G574" s="283"/>
      <c r="H574" s="283"/>
      <c r="I574" s="284"/>
    </row>
    <row r="575" spans="1:9" ht="45">
      <c r="A575" s="123" t="s">
        <v>34362</v>
      </c>
      <c r="B575" s="265" t="str">
        <f>VLOOKUP(A575,GLOBAL!A:H,4,FALSE)</f>
        <v>PONTO PARA ILUMINAÇÃO DE EMERGÊNCIA COMPLETO, INCLUSIVE BLOCO AUTÔNOMO DE ILUMINAÇÃO 2X9W COM TOMADA UNIVERSAL</v>
      </c>
      <c r="C575" s="123" t="str">
        <f>VLOOKUP(A575,GLOBAL!A:H,5,FALSE)</f>
        <v>UND</v>
      </c>
      <c r="D575" s="274" t="s">
        <v>66</v>
      </c>
      <c r="E575" s="274" t="s">
        <v>70</v>
      </c>
      <c r="F575" s="274" t="s">
        <v>67</v>
      </c>
      <c r="G575" s="274" t="s">
        <v>68</v>
      </c>
      <c r="H575" s="274" t="s">
        <v>71</v>
      </c>
      <c r="I575" s="275">
        <f>ROUND(SUM(I577:I578),2)</f>
        <v>10</v>
      </c>
    </row>
    <row r="576" spans="1:9">
      <c r="A576" s="203"/>
      <c r="B576" s="205" t="s">
        <v>3995</v>
      </c>
      <c r="C576" s="204"/>
      <c r="D576" s="288"/>
      <c r="E576" s="289"/>
      <c r="F576" s="288"/>
      <c r="G576" s="288"/>
      <c r="H576" s="288"/>
      <c r="I576" s="290"/>
    </row>
    <row r="577" spans="1:9">
      <c r="A577" s="202"/>
      <c r="B577" s="194" t="s">
        <v>34375</v>
      </c>
      <c r="C577" s="195"/>
      <c r="D577" s="278"/>
      <c r="E577" s="241"/>
      <c r="F577" s="278"/>
      <c r="G577" s="278">
        <v>10</v>
      </c>
      <c r="H577" s="288"/>
      <c r="I577" s="264">
        <f>G577</f>
        <v>10</v>
      </c>
    </row>
    <row r="578" spans="1:9">
      <c r="A578" s="200"/>
      <c r="B578" s="194"/>
      <c r="C578" s="195"/>
      <c r="D578" s="278"/>
      <c r="E578" s="278"/>
      <c r="F578" s="278"/>
      <c r="G578" s="278"/>
      <c r="H578" s="278"/>
      <c r="I578" s="266"/>
    </row>
    <row r="579" spans="1:9">
      <c r="A579" s="139"/>
      <c r="B579" s="174"/>
      <c r="C579" s="140"/>
      <c r="D579" s="282"/>
      <c r="E579" s="282"/>
      <c r="F579" s="282"/>
      <c r="G579" s="283"/>
      <c r="H579" s="283"/>
      <c r="I579" s="284"/>
    </row>
    <row r="580" spans="1:9" ht="60">
      <c r="A580" s="123" t="s">
        <v>34363</v>
      </c>
      <c r="B580" s="265" t="str">
        <f>VLOOKUP(A580,GLOBAL!A:H,4,FALSE)</f>
        <v>FORNECIMENTO E INSTALAÇÃO DE PORTA CORTA-FOGO PARA SAÍDA DE EMERGÊNCIA DIM.: 80X210X5CM, CONFORME ABNT NBR 11742, CLASSE P-90, CHAPA DE ACO, TENDO MARCOS, INCLUSIVE TRES PARES DE DOBRADICAS COM MOLA, EXCLUSIVE PINTURA</v>
      </c>
      <c r="C580" s="123" t="str">
        <f>VLOOKUP(A580,GLOBAL!A:H,5,FALSE)</f>
        <v>UND</v>
      </c>
      <c r="D580" s="274" t="s">
        <v>66</v>
      </c>
      <c r="E580" s="274" t="s">
        <v>70</v>
      </c>
      <c r="F580" s="274" t="s">
        <v>67</v>
      </c>
      <c r="G580" s="274" t="s">
        <v>68</v>
      </c>
      <c r="H580" s="274" t="s">
        <v>71</v>
      </c>
      <c r="I580" s="275">
        <f>ROUND(SUM(I582:I583),2)</f>
        <v>4</v>
      </c>
    </row>
    <row r="581" spans="1:9">
      <c r="A581" s="203"/>
      <c r="B581" s="205" t="s">
        <v>3995</v>
      </c>
      <c r="C581" s="204"/>
      <c r="D581" s="288"/>
      <c r="E581" s="289"/>
      <c r="F581" s="288"/>
      <c r="G581" s="288"/>
      <c r="H581" s="288"/>
      <c r="I581" s="290"/>
    </row>
    <row r="582" spans="1:9">
      <c r="A582" s="202"/>
      <c r="B582" s="194" t="s">
        <v>34375</v>
      </c>
      <c r="C582" s="195"/>
      <c r="D582" s="278"/>
      <c r="E582" s="241"/>
      <c r="F582" s="278"/>
      <c r="G582" s="278">
        <v>4</v>
      </c>
      <c r="H582" s="288"/>
      <c r="I582" s="264">
        <f>G582</f>
        <v>4</v>
      </c>
    </row>
    <row r="583" spans="1:9">
      <c r="A583" s="200"/>
      <c r="B583" s="194"/>
      <c r="C583" s="195"/>
      <c r="D583" s="278"/>
      <c r="E583" s="278"/>
      <c r="F583" s="278"/>
      <c r="G583" s="278"/>
      <c r="H583" s="278"/>
      <c r="I583" s="266"/>
    </row>
    <row r="584" spans="1:9">
      <c r="A584" s="139"/>
      <c r="B584" s="174"/>
      <c r="C584" s="140"/>
      <c r="D584" s="282"/>
      <c r="E584" s="282"/>
      <c r="F584" s="282"/>
      <c r="G584" s="283"/>
      <c r="H584" s="283"/>
      <c r="I584" s="284"/>
    </row>
    <row r="585" spans="1:9" ht="30">
      <c r="A585" s="123" t="s">
        <v>34364</v>
      </c>
      <c r="B585" s="265" t="str">
        <f>VLOOKUP(A585,GLOBAL!A:H,4,FALSE)</f>
        <v>TUBO DE AÇO GALVANIZADO COM COSTURA Ø 65 MM (2.1/2"), CONFORME NBR5580</v>
      </c>
      <c r="C585" s="123" t="str">
        <f>VLOOKUP(A585,GLOBAL!A:H,5,FALSE)</f>
        <v>M</v>
      </c>
      <c r="D585" s="274" t="s">
        <v>66</v>
      </c>
      <c r="E585" s="274" t="s">
        <v>70</v>
      </c>
      <c r="F585" s="274" t="s">
        <v>67</v>
      </c>
      <c r="G585" s="274" t="s">
        <v>68</v>
      </c>
      <c r="H585" s="274" t="s">
        <v>71</v>
      </c>
      <c r="I585" s="275">
        <f>ROUND(SUM(I587:I588),2)</f>
        <v>60</v>
      </c>
    </row>
    <row r="586" spans="1:9">
      <c r="A586" s="203"/>
      <c r="B586" s="205" t="s">
        <v>3995</v>
      </c>
      <c r="C586" s="204"/>
      <c r="D586" s="288"/>
      <c r="E586" s="289"/>
      <c r="F586" s="288"/>
      <c r="G586" s="288"/>
      <c r="H586" s="288"/>
      <c r="I586" s="290"/>
    </row>
    <row r="587" spans="1:9">
      <c r="A587" s="202"/>
      <c r="B587" s="194" t="s">
        <v>34375</v>
      </c>
      <c r="C587" s="195"/>
      <c r="D587" s="278"/>
      <c r="E587" s="241"/>
      <c r="F587" s="278"/>
      <c r="G587" s="278">
        <v>60</v>
      </c>
      <c r="H587" s="288"/>
      <c r="I587" s="264">
        <f>G587</f>
        <v>60</v>
      </c>
    </row>
    <row r="588" spans="1:9">
      <c r="A588" s="200"/>
      <c r="B588" s="194"/>
      <c r="C588" s="195"/>
      <c r="D588" s="278"/>
      <c r="E588" s="278"/>
      <c r="F588" s="278"/>
      <c r="G588" s="278"/>
      <c r="H588" s="278"/>
      <c r="I588" s="266"/>
    </row>
    <row r="589" spans="1:9">
      <c r="A589" s="139"/>
      <c r="B589" s="174"/>
      <c r="C589" s="140"/>
      <c r="D589" s="282"/>
      <c r="E589" s="282"/>
      <c r="F589" s="282"/>
      <c r="G589" s="283"/>
      <c r="H589" s="283"/>
      <c r="I589" s="284"/>
    </row>
    <row r="590" spans="1:9">
      <c r="A590" s="123" t="s">
        <v>34365</v>
      </c>
      <c r="B590" s="265" t="str">
        <f>VLOOKUP(A590,GLOBAL!A:H,4,FALSE)</f>
        <v>REGISTRO DE GAVETA BRUTO Ø 65 MM (2 1/2")</v>
      </c>
      <c r="C590" s="123" t="str">
        <f>VLOOKUP(A590,GLOBAL!A:H,5,FALSE)</f>
        <v>UND</v>
      </c>
      <c r="D590" s="274" t="s">
        <v>66</v>
      </c>
      <c r="E590" s="274" t="s">
        <v>70</v>
      </c>
      <c r="F590" s="274" t="s">
        <v>67</v>
      </c>
      <c r="G590" s="274" t="s">
        <v>68</v>
      </c>
      <c r="H590" s="274" t="s">
        <v>71</v>
      </c>
      <c r="I590" s="275">
        <f>ROUND(SUM(I592:I593),2)</f>
        <v>5</v>
      </c>
    </row>
    <row r="591" spans="1:9">
      <c r="A591" s="203"/>
      <c r="B591" s="205" t="s">
        <v>3995</v>
      </c>
      <c r="C591" s="204"/>
      <c r="D591" s="288"/>
      <c r="E591" s="289"/>
      <c r="F591" s="288"/>
      <c r="G591" s="288"/>
      <c r="H591" s="288"/>
      <c r="I591" s="290"/>
    </row>
    <row r="592" spans="1:9">
      <c r="A592" s="202"/>
      <c r="B592" s="194" t="s">
        <v>34375</v>
      </c>
      <c r="C592" s="195"/>
      <c r="D592" s="278"/>
      <c r="E592" s="241"/>
      <c r="F592" s="278"/>
      <c r="G592" s="278">
        <v>5</v>
      </c>
      <c r="H592" s="288"/>
      <c r="I592" s="264">
        <f>G592</f>
        <v>5</v>
      </c>
    </row>
    <row r="593" spans="1:9">
      <c r="A593" s="200"/>
      <c r="B593" s="194"/>
      <c r="C593" s="195"/>
      <c r="D593" s="278"/>
      <c r="E593" s="278"/>
      <c r="F593" s="278"/>
      <c r="G593" s="278"/>
      <c r="H593" s="278"/>
      <c r="I593" s="266"/>
    </row>
    <row r="594" spans="1:9">
      <c r="A594" s="139"/>
      <c r="B594" s="174"/>
      <c r="C594" s="140"/>
      <c r="D594" s="282"/>
      <c r="E594" s="282"/>
      <c r="F594" s="282"/>
      <c r="G594" s="283"/>
      <c r="H594" s="283"/>
      <c r="I594" s="284"/>
    </row>
    <row r="595" spans="1:9" ht="45">
      <c r="A595" s="123" t="s">
        <v>34366</v>
      </c>
      <c r="B595" s="265" t="str">
        <f>VLOOKUP(A595,GLOBAL!A:H,4,FALSE)</f>
        <v>MANÔMETRO COM CAIXA E ANEL TIPO CRAVADO EM AÇO INOX, MOSTRADOR DUPLO 63 MM ESCALAS DE 0 À 4 KGF/CM2 E 0 À 60 PSI, SAÍDA TRASEIRA DE 1/4" BSP</v>
      </c>
      <c r="C595" s="123" t="str">
        <f>VLOOKUP(A595,GLOBAL!A:H,5,FALSE)</f>
        <v>UND</v>
      </c>
      <c r="D595" s="274" t="s">
        <v>66</v>
      </c>
      <c r="E595" s="274" t="s">
        <v>70</v>
      </c>
      <c r="F595" s="274" t="s">
        <v>67</v>
      </c>
      <c r="G595" s="274" t="s">
        <v>68</v>
      </c>
      <c r="H595" s="274" t="s">
        <v>71</v>
      </c>
      <c r="I595" s="275">
        <f>ROUND(SUM(I597:I598),2)</f>
        <v>4</v>
      </c>
    </row>
    <row r="596" spans="1:9">
      <c r="A596" s="203"/>
      <c r="B596" s="205" t="s">
        <v>3995</v>
      </c>
      <c r="C596" s="204"/>
      <c r="D596" s="288"/>
      <c r="E596" s="289"/>
      <c r="F596" s="288"/>
      <c r="G596" s="288"/>
      <c r="H596" s="288"/>
      <c r="I596" s="290"/>
    </row>
    <row r="597" spans="1:9">
      <c r="A597" s="202"/>
      <c r="B597" s="194" t="s">
        <v>34375</v>
      </c>
      <c r="C597" s="195"/>
      <c r="D597" s="278"/>
      <c r="E597" s="241"/>
      <c r="F597" s="278"/>
      <c r="G597" s="278">
        <v>4</v>
      </c>
      <c r="H597" s="288"/>
      <c r="I597" s="264">
        <f>G597</f>
        <v>4</v>
      </c>
    </row>
    <row r="598" spans="1:9">
      <c r="A598" s="200"/>
      <c r="B598" s="194"/>
      <c r="C598" s="195"/>
      <c r="D598" s="278"/>
      <c r="E598" s="278"/>
      <c r="F598" s="278"/>
      <c r="G598" s="278"/>
      <c r="H598" s="278"/>
      <c r="I598" s="266"/>
    </row>
    <row r="599" spans="1:9">
      <c r="A599" s="139"/>
      <c r="B599" s="174"/>
      <c r="C599" s="140"/>
      <c r="D599" s="282"/>
      <c r="E599" s="282"/>
      <c r="F599" s="282"/>
      <c r="G599" s="283"/>
      <c r="H599" s="283"/>
      <c r="I599" s="284"/>
    </row>
    <row r="600" spans="1:9" ht="30">
      <c r="A600" s="123" t="s">
        <v>34367</v>
      </c>
      <c r="B600" s="265" t="str">
        <f>VLOOKUP(A600,GLOBAL!A:H,4,FALSE)</f>
        <v>FORNECIMENTO E INSTALAÇÃO DE BATERIA SELADA 12V - 60 AH, PARA CENTRAIS DE ALARME / ILUMINAÇÃO DE EMERGÊNCIA</v>
      </c>
      <c r="C600" s="123" t="str">
        <f>VLOOKUP(A600,GLOBAL!A:H,5,FALSE)</f>
        <v>UND</v>
      </c>
      <c r="D600" s="274" t="s">
        <v>66</v>
      </c>
      <c r="E600" s="274" t="s">
        <v>70</v>
      </c>
      <c r="F600" s="274" t="s">
        <v>67</v>
      </c>
      <c r="G600" s="274" t="s">
        <v>68</v>
      </c>
      <c r="H600" s="274" t="s">
        <v>71</v>
      </c>
      <c r="I600" s="275">
        <f>ROUND(SUM(I602:I603),2)</f>
        <v>5</v>
      </c>
    </row>
    <row r="601" spans="1:9">
      <c r="A601" s="203"/>
      <c r="B601" s="205" t="s">
        <v>3995</v>
      </c>
      <c r="C601" s="204"/>
      <c r="D601" s="288"/>
      <c r="E601" s="289"/>
      <c r="F601" s="288"/>
      <c r="G601" s="288"/>
      <c r="H601" s="288"/>
      <c r="I601" s="290"/>
    </row>
    <row r="602" spans="1:9">
      <c r="A602" s="202"/>
      <c r="B602" s="194" t="s">
        <v>34375</v>
      </c>
      <c r="C602" s="195"/>
      <c r="D602" s="278"/>
      <c r="E602" s="241"/>
      <c r="F602" s="278"/>
      <c r="G602" s="278">
        <v>5</v>
      </c>
      <c r="H602" s="288"/>
      <c r="I602" s="264">
        <f>G602</f>
        <v>5</v>
      </c>
    </row>
    <row r="603" spans="1:9">
      <c r="A603" s="200"/>
      <c r="B603" s="194"/>
      <c r="C603" s="195"/>
      <c r="D603" s="278"/>
      <c r="E603" s="278"/>
      <c r="F603" s="278"/>
      <c r="G603" s="278"/>
      <c r="H603" s="278"/>
      <c r="I603" s="266"/>
    </row>
    <row r="604" spans="1:9">
      <c r="A604" s="139"/>
      <c r="B604" s="174"/>
      <c r="C604" s="140"/>
      <c r="D604" s="282"/>
      <c r="E604" s="282"/>
      <c r="F604" s="282"/>
      <c r="G604" s="283"/>
      <c r="H604" s="283"/>
      <c r="I604" s="284"/>
    </row>
    <row r="605" spans="1:9" ht="45">
      <c r="A605" s="123" t="s">
        <v>34368</v>
      </c>
      <c r="B605" s="265" t="str">
        <f>VLOOKUP(A605,GLOBAL!A:H,4,FALSE)</f>
        <v>FORNECIMENTO E INSTALAÇÃO DE CENTRAL DE ALARME DE INCÊNDIO ENDEREÇÁVEL, CAPACIDADE ATÉ: 256 ENDEREÇOS, 4 LAÇOS COM BATERIA REF. WALMONOF, ABAFIRE, DELTAFIRE OU EQUIVALENTE</v>
      </c>
      <c r="C605" s="123" t="str">
        <f>VLOOKUP(A605,GLOBAL!A:H,5,FALSE)</f>
        <v>UND</v>
      </c>
      <c r="D605" s="274" t="s">
        <v>66</v>
      </c>
      <c r="E605" s="274" t="s">
        <v>70</v>
      </c>
      <c r="F605" s="274" t="s">
        <v>67</v>
      </c>
      <c r="G605" s="274" t="s">
        <v>68</v>
      </c>
      <c r="H605" s="274" t="s">
        <v>71</v>
      </c>
      <c r="I605" s="275">
        <f>ROUND(SUM(I607:I608),2)</f>
        <v>5</v>
      </c>
    </row>
    <row r="606" spans="1:9">
      <c r="A606" s="203"/>
      <c r="B606" s="205" t="s">
        <v>3995</v>
      </c>
      <c r="C606" s="204"/>
      <c r="D606" s="288"/>
      <c r="E606" s="289"/>
      <c r="F606" s="288"/>
      <c r="G606" s="288"/>
      <c r="H606" s="288"/>
      <c r="I606" s="290"/>
    </row>
    <row r="607" spans="1:9">
      <c r="A607" s="202"/>
      <c r="B607" s="194" t="s">
        <v>34375</v>
      </c>
      <c r="C607" s="195"/>
      <c r="D607" s="278"/>
      <c r="E607" s="241"/>
      <c r="F607" s="278"/>
      <c r="G607" s="278">
        <v>5</v>
      </c>
      <c r="H607" s="288"/>
      <c r="I607" s="264">
        <f>G607</f>
        <v>5</v>
      </c>
    </row>
    <row r="608" spans="1:9">
      <c r="A608" s="200"/>
      <c r="B608" s="194"/>
      <c r="C608" s="195"/>
      <c r="D608" s="278"/>
      <c r="E608" s="278"/>
      <c r="F608" s="278"/>
      <c r="G608" s="278"/>
      <c r="H608" s="278"/>
      <c r="I608" s="266"/>
    </row>
    <row r="609" spans="1:9">
      <c r="A609" s="139"/>
      <c r="B609" s="174"/>
      <c r="C609" s="140"/>
      <c r="D609" s="282"/>
      <c r="E609" s="282"/>
      <c r="F609" s="282"/>
      <c r="G609" s="283"/>
      <c r="H609" s="283"/>
      <c r="I609" s="284"/>
    </row>
    <row r="610" spans="1:9" ht="30">
      <c r="A610" s="123" t="s">
        <v>34369</v>
      </c>
      <c r="B610" s="265" t="str">
        <f>VLOOKUP(A610,GLOBAL!A:H,4,FALSE)</f>
        <v>FORNECIMENTO E INSTALAÇÃO DE ACIONADOR MANUAL DE ALARME DE INCÊNDIO ENDEREÇAVEL, TIPO QUEBRA VIDRO</v>
      </c>
      <c r="C610" s="123" t="str">
        <f>VLOOKUP(A610,GLOBAL!A:H,5,FALSE)</f>
        <v>UND</v>
      </c>
      <c r="D610" s="274" t="s">
        <v>66</v>
      </c>
      <c r="E610" s="274" t="s">
        <v>70</v>
      </c>
      <c r="F610" s="274" t="s">
        <v>67</v>
      </c>
      <c r="G610" s="274" t="s">
        <v>68</v>
      </c>
      <c r="H610" s="274" t="s">
        <v>71</v>
      </c>
      <c r="I610" s="275">
        <f>ROUND(SUM(I612:I613),2)</f>
        <v>5</v>
      </c>
    </row>
    <row r="611" spans="1:9">
      <c r="A611" s="203"/>
      <c r="B611" s="205" t="s">
        <v>3995</v>
      </c>
      <c r="C611" s="204"/>
      <c r="D611" s="288"/>
      <c r="E611" s="289"/>
      <c r="F611" s="288"/>
      <c r="G611" s="288"/>
      <c r="H611" s="288"/>
      <c r="I611" s="290"/>
    </row>
    <row r="612" spans="1:9">
      <c r="A612" s="202"/>
      <c r="B612" s="194" t="s">
        <v>34375</v>
      </c>
      <c r="C612" s="195"/>
      <c r="D612" s="278"/>
      <c r="E612" s="241"/>
      <c r="F612" s="278"/>
      <c r="G612" s="278">
        <v>5</v>
      </c>
      <c r="H612" s="288"/>
      <c r="I612" s="264">
        <f>G612</f>
        <v>5</v>
      </c>
    </row>
    <row r="613" spans="1:9">
      <c r="A613" s="200"/>
      <c r="B613" s="194"/>
      <c r="C613" s="195"/>
      <c r="D613" s="278"/>
      <c r="E613" s="278"/>
      <c r="F613" s="278"/>
      <c r="G613" s="278"/>
      <c r="H613" s="278"/>
      <c r="I613" s="266"/>
    </row>
    <row r="614" spans="1:9">
      <c r="A614" s="139"/>
      <c r="B614" s="174"/>
      <c r="C614" s="140"/>
      <c r="D614" s="282"/>
      <c r="E614" s="282"/>
      <c r="F614" s="282"/>
      <c r="G614" s="283"/>
      <c r="H614" s="283"/>
      <c r="I614" s="284"/>
    </row>
    <row r="615" spans="1:9" ht="30">
      <c r="A615" s="123" t="s">
        <v>34370</v>
      </c>
      <c r="B615" s="265" t="str">
        <f>VLOOKUP(A615,GLOBAL!A:H,4,FALSE)</f>
        <v>FORNECIMENTO E INSTALAÇÃO DE DETECTOR DE FUMAÇA ÓPTICO ENDEREÇAVEL BIVOLT 12/24V PARA PAREDE OU TETO</v>
      </c>
      <c r="C615" s="123" t="str">
        <f>VLOOKUP(A615,GLOBAL!A:H,5,FALSE)</f>
        <v>UND</v>
      </c>
      <c r="D615" s="274" t="s">
        <v>66</v>
      </c>
      <c r="E615" s="274" t="s">
        <v>70</v>
      </c>
      <c r="F615" s="274" t="s">
        <v>67</v>
      </c>
      <c r="G615" s="274" t="s">
        <v>68</v>
      </c>
      <c r="H615" s="274" t="s">
        <v>71</v>
      </c>
      <c r="I615" s="275">
        <f>ROUND(SUM(I617:I618),2)</f>
        <v>5</v>
      </c>
    </row>
    <row r="616" spans="1:9">
      <c r="A616" s="203"/>
      <c r="B616" s="205" t="s">
        <v>3995</v>
      </c>
      <c r="C616" s="204"/>
      <c r="D616" s="288"/>
      <c r="E616" s="289"/>
      <c r="F616" s="288"/>
      <c r="G616" s="288"/>
      <c r="H616" s="288"/>
      <c r="I616" s="290"/>
    </row>
    <row r="617" spans="1:9">
      <c r="A617" s="202"/>
      <c r="B617" s="194" t="s">
        <v>34375</v>
      </c>
      <c r="C617" s="195"/>
      <c r="D617" s="278"/>
      <c r="E617" s="241"/>
      <c r="F617" s="278"/>
      <c r="G617" s="278">
        <v>5</v>
      </c>
      <c r="H617" s="288"/>
      <c r="I617" s="264">
        <f>G617</f>
        <v>5</v>
      </c>
    </row>
    <row r="618" spans="1:9">
      <c r="A618" s="200"/>
      <c r="B618" s="194"/>
      <c r="C618" s="195"/>
      <c r="D618" s="278"/>
      <c r="E618" s="278"/>
      <c r="F618" s="278"/>
      <c r="G618" s="278"/>
      <c r="H618" s="278"/>
      <c r="I618" s="266"/>
    </row>
    <row r="619" spans="1:9">
      <c r="A619" s="139"/>
      <c r="B619" s="174"/>
      <c r="C619" s="140"/>
      <c r="D619" s="282"/>
      <c r="E619" s="282"/>
      <c r="F619" s="282"/>
      <c r="G619" s="283"/>
      <c r="H619" s="283"/>
      <c r="I619" s="284"/>
    </row>
    <row r="620" spans="1:9" ht="30">
      <c r="A620" s="123" t="s">
        <v>34371</v>
      </c>
      <c r="B620" s="265" t="str">
        <f>VLOOKUP(A620,GLOBAL!A:H,4,FALSE)</f>
        <v>FORNECIMENTO E INSTALAÇÃO DE DETECTOR DE FUMAÇA ÓPTICO ENDEREÇAVEL BIVOLT 12/24V PARA PAREDE OU TETO</v>
      </c>
      <c r="C620" s="123" t="str">
        <f>VLOOKUP(A620,GLOBAL!A:H,5,FALSE)</f>
        <v>UND</v>
      </c>
      <c r="D620" s="274" t="s">
        <v>66</v>
      </c>
      <c r="E620" s="274" t="s">
        <v>70</v>
      </c>
      <c r="F620" s="274" t="s">
        <v>67</v>
      </c>
      <c r="G620" s="274" t="s">
        <v>68</v>
      </c>
      <c r="H620" s="274" t="s">
        <v>71</v>
      </c>
      <c r="I620" s="275">
        <f>ROUND(SUM(I622:I623),2)</f>
        <v>5</v>
      </c>
    </row>
    <row r="621" spans="1:9">
      <c r="A621" s="203"/>
      <c r="B621" s="205" t="s">
        <v>3995</v>
      </c>
      <c r="C621" s="204"/>
      <c r="D621" s="288"/>
      <c r="E621" s="289"/>
      <c r="F621" s="288"/>
      <c r="G621" s="288"/>
      <c r="H621" s="288"/>
      <c r="I621" s="290"/>
    </row>
    <row r="622" spans="1:9">
      <c r="A622" s="202"/>
      <c r="B622" s="194" t="s">
        <v>34375</v>
      </c>
      <c r="C622" s="195"/>
      <c r="D622" s="278"/>
      <c r="E622" s="241"/>
      <c r="F622" s="278"/>
      <c r="G622" s="278">
        <v>5</v>
      </c>
      <c r="H622" s="288"/>
      <c r="I622" s="264">
        <f>G622</f>
        <v>5</v>
      </c>
    </row>
    <row r="623" spans="1:9">
      <c r="A623" s="200"/>
      <c r="B623" s="194"/>
      <c r="C623" s="195"/>
      <c r="D623" s="278"/>
      <c r="E623" s="278"/>
      <c r="F623" s="278"/>
      <c r="G623" s="278"/>
      <c r="H623" s="278"/>
      <c r="I623" s="266"/>
    </row>
    <row r="624" spans="1:9">
      <c r="A624" s="139"/>
      <c r="B624" s="174"/>
      <c r="C624" s="140"/>
      <c r="D624" s="282"/>
      <c r="E624" s="282"/>
      <c r="F624" s="282"/>
      <c r="G624" s="283"/>
      <c r="H624" s="283"/>
      <c r="I624" s="284"/>
    </row>
    <row r="625" spans="1:11" ht="30">
      <c r="A625" s="123" t="s">
        <v>34372</v>
      </c>
      <c r="B625" s="265" t="str">
        <f>VLOOKUP(A625,GLOBAL!A:H,4,FALSE)</f>
        <v>TUBO DE AÇO GALVANIZADO COM COSTURA Ø 100 MM (4"), CONFORME NBR5580</v>
      </c>
      <c r="C625" s="123" t="str">
        <f>VLOOKUP(A625,GLOBAL!A:H,5,FALSE)</f>
        <v>M</v>
      </c>
      <c r="D625" s="274" t="s">
        <v>66</v>
      </c>
      <c r="E625" s="274" t="s">
        <v>70</v>
      </c>
      <c r="F625" s="274" t="s">
        <v>67</v>
      </c>
      <c r="G625" s="274" t="s">
        <v>68</v>
      </c>
      <c r="H625" s="274" t="s">
        <v>71</v>
      </c>
      <c r="I625" s="275">
        <f>ROUND(SUM(I627:I628),2)</f>
        <v>36</v>
      </c>
    </row>
    <row r="626" spans="1:11">
      <c r="A626" s="203"/>
      <c r="B626" s="205" t="s">
        <v>3995</v>
      </c>
      <c r="C626" s="204"/>
      <c r="D626" s="288"/>
      <c r="E626" s="289"/>
      <c r="F626" s="288"/>
      <c r="G626" s="288"/>
      <c r="H626" s="288"/>
      <c r="I626" s="290"/>
    </row>
    <row r="627" spans="1:11">
      <c r="A627" s="202"/>
      <c r="B627" s="194" t="s">
        <v>34375</v>
      </c>
      <c r="C627" s="195"/>
      <c r="D627" s="278">
        <v>36</v>
      </c>
      <c r="E627" s="241"/>
      <c r="F627" s="278"/>
      <c r="G627" s="278"/>
      <c r="H627" s="288"/>
      <c r="I627" s="264">
        <f>D627</f>
        <v>36</v>
      </c>
    </row>
    <row r="628" spans="1:11">
      <c r="A628" s="200"/>
      <c r="B628" s="194"/>
      <c r="C628" s="195"/>
      <c r="D628" s="278"/>
      <c r="E628" s="278"/>
      <c r="F628" s="278"/>
      <c r="G628" s="278"/>
      <c r="H628" s="278"/>
      <c r="I628" s="266"/>
    </row>
    <row r="629" spans="1:11">
      <c r="A629" s="139"/>
      <c r="B629" s="174"/>
      <c r="C629" s="140"/>
      <c r="D629" s="282"/>
      <c r="E629" s="282"/>
      <c r="F629" s="282"/>
      <c r="G629" s="283"/>
      <c r="H629" s="283"/>
      <c r="I629" s="284"/>
    </row>
    <row r="630" spans="1:11">
      <c r="A630" s="354" t="s">
        <v>34396</v>
      </c>
      <c r="B630" s="626" t="str">
        <f>VLOOKUP(A630,GLOBAL!A:H,4,FALSE)</f>
        <v>PINTURA</v>
      </c>
      <c r="C630" s="134"/>
      <c r="D630" s="351"/>
      <c r="E630" s="351"/>
      <c r="F630" s="351"/>
      <c r="G630" s="351"/>
      <c r="H630" s="351"/>
      <c r="I630" s="352"/>
    </row>
    <row r="631" spans="1:11">
      <c r="A631" s="354" t="s">
        <v>34397</v>
      </c>
      <c r="B631" s="626" t="str">
        <f>VLOOKUP(A631,GLOBAL!A:H,4,FALSE)</f>
        <v>SOBRE PAREDES E FORROS</v>
      </c>
      <c r="C631" s="134"/>
      <c r="D631" s="351"/>
      <c r="E631" s="351"/>
      <c r="F631" s="351"/>
      <c r="G631" s="351"/>
      <c r="H631" s="351"/>
      <c r="I631" s="352"/>
    </row>
    <row r="632" spans="1:11" ht="45">
      <c r="A632" s="123" t="s">
        <v>34398</v>
      </c>
      <c r="B632" s="265" t="str">
        <f>VLOOKUP(A632,GLOBAL!A:H,4,FALSE)</f>
        <v>EMASSAMENTO DE PAREDES E FORROS, COM DUAS DEMÃOS DE MASSA ACRÍLICA, MARCAS DE REFERÊNCIA SUVINIL, CORAL OU METALATEX</v>
      </c>
      <c r="C632" s="123" t="str">
        <f>VLOOKUP(A632,GLOBAL!A:H,5,FALSE)</f>
        <v>M2</v>
      </c>
      <c r="D632" s="274" t="s">
        <v>66</v>
      </c>
      <c r="E632" s="274" t="s">
        <v>70</v>
      </c>
      <c r="F632" s="274" t="s">
        <v>67</v>
      </c>
      <c r="G632" s="274" t="s">
        <v>68</v>
      </c>
      <c r="H632" s="274" t="s">
        <v>71</v>
      </c>
      <c r="I632" s="275">
        <f>ROUND(SUM(I634:I637),2)</f>
        <v>253.32</v>
      </c>
      <c r="K632" s="527"/>
    </row>
    <row r="633" spans="1:11">
      <c r="A633" s="203"/>
      <c r="B633" s="205" t="s">
        <v>3995</v>
      </c>
      <c r="C633" s="204"/>
      <c r="D633" s="288"/>
      <c r="E633" s="289"/>
      <c r="F633" s="288"/>
      <c r="G633" s="288"/>
      <c r="H633" s="288"/>
      <c r="I633" s="290"/>
    </row>
    <row r="634" spans="1:11">
      <c r="A634" s="202"/>
      <c r="B634" s="194" t="s">
        <v>34272</v>
      </c>
      <c r="C634" s="383"/>
      <c r="D634" s="300">
        <v>2.2999999999999998</v>
      </c>
      <c r="E634" s="285">
        <v>2.2999999999999998</v>
      </c>
      <c r="F634" s="278">
        <v>2.8</v>
      </c>
      <c r="G634" s="278"/>
      <c r="H634" s="288"/>
      <c r="I634" s="264">
        <f>(D634+E634)*F634</f>
        <v>12.879999999999999</v>
      </c>
    </row>
    <row r="635" spans="1:11">
      <c r="A635" s="202"/>
      <c r="B635" s="194" t="s">
        <v>34273</v>
      </c>
      <c r="C635" s="383"/>
      <c r="D635" s="300">
        <v>5</v>
      </c>
      <c r="E635" s="285">
        <v>2.2999999999999998</v>
      </c>
      <c r="F635" s="278">
        <v>2.8</v>
      </c>
      <c r="G635" s="278"/>
      <c r="H635" s="288"/>
      <c r="I635" s="264">
        <f>(D635+E635)*F635</f>
        <v>20.439999999999998</v>
      </c>
    </row>
    <row r="636" spans="1:11">
      <c r="A636" s="202"/>
      <c r="B636" s="194" t="s">
        <v>34376</v>
      </c>
      <c r="C636" s="383"/>
      <c r="D636" s="748">
        <v>220</v>
      </c>
      <c r="E636" s="750"/>
      <c r="F636" s="278"/>
      <c r="G636" s="278"/>
      <c r="H636" s="288"/>
      <c r="I636" s="264">
        <f>D636</f>
        <v>220</v>
      </c>
    </row>
    <row r="637" spans="1:11">
      <c r="A637" s="200"/>
      <c r="B637" s="194"/>
      <c r="C637" s="195"/>
      <c r="D637" s="278"/>
      <c r="E637" s="278"/>
      <c r="F637" s="278"/>
      <c r="G637" s="278"/>
      <c r="H637" s="278"/>
      <c r="I637" s="266"/>
    </row>
    <row r="638" spans="1:11">
      <c r="A638" s="139"/>
      <c r="B638" s="174"/>
      <c r="C638" s="140"/>
      <c r="D638" s="282"/>
      <c r="E638" s="282"/>
      <c r="F638" s="282"/>
      <c r="G638" s="283"/>
      <c r="H638" s="283"/>
      <c r="I638" s="284"/>
    </row>
    <row r="639" spans="1:11" ht="60">
      <c r="A639" s="641" t="s">
        <v>34399</v>
      </c>
      <c r="B639" s="263" t="str">
        <f>VLOOKUP(A639,GLOBAL!A:H,4,FALSE)</f>
        <v>PINTURA EM PAREDES E FORROS, APLICAÇÃO MANUAL, COM TRÊS DEMÃOS DE TINTA LÁTEX PREMIUM, REFERÊNCIA SUVINIL, CORAL E METALATEX, INCLUSIVE UMA DEMÃO DE LIQUIDO SELADOR PVA, REFERÊNCIA SUVINIL, CORAL OU METALATEX OU EQUIVALENTE</v>
      </c>
      <c r="C639" s="123" t="str">
        <f>VLOOKUP(A639,GLOBAL!A:H,5,FALSE)</f>
        <v>M2</v>
      </c>
      <c r="D639" s="274" t="s">
        <v>66</v>
      </c>
      <c r="E639" s="274" t="s">
        <v>70</v>
      </c>
      <c r="F639" s="274" t="s">
        <v>67</v>
      </c>
      <c r="G639" s="274" t="s">
        <v>68</v>
      </c>
      <c r="H639" s="274" t="s">
        <v>71</v>
      </c>
      <c r="I639" s="275">
        <f>ROUND(SUM(I640:I644),2)</f>
        <v>253.32</v>
      </c>
    </row>
    <row r="640" spans="1:11">
      <c r="A640" s="203"/>
      <c r="B640" s="205" t="s">
        <v>3995</v>
      </c>
      <c r="C640" s="204"/>
      <c r="D640" s="288"/>
      <c r="E640" s="289"/>
      <c r="F640" s="288"/>
      <c r="G640" s="288"/>
      <c r="H640" s="288"/>
      <c r="I640" s="290"/>
    </row>
    <row r="641" spans="1:11">
      <c r="A641" s="202"/>
      <c r="B641" s="194" t="s">
        <v>34272</v>
      </c>
      <c r="C641" s="383"/>
      <c r="D641" s="300">
        <v>2.2999999999999998</v>
      </c>
      <c r="E641" s="285">
        <v>2.2999999999999998</v>
      </c>
      <c r="F641" s="278">
        <v>2.8</v>
      </c>
      <c r="G641" s="278"/>
      <c r="H641" s="288"/>
      <c r="I641" s="264">
        <f>(D641+E641)*F641</f>
        <v>12.879999999999999</v>
      </c>
    </row>
    <row r="642" spans="1:11">
      <c r="A642" s="202"/>
      <c r="B642" s="194" t="s">
        <v>34273</v>
      </c>
      <c r="C642" s="383"/>
      <c r="D642" s="300">
        <v>5</v>
      </c>
      <c r="E642" s="285">
        <v>2.2999999999999998</v>
      </c>
      <c r="F642" s="278">
        <v>2.8</v>
      </c>
      <c r="G642" s="278"/>
      <c r="H642" s="288"/>
      <c r="I642" s="264">
        <f>(D642+E642)*F642</f>
        <v>20.439999999999998</v>
      </c>
    </row>
    <row r="643" spans="1:11">
      <c r="A643" s="202"/>
      <c r="B643" s="194" t="s">
        <v>34376</v>
      </c>
      <c r="C643" s="383"/>
      <c r="D643" s="748">
        <v>220</v>
      </c>
      <c r="E643" s="750"/>
      <c r="F643" s="278"/>
      <c r="G643" s="278"/>
      <c r="H643" s="288"/>
      <c r="I643" s="264">
        <f>D643</f>
        <v>220</v>
      </c>
    </row>
    <row r="644" spans="1:11">
      <c r="A644" s="200"/>
      <c r="B644" s="194"/>
      <c r="C644" s="195"/>
      <c r="D644" s="278"/>
      <c r="E644" s="278"/>
      <c r="F644" s="278"/>
      <c r="G644" s="278"/>
      <c r="H644" s="278"/>
      <c r="I644" s="266"/>
    </row>
    <row r="645" spans="1:11">
      <c r="A645" s="139"/>
      <c r="B645" s="174"/>
      <c r="C645" s="140"/>
      <c r="D645" s="282"/>
      <c r="E645" s="282"/>
      <c r="F645" s="282"/>
      <c r="G645" s="283"/>
      <c r="H645" s="283"/>
      <c r="I645" s="284"/>
    </row>
    <row r="646" spans="1:11">
      <c r="A646" s="189" t="s">
        <v>34400</v>
      </c>
      <c r="B646" s="626" t="str">
        <f>VLOOKUP(A646,GLOBAL!A:H,4,FALSE)</f>
        <v xml:space="preserve">SOBRE METAL </v>
      </c>
      <c r="C646" s="176"/>
      <c r="D646" s="272"/>
      <c r="E646" s="272"/>
      <c r="F646" s="272"/>
      <c r="G646" s="272"/>
      <c r="H646" s="272"/>
      <c r="I646" s="273"/>
    </row>
    <row r="647" spans="1:11" ht="45">
      <c r="A647" s="123" t="s">
        <v>34401</v>
      </c>
      <c r="B647" s="263" t="str">
        <f>VLOOKUP(A647,GLOBAL!A:H,4,FALSE)</f>
        <v>PINTURA SOBRE METAL, APLICAÇÃO MANUAL, COM DUAS DEMÃOS DE TINTA ESMALTE SINTÉTICO, REFERÊNCIA SUVINIL, CORAL OU METALATEX, INCLUSIVE UMA DEMÃO DE FUNDO ANTICORROSIVO</v>
      </c>
      <c r="C647" s="123" t="str">
        <f>VLOOKUP(A647,GLOBAL!A:H,5,FALSE)</f>
        <v>M2</v>
      </c>
      <c r="D647" s="274" t="s">
        <v>66</v>
      </c>
      <c r="E647" s="274" t="s">
        <v>70</v>
      </c>
      <c r="F647" s="274" t="s">
        <v>67</v>
      </c>
      <c r="G647" s="274" t="s">
        <v>68</v>
      </c>
      <c r="H647" s="274" t="s">
        <v>71</v>
      </c>
      <c r="I647" s="275">
        <f>ROUND(SUM(I649:I650),2)</f>
        <v>84</v>
      </c>
    </row>
    <row r="648" spans="1:11">
      <c r="A648" s="203"/>
      <c r="B648" s="205" t="s">
        <v>3995</v>
      </c>
      <c r="C648" s="204"/>
      <c r="D648" s="288"/>
      <c r="E648" s="289"/>
      <c r="F648" s="288"/>
      <c r="G648" s="288"/>
      <c r="H648" s="288"/>
      <c r="I648" s="290"/>
    </row>
    <row r="649" spans="1:11">
      <c r="A649" s="202"/>
      <c r="B649" s="194" t="s">
        <v>34280</v>
      </c>
      <c r="C649" s="321"/>
      <c r="D649" s="756">
        <f>30</f>
        <v>30</v>
      </c>
      <c r="E649" s="757"/>
      <c r="F649" s="278">
        <v>2.8</v>
      </c>
      <c r="G649" s="278"/>
      <c r="H649" s="288"/>
      <c r="I649" s="264">
        <f>D649*F649</f>
        <v>84</v>
      </c>
    </row>
    <row r="650" spans="1:11">
      <c r="A650" s="200"/>
      <c r="B650" s="194"/>
      <c r="C650" s="195"/>
      <c r="D650" s="278"/>
      <c r="E650" s="278"/>
      <c r="F650" s="278"/>
      <c r="G650" s="278"/>
      <c r="H650" s="278"/>
      <c r="I650" s="266"/>
    </row>
    <row r="651" spans="1:11">
      <c r="A651" s="139"/>
      <c r="B651" s="174"/>
      <c r="C651" s="140"/>
      <c r="D651" s="282"/>
      <c r="E651" s="282"/>
      <c r="F651" s="282"/>
      <c r="G651" s="283"/>
      <c r="H651" s="283"/>
      <c r="I651" s="284"/>
    </row>
    <row r="652" spans="1:11">
      <c r="A652" s="354" t="s">
        <v>34402</v>
      </c>
      <c r="B652" s="626" t="str">
        <f>VLOOKUP(A652,GLOBAL!A:H,4,FALSE)</f>
        <v>SERVIÇOS COMPLEMENTARES EXTERNOS</v>
      </c>
      <c r="C652" s="134"/>
      <c r="D652" s="351"/>
      <c r="E652" s="351"/>
      <c r="F652" s="351"/>
      <c r="G652" s="351"/>
      <c r="H652" s="351"/>
      <c r="I652" s="352"/>
    </row>
    <row r="653" spans="1:11">
      <c r="A653" s="126" t="s">
        <v>34403</v>
      </c>
      <c r="B653" s="626" t="str">
        <f>VLOOKUP(A653,GLOBAL!A:H,4,FALSE)</f>
        <v>TRATAMENTO, CONSERVAÇÃO E LIMPEZA</v>
      </c>
      <c r="C653" s="134"/>
      <c r="D653" s="351"/>
      <c r="E653" s="351"/>
      <c r="F653" s="351"/>
      <c r="G653" s="351"/>
      <c r="H653" s="351"/>
      <c r="I653" s="352"/>
    </row>
    <row r="654" spans="1:11">
      <c r="A654" s="123" t="s">
        <v>34404</v>
      </c>
      <c r="B654" s="265" t="str">
        <f>VLOOKUP(A654,GLOBAL!A:H,4,FALSE)</f>
        <v>LIMPEZA GERAL DE OBRAS (QUADRAS, PRAÇAS E JARDINS)</v>
      </c>
      <c r="C654" s="123" t="str">
        <f>VLOOKUP(A654,GLOBAL!A:H,5,FALSE)</f>
        <v>M2</v>
      </c>
      <c r="D654" s="274" t="s">
        <v>66</v>
      </c>
      <c r="E654" s="274" t="s">
        <v>70</v>
      </c>
      <c r="F654" s="274" t="s">
        <v>67</v>
      </c>
      <c r="G654" s="274" t="s">
        <v>68</v>
      </c>
      <c r="H654" s="274" t="s">
        <v>71</v>
      </c>
      <c r="I654" s="275">
        <f>ROUND(SUM(I656:I657),2)</f>
        <v>700</v>
      </c>
      <c r="K654" s="527"/>
    </row>
    <row r="655" spans="1:11">
      <c r="A655" s="203"/>
      <c r="B655" s="205" t="s">
        <v>3995</v>
      </c>
      <c r="C655" s="204"/>
      <c r="D655" s="288"/>
      <c r="E655" s="289"/>
      <c r="F655" s="288"/>
      <c r="G655" s="288"/>
      <c r="H655" s="288"/>
      <c r="I655" s="290"/>
    </row>
    <row r="656" spans="1:11">
      <c r="A656" s="202"/>
      <c r="B656" s="194" t="s">
        <v>34281</v>
      </c>
      <c r="C656" s="195"/>
      <c r="D656" s="748">
        <v>700</v>
      </c>
      <c r="E656" s="750"/>
      <c r="F656" s="278"/>
      <c r="G656" s="278"/>
      <c r="H656" s="288"/>
      <c r="I656" s="264">
        <f>D656</f>
        <v>700</v>
      </c>
    </row>
    <row r="657" spans="1:9">
      <c r="A657" s="200"/>
      <c r="B657" s="194"/>
      <c r="C657" s="195"/>
      <c r="D657" s="278"/>
      <c r="E657" s="278"/>
      <c r="F657" s="278"/>
      <c r="G657" s="278"/>
      <c r="H657" s="278"/>
      <c r="I657" s="266"/>
    </row>
    <row r="658" spans="1:9">
      <c r="A658" s="139"/>
      <c r="B658" s="174"/>
      <c r="C658" s="140"/>
      <c r="D658" s="282"/>
      <c r="E658" s="282"/>
      <c r="F658" s="282"/>
      <c r="G658" s="283"/>
      <c r="H658" s="283"/>
      <c r="I658" s="284"/>
    </row>
    <row r="659" spans="1:9">
      <c r="A659" s="126" t="s">
        <v>34405</v>
      </c>
      <c r="B659" s="626" t="str">
        <f>VLOOKUP(A659,GLOBAL!A:H,4,FALSE)</f>
        <v xml:space="preserve">DIVERSOS EXTERNOS/INTERNOS </v>
      </c>
      <c r="C659" s="134"/>
      <c r="D659" s="351"/>
      <c r="E659" s="351"/>
      <c r="F659" s="351"/>
      <c r="G659" s="351"/>
      <c r="H659" s="351"/>
      <c r="I659" s="352"/>
    </row>
    <row r="660" spans="1:9" ht="60">
      <c r="A660" s="123" t="s">
        <v>34406</v>
      </c>
      <c r="B660" s="263" t="str">
        <f>VLOOKUP(A660,GLOBAL!A:H,4,FALSE)</f>
        <v>BLOCOS PRÉ-MOLDADOS DE CONCRETO INTERTRAVADOS TIPO PAVI-S OU EQUIVALENTE, ESPESSURA DE 8 CM E RESISTÊNCIA A COMPRESSÃO MÍNIMA DE 35MPA, ASSENTADOS SOBRE COLCHÃO DE PÓ DE PEDRA NA ESPESSURA DE 10 CM</v>
      </c>
      <c r="C660" s="123" t="str">
        <f>VLOOKUP(A660,GLOBAL!A:H,5,FALSE)</f>
        <v>M2</v>
      </c>
      <c r="D660" s="274" t="s">
        <v>66</v>
      </c>
      <c r="E660" s="274" t="s">
        <v>70</v>
      </c>
      <c r="F660" s="274" t="s">
        <v>67</v>
      </c>
      <c r="G660" s="274" t="s">
        <v>68</v>
      </c>
      <c r="H660" s="274" t="s">
        <v>71</v>
      </c>
      <c r="I660" s="275">
        <f>ROUND(SUM(I662:I663),2)</f>
        <v>456.29</v>
      </c>
    </row>
    <row r="661" spans="1:9">
      <c r="A661" s="203"/>
      <c r="B661" s="205" t="s">
        <v>3995</v>
      </c>
      <c r="C661" s="204"/>
      <c r="D661" s="288"/>
      <c r="E661" s="289"/>
      <c r="F661" s="288"/>
      <c r="G661" s="288"/>
      <c r="H661" s="288"/>
      <c r="I661" s="290"/>
    </row>
    <row r="662" spans="1:9">
      <c r="A662" s="202"/>
      <c r="B662" s="194" t="s">
        <v>57</v>
      </c>
      <c r="C662" s="195"/>
      <c r="D662" s="748">
        <v>456.29</v>
      </c>
      <c r="E662" s="750"/>
      <c r="F662" s="278"/>
      <c r="G662" s="278">
        <v>1</v>
      </c>
      <c r="H662" s="288"/>
      <c r="I662" s="264">
        <f>D662</f>
        <v>456.29</v>
      </c>
    </row>
    <row r="663" spans="1:9">
      <c r="A663" s="200"/>
      <c r="B663" s="194"/>
      <c r="C663" s="195"/>
      <c r="D663" s="278"/>
      <c r="E663" s="278"/>
      <c r="F663" s="278"/>
      <c r="G663" s="278"/>
      <c r="H663" s="278"/>
      <c r="I663" s="266"/>
    </row>
    <row r="664" spans="1:9">
      <c r="A664" s="139"/>
      <c r="B664" s="174"/>
      <c r="C664" s="140"/>
      <c r="D664" s="282"/>
      <c r="E664" s="282"/>
      <c r="F664" s="282"/>
      <c r="G664" s="283"/>
      <c r="H664" s="283"/>
      <c r="I664" s="284"/>
    </row>
    <row r="665" spans="1:9">
      <c r="A665" s="123" t="s">
        <v>34407</v>
      </c>
      <c r="B665" s="263" t="str">
        <f>VLOOKUP(A665,GLOBAL!A:H,4,FALSE)</f>
        <v xml:space="preserve">CORRIMÃO DE ALUMÍNIO </v>
      </c>
      <c r="C665" s="123" t="str">
        <f>VLOOKUP(A665,GLOBAL!A:H,5,FALSE)</f>
        <v xml:space="preserve">M </v>
      </c>
      <c r="D665" s="274" t="s">
        <v>66</v>
      </c>
      <c r="E665" s="274" t="s">
        <v>70</v>
      </c>
      <c r="F665" s="274" t="s">
        <v>67</v>
      </c>
      <c r="G665" s="274" t="s">
        <v>68</v>
      </c>
      <c r="H665" s="274" t="s">
        <v>71</v>
      </c>
      <c r="I665" s="275">
        <f>ROUND(SUM(I666:I671),2)</f>
        <v>118.14</v>
      </c>
    </row>
    <row r="666" spans="1:9">
      <c r="A666" s="200"/>
      <c r="B666" s="239" t="s">
        <v>34223</v>
      </c>
      <c r="C666" s="240"/>
      <c r="D666" s="286">
        <v>7</v>
      </c>
      <c r="E666" s="285">
        <v>1.1000000000000001</v>
      </c>
      <c r="F666" s="286"/>
      <c r="G666" s="286"/>
      <c r="H666" s="286"/>
      <c r="I666" s="287">
        <f>D666*E666</f>
        <v>7.7000000000000011</v>
      </c>
    </row>
    <row r="667" spans="1:9">
      <c r="A667" s="200"/>
      <c r="B667" s="239" t="s">
        <v>34224</v>
      </c>
      <c r="C667" s="240"/>
      <c r="D667" s="286">
        <v>12.1</v>
      </c>
      <c r="E667" s="285">
        <v>1.1000000000000001</v>
      </c>
      <c r="F667" s="286"/>
      <c r="G667" s="286"/>
      <c r="H667" s="286"/>
      <c r="I667" s="287">
        <f t="shared" ref="I667:I670" si="5">D667*E667</f>
        <v>13.31</v>
      </c>
    </row>
    <row r="668" spans="1:9">
      <c r="A668" s="200"/>
      <c r="B668" s="239" t="s">
        <v>34225</v>
      </c>
      <c r="C668" s="240"/>
      <c r="D668" s="286">
        <v>3.9</v>
      </c>
      <c r="E668" s="285">
        <v>1.1000000000000001</v>
      </c>
      <c r="F668" s="286"/>
      <c r="G668" s="286"/>
      <c r="H668" s="286"/>
      <c r="I668" s="287">
        <f t="shared" si="5"/>
        <v>4.29</v>
      </c>
    </row>
    <row r="669" spans="1:9">
      <c r="A669" s="200"/>
      <c r="B669" s="239" t="s">
        <v>34226</v>
      </c>
      <c r="C669" s="240"/>
      <c r="D669" s="286">
        <v>9.25</v>
      </c>
      <c r="E669" s="285">
        <v>1.1000000000000001</v>
      </c>
      <c r="F669" s="286"/>
      <c r="G669" s="286"/>
      <c r="H669" s="286"/>
      <c r="I669" s="287">
        <f t="shared" si="5"/>
        <v>10.175000000000001</v>
      </c>
    </row>
    <row r="670" spans="1:9">
      <c r="A670" s="200"/>
      <c r="B670" s="239" t="s">
        <v>34227</v>
      </c>
      <c r="C670" s="240"/>
      <c r="D670" s="286">
        <v>15.15</v>
      </c>
      <c r="E670" s="285">
        <v>1.1000000000000001</v>
      </c>
      <c r="F670" s="286"/>
      <c r="G670" s="286"/>
      <c r="H670" s="286"/>
      <c r="I670" s="287">
        <f t="shared" si="5"/>
        <v>16.665000000000003</v>
      </c>
    </row>
    <row r="671" spans="1:9">
      <c r="A671" s="200"/>
      <c r="B671" s="239" t="s">
        <v>34300</v>
      </c>
      <c r="C671" s="240"/>
      <c r="D671" s="286">
        <f>15*4</f>
        <v>60</v>
      </c>
      <c r="E671" s="285">
        <v>1.1000000000000001</v>
      </c>
      <c r="F671" s="286"/>
      <c r="G671" s="286"/>
      <c r="H671" s="286"/>
      <c r="I671" s="287">
        <f t="shared" ref="I671" si="6">D671*E671</f>
        <v>66</v>
      </c>
    </row>
    <row r="672" spans="1:9">
      <c r="A672" s="139"/>
      <c r="B672" s="174"/>
      <c r="C672" s="140"/>
      <c r="D672" s="282"/>
      <c r="E672" s="282"/>
      <c r="F672" s="282"/>
      <c r="G672" s="283"/>
      <c r="H672" s="283"/>
      <c r="I672" s="284"/>
    </row>
    <row r="673" spans="1:9" ht="30">
      <c r="A673" s="123" t="s">
        <v>34408</v>
      </c>
      <c r="B673" s="263" t="str">
        <f>VLOOKUP(A673,GLOBAL!A:H,4,FALSE)</f>
        <v>GUARDA CORPO DE TUBO DE FERRO GALVANIZADO, DIÂM. 3" E 2", H=0.8 M INCLUSIVE PINTURA A ÓLEO OU ESMALTE</v>
      </c>
      <c r="C673" s="123" t="str">
        <f>VLOOKUP(A673,GLOBAL!A:H,5,FALSE)</f>
        <v>M</v>
      </c>
      <c r="D673" s="274" t="s">
        <v>66</v>
      </c>
      <c r="E673" s="274" t="s">
        <v>70</v>
      </c>
      <c r="F673" s="274" t="s">
        <v>67</v>
      </c>
      <c r="G673" s="274" t="s">
        <v>68</v>
      </c>
      <c r="H673" s="274" t="s">
        <v>71</v>
      </c>
      <c r="I673" s="275">
        <f>ROUND(SUM(I674),2)</f>
        <v>99</v>
      </c>
    </row>
    <row r="674" spans="1:9">
      <c r="A674" s="200"/>
      <c r="B674" s="239" t="s">
        <v>34299</v>
      </c>
      <c r="C674" s="240"/>
      <c r="D674" s="286">
        <f>30*3</f>
        <v>90</v>
      </c>
      <c r="E674" s="285">
        <v>1.1000000000000001</v>
      </c>
      <c r="F674" s="286"/>
      <c r="G674" s="286"/>
      <c r="H674" s="286"/>
      <c r="I674" s="287">
        <f>D674*E674</f>
        <v>99.000000000000014</v>
      </c>
    </row>
    <row r="675" spans="1:9">
      <c r="A675" s="200"/>
      <c r="B675" s="194"/>
      <c r="C675" s="195"/>
      <c r="D675" s="278"/>
      <c r="E675" s="278"/>
      <c r="F675" s="278"/>
      <c r="G675" s="278"/>
      <c r="H675" s="278"/>
      <c r="I675" s="266"/>
    </row>
    <row r="676" spans="1:9">
      <c r="A676" s="139"/>
      <c r="B676" s="174"/>
      <c r="C676" s="140"/>
      <c r="D676" s="282"/>
      <c r="E676" s="282"/>
      <c r="F676" s="282"/>
      <c r="G676" s="283"/>
      <c r="H676" s="283"/>
      <c r="I676" s="284"/>
    </row>
    <row r="677" spans="1:9" ht="75">
      <c r="A677" s="123" t="s">
        <v>34409</v>
      </c>
      <c r="B677" s="263" t="str">
        <f>VLOOKUP(A677,GLOBAL!A:H,4,FALSE)</f>
        <v>ESCADA METÁLICA C/PISO EM CHAPA TIPO Z, 3.0MM, PATAMAR, 4.8MM, H = TOTAL= 3,60M VIGA E PILAR METÁLICO W150 X 13.0, INCLUSO GUARDA CORPO Ø 2" , ESP = 2,65MM C/ PINT FUNDO E ACAB. 2 DEMÃO (CONFORME PROJETO) - FORNECIMENTO E MONTAGEM</v>
      </c>
      <c r="C677" s="123" t="str">
        <f>VLOOKUP(A677,GLOBAL!A:H,5,FALSE)</f>
        <v>UND</v>
      </c>
      <c r="D677" s="274" t="s">
        <v>66</v>
      </c>
      <c r="E677" s="274" t="s">
        <v>70</v>
      </c>
      <c r="F677" s="274" t="s">
        <v>67</v>
      </c>
      <c r="G677" s="274" t="s">
        <v>68</v>
      </c>
      <c r="H677" s="274" t="s">
        <v>71</v>
      </c>
      <c r="I677" s="275">
        <f>ROUND(SUM(I678),2)</f>
        <v>3</v>
      </c>
    </row>
    <row r="678" spans="1:9">
      <c r="A678" s="200"/>
      <c r="B678" s="239" t="s">
        <v>34302</v>
      </c>
      <c r="C678" s="240"/>
      <c r="D678" s="286"/>
      <c r="E678" s="285"/>
      <c r="F678" s="286"/>
      <c r="G678" s="286">
        <v>3</v>
      </c>
      <c r="H678" s="286"/>
      <c r="I678" s="287">
        <f>G678</f>
        <v>3</v>
      </c>
    </row>
    <row r="679" spans="1:9">
      <c r="A679" s="200"/>
      <c r="B679" s="194"/>
      <c r="C679" s="195"/>
      <c r="D679" s="278"/>
      <c r="E679" s="278"/>
      <c r="F679" s="278"/>
      <c r="G679" s="278"/>
      <c r="H679" s="278"/>
      <c r="I679" s="266"/>
    </row>
    <row r="680" spans="1:9">
      <c r="A680" s="139"/>
      <c r="B680" s="174"/>
      <c r="C680" s="140"/>
      <c r="D680" s="282"/>
      <c r="E680" s="282"/>
      <c r="F680" s="282"/>
      <c r="G680" s="283"/>
      <c r="H680" s="283"/>
      <c r="I680" s="284"/>
    </row>
    <row r="681" spans="1:9" ht="45">
      <c r="A681" s="123" t="s">
        <v>34410</v>
      </c>
      <c r="B681" s="263" t="str">
        <f>VLOOKUP(A681,GLOBAL!A:H,4,FALSE)</f>
        <v>LOCAÇÃO DE ANDAIME METÁLICO PARA TRABALHO EM FACHADA DE EDIFÍCO (ALUGUEL DE 1 M² POR 1 MÊS) INCLUSIVE FRETE, MONTAGEM E DESMONTAGEM</v>
      </c>
      <c r="C681" s="123" t="str">
        <f>VLOOKUP(A681,GLOBAL!A:H,5,FALSE)</f>
        <v>M2</v>
      </c>
      <c r="D681" s="274" t="s">
        <v>66</v>
      </c>
      <c r="E681" s="274" t="s">
        <v>70</v>
      </c>
      <c r="F681" s="274" t="s">
        <v>67</v>
      </c>
      <c r="G681" s="274" t="s">
        <v>68</v>
      </c>
      <c r="H681" s="274" t="s">
        <v>71</v>
      </c>
      <c r="I681" s="275">
        <f>ROUND(SUM(I682),2)</f>
        <v>750</v>
      </c>
    </row>
    <row r="682" spans="1:9">
      <c r="A682" s="200"/>
      <c r="B682" s="239" t="s">
        <v>34303</v>
      </c>
      <c r="C682" s="240"/>
      <c r="D682" s="286">
        <v>25</v>
      </c>
      <c r="E682" s="285">
        <v>10</v>
      </c>
      <c r="F682" s="286"/>
      <c r="G682" s="286">
        <v>3</v>
      </c>
      <c r="H682" s="286"/>
      <c r="I682" s="287">
        <f>D682*E682*G682</f>
        <v>750</v>
      </c>
    </row>
    <row r="683" spans="1:9">
      <c r="A683" s="200"/>
      <c r="B683" s="194"/>
      <c r="C683" s="195"/>
      <c r="D683" s="278"/>
      <c r="E683" s="278"/>
      <c r="F683" s="278"/>
      <c r="G683" s="278"/>
      <c r="H683" s="278"/>
      <c r="I683" s="266"/>
    </row>
    <row r="684" spans="1:9">
      <c r="A684" s="139"/>
      <c r="B684" s="174"/>
      <c r="C684" s="140"/>
      <c r="D684" s="282"/>
      <c r="E684" s="282"/>
      <c r="F684" s="282"/>
      <c r="G684" s="283"/>
      <c r="H684" s="283"/>
      <c r="I684" s="284"/>
    </row>
    <row r="685" spans="1:9" ht="30">
      <c r="A685" s="123" t="s">
        <v>34411</v>
      </c>
      <c r="B685" s="263" t="str">
        <f>VLOOKUP(A685,GLOBAL!A:H,4,FALSE)</f>
        <v>PLANTA - COSTELA DE ADÃO (MOSTERA DELICIOSA), FORNECIMENTO E PLANTIO</v>
      </c>
      <c r="C685" s="123" t="str">
        <f>VLOOKUP(A685,GLOBAL!A:H,5,FALSE)</f>
        <v>UND</v>
      </c>
      <c r="D685" s="274" t="s">
        <v>66</v>
      </c>
      <c r="E685" s="274" t="s">
        <v>70</v>
      </c>
      <c r="F685" s="274" t="s">
        <v>67</v>
      </c>
      <c r="G685" s="274" t="s">
        <v>68</v>
      </c>
      <c r="H685" s="274" t="s">
        <v>71</v>
      </c>
      <c r="I685" s="275">
        <f>ROUND(SUM(I686),2)</f>
        <v>210</v>
      </c>
    </row>
    <row r="686" spans="1:9">
      <c r="A686" s="200"/>
      <c r="B686" s="239" t="s">
        <v>34378</v>
      </c>
      <c r="C686" s="240"/>
      <c r="D686" s="751">
        <v>71.42</v>
      </c>
      <c r="E686" s="752"/>
      <c r="F686" s="286"/>
      <c r="G686" s="286">
        <v>3</v>
      </c>
      <c r="H686" s="286"/>
      <c r="I686" s="287">
        <v>210</v>
      </c>
    </row>
    <row r="687" spans="1:9">
      <c r="A687" s="200"/>
      <c r="B687" s="194"/>
      <c r="C687" s="195"/>
      <c r="D687" s="278"/>
      <c r="E687" s="278"/>
      <c r="F687" s="278"/>
      <c r="G687" s="278"/>
      <c r="H687" s="278"/>
      <c r="I687" s="266"/>
    </row>
    <row r="688" spans="1:9">
      <c r="A688" s="139"/>
      <c r="B688" s="174"/>
      <c r="C688" s="140"/>
      <c r="D688" s="282"/>
      <c r="E688" s="282"/>
      <c r="F688" s="282"/>
      <c r="G688" s="283"/>
      <c r="H688" s="283"/>
      <c r="I688" s="284"/>
    </row>
    <row r="689" spans="1:11">
      <c r="A689" s="123" t="s">
        <v>34412</v>
      </c>
      <c r="B689" s="263" t="str">
        <f>VLOOKUP(A689,GLOBAL!A:H,4,FALSE)</f>
        <v>FORNECIMENTO E PLANTIO DE PALMEIRA RABO DE PEIXE, H = 3,00 M</v>
      </c>
      <c r="C689" s="123" t="str">
        <f>VLOOKUP(A689,GLOBAL!A:H,5,FALSE)</f>
        <v>UND</v>
      </c>
      <c r="D689" s="274" t="s">
        <v>66</v>
      </c>
      <c r="E689" s="274" t="s">
        <v>70</v>
      </c>
      <c r="F689" s="274" t="s">
        <v>67</v>
      </c>
      <c r="G689" s="274" t="s">
        <v>68</v>
      </c>
      <c r="H689" s="274" t="s">
        <v>71</v>
      </c>
      <c r="I689" s="275">
        <f>ROUND(SUM(I690),2)</f>
        <v>6</v>
      </c>
    </row>
    <row r="690" spans="1:11">
      <c r="A690" s="200"/>
      <c r="B690" s="239" t="s">
        <v>34378</v>
      </c>
      <c r="C690" s="240"/>
      <c r="D690" s="751"/>
      <c r="E690" s="752"/>
      <c r="F690" s="286"/>
      <c r="G690" s="286">
        <v>6</v>
      </c>
      <c r="H690" s="286"/>
      <c r="I690" s="287">
        <f>G690</f>
        <v>6</v>
      </c>
    </row>
    <row r="691" spans="1:11">
      <c r="A691" s="200"/>
      <c r="B691" s="194"/>
      <c r="C691" s="195"/>
      <c r="D691" s="278"/>
      <c r="E691" s="278"/>
      <c r="F691" s="278"/>
      <c r="G691" s="278"/>
      <c r="H691" s="278"/>
      <c r="I691" s="266"/>
    </row>
    <row r="692" spans="1:11">
      <c r="A692" s="139"/>
      <c r="B692" s="174"/>
      <c r="C692" s="140"/>
      <c r="D692" s="282"/>
      <c r="E692" s="282"/>
      <c r="F692" s="282"/>
      <c r="G692" s="283"/>
      <c r="H692" s="283"/>
      <c r="I692" s="284"/>
    </row>
    <row r="693" spans="1:11" ht="60">
      <c r="A693" s="123" t="s">
        <v>34413</v>
      </c>
      <c r="B693" s="263" t="str">
        <f>VLOOKUP(A693,GLOBAL!A:H,4,FALSE)</f>
        <v>MURO DE ALVENARIA DE BLOCOS CERÂMICOS 10X20X20CM, C/ PILARES A CADA 2 M, ESP. 10CM E H=2.5M, REVESTIDO COM CHAPISCO, REBOCO E PINTURA ACRÍLICA A 2 DEMÃOS, INCL. PILARES, CINTAS E SAPATAS, EMPREGANDO ARG. CIMENTO CAL E AREIA</v>
      </c>
      <c r="C693" s="123" t="str">
        <f>VLOOKUP(A693,GLOBAL!A:H,5,FALSE)</f>
        <v>M</v>
      </c>
      <c r="D693" s="274" t="s">
        <v>66</v>
      </c>
      <c r="E693" s="274" t="s">
        <v>70</v>
      </c>
      <c r="F693" s="274" t="s">
        <v>67</v>
      </c>
      <c r="G693" s="274" t="s">
        <v>68</v>
      </c>
      <c r="H693" s="274" t="s">
        <v>71</v>
      </c>
      <c r="I693" s="275">
        <f>ROUND(SUM(I694),2)</f>
        <v>80</v>
      </c>
    </row>
    <row r="694" spans="1:11">
      <c r="A694" s="200"/>
      <c r="B694" s="239" t="s">
        <v>34380</v>
      </c>
      <c r="C694" s="240"/>
      <c r="D694" s="751">
        <v>80</v>
      </c>
      <c r="E694" s="752"/>
      <c r="F694" s="286"/>
      <c r="G694" s="286"/>
      <c r="H694" s="286"/>
      <c r="I694" s="287">
        <f>D694</f>
        <v>80</v>
      </c>
    </row>
    <row r="695" spans="1:11">
      <c r="A695" s="200"/>
      <c r="B695" s="194"/>
      <c r="C695" s="195"/>
      <c r="D695" s="278"/>
      <c r="E695" s="278"/>
      <c r="F695" s="278"/>
      <c r="G695" s="278"/>
      <c r="H695" s="278"/>
      <c r="I695" s="266"/>
    </row>
    <row r="696" spans="1:11">
      <c r="A696" s="139"/>
      <c r="B696" s="174"/>
      <c r="C696" s="140"/>
      <c r="D696" s="282"/>
      <c r="E696" s="282"/>
      <c r="F696" s="282"/>
      <c r="G696" s="283"/>
      <c r="H696" s="283"/>
      <c r="I696" s="284"/>
    </row>
    <row r="697" spans="1:11">
      <c r="A697" s="123" t="s">
        <v>34414</v>
      </c>
      <c r="B697" s="263" t="str">
        <f>VLOOKUP(A697,GLOBAL!A:H,4,FALSE)</f>
        <v xml:space="preserve">BANCADA DE GRANITO - PLENÁRIA EM PEDRA GAULTIER OU SIMILAR </v>
      </c>
      <c r="C697" s="123" t="str">
        <f>VLOOKUP(A697,GLOBAL!A:H,5,FALSE)</f>
        <v>M2</v>
      </c>
      <c r="D697" s="274" t="s">
        <v>66</v>
      </c>
      <c r="E697" s="274" t="s">
        <v>70</v>
      </c>
      <c r="F697" s="274" t="s">
        <v>67</v>
      </c>
      <c r="G697" s="274" t="s">
        <v>68</v>
      </c>
      <c r="H697" s="274" t="s">
        <v>71</v>
      </c>
      <c r="I697" s="275">
        <f>ROUND(SUM(I698:I700),2)</f>
        <v>14.64</v>
      </c>
    </row>
    <row r="698" spans="1:11">
      <c r="A698" s="200"/>
      <c r="B698" s="239" t="s">
        <v>34395</v>
      </c>
      <c r="C698" s="240"/>
      <c r="D698" s="286">
        <v>7.2</v>
      </c>
      <c r="E698" s="286">
        <v>0.6</v>
      </c>
      <c r="F698" s="286"/>
      <c r="G698" s="286">
        <v>2</v>
      </c>
      <c r="H698" s="286"/>
      <c r="I698" s="287">
        <f>D698*E698*G698</f>
        <v>8.64</v>
      </c>
    </row>
    <row r="699" spans="1:11">
      <c r="A699" s="200"/>
      <c r="B699" s="239" t="s">
        <v>34395</v>
      </c>
      <c r="C699" s="240"/>
      <c r="D699" s="286">
        <v>10</v>
      </c>
      <c r="E699" s="286">
        <v>0.6</v>
      </c>
      <c r="F699" s="286"/>
      <c r="G699" s="286">
        <v>1</v>
      </c>
      <c r="H699" s="286"/>
      <c r="I699" s="287">
        <f>D699*E699*G699</f>
        <v>6</v>
      </c>
    </row>
    <row r="700" spans="1:11">
      <c r="A700" s="200"/>
      <c r="B700" s="194"/>
      <c r="C700" s="195"/>
      <c r="D700" s="278"/>
      <c r="E700" s="278"/>
      <c r="F700" s="278"/>
      <c r="G700" s="278"/>
      <c r="H700" s="278"/>
      <c r="I700" s="266"/>
    </row>
    <row r="701" spans="1:11">
      <c r="A701" s="139"/>
      <c r="B701" s="174"/>
      <c r="C701" s="140"/>
      <c r="D701" s="282"/>
      <c r="E701" s="282"/>
      <c r="F701" s="282"/>
      <c r="G701" s="283"/>
      <c r="H701" s="283"/>
      <c r="I701" s="284"/>
    </row>
    <row r="702" spans="1:11" s="18" customFormat="1">
      <c r="A702" s="408"/>
      <c r="B702" s="409"/>
      <c r="C702" s="408"/>
      <c r="D702" s="410"/>
      <c r="E702" s="410"/>
      <c r="F702" s="410"/>
      <c r="G702" s="410"/>
      <c r="H702" s="410"/>
      <c r="I702" s="411"/>
      <c r="K702" s="15"/>
    </row>
    <row r="703" spans="1:11">
      <c r="A703" s="755" t="s">
        <v>13223</v>
      </c>
      <c r="B703" s="755"/>
      <c r="C703" s="755"/>
      <c r="D703" s="755"/>
      <c r="E703" s="755"/>
      <c r="F703" s="755"/>
      <c r="G703" s="755"/>
      <c r="H703" s="755"/>
      <c r="I703" s="755"/>
    </row>
    <row r="704" spans="1:11">
      <c r="A704" s="755"/>
      <c r="B704" s="755"/>
      <c r="C704" s="755"/>
      <c r="D704" s="755"/>
      <c r="E704" s="755"/>
      <c r="F704" s="755"/>
      <c r="G704" s="755"/>
      <c r="H704" s="755"/>
      <c r="I704" s="755"/>
    </row>
    <row r="705" spans="1:9">
      <c r="A705" s="755"/>
      <c r="B705" s="755"/>
      <c r="C705" s="755"/>
      <c r="D705" s="755"/>
      <c r="E705" s="755"/>
      <c r="F705" s="755"/>
      <c r="G705" s="755"/>
      <c r="H705" s="755"/>
      <c r="I705" s="755"/>
    </row>
  </sheetData>
  <mergeCells count="46">
    <mergeCell ref="D11:E11"/>
    <mergeCell ref="D29:E29"/>
    <mergeCell ref="D34:E34"/>
    <mergeCell ref="D62:E62"/>
    <mergeCell ref="D17:E17"/>
    <mergeCell ref="D56:F56"/>
    <mergeCell ref="D96:E96"/>
    <mergeCell ref="D116:E116"/>
    <mergeCell ref="D126:E126"/>
    <mergeCell ref="D121:E121"/>
    <mergeCell ref="D101:F101"/>
    <mergeCell ref="A1:I1"/>
    <mergeCell ref="A3:I3"/>
    <mergeCell ref="A5:I5"/>
    <mergeCell ref="D6:H6"/>
    <mergeCell ref="B2:H2"/>
    <mergeCell ref="A705:I705"/>
    <mergeCell ref="A703:I703"/>
    <mergeCell ref="A704:I704"/>
    <mergeCell ref="D257:E257"/>
    <mergeCell ref="D662:E662"/>
    <mergeCell ref="D656:E656"/>
    <mergeCell ref="D649:E649"/>
    <mergeCell ref="D294:E294"/>
    <mergeCell ref="D295:E295"/>
    <mergeCell ref="D258:E258"/>
    <mergeCell ref="D304:E304"/>
    <mergeCell ref="D318:E318"/>
    <mergeCell ref="D332:E332"/>
    <mergeCell ref="D694:E694"/>
    <mergeCell ref="D159:E159"/>
    <mergeCell ref="D636:E636"/>
    <mergeCell ref="D643:E643"/>
    <mergeCell ref="D686:E686"/>
    <mergeCell ref="D690:E690"/>
    <mergeCell ref="D178:E178"/>
    <mergeCell ref="D185:E185"/>
    <mergeCell ref="D190:E190"/>
    <mergeCell ref="D209:E209"/>
    <mergeCell ref="D229:E229"/>
    <mergeCell ref="D203:E203"/>
    <mergeCell ref="D191:E191"/>
    <mergeCell ref="D214:E214"/>
    <mergeCell ref="D215:E215"/>
    <mergeCell ref="D198:E198"/>
    <mergeCell ref="D204:E204"/>
  </mergeCells>
  <printOptions horizontalCentered="1"/>
  <pageMargins left="0.31496062992125984" right="0.31496062992125984" top="0.39370078740157483" bottom="0.39370078740157483" header="0.31496062992125984" footer="0.31496062992125984"/>
  <pageSetup paperSize="9" scale="50" orientation="portrait" r:id="rId1"/>
  <headerFooter>
    <oddFooter>&amp;C&amp;P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abSelected="1" view="pageBreakPreview" topLeftCell="A26" zoomScale="85" zoomScaleNormal="70" zoomScaleSheetLayoutView="85" workbookViewId="0">
      <selection activeCell="J1" sqref="J1:K1048576"/>
    </sheetView>
  </sheetViews>
  <sheetFormatPr defaultColWidth="9.140625" defaultRowHeight="12.75"/>
  <cols>
    <col min="1" max="1" width="8.85546875" style="1" customWidth="1"/>
    <col min="2" max="2" width="44.7109375" style="1" customWidth="1"/>
    <col min="3" max="3" width="18.7109375" style="1" customWidth="1"/>
    <col min="4" max="4" width="17.28515625" style="2" customWidth="1"/>
    <col min="5" max="5" width="14.42578125" style="3" customWidth="1"/>
    <col min="6" max="8" width="14.42578125" style="1" customWidth="1"/>
    <col min="9" max="9" width="9.140625" style="1"/>
    <col min="10" max="11" width="16" style="1" bestFit="1" customWidth="1"/>
    <col min="12" max="16384" width="9.140625" style="1"/>
  </cols>
  <sheetData>
    <row r="1" spans="1:11" ht="17.45" customHeight="1">
      <c r="A1" s="775">
        <f>GLOBAL!A1</f>
        <v>0</v>
      </c>
      <c r="B1" s="776"/>
      <c r="C1" s="776"/>
      <c r="D1" s="776"/>
      <c r="E1" s="776"/>
      <c r="F1" s="776"/>
      <c r="G1" s="776"/>
      <c r="H1" s="776"/>
    </row>
    <row r="2" spans="1:11" ht="54" customHeight="1">
      <c r="A2" s="777"/>
      <c r="B2" s="778"/>
      <c r="C2" s="778"/>
      <c r="D2" s="778"/>
      <c r="E2" s="778"/>
      <c r="F2" s="778"/>
      <c r="G2" s="778"/>
      <c r="H2" s="778"/>
    </row>
    <row r="3" spans="1:11" ht="15.75" customHeight="1">
      <c r="A3" s="578">
        <f>GLOBAL!A2</f>
        <v>0</v>
      </c>
      <c r="B3" s="579"/>
      <c r="C3" s="181"/>
      <c r="D3" s="181"/>
      <c r="E3" s="181"/>
      <c r="F3" s="181"/>
      <c r="G3" s="779" t="s">
        <v>26260</v>
      </c>
      <c r="H3" s="779"/>
    </row>
    <row r="4" spans="1:11" ht="49.5" customHeight="1">
      <c r="A4" s="292"/>
      <c r="B4" s="75"/>
      <c r="C4" s="75"/>
      <c r="D4" s="75"/>
      <c r="E4" s="75"/>
      <c r="F4" s="75"/>
      <c r="G4" s="780" t="s">
        <v>26268</v>
      </c>
      <c r="H4" s="780"/>
    </row>
    <row r="5" spans="1:11" customFormat="1" ht="24.75" customHeight="1" thickBot="1">
      <c r="A5" s="781" t="s">
        <v>0</v>
      </c>
      <c r="B5" s="782"/>
      <c r="C5" s="782"/>
      <c r="D5" s="782"/>
      <c r="E5" s="782"/>
      <c r="F5" s="782"/>
      <c r="G5" s="782"/>
      <c r="H5" s="782"/>
    </row>
    <row r="6" spans="1:11" ht="12.75" customHeight="1">
      <c r="A6" s="783" t="s">
        <v>1</v>
      </c>
      <c r="B6" s="785" t="s">
        <v>2</v>
      </c>
      <c r="C6" s="414" t="s">
        <v>3</v>
      </c>
      <c r="D6" s="415"/>
      <c r="E6" s="773" t="s">
        <v>11525</v>
      </c>
      <c r="F6" s="773" t="s">
        <v>11526</v>
      </c>
      <c r="G6" s="773" t="s">
        <v>11527</v>
      </c>
      <c r="H6" s="773" t="s">
        <v>11528</v>
      </c>
    </row>
    <row r="7" spans="1:11">
      <c r="A7" s="784"/>
      <c r="B7" s="786"/>
      <c r="C7" s="413" t="s">
        <v>4</v>
      </c>
      <c r="D7" s="412" t="s">
        <v>5</v>
      </c>
      <c r="E7" s="774"/>
      <c r="F7" s="774"/>
      <c r="G7" s="774"/>
      <c r="H7" s="774"/>
    </row>
    <row r="8" spans="1:11" ht="13.5" customHeight="1">
      <c r="A8" s="771" t="s">
        <v>6</v>
      </c>
      <c r="B8" s="772" t="str">
        <f>UPPER(VLOOKUP($A8,GLOBAL!A:H,4,0))</f>
        <v>SERVIÇOS PRELIMINARES</v>
      </c>
      <c r="C8" s="371">
        <f>GLOBAL!H11</f>
        <v>12847.3</v>
      </c>
      <c r="D8" s="663">
        <f>C8/$C$45</f>
        <v>7.4536170392100164E-3</v>
      </c>
      <c r="E8" s="361">
        <f>$C8*E9</f>
        <v>12847.3</v>
      </c>
      <c r="F8" s="361"/>
      <c r="G8" s="362"/>
      <c r="H8" s="362"/>
      <c r="J8" s="664"/>
      <c r="K8" s="665"/>
    </row>
    <row r="9" spans="1:11" ht="15" customHeight="1">
      <c r="A9" s="771"/>
      <c r="B9" s="772"/>
      <c r="C9" s="372"/>
      <c r="D9" s="662"/>
      <c r="E9" s="362">
        <v>1</v>
      </c>
      <c r="F9" s="362"/>
      <c r="G9" s="362"/>
      <c r="H9" s="362"/>
      <c r="J9" s="664"/>
      <c r="K9" s="665"/>
    </row>
    <row r="10" spans="1:11" ht="13.5" customHeight="1">
      <c r="A10" s="771" t="s">
        <v>7</v>
      </c>
      <c r="B10" s="772" t="str">
        <f>GLOBAL!D13</f>
        <v xml:space="preserve">INSTALAÇÃO DO CANTEIRO DE OBRAS </v>
      </c>
      <c r="C10" s="371">
        <f>GLOBAL!H19</f>
        <v>16411.02</v>
      </c>
      <c r="D10" s="663">
        <f>C10/$C$45</f>
        <v>9.5211801937229116E-3</v>
      </c>
      <c r="E10" s="361">
        <f>$C$10*E11</f>
        <v>16411.02</v>
      </c>
      <c r="F10" s="361"/>
      <c r="G10" s="361"/>
      <c r="H10" s="361"/>
      <c r="J10" s="664"/>
      <c r="K10" s="665"/>
    </row>
    <row r="11" spans="1:11" ht="15" customHeight="1">
      <c r="A11" s="771"/>
      <c r="B11" s="772"/>
      <c r="C11" s="372"/>
      <c r="D11" s="373"/>
      <c r="E11" s="362">
        <v>1</v>
      </c>
      <c r="F11" s="362"/>
      <c r="G11" s="362"/>
      <c r="H11" s="362"/>
      <c r="J11" s="664"/>
      <c r="K11" s="665"/>
    </row>
    <row r="12" spans="1:11" ht="13.5" customHeight="1">
      <c r="A12" s="771" t="s">
        <v>8</v>
      </c>
      <c r="B12" s="772" t="str">
        <f>GLOBAL!D21</f>
        <v xml:space="preserve">MOVIMENTO DE TERRA </v>
      </c>
      <c r="C12" s="371">
        <f>GLOBAL!H28</f>
        <v>28611.77</v>
      </c>
      <c r="D12" s="663">
        <f>C12/$C$45</f>
        <v>1.6599688369848761E-2</v>
      </c>
      <c r="E12" s="361">
        <f t="shared" ref="E12:F14" si="0">$C12*E13</f>
        <v>28611.77</v>
      </c>
      <c r="F12" s="361"/>
      <c r="G12" s="361"/>
      <c r="H12" s="361"/>
      <c r="J12" s="664"/>
      <c r="K12" s="665"/>
    </row>
    <row r="13" spans="1:11" ht="15" customHeight="1">
      <c r="A13" s="771"/>
      <c r="B13" s="772"/>
      <c r="C13" s="372"/>
      <c r="D13" s="373"/>
      <c r="E13" s="362">
        <v>1</v>
      </c>
      <c r="F13" s="362"/>
      <c r="G13" s="362"/>
      <c r="H13" s="362"/>
      <c r="J13" s="664"/>
      <c r="K13" s="665"/>
    </row>
    <row r="14" spans="1:11" ht="13.5" customHeight="1">
      <c r="A14" s="771" t="s">
        <v>9</v>
      </c>
      <c r="B14" s="772" t="str">
        <f>GLOBAL!D30</f>
        <v>ESTRUTURAS</v>
      </c>
      <c r="C14" s="371">
        <f>GLOBAL!H44</f>
        <v>209879.80000000005</v>
      </c>
      <c r="D14" s="663">
        <f>C14/$C$45</f>
        <v>0.12176594720026704</v>
      </c>
      <c r="E14" s="361">
        <f t="shared" si="0"/>
        <v>52469.950000000012</v>
      </c>
      <c r="F14" s="361">
        <f t="shared" si="0"/>
        <v>157409.85000000003</v>
      </c>
      <c r="G14" s="361"/>
      <c r="H14" s="361"/>
      <c r="J14" s="664"/>
      <c r="K14" s="665"/>
    </row>
    <row r="15" spans="1:11" ht="15" customHeight="1">
      <c r="A15" s="771"/>
      <c r="B15" s="772"/>
      <c r="C15" s="372"/>
      <c r="D15" s="373"/>
      <c r="E15" s="362">
        <v>0.25</v>
      </c>
      <c r="F15" s="362">
        <v>0.75</v>
      </c>
      <c r="G15" s="362"/>
      <c r="H15" s="362"/>
      <c r="J15" s="664"/>
      <c r="K15" s="665"/>
    </row>
    <row r="16" spans="1:11" ht="13.5" customHeight="1">
      <c r="A16" s="771" t="s">
        <v>10</v>
      </c>
      <c r="B16" s="772" t="str">
        <f>UPPER(VLOOKUP($A16,GLOBAL!A:H,4,0))</f>
        <v xml:space="preserve">PAREDES E PAINÉIS </v>
      </c>
      <c r="C16" s="371">
        <f>GLOBAL!H51</f>
        <v>19352.740000000002</v>
      </c>
      <c r="D16" s="663">
        <f>C16/$C$45</f>
        <v>1.1227877656737311E-2</v>
      </c>
      <c r="E16" s="361">
        <f>$C16*E17</f>
        <v>5805.8220000000001</v>
      </c>
      <c r="F16" s="361">
        <f>$C16*F17</f>
        <v>13546.918</v>
      </c>
      <c r="G16" s="362"/>
      <c r="H16" s="362"/>
      <c r="J16" s="664"/>
      <c r="K16" s="665"/>
    </row>
    <row r="17" spans="1:11" ht="15" customHeight="1">
      <c r="A17" s="771"/>
      <c r="B17" s="772"/>
      <c r="C17" s="372"/>
      <c r="D17" s="373"/>
      <c r="E17" s="362">
        <v>0.3</v>
      </c>
      <c r="F17" s="362">
        <v>0.7</v>
      </c>
      <c r="G17" s="362"/>
      <c r="H17" s="362"/>
      <c r="J17" s="664"/>
      <c r="K17" s="665"/>
    </row>
    <row r="18" spans="1:11" ht="13.5" customHeight="1">
      <c r="A18" s="771" t="s">
        <v>11</v>
      </c>
      <c r="B18" s="772" t="str">
        <f>UPPER(VLOOKUP($A18,GLOBAL!A:H,4,0))</f>
        <v xml:space="preserve">ESQUADRIAS DE MADEIRA </v>
      </c>
      <c r="C18" s="371">
        <f>GLOBAL!H60</f>
        <v>7115.58</v>
      </c>
      <c r="D18" s="663">
        <f>C18/$C$45</f>
        <v>4.1282454937505942E-3</v>
      </c>
      <c r="E18" s="361"/>
      <c r="F18" s="361"/>
      <c r="G18" s="361">
        <f>$C$18*G19</f>
        <v>7115.58</v>
      </c>
      <c r="H18" s="361"/>
      <c r="J18" s="664"/>
      <c r="K18" s="665"/>
    </row>
    <row r="19" spans="1:11" ht="15" customHeight="1">
      <c r="A19" s="771"/>
      <c r="B19" s="772"/>
      <c r="C19" s="372"/>
      <c r="D19" s="373"/>
      <c r="E19" s="362"/>
      <c r="F19" s="362"/>
      <c r="G19" s="362">
        <v>1</v>
      </c>
      <c r="H19" s="362"/>
      <c r="J19" s="664"/>
      <c r="K19" s="665"/>
    </row>
    <row r="20" spans="1:11" ht="13.5" customHeight="1">
      <c r="A20" s="771" t="s">
        <v>12</v>
      </c>
      <c r="B20" s="772" t="str">
        <f>UPPER(VLOOKUP($A20,GLOBAL!A:H,4,0))</f>
        <v>ESQUADRIAS METÁLICAS</v>
      </c>
      <c r="C20" s="371">
        <f>GLOBAL!H73</f>
        <v>161285.88</v>
      </c>
      <c r="D20" s="663">
        <f>C20/$C$45</f>
        <v>9.3573216423060254E-2</v>
      </c>
      <c r="E20" s="361"/>
      <c r="F20" s="361"/>
      <c r="G20" s="361">
        <f t="shared" ref="G20:H22" si="1">$C20*G21</f>
        <v>96771.528000000006</v>
      </c>
      <c r="H20" s="361">
        <f t="shared" si="1"/>
        <v>64514.352000000006</v>
      </c>
      <c r="J20" s="664"/>
      <c r="K20" s="665"/>
    </row>
    <row r="21" spans="1:11" ht="15" customHeight="1">
      <c r="A21" s="771"/>
      <c r="B21" s="772"/>
      <c r="C21" s="372"/>
      <c r="D21" s="373"/>
      <c r="E21" s="362"/>
      <c r="F21" s="362"/>
      <c r="G21" s="362">
        <v>0.6</v>
      </c>
      <c r="H21" s="362">
        <v>0.4</v>
      </c>
      <c r="J21" s="664"/>
      <c r="K21" s="665"/>
    </row>
    <row r="22" spans="1:11" ht="13.5" customHeight="1">
      <c r="A22" s="771" t="s">
        <v>11551</v>
      </c>
      <c r="B22" s="772" t="str">
        <f>UPPER(VLOOKUP($A22,GLOBAL!A:H,4,0))</f>
        <v xml:space="preserve">VIDROS E ESPEHOS </v>
      </c>
      <c r="C22" s="371">
        <f>GLOBAL!H80</f>
        <v>78819.56</v>
      </c>
      <c r="D22" s="663">
        <f>C22/$C$45</f>
        <v>4.572873797911127E-2</v>
      </c>
      <c r="E22" s="361"/>
      <c r="F22" s="361"/>
      <c r="G22" s="361">
        <f t="shared" si="1"/>
        <v>23645.867999999999</v>
      </c>
      <c r="H22" s="361">
        <f t="shared" si="1"/>
        <v>55173.691999999995</v>
      </c>
      <c r="J22" s="664"/>
      <c r="K22" s="665"/>
    </row>
    <row r="23" spans="1:11" ht="15" customHeight="1">
      <c r="A23" s="771"/>
      <c r="B23" s="772"/>
      <c r="C23" s="372"/>
      <c r="D23" s="373"/>
      <c r="E23" s="362"/>
      <c r="F23" s="362"/>
      <c r="G23" s="362">
        <v>0.3</v>
      </c>
      <c r="H23" s="362">
        <v>0.7</v>
      </c>
      <c r="J23" s="664"/>
      <c r="K23" s="665"/>
    </row>
    <row r="24" spans="1:11" ht="13.5" customHeight="1">
      <c r="A24" s="771" t="s">
        <v>11552</v>
      </c>
      <c r="B24" s="772" t="str">
        <f>UPPER(VLOOKUP($A24,GLOBAL!A:H,4,0))</f>
        <v>COBERTURA</v>
      </c>
      <c r="C24" s="371">
        <f>GLOBAL!H90</f>
        <v>28977.289999999997</v>
      </c>
      <c r="D24" s="663">
        <f>C24/$C$45</f>
        <v>1.6811752079746715E-2</v>
      </c>
      <c r="E24" s="361"/>
      <c r="F24" s="361"/>
      <c r="G24" s="362"/>
      <c r="H24" s="361">
        <f>$C24*H25</f>
        <v>28977.289999999997</v>
      </c>
      <c r="J24" s="664"/>
      <c r="K24" s="665"/>
    </row>
    <row r="25" spans="1:11" ht="15" customHeight="1">
      <c r="A25" s="771"/>
      <c r="B25" s="772"/>
      <c r="C25" s="372"/>
      <c r="D25" s="373"/>
      <c r="E25" s="362"/>
      <c r="F25" s="362"/>
      <c r="G25" s="362"/>
      <c r="H25" s="362">
        <v>1</v>
      </c>
      <c r="J25" s="664"/>
      <c r="K25" s="665"/>
    </row>
    <row r="26" spans="1:11" ht="13.5" customHeight="1">
      <c r="A26" s="771" t="s">
        <v>18133</v>
      </c>
      <c r="B26" s="772" t="str">
        <f>UPPER(VLOOKUP($A26,GLOBAL!A:H,4,0))</f>
        <v xml:space="preserve">IMPERMEABILIZAÇÃO </v>
      </c>
      <c r="C26" s="371">
        <f>GLOBAL!H96</f>
        <v>67916.51999999999</v>
      </c>
      <c r="D26" s="663">
        <f>C26/$C$45</f>
        <v>3.9403122112494283E-2</v>
      </c>
      <c r="E26" s="361">
        <f>$C$26*E27</f>
        <v>27166.607999999997</v>
      </c>
      <c r="F26" s="361">
        <f>$C$26*F27</f>
        <v>40749.911999999989</v>
      </c>
      <c r="G26" s="361"/>
      <c r="H26" s="361"/>
      <c r="J26" s="664"/>
      <c r="K26" s="665"/>
    </row>
    <row r="27" spans="1:11" ht="15" customHeight="1">
      <c r="A27" s="771"/>
      <c r="B27" s="772"/>
      <c r="C27" s="372"/>
      <c r="D27" s="373"/>
      <c r="E27" s="362">
        <v>0.4</v>
      </c>
      <c r="F27" s="362">
        <v>0.6</v>
      </c>
      <c r="G27" s="362"/>
      <c r="H27" s="362"/>
      <c r="J27" s="664"/>
      <c r="K27" s="665"/>
    </row>
    <row r="28" spans="1:11" ht="13.5" customHeight="1">
      <c r="A28" s="771" t="s">
        <v>18134</v>
      </c>
      <c r="B28" s="772" t="str">
        <f>UPPER(VLOOKUP($A28,GLOBAL!A:H,4,0))</f>
        <v xml:space="preserve">TETOS E FORROS </v>
      </c>
      <c r="C28" s="371">
        <f>GLOBAL!H101</f>
        <v>1992.3</v>
      </c>
      <c r="D28" s="663">
        <f>C28/$C$45</f>
        <v>1.155872535647032E-3</v>
      </c>
      <c r="E28" s="361"/>
      <c r="F28" s="361"/>
      <c r="G28" s="361">
        <f t="shared" ref="G28:H30" si="2">$C28*G29</f>
        <v>1992.3</v>
      </c>
      <c r="H28" s="361"/>
      <c r="J28" s="664"/>
      <c r="K28" s="665"/>
    </row>
    <row r="29" spans="1:11" ht="15" customHeight="1">
      <c r="A29" s="771"/>
      <c r="B29" s="772"/>
      <c r="C29" s="372"/>
      <c r="D29" s="373"/>
      <c r="E29" s="362"/>
      <c r="F29" s="362"/>
      <c r="G29" s="362">
        <v>1</v>
      </c>
      <c r="H29" s="362"/>
      <c r="J29" s="664"/>
      <c r="K29" s="665"/>
    </row>
    <row r="30" spans="1:11" ht="13.5" customHeight="1">
      <c r="A30" s="771" t="s">
        <v>18135</v>
      </c>
      <c r="B30" s="772" t="str">
        <f>UPPER(VLOOKUP($A30,GLOBAL!A:H,4,0))</f>
        <v>REVESTIMENTO DE PAREDES</v>
      </c>
      <c r="C30" s="371">
        <f>GLOBAL!H112</f>
        <v>62287</v>
      </c>
      <c r="D30" s="663">
        <f>C30/$C$45</f>
        <v>3.6137043933065646E-2</v>
      </c>
      <c r="E30" s="361"/>
      <c r="F30" s="361"/>
      <c r="G30" s="361">
        <f t="shared" si="2"/>
        <v>49829.600000000006</v>
      </c>
      <c r="H30" s="361">
        <f t="shared" si="2"/>
        <v>12457.400000000001</v>
      </c>
      <c r="J30" s="664"/>
      <c r="K30" s="665"/>
    </row>
    <row r="31" spans="1:11" ht="15" customHeight="1">
      <c r="A31" s="771"/>
      <c r="B31" s="772"/>
      <c r="C31" s="372"/>
      <c r="D31" s="373"/>
      <c r="E31" s="362"/>
      <c r="F31" s="362"/>
      <c r="G31" s="362">
        <v>0.8</v>
      </c>
      <c r="H31" s="362">
        <v>0.2</v>
      </c>
      <c r="J31" s="664"/>
      <c r="K31" s="665"/>
    </row>
    <row r="32" spans="1:11" ht="13.5" customHeight="1">
      <c r="A32" s="771" t="s">
        <v>26550</v>
      </c>
      <c r="B32" s="772" t="str">
        <f>UPPER(VLOOKUP($A32,GLOBAL!A:H,4,0))</f>
        <v xml:space="preserve">PISOS INTERNOS E EXTERNOS </v>
      </c>
      <c r="C32" s="371">
        <f>GLOBAL!H124</f>
        <v>98513.17</v>
      </c>
      <c r="D32" s="663">
        <f>C32/$C$45</f>
        <v>5.7154378157168666E-2</v>
      </c>
      <c r="E32" s="361"/>
      <c r="F32" s="361">
        <f t="shared" ref="F32:H32" si="3">$C32*F33</f>
        <v>9851.3170000000009</v>
      </c>
      <c r="G32" s="361">
        <f t="shared" si="3"/>
        <v>49256.584999999999</v>
      </c>
      <c r="H32" s="361">
        <f t="shared" si="3"/>
        <v>39405.268000000004</v>
      </c>
      <c r="J32" s="664"/>
      <c r="K32" s="665"/>
    </row>
    <row r="33" spans="1:11" ht="15" customHeight="1">
      <c r="A33" s="771"/>
      <c r="B33" s="772"/>
      <c r="C33" s="372"/>
      <c r="D33" s="373"/>
      <c r="E33" s="362"/>
      <c r="F33" s="362">
        <v>0.1</v>
      </c>
      <c r="G33" s="362">
        <v>0.5</v>
      </c>
      <c r="H33" s="362">
        <v>0.4</v>
      </c>
      <c r="J33" s="664"/>
      <c r="K33" s="665"/>
    </row>
    <row r="34" spans="1:11" ht="13.5" customHeight="1">
      <c r="A34" s="771" t="s">
        <v>26559</v>
      </c>
      <c r="B34" s="772" t="str">
        <f>UPPER(VLOOKUP($A34,GLOBAL!A:H,4,0))</f>
        <v>INSTALAÇÕES HIDROSSANITÁRIAS</v>
      </c>
      <c r="C34" s="371">
        <f>GLOBAL!H142</f>
        <v>52762.280000000006</v>
      </c>
      <c r="D34" s="663">
        <f>C34/$C$45</f>
        <v>3.0611087873371832E-2</v>
      </c>
      <c r="E34" s="361">
        <f>$C34*E35</f>
        <v>36933.596000000005</v>
      </c>
      <c r="F34" s="361">
        <f>$C34*F35</f>
        <v>15828.684000000001</v>
      </c>
      <c r="G34" s="362"/>
      <c r="H34" s="362"/>
      <c r="J34" s="664"/>
      <c r="K34" s="665"/>
    </row>
    <row r="35" spans="1:11" ht="15" customHeight="1">
      <c r="A35" s="771"/>
      <c r="B35" s="772"/>
      <c r="C35" s="372"/>
      <c r="D35" s="373"/>
      <c r="E35" s="362">
        <v>0.7</v>
      </c>
      <c r="F35" s="362">
        <v>0.3</v>
      </c>
      <c r="G35" s="362"/>
      <c r="H35" s="362"/>
      <c r="J35" s="664"/>
      <c r="K35" s="665"/>
    </row>
    <row r="36" spans="1:11" ht="13.5" customHeight="1">
      <c r="A36" s="771" t="s">
        <v>26561</v>
      </c>
      <c r="B36" s="772" t="str">
        <f>UPPER(VLOOKUP($A36,GLOBAL!A:H,4,0))</f>
        <v xml:space="preserve">INSTALAÇÕES ELÉTRICAS </v>
      </c>
      <c r="C36" s="371">
        <f>GLOBAL!H164</f>
        <v>294417.55</v>
      </c>
      <c r="D36" s="663">
        <f>C36/$C$45</f>
        <v>0.17081220702579272</v>
      </c>
      <c r="E36" s="361">
        <f>$C$36*E37</f>
        <v>161929.6525</v>
      </c>
      <c r="F36" s="361">
        <f t="shared" ref="F36:H36" si="4">$C$36*F37</f>
        <v>44162.6325</v>
      </c>
      <c r="G36" s="361">
        <f t="shared" si="4"/>
        <v>44162.6325</v>
      </c>
      <c r="H36" s="361">
        <f t="shared" si="4"/>
        <v>44162.6325</v>
      </c>
      <c r="J36" s="664"/>
      <c r="K36" s="665"/>
    </row>
    <row r="37" spans="1:11" ht="15" customHeight="1">
      <c r="A37" s="771"/>
      <c r="B37" s="772"/>
      <c r="C37" s="372"/>
      <c r="D37" s="373"/>
      <c r="E37" s="362">
        <v>0.55000000000000004</v>
      </c>
      <c r="F37" s="362">
        <v>0.15</v>
      </c>
      <c r="G37" s="362">
        <v>0.15</v>
      </c>
      <c r="H37" s="362">
        <v>0.15</v>
      </c>
      <c r="J37" s="664"/>
      <c r="K37" s="665"/>
    </row>
    <row r="38" spans="1:11" ht="13.5" customHeight="1">
      <c r="A38" s="771" t="s">
        <v>26564</v>
      </c>
      <c r="B38" s="772" t="str">
        <f>UPPER(VLOOKUP($A38,GLOBAL!A:H,4,0))</f>
        <v>OUTRAS INSTALAÇÕES</v>
      </c>
      <c r="C38" s="371">
        <f>GLOBAL!H183</f>
        <v>84330.890000000014</v>
      </c>
      <c r="D38" s="663">
        <f>C38/$C$45</f>
        <v>4.8926245875455986E-2</v>
      </c>
      <c r="E38" s="361"/>
      <c r="F38" s="361">
        <f t="shared" ref="E38:H42" si="5">$C38*F39</f>
        <v>59031.623000000007</v>
      </c>
      <c r="G38" s="361">
        <f t="shared" si="5"/>
        <v>12649.633500000002</v>
      </c>
      <c r="H38" s="361">
        <f t="shared" si="5"/>
        <v>12649.633500000002</v>
      </c>
      <c r="J38" s="664"/>
      <c r="K38" s="665"/>
    </row>
    <row r="39" spans="1:11" ht="15" customHeight="1">
      <c r="A39" s="771"/>
      <c r="B39" s="772"/>
      <c r="C39" s="372"/>
      <c r="D39" s="373"/>
      <c r="E39" s="362"/>
      <c r="F39" s="362">
        <v>0.7</v>
      </c>
      <c r="G39" s="362">
        <v>0.15</v>
      </c>
      <c r="H39" s="362">
        <v>0.15</v>
      </c>
      <c r="J39" s="664"/>
      <c r="K39" s="665"/>
    </row>
    <row r="40" spans="1:11" ht="13.5" customHeight="1">
      <c r="A40" s="771" t="s">
        <v>34396</v>
      </c>
      <c r="B40" s="772" t="str">
        <f>UPPER(VLOOKUP($A40,GLOBAL!A:H,4,0))</f>
        <v>PINTURA</v>
      </c>
      <c r="C40" s="371">
        <f>GLOBAL!H191</f>
        <v>20275.97</v>
      </c>
      <c r="D40" s="663">
        <f>C40/$C$45</f>
        <v>1.1763507933846888E-2</v>
      </c>
      <c r="E40" s="361"/>
      <c r="F40" s="361"/>
      <c r="G40" s="361">
        <f t="shared" si="5"/>
        <v>2027.5970000000002</v>
      </c>
      <c r="H40" s="361">
        <f t="shared" si="5"/>
        <v>18248.373000000003</v>
      </c>
      <c r="J40" s="664"/>
      <c r="K40" s="665"/>
    </row>
    <row r="41" spans="1:11" ht="15" customHeight="1">
      <c r="A41" s="771"/>
      <c r="B41" s="772"/>
      <c r="C41" s="372"/>
      <c r="D41" s="373"/>
      <c r="E41" s="362"/>
      <c r="F41" s="362"/>
      <c r="G41" s="362">
        <v>0.1</v>
      </c>
      <c r="H41" s="362">
        <v>0.9</v>
      </c>
      <c r="J41" s="664"/>
      <c r="K41" s="665"/>
    </row>
    <row r="42" spans="1:11" ht="13.5" customHeight="1">
      <c r="A42" s="771" t="s">
        <v>34402</v>
      </c>
      <c r="B42" s="772" t="str">
        <f>UPPER(VLOOKUP($A42,GLOBAL!A:H,4,0))</f>
        <v>SERVIÇOS COMPLEMENTARES EXTERNOS</v>
      </c>
      <c r="C42" s="371">
        <f>GLOBAL!H206</f>
        <v>477836.33999999997</v>
      </c>
      <c r="D42" s="663">
        <f>C42/$C$45</f>
        <v>0.27722627211770179</v>
      </c>
      <c r="E42" s="361">
        <f t="shared" si="5"/>
        <v>143350.90199999997</v>
      </c>
      <c r="F42" s="361">
        <f t="shared" si="5"/>
        <v>95567.267999999996</v>
      </c>
      <c r="G42" s="361">
        <f t="shared" si="5"/>
        <v>119459.08499999999</v>
      </c>
      <c r="H42" s="361">
        <f t="shared" si="5"/>
        <v>119459.08499999999</v>
      </c>
      <c r="J42" s="664"/>
      <c r="K42" s="665"/>
    </row>
    <row r="43" spans="1:11" ht="15" customHeight="1">
      <c r="A43" s="771"/>
      <c r="B43" s="772"/>
      <c r="C43" s="372"/>
      <c r="D43" s="373"/>
      <c r="E43" s="362">
        <v>0.3</v>
      </c>
      <c r="F43" s="362">
        <v>0.2</v>
      </c>
      <c r="G43" s="362">
        <v>0.25</v>
      </c>
      <c r="H43" s="362">
        <v>0.25</v>
      </c>
      <c r="J43" s="664"/>
      <c r="K43" s="665"/>
    </row>
    <row r="44" spans="1:11">
      <c r="A44" s="416"/>
      <c r="B44" s="374"/>
      <c r="C44" s="372"/>
      <c r="D44" s="373"/>
      <c r="E44" s="362"/>
      <c r="F44" s="362"/>
      <c r="G44" s="362"/>
      <c r="H44" s="362"/>
      <c r="J44" s="664"/>
      <c r="K44" s="665"/>
    </row>
    <row r="45" spans="1:11">
      <c r="A45" s="417"/>
      <c r="B45" s="375" t="s">
        <v>13</v>
      </c>
      <c r="C45" s="376">
        <f>SUM(C8:C44)</f>
        <v>1723632.9600000004</v>
      </c>
      <c r="D45" s="377">
        <f>SUM(D8:D44)</f>
        <v>0.99999999999999978</v>
      </c>
      <c r="E45" s="362"/>
      <c r="F45" s="362"/>
      <c r="G45" s="362"/>
      <c r="H45" s="362"/>
      <c r="J45" s="664"/>
      <c r="K45" s="665"/>
    </row>
    <row r="46" spans="1:11">
      <c r="A46" s="210"/>
      <c r="B46" s="4"/>
      <c r="C46" s="369" t="s">
        <v>14</v>
      </c>
      <c r="D46" s="370" t="s">
        <v>4</v>
      </c>
      <c r="E46" s="363">
        <f>E8+E10+E12+E14+E16+E18+E20+E22+E24+E26+E28+E30+E32+E34+E36+E38+E40+E42</f>
        <v>485526.62049999996</v>
      </c>
      <c r="F46" s="363">
        <f t="shared" ref="F46:H46" si="6">F8+F10+F12+F14+F16+F18+F20+F22+F24+F26+F28+F30+F32+F34+F36+F38+F40+F42</f>
        <v>436148.20450000005</v>
      </c>
      <c r="G46" s="363">
        <f t="shared" si="6"/>
        <v>406910.40899999999</v>
      </c>
      <c r="H46" s="363">
        <f t="shared" si="6"/>
        <v>395047.72600000002</v>
      </c>
      <c r="J46" s="664"/>
      <c r="K46" s="665"/>
    </row>
    <row r="47" spans="1:11">
      <c r="A47" s="210"/>
      <c r="B47" s="4"/>
      <c r="C47" s="367" t="s">
        <v>15</v>
      </c>
      <c r="D47" s="368" t="s">
        <v>5</v>
      </c>
      <c r="E47" s="364">
        <f>E46/$C$45</f>
        <v>0.28168794155572419</v>
      </c>
      <c r="F47" s="364">
        <f>F46/$C$45</f>
        <v>0.25304006979536986</v>
      </c>
      <c r="G47" s="364">
        <f>G46/$C$45</f>
        <v>0.23607718026000146</v>
      </c>
      <c r="H47" s="364">
        <f>H46/$C$45</f>
        <v>0.2291948083889043</v>
      </c>
      <c r="J47" s="664"/>
      <c r="K47" s="665"/>
    </row>
    <row r="48" spans="1:11">
      <c r="A48" s="210"/>
      <c r="B48" s="4"/>
      <c r="C48" s="367" t="s">
        <v>16</v>
      </c>
      <c r="D48" s="365" t="s">
        <v>4</v>
      </c>
      <c r="E48" s="365">
        <f>E46</f>
        <v>485526.62049999996</v>
      </c>
      <c r="F48" s="365">
        <f>E48+F46</f>
        <v>921674.82499999995</v>
      </c>
      <c r="G48" s="365">
        <f t="shared" ref="G48:H48" si="7">F48+G46</f>
        <v>1328585.2339999999</v>
      </c>
      <c r="H48" s="365">
        <f t="shared" si="7"/>
        <v>1723632.96</v>
      </c>
      <c r="J48" s="664"/>
      <c r="K48" s="665"/>
    </row>
    <row r="49" spans="1:11" ht="13.5" customHeight="1" thickBot="1">
      <c r="A49" s="211"/>
      <c r="B49" s="418"/>
      <c r="C49" s="419" t="s">
        <v>17</v>
      </c>
      <c r="D49" s="366" t="s">
        <v>5</v>
      </c>
      <c r="E49" s="366">
        <f>E47</f>
        <v>0.28168794155572419</v>
      </c>
      <c r="F49" s="366">
        <f>E49+F47</f>
        <v>0.53472801135109405</v>
      </c>
      <c r="G49" s="366">
        <f t="shared" ref="G49" si="8">F49+G47</f>
        <v>0.77080519161109551</v>
      </c>
      <c r="H49" s="366">
        <f>G49+H47</f>
        <v>0.99999999999999978</v>
      </c>
      <c r="J49" s="664"/>
      <c r="K49" s="665"/>
    </row>
    <row r="50" spans="1:11">
      <c r="A50" s="420"/>
    </row>
    <row r="51" spans="1:11">
      <c r="A51" s="420"/>
      <c r="E51" s="421"/>
    </row>
    <row r="52" spans="1:11">
      <c r="A52" s="420"/>
    </row>
    <row r="53" spans="1:11">
      <c r="A53" s="420"/>
    </row>
    <row r="54" spans="1:11">
      <c r="A54" s="420"/>
    </row>
    <row r="55" spans="1:11">
      <c r="A55" s="420"/>
    </row>
    <row r="56" spans="1:11">
      <c r="A56" s="420"/>
    </row>
    <row r="57" spans="1:11" ht="13.5" thickBot="1">
      <c r="A57" s="422"/>
      <c r="B57" s="423"/>
      <c r="C57" s="423"/>
      <c r="D57" s="424"/>
      <c r="E57" s="425"/>
      <c r="F57" s="423"/>
      <c r="G57" s="423"/>
      <c r="H57" s="423"/>
    </row>
  </sheetData>
  <mergeCells count="46">
    <mergeCell ref="F6:F7"/>
    <mergeCell ref="A1:H2"/>
    <mergeCell ref="G3:H3"/>
    <mergeCell ref="G4:H4"/>
    <mergeCell ref="G6:G7"/>
    <mergeCell ref="H6:H7"/>
    <mergeCell ref="A5:H5"/>
    <mergeCell ref="A6:A7"/>
    <mergeCell ref="B6:B7"/>
    <mergeCell ref="E6:E7"/>
    <mergeCell ref="B14:B15"/>
    <mergeCell ref="A8:A9"/>
    <mergeCell ref="B8:B9"/>
    <mergeCell ref="B10:B11"/>
    <mergeCell ref="A14:A15"/>
    <mergeCell ref="B12:B13"/>
    <mergeCell ref="A10:A11"/>
    <mergeCell ref="A12:A13"/>
    <mergeCell ref="A16:A17"/>
    <mergeCell ref="B16:B17"/>
    <mergeCell ref="A18:A19"/>
    <mergeCell ref="B18:B19"/>
    <mergeCell ref="A20:A21"/>
    <mergeCell ref="B20:B21"/>
    <mergeCell ref="A22:A23"/>
    <mergeCell ref="B22:B23"/>
    <mergeCell ref="A24:A25"/>
    <mergeCell ref="B24:B25"/>
    <mergeCell ref="A26:A27"/>
    <mergeCell ref="B26:B27"/>
    <mergeCell ref="A28:A29"/>
    <mergeCell ref="B28:B29"/>
    <mergeCell ref="A30:A31"/>
    <mergeCell ref="B30:B31"/>
    <mergeCell ref="A32:A33"/>
    <mergeCell ref="B32:B33"/>
    <mergeCell ref="A40:A41"/>
    <mergeCell ref="B40:B41"/>
    <mergeCell ref="A42:A43"/>
    <mergeCell ref="B42:B43"/>
    <mergeCell ref="A34:A35"/>
    <mergeCell ref="B34:B35"/>
    <mergeCell ref="A36:A37"/>
    <mergeCell ref="B36:B37"/>
    <mergeCell ref="A38:A39"/>
    <mergeCell ref="B38:B39"/>
  </mergeCells>
  <phoneticPr fontId="125" type="noConversion"/>
  <printOptions horizontalCentered="1" verticalCentered="1"/>
  <pageMargins left="0.51181102362204722" right="0.51181102362204722" top="0.78740157480314965" bottom="0.78740157480314965" header="0.31496062992125984" footer="0.31496062992125984"/>
  <pageSetup paperSize="8" scale="57" fitToWidth="0" orientation="landscape" r:id="rId1"/>
  <headerFooter>
    <oddFooter>&amp;C&amp;P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97"/>
  <sheetViews>
    <sheetView topLeftCell="A2062" workbookViewId="0">
      <selection activeCell="H2" sqref="H2"/>
    </sheetView>
  </sheetViews>
  <sheetFormatPr defaultRowHeight="15" customHeight="1"/>
  <cols>
    <col min="1" max="1" width="11.85546875" style="58" customWidth="1"/>
    <col min="2" max="2" width="59.7109375" style="20" customWidth="1"/>
    <col min="3" max="3" width="9.42578125" style="58" bestFit="1" customWidth="1"/>
    <col min="4" max="4" width="11.7109375" style="58" bestFit="1" customWidth="1"/>
    <col min="5" max="5" width="8.140625" bestFit="1" customWidth="1"/>
  </cols>
  <sheetData>
    <row r="1" spans="1:8" ht="15" customHeight="1">
      <c r="A1" s="535"/>
      <c r="B1" s="536" t="s">
        <v>80</v>
      </c>
      <c r="C1" s="537">
        <v>45017</v>
      </c>
      <c r="D1" s="538" t="s">
        <v>1932</v>
      </c>
      <c r="E1" s="539">
        <v>0.86739999999999995</v>
      </c>
      <c r="F1" s="540"/>
      <c r="G1" s="540" t="s">
        <v>117</v>
      </c>
      <c r="H1" s="541">
        <v>0.33250000000000002</v>
      </c>
    </row>
    <row r="2" spans="1:8" ht="15.75" thickBot="1">
      <c r="A2" s="57"/>
      <c r="B2" s="56"/>
      <c r="C2" s="57"/>
      <c r="D2" s="57"/>
      <c r="E2" s="70"/>
    </row>
    <row r="3" spans="1:8" ht="60.75" customHeight="1" thickBot="1">
      <c r="A3" s="221" t="s">
        <v>185</v>
      </c>
      <c r="B3" s="222" t="s">
        <v>186</v>
      </c>
      <c r="C3" s="222" t="s">
        <v>1934</v>
      </c>
      <c r="D3" s="542" t="s">
        <v>17237</v>
      </c>
      <c r="E3" s="544"/>
      <c r="F3" s="545"/>
      <c r="G3" s="546"/>
      <c r="H3" s="543" t="s">
        <v>1941</v>
      </c>
    </row>
    <row r="4" spans="1:8" ht="54">
      <c r="A4" s="532" t="s">
        <v>4006</v>
      </c>
      <c r="B4" s="534" t="s">
        <v>4007</v>
      </c>
      <c r="C4" s="532" t="s">
        <v>75</v>
      </c>
      <c r="D4" s="533" t="s">
        <v>13641</v>
      </c>
      <c r="F4" t="str">
        <f t="shared" ref="F4" si="0">TRIM(A4)</f>
        <v>97141</v>
      </c>
      <c r="H4" s="14">
        <f>ROUND(D4*(1+$H$1),2)</f>
        <v>12.43</v>
      </c>
    </row>
    <row r="5" spans="1:8" ht="54">
      <c r="A5" s="532" t="s">
        <v>4009</v>
      </c>
      <c r="B5" s="534" t="s">
        <v>4010</v>
      </c>
      <c r="C5" s="532" t="s">
        <v>75</v>
      </c>
      <c r="D5" s="533" t="s">
        <v>13435</v>
      </c>
      <c r="F5" t="str">
        <f t="shared" ref="F5:F68" si="1">TRIM(A5)</f>
        <v>97142</v>
      </c>
      <c r="H5" s="14">
        <f t="shared" ref="H5:H68" si="2">ROUND(D5*(1+$H$1),2)</f>
        <v>13.83</v>
      </c>
    </row>
    <row r="6" spans="1:8" ht="54">
      <c r="A6" s="532" t="s">
        <v>4011</v>
      </c>
      <c r="B6" s="534" t="s">
        <v>4012</v>
      </c>
      <c r="C6" s="532" t="s">
        <v>75</v>
      </c>
      <c r="D6" s="533" t="s">
        <v>8858</v>
      </c>
      <c r="F6" t="str">
        <f t="shared" si="1"/>
        <v>97143</v>
      </c>
      <c r="H6" s="14">
        <f t="shared" si="2"/>
        <v>17.39</v>
      </c>
    </row>
    <row r="7" spans="1:8" ht="54">
      <c r="A7" s="532" t="s">
        <v>4013</v>
      </c>
      <c r="B7" s="534" t="s">
        <v>4014</v>
      </c>
      <c r="C7" s="532" t="s">
        <v>75</v>
      </c>
      <c r="D7" s="533" t="s">
        <v>13151</v>
      </c>
      <c r="E7" s="14"/>
      <c r="F7" t="str">
        <f t="shared" si="1"/>
        <v>97144</v>
      </c>
      <c r="H7" s="14">
        <f t="shared" si="2"/>
        <v>20.91</v>
      </c>
    </row>
    <row r="8" spans="1:8" ht="54">
      <c r="A8" s="532" t="s">
        <v>4015</v>
      </c>
      <c r="B8" s="534" t="s">
        <v>4016</v>
      </c>
      <c r="C8" s="532" t="s">
        <v>75</v>
      </c>
      <c r="D8" s="533" t="s">
        <v>22362</v>
      </c>
      <c r="E8" s="14"/>
      <c r="F8" t="str">
        <f t="shared" si="1"/>
        <v>97145</v>
      </c>
      <c r="H8" s="14">
        <f t="shared" si="2"/>
        <v>24.46</v>
      </c>
    </row>
    <row r="9" spans="1:8" ht="54">
      <c r="A9" s="532" t="s">
        <v>4017</v>
      </c>
      <c r="B9" s="534" t="s">
        <v>4018</v>
      </c>
      <c r="C9" s="532" t="s">
        <v>75</v>
      </c>
      <c r="D9" s="533" t="s">
        <v>11817</v>
      </c>
      <c r="E9" s="14"/>
      <c r="F9" t="str">
        <f t="shared" si="1"/>
        <v>97146</v>
      </c>
      <c r="H9" s="14">
        <f t="shared" si="2"/>
        <v>28.06</v>
      </c>
    </row>
    <row r="10" spans="1:8" ht="54">
      <c r="A10" s="532" t="s">
        <v>4020</v>
      </c>
      <c r="B10" s="534" t="s">
        <v>4021</v>
      </c>
      <c r="C10" s="532" t="s">
        <v>75</v>
      </c>
      <c r="D10" s="533" t="s">
        <v>26572</v>
      </c>
      <c r="E10" s="14"/>
      <c r="F10" t="str">
        <f t="shared" si="1"/>
        <v>97147</v>
      </c>
      <c r="H10" s="14">
        <f t="shared" si="2"/>
        <v>31.63</v>
      </c>
    </row>
    <row r="11" spans="1:8" ht="54">
      <c r="A11" s="532" t="s">
        <v>4022</v>
      </c>
      <c r="B11" s="534" t="s">
        <v>4023</v>
      </c>
      <c r="C11" s="532" t="s">
        <v>75</v>
      </c>
      <c r="D11" s="533" t="s">
        <v>12153</v>
      </c>
      <c r="F11" t="str">
        <f t="shared" si="1"/>
        <v>97148</v>
      </c>
      <c r="H11" s="14">
        <f t="shared" si="2"/>
        <v>35.18</v>
      </c>
    </row>
    <row r="12" spans="1:8" ht="54">
      <c r="A12" s="532" t="s">
        <v>4024</v>
      </c>
      <c r="B12" s="534" t="s">
        <v>4025</v>
      </c>
      <c r="C12" s="532" t="s">
        <v>75</v>
      </c>
      <c r="D12" s="533" t="s">
        <v>24351</v>
      </c>
      <c r="F12" t="str">
        <f t="shared" si="1"/>
        <v>97149</v>
      </c>
      <c r="H12" s="14">
        <f t="shared" si="2"/>
        <v>38.79</v>
      </c>
    </row>
    <row r="13" spans="1:8" ht="54">
      <c r="A13" s="532" t="s">
        <v>4026</v>
      </c>
      <c r="B13" s="534" t="s">
        <v>4027</v>
      </c>
      <c r="C13" s="532" t="s">
        <v>75</v>
      </c>
      <c r="D13" s="533" t="s">
        <v>18716</v>
      </c>
      <c r="F13" t="str">
        <f t="shared" si="1"/>
        <v>97150</v>
      </c>
      <c r="H13" s="14">
        <f t="shared" si="2"/>
        <v>47.32</v>
      </c>
    </row>
    <row r="14" spans="1:8" ht="54">
      <c r="A14" s="532" t="s">
        <v>4028</v>
      </c>
      <c r="B14" s="534" t="s">
        <v>4029</v>
      </c>
      <c r="C14" s="532" t="s">
        <v>75</v>
      </c>
      <c r="D14" s="533" t="s">
        <v>17875</v>
      </c>
      <c r="F14" t="str">
        <f t="shared" si="1"/>
        <v>97151</v>
      </c>
      <c r="H14" s="14">
        <f t="shared" si="2"/>
        <v>55.21</v>
      </c>
    </row>
    <row r="15" spans="1:8" ht="54">
      <c r="A15" s="532" t="s">
        <v>4030</v>
      </c>
      <c r="B15" s="534" t="s">
        <v>4031</v>
      </c>
      <c r="C15" s="532" t="s">
        <v>75</v>
      </c>
      <c r="D15" s="533" t="s">
        <v>26573</v>
      </c>
      <c r="F15" t="str">
        <f t="shared" si="1"/>
        <v>97152</v>
      </c>
      <c r="H15" s="14">
        <f t="shared" si="2"/>
        <v>62.75</v>
      </c>
    </row>
    <row r="16" spans="1:8" ht="54">
      <c r="A16" s="532" t="s">
        <v>4032</v>
      </c>
      <c r="B16" s="534" t="s">
        <v>4033</v>
      </c>
      <c r="C16" s="532" t="s">
        <v>75</v>
      </c>
      <c r="D16" s="533" t="s">
        <v>26574</v>
      </c>
      <c r="F16" t="str">
        <f t="shared" si="1"/>
        <v>97153</v>
      </c>
      <c r="H16" s="14">
        <f t="shared" si="2"/>
        <v>70.52</v>
      </c>
    </row>
    <row r="17" spans="1:8" ht="54">
      <c r="A17" s="532" t="s">
        <v>4034</v>
      </c>
      <c r="B17" s="534" t="s">
        <v>4035</v>
      </c>
      <c r="C17" s="532" t="s">
        <v>75</v>
      </c>
      <c r="D17" s="533" t="s">
        <v>26575</v>
      </c>
      <c r="F17" t="str">
        <f t="shared" si="1"/>
        <v>97154</v>
      </c>
      <c r="H17" s="14">
        <f t="shared" si="2"/>
        <v>78.31</v>
      </c>
    </row>
    <row r="18" spans="1:8" ht="54">
      <c r="A18" s="532" t="s">
        <v>4036</v>
      </c>
      <c r="B18" s="534" t="s">
        <v>4037</v>
      </c>
      <c r="C18" s="532" t="s">
        <v>75</v>
      </c>
      <c r="D18" s="533" t="s">
        <v>26576</v>
      </c>
      <c r="F18" t="str">
        <f t="shared" si="1"/>
        <v>97155</v>
      </c>
      <c r="H18" s="14">
        <f t="shared" si="2"/>
        <v>86.15</v>
      </c>
    </row>
    <row r="19" spans="1:8" ht="54">
      <c r="A19" s="532" t="s">
        <v>4038</v>
      </c>
      <c r="B19" s="534" t="s">
        <v>4039</v>
      </c>
      <c r="C19" s="532" t="s">
        <v>75</v>
      </c>
      <c r="D19" s="533" t="s">
        <v>26577</v>
      </c>
      <c r="F19" t="str">
        <f t="shared" si="1"/>
        <v>97156</v>
      </c>
      <c r="H19" s="14">
        <f t="shared" si="2"/>
        <v>102.35</v>
      </c>
    </row>
    <row r="20" spans="1:8" ht="54">
      <c r="A20" s="532" t="s">
        <v>4040</v>
      </c>
      <c r="B20" s="534" t="s">
        <v>4041</v>
      </c>
      <c r="C20" s="532" t="s">
        <v>75</v>
      </c>
      <c r="D20" s="533" t="s">
        <v>22076</v>
      </c>
      <c r="F20" t="str">
        <f t="shared" si="1"/>
        <v>97157</v>
      </c>
      <c r="H20" s="14">
        <f t="shared" si="2"/>
        <v>7.5</v>
      </c>
    </row>
    <row r="21" spans="1:8" ht="54">
      <c r="A21" s="532" t="s">
        <v>4043</v>
      </c>
      <c r="B21" s="534" t="s">
        <v>4044</v>
      </c>
      <c r="C21" s="532" t="s">
        <v>75</v>
      </c>
      <c r="D21" s="533" t="s">
        <v>19095</v>
      </c>
      <c r="F21" t="str">
        <f t="shared" si="1"/>
        <v>97158</v>
      </c>
      <c r="H21" s="14">
        <f t="shared" si="2"/>
        <v>8.3800000000000008</v>
      </c>
    </row>
    <row r="22" spans="1:8" ht="54">
      <c r="A22" s="532" t="s">
        <v>4046</v>
      </c>
      <c r="B22" s="534" t="s">
        <v>4047</v>
      </c>
      <c r="C22" s="532" t="s">
        <v>75</v>
      </c>
      <c r="D22" s="533" t="s">
        <v>19092</v>
      </c>
      <c r="F22" t="str">
        <f t="shared" si="1"/>
        <v>97159</v>
      </c>
      <c r="H22" s="14">
        <f t="shared" si="2"/>
        <v>10.54</v>
      </c>
    </row>
    <row r="23" spans="1:8" ht="54">
      <c r="A23" s="532" t="s">
        <v>4048</v>
      </c>
      <c r="B23" s="534" t="s">
        <v>4049</v>
      </c>
      <c r="C23" s="532" t="s">
        <v>75</v>
      </c>
      <c r="D23" s="533" t="s">
        <v>26578</v>
      </c>
      <c r="F23" t="str">
        <f t="shared" si="1"/>
        <v>97160</v>
      </c>
      <c r="H23" s="14">
        <f t="shared" si="2"/>
        <v>12.66</v>
      </c>
    </row>
    <row r="24" spans="1:8" ht="54">
      <c r="A24" s="532" t="s">
        <v>4050</v>
      </c>
      <c r="B24" s="534" t="s">
        <v>4051</v>
      </c>
      <c r="C24" s="532" t="s">
        <v>75</v>
      </c>
      <c r="D24" s="533" t="s">
        <v>7279</v>
      </c>
      <c r="F24" t="str">
        <f t="shared" si="1"/>
        <v>97161</v>
      </c>
      <c r="H24" s="14">
        <f t="shared" si="2"/>
        <v>14.86</v>
      </c>
    </row>
    <row r="25" spans="1:8" ht="54">
      <c r="A25" s="532" t="s">
        <v>4052</v>
      </c>
      <c r="B25" s="534" t="s">
        <v>4053</v>
      </c>
      <c r="C25" s="532" t="s">
        <v>75</v>
      </c>
      <c r="D25" s="533" t="s">
        <v>26579</v>
      </c>
      <c r="F25" t="str">
        <f t="shared" si="1"/>
        <v>97162</v>
      </c>
      <c r="H25" s="14">
        <f t="shared" si="2"/>
        <v>17.059999999999999</v>
      </c>
    </row>
    <row r="26" spans="1:8" ht="54">
      <c r="A26" s="532" t="s">
        <v>4055</v>
      </c>
      <c r="B26" s="534" t="s">
        <v>4056</v>
      </c>
      <c r="C26" s="532" t="s">
        <v>75</v>
      </c>
      <c r="D26" s="533" t="s">
        <v>9114</v>
      </c>
      <c r="F26" t="str">
        <f t="shared" si="1"/>
        <v>97163</v>
      </c>
      <c r="H26" s="14">
        <f t="shared" si="2"/>
        <v>19.239999999999998</v>
      </c>
    </row>
    <row r="27" spans="1:8" ht="54">
      <c r="A27" s="532" t="s">
        <v>4057</v>
      </c>
      <c r="B27" s="534" t="s">
        <v>4058</v>
      </c>
      <c r="C27" s="532" t="s">
        <v>75</v>
      </c>
      <c r="D27" s="533" t="s">
        <v>12759</v>
      </c>
      <c r="F27" t="str">
        <f t="shared" si="1"/>
        <v>97164</v>
      </c>
      <c r="H27" s="14">
        <f t="shared" si="2"/>
        <v>21.41</v>
      </c>
    </row>
    <row r="28" spans="1:8" ht="54">
      <c r="A28" s="532" t="s">
        <v>4059</v>
      </c>
      <c r="B28" s="534" t="s">
        <v>4060</v>
      </c>
      <c r="C28" s="532" t="s">
        <v>75</v>
      </c>
      <c r="D28" s="533" t="s">
        <v>8975</v>
      </c>
      <c r="F28" t="str">
        <f t="shared" si="1"/>
        <v>97165</v>
      </c>
      <c r="H28" s="14">
        <f t="shared" si="2"/>
        <v>23.65</v>
      </c>
    </row>
    <row r="29" spans="1:8" ht="54">
      <c r="A29" s="532" t="s">
        <v>4062</v>
      </c>
      <c r="B29" s="534" t="s">
        <v>4063</v>
      </c>
      <c r="C29" s="532" t="s">
        <v>75</v>
      </c>
      <c r="D29" s="533" t="s">
        <v>12400</v>
      </c>
      <c r="F29" t="str">
        <f t="shared" si="1"/>
        <v>97166</v>
      </c>
      <c r="H29" s="14">
        <f t="shared" si="2"/>
        <v>28.89</v>
      </c>
    </row>
    <row r="30" spans="1:8" ht="54">
      <c r="A30" s="532" t="s">
        <v>4064</v>
      </c>
      <c r="B30" s="534" t="s">
        <v>4065</v>
      </c>
      <c r="C30" s="532" t="s">
        <v>75</v>
      </c>
      <c r="D30" s="533" t="s">
        <v>18737</v>
      </c>
      <c r="F30" t="str">
        <f t="shared" si="1"/>
        <v>97167</v>
      </c>
      <c r="H30" s="14">
        <f t="shared" si="2"/>
        <v>33.729999999999997</v>
      </c>
    </row>
    <row r="31" spans="1:8" ht="54">
      <c r="A31" s="532" t="s">
        <v>4066</v>
      </c>
      <c r="B31" s="534" t="s">
        <v>4067</v>
      </c>
      <c r="C31" s="532" t="s">
        <v>75</v>
      </c>
      <c r="D31" s="533" t="s">
        <v>11586</v>
      </c>
      <c r="F31" t="str">
        <f t="shared" si="1"/>
        <v>97168</v>
      </c>
      <c r="H31" s="14">
        <f t="shared" si="2"/>
        <v>38.26</v>
      </c>
    </row>
    <row r="32" spans="1:8" ht="54">
      <c r="A32" s="532" t="s">
        <v>4068</v>
      </c>
      <c r="B32" s="534" t="s">
        <v>4069</v>
      </c>
      <c r="C32" s="532" t="s">
        <v>75</v>
      </c>
      <c r="D32" s="533" t="s">
        <v>12659</v>
      </c>
      <c r="F32" t="str">
        <f t="shared" si="1"/>
        <v>97169</v>
      </c>
      <c r="H32" s="14">
        <f t="shared" si="2"/>
        <v>42.99</v>
      </c>
    </row>
    <row r="33" spans="1:8" ht="54">
      <c r="A33" s="532" t="s">
        <v>4070</v>
      </c>
      <c r="B33" s="534" t="s">
        <v>4071</v>
      </c>
      <c r="C33" s="532" t="s">
        <v>75</v>
      </c>
      <c r="D33" s="533" t="s">
        <v>26580</v>
      </c>
      <c r="F33" t="str">
        <f t="shared" si="1"/>
        <v>97170</v>
      </c>
      <c r="H33" s="14">
        <f t="shared" si="2"/>
        <v>47.74</v>
      </c>
    </row>
    <row r="34" spans="1:8" ht="54">
      <c r="A34" s="532" t="s">
        <v>4072</v>
      </c>
      <c r="B34" s="534" t="s">
        <v>4073</v>
      </c>
      <c r="C34" s="532" t="s">
        <v>75</v>
      </c>
      <c r="D34" s="533" t="s">
        <v>18750</v>
      </c>
      <c r="F34" t="str">
        <f t="shared" si="1"/>
        <v>97171</v>
      </c>
      <c r="H34" s="14">
        <f t="shared" si="2"/>
        <v>52.57</v>
      </c>
    </row>
    <row r="35" spans="1:8" ht="54">
      <c r="A35" s="532" t="s">
        <v>4074</v>
      </c>
      <c r="B35" s="534" t="s">
        <v>4075</v>
      </c>
      <c r="C35" s="532" t="s">
        <v>75</v>
      </c>
      <c r="D35" s="533" t="s">
        <v>26581</v>
      </c>
      <c r="F35" t="str">
        <f t="shared" si="1"/>
        <v>97172</v>
      </c>
      <c r="H35" s="14">
        <f t="shared" si="2"/>
        <v>62.69</v>
      </c>
    </row>
    <row r="36" spans="1:8" ht="54">
      <c r="A36" s="532" t="s">
        <v>4076</v>
      </c>
      <c r="B36" s="534" t="s">
        <v>4077</v>
      </c>
      <c r="C36" s="532" t="s">
        <v>75</v>
      </c>
      <c r="D36" s="533" t="s">
        <v>26582</v>
      </c>
      <c r="F36" t="str">
        <f t="shared" si="1"/>
        <v>97173</v>
      </c>
      <c r="H36" s="14">
        <f t="shared" si="2"/>
        <v>50.89</v>
      </c>
    </row>
    <row r="37" spans="1:8" ht="54">
      <c r="A37" s="532" t="s">
        <v>4078</v>
      </c>
      <c r="B37" s="534" t="s">
        <v>4079</v>
      </c>
      <c r="C37" s="532" t="s">
        <v>75</v>
      </c>
      <c r="D37" s="533" t="s">
        <v>26583</v>
      </c>
      <c r="F37" t="str">
        <f t="shared" si="1"/>
        <v>97174</v>
      </c>
      <c r="H37" s="14">
        <f t="shared" si="2"/>
        <v>58.86</v>
      </c>
    </row>
    <row r="38" spans="1:8" ht="54">
      <c r="A38" s="532" t="s">
        <v>4080</v>
      </c>
      <c r="B38" s="534" t="s">
        <v>4081</v>
      </c>
      <c r="C38" s="532" t="s">
        <v>75</v>
      </c>
      <c r="D38" s="533" t="s">
        <v>26584</v>
      </c>
      <c r="F38" t="str">
        <f t="shared" si="1"/>
        <v>97175</v>
      </c>
      <c r="H38" s="14">
        <f t="shared" si="2"/>
        <v>66.819999999999993</v>
      </c>
    </row>
    <row r="39" spans="1:8" ht="54">
      <c r="A39" s="532" t="s">
        <v>4082</v>
      </c>
      <c r="B39" s="534" t="s">
        <v>4083</v>
      </c>
      <c r="C39" s="532" t="s">
        <v>75</v>
      </c>
      <c r="D39" s="533" t="s">
        <v>26585</v>
      </c>
      <c r="F39" t="str">
        <f t="shared" si="1"/>
        <v>97176</v>
      </c>
      <c r="H39" s="14">
        <f t="shared" si="2"/>
        <v>74.790000000000006</v>
      </c>
    </row>
    <row r="40" spans="1:8" ht="67.5">
      <c r="A40" s="532" t="s">
        <v>4084</v>
      </c>
      <c r="B40" s="534" t="s">
        <v>4085</v>
      </c>
      <c r="C40" s="532" t="s">
        <v>75</v>
      </c>
      <c r="D40" s="533" t="s">
        <v>26586</v>
      </c>
      <c r="F40" t="str">
        <f t="shared" si="1"/>
        <v>97177</v>
      </c>
      <c r="H40" s="14">
        <f t="shared" si="2"/>
        <v>90.7</v>
      </c>
    </row>
    <row r="41" spans="1:8" ht="67.5">
      <c r="A41" s="532" t="s">
        <v>4086</v>
      </c>
      <c r="B41" s="534" t="s">
        <v>4087</v>
      </c>
      <c r="C41" s="532" t="s">
        <v>75</v>
      </c>
      <c r="D41" s="533" t="s">
        <v>26587</v>
      </c>
      <c r="F41" t="str">
        <f t="shared" si="1"/>
        <v>97178</v>
      </c>
      <c r="H41" s="14">
        <f t="shared" si="2"/>
        <v>106.67</v>
      </c>
    </row>
    <row r="42" spans="1:8" ht="67.5">
      <c r="A42" s="532" t="s">
        <v>4088</v>
      </c>
      <c r="B42" s="534" t="s">
        <v>4089</v>
      </c>
      <c r="C42" s="532" t="s">
        <v>75</v>
      </c>
      <c r="D42" s="533" t="s">
        <v>26588</v>
      </c>
      <c r="F42" t="str">
        <f t="shared" si="1"/>
        <v>97179</v>
      </c>
      <c r="H42" s="14">
        <f t="shared" si="2"/>
        <v>122.59</v>
      </c>
    </row>
    <row r="43" spans="1:8" ht="67.5">
      <c r="A43" s="532" t="s">
        <v>4090</v>
      </c>
      <c r="B43" s="534" t="s">
        <v>4091</v>
      </c>
      <c r="C43" s="532" t="s">
        <v>75</v>
      </c>
      <c r="D43" s="533" t="s">
        <v>26589</v>
      </c>
      <c r="F43" t="str">
        <f t="shared" si="1"/>
        <v>97180</v>
      </c>
      <c r="H43" s="14">
        <f t="shared" si="2"/>
        <v>138.53</v>
      </c>
    </row>
    <row r="44" spans="1:8" ht="67.5">
      <c r="A44" s="532" t="s">
        <v>4092</v>
      </c>
      <c r="B44" s="534" t="s">
        <v>4093</v>
      </c>
      <c r="C44" s="532" t="s">
        <v>75</v>
      </c>
      <c r="D44" s="533" t="s">
        <v>26590</v>
      </c>
      <c r="F44" t="str">
        <f t="shared" si="1"/>
        <v>97181</v>
      </c>
      <c r="H44" s="14">
        <f t="shared" si="2"/>
        <v>160.25</v>
      </c>
    </row>
    <row r="45" spans="1:8" ht="67.5">
      <c r="A45" s="532" t="s">
        <v>4094</v>
      </c>
      <c r="B45" s="534" t="s">
        <v>4095</v>
      </c>
      <c r="C45" s="532" t="s">
        <v>75</v>
      </c>
      <c r="D45" s="533" t="s">
        <v>26591</v>
      </c>
      <c r="F45" t="str">
        <f t="shared" si="1"/>
        <v>97182</v>
      </c>
      <c r="H45" s="14">
        <f t="shared" si="2"/>
        <v>176.78</v>
      </c>
    </row>
    <row r="46" spans="1:8" ht="54">
      <c r="A46" s="532" t="s">
        <v>4096</v>
      </c>
      <c r="B46" s="534" t="s">
        <v>4097</v>
      </c>
      <c r="C46" s="532" t="s">
        <v>75</v>
      </c>
      <c r="D46" s="533" t="s">
        <v>26592</v>
      </c>
      <c r="F46" t="str">
        <f t="shared" si="1"/>
        <v>97183</v>
      </c>
      <c r="H46" s="14">
        <f t="shared" si="2"/>
        <v>41.11</v>
      </c>
    </row>
    <row r="47" spans="1:8" ht="54">
      <c r="A47" s="532" t="s">
        <v>4098</v>
      </c>
      <c r="B47" s="534" t="s">
        <v>4099</v>
      </c>
      <c r="C47" s="532" t="s">
        <v>75</v>
      </c>
      <c r="D47" s="533" t="s">
        <v>26593</v>
      </c>
      <c r="F47" t="str">
        <f t="shared" si="1"/>
        <v>97184</v>
      </c>
      <c r="H47" s="14">
        <f t="shared" si="2"/>
        <v>47.64</v>
      </c>
    </row>
    <row r="48" spans="1:8" ht="54">
      <c r="A48" s="532" t="s">
        <v>4100</v>
      </c>
      <c r="B48" s="534" t="s">
        <v>4101</v>
      </c>
      <c r="C48" s="532" t="s">
        <v>75</v>
      </c>
      <c r="D48" s="533" t="s">
        <v>12751</v>
      </c>
      <c r="F48" t="str">
        <f t="shared" si="1"/>
        <v>97185</v>
      </c>
      <c r="H48" s="14">
        <f t="shared" si="2"/>
        <v>54.17</v>
      </c>
    </row>
    <row r="49" spans="1:8" ht="54">
      <c r="A49" s="532" t="s">
        <v>4102</v>
      </c>
      <c r="B49" s="534" t="s">
        <v>4103</v>
      </c>
      <c r="C49" s="532" t="s">
        <v>75</v>
      </c>
      <c r="D49" s="533" t="s">
        <v>20100</v>
      </c>
      <c r="F49" t="str">
        <f t="shared" si="1"/>
        <v>97186</v>
      </c>
      <c r="H49" s="14">
        <f t="shared" si="2"/>
        <v>60.72</v>
      </c>
    </row>
    <row r="50" spans="1:8" ht="67.5">
      <c r="A50" s="532" t="s">
        <v>4104</v>
      </c>
      <c r="B50" s="534" t="s">
        <v>11255</v>
      </c>
      <c r="C50" s="532" t="s">
        <v>75</v>
      </c>
      <c r="D50" s="533" t="s">
        <v>26594</v>
      </c>
      <c r="F50" t="str">
        <f t="shared" si="1"/>
        <v>97187</v>
      </c>
      <c r="H50" s="14">
        <f t="shared" si="2"/>
        <v>73.81</v>
      </c>
    </row>
    <row r="51" spans="1:8" ht="67.5">
      <c r="A51" s="532" t="s">
        <v>4105</v>
      </c>
      <c r="B51" s="534" t="s">
        <v>4106</v>
      </c>
      <c r="C51" s="532" t="s">
        <v>75</v>
      </c>
      <c r="D51" s="533" t="s">
        <v>26595</v>
      </c>
      <c r="F51" t="str">
        <f t="shared" si="1"/>
        <v>97188</v>
      </c>
      <c r="H51" s="14">
        <f t="shared" si="2"/>
        <v>86.91</v>
      </c>
    </row>
    <row r="52" spans="1:8" ht="67.5">
      <c r="A52" s="532" t="s">
        <v>4107</v>
      </c>
      <c r="B52" s="534" t="s">
        <v>4108</v>
      </c>
      <c r="C52" s="532" t="s">
        <v>75</v>
      </c>
      <c r="D52" s="533" t="s">
        <v>18879</v>
      </c>
      <c r="F52" t="str">
        <f t="shared" si="1"/>
        <v>97189</v>
      </c>
      <c r="H52" s="14">
        <f t="shared" si="2"/>
        <v>99.98</v>
      </c>
    </row>
    <row r="53" spans="1:8" ht="67.5">
      <c r="A53" s="532" t="s">
        <v>4109</v>
      </c>
      <c r="B53" s="534" t="s">
        <v>4110</v>
      </c>
      <c r="C53" s="532" t="s">
        <v>75</v>
      </c>
      <c r="D53" s="533" t="s">
        <v>26596</v>
      </c>
      <c r="F53" t="str">
        <f t="shared" si="1"/>
        <v>97190</v>
      </c>
      <c r="H53" s="14">
        <f t="shared" si="2"/>
        <v>113.05</v>
      </c>
    </row>
    <row r="54" spans="1:8" ht="67.5">
      <c r="A54" s="532" t="s">
        <v>4111</v>
      </c>
      <c r="B54" s="534" t="s">
        <v>4112</v>
      </c>
      <c r="C54" s="532" t="s">
        <v>75</v>
      </c>
      <c r="D54" s="533" t="s">
        <v>26597</v>
      </c>
      <c r="F54" t="str">
        <f t="shared" si="1"/>
        <v>97191</v>
      </c>
      <c r="H54" s="14">
        <f t="shared" si="2"/>
        <v>130.43</v>
      </c>
    </row>
    <row r="55" spans="1:8" ht="67.5">
      <c r="A55" s="532" t="s">
        <v>4113</v>
      </c>
      <c r="B55" s="534" t="s">
        <v>4114</v>
      </c>
      <c r="C55" s="532" t="s">
        <v>75</v>
      </c>
      <c r="D55" s="533" t="s">
        <v>26598</v>
      </c>
      <c r="F55" t="str">
        <f t="shared" si="1"/>
        <v>97192</v>
      </c>
      <c r="H55" s="14">
        <f t="shared" si="2"/>
        <v>143.94999999999999</v>
      </c>
    </row>
    <row r="56" spans="1:8" ht="40.5">
      <c r="A56" s="532" t="s">
        <v>4115</v>
      </c>
      <c r="B56" s="534" t="s">
        <v>13770</v>
      </c>
      <c r="C56" s="532" t="s">
        <v>75</v>
      </c>
      <c r="D56" s="533" t="s">
        <v>26599</v>
      </c>
      <c r="F56" t="str">
        <f t="shared" si="1"/>
        <v>90694</v>
      </c>
      <c r="H56" s="14">
        <f t="shared" si="2"/>
        <v>92.52</v>
      </c>
    </row>
    <row r="57" spans="1:8" ht="40.5">
      <c r="A57" s="532" t="s">
        <v>4116</v>
      </c>
      <c r="B57" s="534" t="s">
        <v>13771</v>
      </c>
      <c r="C57" s="532" t="s">
        <v>75</v>
      </c>
      <c r="D57" s="533" t="s">
        <v>26600</v>
      </c>
      <c r="F57" t="str">
        <f t="shared" si="1"/>
        <v>90695</v>
      </c>
      <c r="H57" s="14">
        <f t="shared" si="2"/>
        <v>177.26</v>
      </c>
    </row>
    <row r="58" spans="1:8" ht="40.5">
      <c r="A58" s="532" t="s">
        <v>4117</v>
      </c>
      <c r="B58" s="534" t="s">
        <v>13772</v>
      </c>
      <c r="C58" s="532" t="s">
        <v>75</v>
      </c>
      <c r="D58" s="533" t="s">
        <v>26601</v>
      </c>
      <c r="F58" t="str">
        <f t="shared" si="1"/>
        <v>90696</v>
      </c>
      <c r="H58" s="14">
        <f t="shared" si="2"/>
        <v>297.45</v>
      </c>
    </row>
    <row r="59" spans="1:8" ht="40.5">
      <c r="A59" s="532" t="s">
        <v>4118</v>
      </c>
      <c r="B59" s="534" t="s">
        <v>13773</v>
      </c>
      <c r="C59" s="532" t="s">
        <v>75</v>
      </c>
      <c r="D59" s="533" t="s">
        <v>26602</v>
      </c>
      <c r="F59" t="str">
        <f t="shared" si="1"/>
        <v>90697</v>
      </c>
      <c r="H59" s="14">
        <f t="shared" si="2"/>
        <v>462.64</v>
      </c>
    </row>
    <row r="60" spans="1:8" ht="40.5">
      <c r="A60" s="532" t="s">
        <v>4119</v>
      </c>
      <c r="B60" s="534" t="s">
        <v>13774</v>
      </c>
      <c r="C60" s="532" t="s">
        <v>75</v>
      </c>
      <c r="D60" s="533" t="s">
        <v>26603</v>
      </c>
      <c r="F60" t="str">
        <f t="shared" si="1"/>
        <v>90698</v>
      </c>
      <c r="H60" s="14">
        <f t="shared" si="2"/>
        <v>708.46</v>
      </c>
    </row>
    <row r="61" spans="1:8" ht="40.5">
      <c r="A61" s="532" t="s">
        <v>4120</v>
      </c>
      <c r="B61" s="534" t="s">
        <v>13775</v>
      </c>
      <c r="C61" s="532" t="s">
        <v>75</v>
      </c>
      <c r="D61" s="533" t="s">
        <v>26604</v>
      </c>
      <c r="F61" t="str">
        <f t="shared" si="1"/>
        <v>90699</v>
      </c>
      <c r="H61" s="14">
        <f t="shared" si="2"/>
        <v>998.28</v>
      </c>
    </row>
    <row r="62" spans="1:8" ht="40.5">
      <c r="A62" s="532" t="s">
        <v>4121</v>
      </c>
      <c r="B62" s="534" t="s">
        <v>13776</v>
      </c>
      <c r="C62" s="532" t="s">
        <v>75</v>
      </c>
      <c r="D62" s="533" t="s">
        <v>26605</v>
      </c>
      <c r="F62" t="str">
        <f t="shared" si="1"/>
        <v>90700</v>
      </c>
      <c r="H62" s="14">
        <f t="shared" si="2"/>
        <v>1164.18</v>
      </c>
    </row>
    <row r="63" spans="1:8" ht="40.5">
      <c r="A63" s="532" t="s">
        <v>4122</v>
      </c>
      <c r="B63" s="534" t="s">
        <v>13777</v>
      </c>
      <c r="C63" s="532" t="s">
        <v>75</v>
      </c>
      <c r="D63" s="533" t="s">
        <v>26606</v>
      </c>
      <c r="F63" t="str">
        <f t="shared" si="1"/>
        <v>90701</v>
      </c>
      <c r="H63" s="14">
        <f t="shared" si="2"/>
        <v>137.62</v>
      </c>
    </row>
    <row r="64" spans="1:8" ht="40.5">
      <c r="A64" s="532" t="s">
        <v>4123</v>
      </c>
      <c r="B64" s="534" t="s">
        <v>13778</v>
      </c>
      <c r="C64" s="532" t="s">
        <v>75</v>
      </c>
      <c r="D64" s="533" t="s">
        <v>26607</v>
      </c>
      <c r="F64" t="str">
        <f t="shared" si="1"/>
        <v>90702</v>
      </c>
      <c r="H64" s="14">
        <f t="shared" si="2"/>
        <v>229.34</v>
      </c>
    </row>
    <row r="65" spans="1:8" ht="40.5">
      <c r="A65" s="532" t="s">
        <v>4124</v>
      </c>
      <c r="B65" s="534" t="s">
        <v>13779</v>
      </c>
      <c r="C65" s="532" t="s">
        <v>75</v>
      </c>
      <c r="D65" s="533" t="s">
        <v>26608</v>
      </c>
      <c r="F65" t="str">
        <f t="shared" si="1"/>
        <v>90703</v>
      </c>
      <c r="H65" s="14">
        <f t="shared" si="2"/>
        <v>359.4</v>
      </c>
    </row>
    <row r="66" spans="1:8" ht="40.5">
      <c r="A66" s="532" t="s">
        <v>4125</v>
      </c>
      <c r="B66" s="534" t="s">
        <v>13780</v>
      </c>
      <c r="C66" s="532" t="s">
        <v>75</v>
      </c>
      <c r="D66" s="533" t="s">
        <v>26609</v>
      </c>
      <c r="F66" t="str">
        <f t="shared" si="1"/>
        <v>90704</v>
      </c>
      <c r="H66" s="14">
        <f t="shared" si="2"/>
        <v>533.04999999999995</v>
      </c>
    </row>
    <row r="67" spans="1:8" ht="40.5">
      <c r="A67" s="532" t="s">
        <v>4126</v>
      </c>
      <c r="B67" s="534" t="s">
        <v>13781</v>
      </c>
      <c r="C67" s="532" t="s">
        <v>75</v>
      </c>
      <c r="D67" s="533" t="s">
        <v>26610</v>
      </c>
      <c r="F67" t="str">
        <f t="shared" si="1"/>
        <v>90705</v>
      </c>
      <c r="H67" s="14">
        <f t="shared" si="2"/>
        <v>701.65</v>
      </c>
    </row>
    <row r="68" spans="1:8" ht="40.5">
      <c r="A68" s="532" t="s">
        <v>4127</v>
      </c>
      <c r="B68" s="534" t="s">
        <v>13782</v>
      </c>
      <c r="C68" s="532" t="s">
        <v>75</v>
      </c>
      <c r="D68" s="533" t="s">
        <v>26611</v>
      </c>
      <c r="F68" t="str">
        <f t="shared" si="1"/>
        <v>90706</v>
      </c>
      <c r="H68" s="14">
        <f t="shared" si="2"/>
        <v>928.33</v>
      </c>
    </row>
    <row r="69" spans="1:8" ht="54">
      <c r="A69" s="532" t="s">
        <v>4128</v>
      </c>
      <c r="B69" s="534" t="s">
        <v>13783</v>
      </c>
      <c r="C69" s="532" t="s">
        <v>75</v>
      </c>
      <c r="D69" s="533" t="s">
        <v>26612</v>
      </c>
      <c r="F69" t="str">
        <f t="shared" ref="F69:F132" si="3">TRIM(A69)</f>
        <v>90708</v>
      </c>
      <c r="H69" s="14">
        <f t="shared" ref="H69:H132" si="4">ROUND(D69*(1+$H$1),2)</f>
        <v>1122.48</v>
      </c>
    </row>
    <row r="70" spans="1:8" ht="40.5">
      <c r="A70" s="532" t="s">
        <v>4129</v>
      </c>
      <c r="B70" s="534" t="s">
        <v>13784</v>
      </c>
      <c r="C70" s="532" t="s">
        <v>114</v>
      </c>
      <c r="D70" s="533" t="s">
        <v>15483</v>
      </c>
      <c r="F70" t="str">
        <f t="shared" si="3"/>
        <v>90724</v>
      </c>
      <c r="H70" s="14">
        <f t="shared" si="4"/>
        <v>36.26</v>
      </c>
    </row>
    <row r="71" spans="1:8" ht="40.5">
      <c r="A71" s="532" t="s">
        <v>4130</v>
      </c>
      <c r="B71" s="534" t="s">
        <v>13785</v>
      </c>
      <c r="C71" s="532" t="s">
        <v>114</v>
      </c>
      <c r="D71" s="533" t="s">
        <v>26613</v>
      </c>
      <c r="F71" t="str">
        <f t="shared" si="3"/>
        <v>90725</v>
      </c>
      <c r="H71" s="14">
        <f t="shared" si="4"/>
        <v>44.57</v>
      </c>
    </row>
    <row r="72" spans="1:8" ht="40.5">
      <c r="A72" s="532" t="s">
        <v>4131</v>
      </c>
      <c r="B72" s="534" t="s">
        <v>13786</v>
      </c>
      <c r="C72" s="532" t="s">
        <v>114</v>
      </c>
      <c r="D72" s="533" t="s">
        <v>26614</v>
      </c>
      <c r="F72" t="str">
        <f t="shared" si="3"/>
        <v>90726</v>
      </c>
      <c r="H72" s="14">
        <f t="shared" si="4"/>
        <v>52.95</v>
      </c>
    </row>
    <row r="73" spans="1:8" ht="40.5">
      <c r="A73" s="532" t="s">
        <v>4132</v>
      </c>
      <c r="B73" s="534" t="s">
        <v>13787</v>
      </c>
      <c r="C73" s="532" t="s">
        <v>114</v>
      </c>
      <c r="D73" s="533" t="s">
        <v>13659</v>
      </c>
      <c r="F73" t="str">
        <f t="shared" si="3"/>
        <v>90727</v>
      </c>
      <c r="H73" s="14">
        <f t="shared" si="4"/>
        <v>61.26</v>
      </c>
    </row>
    <row r="74" spans="1:8" ht="40.5">
      <c r="A74" s="532" t="s">
        <v>4133</v>
      </c>
      <c r="B74" s="534" t="s">
        <v>13788</v>
      </c>
      <c r="C74" s="532" t="s">
        <v>114</v>
      </c>
      <c r="D74" s="533" t="s">
        <v>26615</v>
      </c>
      <c r="F74" t="str">
        <f t="shared" si="3"/>
        <v>90728</v>
      </c>
      <c r="H74" s="14">
        <f t="shared" si="4"/>
        <v>69.569999999999993</v>
      </c>
    </row>
    <row r="75" spans="1:8" ht="40.5">
      <c r="A75" s="532" t="s">
        <v>4134</v>
      </c>
      <c r="B75" s="534" t="s">
        <v>13789</v>
      </c>
      <c r="C75" s="532" t="s">
        <v>114</v>
      </c>
      <c r="D75" s="533" t="s">
        <v>26616</v>
      </c>
      <c r="F75" t="str">
        <f t="shared" si="3"/>
        <v>90729</v>
      </c>
      <c r="H75" s="14">
        <f t="shared" si="4"/>
        <v>77.88</v>
      </c>
    </row>
    <row r="76" spans="1:8" ht="40.5">
      <c r="A76" s="532" t="s">
        <v>4135</v>
      </c>
      <c r="B76" s="534" t="s">
        <v>13790</v>
      </c>
      <c r="C76" s="532" t="s">
        <v>114</v>
      </c>
      <c r="D76" s="533" t="s">
        <v>26617</v>
      </c>
      <c r="F76" t="str">
        <f t="shared" si="3"/>
        <v>90730</v>
      </c>
      <c r="H76" s="14">
        <f t="shared" si="4"/>
        <v>86.19</v>
      </c>
    </row>
    <row r="77" spans="1:8" ht="40.5">
      <c r="A77" s="532" t="s">
        <v>4136</v>
      </c>
      <c r="B77" s="534" t="s">
        <v>13791</v>
      </c>
      <c r="C77" s="532" t="s">
        <v>114</v>
      </c>
      <c r="D77" s="533" t="s">
        <v>26618</v>
      </c>
      <c r="F77" t="str">
        <f t="shared" si="3"/>
        <v>90731</v>
      </c>
      <c r="H77" s="14">
        <f t="shared" si="4"/>
        <v>94.5</v>
      </c>
    </row>
    <row r="78" spans="1:8" ht="40.5">
      <c r="A78" s="532" t="s">
        <v>4137</v>
      </c>
      <c r="B78" s="534" t="s">
        <v>13792</v>
      </c>
      <c r="C78" s="532" t="s">
        <v>114</v>
      </c>
      <c r="D78" s="533" t="s">
        <v>19285</v>
      </c>
      <c r="F78" t="str">
        <f t="shared" si="3"/>
        <v>90732</v>
      </c>
      <c r="H78" s="14">
        <f t="shared" si="4"/>
        <v>119.43</v>
      </c>
    </row>
    <row r="79" spans="1:8" ht="40.5">
      <c r="A79" s="532" t="s">
        <v>4138</v>
      </c>
      <c r="B79" s="534" t="s">
        <v>13793</v>
      </c>
      <c r="C79" s="532" t="s">
        <v>75</v>
      </c>
      <c r="D79" s="533" t="s">
        <v>8842</v>
      </c>
      <c r="F79" t="str">
        <f t="shared" si="3"/>
        <v>90733</v>
      </c>
      <c r="H79" s="14">
        <f t="shared" si="4"/>
        <v>5.14</v>
      </c>
    </row>
    <row r="80" spans="1:8" ht="40.5">
      <c r="A80" s="532" t="s">
        <v>4140</v>
      </c>
      <c r="B80" s="534" t="s">
        <v>13794</v>
      </c>
      <c r="C80" s="532" t="s">
        <v>75</v>
      </c>
      <c r="D80" s="533" t="s">
        <v>8856</v>
      </c>
      <c r="F80" t="str">
        <f t="shared" si="3"/>
        <v>90734</v>
      </c>
      <c r="H80" s="14">
        <f t="shared" si="4"/>
        <v>6.09</v>
      </c>
    </row>
    <row r="81" spans="1:8" ht="40.5">
      <c r="A81" s="532" t="s">
        <v>4141</v>
      </c>
      <c r="B81" s="534" t="s">
        <v>13795</v>
      </c>
      <c r="C81" s="532" t="s">
        <v>75</v>
      </c>
      <c r="D81" s="533" t="s">
        <v>11797</v>
      </c>
      <c r="F81" t="str">
        <f t="shared" si="3"/>
        <v>90735</v>
      </c>
      <c r="H81" s="14">
        <f t="shared" si="4"/>
        <v>7.05</v>
      </c>
    </row>
    <row r="82" spans="1:8" ht="40.5">
      <c r="A82" s="532" t="s">
        <v>4143</v>
      </c>
      <c r="B82" s="534" t="s">
        <v>13796</v>
      </c>
      <c r="C82" s="532" t="s">
        <v>75</v>
      </c>
      <c r="D82" s="533" t="s">
        <v>26619</v>
      </c>
      <c r="F82" t="str">
        <f t="shared" si="3"/>
        <v>90736</v>
      </c>
      <c r="H82" s="14">
        <f t="shared" si="4"/>
        <v>8</v>
      </c>
    </row>
    <row r="83" spans="1:8" ht="40.5">
      <c r="A83" s="532" t="s">
        <v>4144</v>
      </c>
      <c r="B83" s="534" t="s">
        <v>13797</v>
      </c>
      <c r="C83" s="532" t="s">
        <v>75</v>
      </c>
      <c r="D83" s="533" t="s">
        <v>8926</v>
      </c>
      <c r="F83" t="str">
        <f t="shared" si="3"/>
        <v>90737</v>
      </c>
      <c r="H83" s="14">
        <f t="shared" si="4"/>
        <v>8.94</v>
      </c>
    </row>
    <row r="84" spans="1:8" ht="40.5">
      <c r="A84" s="532" t="s">
        <v>4146</v>
      </c>
      <c r="B84" s="534" t="s">
        <v>13798</v>
      </c>
      <c r="C84" s="532" t="s">
        <v>75</v>
      </c>
      <c r="D84" s="533" t="s">
        <v>6536</v>
      </c>
      <c r="F84" t="str">
        <f t="shared" si="3"/>
        <v>90738</v>
      </c>
      <c r="H84" s="14">
        <f t="shared" si="4"/>
        <v>9.9</v>
      </c>
    </row>
    <row r="85" spans="1:8" ht="40.5">
      <c r="A85" s="532" t="s">
        <v>4148</v>
      </c>
      <c r="B85" s="534" t="s">
        <v>13799</v>
      </c>
      <c r="C85" s="532" t="s">
        <v>75</v>
      </c>
      <c r="D85" s="533" t="s">
        <v>26620</v>
      </c>
      <c r="F85" t="str">
        <f t="shared" si="3"/>
        <v>90739</v>
      </c>
      <c r="H85" s="14">
        <f t="shared" si="4"/>
        <v>13.11</v>
      </c>
    </row>
    <row r="86" spans="1:8" ht="54">
      <c r="A86" s="532" t="s">
        <v>4149</v>
      </c>
      <c r="B86" s="534" t="s">
        <v>13800</v>
      </c>
      <c r="C86" s="532" t="s">
        <v>75</v>
      </c>
      <c r="D86" s="533" t="s">
        <v>11590</v>
      </c>
      <c r="F86" t="str">
        <f t="shared" si="3"/>
        <v>90740</v>
      </c>
      <c r="H86" s="14">
        <f t="shared" si="4"/>
        <v>6.78</v>
      </c>
    </row>
    <row r="87" spans="1:8" ht="54">
      <c r="A87" s="532" t="s">
        <v>4151</v>
      </c>
      <c r="B87" s="534" t="s">
        <v>13801</v>
      </c>
      <c r="C87" s="532" t="s">
        <v>75</v>
      </c>
      <c r="D87" s="533" t="s">
        <v>13468</v>
      </c>
      <c r="F87" t="str">
        <f t="shared" si="3"/>
        <v>90741</v>
      </c>
      <c r="H87" s="14">
        <f t="shared" si="4"/>
        <v>7.73</v>
      </c>
    </row>
    <row r="88" spans="1:8" ht="54">
      <c r="A88" s="532" t="s">
        <v>4153</v>
      </c>
      <c r="B88" s="534" t="s">
        <v>13802</v>
      </c>
      <c r="C88" s="532" t="s">
        <v>75</v>
      </c>
      <c r="D88" s="533" t="s">
        <v>8859</v>
      </c>
      <c r="F88" t="str">
        <f t="shared" si="3"/>
        <v>90742</v>
      </c>
      <c r="H88" s="14">
        <f t="shared" si="4"/>
        <v>8.69</v>
      </c>
    </row>
    <row r="89" spans="1:8" ht="54">
      <c r="A89" s="532" t="s">
        <v>4154</v>
      </c>
      <c r="B89" s="534" t="s">
        <v>13803</v>
      </c>
      <c r="C89" s="532" t="s">
        <v>75</v>
      </c>
      <c r="D89" s="533" t="s">
        <v>26621</v>
      </c>
      <c r="F89" t="str">
        <f t="shared" si="3"/>
        <v>90743</v>
      </c>
      <c r="H89" s="14">
        <f t="shared" si="4"/>
        <v>9.6300000000000008</v>
      </c>
    </row>
    <row r="90" spans="1:8" ht="54">
      <c r="A90" s="532" t="s">
        <v>4155</v>
      </c>
      <c r="B90" s="534" t="s">
        <v>13804</v>
      </c>
      <c r="C90" s="532" t="s">
        <v>75</v>
      </c>
      <c r="D90" s="533" t="s">
        <v>26622</v>
      </c>
      <c r="F90" t="str">
        <f t="shared" si="3"/>
        <v>90744</v>
      </c>
      <c r="H90" s="14">
        <f t="shared" si="4"/>
        <v>10.58</v>
      </c>
    </row>
    <row r="91" spans="1:8" ht="54">
      <c r="A91" s="532" t="s">
        <v>4156</v>
      </c>
      <c r="B91" s="534" t="s">
        <v>13805</v>
      </c>
      <c r="C91" s="532" t="s">
        <v>75</v>
      </c>
      <c r="D91" s="533" t="s">
        <v>9659</v>
      </c>
      <c r="F91" t="str">
        <f t="shared" si="3"/>
        <v>90745</v>
      </c>
      <c r="H91" s="14">
        <f t="shared" si="4"/>
        <v>14.63</v>
      </c>
    </row>
    <row r="92" spans="1:8" ht="54">
      <c r="A92" s="532" t="s">
        <v>4157</v>
      </c>
      <c r="B92" s="534" t="s">
        <v>13806</v>
      </c>
      <c r="C92" s="532" t="s">
        <v>75</v>
      </c>
      <c r="D92" s="533" t="s">
        <v>12073</v>
      </c>
      <c r="F92" t="str">
        <f t="shared" si="3"/>
        <v>90746</v>
      </c>
      <c r="H92" s="14">
        <f t="shared" si="4"/>
        <v>5.56</v>
      </c>
    </row>
    <row r="93" spans="1:8" ht="54">
      <c r="A93" s="532" t="s">
        <v>4158</v>
      </c>
      <c r="B93" s="534" t="s">
        <v>13807</v>
      </c>
      <c r="C93" s="532" t="s">
        <v>75</v>
      </c>
      <c r="D93" s="533" t="s">
        <v>26623</v>
      </c>
      <c r="F93" t="str">
        <f t="shared" si="3"/>
        <v>90747</v>
      </c>
      <c r="H93" s="14">
        <f t="shared" si="4"/>
        <v>23.35</v>
      </c>
    </row>
    <row r="94" spans="1:8" ht="54">
      <c r="A94" s="532" t="s">
        <v>4164</v>
      </c>
      <c r="B94" s="534" t="s">
        <v>13808</v>
      </c>
      <c r="C94" s="532" t="s">
        <v>75</v>
      </c>
      <c r="D94" s="533" t="s">
        <v>26624</v>
      </c>
      <c r="F94" t="str">
        <f t="shared" si="3"/>
        <v>94869</v>
      </c>
      <c r="H94" s="14">
        <f t="shared" si="4"/>
        <v>198.16</v>
      </c>
    </row>
    <row r="95" spans="1:8" ht="54">
      <c r="A95" s="532" t="s">
        <v>4165</v>
      </c>
      <c r="B95" s="534" t="s">
        <v>13809</v>
      </c>
      <c r="C95" s="532" t="s">
        <v>75</v>
      </c>
      <c r="D95" s="533" t="s">
        <v>26625</v>
      </c>
      <c r="F95" t="str">
        <f t="shared" si="3"/>
        <v>94870</v>
      </c>
      <c r="H95" s="14">
        <f t="shared" si="4"/>
        <v>2.77</v>
      </c>
    </row>
    <row r="96" spans="1:8" ht="54">
      <c r="A96" s="532" t="s">
        <v>4167</v>
      </c>
      <c r="B96" s="534" t="s">
        <v>13810</v>
      </c>
      <c r="C96" s="532" t="s">
        <v>75</v>
      </c>
      <c r="D96" s="533" t="s">
        <v>26626</v>
      </c>
      <c r="F96" t="str">
        <f t="shared" si="3"/>
        <v>94871</v>
      </c>
      <c r="H96" s="14">
        <f t="shared" si="4"/>
        <v>310.02999999999997</v>
      </c>
    </row>
    <row r="97" spans="1:8" ht="54">
      <c r="A97" s="532" t="s">
        <v>4168</v>
      </c>
      <c r="B97" s="534" t="s">
        <v>13811</v>
      </c>
      <c r="C97" s="532" t="s">
        <v>75</v>
      </c>
      <c r="D97" s="533" t="s">
        <v>12121</v>
      </c>
      <c r="F97" t="str">
        <f t="shared" si="3"/>
        <v>94872</v>
      </c>
      <c r="H97" s="14">
        <f t="shared" si="4"/>
        <v>3.94</v>
      </c>
    </row>
    <row r="98" spans="1:8" ht="54">
      <c r="A98" s="532" t="s">
        <v>4170</v>
      </c>
      <c r="B98" s="534" t="s">
        <v>13812</v>
      </c>
      <c r="C98" s="532" t="s">
        <v>75</v>
      </c>
      <c r="D98" s="533" t="s">
        <v>26627</v>
      </c>
      <c r="F98" t="str">
        <f t="shared" si="3"/>
        <v>94875</v>
      </c>
      <c r="H98" s="14">
        <f t="shared" si="4"/>
        <v>1822.79</v>
      </c>
    </row>
    <row r="99" spans="1:8" ht="54">
      <c r="A99" s="532" t="s">
        <v>4171</v>
      </c>
      <c r="B99" s="534" t="s">
        <v>13813</v>
      </c>
      <c r="C99" s="532" t="s">
        <v>75</v>
      </c>
      <c r="D99" s="533" t="s">
        <v>18860</v>
      </c>
      <c r="F99" t="str">
        <f t="shared" si="3"/>
        <v>94876</v>
      </c>
      <c r="H99" s="14">
        <f t="shared" si="4"/>
        <v>39.26</v>
      </c>
    </row>
    <row r="100" spans="1:8" ht="54">
      <c r="A100" s="532" t="s">
        <v>4172</v>
      </c>
      <c r="B100" s="534" t="s">
        <v>13814</v>
      </c>
      <c r="C100" s="532" t="s">
        <v>75</v>
      </c>
      <c r="D100" s="533" t="s">
        <v>18904</v>
      </c>
      <c r="F100" t="str">
        <f t="shared" si="3"/>
        <v>94878</v>
      </c>
      <c r="H100" s="14">
        <f t="shared" si="4"/>
        <v>45.38</v>
      </c>
    </row>
    <row r="101" spans="1:8" ht="54">
      <c r="A101" s="532" t="s">
        <v>4173</v>
      </c>
      <c r="B101" s="534" t="s">
        <v>13815</v>
      </c>
      <c r="C101" s="532" t="s">
        <v>75</v>
      </c>
      <c r="D101" s="533" t="s">
        <v>26628</v>
      </c>
      <c r="F101" t="str">
        <f t="shared" si="3"/>
        <v>94879</v>
      </c>
      <c r="H101" s="14">
        <f t="shared" si="4"/>
        <v>2806.15</v>
      </c>
    </row>
    <row r="102" spans="1:8" ht="54">
      <c r="A102" s="532" t="s">
        <v>4174</v>
      </c>
      <c r="B102" s="534" t="s">
        <v>13816</v>
      </c>
      <c r="C102" s="532" t="s">
        <v>75</v>
      </c>
      <c r="D102" s="533" t="s">
        <v>13463</v>
      </c>
      <c r="F102" t="str">
        <f t="shared" si="3"/>
        <v>94880</v>
      </c>
      <c r="H102" s="14">
        <f t="shared" si="4"/>
        <v>58.63</v>
      </c>
    </row>
    <row r="103" spans="1:8" ht="54">
      <c r="A103" s="532" t="s">
        <v>4175</v>
      </c>
      <c r="B103" s="534" t="s">
        <v>13817</v>
      </c>
      <c r="C103" s="532" t="s">
        <v>75</v>
      </c>
      <c r="D103" s="533" t="s">
        <v>26629</v>
      </c>
      <c r="F103" t="str">
        <f t="shared" si="3"/>
        <v>94881</v>
      </c>
      <c r="H103" s="14">
        <f t="shared" si="4"/>
        <v>3865.34</v>
      </c>
    </row>
    <row r="104" spans="1:8" ht="54">
      <c r="A104" s="532" t="s">
        <v>4176</v>
      </c>
      <c r="B104" s="534" t="s">
        <v>13818</v>
      </c>
      <c r="C104" s="532" t="s">
        <v>75</v>
      </c>
      <c r="D104" s="533" t="s">
        <v>26630</v>
      </c>
      <c r="F104" t="str">
        <f t="shared" si="3"/>
        <v>94882</v>
      </c>
      <c r="H104" s="14">
        <f t="shared" si="4"/>
        <v>68.09</v>
      </c>
    </row>
    <row r="105" spans="1:8" ht="54">
      <c r="A105" s="532" t="s">
        <v>4177</v>
      </c>
      <c r="B105" s="534" t="s">
        <v>13819</v>
      </c>
      <c r="C105" s="532" t="s">
        <v>75</v>
      </c>
      <c r="D105" s="533" t="s">
        <v>26631</v>
      </c>
      <c r="F105" t="str">
        <f t="shared" si="3"/>
        <v>94884</v>
      </c>
      <c r="H105" s="14">
        <f t="shared" si="4"/>
        <v>87.25</v>
      </c>
    </row>
    <row r="106" spans="1:8" ht="67.5">
      <c r="A106" s="532" t="s">
        <v>4179</v>
      </c>
      <c r="B106" s="534" t="s">
        <v>4180</v>
      </c>
      <c r="C106" s="532" t="s">
        <v>75</v>
      </c>
      <c r="D106" s="533" t="s">
        <v>26632</v>
      </c>
      <c r="F106" t="str">
        <f t="shared" si="3"/>
        <v>97121</v>
      </c>
      <c r="H106" s="14">
        <f t="shared" si="4"/>
        <v>3.05</v>
      </c>
    </row>
    <row r="107" spans="1:8" ht="67.5">
      <c r="A107" s="532" t="s">
        <v>4182</v>
      </c>
      <c r="B107" s="534" t="s">
        <v>4183</v>
      </c>
      <c r="C107" s="532" t="s">
        <v>75</v>
      </c>
      <c r="D107" s="533" t="s">
        <v>19061</v>
      </c>
      <c r="F107" t="str">
        <f t="shared" si="3"/>
        <v>97122</v>
      </c>
      <c r="H107" s="14">
        <f t="shared" si="4"/>
        <v>4.25</v>
      </c>
    </row>
    <row r="108" spans="1:8" ht="67.5">
      <c r="A108" s="532" t="s">
        <v>4184</v>
      </c>
      <c r="B108" s="534" t="s">
        <v>4185</v>
      </c>
      <c r="C108" s="532" t="s">
        <v>75</v>
      </c>
      <c r="D108" s="533" t="s">
        <v>8801</v>
      </c>
      <c r="F108" t="str">
        <f t="shared" si="3"/>
        <v>97123</v>
      </c>
      <c r="H108" s="14">
        <f t="shared" si="4"/>
        <v>5.4</v>
      </c>
    </row>
    <row r="109" spans="1:8" ht="67.5">
      <c r="A109" s="532" t="s">
        <v>4187</v>
      </c>
      <c r="B109" s="534" t="s">
        <v>4188</v>
      </c>
      <c r="C109" s="532" t="s">
        <v>75</v>
      </c>
      <c r="D109" s="533" t="s">
        <v>12735</v>
      </c>
      <c r="F109" t="str">
        <f t="shared" si="3"/>
        <v>97124</v>
      </c>
      <c r="H109" s="14">
        <f t="shared" si="4"/>
        <v>1.35</v>
      </c>
    </row>
    <row r="110" spans="1:8" ht="67.5">
      <c r="A110" s="532" t="s">
        <v>4190</v>
      </c>
      <c r="B110" s="534" t="s">
        <v>4191</v>
      </c>
      <c r="C110" s="532" t="s">
        <v>75</v>
      </c>
      <c r="D110" s="533" t="s">
        <v>8525</v>
      </c>
      <c r="F110" t="str">
        <f t="shared" si="3"/>
        <v>97125</v>
      </c>
      <c r="H110" s="14">
        <f t="shared" si="4"/>
        <v>1.92</v>
      </c>
    </row>
    <row r="111" spans="1:8" ht="67.5">
      <c r="A111" s="532" t="s">
        <v>4193</v>
      </c>
      <c r="B111" s="534" t="s">
        <v>4194</v>
      </c>
      <c r="C111" s="532" t="s">
        <v>75</v>
      </c>
      <c r="D111" s="533" t="s">
        <v>4288</v>
      </c>
      <c r="F111" t="str">
        <f t="shared" si="3"/>
        <v>97126</v>
      </c>
      <c r="H111" s="14">
        <f t="shared" si="4"/>
        <v>2.44</v>
      </c>
    </row>
    <row r="112" spans="1:8" ht="54">
      <c r="A112" s="532" t="s">
        <v>13821</v>
      </c>
      <c r="B112" s="534" t="s">
        <v>13822</v>
      </c>
      <c r="C112" s="532" t="s">
        <v>75</v>
      </c>
      <c r="D112" s="533" t="s">
        <v>12072</v>
      </c>
      <c r="F112" t="str">
        <f t="shared" si="3"/>
        <v>102264</v>
      </c>
      <c r="H112" s="14">
        <f t="shared" si="4"/>
        <v>38.67</v>
      </c>
    </row>
    <row r="113" spans="1:8" ht="40.5">
      <c r="A113" s="532" t="s">
        <v>13823</v>
      </c>
      <c r="B113" s="534" t="s">
        <v>13824</v>
      </c>
      <c r="C113" s="532" t="s">
        <v>114</v>
      </c>
      <c r="D113" s="533" t="s">
        <v>26633</v>
      </c>
      <c r="F113" t="str">
        <f t="shared" si="3"/>
        <v>102265</v>
      </c>
      <c r="H113" s="14">
        <f t="shared" si="4"/>
        <v>152.66</v>
      </c>
    </row>
    <row r="114" spans="1:8" ht="40.5">
      <c r="A114" s="532" t="s">
        <v>13825</v>
      </c>
      <c r="B114" s="534" t="s">
        <v>13826</v>
      </c>
      <c r="C114" s="532" t="s">
        <v>114</v>
      </c>
      <c r="D114" s="533" t="s">
        <v>26634</v>
      </c>
      <c r="F114" t="str">
        <f t="shared" si="3"/>
        <v>102266</v>
      </c>
      <c r="H114" s="14">
        <f t="shared" si="4"/>
        <v>169.28</v>
      </c>
    </row>
    <row r="115" spans="1:8" ht="40.5">
      <c r="A115" s="532" t="s">
        <v>13827</v>
      </c>
      <c r="B115" s="534" t="s">
        <v>13828</v>
      </c>
      <c r="C115" s="532" t="s">
        <v>114</v>
      </c>
      <c r="D115" s="533" t="s">
        <v>26635</v>
      </c>
      <c r="F115" t="str">
        <f t="shared" si="3"/>
        <v>102267</v>
      </c>
      <c r="H115" s="14">
        <f t="shared" si="4"/>
        <v>194.28</v>
      </c>
    </row>
    <row r="116" spans="1:8" ht="40.5">
      <c r="A116" s="532" t="s">
        <v>13829</v>
      </c>
      <c r="B116" s="534" t="s">
        <v>13830</v>
      </c>
      <c r="C116" s="532" t="s">
        <v>114</v>
      </c>
      <c r="D116" s="533" t="s">
        <v>26636</v>
      </c>
      <c r="F116" t="str">
        <f t="shared" si="3"/>
        <v>102268</v>
      </c>
      <c r="H116" s="14">
        <f t="shared" si="4"/>
        <v>219.22</v>
      </c>
    </row>
    <row r="117" spans="1:8" ht="40.5">
      <c r="A117" s="532" t="s">
        <v>13831</v>
      </c>
      <c r="B117" s="534" t="s">
        <v>13832</v>
      </c>
      <c r="C117" s="532" t="s">
        <v>114</v>
      </c>
      <c r="D117" s="533" t="s">
        <v>26637</v>
      </c>
      <c r="F117" t="str">
        <f t="shared" si="3"/>
        <v>102269</v>
      </c>
      <c r="H117" s="14">
        <f t="shared" si="4"/>
        <v>269.08999999999997</v>
      </c>
    </row>
    <row r="118" spans="1:8" ht="67.5">
      <c r="A118" s="532" t="s">
        <v>4196</v>
      </c>
      <c r="B118" s="534" t="s">
        <v>2766</v>
      </c>
      <c r="C118" s="532" t="s">
        <v>75</v>
      </c>
      <c r="D118" s="533" t="s">
        <v>26638</v>
      </c>
      <c r="F118" t="str">
        <f t="shared" si="3"/>
        <v>92833</v>
      </c>
      <c r="H118" s="14">
        <f t="shared" si="4"/>
        <v>255.01</v>
      </c>
    </row>
    <row r="119" spans="1:8" ht="67.5">
      <c r="A119" s="532" t="s">
        <v>4197</v>
      </c>
      <c r="B119" s="534" t="s">
        <v>2767</v>
      </c>
      <c r="C119" s="532" t="s">
        <v>75</v>
      </c>
      <c r="D119" s="533" t="s">
        <v>6039</v>
      </c>
      <c r="F119" t="str">
        <f t="shared" si="3"/>
        <v>92834</v>
      </c>
      <c r="H119" s="14">
        <f t="shared" si="4"/>
        <v>12.53</v>
      </c>
    </row>
    <row r="120" spans="1:8" ht="67.5">
      <c r="A120" s="532" t="s">
        <v>4198</v>
      </c>
      <c r="B120" s="534" t="s">
        <v>2768</v>
      </c>
      <c r="C120" s="532" t="s">
        <v>75</v>
      </c>
      <c r="D120" s="533" t="s">
        <v>26639</v>
      </c>
      <c r="F120" t="str">
        <f t="shared" si="3"/>
        <v>92835</v>
      </c>
      <c r="H120" s="14">
        <f t="shared" si="4"/>
        <v>267.52999999999997</v>
      </c>
    </row>
    <row r="121" spans="1:8" ht="67.5">
      <c r="A121" s="532" t="s">
        <v>4199</v>
      </c>
      <c r="B121" s="534" t="s">
        <v>2769</v>
      </c>
      <c r="C121" s="532" t="s">
        <v>75</v>
      </c>
      <c r="D121" s="533" t="s">
        <v>19078</v>
      </c>
      <c r="F121" t="str">
        <f t="shared" si="3"/>
        <v>92836</v>
      </c>
      <c r="H121" s="14">
        <f t="shared" si="4"/>
        <v>16.02</v>
      </c>
    </row>
    <row r="122" spans="1:8" ht="67.5">
      <c r="A122" s="532" t="s">
        <v>4200</v>
      </c>
      <c r="B122" s="534" t="s">
        <v>2770</v>
      </c>
      <c r="C122" s="532" t="s">
        <v>75</v>
      </c>
      <c r="D122" s="533" t="s">
        <v>26640</v>
      </c>
      <c r="F122" t="str">
        <f t="shared" si="3"/>
        <v>92837</v>
      </c>
      <c r="H122" s="14">
        <f t="shared" si="4"/>
        <v>471.43</v>
      </c>
    </row>
    <row r="123" spans="1:8" ht="67.5">
      <c r="A123" s="532" t="s">
        <v>4201</v>
      </c>
      <c r="B123" s="534" t="s">
        <v>2771</v>
      </c>
      <c r="C123" s="532" t="s">
        <v>75</v>
      </c>
      <c r="D123" s="533" t="s">
        <v>26641</v>
      </c>
      <c r="F123" t="str">
        <f t="shared" si="3"/>
        <v>92838</v>
      </c>
      <c r="H123" s="14">
        <f t="shared" si="4"/>
        <v>19.23</v>
      </c>
    </row>
    <row r="124" spans="1:8" ht="67.5">
      <c r="A124" s="532" t="s">
        <v>4202</v>
      </c>
      <c r="B124" s="534" t="s">
        <v>2772</v>
      </c>
      <c r="C124" s="532" t="s">
        <v>75</v>
      </c>
      <c r="D124" s="533" t="s">
        <v>26642</v>
      </c>
      <c r="F124" t="str">
        <f t="shared" si="3"/>
        <v>92839</v>
      </c>
      <c r="H124" s="14">
        <f t="shared" si="4"/>
        <v>576.65</v>
      </c>
    </row>
    <row r="125" spans="1:8" ht="67.5">
      <c r="A125" s="532" t="s">
        <v>4203</v>
      </c>
      <c r="B125" s="534" t="s">
        <v>2773</v>
      </c>
      <c r="C125" s="532" t="s">
        <v>75</v>
      </c>
      <c r="D125" s="533" t="s">
        <v>26643</v>
      </c>
      <c r="F125" t="str">
        <f t="shared" si="3"/>
        <v>92840</v>
      </c>
      <c r="H125" s="14">
        <f t="shared" si="4"/>
        <v>22.77</v>
      </c>
    </row>
    <row r="126" spans="1:8" ht="67.5">
      <c r="A126" s="532" t="s">
        <v>4204</v>
      </c>
      <c r="B126" s="534" t="s">
        <v>2774</v>
      </c>
      <c r="C126" s="532" t="s">
        <v>75</v>
      </c>
      <c r="D126" s="533" t="s">
        <v>26644</v>
      </c>
      <c r="F126" t="str">
        <f t="shared" si="3"/>
        <v>92841</v>
      </c>
      <c r="H126" s="14">
        <f t="shared" si="4"/>
        <v>751.06</v>
      </c>
    </row>
    <row r="127" spans="1:8" ht="67.5">
      <c r="A127" s="532" t="s">
        <v>4205</v>
      </c>
      <c r="B127" s="534" t="s">
        <v>2775</v>
      </c>
      <c r="C127" s="532" t="s">
        <v>75</v>
      </c>
      <c r="D127" s="533" t="s">
        <v>6678</v>
      </c>
      <c r="F127" t="str">
        <f t="shared" si="3"/>
        <v>92842</v>
      </c>
      <c r="H127" s="14">
        <f t="shared" si="4"/>
        <v>26</v>
      </c>
    </row>
    <row r="128" spans="1:8" ht="67.5">
      <c r="A128" s="532" t="s">
        <v>13833</v>
      </c>
      <c r="B128" s="534" t="s">
        <v>13834</v>
      </c>
      <c r="C128" s="532" t="s">
        <v>75</v>
      </c>
      <c r="D128" s="533" t="s">
        <v>26645</v>
      </c>
      <c r="F128" t="str">
        <f t="shared" si="3"/>
        <v>92843</v>
      </c>
      <c r="H128" s="14">
        <f t="shared" si="4"/>
        <v>778.74</v>
      </c>
    </row>
    <row r="129" spans="1:8" ht="67.5">
      <c r="A129" s="532" t="s">
        <v>4206</v>
      </c>
      <c r="B129" s="534" t="s">
        <v>2776</v>
      </c>
      <c r="C129" s="532" t="s">
        <v>75</v>
      </c>
      <c r="D129" s="533" t="s">
        <v>12710</v>
      </c>
      <c r="F129" t="str">
        <f t="shared" si="3"/>
        <v>92844</v>
      </c>
      <c r="H129" s="14">
        <f t="shared" si="4"/>
        <v>29.57</v>
      </c>
    </row>
    <row r="130" spans="1:8" ht="67.5">
      <c r="A130" s="532" t="s">
        <v>13835</v>
      </c>
      <c r="B130" s="534" t="s">
        <v>13836</v>
      </c>
      <c r="C130" s="532" t="s">
        <v>75</v>
      </c>
      <c r="D130" s="533" t="s">
        <v>26646</v>
      </c>
      <c r="F130" t="str">
        <f t="shared" si="3"/>
        <v>92845</v>
      </c>
      <c r="H130" s="14">
        <f t="shared" si="4"/>
        <v>1151.81</v>
      </c>
    </row>
    <row r="131" spans="1:8" ht="67.5">
      <c r="A131" s="532" t="s">
        <v>4207</v>
      </c>
      <c r="B131" s="534" t="s">
        <v>2777</v>
      </c>
      <c r="C131" s="532" t="s">
        <v>75</v>
      </c>
      <c r="D131" s="533" t="s">
        <v>26647</v>
      </c>
      <c r="F131" t="str">
        <f t="shared" si="3"/>
        <v>92846</v>
      </c>
      <c r="H131" s="14">
        <f t="shared" si="4"/>
        <v>32.75</v>
      </c>
    </row>
    <row r="132" spans="1:8" ht="67.5">
      <c r="A132" s="532" t="s">
        <v>4208</v>
      </c>
      <c r="B132" s="534" t="s">
        <v>2778</v>
      </c>
      <c r="C132" s="532" t="s">
        <v>75</v>
      </c>
      <c r="D132" s="533" t="s">
        <v>26648</v>
      </c>
      <c r="F132" t="str">
        <f t="shared" si="3"/>
        <v>92847</v>
      </c>
      <c r="H132" s="14">
        <f t="shared" si="4"/>
        <v>1184.57</v>
      </c>
    </row>
    <row r="133" spans="1:8" ht="67.5">
      <c r="A133" s="532" t="s">
        <v>4209</v>
      </c>
      <c r="B133" s="534" t="s">
        <v>2779</v>
      </c>
      <c r="C133" s="532" t="s">
        <v>75</v>
      </c>
      <c r="D133" s="533" t="s">
        <v>18788</v>
      </c>
      <c r="F133" t="str">
        <f t="shared" ref="F133:F196" si="5">TRIM(A133)</f>
        <v>92848</v>
      </c>
      <c r="H133" s="14">
        <f t="shared" ref="H133:H196" si="6">ROUND(D133*(1+$H$1),2)</f>
        <v>36.35</v>
      </c>
    </row>
    <row r="134" spans="1:8" ht="67.5">
      <c r="A134" s="532" t="s">
        <v>4210</v>
      </c>
      <c r="B134" s="534" t="s">
        <v>2780</v>
      </c>
      <c r="C134" s="532" t="s">
        <v>75</v>
      </c>
      <c r="D134" s="533" t="s">
        <v>26649</v>
      </c>
      <c r="F134" t="str">
        <f t="shared" si="5"/>
        <v>92849</v>
      </c>
      <c r="H134" s="14">
        <f t="shared" si="6"/>
        <v>266.22000000000003</v>
      </c>
    </row>
    <row r="135" spans="1:8" ht="67.5">
      <c r="A135" s="532" t="s">
        <v>4211</v>
      </c>
      <c r="B135" s="534" t="s">
        <v>2161</v>
      </c>
      <c r="C135" s="532" t="s">
        <v>75</v>
      </c>
      <c r="D135" s="533" t="s">
        <v>11934</v>
      </c>
      <c r="F135" t="str">
        <f t="shared" si="5"/>
        <v>92850</v>
      </c>
      <c r="H135" s="14">
        <f t="shared" si="6"/>
        <v>23.73</v>
      </c>
    </row>
    <row r="136" spans="1:8" ht="67.5">
      <c r="A136" s="532" t="s">
        <v>4212</v>
      </c>
      <c r="B136" s="534" t="s">
        <v>2781</v>
      </c>
      <c r="C136" s="532" t="s">
        <v>75</v>
      </c>
      <c r="D136" s="533" t="s">
        <v>26650</v>
      </c>
      <c r="F136" t="str">
        <f t="shared" si="5"/>
        <v>92851</v>
      </c>
      <c r="H136" s="14">
        <f t="shared" si="6"/>
        <v>281.45999999999998</v>
      </c>
    </row>
    <row r="137" spans="1:8" ht="67.5">
      <c r="A137" s="532" t="s">
        <v>4213</v>
      </c>
      <c r="B137" s="534" t="s">
        <v>2162</v>
      </c>
      <c r="C137" s="532" t="s">
        <v>75</v>
      </c>
      <c r="D137" s="533" t="s">
        <v>13880</v>
      </c>
      <c r="F137" t="str">
        <f t="shared" si="5"/>
        <v>92852</v>
      </c>
      <c r="H137" s="14">
        <f t="shared" si="6"/>
        <v>29.95</v>
      </c>
    </row>
    <row r="138" spans="1:8" ht="67.5">
      <c r="A138" s="532" t="s">
        <v>4214</v>
      </c>
      <c r="B138" s="534" t="s">
        <v>2782</v>
      </c>
      <c r="C138" s="532" t="s">
        <v>75</v>
      </c>
      <c r="D138" s="533" t="s">
        <v>26651</v>
      </c>
      <c r="F138" t="str">
        <f t="shared" si="5"/>
        <v>92853</v>
      </c>
      <c r="H138" s="14">
        <f t="shared" si="6"/>
        <v>488.67</v>
      </c>
    </row>
    <row r="139" spans="1:8" ht="67.5">
      <c r="A139" s="532" t="s">
        <v>4215</v>
      </c>
      <c r="B139" s="534" t="s">
        <v>2163</v>
      </c>
      <c r="C139" s="532" t="s">
        <v>75</v>
      </c>
      <c r="D139" s="533" t="s">
        <v>26652</v>
      </c>
      <c r="F139" t="str">
        <f t="shared" si="5"/>
        <v>92854</v>
      </c>
      <c r="H139" s="14">
        <f t="shared" si="6"/>
        <v>36.47</v>
      </c>
    </row>
    <row r="140" spans="1:8" ht="67.5">
      <c r="A140" s="532" t="s">
        <v>4216</v>
      </c>
      <c r="B140" s="534" t="s">
        <v>2783</v>
      </c>
      <c r="C140" s="532" t="s">
        <v>75</v>
      </c>
      <c r="D140" s="533" t="s">
        <v>26653</v>
      </c>
      <c r="F140" t="str">
        <f t="shared" si="5"/>
        <v>92855</v>
      </c>
      <c r="H140" s="14">
        <f t="shared" si="6"/>
        <v>596.87</v>
      </c>
    </row>
    <row r="141" spans="1:8" ht="67.5">
      <c r="A141" s="532" t="s">
        <v>4217</v>
      </c>
      <c r="B141" s="534" t="s">
        <v>2164</v>
      </c>
      <c r="C141" s="532" t="s">
        <v>75</v>
      </c>
      <c r="D141" s="533" t="s">
        <v>12659</v>
      </c>
      <c r="F141" t="str">
        <f t="shared" si="5"/>
        <v>92856</v>
      </c>
      <c r="H141" s="14">
        <f t="shared" si="6"/>
        <v>42.99</v>
      </c>
    </row>
    <row r="142" spans="1:8" ht="67.5">
      <c r="A142" s="532" t="s">
        <v>4218</v>
      </c>
      <c r="B142" s="534" t="s">
        <v>2784</v>
      </c>
      <c r="C142" s="532" t="s">
        <v>75</v>
      </c>
      <c r="D142" s="533" t="s">
        <v>26654</v>
      </c>
      <c r="F142" t="str">
        <f t="shared" si="5"/>
        <v>92857</v>
      </c>
      <c r="H142" s="14">
        <f t="shared" si="6"/>
        <v>774.26</v>
      </c>
    </row>
    <row r="143" spans="1:8" ht="67.5">
      <c r="A143" s="532" t="s">
        <v>4219</v>
      </c>
      <c r="B143" s="534" t="s">
        <v>2165</v>
      </c>
      <c r="C143" s="532" t="s">
        <v>75</v>
      </c>
      <c r="D143" s="533" t="s">
        <v>13926</v>
      </c>
      <c r="F143" t="str">
        <f t="shared" si="5"/>
        <v>92858</v>
      </c>
      <c r="H143" s="14">
        <f t="shared" si="6"/>
        <v>49.2</v>
      </c>
    </row>
    <row r="144" spans="1:8" ht="67.5">
      <c r="A144" s="532" t="s">
        <v>13837</v>
      </c>
      <c r="B144" s="534" t="s">
        <v>13838</v>
      </c>
      <c r="C144" s="532" t="s">
        <v>75</v>
      </c>
      <c r="D144" s="533" t="s">
        <v>26655</v>
      </c>
      <c r="F144" t="str">
        <f t="shared" si="5"/>
        <v>92859</v>
      </c>
      <c r="H144" s="14">
        <f t="shared" si="6"/>
        <v>805.03</v>
      </c>
    </row>
    <row r="145" spans="1:8" ht="67.5">
      <c r="A145" s="532" t="s">
        <v>4220</v>
      </c>
      <c r="B145" s="534" t="s">
        <v>2166</v>
      </c>
      <c r="C145" s="532" t="s">
        <v>75</v>
      </c>
      <c r="D145" s="533" t="s">
        <v>13447</v>
      </c>
      <c r="F145" t="str">
        <f t="shared" si="5"/>
        <v>92860</v>
      </c>
      <c r="H145" s="14">
        <f t="shared" si="6"/>
        <v>55.86</v>
      </c>
    </row>
    <row r="146" spans="1:8" ht="67.5">
      <c r="A146" s="532" t="s">
        <v>13839</v>
      </c>
      <c r="B146" s="534" t="s">
        <v>13840</v>
      </c>
      <c r="C146" s="532" t="s">
        <v>75</v>
      </c>
      <c r="D146" s="533" t="s">
        <v>26656</v>
      </c>
      <c r="F146" t="str">
        <f t="shared" si="5"/>
        <v>92861</v>
      </c>
      <c r="H146" s="14">
        <f t="shared" si="6"/>
        <v>1181.3900000000001</v>
      </c>
    </row>
    <row r="147" spans="1:8" ht="67.5">
      <c r="A147" s="532" t="s">
        <v>4221</v>
      </c>
      <c r="B147" s="534" t="s">
        <v>2167</v>
      </c>
      <c r="C147" s="532" t="s">
        <v>75</v>
      </c>
      <c r="D147" s="533" t="s">
        <v>19278</v>
      </c>
      <c r="F147" t="str">
        <f t="shared" si="5"/>
        <v>92862</v>
      </c>
      <c r="H147" s="14">
        <f t="shared" si="6"/>
        <v>62.33</v>
      </c>
    </row>
    <row r="148" spans="1:8" ht="67.5">
      <c r="A148" s="532" t="s">
        <v>4222</v>
      </c>
      <c r="B148" s="534" t="s">
        <v>2785</v>
      </c>
      <c r="C148" s="532" t="s">
        <v>75</v>
      </c>
      <c r="D148" s="533" t="s">
        <v>26657</v>
      </c>
      <c r="F148" t="str">
        <f t="shared" si="5"/>
        <v>92863</v>
      </c>
      <c r="H148" s="14">
        <f t="shared" si="6"/>
        <v>1217.0899999999999</v>
      </c>
    </row>
    <row r="149" spans="1:8" ht="67.5">
      <c r="A149" s="532" t="s">
        <v>4223</v>
      </c>
      <c r="B149" s="534" t="s">
        <v>2786</v>
      </c>
      <c r="C149" s="532" t="s">
        <v>75</v>
      </c>
      <c r="D149" s="533" t="s">
        <v>24533</v>
      </c>
      <c r="F149" t="str">
        <f t="shared" si="5"/>
        <v>92864</v>
      </c>
      <c r="H149" s="14">
        <f t="shared" si="6"/>
        <v>68.88</v>
      </c>
    </row>
    <row r="150" spans="1:8" ht="67.5">
      <c r="A150" s="532" t="s">
        <v>4224</v>
      </c>
      <c r="B150" s="534" t="s">
        <v>2168</v>
      </c>
      <c r="C150" s="532" t="s">
        <v>75</v>
      </c>
      <c r="D150" s="533" t="s">
        <v>26658</v>
      </c>
      <c r="F150" t="str">
        <f t="shared" si="5"/>
        <v>92210</v>
      </c>
      <c r="H150" s="14">
        <f t="shared" si="6"/>
        <v>214.73</v>
      </c>
    </row>
    <row r="151" spans="1:8" ht="67.5">
      <c r="A151" s="532" t="s">
        <v>4225</v>
      </c>
      <c r="B151" s="534" t="s">
        <v>2169</v>
      </c>
      <c r="C151" s="532" t="s">
        <v>75</v>
      </c>
      <c r="D151" s="533" t="s">
        <v>26659</v>
      </c>
      <c r="F151" t="str">
        <f t="shared" si="5"/>
        <v>92211</v>
      </c>
      <c r="H151" s="14">
        <f t="shared" si="6"/>
        <v>258.2</v>
      </c>
    </row>
    <row r="152" spans="1:8" ht="67.5">
      <c r="A152" s="532" t="s">
        <v>4226</v>
      </c>
      <c r="B152" s="534" t="s">
        <v>2170</v>
      </c>
      <c r="C152" s="532" t="s">
        <v>75</v>
      </c>
      <c r="D152" s="533" t="s">
        <v>26660</v>
      </c>
      <c r="F152" t="str">
        <f t="shared" si="5"/>
        <v>92212</v>
      </c>
      <c r="H152" s="14">
        <f t="shared" si="6"/>
        <v>380.31</v>
      </c>
    </row>
    <row r="153" spans="1:8" ht="67.5">
      <c r="A153" s="532" t="s">
        <v>4227</v>
      </c>
      <c r="B153" s="534" t="s">
        <v>2171</v>
      </c>
      <c r="C153" s="532" t="s">
        <v>75</v>
      </c>
      <c r="D153" s="533" t="s">
        <v>26661</v>
      </c>
      <c r="F153" t="str">
        <f t="shared" si="5"/>
        <v>92213</v>
      </c>
      <c r="H153" s="14">
        <f t="shared" si="6"/>
        <v>496.82</v>
      </c>
    </row>
    <row r="154" spans="1:8" ht="67.5">
      <c r="A154" s="532" t="s">
        <v>4228</v>
      </c>
      <c r="B154" s="534" t="s">
        <v>2172</v>
      </c>
      <c r="C154" s="532" t="s">
        <v>75</v>
      </c>
      <c r="D154" s="533" t="s">
        <v>26662</v>
      </c>
      <c r="F154" t="str">
        <f t="shared" si="5"/>
        <v>92214</v>
      </c>
      <c r="H154" s="14">
        <f t="shared" si="6"/>
        <v>598.87</v>
      </c>
    </row>
    <row r="155" spans="1:8" ht="67.5">
      <c r="A155" s="532" t="s">
        <v>4229</v>
      </c>
      <c r="B155" s="534" t="s">
        <v>2173</v>
      </c>
      <c r="C155" s="532" t="s">
        <v>75</v>
      </c>
      <c r="D155" s="533" t="s">
        <v>26663</v>
      </c>
      <c r="F155" t="str">
        <f t="shared" si="5"/>
        <v>92215</v>
      </c>
      <c r="H155" s="14">
        <f t="shared" si="6"/>
        <v>687.17</v>
      </c>
    </row>
    <row r="156" spans="1:8" ht="67.5">
      <c r="A156" s="532" t="s">
        <v>4230</v>
      </c>
      <c r="B156" s="534" t="s">
        <v>2174</v>
      </c>
      <c r="C156" s="532" t="s">
        <v>75</v>
      </c>
      <c r="D156" s="533" t="s">
        <v>26664</v>
      </c>
      <c r="F156" t="str">
        <f t="shared" si="5"/>
        <v>92216</v>
      </c>
      <c r="H156" s="14">
        <f t="shared" si="6"/>
        <v>720.42</v>
      </c>
    </row>
    <row r="157" spans="1:8" ht="67.5">
      <c r="A157" s="532" t="s">
        <v>4231</v>
      </c>
      <c r="B157" s="534" t="s">
        <v>2175</v>
      </c>
      <c r="C157" s="532" t="s">
        <v>75</v>
      </c>
      <c r="D157" s="533" t="s">
        <v>26665</v>
      </c>
      <c r="F157" t="str">
        <f t="shared" si="5"/>
        <v>92219</v>
      </c>
      <c r="H157" s="14">
        <f t="shared" si="6"/>
        <v>228.68</v>
      </c>
    </row>
    <row r="158" spans="1:8" ht="67.5">
      <c r="A158" s="532" t="s">
        <v>4232</v>
      </c>
      <c r="B158" s="534" t="s">
        <v>2176</v>
      </c>
      <c r="C158" s="532" t="s">
        <v>75</v>
      </c>
      <c r="D158" s="533" t="s">
        <v>26666</v>
      </c>
      <c r="F158" t="str">
        <f t="shared" si="5"/>
        <v>92220</v>
      </c>
      <c r="H158" s="14">
        <f t="shared" si="6"/>
        <v>275.47000000000003</v>
      </c>
    </row>
    <row r="159" spans="1:8" ht="67.5">
      <c r="A159" s="532" t="s">
        <v>4233</v>
      </c>
      <c r="B159" s="534" t="s">
        <v>2177</v>
      </c>
      <c r="C159" s="532" t="s">
        <v>75</v>
      </c>
      <c r="D159" s="533" t="s">
        <v>26667</v>
      </c>
      <c r="F159" t="str">
        <f t="shared" si="5"/>
        <v>92221</v>
      </c>
      <c r="H159" s="14">
        <f t="shared" si="6"/>
        <v>400.54</v>
      </c>
    </row>
    <row r="160" spans="1:8" ht="67.5">
      <c r="A160" s="532" t="s">
        <v>4234</v>
      </c>
      <c r="B160" s="534" t="s">
        <v>2178</v>
      </c>
      <c r="C160" s="532" t="s">
        <v>75</v>
      </c>
      <c r="D160" s="533" t="s">
        <v>26668</v>
      </c>
      <c r="F160" t="str">
        <f t="shared" si="5"/>
        <v>92222</v>
      </c>
      <c r="H160" s="14">
        <f t="shared" si="6"/>
        <v>520.30999999999995</v>
      </c>
    </row>
    <row r="161" spans="1:8" ht="67.5">
      <c r="A161" s="532" t="s">
        <v>4235</v>
      </c>
      <c r="B161" s="534" t="s">
        <v>2179</v>
      </c>
      <c r="C161" s="532" t="s">
        <v>75</v>
      </c>
      <c r="D161" s="533" t="s">
        <v>26669</v>
      </c>
      <c r="F161" t="str">
        <f t="shared" si="5"/>
        <v>92223</v>
      </c>
      <c r="H161" s="14">
        <f t="shared" si="6"/>
        <v>625.17999999999995</v>
      </c>
    </row>
    <row r="162" spans="1:8" ht="67.5">
      <c r="A162" s="532" t="s">
        <v>4236</v>
      </c>
      <c r="B162" s="534" t="s">
        <v>2180</v>
      </c>
      <c r="C162" s="532" t="s">
        <v>75</v>
      </c>
      <c r="D162" s="533" t="s">
        <v>26670</v>
      </c>
      <c r="F162" t="str">
        <f t="shared" si="5"/>
        <v>92224</v>
      </c>
      <c r="H162" s="14">
        <f t="shared" si="6"/>
        <v>716.38</v>
      </c>
    </row>
    <row r="163" spans="1:8" ht="67.5">
      <c r="A163" s="532" t="s">
        <v>4237</v>
      </c>
      <c r="B163" s="534" t="s">
        <v>2181</v>
      </c>
      <c r="C163" s="532" t="s">
        <v>75</v>
      </c>
      <c r="D163" s="533" t="s">
        <v>26671</v>
      </c>
      <c r="F163" t="str">
        <f t="shared" si="5"/>
        <v>92226</v>
      </c>
      <c r="H163" s="14">
        <f t="shared" si="6"/>
        <v>753.08</v>
      </c>
    </row>
    <row r="164" spans="1:8" ht="67.5">
      <c r="A164" s="532" t="s">
        <v>4238</v>
      </c>
      <c r="B164" s="534" t="s">
        <v>2182</v>
      </c>
      <c r="C164" s="532" t="s">
        <v>75</v>
      </c>
      <c r="D164" s="533" t="s">
        <v>17924</v>
      </c>
      <c r="F164" t="str">
        <f t="shared" si="5"/>
        <v>92808</v>
      </c>
      <c r="H164" s="14">
        <f t="shared" si="6"/>
        <v>56.43</v>
      </c>
    </row>
    <row r="165" spans="1:8" ht="67.5">
      <c r="A165" s="532" t="s">
        <v>4239</v>
      </c>
      <c r="B165" s="534" t="s">
        <v>2183</v>
      </c>
      <c r="C165" s="532" t="s">
        <v>75</v>
      </c>
      <c r="D165" s="533" t="s">
        <v>20192</v>
      </c>
      <c r="F165" t="str">
        <f t="shared" si="5"/>
        <v>92809</v>
      </c>
      <c r="H165" s="14">
        <f t="shared" si="6"/>
        <v>72.33</v>
      </c>
    </row>
    <row r="166" spans="1:8" ht="67.5">
      <c r="A166" s="532" t="s">
        <v>4240</v>
      </c>
      <c r="B166" s="534" t="s">
        <v>2184</v>
      </c>
      <c r="C166" s="532" t="s">
        <v>75</v>
      </c>
      <c r="D166" s="533" t="s">
        <v>26672</v>
      </c>
      <c r="F166" t="str">
        <f t="shared" si="5"/>
        <v>92810</v>
      </c>
      <c r="H166" s="14">
        <f t="shared" si="6"/>
        <v>88</v>
      </c>
    </row>
    <row r="167" spans="1:8" ht="67.5">
      <c r="A167" s="532" t="s">
        <v>4241</v>
      </c>
      <c r="B167" s="534" t="s">
        <v>2185</v>
      </c>
      <c r="C167" s="532" t="s">
        <v>75</v>
      </c>
      <c r="D167" s="533" t="s">
        <v>26673</v>
      </c>
      <c r="F167" t="str">
        <f t="shared" si="5"/>
        <v>92811</v>
      </c>
      <c r="H167" s="14">
        <f t="shared" si="6"/>
        <v>104.73</v>
      </c>
    </row>
    <row r="168" spans="1:8" ht="67.5">
      <c r="A168" s="532" t="s">
        <v>4242</v>
      </c>
      <c r="B168" s="534" t="s">
        <v>2186</v>
      </c>
      <c r="C168" s="532" t="s">
        <v>75</v>
      </c>
      <c r="D168" s="533" t="s">
        <v>26674</v>
      </c>
      <c r="F168" t="str">
        <f t="shared" si="5"/>
        <v>92812</v>
      </c>
      <c r="H168" s="14">
        <f t="shared" si="6"/>
        <v>121.2</v>
      </c>
    </row>
    <row r="169" spans="1:8" ht="67.5">
      <c r="A169" s="532" t="s">
        <v>4243</v>
      </c>
      <c r="B169" s="534" t="s">
        <v>2187</v>
      </c>
      <c r="C169" s="532" t="s">
        <v>75</v>
      </c>
      <c r="D169" s="533" t="s">
        <v>26675</v>
      </c>
      <c r="F169" t="str">
        <f t="shared" si="5"/>
        <v>92813</v>
      </c>
      <c r="H169" s="14">
        <f t="shared" si="6"/>
        <v>140.35</v>
      </c>
    </row>
    <row r="170" spans="1:8" ht="67.5">
      <c r="A170" s="532" t="s">
        <v>4244</v>
      </c>
      <c r="B170" s="534" t="s">
        <v>2188</v>
      </c>
      <c r="C170" s="532" t="s">
        <v>75</v>
      </c>
      <c r="D170" s="533" t="s">
        <v>26676</v>
      </c>
      <c r="F170" t="str">
        <f t="shared" si="5"/>
        <v>92814</v>
      </c>
      <c r="H170" s="14">
        <f t="shared" si="6"/>
        <v>160.34</v>
      </c>
    </row>
    <row r="171" spans="1:8" ht="67.5">
      <c r="A171" s="532" t="s">
        <v>4245</v>
      </c>
      <c r="B171" s="534" t="s">
        <v>2189</v>
      </c>
      <c r="C171" s="532" t="s">
        <v>75</v>
      </c>
      <c r="D171" s="533" t="s">
        <v>26677</v>
      </c>
      <c r="F171" t="str">
        <f t="shared" si="5"/>
        <v>92815</v>
      </c>
      <c r="H171" s="14">
        <f t="shared" si="6"/>
        <v>183.17</v>
      </c>
    </row>
    <row r="172" spans="1:8" ht="67.5">
      <c r="A172" s="532" t="s">
        <v>4246</v>
      </c>
      <c r="B172" s="534" t="s">
        <v>2190</v>
      </c>
      <c r="C172" s="532" t="s">
        <v>75</v>
      </c>
      <c r="D172" s="533" t="s">
        <v>26678</v>
      </c>
      <c r="F172" t="str">
        <f t="shared" si="5"/>
        <v>92816</v>
      </c>
      <c r="H172" s="14">
        <f t="shared" si="6"/>
        <v>1031.6199999999999</v>
      </c>
    </row>
    <row r="173" spans="1:8" ht="67.5">
      <c r="A173" s="532" t="s">
        <v>4247</v>
      </c>
      <c r="B173" s="534" t="s">
        <v>2191</v>
      </c>
      <c r="C173" s="532" t="s">
        <v>75</v>
      </c>
      <c r="D173" s="533" t="s">
        <v>26679</v>
      </c>
      <c r="F173" t="str">
        <f t="shared" si="5"/>
        <v>92817</v>
      </c>
      <c r="H173" s="14">
        <f t="shared" si="6"/>
        <v>229.22</v>
      </c>
    </row>
    <row r="174" spans="1:8" ht="67.5">
      <c r="A174" s="532" t="s">
        <v>4248</v>
      </c>
      <c r="B174" s="534" t="s">
        <v>2192</v>
      </c>
      <c r="C174" s="532" t="s">
        <v>75</v>
      </c>
      <c r="D174" s="533" t="s">
        <v>26680</v>
      </c>
      <c r="F174" t="str">
        <f t="shared" si="5"/>
        <v>92818</v>
      </c>
      <c r="H174" s="14">
        <f t="shared" si="6"/>
        <v>1471.04</v>
      </c>
    </row>
    <row r="175" spans="1:8" ht="67.5">
      <c r="A175" s="532" t="s">
        <v>4249</v>
      </c>
      <c r="B175" s="534" t="s">
        <v>2193</v>
      </c>
      <c r="C175" s="532" t="s">
        <v>75</v>
      </c>
      <c r="D175" s="533" t="s">
        <v>26681</v>
      </c>
      <c r="F175" t="str">
        <f t="shared" si="5"/>
        <v>92819</v>
      </c>
      <c r="H175" s="14">
        <f t="shared" si="6"/>
        <v>308.51</v>
      </c>
    </row>
    <row r="176" spans="1:8" ht="67.5">
      <c r="A176" s="532" t="s">
        <v>4250</v>
      </c>
      <c r="B176" s="534" t="s">
        <v>2787</v>
      </c>
      <c r="C176" s="532" t="s">
        <v>75</v>
      </c>
      <c r="D176" s="533" t="s">
        <v>12245</v>
      </c>
      <c r="F176" t="str">
        <f t="shared" si="5"/>
        <v>92820</v>
      </c>
      <c r="H176" s="14">
        <f t="shared" si="6"/>
        <v>67.33</v>
      </c>
    </row>
    <row r="177" spans="1:8" ht="67.5">
      <c r="A177" s="532" t="s">
        <v>4251</v>
      </c>
      <c r="B177" s="534" t="s">
        <v>2788</v>
      </c>
      <c r="C177" s="532" t="s">
        <v>75</v>
      </c>
      <c r="D177" s="533" t="s">
        <v>11939</v>
      </c>
      <c r="F177" t="str">
        <f t="shared" si="5"/>
        <v>92821</v>
      </c>
      <c r="H177" s="14">
        <f t="shared" si="6"/>
        <v>86.28</v>
      </c>
    </row>
    <row r="178" spans="1:8" ht="67.5">
      <c r="A178" s="532" t="s">
        <v>4252</v>
      </c>
      <c r="B178" s="534" t="s">
        <v>2789</v>
      </c>
      <c r="C178" s="532" t="s">
        <v>75</v>
      </c>
      <c r="D178" s="533" t="s">
        <v>19102</v>
      </c>
      <c r="F178" t="str">
        <f t="shared" si="5"/>
        <v>92822</v>
      </c>
      <c r="H178" s="14">
        <f t="shared" si="6"/>
        <v>105.27</v>
      </c>
    </row>
    <row r="179" spans="1:8" ht="67.5">
      <c r="A179" s="532" t="s">
        <v>4253</v>
      </c>
      <c r="B179" s="534" t="s">
        <v>2790</v>
      </c>
      <c r="C179" s="532" t="s">
        <v>75</v>
      </c>
      <c r="D179" s="533" t="s">
        <v>19120</v>
      </c>
      <c r="F179" t="str">
        <f t="shared" si="5"/>
        <v>92824</v>
      </c>
      <c r="H179" s="14">
        <f t="shared" si="6"/>
        <v>124.96</v>
      </c>
    </row>
    <row r="180" spans="1:8" ht="67.5">
      <c r="A180" s="532" t="s">
        <v>4254</v>
      </c>
      <c r="B180" s="534" t="s">
        <v>2791</v>
      </c>
      <c r="C180" s="532" t="s">
        <v>75</v>
      </c>
      <c r="D180" s="533" t="s">
        <v>26682</v>
      </c>
      <c r="F180" t="str">
        <f t="shared" si="5"/>
        <v>92825</v>
      </c>
      <c r="H180" s="14">
        <f t="shared" si="6"/>
        <v>144.69999999999999</v>
      </c>
    </row>
    <row r="181" spans="1:8" ht="67.5">
      <c r="A181" s="532" t="s">
        <v>4255</v>
      </c>
      <c r="B181" s="534" t="s">
        <v>2792</v>
      </c>
      <c r="C181" s="532" t="s">
        <v>75</v>
      </c>
      <c r="D181" s="533" t="s">
        <v>26683</v>
      </c>
      <c r="F181" t="str">
        <f t="shared" si="5"/>
        <v>92826</v>
      </c>
      <c r="H181" s="14">
        <f t="shared" si="6"/>
        <v>166.67</v>
      </c>
    </row>
    <row r="182" spans="1:8" ht="67.5">
      <c r="A182" s="532" t="s">
        <v>4256</v>
      </c>
      <c r="B182" s="534" t="s">
        <v>2793</v>
      </c>
      <c r="C182" s="532" t="s">
        <v>75</v>
      </c>
      <c r="D182" s="533" t="s">
        <v>26684</v>
      </c>
      <c r="F182" t="str">
        <f t="shared" si="5"/>
        <v>92827</v>
      </c>
      <c r="H182" s="14">
        <f t="shared" si="6"/>
        <v>189.55</v>
      </c>
    </row>
    <row r="183" spans="1:8" ht="67.5">
      <c r="A183" s="532" t="s">
        <v>4257</v>
      </c>
      <c r="B183" s="534" t="s">
        <v>2194</v>
      </c>
      <c r="C183" s="532" t="s">
        <v>75</v>
      </c>
      <c r="D183" s="533" t="s">
        <v>26685</v>
      </c>
      <c r="F183" t="str">
        <f t="shared" si="5"/>
        <v>92828</v>
      </c>
      <c r="H183" s="14">
        <f t="shared" si="6"/>
        <v>215.83</v>
      </c>
    </row>
    <row r="184" spans="1:8" ht="67.5">
      <c r="A184" s="532" t="s">
        <v>4258</v>
      </c>
      <c r="B184" s="534" t="s">
        <v>2195</v>
      </c>
      <c r="C184" s="532" t="s">
        <v>75</v>
      </c>
      <c r="D184" s="533" t="s">
        <v>26686</v>
      </c>
      <c r="F184" t="str">
        <f t="shared" si="5"/>
        <v>92829</v>
      </c>
      <c r="H184" s="14">
        <f t="shared" si="6"/>
        <v>1070.1600000000001</v>
      </c>
    </row>
    <row r="185" spans="1:8" ht="67.5">
      <c r="A185" s="532" t="s">
        <v>4259</v>
      </c>
      <c r="B185" s="534" t="s">
        <v>2196</v>
      </c>
      <c r="C185" s="532" t="s">
        <v>75</v>
      </c>
      <c r="D185" s="533" t="s">
        <v>26687</v>
      </c>
      <c r="F185" t="str">
        <f t="shared" si="5"/>
        <v>92830</v>
      </c>
      <c r="H185" s="14">
        <f t="shared" si="6"/>
        <v>267.75</v>
      </c>
    </row>
    <row r="186" spans="1:8" ht="67.5">
      <c r="A186" s="532" t="s">
        <v>4260</v>
      </c>
      <c r="B186" s="534" t="s">
        <v>2197</v>
      </c>
      <c r="C186" s="532" t="s">
        <v>75</v>
      </c>
      <c r="D186" s="533" t="s">
        <v>26688</v>
      </c>
      <c r="F186" t="str">
        <f t="shared" si="5"/>
        <v>92831</v>
      </c>
      <c r="H186" s="14">
        <f t="shared" si="6"/>
        <v>1518.44</v>
      </c>
    </row>
    <row r="187" spans="1:8" ht="67.5">
      <c r="A187" s="532" t="s">
        <v>4261</v>
      </c>
      <c r="B187" s="534" t="s">
        <v>2198</v>
      </c>
      <c r="C187" s="532" t="s">
        <v>75</v>
      </c>
      <c r="D187" s="533" t="s">
        <v>26689</v>
      </c>
      <c r="F187" t="str">
        <f t="shared" si="5"/>
        <v>92832</v>
      </c>
      <c r="H187" s="14">
        <f t="shared" si="6"/>
        <v>355.91</v>
      </c>
    </row>
    <row r="188" spans="1:8" ht="67.5">
      <c r="A188" s="532" t="s">
        <v>4262</v>
      </c>
      <c r="B188" s="534" t="s">
        <v>2794</v>
      </c>
      <c r="C188" s="532" t="s">
        <v>75</v>
      </c>
      <c r="D188" s="533" t="s">
        <v>18953</v>
      </c>
      <c r="F188" t="str">
        <f t="shared" si="5"/>
        <v>95565</v>
      </c>
      <c r="H188" s="14">
        <f t="shared" si="6"/>
        <v>182.62</v>
      </c>
    </row>
    <row r="189" spans="1:8" ht="67.5">
      <c r="A189" s="532" t="s">
        <v>4263</v>
      </c>
      <c r="B189" s="534" t="s">
        <v>2795</v>
      </c>
      <c r="C189" s="532" t="s">
        <v>75</v>
      </c>
      <c r="D189" s="533" t="s">
        <v>26690</v>
      </c>
      <c r="F189" t="str">
        <f t="shared" si="5"/>
        <v>95566</v>
      </c>
      <c r="H189" s="14">
        <f t="shared" si="6"/>
        <v>193.52</v>
      </c>
    </row>
    <row r="190" spans="1:8" ht="67.5">
      <c r="A190" s="532" t="s">
        <v>4264</v>
      </c>
      <c r="B190" s="534" t="s">
        <v>2796</v>
      </c>
      <c r="C190" s="532" t="s">
        <v>75</v>
      </c>
      <c r="D190" s="533" t="s">
        <v>26691</v>
      </c>
      <c r="F190" t="str">
        <f t="shared" si="5"/>
        <v>95567</v>
      </c>
      <c r="H190" s="14">
        <f t="shared" si="6"/>
        <v>138.78</v>
      </c>
    </row>
    <row r="191" spans="1:8" ht="67.5">
      <c r="A191" s="532" t="s">
        <v>4265</v>
      </c>
      <c r="B191" s="534" t="s">
        <v>2797</v>
      </c>
      <c r="C191" s="532" t="s">
        <v>75</v>
      </c>
      <c r="D191" s="533" t="s">
        <v>26692</v>
      </c>
      <c r="F191" t="str">
        <f t="shared" si="5"/>
        <v>95568</v>
      </c>
      <c r="H191" s="14">
        <f t="shared" si="6"/>
        <v>169.63</v>
      </c>
    </row>
    <row r="192" spans="1:8" ht="67.5">
      <c r="A192" s="532" t="s">
        <v>4266</v>
      </c>
      <c r="B192" s="534" t="s">
        <v>2798</v>
      </c>
      <c r="C192" s="532" t="s">
        <v>75</v>
      </c>
      <c r="D192" s="533" t="s">
        <v>26693</v>
      </c>
      <c r="F192" t="str">
        <f t="shared" si="5"/>
        <v>95569</v>
      </c>
      <c r="H192" s="14">
        <f t="shared" si="6"/>
        <v>232.81</v>
      </c>
    </row>
    <row r="193" spans="1:8" ht="67.5">
      <c r="A193" s="532" t="s">
        <v>4267</v>
      </c>
      <c r="B193" s="534" t="s">
        <v>2799</v>
      </c>
      <c r="C193" s="532" t="s">
        <v>75</v>
      </c>
      <c r="D193" s="533" t="s">
        <v>26694</v>
      </c>
      <c r="F193" t="str">
        <f t="shared" si="5"/>
        <v>95570</v>
      </c>
      <c r="H193" s="14">
        <f t="shared" si="6"/>
        <v>149.68</v>
      </c>
    </row>
    <row r="194" spans="1:8" ht="67.5">
      <c r="A194" s="532" t="s">
        <v>4268</v>
      </c>
      <c r="B194" s="534" t="s">
        <v>2800</v>
      </c>
      <c r="C194" s="532" t="s">
        <v>75</v>
      </c>
      <c r="D194" s="533" t="s">
        <v>26695</v>
      </c>
      <c r="F194" t="str">
        <f t="shared" si="5"/>
        <v>95571</v>
      </c>
      <c r="H194" s="14">
        <f t="shared" si="6"/>
        <v>183.58</v>
      </c>
    </row>
    <row r="195" spans="1:8" ht="67.5">
      <c r="A195" s="532" t="s">
        <v>4269</v>
      </c>
      <c r="B195" s="534" t="s">
        <v>2801</v>
      </c>
      <c r="C195" s="532" t="s">
        <v>75</v>
      </c>
      <c r="D195" s="533" t="s">
        <v>26696</v>
      </c>
      <c r="F195" t="str">
        <f t="shared" si="5"/>
        <v>95572</v>
      </c>
      <c r="H195" s="14">
        <f t="shared" si="6"/>
        <v>250.08</v>
      </c>
    </row>
    <row r="196" spans="1:8" ht="67.5">
      <c r="A196" s="532" t="s">
        <v>4271</v>
      </c>
      <c r="B196" s="534" t="s">
        <v>4272</v>
      </c>
      <c r="C196" s="532" t="s">
        <v>75</v>
      </c>
      <c r="D196" s="533" t="s">
        <v>5826</v>
      </c>
      <c r="F196" t="str">
        <f t="shared" si="5"/>
        <v>97127</v>
      </c>
      <c r="H196" s="14">
        <f t="shared" si="6"/>
        <v>7.72</v>
      </c>
    </row>
    <row r="197" spans="1:8" ht="67.5">
      <c r="A197" s="532" t="s">
        <v>4273</v>
      </c>
      <c r="B197" s="534" t="s">
        <v>4274</v>
      </c>
      <c r="C197" s="532" t="s">
        <v>75</v>
      </c>
      <c r="D197" s="533" t="s">
        <v>4838</v>
      </c>
      <c r="F197" t="str">
        <f t="shared" ref="F197:F260" si="7">TRIM(A197)</f>
        <v>97128</v>
      </c>
      <c r="H197" s="14">
        <f t="shared" ref="H197:H260" si="8">ROUND(D197*(1+$H$1),2)</f>
        <v>15.3</v>
      </c>
    </row>
    <row r="198" spans="1:8" ht="67.5">
      <c r="A198" s="532" t="s">
        <v>4275</v>
      </c>
      <c r="B198" s="534" t="s">
        <v>4276</v>
      </c>
      <c r="C198" s="532" t="s">
        <v>75</v>
      </c>
      <c r="D198" s="533" t="s">
        <v>9259</v>
      </c>
      <c r="F198" t="str">
        <f t="shared" si="7"/>
        <v>97129</v>
      </c>
      <c r="H198" s="14">
        <f t="shared" si="8"/>
        <v>18.8</v>
      </c>
    </row>
    <row r="199" spans="1:8" ht="67.5">
      <c r="A199" s="532" t="s">
        <v>4278</v>
      </c>
      <c r="B199" s="534" t="s">
        <v>4279</v>
      </c>
      <c r="C199" s="532" t="s">
        <v>75</v>
      </c>
      <c r="D199" s="533" t="s">
        <v>12714</v>
      </c>
      <c r="F199" t="str">
        <f t="shared" si="7"/>
        <v>97130</v>
      </c>
      <c r="H199" s="14">
        <f t="shared" si="8"/>
        <v>22.31</v>
      </c>
    </row>
    <row r="200" spans="1:8" ht="67.5">
      <c r="A200" s="532" t="s">
        <v>4280</v>
      </c>
      <c r="B200" s="534" t="s">
        <v>4281</v>
      </c>
      <c r="C200" s="532" t="s">
        <v>75</v>
      </c>
      <c r="D200" s="533" t="s">
        <v>13681</v>
      </c>
      <c r="F200" t="str">
        <f t="shared" si="7"/>
        <v>97131</v>
      </c>
      <c r="H200" s="14">
        <f t="shared" si="8"/>
        <v>25.82</v>
      </c>
    </row>
    <row r="201" spans="1:8" ht="67.5">
      <c r="A201" s="532" t="s">
        <v>4282</v>
      </c>
      <c r="B201" s="534" t="s">
        <v>4283</v>
      </c>
      <c r="C201" s="532" t="s">
        <v>75</v>
      </c>
      <c r="D201" s="533" t="s">
        <v>12183</v>
      </c>
      <c r="F201" t="str">
        <f t="shared" si="7"/>
        <v>97132</v>
      </c>
      <c r="H201" s="14">
        <f t="shared" si="8"/>
        <v>29.3</v>
      </c>
    </row>
    <row r="202" spans="1:8" ht="67.5">
      <c r="A202" s="532" t="s">
        <v>4284</v>
      </c>
      <c r="B202" s="534" t="s">
        <v>4285</v>
      </c>
      <c r="C202" s="532" t="s">
        <v>75</v>
      </c>
      <c r="D202" s="533" t="s">
        <v>26697</v>
      </c>
      <c r="F202" t="str">
        <f t="shared" si="7"/>
        <v>97133</v>
      </c>
      <c r="H202" s="14">
        <f t="shared" si="8"/>
        <v>36.32</v>
      </c>
    </row>
    <row r="203" spans="1:8" ht="67.5">
      <c r="A203" s="532" t="s">
        <v>4286</v>
      </c>
      <c r="B203" s="534" t="s">
        <v>4287</v>
      </c>
      <c r="C203" s="532" t="s">
        <v>75</v>
      </c>
      <c r="D203" s="533" t="s">
        <v>26698</v>
      </c>
      <c r="F203" t="str">
        <f t="shared" si="7"/>
        <v>97134</v>
      </c>
      <c r="H203" s="14">
        <f t="shared" si="8"/>
        <v>3.52</v>
      </c>
    </row>
    <row r="204" spans="1:8" ht="67.5">
      <c r="A204" s="532" t="s">
        <v>4289</v>
      </c>
      <c r="B204" s="534" t="s">
        <v>4290</v>
      </c>
      <c r="C204" s="532" t="s">
        <v>75</v>
      </c>
      <c r="D204" s="533" t="s">
        <v>5464</v>
      </c>
      <c r="F204" t="str">
        <f t="shared" si="7"/>
        <v>97135</v>
      </c>
      <c r="H204" s="14">
        <f t="shared" si="8"/>
        <v>7.69</v>
      </c>
    </row>
    <row r="205" spans="1:8" ht="67.5">
      <c r="A205" s="532" t="s">
        <v>4291</v>
      </c>
      <c r="B205" s="534" t="s">
        <v>4292</v>
      </c>
      <c r="C205" s="532" t="s">
        <v>75</v>
      </c>
      <c r="D205" s="533" t="s">
        <v>7273</v>
      </c>
      <c r="F205" t="str">
        <f t="shared" si="7"/>
        <v>97136</v>
      </c>
      <c r="H205" s="14">
        <f t="shared" si="8"/>
        <v>9.4499999999999993</v>
      </c>
    </row>
    <row r="206" spans="1:8" ht="67.5">
      <c r="A206" s="532" t="s">
        <v>4294</v>
      </c>
      <c r="B206" s="534" t="s">
        <v>4295</v>
      </c>
      <c r="C206" s="532" t="s">
        <v>75</v>
      </c>
      <c r="D206" s="533" t="s">
        <v>26699</v>
      </c>
      <c r="F206" t="str">
        <f t="shared" si="7"/>
        <v>97137</v>
      </c>
      <c r="H206" s="14">
        <f t="shared" si="8"/>
        <v>11.22</v>
      </c>
    </row>
    <row r="207" spans="1:8" ht="67.5">
      <c r="A207" s="532" t="s">
        <v>4297</v>
      </c>
      <c r="B207" s="534" t="s">
        <v>4298</v>
      </c>
      <c r="C207" s="532" t="s">
        <v>75</v>
      </c>
      <c r="D207" s="533" t="s">
        <v>8913</v>
      </c>
      <c r="F207" t="str">
        <f t="shared" si="7"/>
        <v>97138</v>
      </c>
      <c r="H207" s="14">
        <f t="shared" si="8"/>
        <v>13.01</v>
      </c>
    </row>
    <row r="208" spans="1:8" ht="67.5">
      <c r="A208" s="532" t="s">
        <v>4300</v>
      </c>
      <c r="B208" s="534" t="s">
        <v>4301</v>
      </c>
      <c r="C208" s="532" t="s">
        <v>75</v>
      </c>
      <c r="D208" s="533" t="s">
        <v>9653</v>
      </c>
      <c r="F208" t="str">
        <f t="shared" si="7"/>
        <v>97139</v>
      </c>
      <c r="H208" s="14">
        <f t="shared" si="8"/>
        <v>14.75</v>
      </c>
    </row>
    <row r="209" spans="1:14" ht="67.5">
      <c r="A209" s="532" t="s">
        <v>4302</v>
      </c>
      <c r="B209" s="534" t="s">
        <v>4303</v>
      </c>
      <c r="C209" s="532" t="s">
        <v>75</v>
      </c>
      <c r="D209" s="533" t="s">
        <v>26700</v>
      </c>
      <c r="F209" t="str">
        <f t="shared" si="7"/>
        <v>97140</v>
      </c>
      <c r="H209" s="14">
        <f t="shared" si="8"/>
        <v>18.28</v>
      </c>
    </row>
    <row r="210" spans="1:14" ht="40.5">
      <c r="A210" s="532" t="s">
        <v>26701</v>
      </c>
      <c r="B210" s="534" t="s">
        <v>26702</v>
      </c>
      <c r="C210" s="532" t="s">
        <v>75</v>
      </c>
      <c r="D210" s="533" t="s">
        <v>26703</v>
      </c>
      <c r="F210" t="str">
        <f t="shared" si="7"/>
        <v>103089</v>
      </c>
      <c r="H210" s="14">
        <f t="shared" si="8"/>
        <v>14.24</v>
      </c>
    </row>
    <row r="211" spans="1:14" ht="40.5">
      <c r="A211" s="532" t="s">
        <v>26704</v>
      </c>
      <c r="B211" s="534" t="s">
        <v>26705</v>
      </c>
      <c r="C211" s="532" t="s">
        <v>75</v>
      </c>
      <c r="D211" s="533" t="s">
        <v>6076</v>
      </c>
      <c r="F211" t="str">
        <f t="shared" si="7"/>
        <v>103090</v>
      </c>
      <c r="H211" s="14">
        <f t="shared" si="8"/>
        <v>17</v>
      </c>
    </row>
    <row r="212" spans="1:14" ht="40.5">
      <c r="A212" s="532" t="s">
        <v>26706</v>
      </c>
      <c r="B212" s="534" t="s">
        <v>26707</v>
      </c>
      <c r="C212" s="532" t="s">
        <v>75</v>
      </c>
      <c r="D212" s="533" t="s">
        <v>26708</v>
      </c>
      <c r="F212" t="str">
        <f t="shared" si="7"/>
        <v>103091</v>
      </c>
      <c r="H212" s="14">
        <f t="shared" si="8"/>
        <v>23.89</v>
      </c>
      <c r="N212" s="14"/>
    </row>
    <row r="213" spans="1:14" ht="40.5">
      <c r="A213" s="532" t="s">
        <v>26709</v>
      </c>
      <c r="B213" s="534" t="s">
        <v>26710</v>
      </c>
      <c r="C213" s="532" t="s">
        <v>75</v>
      </c>
      <c r="D213" s="533" t="s">
        <v>11256</v>
      </c>
      <c r="F213" t="str">
        <f t="shared" si="7"/>
        <v>103092</v>
      </c>
      <c r="H213" s="14">
        <f t="shared" si="8"/>
        <v>30.78</v>
      </c>
    </row>
    <row r="214" spans="1:14" ht="40.5">
      <c r="A214" s="532" t="s">
        <v>26711</v>
      </c>
      <c r="B214" s="534" t="s">
        <v>26712</v>
      </c>
      <c r="C214" s="532" t="s">
        <v>75</v>
      </c>
      <c r="D214" s="533" t="s">
        <v>26713</v>
      </c>
      <c r="F214" t="str">
        <f t="shared" si="7"/>
        <v>103093</v>
      </c>
      <c r="H214" s="14">
        <f t="shared" si="8"/>
        <v>47.08</v>
      </c>
    </row>
    <row r="215" spans="1:14" ht="40.5">
      <c r="A215" s="532" t="s">
        <v>26714</v>
      </c>
      <c r="B215" s="534" t="s">
        <v>26715</v>
      </c>
      <c r="C215" s="532" t="s">
        <v>75</v>
      </c>
      <c r="D215" s="533" t="s">
        <v>26716</v>
      </c>
      <c r="F215" t="str">
        <f t="shared" si="7"/>
        <v>103094</v>
      </c>
      <c r="H215" s="14">
        <f t="shared" si="8"/>
        <v>54.02</v>
      </c>
    </row>
    <row r="216" spans="1:14" ht="40.5">
      <c r="A216" s="532" t="s">
        <v>26717</v>
      </c>
      <c r="B216" s="534" t="s">
        <v>26718</v>
      </c>
      <c r="C216" s="532" t="s">
        <v>75</v>
      </c>
      <c r="D216" s="533" t="s">
        <v>26719</v>
      </c>
      <c r="F216" t="str">
        <f t="shared" si="7"/>
        <v>103095</v>
      </c>
      <c r="H216" s="14">
        <f t="shared" si="8"/>
        <v>70.25</v>
      </c>
    </row>
    <row r="217" spans="1:14" ht="40.5">
      <c r="A217" s="532" t="s">
        <v>26720</v>
      </c>
      <c r="B217" s="534" t="s">
        <v>26721</v>
      </c>
      <c r="C217" s="532" t="s">
        <v>75</v>
      </c>
      <c r="D217" s="533" t="s">
        <v>26722</v>
      </c>
      <c r="F217" t="str">
        <f t="shared" si="7"/>
        <v>103096</v>
      </c>
      <c r="H217" s="14">
        <f t="shared" si="8"/>
        <v>77.19</v>
      </c>
    </row>
    <row r="218" spans="1:14" ht="40.5">
      <c r="A218" s="532" t="s">
        <v>26723</v>
      </c>
      <c r="B218" s="534" t="s">
        <v>26724</v>
      </c>
      <c r="C218" s="532" t="s">
        <v>75</v>
      </c>
      <c r="D218" s="533" t="s">
        <v>26725</v>
      </c>
      <c r="F218" t="str">
        <f t="shared" si="7"/>
        <v>103097</v>
      </c>
      <c r="H218" s="14">
        <f t="shared" si="8"/>
        <v>93.46</v>
      </c>
    </row>
    <row r="219" spans="1:14" ht="40.5">
      <c r="A219" s="532" t="s">
        <v>26726</v>
      </c>
      <c r="B219" s="534" t="s">
        <v>26727</v>
      </c>
      <c r="C219" s="532" t="s">
        <v>75</v>
      </c>
      <c r="D219" s="533" t="s">
        <v>26728</v>
      </c>
      <c r="F219" t="str">
        <f t="shared" si="7"/>
        <v>103098</v>
      </c>
      <c r="H219" s="14">
        <f t="shared" si="8"/>
        <v>100.36</v>
      </c>
    </row>
    <row r="220" spans="1:14" ht="40.5">
      <c r="A220" s="532" t="s">
        <v>26729</v>
      </c>
      <c r="B220" s="534" t="s">
        <v>26730</v>
      </c>
      <c r="C220" s="532" t="s">
        <v>75</v>
      </c>
      <c r="D220" s="533" t="s">
        <v>26731</v>
      </c>
      <c r="F220" t="str">
        <f t="shared" si="7"/>
        <v>103099</v>
      </c>
      <c r="H220" s="14">
        <f t="shared" si="8"/>
        <v>114.17</v>
      </c>
    </row>
    <row r="221" spans="1:14" ht="40.5">
      <c r="A221" s="532" t="s">
        <v>26732</v>
      </c>
      <c r="B221" s="534" t="s">
        <v>26733</v>
      </c>
      <c r="C221" s="532" t="s">
        <v>75</v>
      </c>
      <c r="D221" s="533" t="s">
        <v>26734</v>
      </c>
      <c r="F221" t="str">
        <f t="shared" si="7"/>
        <v>103100</v>
      </c>
      <c r="H221" s="14">
        <f t="shared" si="8"/>
        <v>121.83</v>
      </c>
    </row>
    <row r="222" spans="1:14" ht="40.5">
      <c r="A222" s="532" t="s">
        <v>26735</v>
      </c>
      <c r="B222" s="534" t="s">
        <v>26736</v>
      </c>
      <c r="C222" s="532" t="s">
        <v>75</v>
      </c>
      <c r="D222" s="533" t="s">
        <v>26737</v>
      </c>
      <c r="F222" t="str">
        <f t="shared" si="7"/>
        <v>103101</v>
      </c>
      <c r="H222" s="14">
        <f t="shared" si="8"/>
        <v>134.16</v>
      </c>
    </row>
    <row r="223" spans="1:14" ht="40.5">
      <c r="A223" s="532" t="s">
        <v>26738</v>
      </c>
      <c r="B223" s="534" t="s">
        <v>26739</v>
      </c>
      <c r="C223" s="532" t="s">
        <v>75</v>
      </c>
      <c r="D223" s="533" t="s">
        <v>26740</v>
      </c>
      <c r="F223" t="str">
        <f t="shared" si="7"/>
        <v>103102</v>
      </c>
      <c r="H223" s="14">
        <f t="shared" si="8"/>
        <v>154.5</v>
      </c>
    </row>
    <row r="224" spans="1:14" ht="40.5">
      <c r="A224" s="532" t="s">
        <v>26741</v>
      </c>
      <c r="B224" s="534" t="s">
        <v>26742</v>
      </c>
      <c r="C224" s="532" t="s">
        <v>75</v>
      </c>
      <c r="D224" s="533" t="s">
        <v>17923</v>
      </c>
      <c r="F224" t="str">
        <f t="shared" si="7"/>
        <v>103103</v>
      </c>
      <c r="H224" s="14">
        <f t="shared" si="8"/>
        <v>166.86</v>
      </c>
    </row>
    <row r="225" spans="1:8" ht="40.5">
      <c r="A225" s="532" t="s">
        <v>26743</v>
      </c>
      <c r="B225" s="534" t="s">
        <v>26744</v>
      </c>
      <c r="C225" s="532" t="s">
        <v>75</v>
      </c>
      <c r="D225" s="533" t="s">
        <v>26745</v>
      </c>
      <c r="F225" t="str">
        <f t="shared" si="7"/>
        <v>103104</v>
      </c>
      <c r="H225" s="14">
        <f t="shared" si="8"/>
        <v>199.56</v>
      </c>
    </row>
    <row r="226" spans="1:8" ht="40.5">
      <c r="A226" s="532" t="s">
        <v>26746</v>
      </c>
      <c r="B226" s="534" t="s">
        <v>26747</v>
      </c>
      <c r="C226" s="532" t="s">
        <v>114</v>
      </c>
      <c r="D226" s="533" t="s">
        <v>18845</v>
      </c>
      <c r="F226" t="str">
        <f t="shared" si="7"/>
        <v>103105</v>
      </c>
      <c r="H226" s="14">
        <f t="shared" si="8"/>
        <v>60.14</v>
      </c>
    </row>
    <row r="227" spans="1:8" ht="40.5">
      <c r="A227" s="532" t="s">
        <v>26748</v>
      </c>
      <c r="B227" s="534" t="s">
        <v>26749</v>
      </c>
      <c r="C227" s="532" t="s">
        <v>114</v>
      </c>
      <c r="D227" s="533" t="s">
        <v>19302</v>
      </c>
      <c r="F227" t="str">
        <f t="shared" si="7"/>
        <v>103106</v>
      </c>
      <c r="H227" s="14">
        <f t="shared" si="8"/>
        <v>71.72</v>
      </c>
    </row>
    <row r="228" spans="1:8" ht="40.5">
      <c r="A228" s="532" t="s">
        <v>26750</v>
      </c>
      <c r="B228" s="534" t="s">
        <v>26751</v>
      </c>
      <c r="C228" s="532" t="s">
        <v>114</v>
      </c>
      <c r="D228" s="533" t="s">
        <v>26752</v>
      </c>
      <c r="F228" t="str">
        <f t="shared" si="7"/>
        <v>103107</v>
      </c>
      <c r="H228" s="14">
        <f t="shared" si="8"/>
        <v>100.66</v>
      </c>
    </row>
    <row r="229" spans="1:8" ht="40.5">
      <c r="A229" s="532" t="s">
        <v>26753</v>
      </c>
      <c r="B229" s="534" t="s">
        <v>26754</v>
      </c>
      <c r="C229" s="532" t="s">
        <v>114</v>
      </c>
      <c r="D229" s="533" t="s">
        <v>26755</v>
      </c>
      <c r="F229" t="str">
        <f t="shared" si="7"/>
        <v>103108</v>
      </c>
      <c r="H229" s="14">
        <f t="shared" si="8"/>
        <v>129.59</v>
      </c>
    </row>
    <row r="230" spans="1:8" ht="40.5">
      <c r="A230" s="532" t="s">
        <v>26756</v>
      </c>
      <c r="B230" s="534" t="s">
        <v>26757</v>
      </c>
      <c r="C230" s="532" t="s">
        <v>114</v>
      </c>
      <c r="D230" s="533" t="s">
        <v>26758</v>
      </c>
      <c r="F230" t="str">
        <f t="shared" si="7"/>
        <v>103109</v>
      </c>
      <c r="H230" s="14">
        <f t="shared" si="8"/>
        <v>212.89</v>
      </c>
    </row>
    <row r="231" spans="1:8" ht="40.5">
      <c r="A231" s="532" t="s">
        <v>26759</v>
      </c>
      <c r="B231" s="534" t="s">
        <v>26760</v>
      </c>
      <c r="C231" s="532" t="s">
        <v>114</v>
      </c>
      <c r="D231" s="533" t="s">
        <v>26761</v>
      </c>
      <c r="F231" t="str">
        <f t="shared" si="7"/>
        <v>103110</v>
      </c>
      <c r="H231" s="14">
        <f t="shared" si="8"/>
        <v>241.82</v>
      </c>
    </row>
    <row r="232" spans="1:8" ht="40.5">
      <c r="A232" s="532" t="s">
        <v>26762</v>
      </c>
      <c r="B232" s="534" t="s">
        <v>26763</v>
      </c>
      <c r="C232" s="532" t="s">
        <v>114</v>
      </c>
      <c r="D232" s="533" t="s">
        <v>26764</v>
      </c>
      <c r="F232" t="str">
        <f t="shared" si="7"/>
        <v>103111</v>
      </c>
      <c r="H232" s="14">
        <f t="shared" si="8"/>
        <v>325.13</v>
      </c>
    </row>
    <row r="233" spans="1:8" ht="40.5">
      <c r="A233" s="532" t="s">
        <v>26765</v>
      </c>
      <c r="B233" s="534" t="s">
        <v>26766</v>
      </c>
      <c r="C233" s="532" t="s">
        <v>114</v>
      </c>
      <c r="D233" s="533" t="s">
        <v>26767</v>
      </c>
      <c r="F233" t="str">
        <f t="shared" si="7"/>
        <v>103112</v>
      </c>
      <c r="H233" s="14">
        <f t="shared" si="8"/>
        <v>354.05</v>
      </c>
    </row>
    <row r="234" spans="1:8" ht="40.5">
      <c r="A234" s="532" t="s">
        <v>26768</v>
      </c>
      <c r="B234" s="534" t="s">
        <v>26769</v>
      </c>
      <c r="C234" s="532" t="s">
        <v>114</v>
      </c>
      <c r="D234" s="533" t="s">
        <v>26770</v>
      </c>
      <c r="F234" t="str">
        <f t="shared" si="7"/>
        <v>103113</v>
      </c>
      <c r="H234" s="14">
        <f t="shared" si="8"/>
        <v>437.37</v>
      </c>
    </row>
    <row r="235" spans="1:8" ht="40.5">
      <c r="A235" s="532" t="s">
        <v>26771</v>
      </c>
      <c r="B235" s="534" t="s">
        <v>26772</v>
      </c>
      <c r="C235" s="532" t="s">
        <v>114</v>
      </c>
      <c r="D235" s="533" t="s">
        <v>26773</v>
      </c>
      <c r="F235" t="str">
        <f t="shared" si="7"/>
        <v>103114</v>
      </c>
      <c r="H235" s="14">
        <f t="shared" si="8"/>
        <v>466.3</v>
      </c>
    </row>
    <row r="236" spans="1:8" ht="40.5">
      <c r="A236" s="532" t="s">
        <v>26774</v>
      </c>
      <c r="B236" s="534" t="s">
        <v>26775</v>
      </c>
      <c r="C236" s="532" t="s">
        <v>114</v>
      </c>
      <c r="D236" s="533" t="s">
        <v>26776</v>
      </c>
      <c r="F236" t="str">
        <f t="shared" si="7"/>
        <v>103115</v>
      </c>
      <c r="H236" s="14">
        <f t="shared" si="8"/>
        <v>524.17999999999995</v>
      </c>
    </row>
    <row r="237" spans="1:8" ht="40.5">
      <c r="A237" s="532" t="s">
        <v>26777</v>
      </c>
      <c r="B237" s="534" t="s">
        <v>26778</v>
      </c>
      <c r="C237" s="532" t="s">
        <v>114</v>
      </c>
      <c r="D237" s="533" t="s">
        <v>26779</v>
      </c>
      <c r="F237" t="str">
        <f t="shared" si="7"/>
        <v>103116</v>
      </c>
      <c r="H237" s="14">
        <f t="shared" si="8"/>
        <v>636.4</v>
      </c>
    </row>
    <row r="238" spans="1:8" ht="40.5">
      <c r="A238" s="532" t="s">
        <v>26780</v>
      </c>
      <c r="B238" s="534" t="s">
        <v>26781</v>
      </c>
      <c r="C238" s="532" t="s">
        <v>114</v>
      </c>
      <c r="D238" s="533" t="s">
        <v>26782</v>
      </c>
      <c r="F238" t="str">
        <f t="shared" si="7"/>
        <v>103117</v>
      </c>
      <c r="H238" s="14">
        <f t="shared" si="8"/>
        <v>694.29</v>
      </c>
    </row>
    <row r="239" spans="1:8" ht="40.5">
      <c r="A239" s="532" t="s">
        <v>26783</v>
      </c>
      <c r="B239" s="534" t="s">
        <v>26784</v>
      </c>
      <c r="C239" s="532" t="s">
        <v>114</v>
      </c>
      <c r="D239" s="533" t="s">
        <v>26785</v>
      </c>
      <c r="F239" t="str">
        <f t="shared" si="7"/>
        <v>103118</v>
      </c>
      <c r="H239" s="14">
        <f t="shared" si="8"/>
        <v>806.51</v>
      </c>
    </row>
    <row r="240" spans="1:8" ht="40.5">
      <c r="A240" s="532" t="s">
        <v>26786</v>
      </c>
      <c r="B240" s="534" t="s">
        <v>26787</v>
      </c>
      <c r="C240" s="532" t="s">
        <v>114</v>
      </c>
      <c r="D240" s="533" t="s">
        <v>26788</v>
      </c>
      <c r="F240" t="str">
        <f t="shared" si="7"/>
        <v>103119</v>
      </c>
      <c r="H240" s="14">
        <f t="shared" si="8"/>
        <v>864.39</v>
      </c>
    </row>
    <row r="241" spans="1:8" ht="40.5">
      <c r="A241" s="532" t="s">
        <v>26789</v>
      </c>
      <c r="B241" s="534" t="s">
        <v>26790</v>
      </c>
      <c r="C241" s="532" t="s">
        <v>114</v>
      </c>
      <c r="D241" s="533" t="s">
        <v>26791</v>
      </c>
      <c r="F241" t="str">
        <f t="shared" si="7"/>
        <v>103120</v>
      </c>
      <c r="H241" s="14">
        <f t="shared" si="8"/>
        <v>1034.49</v>
      </c>
    </row>
    <row r="242" spans="1:8" ht="40.5">
      <c r="A242" s="532" t="s">
        <v>26792</v>
      </c>
      <c r="B242" s="534" t="s">
        <v>26793</v>
      </c>
      <c r="C242" s="532" t="s">
        <v>114</v>
      </c>
      <c r="D242" s="533" t="s">
        <v>19107</v>
      </c>
      <c r="F242" t="str">
        <f t="shared" si="7"/>
        <v>103121</v>
      </c>
      <c r="H242" s="14">
        <f t="shared" si="8"/>
        <v>78.900000000000006</v>
      </c>
    </row>
    <row r="243" spans="1:8" ht="40.5">
      <c r="A243" s="532" t="s">
        <v>26794</v>
      </c>
      <c r="B243" s="534" t="s">
        <v>26795</v>
      </c>
      <c r="C243" s="532" t="s">
        <v>114</v>
      </c>
      <c r="D243" s="533" t="s">
        <v>26796</v>
      </c>
      <c r="F243" t="str">
        <f t="shared" si="7"/>
        <v>103122</v>
      </c>
      <c r="H243" s="14">
        <f t="shared" si="8"/>
        <v>96.23</v>
      </c>
    </row>
    <row r="244" spans="1:8" ht="40.5">
      <c r="A244" s="532" t="s">
        <v>26797</v>
      </c>
      <c r="B244" s="534" t="s">
        <v>26798</v>
      </c>
      <c r="C244" s="532" t="s">
        <v>114</v>
      </c>
      <c r="D244" s="533" t="s">
        <v>26799</v>
      </c>
      <c r="F244" t="str">
        <f t="shared" si="7"/>
        <v>103123</v>
      </c>
      <c r="H244" s="14">
        <f t="shared" si="8"/>
        <v>139.66</v>
      </c>
    </row>
    <row r="245" spans="1:8" ht="40.5">
      <c r="A245" s="532" t="s">
        <v>26800</v>
      </c>
      <c r="B245" s="534" t="s">
        <v>26801</v>
      </c>
      <c r="C245" s="532" t="s">
        <v>114</v>
      </c>
      <c r="D245" s="533" t="s">
        <v>26802</v>
      </c>
      <c r="F245" t="str">
        <f t="shared" si="7"/>
        <v>103124</v>
      </c>
      <c r="H245" s="14">
        <f t="shared" si="8"/>
        <v>183.03</v>
      </c>
    </row>
    <row r="246" spans="1:8" ht="40.5">
      <c r="A246" s="532" t="s">
        <v>26803</v>
      </c>
      <c r="B246" s="534" t="s">
        <v>26804</v>
      </c>
      <c r="C246" s="532" t="s">
        <v>114</v>
      </c>
      <c r="D246" s="533" t="s">
        <v>26805</v>
      </c>
      <c r="F246" t="str">
        <f t="shared" si="7"/>
        <v>103125</v>
      </c>
      <c r="H246" s="14">
        <f t="shared" si="8"/>
        <v>308.02</v>
      </c>
    </row>
    <row r="247" spans="1:8" ht="40.5">
      <c r="A247" s="532" t="s">
        <v>26806</v>
      </c>
      <c r="B247" s="534" t="s">
        <v>26807</v>
      </c>
      <c r="C247" s="532" t="s">
        <v>114</v>
      </c>
      <c r="D247" s="533" t="s">
        <v>26808</v>
      </c>
      <c r="F247" t="str">
        <f t="shared" si="7"/>
        <v>103126</v>
      </c>
      <c r="H247" s="14">
        <f t="shared" si="8"/>
        <v>351.38</v>
      </c>
    </row>
    <row r="248" spans="1:8" ht="40.5">
      <c r="A248" s="532" t="s">
        <v>26809</v>
      </c>
      <c r="B248" s="534" t="s">
        <v>26810</v>
      </c>
      <c r="C248" s="532" t="s">
        <v>114</v>
      </c>
      <c r="D248" s="533" t="s">
        <v>26811</v>
      </c>
      <c r="F248" t="str">
        <f t="shared" si="7"/>
        <v>103127</v>
      </c>
      <c r="H248" s="14">
        <f t="shared" si="8"/>
        <v>476.36</v>
      </c>
    </row>
    <row r="249" spans="1:8" ht="40.5">
      <c r="A249" s="532" t="s">
        <v>26812</v>
      </c>
      <c r="B249" s="534" t="s">
        <v>26813</v>
      </c>
      <c r="C249" s="532" t="s">
        <v>114</v>
      </c>
      <c r="D249" s="533" t="s">
        <v>26814</v>
      </c>
      <c r="F249" t="str">
        <f t="shared" si="7"/>
        <v>103128</v>
      </c>
      <c r="H249" s="14">
        <f t="shared" si="8"/>
        <v>519.75</v>
      </c>
    </row>
    <row r="250" spans="1:8" ht="40.5">
      <c r="A250" s="532" t="s">
        <v>26815</v>
      </c>
      <c r="B250" s="534" t="s">
        <v>26816</v>
      </c>
      <c r="C250" s="532" t="s">
        <v>114</v>
      </c>
      <c r="D250" s="533" t="s">
        <v>26817</v>
      </c>
      <c r="F250" t="str">
        <f t="shared" si="7"/>
        <v>103129</v>
      </c>
      <c r="H250" s="14">
        <f t="shared" si="8"/>
        <v>644.73</v>
      </c>
    </row>
    <row r="251" spans="1:8" ht="40.5">
      <c r="A251" s="532" t="s">
        <v>26818</v>
      </c>
      <c r="B251" s="534" t="s">
        <v>26819</v>
      </c>
      <c r="C251" s="532" t="s">
        <v>114</v>
      </c>
      <c r="D251" s="533" t="s">
        <v>26820</v>
      </c>
      <c r="F251" t="str">
        <f t="shared" si="7"/>
        <v>103130</v>
      </c>
      <c r="H251" s="14">
        <f t="shared" si="8"/>
        <v>688.09</v>
      </c>
    </row>
    <row r="252" spans="1:8" ht="40.5">
      <c r="A252" s="532" t="s">
        <v>26821</v>
      </c>
      <c r="B252" s="534" t="s">
        <v>26822</v>
      </c>
      <c r="C252" s="532" t="s">
        <v>114</v>
      </c>
      <c r="D252" s="533" t="s">
        <v>26823</v>
      </c>
      <c r="F252" t="str">
        <f t="shared" si="7"/>
        <v>103131</v>
      </c>
      <c r="H252" s="14">
        <f t="shared" si="8"/>
        <v>774.92</v>
      </c>
    </row>
    <row r="253" spans="1:8" ht="40.5">
      <c r="A253" s="532" t="s">
        <v>26824</v>
      </c>
      <c r="B253" s="534" t="s">
        <v>26825</v>
      </c>
      <c r="C253" s="532" t="s">
        <v>114</v>
      </c>
      <c r="D253" s="533" t="s">
        <v>26826</v>
      </c>
      <c r="F253" t="str">
        <f t="shared" si="7"/>
        <v>103132</v>
      </c>
      <c r="H253" s="14">
        <f t="shared" si="8"/>
        <v>943.28</v>
      </c>
    </row>
    <row r="254" spans="1:8" ht="40.5">
      <c r="A254" s="532" t="s">
        <v>26827</v>
      </c>
      <c r="B254" s="534" t="s">
        <v>26828</v>
      </c>
      <c r="C254" s="532" t="s">
        <v>114</v>
      </c>
      <c r="D254" s="533" t="s">
        <v>26829</v>
      </c>
      <c r="F254" t="str">
        <f t="shared" si="7"/>
        <v>103133</v>
      </c>
      <c r="H254" s="14">
        <f t="shared" si="8"/>
        <v>1030.06</v>
      </c>
    </row>
    <row r="255" spans="1:8" ht="40.5">
      <c r="A255" s="532" t="s">
        <v>26830</v>
      </c>
      <c r="B255" s="534" t="s">
        <v>26831</v>
      </c>
      <c r="C255" s="532" t="s">
        <v>114</v>
      </c>
      <c r="D255" s="533" t="s">
        <v>26832</v>
      </c>
      <c r="F255" t="str">
        <f t="shared" si="7"/>
        <v>103134</v>
      </c>
      <c r="H255" s="14">
        <f t="shared" si="8"/>
        <v>1198.42</v>
      </c>
    </row>
    <row r="256" spans="1:8" ht="40.5">
      <c r="A256" s="532" t="s">
        <v>26833</v>
      </c>
      <c r="B256" s="534" t="s">
        <v>26834</v>
      </c>
      <c r="C256" s="532" t="s">
        <v>114</v>
      </c>
      <c r="D256" s="533" t="s">
        <v>26835</v>
      </c>
      <c r="F256" t="str">
        <f t="shared" si="7"/>
        <v>103135</v>
      </c>
      <c r="H256" s="14">
        <f t="shared" si="8"/>
        <v>1285.24</v>
      </c>
    </row>
    <row r="257" spans="1:8" ht="40.5">
      <c r="A257" s="532" t="s">
        <v>26836</v>
      </c>
      <c r="B257" s="534" t="s">
        <v>26837</v>
      </c>
      <c r="C257" s="532" t="s">
        <v>114</v>
      </c>
      <c r="D257" s="533" t="s">
        <v>26838</v>
      </c>
      <c r="F257" t="str">
        <f t="shared" si="7"/>
        <v>103136</v>
      </c>
      <c r="H257" s="14">
        <f t="shared" si="8"/>
        <v>1540.38</v>
      </c>
    </row>
    <row r="258" spans="1:8" ht="40.5">
      <c r="A258" s="532" t="s">
        <v>26839</v>
      </c>
      <c r="B258" s="534" t="s">
        <v>26840</v>
      </c>
      <c r="C258" s="532" t="s">
        <v>114</v>
      </c>
      <c r="D258" s="533" t="s">
        <v>26841</v>
      </c>
      <c r="F258" t="str">
        <f t="shared" si="7"/>
        <v>103137</v>
      </c>
      <c r="H258" s="14">
        <f t="shared" si="8"/>
        <v>41.43</v>
      </c>
    </row>
    <row r="259" spans="1:8" ht="40.5">
      <c r="A259" s="532" t="s">
        <v>26842</v>
      </c>
      <c r="B259" s="534" t="s">
        <v>26843</v>
      </c>
      <c r="C259" s="532" t="s">
        <v>114</v>
      </c>
      <c r="D259" s="533" t="s">
        <v>26844</v>
      </c>
      <c r="F259" t="str">
        <f t="shared" si="7"/>
        <v>103138</v>
      </c>
      <c r="H259" s="14">
        <f t="shared" si="8"/>
        <v>47.21</v>
      </c>
    </row>
    <row r="260" spans="1:8" ht="40.5">
      <c r="A260" s="532" t="s">
        <v>26845</v>
      </c>
      <c r="B260" s="534" t="s">
        <v>26846</v>
      </c>
      <c r="C260" s="532" t="s">
        <v>114</v>
      </c>
      <c r="D260" s="533" t="s">
        <v>26847</v>
      </c>
      <c r="F260" t="str">
        <f t="shared" si="7"/>
        <v>103139</v>
      </c>
      <c r="H260" s="14">
        <f t="shared" si="8"/>
        <v>61.68</v>
      </c>
    </row>
    <row r="261" spans="1:8" ht="40.5">
      <c r="A261" s="532" t="s">
        <v>26848</v>
      </c>
      <c r="B261" s="534" t="s">
        <v>26849</v>
      </c>
      <c r="C261" s="532" t="s">
        <v>114</v>
      </c>
      <c r="D261" s="533" t="s">
        <v>26850</v>
      </c>
      <c r="F261" t="str">
        <f t="shared" ref="F261:F324" si="9">TRIM(A261)</f>
        <v>103140</v>
      </c>
      <c r="H261" s="14">
        <f t="shared" ref="H261:H324" si="10">ROUND(D261*(1+$H$1),2)</f>
        <v>76.14</v>
      </c>
    </row>
    <row r="262" spans="1:8" ht="40.5">
      <c r="A262" s="532" t="s">
        <v>26851</v>
      </c>
      <c r="B262" s="534" t="s">
        <v>26852</v>
      </c>
      <c r="C262" s="532" t="s">
        <v>114</v>
      </c>
      <c r="D262" s="533" t="s">
        <v>26853</v>
      </c>
      <c r="F262" t="str">
        <f t="shared" si="9"/>
        <v>103141</v>
      </c>
      <c r="H262" s="14">
        <f t="shared" si="10"/>
        <v>117.79</v>
      </c>
    </row>
    <row r="263" spans="1:8" ht="40.5">
      <c r="A263" s="532" t="s">
        <v>26854</v>
      </c>
      <c r="B263" s="534" t="s">
        <v>26855</v>
      </c>
      <c r="C263" s="532" t="s">
        <v>114</v>
      </c>
      <c r="D263" s="533" t="s">
        <v>26856</v>
      </c>
      <c r="F263" t="str">
        <f t="shared" si="9"/>
        <v>103142</v>
      </c>
      <c r="H263" s="14">
        <f t="shared" si="10"/>
        <v>132.26</v>
      </c>
    </row>
    <row r="264" spans="1:8" ht="40.5">
      <c r="A264" s="532" t="s">
        <v>26857</v>
      </c>
      <c r="B264" s="534" t="s">
        <v>26858</v>
      </c>
      <c r="C264" s="532" t="s">
        <v>114</v>
      </c>
      <c r="D264" s="533" t="s">
        <v>26859</v>
      </c>
      <c r="F264" t="str">
        <f t="shared" si="9"/>
        <v>103143</v>
      </c>
      <c r="H264" s="14">
        <f t="shared" si="10"/>
        <v>173.92</v>
      </c>
    </row>
    <row r="265" spans="1:8" ht="40.5">
      <c r="A265" s="532" t="s">
        <v>26860</v>
      </c>
      <c r="B265" s="534" t="s">
        <v>26861</v>
      </c>
      <c r="C265" s="532" t="s">
        <v>114</v>
      </c>
      <c r="D265" s="533" t="s">
        <v>26862</v>
      </c>
      <c r="F265" t="str">
        <f t="shared" si="9"/>
        <v>103144</v>
      </c>
      <c r="H265" s="14">
        <f t="shared" si="10"/>
        <v>188.38</v>
      </c>
    </row>
    <row r="266" spans="1:8" ht="40.5">
      <c r="A266" s="532" t="s">
        <v>26863</v>
      </c>
      <c r="B266" s="534" t="s">
        <v>26864</v>
      </c>
      <c r="C266" s="532" t="s">
        <v>114</v>
      </c>
      <c r="D266" s="533" t="s">
        <v>26865</v>
      </c>
      <c r="F266" t="str">
        <f t="shared" si="9"/>
        <v>103145</v>
      </c>
      <c r="H266" s="14">
        <f t="shared" si="10"/>
        <v>230.04</v>
      </c>
    </row>
    <row r="267" spans="1:8" ht="40.5">
      <c r="A267" s="532" t="s">
        <v>26866</v>
      </c>
      <c r="B267" s="534" t="s">
        <v>26867</v>
      </c>
      <c r="C267" s="532" t="s">
        <v>114</v>
      </c>
      <c r="D267" s="533" t="s">
        <v>26868</v>
      </c>
      <c r="F267" t="str">
        <f t="shared" si="9"/>
        <v>103146</v>
      </c>
      <c r="H267" s="14">
        <f t="shared" si="10"/>
        <v>244.49</v>
      </c>
    </row>
    <row r="268" spans="1:8" ht="40.5">
      <c r="A268" s="532" t="s">
        <v>26869</v>
      </c>
      <c r="B268" s="534" t="s">
        <v>26870</v>
      </c>
      <c r="C268" s="532" t="s">
        <v>114</v>
      </c>
      <c r="D268" s="533" t="s">
        <v>26871</v>
      </c>
      <c r="F268" t="str">
        <f t="shared" si="9"/>
        <v>103147</v>
      </c>
      <c r="H268" s="14">
        <f t="shared" si="10"/>
        <v>273.43</v>
      </c>
    </row>
    <row r="269" spans="1:8" ht="40.5">
      <c r="A269" s="532" t="s">
        <v>26872</v>
      </c>
      <c r="B269" s="534" t="s">
        <v>26873</v>
      </c>
      <c r="C269" s="532" t="s">
        <v>114</v>
      </c>
      <c r="D269" s="533" t="s">
        <v>26874</v>
      </c>
      <c r="F269" t="str">
        <f t="shared" si="9"/>
        <v>103148</v>
      </c>
      <c r="H269" s="14">
        <f t="shared" si="10"/>
        <v>329.54</v>
      </c>
    </row>
    <row r="270" spans="1:8" ht="40.5">
      <c r="A270" s="532" t="s">
        <v>26875</v>
      </c>
      <c r="B270" s="534" t="s">
        <v>26876</v>
      </c>
      <c r="C270" s="532" t="s">
        <v>114</v>
      </c>
      <c r="D270" s="533" t="s">
        <v>26877</v>
      </c>
      <c r="F270" t="str">
        <f t="shared" si="9"/>
        <v>103149</v>
      </c>
      <c r="H270" s="14">
        <f t="shared" si="10"/>
        <v>358.48</v>
      </c>
    </row>
    <row r="271" spans="1:8" ht="40.5">
      <c r="A271" s="532" t="s">
        <v>26878</v>
      </c>
      <c r="B271" s="534" t="s">
        <v>26879</v>
      </c>
      <c r="C271" s="532" t="s">
        <v>114</v>
      </c>
      <c r="D271" s="533" t="s">
        <v>26880</v>
      </c>
      <c r="F271" t="str">
        <f t="shared" si="9"/>
        <v>103150</v>
      </c>
      <c r="H271" s="14">
        <f t="shared" si="10"/>
        <v>414.53</v>
      </c>
    </row>
    <row r="272" spans="1:8" ht="40.5">
      <c r="A272" s="532" t="s">
        <v>26881</v>
      </c>
      <c r="B272" s="534" t="s">
        <v>26882</v>
      </c>
      <c r="C272" s="532" t="s">
        <v>114</v>
      </c>
      <c r="D272" s="533" t="s">
        <v>26883</v>
      </c>
      <c r="F272" t="str">
        <f t="shared" si="9"/>
        <v>103151</v>
      </c>
      <c r="H272" s="14">
        <f t="shared" si="10"/>
        <v>443.54</v>
      </c>
    </row>
    <row r="273" spans="1:8" ht="40.5">
      <c r="A273" s="532" t="s">
        <v>26884</v>
      </c>
      <c r="B273" s="534" t="s">
        <v>26885</v>
      </c>
      <c r="C273" s="532" t="s">
        <v>114</v>
      </c>
      <c r="D273" s="533" t="s">
        <v>26886</v>
      </c>
      <c r="F273" t="str">
        <f t="shared" si="9"/>
        <v>103152</v>
      </c>
      <c r="H273" s="14">
        <f t="shared" si="10"/>
        <v>528.58000000000004</v>
      </c>
    </row>
    <row r="274" spans="1:8" ht="54">
      <c r="A274" s="532" t="s">
        <v>26887</v>
      </c>
      <c r="B274" s="534" t="s">
        <v>26888</v>
      </c>
      <c r="C274" s="532" t="s">
        <v>75</v>
      </c>
      <c r="D274" s="533" t="s">
        <v>5826</v>
      </c>
      <c r="F274" t="str">
        <f t="shared" si="9"/>
        <v>103372</v>
      </c>
      <c r="H274" s="14">
        <f t="shared" si="10"/>
        <v>7.72</v>
      </c>
    </row>
    <row r="275" spans="1:8" ht="54">
      <c r="A275" s="532" t="s">
        <v>26889</v>
      </c>
      <c r="B275" s="534" t="s">
        <v>26890</v>
      </c>
      <c r="C275" s="532" t="s">
        <v>75</v>
      </c>
      <c r="D275" s="533" t="s">
        <v>11266</v>
      </c>
      <c r="F275" t="str">
        <f t="shared" si="9"/>
        <v>103373</v>
      </c>
      <c r="H275" s="14">
        <f t="shared" si="10"/>
        <v>15.14</v>
      </c>
    </row>
    <row r="276" spans="1:8" ht="54">
      <c r="A276" s="532" t="s">
        <v>26891</v>
      </c>
      <c r="B276" s="534" t="s">
        <v>26892</v>
      </c>
      <c r="C276" s="532" t="s">
        <v>75</v>
      </c>
      <c r="D276" s="533" t="s">
        <v>26893</v>
      </c>
      <c r="F276" t="str">
        <f t="shared" si="9"/>
        <v>103376</v>
      </c>
      <c r="H276" s="14">
        <f t="shared" si="10"/>
        <v>180.18</v>
      </c>
    </row>
    <row r="277" spans="1:8" ht="54">
      <c r="A277" s="532" t="s">
        <v>26894</v>
      </c>
      <c r="B277" s="534" t="s">
        <v>26895</v>
      </c>
      <c r="C277" s="532" t="s">
        <v>75</v>
      </c>
      <c r="D277" s="533" t="s">
        <v>18053</v>
      </c>
      <c r="F277" t="str">
        <f t="shared" si="9"/>
        <v>103377</v>
      </c>
      <c r="H277" s="14">
        <f t="shared" si="10"/>
        <v>385.57</v>
      </c>
    </row>
    <row r="278" spans="1:8" ht="54">
      <c r="A278" s="532" t="s">
        <v>26896</v>
      </c>
      <c r="B278" s="534" t="s">
        <v>26897</v>
      </c>
      <c r="C278" s="532" t="s">
        <v>75</v>
      </c>
      <c r="D278" s="533" t="s">
        <v>26898</v>
      </c>
      <c r="F278" t="str">
        <f t="shared" si="9"/>
        <v>103379</v>
      </c>
      <c r="H278" s="14">
        <f t="shared" si="10"/>
        <v>600.26</v>
      </c>
    </row>
    <row r="279" spans="1:8" ht="54">
      <c r="A279" s="532" t="s">
        <v>26899</v>
      </c>
      <c r="B279" s="534" t="s">
        <v>26900</v>
      </c>
      <c r="C279" s="532" t="s">
        <v>75</v>
      </c>
      <c r="D279" s="533" t="s">
        <v>26901</v>
      </c>
      <c r="F279" t="str">
        <f t="shared" si="9"/>
        <v>103383</v>
      </c>
      <c r="H279" s="14">
        <f t="shared" si="10"/>
        <v>1470.68</v>
      </c>
    </row>
    <row r="280" spans="1:8" ht="54">
      <c r="A280" s="532" t="s">
        <v>26902</v>
      </c>
      <c r="B280" s="534" t="s">
        <v>26903</v>
      </c>
      <c r="C280" s="532" t="s">
        <v>75</v>
      </c>
      <c r="D280" s="533" t="s">
        <v>26904</v>
      </c>
      <c r="F280" t="str">
        <f t="shared" si="9"/>
        <v>103385</v>
      </c>
      <c r="H280" s="14">
        <f t="shared" si="10"/>
        <v>2371.12</v>
      </c>
    </row>
    <row r="281" spans="1:8" ht="54">
      <c r="A281" s="532" t="s">
        <v>26905</v>
      </c>
      <c r="B281" s="534" t="s">
        <v>26906</v>
      </c>
      <c r="C281" s="532" t="s">
        <v>75</v>
      </c>
      <c r="D281" s="533" t="s">
        <v>26907</v>
      </c>
      <c r="F281" t="str">
        <f t="shared" si="9"/>
        <v>103387</v>
      </c>
      <c r="H281" s="14">
        <f t="shared" si="10"/>
        <v>4159.95</v>
      </c>
    </row>
    <row r="282" spans="1:8" ht="54">
      <c r="A282" s="532" t="s">
        <v>26908</v>
      </c>
      <c r="B282" s="534" t="s">
        <v>26909</v>
      </c>
      <c r="C282" s="532" t="s">
        <v>75</v>
      </c>
      <c r="D282" s="533" t="s">
        <v>26910</v>
      </c>
      <c r="F282" t="str">
        <f t="shared" si="9"/>
        <v>103389</v>
      </c>
      <c r="H282" s="14">
        <f t="shared" si="10"/>
        <v>6186.56</v>
      </c>
    </row>
    <row r="283" spans="1:8" ht="54">
      <c r="A283" s="532" t="s">
        <v>26911</v>
      </c>
      <c r="B283" s="534" t="s">
        <v>26912</v>
      </c>
      <c r="C283" s="532" t="s">
        <v>75</v>
      </c>
      <c r="D283" s="533" t="s">
        <v>26913</v>
      </c>
      <c r="F283" t="str">
        <f t="shared" si="9"/>
        <v>103391</v>
      </c>
      <c r="H283" s="14">
        <f t="shared" si="10"/>
        <v>4073.64</v>
      </c>
    </row>
    <row r="284" spans="1:8" ht="54">
      <c r="A284" s="532" t="s">
        <v>26914</v>
      </c>
      <c r="B284" s="534" t="s">
        <v>26915</v>
      </c>
      <c r="C284" s="532" t="s">
        <v>75</v>
      </c>
      <c r="D284" s="533" t="s">
        <v>26916</v>
      </c>
      <c r="F284" t="str">
        <f t="shared" si="9"/>
        <v>103392</v>
      </c>
      <c r="H284" s="14">
        <f t="shared" si="10"/>
        <v>6659.9</v>
      </c>
    </row>
    <row r="285" spans="1:8" ht="54">
      <c r="A285" s="532" t="s">
        <v>26917</v>
      </c>
      <c r="B285" s="534" t="s">
        <v>26918</v>
      </c>
      <c r="C285" s="532" t="s">
        <v>75</v>
      </c>
      <c r="D285" s="533" t="s">
        <v>26919</v>
      </c>
      <c r="F285" t="str">
        <f t="shared" si="9"/>
        <v>103393</v>
      </c>
      <c r="H285" s="14">
        <f t="shared" si="10"/>
        <v>7345.37</v>
      </c>
    </row>
    <row r="286" spans="1:8" ht="54">
      <c r="A286" s="532" t="s">
        <v>26920</v>
      </c>
      <c r="B286" s="534" t="s">
        <v>26921</v>
      </c>
      <c r="C286" s="532" t="s">
        <v>75</v>
      </c>
      <c r="D286" s="533" t="s">
        <v>26922</v>
      </c>
      <c r="F286" t="str">
        <f t="shared" si="9"/>
        <v>103394</v>
      </c>
      <c r="H286" s="14">
        <f t="shared" si="10"/>
        <v>5441.65</v>
      </c>
    </row>
    <row r="287" spans="1:8" ht="54">
      <c r="A287" s="532" t="s">
        <v>26923</v>
      </c>
      <c r="B287" s="534" t="s">
        <v>26924</v>
      </c>
      <c r="C287" s="532" t="s">
        <v>75</v>
      </c>
      <c r="D287" s="533" t="s">
        <v>26925</v>
      </c>
      <c r="F287" t="str">
        <f t="shared" si="9"/>
        <v>103395</v>
      </c>
      <c r="H287" s="14">
        <f t="shared" si="10"/>
        <v>2704.31</v>
      </c>
    </row>
    <row r="288" spans="1:8" ht="54">
      <c r="A288" s="532" t="s">
        <v>26926</v>
      </c>
      <c r="B288" s="534" t="s">
        <v>26927</v>
      </c>
      <c r="C288" s="532" t="s">
        <v>75</v>
      </c>
      <c r="D288" s="533" t="s">
        <v>26928</v>
      </c>
      <c r="F288" t="str">
        <f t="shared" si="9"/>
        <v>103396</v>
      </c>
      <c r="H288" s="14">
        <f t="shared" si="10"/>
        <v>1825.83</v>
      </c>
    </row>
    <row r="289" spans="1:8" ht="54">
      <c r="A289" s="532" t="s">
        <v>26929</v>
      </c>
      <c r="B289" s="534" t="s">
        <v>26930</v>
      </c>
      <c r="C289" s="532" t="s">
        <v>114</v>
      </c>
      <c r="D289" s="533" t="s">
        <v>8814</v>
      </c>
      <c r="F289" t="str">
        <f t="shared" si="9"/>
        <v>103397</v>
      </c>
      <c r="H289" s="14">
        <f t="shared" si="10"/>
        <v>5.5</v>
      </c>
    </row>
    <row r="290" spans="1:8" ht="54">
      <c r="A290" s="532" t="s">
        <v>26931</v>
      </c>
      <c r="B290" s="534" t="s">
        <v>26932</v>
      </c>
      <c r="C290" s="532" t="s">
        <v>114</v>
      </c>
      <c r="D290" s="533" t="s">
        <v>11691</v>
      </c>
      <c r="F290" t="str">
        <f t="shared" si="9"/>
        <v>103398</v>
      </c>
      <c r="H290" s="14">
        <f t="shared" si="10"/>
        <v>8.82</v>
      </c>
    </row>
    <row r="291" spans="1:8" ht="54">
      <c r="A291" s="532" t="s">
        <v>26933</v>
      </c>
      <c r="B291" s="534" t="s">
        <v>26934</v>
      </c>
      <c r="C291" s="532" t="s">
        <v>114</v>
      </c>
      <c r="D291" s="533" t="s">
        <v>9054</v>
      </c>
      <c r="F291" t="str">
        <f t="shared" si="9"/>
        <v>103399</v>
      </c>
      <c r="H291" s="14">
        <f t="shared" si="10"/>
        <v>17.38</v>
      </c>
    </row>
    <row r="292" spans="1:8" ht="54">
      <c r="A292" s="532" t="s">
        <v>26935</v>
      </c>
      <c r="B292" s="534" t="s">
        <v>26936</v>
      </c>
      <c r="C292" s="532" t="s">
        <v>114</v>
      </c>
      <c r="D292" s="533" t="s">
        <v>19270</v>
      </c>
      <c r="F292" t="str">
        <f t="shared" si="9"/>
        <v>103400</v>
      </c>
      <c r="H292" s="14">
        <f t="shared" si="10"/>
        <v>24.82</v>
      </c>
    </row>
    <row r="293" spans="1:8" ht="54">
      <c r="A293" s="532" t="s">
        <v>26937</v>
      </c>
      <c r="B293" s="534" t="s">
        <v>26938</v>
      </c>
      <c r="C293" s="532" t="s">
        <v>114</v>
      </c>
      <c r="D293" s="533" t="s">
        <v>11808</v>
      </c>
      <c r="F293" t="str">
        <f t="shared" si="9"/>
        <v>103401</v>
      </c>
      <c r="H293" s="14">
        <f t="shared" si="10"/>
        <v>30.34</v>
      </c>
    </row>
    <row r="294" spans="1:8" ht="54">
      <c r="A294" s="532" t="s">
        <v>26939</v>
      </c>
      <c r="B294" s="534" t="s">
        <v>26940</v>
      </c>
      <c r="C294" s="532" t="s">
        <v>114</v>
      </c>
      <c r="D294" s="533" t="s">
        <v>26941</v>
      </c>
      <c r="F294" t="str">
        <f t="shared" si="9"/>
        <v>103402</v>
      </c>
      <c r="H294" s="14">
        <f t="shared" si="10"/>
        <v>44.15</v>
      </c>
    </row>
    <row r="295" spans="1:8" ht="54">
      <c r="A295" s="532" t="s">
        <v>26942</v>
      </c>
      <c r="B295" s="534" t="s">
        <v>26943</v>
      </c>
      <c r="C295" s="532" t="s">
        <v>114</v>
      </c>
      <c r="D295" s="533" t="s">
        <v>26944</v>
      </c>
      <c r="F295" t="str">
        <f t="shared" si="9"/>
        <v>103403</v>
      </c>
      <c r="H295" s="14">
        <f t="shared" si="10"/>
        <v>49.68</v>
      </c>
    </row>
    <row r="296" spans="1:8" ht="54">
      <c r="A296" s="532" t="s">
        <v>26945</v>
      </c>
      <c r="B296" s="534" t="s">
        <v>26946</v>
      </c>
      <c r="C296" s="532" t="s">
        <v>114</v>
      </c>
      <c r="D296" s="533" t="s">
        <v>26947</v>
      </c>
      <c r="F296" t="str">
        <f t="shared" si="9"/>
        <v>103404</v>
      </c>
      <c r="H296" s="14">
        <f t="shared" si="10"/>
        <v>55.19</v>
      </c>
    </row>
    <row r="297" spans="1:8" ht="54">
      <c r="A297" s="532" t="s">
        <v>26948</v>
      </c>
      <c r="B297" s="534" t="s">
        <v>26949</v>
      </c>
      <c r="C297" s="532" t="s">
        <v>114</v>
      </c>
      <c r="D297" s="533" t="s">
        <v>26950</v>
      </c>
      <c r="F297" t="str">
        <f t="shared" si="9"/>
        <v>103405</v>
      </c>
      <c r="H297" s="14">
        <f t="shared" si="10"/>
        <v>62.09</v>
      </c>
    </row>
    <row r="298" spans="1:8" ht="54">
      <c r="A298" s="532" t="s">
        <v>26951</v>
      </c>
      <c r="B298" s="534" t="s">
        <v>26952</v>
      </c>
      <c r="C298" s="532" t="s">
        <v>114</v>
      </c>
      <c r="D298" s="533" t="s">
        <v>26953</v>
      </c>
      <c r="F298" t="str">
        <f t="shared" si="9"/>
        <v>103406</v>
      </c>
      <c r="H298" s="14">
        <f t="shared" si="10"/>
        <v>69</v>
      </c>
    </row>
    <row r="299" spans="1:8" ht="54">
      <c r="A299" s="532" t="s">
        <v>26954</v>
      </c>
      <c r="B299" s="534" t="s">
        <v>26955</v>
      </c>
      <c r="C299" s="532" t="s">
        <v>114</v>
      </c>
      <c r="D299" s="533" t="s">
        <v>26956</v>
      </c>
      <c r="F299" t="str">
        <f t="shared" si="9"/>
        <v>103407</v>
      </c>
      <c r="H299" s="14">
        <f t="shared" si="10"/>
        <v>77.290000000000006</v>
      </c>
    </row>
    <row r="300" spans="1:8" ht="54">
      <c r="A300" s="532" t="s">
        <v>26957</v>
      </c>
      <c r="B300" s="534" t="s">
        <v>26958</v>
      </c>
      <c r="C300" s="532" t="s">
        <v>114</v>
      </c>
      <c r="D300" s="533" t="s">
        <v>26959</v>
      </c>
      <c r="F300" t="str">
        <f t="shared" si="9"/>
        <v>103408</v>
      </c>
      <c r="H300" s="14">
        <f t="shared" si="10"/>
        <v>86.95</v>
      </c>
    </row>
    <row r="301" spans="1:8" ht="54">
      <c r="A301" s="532" t="s">
        <v>26960</v>
      </c>
      <c r="B301" s="534" t="s">
        <v>26961</v>
      </c>
      <c r="C301" s="532" t="s">
        <v>114</v>
      </c>
      <c r="D301" s="533" t="s">
        <v>26962</v>
      </c>
      <c r="F301" t="str">
        <f t="shared" si="9"/>
        <v>103409</v>
      </c>
      <c r="H301" s="14">
        <f t="shared" si="10"/>
        <v>97.98</v>
      </c>
    </row>
    <row r="302" spans="1:8" ht="54">
      <c r="A302" s="532" t="s">
        <v>26963</v>
      </c>
      <c r="B302" s="534" t="s">
        <v>26964</v>
      </c>
      <c r="C302" s="532" t="s">
        <v>114</v>
      </c>
      <c r="D302" s="533" t="s">
        <v>26965</v>
      </c>
      <c r="F302" t="str">
        <f t="shared" si="9"/>
        <v>103410</v>
      </c>
      <c r="H302" s="14">
        <f t="shared" si="10"/>
        <v>110.41</v>
      </c>
    </row>
    <row r="303" spans="1:8" ht="54">
      <c r="A303" s="532" t="s">
        <v>26966</v>
      </c>
      <c r="B303" s="534" t="s">
        <v>26967</v>
      </c>
      <c r="C303" s="532" t="s">
        <v>114</v>
      </c>
      <c r="D303" s="533" t="s">
        <v>11794</v>
      </c>
      <c r="F303" t="str">
        <f t="shared" si="9"/>
        <v>103411</v>
      </c>
      <c r="H303" s="14">
        <f t="shared" si="10"/>
        <v>11.02</v>
      </c>
    </row>
    <row r="304" spans="1:8" ht="54">
      <c r="A304" s="532" t="s">
        <v>26968</v>
      </c>
      <c r="B304" s="534" t="s">
        <v>26969</v>
      </c>
      <c r="C304" s="532" t="s">
        <v>114</v>
      </c>
      <c r="D304" s="533" t="s">
        <v>4879</v>
      </c>
      <c r="F304" t="str">
        <f t="shared" si="9"/>
        <v>103412</v>
      </c>
      <c r="H304" s="14">
        <f t="shared" si="10"/>
        <v>17.66</v>
      </c>
    </row>
    <row r="305" spans="1:8" ht="54">
      <c r="A305" s="532" t="s">
        <v>26970</v>
      </c>
      <c r="B305" s="534" t="s">
        <v>26971</v>
      </c>
      <c r="C305" s="532" t="s">
        <v>114</v>
      </c>
      <c r="D305" s="533" t="s">
        <v>18417</v>
      </c>
      <c r="F305" t="str">
        <f t="shared" si="9"/>
        <v>103413</v>
      </c>
      <c r="H305" s="14">
        <f t="shared" si="10"/>
        <v>34.76</v>
      </c>
    </row>
    <row r="306" spans="1:8" ht="54">
      <c r="A306" s="532" t="s">
        <v>26972</v>
      </c>
      <c r="B306" s="534" t="s">
        <v>26973</v>
      </c>
      <c r="C306" s="532" t="s">
        <v>114</v>
      </c>
      <c r="D306" s="533" t="s">
        <v>26944</v>
      </c>
      <c r="F306" t="str">
        <f t="shared" si="9"/>
        <v>103414</v>
      </c>
      <c r="H306" s="14">
        <f t="shared" si="10"/>
        <v>49.68</v>
      </c>
    </row>
    <row r="307" spans="1:8" ht="54">
      <c r="A307" s="532" t="s">
        <v>26974</v>
      </c>
      <c r="B307" s="534" t="s">
        <v>26975</v>
      </c>
      <c r="C307" s="532" t="s">
        <v>114</v>
      </c>
      <c r="D307" s="533" t="s">
        <v>26976</v>
      </c>
      <c r="F307" t="str">
        <f t="shared" si="9"/>
        <v>103415</v>
      </c>
      <c r="H307" s="14">
        <f t="shared" si="10"/>
        <v>60.71</v>
      </c>
    </row>
    <row r="308" spans="1:8" ht="54">
      <c r="A308" s="532" t="s">
        <v>26977</v>
      </c>
      <c r="B308" s="534" t="s">
        <v>26978</v>
      </c>
      <c r="C308" s="532" t="s">
        <v>114</v>
      </c>
      <c r="D308" s="533" t="s">
        <v>26979</v>
      </c>
      <c r="F308" t="str">
        <f t="shared" si="9"/>
        <v>103416</v>
      </c>
      <c r="H308" s="14">
        <f t="shared" si="10"/>
        <v>88.32</v>
      </c>
    </row>
    <row r="309" spans="1:8" ht="54">
      <c r="A309" s="532" t="s">
        <v>26980</v>
      </c>
      <c r="B309" s="534" t="s">
        <v>26981</v>
      </c>
      <c r="C309" s="532" t="s">
        <v>114</v>
      </c>
      <c r="D309" s="533" t="s">
        <v>26982</v>
      </c>
      <c r="F309" t="str">
        <f t="shared" si="9"/>
        <v>103417</v>
      </c>
      <c r="H309" s="14">
        <f t="shared" si="10"/>
        <v>99.36</v>
      </c>
    </row>
    <row r="310" spans="1:8" ht="54">
      <c r="A310" s="532" t="s">
        <v>26983</v>
      </c>
      <c r="B310" s="534" t="s">
        <v>26984</v>
      </c>
      <c r="C310" s="532" t="s">
        <v>114</v>
      </c>
      <c r="D310" s="533" t="s">
        <v>26965</v>
      </c>
      <c r="F310" t="str">
        <f t="shared" si="9"/>
        <v>103418</v>
      </c>
      <c r="H310" s="14">
        <f t="shared" si="10"/>
        <v>110.41</v>
      </c>
    </row>
    <row r="311" spans="1:8" ht="54">
      <c r="A311" s="532" t="s">
        <v>26985</v>
      </c>
      <c r="B311" s="534" t="s">
        <v>26986</v>
      </c>
      <c r="C311" s="532" t="s">
        <v>114</v>
      </c>
      <c r="D311" s="533" t="s">
        <v>26987</v>
      </c>
      <c r="F311" t="str">
        <f t="shared" si="9"/>
        <v>103419</v>
      </c>
      <c r="H311" s="14">
        <f t="shared" si="10"/>
        <v>124.2</v>
      </c>
    </row>
    <row r="312" spans="1:8" ht="54">
      <c r="A312" s="532" t="s">
        <v>26988</v>
      </c>
      <c r="B312" s="534" t="s">
        <v>26989</v>
      </c>
      <c r="C312" s="532" t="s">
        <v>114</v>
      </c>
      <c r="D312" s="533" t="s">
        <v>26990</v>
      </c>
      <c r="F312" t="str">
        <f t="shared" si="9"/>
        <v>103420</v>
      </c>
      <c r="H312" s="14">
        <f t="shared" si="10"/>
        <v>138.01</v>
      </c>
    </row>
    <row r="313" spans="1:8" ht="54">
      <c r="A313" s="532" t="s">
        <v>26991</v>
      </c>
      <c r="B313" s="534" t="s">
        <v>26992</v>
      </c>
      <c r="C313" s="532" t="s">
        <v>114</v>
      </c>
      <c r="D313" s="533" t="s">
        <v>26993</v>
      </c>
      <c r="F313" t="str">
        <f t="shared" si="9"/>
        <v>103421</v>
      </c>
      <c r="H313" s="14">
        <f t="shared" si="10"/>
        <v>154.57</v>
      </c>
    </row>
    <row r="314" spans="1:8" ht="54">
      <c r="A314" s="532" t="s">
        <v>26994</v>
      </c>
      <c r="B314" s="534" t="s">
        <v>26995</v>
      </c>
      <c r="C314" s="532" t="s">
        <v>114</v>
      </c>
      <c r="D314" s="533" t="s">
        <v>26996</v>
      </c>
      <c r="F314" t="str">
        <f t="shared" si="9"/>
        <v>103422</v>
      </c>
      <c r="H314" s="14">
        <f t="shared" si="10"/>
        <v>173.89</v>
      </c>
    </row>
    <row r="315" spans="1:8" ht="54">
      <c r="A315" s="532" t="s">
        <v>26997</v>
      </c>
      <c r="B315" s="534" t="s">
        <v>26998</v>
      </c>
      <c r="C315" s="532" t="s">
        <v>114</v>
      </c>
      <c r="D315" s="533" t="s">
        <v>26999</v>
      </c>
      <c r="F315" t="str">
        <f t="shared" si="9"/>
        <v>103423</v>
      </c>
      <c r="H315" s="14">
        <f t="shared" si="10"/>
        <v>195.97</v>
      </c>
    </row>
    <row r="316" spans="1:8" ht="54">
      <c r="A316" s="532" t="s">
        <v>27000</v>
      </c>
      <c r="B316" s="534" t="s">
        <v>27001</v>
      </c>
      <c r="C316" s="532" t="s">
        <v>114</v>
      </c>
      <c r="D316" s="533" t="s">
        <v>27002</v>
      </c>
      <c r="F316" t="str">
        <f t="shared" si="9"/>
        <v>103424</v>
      </c>
      <c r="H316" s="14">
        <f t="shared" si="10"/>
        <v>220.81</v>
      </c>
    </row>
    <row r="317" spans="1:8" ht="40.5">
      <c r="A317" s="532" t="s">
        <v>27003</v>
      </c>
      <c r="B317" s="534" t="s">
        <v>27004</v>
      </c>
      <c r="C317" s="532" t="s">
        <v>114</v>
      </c>
      <c r="D317" s="533" t="s">
        <v>27005</v>
      </c>
      <c r="F317" t="str">
        <f t="shared" si="9"/>
        <v>103425</v>
      </c>
      <c r="H317" s="14">
        <f t="shared" si="10"/>
        <v>22.29</v>
      </c>
    </row>
    <row r="318" spans="1:8" ht="40.5">
      <c r="A318" s="532" t="s">
        <v>27006</v>
      </c>
      <c r="B318" s="534" t="s">
        <v>27007</v>
      </c>
      <c r="C318" s="532" t="s">
        <v>114</v>
      </c>
      <c r="D318" s="533" t="s">
        <v>27008</v>
      </c>
      <c r="F318" t="str">
        <f t="shared" si="9"/>
        <v>103426</v>
      </c>
      <c r="H318" s="14">
        <f t="shared" si="10"/>
        <v>26.92</v>
      </c>
    </row>
    <row r="319" spans="1:8" ht="40.5">
      <c r="A319" s="532" t="s">
        <v>27009</v>
      </c>
      <c r="B319" s="534" t="s">
        <v>27010</v>
      </c>
      <c r="C319" s="532" t="s">
        <v>114</v>
      </c>
      <c r="D319" s="533" t="s">
        <v>27011</v>
      </c>
      <c r="F319" t="str">
        <f t="shared" si="9"/>
        <v>103427</v>
      </c>
      <c r="H319" s="14">
        <f t="shared" si="10"/>
        <v>53.91</v>
      </c>
    </row>
    <row r="320" spans="1:8" ht="40.5">
      <c r="A320" s="532" t="s">
        <v>27012</v>
      </c>
      <c r="B320" s="534" t="s">
        <v>27013</v>
      </c>
      <c r="C320" s="532" t="s">
        <v>114</v>
      </c>
      <c r="D320" s="533" t="s">
        <v>27014</v>
      </c>
      <c r="F320" t="str">
        <f t="shared" si="9"/>
        <v>103428</v>
      </c>
      <c r="H320" s="14">
        <f t="shared" si="10"/>
        <v>355.55</v>
      </c>
    </row>
    <row r="321" spans="1:8" ht="40.5">
      <c r="A321" s="532" t="s">
        <v>27015</v>
      </c>
      <c r="B321" s="534" t="s">
        <v>27016</v>
      </c>
      <c r="C321" s="532" t="s">
        <v>114</v>
      </c>
      <c r="D321" s="533" t="s">
        <v>27017</v>
      </c>
      <c r="F321" t="str">
        <f t="shared" si="9"/>
        <v>103429</v>
      </c>
      <c r="H321" s="14">
        <f t="shared" si="10"/>
        <v>3908.74</v>
      </c>
    </row>
    <row r="322" spans="1:8" ht="54">
      <c r="A322" s="532" t="s">
        <v>27018</v>
      </c>
      <c r="B322" s="534" t="s">
        <v>27019</v>
      </c>
      <c r="C322" s="532" t="s">
        <v>114</v>
      </c>
      <c r="D322" s="533" t="s">
        <v>27020</v>
      </c>
      <c r="F322" t="str">
        <f t="shared" si="9"/>
        <v>103430</v>
      </c>
      <c r="H322" s="14">
        <f t="shared" si="10"/>
        <v>47.7</v>
      </c>
    </row>
    <row r="323" spans="1:8" ht="54">
      <c r="A323" s="532" t="s">
        <v>27021</v>
      </c>
      <c r="B323" s="534" t="s">
        <v>27022</v>
      </c>
      <c r="C323" s="532" t="s">
        <v>114</v>
      </c>
      <c r="D323" s="533" t="s">
        <v>27023</v>
      </c>
      <c r="F323" t="str">
        <f t="shared" si="9"/>
        <v>103431</v>
      </c>
      <c r="H323" s="14">
        <f t="shared" si="10"/>
        <v>83.75</v>
      </c>
    </row>
    <row r="324" spans="1:8" ht="54">
      <c r="A324" s="532" t="s">
        <v>27024</v>
      </c>
      <c r="B324" s="534" t="s">
        <v>27025</v>
      </c>
      <c r="C324" s="532" t="s">
        <v>114</v>
      </c>
      <c r="D324" s="533" t="s">
        <v>27026</v>
      </c>
      <c r="F324" t="str">
        <f t="shared" si="9"/>
        <v>103432</v>
      </c>
      <c r="H324" s="14">
        <f t="shared" si="10"/>
        <v>2218.4299999999998</v>
      </c>
    </row>
    <row r="325" spans="1:8" ht="54">
      <c r="A325" s="532" t="s">
        <v>27027</v>
      </c>
      <c r="B325" s="534" t="s">
        <v>27028</v>
      </c>
      <c r="C325" s="532" t="s">
        <v>114</v>
      </c>
      <c r="D325" s="533" t="s">
        <v>20590</v>
      </c>
      <c r="F325" t="str">
        <f t="shared" ref="F325:F388" si="11">TRIM(A325)</f>
        <v>103433</v>
      </c>
      <c r="H325" s="14">
        <f t="shared" ref="H325:H388" si="12">ROUND(D325*(1+$H$1),2)</f>
        <v>46.97</v>
      </c>
    </row>
    <row r="326" spans="1:8" ht="54">
      <c r="A326" s="532" t="s">
        <v>27029</v>
      </c>
      <c r="B326" s="534" t="s">
        <v>27030</v>
      </c>
      <c r="C326" s="532" t="s">
        <v>114</v>
      </c>
      <c r="D326" s="533" t="s">
        <v>25563</v>
      </c>
      <c r="F326" t="str">
        <f t="shared" si="11"/>
        <v>103434</v>
      </c>
      <c r="H326" s="14">
        <f t="shared" si="12"/>
        <v>65.069999999999993</v>
      </c>
    </row>
    <row r="327" spans="1:8" ht="54">
      <c r="A327" s="532" t="s">
        <v>27031</v>
      </c>
      <c r="B327" s="534" t="s">
        <v>27032</v>
      </c>
      <c r="C327" s="532" t="s">
        <v>114</v>
      </c>
      <c r="D327" s="533" t="s">
        <v>27033</v>
      </c>
      <c r="F327" t="str">
        <f t="shared" si="11"/>
        <v>103435</v>
      </c>
      <c r="H327" s="14">
        <f t="shared" si="12"/>
        <v>121.12</v>
      </c>
    </row>
    <row r="328" spans="1:8" ht="54">
      <c r="A328" s="532" t="s">
        <v>27034</v>
      </c>
      <c r="B328" s="534" t="s">
        <v>27035</v>
      </c>
      <c r="C328" s="532" t="s">
        <v>114</v>
      </c>
      <c r="D328" s="533" t="s">
        <v>27036</v>
      </c>
      <c r="F328" t="str">
        <f t="shared" si="11"/>
        <v>103436</v>
      </c>
      <c r="H328" s="14">
        <f t="shared" si="12"/>
        <v>3140.25</v>
      </c>
    </row>
    <row r="329" spans="1:8" ht="54">
      <c r="A329" s="532" t="s">
        <v>27037</v>
      </c>
      <c r="B329" s="534" t="s">
        <v>27038</v>
      </c>
      <c r="C329" s="532" t="s">
        <v>114</v>
      </c>
      <c r="D329" s="533" t="s">
        <v>27039</v>
      </c>
      <c r="F329" t="str">
        <f t="shared" si="11"/>
        <v>103437</v>
      </c>
      <c r="H329" s="14">
        <f t="shared" si="12"/>
        <v>251.22</v>
      </c>
    </row>
    <row r="330" spans="1:8" ht="54">
      <c r="A330" s="532" t="s">
        <v>27040</v>
      </c>
      <c r="B330" s="534" t="s">
        <v>27041</v>
      </c>
      <c r="C330" s="532" t="s">
        <v>114</v>
      </c>
      <c r="D330" s="533" t="s">
        <v>27039</v>
      </c>
      <c r="F330" t="str">
        <f t="shared" si="11"/>
        <v>103438</v>
      </c>
      <c r="H330" s="14">
        <f t="shared" si="12"/>
        <v>251.22</v>
      </c>
    </row>
    <row r="331" spans="1:8" ht="54">
      <c r="A331" s="532" t="s">
        <v>27042</v>
      </c>
      <c r="B331" s="534" t="s">
        <v>27043</v>
      </c>
      <c r="C331" s="532" t="s">
        <v>114</v>
      </c>
      <c r="D331" s="533" t="s">
        <v>27044</v>
      </c>
      <c r="F331" t="str">
        <f t="shared" si="11"/>
        <v>103439</v>
      </c>
      <c r="H331" s="14">
        <f t="shared" si="12"/>
        <v>295.47000000000003</v>
      </c>
    </row>
    <row r="332" spans="1:8" ht="54">
      <c r="A332" s="532" t="s">
        <v>27045</v>
      </c>
      <c r="B332" s="534" t="s">
        <v>27046</v>
      </c>
      <c r="C332" s="532" t="s">
        <v>114</v>
      </c>
      <c r="D332" s="533" t="s">
        <v>27047</v>
      </c>
      <c r="F332" t="str">
        <f t="shared" si="11"/>
        <v>103440</v>
      </c>
      <c r="H332" s="14">
        <f t="shared" si="12"/>
        <v>568.66999999999996</v>
      </c>
    </row>
    <row r="333" spans="1:8" ht="54">
      <c r="A333" s="532" t="s">
        <v>27048</v>
      </c>
      <c r="B333" s="534" t="s">
        <v>27049</v>
      </c>
      <c r="C333" s="532" t="s">
        <v>114</v>
      </c>
      <c r="D333" s="533" t="s">
        <v>18636</v>
      </c>
      <c r="F333" t="str">
        <f t="shared" si="11"/>
        <v>103441</v>
      </c>
      <c r="H333" s="14">
        <f t="shared" si="12"/>
        <v>575.84</v>
      </c>
    </row>
    <row r="334" spans="1:8" ht="54">
      <c r="A334" s="532" t="s">
        <v>27050</v>
      </c>
      <c r="B334" s="534" t="s">
        <v>27051</v>
      </c>
      <c r="C334" s="532" t="s">
        <v>114</v>
      </c>
      <c r="D334" s="533" t="s">
        <v>27052</v>
      </c>
      <c r="F334" t="str">
        <f t="shared" si="11"/>
        <v>103442</v>
      </c>
      <c r="H334" s="14">
        <f t="shared" si="12"/>
        <v>748.83</v>
      </c>
    </row>
    <row r="335" spans="1:8" ht="40.5">
      <c r="A335" s="532" t="s">
        <v>4304</v>
      </c>
      <c r="B335" s="534" t="s">
        <v>2802</v>
      </c>
      <c r="C335" s="532" t="s">
        <v>73</v>
      </c>
      <c r="D335" s="533" t="s">
        <v>27053</v>
      </c>
      <c r="F335" t="str">
        <f t="shared" si="11"/>
        <v>93206</v>
      </c>
      <c r="H335" s="14">
        <f t="shared" si="12"/>
        <v>1518.61</v>
      </c>
    </row>
    <row r="336" spans="1:8" ht="40.5">
      <c r="A336" s="532" t="s">
        <v>4305</v>
      </c>
      <c r="B336" s="534" t="s">
        <v>2803</v>
      </c>
      <c r="C336" s="532" t="s">
        <v>73</v>
      </c>
      <c r="D336" s="533" t="s">
        <v>27054</v>
      </c>
      <c r="F336" t="str">
        <f t="shared" si="11"/>
        <v>93207</v>
      </c>
      <c r="H336" s="14">
        <f t="shared" si="12"/>
        <v>1529.15</v>
      </c>
    </row>
    <row r="337" spans="1:8" ht="40.5">
      <c r="A337" s="532" t="s">
        <v>4306</v>
      </c>
      <c r="B337" s="534" t="s">
        <v>2804</v>
      </c>
      <c r="C337" s="532" t="s">
        <v>73</v>
      </c>
      <c r="D337" s="533" t="s">
        <v>27055</v>
      </c>
      <c r="F337" t="str">
        <f t="shared" si="11"/>
        <v>93208</v>
      </c>
      <c r="H337" s="14">
        <f t="shared" si="12"/>
        <v>1206.27</v>
      </c>
    </row>
    <row r="338" spans="1:8" ht="27">
      <c r="A338" s="532" t="s">
        <v>4307</v>
      </c>
      <c r="B338" s="534" t="s">
        <v>2805</v>
      </c>
      <c r="C338" s="532" t="s">
        <v>73</v>
      </c>
      <c r="D338" s="533" t="s">
        <v>27056</v>
      </c>
      <c r="F338" t="str">
        <f t="shared" si="11"/>
        <v>93209</v>
      </c>
      <c r="H338" s="14">
        <f t="shared" si="12"/>
        <v>1220.24</v>
      </c>
    </row>
    <row r="339" spans="1:8" ht="40.5">
      <c r="A339" s="532" t="s">
        <v>4308</v>
      </c>
      <c r="B339" s="534" t="s">
        <v>2806</v>
      </c>
      <c r="C339" s="532" t="s">
        <v>73</v>
      </c>
      <c r="D339" s="533" t="s">
        <v>27057</v>
      </c>
      <c r="F339" t="str">
        <f t="shared" si="11"/>
        <v>93210</v>
      </c>
      <c r="H339" s="14">
        <f t="shared" si="12"/>
        <v>792.52</v>
      </c>
    </row>
    <row r="340" spans="1:8" ht="40.5">
      <c r="A340" s="532" t="s">
        <v>4309</v>
      </c>
      <c r="B340" s="534" t="s">
        <v>2807</v>
      </c>
      <c r="C340" s="532" t="s">
        <v>73</v>
      </c>
      <c r="D340" s="533" t="s">
        <v>27058</v>
      </c>
      <c r="F340" t="str">
        <f t="shared" si="11"/>
        <v>93211</v>
      </c>
      <c r="H340" s="14">
        <f t="shared" si="12"/>
        <v>771.17</v>
      </c>
    </row>
    <row r="341" spans="1:8" ht="40.5">
      <c r="A341" s="532" t="s">
        <v>4310</v>
      </c>
      <c r="B341" s="534" t="s">
        <v>2808</v>
      </c>
      <c r="C341" s="532" t="s">
        <v>73</v>
      </c>
      <c r="D341" s="533" t="s">
        <v>27059</v>
      </c>
      <c r="F341" t="str">
        <f t="shared" si="11"/>
        <v>93212</v>
      </c>
      <c r="H341" s="14">
        <f t="shared" si="12"/>
        <v>1331.26</v>
      </c>
    </row>
    <row r="342" spans="1:8" ht="40.5">
      <c r="A342" s="532" t="s">
        <v>4311</v>
      </c>
      <c r="B342" s="534" t="s">
        <v>2809</v>
      </c>
      <c r="C342" s="532" t="s">
        <v>73</v>
      </c>
      <c r="D342" s="533" t="s">
        <v>27060</v>
      </c>
      <c r="F342" t="str">
        <f t="shared" si="11"/>
        <v>93213</v>
      </c>
      <c r="H342" s="14">
        <f t="shared" si="12"/>
        <v>1349.09</v>
      </c>
    </row>
    <row r="343" spans="1:8" ht="40.5">
      <c r="A343" s="532" t="s">
        <v>4312</v>
      </c>
      <c r="B343" s="534" t="s">
        <v>27061</v>
      </c>
      <c r="C343" s="532" t="s">
        <v>114</v>
      </c>
      <c r="D343" s="533" t="s">
        <v>27062</v>
      </c>
      <c r="F343" t="str">
        <f t="shared" si="11"/>
        <v>93214</v>
      </c>
      <c r="H343" s="14">
        <f t="shared" si="12"/>
        <v>8134.91</v>
      </c>
    </row>
    <row r="344" spans="1:8" ht="40.5">
      <c r="A344" s="532" t="s">
        <v>4313</v>
      </c>
      <c r="B344" s="534" t="s">
        <v>27063</v>
      </c>
      <c r="C344" s="532" t="s">
        <v>114</v>
      </c>
      <c r="D344" s="533" t="s">
        <v>27064</v>
      </c>
      <c r="F344" t="str">
        <f t="shared" si="11"/>
        <v>93243</v>
      </c>
      <c r="H344" s="14">
        <f t="shared" si="12"/>
        <v>12774.56</v>
      </c>
    </row>
    <row r="345" spans="1:8" ht="40.5">
      <c r="A345" s="532" t="s">
        <v>4314</v>
      </c>
      <c r="B345" s="534" t="s">
        <v>2810</v>
      </c>
      <c r="C345" s="532" t="s">
        <v>73</v>
      </c>
      <c r="D345" s="533" t="s">
        <v>27065</v>
      </c>
      <c r="F345" t="str">
        <f t="shared" si="11"/>
        <v>93582</v>
      </c>
      <c r="H345" s="14">
        <f t="shared" si="12"/>
        <v>373.47</v>
      </c>
    </row>
    <row r="346" spans="1:8" ht="40.5">
      <c r="A346" s="532" t="s">
        <v>4315</v>
      </c>
      <c r="B346" s="534" t="s">
        <v>2811</v>
      </c>
      <c r="C346" s="532" t="s">
        <v>73</v>
      </c>
      <c r="D346" s="533" t="s">
        <v>27066</v>
      </c>
      <c r="F346" t="str">
        <f t="shared" si="11"/>
        <v>93583</v>
      </c>
      <c r="H346" s="14">
        <f t="shared" si="12"/>
        <v>605.87</v>
      </c>
    </row>
    <row r="347" spans="1:8" ht="40.5">
      <c r="A347" s="532" t="s">
        <v>4316</v>
      </c>
      <c r="B347" s="534" t="s">
        <v>2812</v>
      </c>
      <c r="C347" s="532" t="s">
        <v>73</v>
      </c>
      <c r="D347" s="533" t="s">
        <v>27067</v>
      </c>
      <c r="F347" t="str">
        <f t="shared" si="11"/>
        <v>93584</v>
      </c>
      <c r="H347" s="14">
        <f t="shared" si="12"/>
        <v>1214.1300000000001</v>
      </c>
    </row>
    <row r="348" spans="1:8" ht="40.5">
      <c r="A348" s="532" t="s">
        <v>4317</v>
      </c>
      <c r="B348" s="534" t="s">
        <v>2813</v>
      </c>
      <c r="C348" s="532" t="s">
        <v>73</v>
      </c>
      <c r="D348" s="533" t="s">
        <v>27068</v>
      </c>
      <c r="F348" t="str">
        <f t="shared" si="11"/>
        <v>93585</v>
      </c>
      <c r="H348" s="14">
        <f t="shared" si="12"/>
        <v>1662.09</v>
      </c>
    </row>
    <row r="349" spans="1:8" ht="54">
      <c r="A349" s="532" t="s">
        <v>9118</v>
      </c>
      <c r="B349" s="534" t="s">
        <v>9119</v>
      </c>
      <c r="C349" s="532" t="s">
        <v>73</v>
      </c>
      <c r="D349" s="533" t="s">
        <v>27069</v>
      </c>
      <c r="F349" t="str">
        <f t="shared" si="11"/>
        <v>98441</v>
      </c>
      <c r="H349" s="14">
        <f t="shared" si="12"/>
        <v>204.54</v>
      </c>
    </row>
    <row r="350" spans="1:8" ht="40.5">
      <c r="A350" s="532" t="s">
        <v>9120</v>
      </c>
      <c r="B350" s="534" t="s">
        <v>9121</v>
      </c>
      <c r="C350" s="532" t="s">
        <v>73</v>
      </c>
      <c r="D350" s="533" t="s">
        <v>27070</v>
      </c>
      <c r="F350" t="str">
        <f t="shared" si="11"/>
        <v>98442</v>
      </c>
      <c r="H350" s="14">
        <f t="shared" si="12"/>
        <v>209.24</v>
      </c>
    </row>
    <row r="351" spans="1:8" ht="54">
      <c r="A351" s="532" t="s">
        <v>9122</v>
      </c>
      <c r="B351" s="534" t="s">
        <v>9123</v>
      </c>
      <c r="C351" s="532" t="s">
        <v>73</v>
      </c>
      <c r="D351" s="533" t="s">
        <v>27071</v>
      </c>
      <c r="F351" t="str">
        <f t="shared" si="11"/>
        <v>98443</v>
      </c>
      <c r="H351" s="14">
        <f t="shared" si="12"/>
        <v>178.44</v>
      </c>
    </row>
    <row r="352" spans="1:8" ht="40.5">
      <c r="A352" s="532" t="s">
        <v>9124</v>
      </c>
      <c r="B352" s="534" t="s">
        <v>9125</v>
      </c>
      <c r="C352" s="532" t="s">
        <v>73</v>
      </c>
      <c r="D352" s="533" t="s">
        <v>18390</v>
      </c>
      <c r="F352" t="str">
        <f t="shared" si="11"/>
        <v>98444</v>
      </c>
      <c r="H352" s="14">
        <f t="shared" si="12"/>
        <v>181.79</v>
      </c>
    </row>
    <row r="353" spans="1:8" ht="54">
      <c r="A353" s="532" t="s">
        <v>9126</v>
      </c>
      <c r="B353" s="534" t="s">
        <v>9127</v>
      </c>
      <c r="C353" s="532" t="s">
        <v>73</v>
      </c>
      <c r="D353" s="533" t="s">
        <v>27072</v>
      </c>
      <c r="F353" t="str">
        <f t="shared" si="11"/>
        <v>98445</v>
      </c>
      <c r="H353" s="14">
        <f t="shared" si="12"/>
        <v>246.14</v>
      </c>
    </row>
    <row r="354" spans="1:8" ht="40.5">
      <c r="A354" s="532" t="s">
        <v>9128</v>
      </c>
      <c r="B354" s="534" t="s">
        <v>9129</v>
      </c>
      <c r="C354" s="532" t="s">
        <v>73</v>
      </c>
      <c r="D354" s="533" t="s">
        <v>27073</v>
      </c>
      <c r="F354" t="str">
        <f t="shared" si="11"/>
        <v>98446</v>
      </c>
      <c r="H354" s="14">
        <f t="shared" si="12"/>
        <v>316.22000000000003</v>
      </c>
    </row>
    <row r="355" spans="1:8" ht="54">
      <c r="A355" s="532" t="s">
        <v>9130</v>
      </c>
      <c r="B355" s="534" t="s">
        <v>9131</v>
      </c>
      <c r="C355" s="532" t="s">
        <v>73</v>
      </c>
      <c r="D355" s="533" t="s">
        <v>27074</v>
      </c>
      <c r="F355" t="str">
        <f t="shared" si="11"/>
        <v>98447</v>
      </c>
      <c r="H355" s="14">
        <f t="shared" si="12"/>
        <v>209.84</v>
      </c>
    </row>
    <row r="356" spans="1:8" ht="40.5">
      <c r="A356" s="532" t="s">
        <v>9132</v>
      </c>
      <c r="B356" s="534" t="s">
        <v>9133</v>
      </c>
      <c r="C356" s="532" t="s">
        <v>73</v>
      </c>
      <c r="D356" s="533" t="s">
        <v>27075</v>
      </c>
      <c r="F356" t="str">
        <f t="shared" si="11"/>
        <v>98448</v>
      </c>
      <c r="H356" s="14">
        <f t="shared" si="12"/>
        <v>264.02</v>
      </c>
    </row>
    <row r="357" spans="1:8" ht="54">
      <c r="A357" s="532" t="s">
        <v>9134</v>
      </c>
      <c r="B357" s="534" t="s">
        <v>9135</v>
      </c>
      <c r="C357" s="532" t="s">
        <v>73</v>
      </c>
      <c r="D357" s="533" t="s">
        <v>27076</v>
      </c>
      <c r="F357" t="str">
        <f t="shared" si="11"/>
        <v>98449</v>
      </c>
      <c r="H357" s="14">
        <f t="shared" si="12"/>
        <v>268.62</v>
      </c>
    </row>
    <row r="358" spans="1:8" ht="40.5">
      <c r="A358" s="532" t="s">
        <v>9136</v>
      </c>
      <c r="B358" s="534" t="s">
        <v>9137</v>
      </c>
      <c r="C358" s="532" t="s">
        <v>73</v>
      </c>
      <c r="D358" s="533" t="s">
        <v>27077</v>
      </c>
      <c r="F358" t="str">
        <f t="shared" si="11"/>
        <v>98450</v>
      </c>
      <c r="H358" s="14">
        <f t="shared" si="12"/>
        <v>275.48</v>
      </c>
    </row>
    <row r="359" spans="1:8" ht="54">
      <c r="A359" s="532" t="s">
        <v>9138</v>
      </c>
      <c r="B359" s="534" t="s">
        <v>9139</v>
      </c>
      <c r="C359" s="532" t="s">
        <v>73</v>
      </c>
      <c r="D359" s="533" t="s">
        <v>27078</v>
      </c>
      <c r="F359" t="str">
        <f t="shared" si="11"/>
        <v>98451</v>
      </c>
      <c r="H359" s="14">
        <f t="shared" si="12"/>
        <v>238.45</v>
      </c>
    </row>
    <row r="360" spans="1:8" ht="40.5">
      <c r="A360" s="532" t="s">
        <v>9140</v>
      </c>
      <c r="B360" s="534" t="s">
        <v>9141</v>
      </c>
      <c r="C360" s="532" t="s">
        <v>73</v>
      </c>
      <c r="D360" s="533" t="s">
        <v>27079</v>
      </c>
      <c r="F360" t="str">
        <f t="shared" si="11"/>
        <v>98452</v>
      </c>
      <c r="H360" s="14">
        <f t="shared" si="12"/>
        <v>242.61</v>
      </c>
    </row>
    <row r="361" spans="1:8" ht="54">
      <c r="A361" s="532" t="s">
        <v>9142</v>
      </c>
      <c r="B361" s="534" t="s">
        <v>9143</v>
      </c>
      <c r="C361" s="532" t="s">
        <v>73</v>
      </c>
      <c r="D361" s="533" t="s">
        <v>27080</v>
      </c>
      <c r="F361" t="str">
        <f t="shared" si="11"/>
        <v>98453</v>
      </c>
      <c r="H361" s="14">
        <f t="shared" si="12"/>
        <v>318.39</v>
      </c>
    </row>
    <row r="362" spans="1:8" ht="40.5">
      <c r="A362" s="532" t="s">
        <v>9144</v>
      </c>
      <c r="B362" s="534" t="s">
        <v>9145</v>
      </c>
      <c r="C362" s="532" t="s">
        <v>73</v>
      </c>
      <c r="D362" s="533" t="s">
        <v>27081</v>
      </c>
      <c r="F362" t="str">
        <f t="shared" si="11"/>
        <v>98454</v>
      </c>
      <c r="H362" s="14">
        <f t="shared" si="12"/>
        <v>408.26</v>
      </c>
    </row>
    <row r="363" spans="1:8" ht="54">
      <c r="A363" s="532" t="s">
        <v>9146</v>
      </c>
      <c r="B363" s="534" t="s">
        <v>9147</v>
      </c>
      <c r="C363" s="532" t="s">
        <v>73</v>
      </c>
      <c r="D363" s="533" t="s">
        <v>27082</v>
      </c>
      <c r="F363" t="str">
        <f t="shared" si="11"/>
        <v>98455</v>
      </c>
      <c r="H363" s="14">
        <f t="shared" si="12"/>
        <v>278.01</v>
      </c>
    </row>
    <row r="364" spans="1:8" ht="40.5">
      <c r="A364" s="532" t="s">
        <v>9148</v>
      </c>
      <c r="B364" s="534" t="s">
        <v>9149</v>
      </c>
      <c r="C364" s="532" t="s">
        <v>73</v>
      </c>
      <c r="D364" s="533" t="s">
        <v>27083</v>
      </c>
      <c r="F364" t="str">
        <f t="shared" si="11"/>
        <v>98456</v>
      </c>
      <c r="H364" s="14">
        <f t="shared" si="12"/>
        <v>350.67</v>
      </c>
    </row>
    <row r="365" spans="1:8">
      <c r="A365" s="532" t="s">
        <v>9150</v>
      </c>
      <c r="B365" s="534" t="s">
        <v>9151</v>
      </c>
      <c r="C365" s="532" t="s">
        <v>73</v>
      </c>
      <c r="D365" s="533" t="s">
        <v>27084</v>
      </c>
      <c r="F365" t="str">
        <f t="shared" si="11"/>
        <v>98458</v>
      </c>
      <c r="H365" s="14">
        <f t="shared" si="12"/>
        <v>196.45</v>
      </c>
    </row>
    <row r="366" spans="1:8">
      <c r="A366" s="532" t="s">
        <v>9152</v>
      </c>
      <c r="B366" s="534" t="s">
        <v>9153</v>
      </c>
      <c r="C366" s="532" t="s">
        <v>73</v>
      </c>
      <c r="D366" s="533" t="s">
        <v>27085</v>
      </c>
      <c r="F366" t="str">
        <f t="shared" si="11"/>
        <v>98459</v>
      </c>
      <c r="H366" s="14">
        <f t="shared" si="12"/>
        <v>156</v>
      </c>
    </row>
    <row r="367" spans="1:8" ht="27">
      <c r="A367" s="532" t="s">
        <v>9154</v>
      </c>
      <c r="B367" s="534" t="s">
        <v>9155</v>
      </c>
      <c r="C367" s="532" t="s">
        <v>73</v>
      </c>
      <c r="D367" s="533" t="s">
        <v>27086</v>
      </c>
      <c r="F367" t="str">
        <f t="shared" si="11"/>
        <v>98460</v>
      </c>
      <c r="H367" s="14">
        <f t="shared" si="12"/>
        <v>245.66</v>
      </c>
    </row>
    <row r="368" spans="1:8" ht="40.5">
      <c r="A368" s="532" t="s">
        <v>9156</v>
      </c>
      <c r="B368" s="534" t="s">
        <v>27087</v>
      </c>
      <c r="C368" s="532" t="s">
        <v>114</v>
      </c>
      <c r="D368" s="533" t="s">
        <v>27088</v>
      </c>
      <c r="F368" t="str">
        <f t="shared" si="11"/>
        <v>98461</v>
      </c>
      <c r="H368" s="14">
        <f t="shared" si="12"/>
        <v>6982.45</v>
      </c>
    </row>
    <row r="369" spans="1:8" ht="40.5">
      <c r="A369" s="532" t="s">
        <v>9157</v>
      </c>
      <c r="B369" s="534" t="s">
        <v>27089</v>
      </c>
      <c r="C369" s="532" t="s">
        <v>114</v>
      </c>
      <c r="D369" s="533" t="s">
        <v>27090</v>
      </c>
      <c r="F369" t="str">
        <f t="shared" si="11"/>
        <v>98462</v>
      </c>
      <c r="H369" s="14">
        <f t="shared" si="12"/>
        <v>10613.58</v>
      </c>
    </row>
    <row r="370" spans="1:8" ht="40.5">
      <c r="A370" s="532" t="s">
        <v>4318</v>
      </c>
      <c r="B370" s="534" t="s">
        <v>2199</v>
      </c>
      <c r="C370" s="532" t="s">
        <v>1942</v>
      </c>
      <c r="D370" s="533" t="s">
        <v>27091</v>
      </c>
      <c r="F370" t="str">
        <f t="shared" si="11"/>
        <v>5631</v>
      </c>
      <c r="H370" s="14">
        <f t="shared" si="12"/>
        <v>272.63</v>
      </c>
    </row>
    <row r="371" spans="1:8" ht="67.5">
      <c r="A371" s="532" t="s">
        <v>4319</v>
      </c>
      <c r="B371" s="534" t="s">
        <v>2818</v>
      </c>
      <c r="C371" s="532" t="s">
        <v>1942</v>
      </c>
      <c r="D371" s="533" t="s">
        <v>27092</v>
      </c>
      <c r="F371" t="str">
        <f t="shared" si="11"/>
        <v>5678</v>
      </c>
      <c r="H371" s="14">
        <f t="shared" si="12"/>
        <v>199.36</v>
      </c>
    </row>
    <row r="372" spans="1:8" ht="67.5">
      <c r="A372" s="532" t="s">
        <v>4320</v>
      </c>
      <c r="B372" s="534" t="s">
        <v>2819</v>
      </c>
      <c r="C372" s="532" t="s">
        <v>1942</v>
      </c>
      <c r="D372" s="533" t="s">
        <v>26070</v>
      </c>
      <c r="F372" t="str">
        <f t="shared" si="11"/>
        <v>5680</v>
      </c>
      <c r="H372" s="14">
        <f t="shared" si="12"/>
        <v>182.65</v>
      </c>
    </row>
    <row r="373" spans="1:8" ht="54">
      <c r="A373" s="532" t="s">
        <v>4321</v>
      </c>
      <c r="B373" s="534" t="s">
        <v>2820</v>
      </c>
      <c r="C373" s="532" t="s">
        <v>1942</v>
      </c>
      <c r="D373" s="533" t="s">
        <v>27093</v>
      </c>
      <c r="F373" t="str">
        <f t="shared" si="11"/>
        <v>5684</v>
      </c>
      <c r="H373" s="14">
        <f t="shared" si="12"/>
        <v>215.19</v>
      </c>
    </row>
    <row r="374" spans="1:8" ht="40.5">
      <c r="A374" s="532" t="s">
        <v>4322</v>
      </c>
      <c r="B374" s="534" t="s">
        <v>1943</v>
      </c>
      <c r="C374" s="532" t="s">
        <v>1942</v>
      </c>
      <c r="D374" s="533" t="s">
        <v>13632</v>
      </c>
      <c r="F374" t="str">
        <f t="shared" si="11"/>
        <v>5689</v>
      </c>
      <c r="H374" s="14">
        <f t="shared" si="12"/>
        <v>9.11</v>
      </c>
    </row>
    <row r="375" spans="1:8" ht="27">
      <c r="A375" s="532" t="s">
        <v>4323</v>
      </c>
      <c r="B375" s="534" t="s">
        <v>2821</v>
      </c>
      <c r="C375" s="532" t="s">
        <v>1942</v>
      </c>
      <c r="D375" s="533" t="s">
        <v>18903</v>
      </c>
      <c r="F375" t="str">
        <f t="shared" si="11"/>
        <v>5795</v>
      </c>
      <c r="H375" s="14">
        <f t="shared" si="12"/>
        <v>28.42</v>
      </c>
    </row>
    <row r="376" spans="1:8" ht="54">
      <c r="A376" s="532" t="s">
        <v>4324</v>
      </c>
      <c r="B376" s="534" t="s">
        <v>2200</v>
      </c>
      <c r="C376" s="532" t="s">
        <v>1942</v>
      </c>
      <c r="D376" s="533" t="s">
        <v>27094</v>
      </c>
      <c r="F376" t="str">
        <f t="shared" si="11"/>
        <v>5811</v>
      </c>
      <c r="H376" s="14">
        <f t="shared" si="12"/>
        <v>251.14</v>
      </c>
    </row>
    <row r="377" spans="1:8" ht="27">
      <c r="A377" s="532" t="s">
        <v>4325</v>
      </c>
      <c r="B377" s="534" t="s">
        <v>2822</v>
      </c>
      <c r="C377" s="532" t="s">
        <v>1942</v>
      </c>
      <c r="D377" s="533" t="s">
        <v>27095</v>
      </c>
      <c r="F377" t="str">
        <f t="shared" si="11"/>
        <v>5823</v>
      </c>
      <c r="H377" s="14">
        <f t="shared" si="12"/>
        <v>269.31</v>
      </c>
    </row>
    <row r="378" spans="1:8" ht="67.5">
      <c r="A378" s="532" t="s">
        <v>4326</v>
      </c>
      <c r="B378" s="534" t="s">
        <v>2823</v>
      </c>
      <c r="C378" s="532" t="s">
        <v>1942</v>
      </c>
      <c r="D378" s="533" t="s">
        <v>27096</v>
      </c>
      <c r="F378" t="str">
        <f t="shared" si="11"/>
        <v>5824</v>
      </c>
      <c r="H378" s="14">
        <f t="shared" si="12"/>
        <v>269.95</v>
      </c>
    </row>
    <row r="379" spans="1:8" ht="40.5">
      <c r="A379" s="532" t="s">
        <v>4327</v>
      </c>
      <c r="B379" s="534" t="s">
        <v>2824</v>
      </c>
      <c r="C379" s="532" t="s">
        <v>1942</v>
      </c>
      <c r="D379" s="533" t="s">
        <v>27097</v>
      </c>
      <c r="F379" t="str">
        <f t="shared" si="11"/>
        <v>5835</v>
      </c>
      <c r="H379" s="14">
        <f t="shared" si="12"/>
        <v>517.58000000000004</v>
      </c>
    </row>
    <row r="380" spans="1:8" ht="40.5">
      <c r="A380" s="532" t="s">
        <v>4328</v>
      </c>
      <c r="B380" s="534" t="s">
        <v>2201</v>
      </c>
      <c r="C380" s="532" t="s">
        <v>1942</v>
      </c>
      <c r="D380" s="533" t="s">
        <v>18198</v>
      </c>
      <c r="F380" t="str">
        <f t="shared" si="11"/>
        <v>5839</v>
      </c>
      <c r="H380" s="14">
        <f t="shared" si="12"/>
        <v>13.7</v>
      </c>
    </row>
    <row r="381" spans="1:8" ht="40.5">
      <c r="A381" s="532" t="s">
        <v>4329</v>
      </c>
      <c r="B381" s="534" t="s">
        <v>2825</v>
      </c>
      <c r="C381" s="532" t="s">
        <v>1942</v>
      </c>
      <c r="D381" s="533" t="s">
        <v>27098</v>
      </c>
      <c r="F381" t="str">
        <f t="shared" si="11"/>
        <v>5843</v>
      </c>
      <c r="H381" s="14">
        <f t="shared" si="12"/>
        <v>228.87</v>
      </c>
    </row>
    <row r="382" spans="1:8" ht="40.5">
      <c r="A382" s="532" t="s">
        <v>4330</v>
      </c>
      <c r="B382" s="534" t="s">
        <v>2202</v>
      </c>
      <c r="C382" s="532" t="s">
        <v>1942</v>
      </c>
      <c r="D382" s="533" t="s">
        <v>27099</v>
      </c>
      <c r="F382" t="str">
        <f t="shared" si="11"/>
        <v>5847</v>
      </c>
      <c r="H382" s="14">
        <f t="shared" si="12"/>
        <v>336.84</v>
      </c>
    </row>
    <row r="383" spans="1:8" ht="40.5">
      <c r="A383" s="532" t="s">
        <v>4331</v>
      </c>
      <c r="B383" s="534" t="s">
        <v>2826</v>
      </c>
      <c r="C383" s="532" t="s">
        <v>1942</v>
      </c>
      <c r="D383" s="533" t="s">
        <v>27100</v>
      </c>
      <c r="F383" t="str">
        <f t="shared" si="11"/>
        <v>5851</v>
      </c>
      <c r="H383" s="14">
        <f t="shared" si="12"/>
        <v>321.68</v>
      </c>
    </row>
    <row r="384" spans="1:8" ht="40.5">
      <c r="A384" s="532" t="s">
        <v>4332</v>
      </c>
      <c r="B384" s="534" t="s">
        <v>2203</v>
      </c>
      <c r="C384" s="532" t="s">
        <v>1942</v>
      </c>
      <c r="D384" s="533" t="s">
        <v>27101</v>
      </c>
      <c r="F384" t="str">
        <f t="shared" si="11"/>
        <v>5855</v>
      </c>
      <c r="H384" s="14">
        <f t="shared" si="12"/>
        <v>835.52</v>
      </c>
    </row>
    <row r="385" spans="1:8" ht="54">
      <c r="A385" s="532" t="s">
        <v>4333</v>
      </c>
      <c r="B385" s="534" t="s">
        <v>2204</v>
      </c>
      <c r="C385" s="532" t="s">
        <v>1942</v>
      </c>
      <c r="D385" s="533" t="s">
        <v>27102</v>
      </c>
      <c r="F385" t="str">
        <f t="shared" si="11"/>
        <v>5863</v>
      </c>
      <c r="H385" s="14">
        <f t="shared" si="12"/>
        <v>32.69</v>
      </c>
    </row>
    <row r="386" spans="1:8" ht="54">
      <c r="A386" s="532" t="s">
        <v>4335</v>
      </c>
      <c r="B386" s="534" t="s">
        <v>2205</v>
      </c>
      <c r="C386" s="532" t="s">
        <v>1942</v>
      </c>
      <c r="D386" s="533" t="s">
        <v>27103</v>
      </c>
      <c r="F386" t="str">
        <f t="shared" si="11"/>
        <v>5867</v>
      </c>
      <c r="H386" s="14">
        <f t="shared" si="12"/>
        <v>218.89</v>
      </c>
    </row>
    <row r="387" spans="1:8" ht="67.5">
      <c r="A387" s="532" t="s">
        <v>4336</v>
      </c>
      <c r="B387" s="534" t="s">
        <v>2827</v>
      </c>
      <c r="C387" s="532" t="s">
        <v>1942</v>
      </c>
      <c r="D387" s="533" t="s">
        <v>27104</v>
      </c>
      <c r="F387" t="str">
        <f t="shared" si="11"/>
        <v>5875</v>
      </c>
      <c r="H387" s="14">
        <f t="shared" si="12"/>
        <v>184.22</v>
      </c>
    </row>
    <row r="388" spans="1:8" ht="54">
      <c r="A388" s="532" t="s">
        <v>4337</v>
      </c>
      <c r="B388" s="534" t="s">
        <v>2206</v>
      </c>
      <c r="C388" s="532" t="s">
        <v>1942</v>
      </c>
      <c r="D388" s="533" t="s">
        <v>27105</v>
      </c>
      <c r="F388" t="str">
        <f t="shared" si="11"/>
        <v>5879</v>
      </c>
      <c r="H388" s="14">
        <f t="shared" si="12"/>
        <v>196.64</v>
      </c>
    </row>
    <row r="389" spans="1:8" ht="67.5">
      <c r="A389" s="532" t="s">
        <v>4338</v>
      </c>
      <c r="B389" s="534" t="s">
        <v>2828</v>
      </c>
      <c r="C389" s="532" t="s">
        <v>1942</v>
      </c>
      <c r="D389" s="533" t="s">
        <v>24007</v>
      </c>
      <c r="F389" t="str">
        <f t="shared" ref="F389:F452" si="13">TRIM(A389)</f>
        <v>5882</v>
      </c>
      <c r="H389" s="14">
        <f t="shared" ref="H389:H452" si="14">ROUND(D389*(1+$H$1),2)</f>
        <v>148.55000000000001</v>
      </c>
    </row>
    <row r="390" spans="1:8" ht="54">
      <c r="A390" s="532" t="s">
        <v>4339</v>
      </c>
      <c r="B390" s="534" t="s">
        <v>2829</v>
      </c>
      <c r="C390" s="532" t="s">
        <v>1942</v>
      </c>
      <c r="D390" s="533" t="s">
        <v>27106</v>
      </c>
      <c r="F390" t="str">
        <f t="shared" si="13"/>
        <v>5890</v>
      </c>
      <c r="H390" s="14">
        <f t="shared" si="14"/>
        <v>255.11</v>
      </c>
    </row>
    <row r="391" spans="1:8" ht="54">
      <c r="A391" s="532" t="s">
        <v>4340</v>
      </c>
      <c r="B391" s="534" t="s">
        <v>2830</v>
      </c>
      <c r="C391" s="532" t="s">
        <v>1942</v>
      </c>
      <c r="D391" s="533" t="s">
        <v>27107</v>
      </c>
      <c r="F391" t="str">
        <f t="shared" si="13"/>
        <v>5894</v>
      </c>
      <c r="H391" s="14">
        <f t="shared" si="14"/>
        <v>265.26</v>
      </c>
    </row>
    <row r="392" spans="1:8" ht="67.5">
      <c r="A392" s="532" t="s">
        <v>4341</v>
      </c>
      <c r="B392" s="534" t="s">
        <v>2831</v>
      </c>
      <c r="C392" s="532" t="s">
        <v>1942</v>
      </c>
      <c r="D392" s="533" t="s">
        <v>19259</v>
      </c>
      <c r="F392" t="str">
        <f t="shared" si="13"/>
        <v>5901</v>
      </c>
      <c r="H392" s="14">
        <f t="shared" si="14"/>
        <v>400.43</v>
      </c>
    </row>
    <row r="393" spans="1:8" ht="40.5">
      <c r="A393" s="532" t="s">
        <v>4342</v>
      </c>
      <c r="B393" s="534" t="s">
        <v>2832</v>
      </c>
      <c r="C393" s="532" t="s">
        <v>1942</v>
      </c>
      <c r="D393" s="533" t="s">
        <v>18833</v>
      </c>
      <c r="F393" t="str">
        <f t="shared" si="13"/>
        <v>5909</v>
      </c>
      <c r="H393" s="14">
        <f t="shared" si="14"/>
        <v>41.88</v>
      </c>
    </row>
    <row r="394" spans="1:8" ht="40.5">
      <c r="A394" s="532" t="s">
        <v>4344</v>
      </c>
      <c r="B394" s="534" t="s">
        <v>2207</v>
      </c>
      <c r="C394" s="532" t="s">
        <v>1942</v>
      </c>
      <c r="D394" s="533" t="s">
        <v>4160</v>
      </c>
      <c r="F394" t="str">
        <f t="shared" si="13"/>
        <v>5921</v>
      </c>
      <c r="H394" s="14">
        <f t="shared" si="14"/>
        <v>7.14</v>
      </c>
    </row>
    <row r="395" spans="1:8" ht="67.5">
      <c r="A395" s="532" t="s">
        <v>4345</v>
      </c>
      <c r="B395" s="534" t="s">
        <v>2208</v>
      </c>
      <c r="C395" s="532" t="s">
        <v>1942</v>
      </c>
      <c r="D395" s="533" t="s">
        <v>27108</v>
      </c>
      <c r="F395" t="str">
        <f t="shared" si="13"/>
        <v>5928</v>
      </c>
      <c r="H395" s="14">
        <f t="shared" si="14"/>
        <v>349.46</v>
      </c>
    </row>
    <row r="396" spans="1:8" ht="40.5">
      <c r="A396" s="532" t="s">
        <v>4346</v>
      </c>
      <c r="B396" s="534" t="s">
        <v>1944</v>
      </c>
      <c r="C396" s="532" t="s">
        <v>1942</v>
      </c>
      <c r="D396" s="533" t="s">
        <v>27109</v>
      </c>
      <c r="F396" t="str">
        <f t="shared" si="13"/>
        <v>5932</v>
      </c>
      <c r="H396" s="14">
        <f t="shared" si="14"/>
        <v>332.67</v>
      </c>
    </row>
    <row r="397" spans="1:8" ht="40.5">
      <c r="A397" s="532" t="s">
        <v>4347</v>
      </c>
      <c r="B397" s="534" t="s">
        <v>2209</v>
      </c>
      <c r="C397" s="532" t="s">
        <v>1942</v>
      </c>
      <c r="D397" s="533" t="s">
        <v>27110</v>
      </c>
      <c r="F397" t="str">
        <f t="shared" si="13"/>
        <v>5940</v>
      </c>
      <c r="H397" s="14">
        <f t="shared" si="14"/>
        <v>279.17</v>
      </c>
    </row>
    <row r="398" spans="1:8" ht="40.5">
      <c r="A398" s="532" t="s">
        <v>4348</v>
      </c>
      <c r="B398" s="534" t="s">
        <v>2210</v>
      </c>
      <c r="C398" s="532" t="s">
        <v>1942</v>
      </c>
      <c r="D398" s="533" t="s">
        <v>27111</v>
      </c>
      <c r="F398" t="str">
        <f t="shared" si="13"/>
        <v>5944</v>
      </c>
      <c r="H398" s="14">
        <f t="shared" si="14"/>
        <v>334.91</v>
      </c>
    </row>
    <row r="399" spans="1:8" ht="40.5">
      <c r="A399" s="532" t="s">
        <v>4349</v>
      </c>
      <c r="B399" s="534" t="s">
        <v>2833</v>
      </c>
      <c r="C399" s="532" t="s">
        <v>1942</v>
      </c>
      <c r="D399" s="533" t="s">
        <v>21511</v>
      </c>
      <c r="F399" t="str">
        <f t="shared" si="13"/>
        <v>5953</v>
      </c>
      <c r="H399" s="14">
        <f t="shared" si="14"/>
        <v>77.819999999999993</v>
      </c>
    </row>
    <row r="400" spans="1:8" ht="54">
      <c r="A400" s="532" t="s">
        <v>4350</v>
      </c>
      <c r="B400" s="534" t="s">
        <v>2834</v>
      </c>
      <c r="C400" s="532" t="s">
        <v>1942</v>
      </c>
      <c r="D400" s="533" t="s">
        <v>27112</v>
      </c>
      <c r="F400" t="str">
        <f t="shared" si="13"/>
        <v>6259</v>
      </c>
      <c r="H400" s="14">
        <f t="shared" si="14"/>
        <v>323.68</v>
      </c>
    </row>
    <row r="401" spans="1:8" ht="54">
      <c r="A401" s="532" t="s">
        <v>4351</v>
      </c>
      <c r="B401" s="534" t="s">
        <v>2835</v>
      </c>
      <c r="C401" s="532" t="s">
        <v>1942</v>
      </c>
      <c r="D401" s="533" t="s">
        <v>27113</v>
      </c>
      <c r="F401" t="str">
        <f t="shared" si="13"/>
        <v>6879</v>
      </c>
      <c r="H401" s="14">
        <f t="shared" si="14"/>
        <v>285.58</v>
      </c>
    </row>
    <row r="402" spans="1:8" ht="27">
      <c r="A402" s="532" t="s">
        <v>4352</v>
      </c>
      <c r="B402" s="534" t="s">
        <v>2211</v>
      </c>
      <c r="C402" s="532" t="s">
        <v>1942</v>
      </c>
      <c r="D402" s="533" t="s">
        <v>27114</v>
      </c>
      <c r="F402" t="str">
        <f t="shared" si="13"/>
        <v>7030</v>
      </c>
      <c r="H402" s="14">
        <f t="shared" si="14"/>
        <v>347.02</v>
      </c>
    </row>
    <row r="403" spans="1:8" ht="54">
      <c r="A403" s="532" t="s">
        <v>4353</v>
      </c>
      <c r="B403" s="534" t="s">
        <v>2212</v>
      </c>
      <c r="C403" s="532" t="s">
        <v>1942</v>
      </c>
      <c r="D403" s="533" t="s">
        <v>27115</v>
      </c>
      <c r="F403" t="str">
        <f t="shared" si="13"/>
        <v>7042</v>
      </c>
      <c r="H403" s="14">
        <f t="shared" si="14"/>
        <v>29.79</v>
      </c>
    </row>
    <row r="404" spans="1:8" ht="67.5">
      <c r="A404" s="532" t="s">
        <v>4354</v>
      </c>
      <c r="B404" s="534" t="s">
        <v>2213</v>
      </c>
      <c r="C404" s="532" t="s">
        <v>1942</v>
      </c>
      <c r="D404" s="533" t="s">
        <v>27116</v>
      </c>
      <c r="F404" t="str">
        <f t="shared" si="13"/>
        <v>7049</v>
      </c>
      <c r="H404" s="14">
        <f t="shared" si="14"/>
        <v>298.45</v>
      </c>
    </row>
    <row r="405" spans="1:8" ht="54">
      <c r="A405" s="532" t="s">
        <v>4355</v>
      </c>
      <c r="B405" s="534" t="s">
        <v>2214</v>
      </c>
      <c r="C405" s="532" t="s">
        <v>1942</v>
      </c>
      <c r="D405" s="533" t="s">
        <v>27117</v>
      </c>
      <c r="F405" t="str">
        <f t="shared" si="13"/>
        <v>67826</v>
      </c>
      <c r="H405" s="14">
        <f t="shared" si="14"/>
        <v>228.64</v>
      </c>
    </row>
    <row r="406" spans="1:8" ht="27">
      <c r="A406" s="532" t="s">
        <v>4356</v>
      </c>
      <c r="B406" s="534" t="s">
        <v>2836</v>
      </c>
      <c r="C406" s="532" t="s">
        <v>1942</v>
      </c>
      <c r="D406" s="533" t="s">
        <v>27118</v>
      </c>
      <c r="F406" t="str">
        <f t="shared" si="13"/>
        <v>73417</v>
      </c>
      <c r="H406" s="14">
        <f t="shared" si="14"/>
        <v>247.1</v>
      </c>
    </row>
    <row r="407" spans="1:8" ht="54">
      <c r="A407" s="532" t="s">
        <v>4357</v>
      </c>
      <c r="B407" s="534" t="s">
        <v>2837</v>
      </c>
      <c r="C407" s="532" t="s">
        <v>1942</v>
      </c>
      <c r="D407" s="533" t="s">
        <v>27119</v>
      </c>
      <c r="F407" t="str">
        <f t="shared" si="13"/>
        <v>73436</v>
      </c>
      <c r="H407" s="14">
        <f t="shared" si="14"/>
        <v>285.85000000000002</v>
      </c>
    </row>
    <row r="408" spans="1:8" ht="67.5">
      <c r="A408" s="532" t="s">
        <v>4358</v>
      </c>
      <c r="B408" s="534" t="s">
        <v>2838</v>
      </c>
      <c r="C408" s="532" t="s">
        <v>1942</v>
      </c>
      <c r="D408" s="533" t="s">
        <v>27120</v>
      </c>
      <c r="F408" t="str">
        <f t="shared" si="13"/>
        <v>73467</v>
      </c>
      <c r="H408" s="14">
        <f t="shared" si="14"/>
        <v>312.02</v>
      </c>
    </row>
    <row r="409" spans="1:8" ht="54">
      <c r="A409" s="532" t="s">
        <v>4359</v>
      </c>
      <c r="B409" s="534" t="s">
        <v>2839</v>
      </c>
      <c r="C409" s="532" t="s">
        <v>1942</v>
      </c>
      <c r="D409" s="533" t="s">
        <v>6301</v>
      </c>
      <c r="F409" t="str">
        <f t="shared" si="13"/>
        <v>73536</v>
      </c>
      <c r="H409" s="14">
        <f t="shared" si="14"/>
        <v>25.2</v>
      </c>
    </row>
    <row r="410" spans="1:8" ht="67.5">
      <c r="A410" s="532" t="s">
        <v>4360</v>
      </c>
      <c r="B410" s="534" t="s">
        <v>2840</v>
      </c>
      <c r="C410" s="532" t="s">
        <v>1942</v>
      </c>
      <c r="D410" s="533" t="s">
        <v>27121</v>
      </c>
      <c r="F410" t="str">
        <f t="shared" si="13"/>
        <v>83362</v>
      </c>
      <c r="H410" s="14">
        <f t="shared" si="14"/>
        <v>332.17</v>
      </c>
    </row>
    <row r="411" spans="1:8" ht="40.5">
      <c r="A411" s="532" t="s">
        <v>4361</v>
      </c>
      <c r="B411" s="534" t="s">
        <v>2215</v>
      </c>
      <c r="C411" s="532" t="s">
        <v>1942</v>
      </c>
      <c r="D411" s="533" t="s">
        <v>27122</v>
      </c>
      <c r="F411" t="str">
        <f t="shared" si="13"/>
        <v>83765</v>
      </c>
      <c r="H411" s="14">
        <f t="shared" si="14"/>
        <v>129.01</v>
      </c>
    </row>
    <row r="412" spans="1:8" ht="40.5">
      <c r="A412" s="532" t="s">
        <v>4362</v>
      </c>
      <c r="B412" s="534" t="s">
        <v>2841</v>
      </c>
      <c r="C412" s="532" t="s">
        <v>1942</v>
      </c>
      <c r="D412" s="533" t="s">
        <v>27123</v>
      </c>
      <c r="F412" t="str">
        <f t="shared" si="13"/>
        <v>87445</v>
      </c>
      <c r="H412" s="14">
        <f t="shared" si="14"/>
        <v>6.69</v>
      </c>
    </row>
    <row r="413" spans="1:8" ht="40.5">
      <c r="A413" s="532" t="s">
        <v>4364</v>
      </c>
      <c r="B413" s="534" t="s">
        <v>2216</v>
      </c>
      <c r="C413" s="532" t="s">
        <v>1942</v>
      </c>
      <c r="D413" s="533" t="s">
        <v>8847</v>
      </c>
      <c r="F413" t="str">
        <f t="shared" si="13"/>
        <v>88386</v>
      </c>
      <c r="H413" s="14">
        <f t="shared" si="14"/>
        <v>6.04</v>
      </c>
    </row>
    <row r="414" spans="1:8" ht="40.5">
      <c r="A414" s="532" t="s">
        <v>4366</v>
      </c>
      <c r="B414" s="534" t="s">
        <v>2217</v>
      </c>
      <c r="C414" s="532" t="s">
        <v>1942</v>
      </c>
      <c r="D414" s="533" t="s">
        <v>6518</v>
      </c>
      <c r="F414" t="str">
        <f t="shared" si="13"/>
        <v>88393</v>
      </c>
      <c r="H414" s="14">
        <f t="shared" si="14"/>
        <v>8.31</v>
      </c>
    </row>
    <row r="415" spans="1:8" ht="40.5">
      <c r="A415" s="532" t="s">
        <v>4367</v>
      </c>
      <c r="B415" s="534" t="s">
        <v>2218</v>
      </c>
      <c r="C415" s="532" t="s">
        <v>1942</v>
      </c>
      <c r="D415" s="533" t="s">
        <v>4910</v>
      </c>
      <c r="F415" t="str">
        <f t="shared" si="13"/>
        <v>88399</v>
      </c>
      <c r="H415" s="14">
        <f t="shared" si="14"/>
        <v>4.45</v>
      </c>
    </row>
    <row r="416" spans="1:8" ht="40.5">
      <c r="A416" s="532" t="s">
        <v>4369</v>
      </c>
      <c r="B416" s="534" t="s">
        <v>1945</v>
      </c>
      <c r="C416" s="532" t="s">
        <v>1942</v>
      </c>
      <c r="D416" s="533" t="s">
        <v>17735</v>
      </c>
      <c r="F416" t="str">
        <f t="shared" si="13"/>
        <v>88418</v>
      </c>
      <c r="H416" s="14">
        <f t="shared" si="14"/>
        <v>17.02</v>
      </c>
    </row>
    <row r="417" spans="1:8" ht="40.5">
      <c r="A417" s="532" t="s">
        <v>4371</v>
      </c>
      <c r="B417" s="534" t="s">
        <v>2219</v>
      </c>
      <c r="C417" s="532" t="s">
        <v>1942</v>
      </c>
      <c r="D417" s="533" t="s">
        <v>8862</v>
      </c>
      <c r="F417" t="str">
        <f t="shared" si="13"/>
        <v>88433</v>
      </c>
      <c r="H417" s="14">
        <f t="shared" si="14"/>
        <v>22.16</v>
      </c>
    </row>
    <row r="418" spans="1:8" ht="54">
      <c r="A418" s="532" t="s">
        <v>4373</v>
      </c>
      <c r="B418" s="534" t="s">
        <v>2842</v>
      </c>
      <c r="C418" s="532" t="s">
        <v>1942</v>
      </c>
      <c r="D418" s="533" t="s">
        <v>11192</v>
      </c>
      <c r="F418" t="str">
        <f t="shared" si="13"/>
        <v>88830</v>
      </c>
      <c r="H418" s="14">
        <f t="shared" si="14"/>
        <v>2.35</v>
      </c>
    </row>
    <row r="419" spans="1:8" ht="40.5">
      <c r="A419" s="532" t="s">
        <v>4375</v>
      </c>
      <c r="B419" s="534" t="s">
        <v>2220</v>
      </c>
      <c r="C419" s="532" t="s">
        <v>1942</v>
      </c>
      <c r="D419" s="533" t="s">
        <v>27124</v>
      </c>
      <c r="F419" t="str">
        <f t="shared" si="13"/>
        <v>88843</v>
      </c>
      <c r="H419" s="14">
        <f t="shared" si="14"/>
        <v>271.47000000000003</v>
      </c>
    </row>
    <row r="420" spans="1:8" ht="40.5">
      <c r="A420" s="532" t="s">
        <v>4376</v>
      </c>
      <c r="B420" s="534" t="s">
        <v>2221</v>
      </c>
      <c r="C420" s="532" t="s">
        <v>1942</v>
      </c>
      <c r="D420" s="533" t="s">
        <v>27125</v>
      </c>
      <c r="F420" t="str">
        <f t="shared" si="13"/>
        <v>88907</v>
      </c>
      <c r="H420" s="14">
        <f t="shared" si="14"/>
        <v>321.99</v>
      </c>
    </row>
    <row r="421" spans="1:8" ht="54">
      <c r="A421" s="532" t="s">
        <v>4377</v>
      </c>
      <c r="B421" s="534" t="s">
        <v>2843</v>
      </c>
      <c r="C421" s="532" t="s">
        <v>1942</v>
      </c>
      <c r="D421" s="533" t="s">
        <v>8841</v>
      </c>
      <c r="F421" t="str">
        <f t="shared" si="13"/>
        <v>89021</v>
      </c>
      <c r="H421" s="14">
        <f t="shared" si="14"/>
        <v>3.13</v>
      </c>
    </row>
    <row r="422" spans="1:8" ht="27">
      <c r="A422" s="532" t="s">
        <v>4379</v>
      </c>
      <c r="B422" s="534" t="s">
        <v>2844</v>
      </c>
      <c r="C422" s="532" t="s">
        <v>1942</v>
      </c>
      <c r="D422" s="533" t="s">
        <v>27126</v>
      </c>
      <c r="F422" t="str">
        <f t="shared" si="13"/>
        <v>89028</v>
      </c>
      <c r="H422" s="14">
        <f t="shared" si="14"/>
        <v>233.72</v>
      </c>
    </row>
    <row r="423" spans="1:8" ht="40.5">
      <c r="A423" s="532" t="s">
        <v>4380</v>
      </c>
      <c r="B423" s="534" t="s">
        <v>2222</v>
      </c>
      <c r="C423" s="532" t="s">
        <v>1942</v>
      </c>
      <c r="D423" s="533" t="s">
        <v>27127</v>
      </c>
      <c r="F423" t="str">
        <f t="shared" si="13"/>
        <v>89032</v>
      </c>
      <c r="H423" s="14">
        <f t="shared" si="14"/>
        <v>245.63</v>
      </c>
    </row>
    <row r="424" spans="1:8" ht="27">
      <c r="A424" s="532" t="s">
        <v>4381</v>
      </c>
      <c r="B424" s="534" t="s">
        <v>1946</v>
      </c>
      <c r="C424" s="532" t="s">
        <v>1942</v>
      </c>
      <c r="D424" s="533" t="s">
        <v>27128</v>
      </c>
      <c r="F424" t="str">
        <f t="shared" si="13"/>
        <v>89035</v>
      </c>
      <c r="H424" s="14">
        <f t="shared" si="14"/>
        <v>175.18</v>
      </c>
    </row>
    <row r="425" spans="1:8" ht="54">
      <c r="A425" s="532" t="s">
        <v>4382</v>
      </c>
      <c r="B425" s="534" t="s">
        <v>2845</v>
      </c>
      <c r="C425" s="532" t="s">
        <v>1942</v>
      </c>
      <c r="D425" s="533" t="s">
        <v>8940</v>
      </c>
      <c r="F425" t="str">
        <f t="shared" si="13"/>
        <v>89225</v>
      </c>
      <c r="H425" s="14">
        <f t="shared" si="14"/>
        <v>6.58</v>
      </c>
    </row>
    <row r="426" spans="1:8" ht="40.5">
      <c r="A426" s="532" t="s">
        <v>4384</v>
      </c>
      <c r="B426" s="534" t="s">
        <v>2223</v>
      </c>
      <c r="C426" s="532" t="s">
        <v>1942</v>
      </c>
      <c r="D426" s="533" t="s">
        <v>27129</v>
      </c>
      <c r="F426" t="str">
        <f t="shared" si="13"/>
        <v>89234</v>
      </c>
      <c r="H426" s="14">
        <f t="shared" si="14"/>
        <v>788.91</v>
      </c>
    </row>
    <row r="427" spans="1:8" ht="40.5">
      <c r="A427" s="532" t="s">
        <v>4385</v>
      </c>
      <c r="B427" s="534" t="s">
        <v>2224</v>
      </c>
      <c r="C427" s="532" t="s">
        <v>1942</v>
      </c>
      <c r="D427" s="533" t="s">
        <v>27130</v>
      </c>
      <c r="F427" t="str">
        <f t="shared" si="13"/>
        <v>89242</v>
      </c>
      <c r="H427" s="14">
        <f t="shared" si="14"/>
        <v>1853.84</v>
      </c>
    </row>
    <row r="428" spans="1:8" ht="40.5">
      <c r="A428" s="532" t="s">
        <v>4386</v>
      </c>
      <c r="B428" s="534" t="s">
        <v>1947</v>
      </c>
      <c r="C428" s="532" t="s">
        <v>1942</v>
      </c>
      <c r="D428" s="533" t="s">
        <v>27131</v>
      </c>
      <c r="F428" t="str">
        <f t="shared" si="13"/>
        <v>89250</v>
      </c>
      <c r="H428" s="14">
        <f t="shared" si="14"/>
        <v>1606.9</v>
      </c>
    </row>
    <row r="429" spans="1:8" ht="40.5">
      <c r="A429" s="532" t="s">
        <v>4387</v>
      </c>
      <c r="B429" s="534" t="s">
        <v>2846</v>
      </c>
      <c r="C429" s="532" t="s">
        <v>1942</v>
      </c>
      <c r="D429" s="533" t="s">
        <v>27132</v>
      </c>
      <c r="F429" t="str">
        <f t="shared" si="13"/>
        <v>89257</v>
      </c>
      <c r="H429" s="14">
        <f t="shared" si="14"/>
        <v>446.89</v>
      </c>
    </row>
    <row r="430" spans="1:8" ht="54">
      <c r="A430" s="532" t="s">
        <v>4388</v>
      </c>
      <c r="B430" s="534" t="s">
        <v>2847</v>
      </c>
      <c r="C430" s="532" t="s">
        <v>1942</v>
      </c>
      <c r="D430" s="533" t="s">
        <v>27133</v>
      </c>
      <c r="F430" t="str">
        <f t="shared" si="13"/>
        <v>89272</v>
      </c>
      <c r="H430" s="14">
        <f t="shared" si="14"/>
        <v>294.3</v>
      </c>
    </row>
    <row r="431" spans="1:8" ht="40.5">
      <c r="A431" s="532" t="s">
        <v>4389</v>
      </c>
      <c r="B431" s="534" t="s">
        <v>2225</v>
      </c>
      <c r="C431" s="532" t="s">
        <v>1942</v>
      </c>
      <c r="D431" s="533" t="s">
        <v>13652</v>
      </c>
      <c r="F431" t="str">
        <f t="shared" si="13"/>
        <v>89278</v>
      </c>
      <c r="H431" s="14">
        <f t="shared" si="14"/>
        <v>15.56</v>
      </c>
    </row>
    <row r="432" spans="1:8" ht="40.5">
      <c r="A432" s="532" t="s">
        <v>4390</v>
      </c>
      <c r="B432" s="534" t="s">
        <v>1948</v>
      </c>
      <c r="C432" s="532" t="s">
        <v>1942</v>
      </c>
      <c r="D432" s="533" t="s">
        <v>27134</v>
      </c>
      <c r="F432" t="str">
        <f t="shared" si="13"/>
        <v>89843</v>
      </c>
      <c r="H432" s="14">
        <f t="shared" si="14"/>
        <v>286.97000000000003</v>
      </c>
    </row>
    <row r="433" spans="1:8" ht="54">
      <c r="A433" s="532" t="s">
        <v>4391</v>
      </c>
      <c r="B433" s="534" t="s">
        <v>2848</v>
      </c>
      <c r="C433" s="532" t="s">
        <v>1942</v>
      </c>
      <c r="D433" s="533" t="s">
        <v>27135</v>
      </c>
      <c r="F433" t="str">
        <f t="shared" si="13"/>
        <v>89876</v>
      </c>
      <c r="H433" s="14">
        <f t="shared" si="14"/>
        <v>403.08</v>
      </c>
    </row>
    <row r="434" spans="1:8" ht="54">
      <c r="A434" s="532" t="s">
        <v>4392</v>
      </c>
      <c r="B434" s="534" t="s">
        <v>2849</v>
      </c>
      <c r="C434" s="532" t="s">
        <v>1942</v>
      </c>
      <c r="D434" s="533" t="s">
        <v>27136</v>
      </c>
      <c r="F434" t="str">
        <f t="shared" si="13"/>
        <v>89883</v>
      </c>
      <c r="H434" s="14">
        <f t="shared" si="14"/>
        <v>446.32</v>
      </c>
    </row>
    <row r="435" spans="1:8" ht="40.5">
      <c r="A435" s="532" t="s">
        <v>4393</v>
      </c>
      <c r="B435" s="534" t="s">
        <v>2226</v>
      </c>
      <c r="C435" s="532" t="s">
        <v>1942</v>
      </c>
      <c r="D435" s="533" t="s">
        <v>8529</v>
      </c>
      <c r="F435" t="str">
        <f t="shared" si="13"/>
        <v>90586</v>
      </c>
      <c r="H435" s="14">
        <f t="shared" si="14"/>
        <v>1.73</v>
      </c>
    </row>
    <row r="436" spans="1:8" ht="40.5">
      <c r="A436" s="532" t="s">
        <v>4395</v>
      </c>
      <c r="B436" s="534" t="s">
        <v>1949</v>
      </c>
      <c r="C436" s="532" t="s">
        <v>1942</v>
      </c>
      <c r="D436" s="533" t="s">
        <v>19271</v>
      </c>
      <c r="F436" t="str">
        <f t="shared" si="13"/>
        <v>90625</v>
      </c>
      <c r="H436" s="14">
        <f t="shared" si="14"/>
        <v>9.3699999999999992</v>
      </c>
    </row>
    <row r="437" spans="1:8" ht="40.5">
      <c r="A437" s="532" t="s">
        <v>4396</v>
      </c>
      <c r="B437" s="534" t="s">
        <v>1950</v>
      </c>
      <c r="C437" s="532" t="s">
        <v>1942</v>
      </c>
      <c r="D437" s="533" t="s">
        <v>27137</v>
      </c>
      <c r="F437" t="str">
        <f t="shared" si="13"/>
        <v>90631</v>
      </c>
      <c r="H437" s="14">
        <f t="shared" si="14"/>
        <v>192.16</v>
      </c>
    </row>
    <row r="438" spans="1:8" ht="54">
      <c r="A438" s="532" t="s">
        <v>4397</v>
      </c>
      <c r="B438" s="534" t="s">
        <v>2850</v>
      </c>
      <c r="C438" s="532" t="s">
        <v>1942</v>
      </c>
      <c r="D438" s="533" t="s">
        <v>9080</v>
      </c>
      <c r="F438" t="str">
        <f t="shared" si="13"/>
        <v>90637</v>
      </c>
      <c r="H438" s="14">
        <f t="shared" si="14"/>
        <v>18.66</v>
      </c>
    </row>
    <row r="439" spans="1:8" ht="40.5">
      <c r="A439" s="532" t="s">
        <v>4398</v>
      </c>
      <c r="B439" s="534" t="s">
        <v>2227</v>
      </c>
      <c r="C439" s="532" t="s">
        <v>1942</v>
      </c>
      <c r="D439" s="533" t="s">
        <v>18646</v>
      </c>
      <c r="F439" t="str">
        <f t="shared" si="13"/>
        <v>90643</v>
      </c>
      <c r="H439" s="14">
        <f t="shared" si="14"/>
        <v>33.11</v>
      </c>
    </row>
    <row r="440" spans="1:8" ht="54">
      <c r="A440" s="532" t="s">
        <v>4400</v>
      </c>
      <c r="B440" s="534" t="s">
        <v>2851</v>
      </c>
      <c r="C440" s="532" t="s">
        <v>1942</v>
      </c>
      <c r="D440" s="533" t="s">
        <v>27138</v>
      </c>
      <c r="F440" t="str">
        <f t="shared" si="13"/>
        <v>90650</v>
      </c>
      <c r="H440" s="14">
        <f t="shared" si="14"/>
        <v>13.68</v>
      </c>
    </row>
    <row r="441" spans="1:8" ht="27">
      <c r="A441" s="532" t="s">
        <v>4401</v>
      </c>
      <c r="B441" s="534" t="s">
        <v>2852</v>
      </c>
      <c r="C441" s="532" t="s">
        <v>1942</v>
      </c>
      <c r="D441" s="533" t="s">
        <v>18655</v>
      </c>
      <c r="F441" t="str">
        <f t="shared" si="13"/>
        <v>90656</v>
      </c>
      <c r="H441" s="14">
        <f t="shared" si="14"/>
        <v>18.52</v>
      </c>
    </row>
    <row r="442" spans="1:8" ht="27">
      <c r="A442" s="532" t="s">
        <v>4402</v>
      </c>
      <c r="B442" s="534" t="s">
        <v>2853</v>
      </c>
      <c r="C442" s="532" t="s">
        <v>1942</v>
      </c>
      <c r="D442" s="533" t="s">
        <v>9666</v>
      </c>
      <c r="F442" t="str">
        <f t="shared" si="13"/>
        <v>90662</v>
      </c>
      <c r="H442" s="14">
        <f t="shared" si="14"/>
        <v>19.29</v>
      </c>
    </row>
    <row r="443" spans="1:8" ht="54">
      <c r="A443" s="532" t="s">
        <v>4404</v>
      </c>
      <c r="B443" s="534" t="s">
        <v>2854</v>
      </c>
      <c r="C443" s="532" t="s">
        <v>1942</v>
      </c>
      <c r="D443" s="533" t="s">
        <v>13747</v>
      </c>
      <c r="F443" t="str">
        <f t="shared" si="13"/>
        <v>90668</v>
      </c>
      <c r="H443" s="14">
        <f t="shared" si="14"/>
        <v>42.12</v>
      </c>
    </row>
    <row r="444" spans="1:8" ht="67.5">
      <c r="A444" s="532" t="s">
        <v>4405</v>
      </c>
      <c r="B444" s="534" t="s">
        <v>2228</v>
      </c>
      <c r="C444" s="532" t="s">
        <v>1942</v>
      </c>
      <c r="D444" s="533" t="s">
        <v>27139</v>
      </c>
      <c r="F444" t="str">
        <f t="shared" si="13"/>
        <v>90674</v>
      </c>
      <c r="H444" s="14">
        <f t="shared" si="14"/>
        <v>880.7</v>
      </c>
    </row>
    <row r="445" spans="1:8" ht="67.5">
      <c r="A445" s="532" t="s">
        <v>4406</v>
      </c>
      <c r="B445" s="534" t="s">
        <v>2855</v>
      </c>
      <c r="C445" s="532" t="s">
        <v>1942</v>
      </c>
      <c r="D445" s="533" t="s">
        <v>27140</v>
      </c>
      <c r="F445" t="str">
        <f t="shared" si="13"/>
        <v>90680</v>
      </c>
      <c r="H445" s="14">
        <f t="shared" si="14"/>
        <v>525.78</v>
      </c>
    </row>
    <row r="446" spans="1:8" ht="40.5">
      <c r="A446" s="532" t="s">
        <v>4407</v>
      </c>
      <c r="B446" s="534" t="s">
        <v>2229</v>
      </c>
      <c r="C446" s="532" t="s">
        <v>1942</v>
      </c>
      <c r="D446" s="533" t="s">
        <v>20976</v>
      </c>
      <c r="F446" t="str">
        <f t="shared" si="13"/>
        <v>90686</v>
      </c>
      <c r="H446" s="14">
        <f t="shared" si="14"/>
        <v>210.79</v>
      </c>
    </row>
    <row r="447" spans="1:8" ht="40.5">
      <c r="A447" s="532" t="s">
        <v>4408</v>
      </c>
      <c r="B447" s="534" t="s">
        <v>2230</v>
      </c>
      <c r="C447" s="532" t="s">
        <v>1942</v>
      </c>
      <c r="D447" s="533" t="s">
        <v>27141</v>
      </c>
      <c r="F447" t="str">
        <f t="shared" si="13"/>
        <v>90692</v>
      </c>
      <c r="H447" s="14">
        <f t="shared" si="14"/>
        <v>159.61000000000001</v>
      </c>
    </row>
    <row r="448" spans="1:8" ht="40.5">
      <c r="A448" s="532" t="s">
        <v>4409</v>
      </c>
      <c r="B448" s="534" t="s">
        <v>1951</v>
      </c>
      <c r="C448" s="532" t="s">
        <v>1942</v>
      </c>
      <c r="D448" s="533" t="s">
        <v>12753</v>
      </c>
      <c r="F448" t="str">
        <f t="shared" si="13"/>
        <v>90964</v>
      </c>
      <c r="H448" s="14">
        <f t="shared" si="14"/>
        <v>42.03</v>
      </c>
    </row>
    <row r="449" spans="1:8" ht="40.5">
      <c r="A449" s="532" t="s">
        <v>4410</v>
      </c>
      <c r="B449" s="534" t="s">
        <v>2231</v>
      </c>
      <c r="C449" s="532" t="s">
        <v>1942</v>
      </c>
      <c r="D449" s="533" t="s">
        <v>27142</v>
      </c>
      <c r="F449" t="str">
        <f t="shared" si="13"/>
        <v>90972</v>
      </c>
      <c r="H449" s="14">
        <f t="shared" si="14"/>
        <v>100.96</v>
      </c>
    </row>
    <row r="450" spans="1:8" ht="40.5">
      <c r="A450" s="532" t="s">
        <v>4411</v>
      </c>
      <c r="B450" s="534" t="s">
        <v>2856</v>
      </c>
      <c r="C450" s="532" t="s">
        <v>1942</v>
      </c>
      <c r="D450" s="533" t="s">
        <v>27143</v>
      </c>
      <c r="F450" t="str">
        <f t="shared" si="13"/>
        <v>90979</v>
      </c>
      <c r="H450" s="14">
        <f t="shared" si="14"/>
        <v>260.69</v>
      </c>
    </row>
    <row r="451" spans="1:8" ht="40.5">
      <c r="A451" s="532" t="s">
        <v>4412</v>
      </c>
      <c r="B451" s="534" t="s">
        <v>2232</v>
      </c>
      <c r="C451" s="532" t="s">
        <v>1942</v>
      </c>
      <c r="D451" s="533" t="s">
        <v>27144</v>
      </c>
      <c r="F451" t="str">
        <f t="shared" si="13"/>
        <v>90991</v>
      </c>
      <c r="H451" s="14">
        <f t="shared" si="14"/>
        <v>265.14</v>
      </c>
    </row>
    <row r="452" spans="1:8" ht="40.5">
      <c r="A452" s="532" t="s">
        <v>4413</v>
      </c>
      <c r="B452" s="534" t="s">
        <v>2233</v>
      </c>
      <c r="C452" s="532" t="s">
        <v>1942</v>
      </c>
      <c r="D452" s="533" t="s">
        <v>27145</v>
      </c>
      <c r="F452" t="str">
        <f t="shared" si="13"/>
        <v>90999</v>
      </c>
      <c r="H452" s="14">
        <f t="shared" si="14"/>
        <v>133.22</v>
      </c>
    </row>
    <row r="453" spans="1:8" ht="54">
      <c r="A453" s="532" t="s">
        <v>4414</v>
      </c>
      <c r="B453" s="534" t="s">
        <v>2857</v>
      </c>
      <c r="C453" s="532" t="s">
        <v>1942</v>
      </c>
      <c r="D453" s="533" t="s">
        <v>27146</v>
      </c>
      <c r="F453" t="str">
        <f t="shared" ref="F453:F516" si="15">TRIM(A453)</f>
        <v>91031</v>
      </c>
      <c r="H453" s="14">
        <f t="shared" ref="H453:H516" si="16">ROUND(D453*(1+$H$1),2)</f>
        <v>323.89999999999998</v>
      </c>
    </row>
    <row r="454" spans="1:8" ht="40.5">
      <c r="A454" s="532" t="s">
        <v>4415</v>
      </c>
      <c r="B454" s="534" t="s">
        <v>2234</v>
      </c>
      <c r="C454" s="532" t="s">
        <v>1942</v>
      </c>
      <c r="D454" s="533" t="s">
        <v>18675</v>
      </c>
      <c r="F454" t="str">
        <f t="shared" si="15"/>
        <v>91277</v>
      </c>
      <c r="H454" s="14">
        <f t="shared" si="16"/>
        <v>11.87</v>
      </c>
    </row>
    <row r="455" spans="1:8" ht="54">
      <c r="A455" s="532" t="s">
        <v>4416</v>
      </c>
      <c r="B455" s="534" t="s">
        <v>2858</v>
      </c>
      <c r="C455" s="532" t="s">
        <v>1942</v>
      </c>
      <c r="D455" s="533" t="s">
        <v>8890</v>
      </c>
      <c r="F455" t="str">
        <f t="shared" si="15"/>
        <v>91283</v>
      </c>
      <c r="H455" s="14">
        <f t="shared" si="16"/>
        <v>12.63</v>
      </c>
    </row>
    <row r="456" spans="1:8" ht="67.5">
      <c r="A456" s="532" t="s">
        <v>4417</v>
      </c>
      <c r="B456" s="534" t="s">
        <v>2235</v>
      </c>
      <c r="C456" s="532" t="s">
        <v>1942</v>
      </c>
      <c r="D456" s="533" t="s">
        <v>27147</v>
      </c>
      <c r="F456" t="str">
        <f t="shared" si="15"/>
        <v>91386</v>
      </c>
      <c r="H456" s="14">
        <f t="shared" si="16"/>
        <v>330.26</v>
      </c>
    </row>
    <row r="457" spans="1:8" ht="40.5">
      <c r="A457" s="532" t="s">
        <v>4418</v>
      </c>
      <c r="B457" s="534" t="s">
        <v>2236</v>
      </c>
      <c r="C457" s="532" t="s">
        <v>1942</v>
      </c>
      <c r="D457" s="533" t="s">
        <v>25388</v>
      </c>
      <c r="F457" t="str">
        <f t="shared" si="15"/>
        <v>91533</v>
      </c>
      <c r="H457" s="14">
        <f t="shared" si="16"/>
        <v>50.95</v>
      </c>
    </row>
    <row r="458" spans="1:8" ht="67.5">
      <c r="A458" s="532" t="s">
        <v>4419</v>
      </c>
      <c r="B458" s="534" t="s">
        <v>2237</v>
      </c>
      <c r="C458" s="532" t="s">
        <v>1942</v>
      </c>
      <c r="D458" s="533" t="s">
        <v>27148</v>
      </c>
      <c r="F458" t="str">
        <f t="shared" si="15"/>
        <v>91634</v>
      </c>
      <c r="H458" s="14">
        <f t="shared" si="16"/>
        <v>297.08</v>
      </c>
    </row>
    <row r="459" spans="1:8" ht="67.5">
      <c r="A459" s="532" t="s">
        <v>4420</v>
      </c>
      <c r="B459" s="534" t="s">
        <v>2238</v>
      </c>
      <c r="C459" s="532" t="s">
        <v>1942</v>
      </c>
      <c r="D459" s="533" t="s">
        <v>27149</v>
      </c>
      <c r="F459" t="str">
        <f t="shared" si="15"/>
        <v>91645</v>
      </c>
      <c r="H459" s="14">
        <f t="shared" si="16"/>
        <v>594.1</v>
      </c>
    </row>
    <row r="460" spans="1:8" ht="40.5">
      <c r="A460" s="532" t="s">
        <v>4421</v>
      </c>
      <c r="B460" s="534" t="s">
        <v>2239</v>
      </c>
      <c r="C460" s="532" t="s">
        <v>1942</v>
      </c>
      <c r="D460" s="533" t="s">
        <v>17484</v>
      </c>
      <c r="F460" t="str">
        <f t="shared" si="15"/>
        <v>91692</v>
      </c>
      <c r="H460" s="14">
        <f t="shared" si="16"/>
        <v>43</v>
      </c>
    </row>
    <row r="461" spans="1:8" ht="40.5">
      <c r="A461" s="532" t="s">
        <v>4422</v>
      </c>
      <c r="B461" s="534" t="s">
        <v>2240</v>
      </c>
      <c r="C461" s="532" t="s">
        <v>1942</v>
      </c>
      <c r="D461" s="533" t="s">
        <v>4838</v>
      </c>
      <c r="F461" t="str">
        <f t="shared" si="15"/>
        <v>92043</v>
      </c>
      <c r="H461" s="14">
        <f t="shared" si="16"/>
        <v>15.3</v>
      </c>
    </row>
    <row r="462" spans="1:8" ht="81">
      <c r="A462" s="532" t="s">
        <v>4423</v>
      </c>
      <c r="B462" s="534" t="s">
        <v>2859</v>
      </c>
      <c r="C462" s="532" t="s">
        <v>1942</v>
      </c>
      <c r="D462" s="533" t="s">
        <v>27150</v>
      </c>
      <c r="F462" t="str">
        <f t="shared" si="15"/>
        <v>92106</v>
      </c>
      <c r="H462" s="14">
        <f t="shared" si="16"/>
        <v>438.46</v>
      </c>
    </row>
    <row r="463" spans="1:8" ht="40.5">
      <c r="A463" s="532" t="s">
        <v>4424</v>
      </c>
      <c r="B463" s="534" t="s">
        <v>2860</v>
      </c>
      <c r="C463" s="532" t="s">
        <v>1942</v>
      </c>
      <c r="D463" s="533" t="s">
        <v>5018</v>
      </c>
      <c r="F463" t="str">
        <f t="shared" si="15"/>
        <v>92112</v>
      </c>
      <c r="H463" s="14">
        <f t="shared" si="16"/>
        <v>4.29</v>
      </c>
    </row>
    <row r="464" spans="1:8" ht="27">
      <c r="A464" s="532" t="s">
        <v>4425</v>
      </c>
      <c r="B464" s="534" t="s">
        <v>2861</v>
      </c>
      <c r="C464" s="532" t="s">
        <v>1942</v>
      </c>
      <c r="D464" s="533" t="s">
        <v>4833</v>
      </c>
      <c r="F464" t="str">
        <f t="shared" si="15"/>
        <v>92118</v>
      </c>
      <c r="H464" s="14">
        <f t="shared" si="16"/>
        <v>0.52</v>
      </c>
    </row>
    <row r="465" spans="1:8" ht="27">
      <c r="A465" s="532" t="s">
        <v>4427</v>
      </c>
      <c r="B465" s="534" t="s">
        <v>2241</v>
      </c>
      <c r="C465" s="532" t="s">
        <v>1942</v>
      </c>
      <c r="D465" s="533" t="s">
        <v>20949</v>
      </c>
      <c r="F465" t="str">
        <f t="shared" si="15"/>
        <v>92138</v>
      </c>
      <c r="H465" s="14">
        <f t="shared" si="16"/>
        <v>125.03</v>
      </c>
    </row>
    <row r="466" spans="1:8" ht="40.5">
      <c r="A466" s="532" t="s">
        <v>4428</v>
      </c>
      <c r="B466" s="534" t="s">
        <v>2862</v>
      </c>
      <c r="C466" s="532" t="s">
        <v>1942</v>
      </c>
      <c r="D466" s="533" t="s">
        <v>27151</v>
      </c>
      <c r="F466" t="str">
        <f t="shared" si="15"/>
        <v>92145</v>
      </c>
      <c r="H466" s="14">
        <f t="shared" si="16"/>
        <v>99.48</v>
      </c>
    </row>
    <row r="467" spans="1:8" ht="67.5">
      <c r="A467" s="532" t="s">
        <v>4429</v>
      </c>
      <c r="B467" s="534" t="s">
        <v>2242</v>
      </c>
      <c r="C467" s="532" t="s">
        <v>1942</v>
      </c>
      <c r="D467" s="533" t="s">
        <v>27152</v>
      </c>
      <c r="F467" t="str">
        <f t="shared" si="15"/>
        <v>92242</v>
      </c>
      <c r="H467" s="14">
        <f t="shared" si="16"/>
        <v>518.36</v>
      </c>
    </row>
    <row r="468" spans="1:8" ht="40.5">
      <c r="A468" s="532" t="s">
        <v>4430</v>
      </c>
      <c r="B468" s="534" t="s">
        <v>2243</v>
      </c>
      <c r="C468" s="532" t="s">
        <v>1942</v>
      </c>
      <c r="D468" s="533" t="s">
        <v>27153</v>
      </c>
      <c r="F468" t="str">
        <f t="shared" si="15"/>
        <v>92716</v>
      </c>
      <c r="H468" s="14">
        <f t="shared" si="16"/>
        <v>123.58</v>
      </c>
    </row>
    <row r="469" spans="1:8" ht="40.5">
      <c r="A469" s="532" t="s">
        <v>4432</v>
      </c>
      <c r="B469" s="534" t="s">
        <v>2244</v>
      </c>
      <c r="C469" s="532" t="s">
        <v>1942</v>
      </c>
      <c r="D469" s="533" t="s">
        <v>12089</v>
      </c>
      <c r="F469" t="str">
        <f t="shared" si="15"/>
        <v>92960</v>
      </c>
      <c r="H469" s="14">
        <f t="shared" si="16"/>
        <v>24.81</v>
      </c>
    </row>
    <row r="470" spans="1:8" ht="27">
      <c r="A470" s="532" t="s">
        <v>4433</v>
      </c>
      <c r="B470" s="534" t="s">
        <v>2245</v>
      </c>
      <c r="C470" s="532" t="s">
        <v>1942</v>
      </c>
      <c r="D470" s="533" t="s">
        <v>6776</v>
      </c>
      <c r="F470" t="str">
        <f t="shared" si="15"/>
        <v>92966</v>
      </c>
      <c r="H470" s="14">
        <f t="shared" si="16"/>
        <v>28.54</v>
      </c>
    </row>
    <row r="471" spans="1:8" ht="67.5">
      <c r="A471" s="532" t="s">
        <v>4434</v>
      </c>
      <c r="B471" s="534" t="s">
        <v>2246</v>
      </c>
      <c r="C471" s="532" t="s">
        <v>1942</v>
      </c>
      <c r="D471" s="533" t="s">
        <v>27154</v>
      </c>
      <c r="F471" t="str">
        <f t="shared" si="15"/>
        <v>93224</v>
      </c>
      <c r="H471" s="14">
        <f t="shared" si="16"/>
        <v>1308.2</v>
      </c>
    </row>
    <row r="472" spans="1:8" ht="40.5">
      <c r="A472" s="532" t="s">
        <v>4435</v>
      </c>
      <c r="B472" s="534" t="s">
        <v>2863</v>
      </c>
      <c r="C472" s="532" t="s">
        <v>1942</v>
      </c>
      <c r="D472" s="533" t="s">
        <v>27155</v>
      </c>
      <c r="F472" t="str">
        <f t="shared" si="15"/>
        <v>93233</v>
      </c>
      <c r="H472" s="14">
        <f t="shared" si="16"/>
        <v>6.68</v>
      </c>
    </row>
    <row r="473" spans="1:8" ht="40.5">
      <c r="A473" s="532" t="s">
        <v>4436</v>
      </c>
      <c r="B473" s="534" t="s">
        <v>2864</v>
      </c>
      <c r="C473" s="532" t="s">
        <v>1942</v>
      </c>
      <c r="D473" s="533" t="s">
        <v>27156</v>
      </c>
      <c r="F473" t="str">
        <f t="shared" si="15"/>
        <v>93272</v>
      </c>
      <c r="H473" s="14">
        <f t="shared" si="16"/>
        <v>146.04</v>
      </c>
    </row>
    <row r="474" spans="1:8" ht="40.5">
      <c r="A474" s="532" t="s">
        <v>4437</v>
      </c>
      <c r="B474" s="534" t="s">
        <v>2865</v>
      </c>
      <c r="C474" s="532" t="s">
        <v>1942</v>
      </c>
      <c r="D474" s="533" t="s">
        <v>12617</v>
      </c>
      <c r="F474" t="str">
        <f t="shared" si="15"/>
        <v>93281</v>
      </c>
      <c r="H474" s="14">
        <f t="shared" si="16"/>
        <v>37.659999999999997</v>
      </c>
    </row>
    <row r="475" spans="1:8" ht="40.5">
      <c r="A475" s="532" t="s">
        <v>4438</v>
      </c>
      <c r="B475" s="534" t="s">
        <v>2866</v>
      </c>
      <c r="C475" s="532" t="s">
        <v>1942</v>
      </c>
      <c r="D475" s="533" t="s">
        <v>27157</v>
      </c>
      <c r="F475" t="str">
        <f t="shared" si="15"/>
        <v>93287</v>
      </c>
      <c r="H475" s="14">
        <f t="shared" si="16"/>
        <v>453.5</v>
      </c>
    </row>
    <row r="476" spans="1:8" ht="67.5">
      <c r="A476" s="532" t="s">
        <v>4439</v>
      </c>
      <c r="B476" s="534" t="s">
        <v>2867</v>
      </c>
      <c r="C476" s="532" t="s">
        <v>1942</v>
      </c>
      <c r="D476" s="533" t="s">
        <v>27158</v>
      </c>
      <c r="F476" t="str">
        <f t="shared" si="15"/>
        <v>93402</v>
      </c>
      <c r="H476" s="14">
        <f t="shared" si="16"/>
        <v>342.08</v>
      </c>
    </row>
    <row r="477" spans="1:8" ht="67.5">
      <c r="A477" s="532" t="s">
        <v>4440</v>
      </c>
      <c r="B477" s="534" t="s">
        <v>13848</v>
      </c>
      <c r="C477" s="532" t="s">
        <v>1942</v>
      </c>
      <c r="D477" s="533" t="s">
        <v>27159</v>
      </c>
      <c r="F477" t="str">
        <f t="shared" si="15"/>
        <v>93408</v>
      </c>
      <c r="H477" s="14">
        <f t="shared" si="16"/>
        <v>124.67</v>
      </c>
    </row>
    <row r="478" spans="1:8" ht="40.5">
      <c r="A478" s="532" t="s">
        <v>4441</v>
      </c>
      <c r="B478" s="534" t="s">
        <v>2868</v>
      </c>
      <c r="C478" s="532" t="s">
        <v>1942</v>
      </c>
      <c r="D478" s="533" t="s">
        <v>8916</v>
      </c>
      <c r="F478" t="str">
        <f t="shared" si="15"/>
        <v>93415</v>
      </c>
      <c r="H478" s="14">
        <f t="shared" si="16"/>
        <v>18.670000000000002</v>
      </c>
    </row>
    <row r="479" spans="1:8" ht="27">
      <c r="A479" s="532" t="s">
        <v>4442</v>
      </c>
      <c r="B479" s="534" t="s">
        <v>2869</v>
      </c>
      <c r="C479" s="532" t="s">
        <v>1942</v>
      </c>
      <c r="D479" s="533" t="s">
        <v>27160</v>
      </c>
      <c r="F479" t="str">
        <f t="shared" si="15"/>
        <v>93421</v>
      </c>
      <c r="H479" s="14">
        <f t="shared" si="16"/>
        <v>98.49</v>
      </c>
    </row>
    <row r="480" spans="1:8" ht="27">
      <c r="A480" s="532" t="s">
        <v>4443</v>
      </c>
      <c r="B480" s="534" t="s">
        <v>2870</v>
      </c>
      <c r="C480" s="532" t="s">
        <v>1942</v>
      </c>
      <c r="D480" s="533" t="s">
        <v>27161</v>
      </c>
      <c r="F480" t="str">
        <f t="shared" si="15"/>
        <v>93427</v>
      </c>
      <c r="H480" s="14">
        <f t="shared" si="16"/>
        <v>223.66</v>
      </c>
    </row>
    <row r="481" spans="1:8" ht="40.5">
      <c r="A481" s="532" t="s">
        <v>4444</v>
      </c>
      <c r="B481" s="534" t="s">
        <v>2871</v>
      </c>
      <c r="C481" s="532" t="s">
        <v>1942</v>
      </c>
      <c r="D481" s="533" t="s">
        <v>27162</v>
      </c>
      <c r="F481" t="str">
        <f t="shared" si="15"/>
        <v>93433</v>
      </c>
      <c r="H481" s="14">
        <f t="shared" si="16"/>
        <v>3379.82</v>
      </c>
    </row>
    <row r="482" spans="1:8" ht="40.5">
      <c r="A482" s="532" t="s">
        <v>4445</v>
      </c>
      <c r="B482" s="534" t="s">
        <v>2872</v>
      </c>
      <c r="C482" s="532" t="s">
        <v>1942</v>
      </c>
      <c r="D482" s="533" t="s">
        <v>27163</v>
      </c>
      <c r="F482" t="str">
        <f t="shared" si="15"/>
        <v>93439</v>
      </c>
      <c r="H482" s="14">
        <f t="shared" si="16"/>
        <v>314.19</v>
      </c>
    </row>
    <row r="483" spans="1:8" ht="27">
      <c r="A483" s="532" t="s">
        <v>4446</v>
      </c>
      <c r="B483" s="534" t="s">
        <v>2873</v>
      </c>
      <c r="C483" s="532" t="s">
        <v>1942</v>
      </c>
      <c r="D483" s="533" t="s">
        <v>27164</v>
      </c>
      <c r="F483" t="str">
        <f t="shared" si="15"/>
        <v>95121</v>
      </c>
      <c r="H483" s="14">
        <f t="shared" si="16"/>
        <v>416.09</v>
      </c>
    </row>
    <row r="484" spans="1:8" ht="40.5">
      <c r="A484" s="532" t="s">
        <v>4447</v>
      </c>
      <c r="B484" s="534" t="s">
        <v>2874</v>
      </c>
      <c r="C484" s="532" t="s">
        <v>1942</v>
      </c>
      <c r="D484" s="533" t="s">
        <v>27165</v>
      </c>
      <c r="F484" t="str">
        <f t="shared" si="15"/>
        <v>95127</v>
      </c>
      <c r="H484" s="14">
        <f t="shared" si="16"/>
        <v>280.17</v>
      </c>
    </row>
    <row r="485" spans="1:8" ht="40.5">
      <c r="A485" s="532" t="s">
        <v>4448</v>
      </c>
      <c r="B485" s="534" t="s">
        <v>2875</v>
      </c>
      <c r="C485" s="532" t="s">
        <v>1942</v>
      </c>
      <c r="D485" s="533" t="s">
        <v>27166</v>
      </c>
      <c r="F485" t="str">
        <f t="shared" si="15"/>
        <v>95133</v>
      </c>
      <c r="H485" s="14">
        <f t="shared" si="16"/>
        <v>219.49</v>
      </c>
    </row>
    <row r="486" spans="1:8" ht="27">
      <c r="A486" s="532" t="s">
        <v>4449</v>
      </c>
      <c r="B486" s="534" t="s">
        <v>2876</v>
      </c>
      <c r="C486" s="532" t="s">
        <v>1942</v>
      </c>
      <c r="D486" s="533" t="s">
        <v>4776</v>
      </c>
      <c r="F486" t="str">
        <f t="shared" si="15"/>
        <v>95139</v>
      </c>
      <c r="H486" s="14">
        <f t="shared" si="16"/>
        <v>7.0000000000000007E-2</v>
      </c>
    </row>
    <row r="487" spans="1:8" ht="40.5">
      <c r="A487" s="532" t="s">
        <v>4451</v>
      </c>
      <c r="B487" s="534" t="s">
        <v>2877</v>
      </c>
      <c r="C487" s="532" t="s">
        <v>1942</v>
      </c>
      <c r="D487" s="533" t="s">
        <v>27167</v>
      </c>
      <c r="F487" t="str">
        <f t="shared" si="15"/>
        <v>95212</v>
      </c>
      <c r="H487" s="14">
        <f t="shared" si="16"/>
        <v>225.17</v>
      </c>
    </row>
    <row r="488" spans="1:8" ht="27">
      <c r="A488" s="532" t="s">
        <v>4452</v>
      </c>
      <c r="B488" s="534" t="s">
        <v>2878</v>
      </c>
      <c r="C488" s="532" t="s">
        <v>1942</v>
      </c>
      <c r="D488" s="533" t="s">
        <v>19058</v>
      </c>
      <c r="F488" t="str">
        <f t="shared" si="15"/>
        <v>95258</v>
      </c>
      <c r="H488" s="14">
        <f t="shared" si="16"/>
        <v>27.94</v>
      </c>
    </row>
    <row r="489" spans="1:8" ht="40.5">
      <c r="A489" s="532" t="s">
        <v>4453</v>
      </c>
      <c r="B489" s="534" t="s">
        <v>2879</v>
      </c>
      <c r="C489" s="532" t="s">
        <v>1942</v>
      </c>
      <c r="D489" s="533" t="s">
        <v>5153</v>
      </c>
      <c r="F489" t="str">
        <f t="shared" si="15"/>
        <v>95264</v>
      </c>
      <c r="H489" s="14">
        <f t="shared" si="16"/>
        <v>8.2100000000000009</v>
      </c>
    </row>
    <row r="490" spans="1:8" ht="40.5">
      <c r="A490" s="532" t="s">
        <v>4454</v>
      </c>
      <c r="B490" s="534" t="s">
        <v>2880</v>
      </c>
      <c r="C490" s="532" t="s">
        <v>1942</v>
      </c>
      <c r="D490" s="533" t="s">
        <v>6003</v>
      </c>
      <c r="F490" t="str">
        <f t="shared" si="15"/>
        <v>95270</v>
      </c>
      <c r="H490" s="14">
        <f t="shared" si="16"/>
        <v>11.66</v>
      </c>
    </row>
    <row r="491" spans="1:8" ht="40.5">
      <c r="A491" s="532" t="s">
        <v>4455</v>
      </c>
      <c r="B491" s="534" t="s">
        <v>2881</v>
      </c>
      <c r="C491" s="532" t="s">
        <v>1942</v>
      </c>
      <c r="D491" s="533" t="s">
        <v>4142</v>
      </c>
      <c r="F491" t="str">
        <f t="shared" si="15"/>
        <v>95276</v>
      </c>
      <c r="H491" s="14">
        <f t="shared" si="16"/>
        <v>4.2</v>
      </c>
    </row>
    <row r="492" spans="1:8" ht="40.5">
      <c r="A492" s="532" t="s">
        <v>4457</v>
      </c>
      <c r="B492" s="534" t="s">
        <v>27168</v>
      </c>
      <c r="C492" s="532" t="s">
        <v>1942</v>
      </c>
      <c r="D492" s="533" t="s">
        <v>18762</v>
      </c>
      <c r="F492" t="str">
        <f t="shared" si="15"/>
        <v>95282</v>
      </c>
      <c r="H492" s="14">
        <f t="shared" si="16"/>
        <v>11.93</v>
      </c>
    </row>
    <row r="493" spans="1:8" ht="54">
      <c r="A493" s="532" t="s">
        <v>4458</v>
      </c>
      <c r="B493" s="534" t="s">
        <v>2882</v>
      </c>
      <c r="C493" s="532" t="s">
        <v>1942</v>
      </c>
      <c r="D493" s="533" t="s">
        <v>9115</v>
      </c>
      <c r="F493" t="str">
        <f t="shared" si="15"/>
        <v>95620</v>
      </c>
      <c r="H493" s="14">
        <f t="shared" si="16"/>
        <v>27.26</v>
      </c>
    </row>
    <row r="494" spans="1:8" ht="54">
      <c r="A494" s="532" t="s">
        <v>4459</v>
      </c>
      <c r="B494" s="534" t="s">
        <v>2883</v>
      </c>
      <c r="C494" s="532" t="s">
        <v>1942</v>
      </c>
      <c r="D494" s="533" t="s">
        <v>27169</v>
      </c>
      <c r="F494" t="str">
        <f t="shared" si="15"/>
        <v>95631</v>
      </c>
      <c r="H494" s="14">
        <f t="shared" si="16"/>
        <v>310.33999999999997</v>
      </c>
    </row>
    <row r="495" spans="1:8" ht="40.5">
      <c r="A495" s="532" t="s">
        <v>4460</v>
      </c>
      <c r="B495" s="534" t="s">
        <v>2884</v>
      </c>
      <c r="C495" s="532" t="s">
        <v>1942</v>
      </c>
      <c r="D495" s="533" t="s">
        <v>19256</v>
      </c>
      <c r="F495" t="str">
        <f t="shared" si="15"/>
        <v>95702</v>
      </c>
      <c r="H495" s="14">
        <f t="shared" si="16"/>
        <v>57.54</v>
      </c>
    </row>
    <row r="496" spans="1:8" ht="40.5">
      <c r="A496" s="532" t="s">
        <v>4461</v>
      </c>
      <c r="B496" s="534" t="s">
        <v>2885</v>
      </c>
      <c r="C496" s="532" t="s">
        <v>1942</v>
      </c>
      <c r="D496" s="533" t="s">
        <v>18846</v>
      </c>
      <c r="F496" t="str">
        <f t="shared" si="15"/>
        <v>95708</v>
      </c>
      <c r="H496" s="14">
        <f t="shared" si="16"/>
        <v>189.02</v>
      </c>
    </row>
    <row r="497" spans="1:8" ht="54">
      <c r="A497" s="532" t="s">
        <v>4462</v>
      </c>
      <c r="B497" s="534" t="s">
        <v>2886</v>
      </c>
      <c r="C497" s="532" t="s">
        <v>1942</v>
      </c>
      <c r="D497" s="533" t="s">
        <v>27170</v>
      </c>
      <c r="F497" t="str">
        <f t="shared" si="15"/>
        <v>95714</v>
      </c>
      <c r="H497" s="14">
        <f t="shared" si="16"/>
        <v>330.75</v>
      </c>
    </row>
    <row r="498" spans="1:8" ht="67.5">
      <c r="A498" s="532" t="s">
        <v>4463</v>
      </c>
      <c r="B498" s="534" t="s">
        <v>2887</v>
      </c>
      <c r="C498" s="532" t="s">
        <v>1942</v>
      </c>
      <c r="D498" s="533" t="s">
        <v>27171</v>
      </c>
      <c r="F498" t="str">
        <f t="shared" si="15"/>
        <v>95720</v>
      </c>
      <c r="H498" s="14">
        <f t="shared" si="16"/>
        <v>324.36</v>
      </c>
    </row>
    <row r="499" spans="1:8" ht="40.5">
      <c r="A499" s="532" t="s">
        <v>4464</v>
      </c>
      <c r="B499" s="534" t="s">
        <v>2888</v>
      </c>
      <c r="C499" s="532" t="s">
        <v>1942</v>
      </c>
      <c r="D499" s="533" t="s">
        <v>27172</v>
      </c>
      <c r="F499" t="str">
        <f t="shared" si="15"/>
        <v>95872</v>
      </c>
      <c r="H499" s="14">
        <f t="shared" si="16"/>
        <v>379.28</v>
      </c>
    </row>
    <row r="500" spans="1:8" ht="40.5">
      <c r="A500" s="532" t="s">
        <v>4465</v>
      </c>
      <c r="B500" s="534" t="s">
        <v>2889</v>
      </c>
      <c r="C500" s="532" t="s">
        <v>1942</v>
      </c>
      <c r="D500" s="533" t="s">
        <v>27173</v>
      </c>
      <c r="F500" t="str">
        <f t="shared" si="15"/>
        <v>96013</v>
      </c>
      <c r="H500" s="14">
        <f t="shared" si="16"/>
        <v>241.08</v>
      </c>
    </row>
    <row r="501" spans="1:8" ht="40.5">
      <c r="A501" s="532" t="s">
        <v>4466</v>
      </c>
      <c r="B501" s="534" t="s">
        <v>2890</v>
      </c>
      <c r="C501" s="532" t="s">
        <v>1942</v>
      </c>
      <c r="D501" s="533" t="s">
        <v>27174</v>
      </c>
      <c r="F501" t="str">
        <f t="shared" si="15"/>
        <v>96020</v>
      </c>
      <c r="H501" s="14">
        <f t="shared" si="16"/>
        <v>240.37</v>
      </c>
    </row>
    <row r="502" spans="1:8" ht="40.5">
      <c r="A502" s="532" t="s">
        <v>4467</v>
      </c>
      <c r="B502" s="534" t="s">
        <v>2891</v>
      </c>
      <c r="C502" s="532" t="s">
        <v>1942</v>
      </c>
      <c r="D502" s="533" t="s">
        <v>27175</v>
      </c>
      <c r="F502" t="str">
        <f t="shared" si="15"/>
        <v>96028</v>
      </c>
      <c r="H502" s="14">
        <f t="shared" si="16"/>
        <v>186.68</v>
      </c>
    </row>
    <row r="503" spans="1:8" ht="40.5">
      <c r="A503" s="532" t="s">
        <v>4468</v>
      </c>
      <c r="B503" s="534" t="s">
        <v>2892</v>
      </c>
      <c r="C503" s="532" t="s">
        <v>1942</v>
      </c>
      <c r="D503" s="533" t="s">
        <v>27176</v>
      </c>
      <c r="F503" t="str">
        <f t="shared" si="15"/>
        <v>96035</v>
      </c>
      <c r="H503" s="14">
        <f t="shared" si="16"/>
        <v>342.15</v>
      </c>
    </row>
    <row r="504" spans="1:8" ht="40.5">
      <c r="A504" s="532" t="s">
        <v>4469</v>
      </c>
      <c r="B504" s="534" t="s">
        <v>2893</v>
      </c>
      <c r="C504" s="532" t="s">
        <v>1942</v>
      </c>
      <c r="D504" s="533" t="s">
        <v>22695</v>
      </c>
      <c r="F504" t="str">
        <f t="shared" si="15"/>
        <v>96157</v>
      </c>
      <c r="H504" s="14">
        <f t="shared" si="16"/>
        <v>187.39</v>
      </c>
    </row>
    <row r="505" spans="1:8" ht="40.5">
      <c r="A505" s="532" t="s">
        <v>4470</v>
      </c>
      <c r="B505" s="534" t="s">
        <v>2894</v>
      </c>
      <c r="C505" s="532" t="s">
        <v>1942</v>
      </c>
      <c r="D505" s="533" t="s">
        <v>27177</v>
      </c>
      <c r="F505" t="str">
        <f t="shared" si="15"/>
        <v>96158</v>
      </c>
      <c r="H505" s="14">
        <f t="shared" si="16"/>
        <v>178.9</v>
      </c>
    </row>
    <row r="506" spans="1:8" ht="40.5">
      <c r="A506" s="532" t="s">
        <v>4471</v>
      </c>
      <c r="B506" s="534" t="s">
        <v>2895</v>
      </c>
      <c r="C506" s="532" t="s">
        <v>1942</v>
      </c>
      <c r="D506" s="533" t="s">
        <v>27178</v>
      </c>
      <c r="F506" t="str">
        <f t="shared" si="15"/>
        <v>96245</v>
      </c>
      <c r="H506" s="14">
        <f t="shared" si="16"/>
        <v>139.88999999999999</v>
      </c>
    </row>
    <row r="507" spans="1:8" ht="54">
      <c r="A507" s="532" t="s">
        <v>4473</v>
      </c>
      <c r="B507" s="534" t="s">
        <v>2896</v>
      </c>
      <c r="C507" s="532" t="s">
        <v>1942</v>
      </c>
      <c r="D507" s="533" t="s">
        <v>27179</v>
      </c>
      <c r="F507" t="str">
        <f t="shared" si="15"/>
        <v>96463</v>
      </c>
      <c r="H507" s="14">
        <f t="shared" si="16"/>
        <v>295.22000000000003</v>
      </c>
    </row>
    <row r="508" spans="1:8" ht="54">
      <c r="A508" s="532" t="s">
        <v>11257</v>
      </c>
      <c r="B508" s="534" t="s">
        <v>11258</v>
      </c>
      <c r="C508" s="532" t="s">
        <v>1942</v>
      </c>
      <c r="D508" s="533" t="s">
        <v>27180</v>
      </c>
      <c r="F508" t="str">
        <f t="shared" si="15"/>
        <v>98764</v>
      </c>
      <c r="H508" s="14">
        <f t="shared" si="16"/>
        <v>5.53</v>
      </c>
    </row>
    <row r="509" spans="1:8" ht="54">
      <c r="A509" s="532" t="s">
        <v>12301</v>
      </c>
      <c r="B509" s="534" t="s">
        <v>12302</v>
      </c>
      <c r="C509" s="532" t="s">
        <v>1942</v>
      </c>
      <c r="D509" s="533" t="s">
        <v>4045</v>
      </c>
      <c r="F509" t="str">
        <f t="shared" si="15"/>
        <v>99833</v>
      </c>
      <c r="H509" s="14">
        <f t="shared" si="16"/>
        <v>5.57</v>
      </c>
    </row>
    <row r="510" spans="1:8" ht="40.5">
      <c r="A510" s="532" t="s">
        <v>13851</v>
      </c>
      <c r="B510" s="534" t="s">
        <v>13852</v>
      </c>
      <c r="C510" s="532" t="s">
        <v>1942</v>
      </c>
      <c r="D510" s="533" t="s">
        <v>27181</v>
      </c>
      <c r="F510" t="str">
        <f t="shared" si="15"/>
        <v>100641</v>
      </c>
      <c r="H510" s="14">
        <f t="shared" si="16"/>
        <v>6152.94</v>
      </c>
    </row>
    <row r="511" spans="1:8" ht="27">
      <c r="A511" s="532" t="s">
        <v>13853</v>
      </c>
      <c r="B511" s="534" t="s">
        <v>13854</v>
      </c>
      <c r="C511" s="532" t="s">
        <v>1942</v>
      </c>
      <c r="D511" s="533" t="s">
        <v>27182</v>
      </c>
      <c r="F511" t="str">
        <f t="shared" si="15"/>
        <v>100647</v>
      </c>
      <c r="H511" s="14">
        <f t="shared" si="16"/>
        <v>8311.4</v>
      </c>
    </row>
    <row r="512" spans="1:8" ht="40.5">
      <c r="A512" s="532" t="s">
        <v>13855</v>
      </c>
      <c r="B512" s="534" t="s">
        <v>13856</v>
      </c>
      <c r="C512" s="532" t="s">
        <v>1942</v>
      </c>
      <c r="D512" s="533" t="s">
        <v>12079</v>
      </c>
      <c r="F512" t="str">
        <f t="shared" si="15"/>
        <v>102275</v>
      </c>
      <c r="H512" s="14">
        <f t="shared" si="16"/>
        <v>28</v>
      </c>
    </row>
    <row r="513" spans="1:8" ht="40.5">
      <c r="A513" s="532" t="s">
        <v>27183</v>
      </c>
      <c r="B513" s="534" t="s">
        <v>27184</v>
      </c>
      <c r="C513" s="532" t="s">
        <v>1942</v>
      </c>
      <c r="D513" s="533" t="s">
        <v>8790</v>
      </c>
      <c r="F513" t="str">
        <f t="shared" si="15"/>
        <v>104091</v>
      </c>
      <c r="H513" s="14">
        <f t="shared" si="16"/>
        <v>1.03</v>
      </c>
    </row>
    <row r="514" spans="1:8" ht="40.5">
      <c r="A514" s="532" t="s">
        <v>27185</v>
      </c>
      <c r="B514" s="534" t="s">
        <v>27186</v>
      </c>
      <c r="C514" s="532" t="s">
        <v>1942</v>
      </c>
      <c r="D514" s="533" t="s">
        <v>5229</v>
      </c>
      <c r="F514" t="str">
        <f t="shared" si="15"/>
        <v>104097</v>
      </c>
      <c r="H514" s="14">
        <f t="shared" si="16"/>
        <v>1.45</v>
      </c>
    </row>
    <row r="515" spans="1:8" ht="40.5">
      <c r="A515" s="532" t="s">
        <v>4474</v>
      </c>
      <c r="B515" s="534" t="s">
        <v>2247</v>
      </c>
      <c r="C515" s="532" t="s">
        <v>1952</v>
      </c>
      <c r="D515" s="533" t="s">
        <v>27187</v>
      </c>
      <c r="F515" t="str">
        <f t="shared" si="15"/>
        <v>5632</v>
      </c>
      <c r="H515" s="14">
        <f t="shared" si="16"/>
        <v>112.84</v>
      </c>
    </row>
    <row r="516" spans="1:8" ht="67.5">
      <c r="A516" s="532" t="s">
        <v>4475</v>
      </c>
      <c r="B516" s="534" t="s">
        <v>2897</v>
      </c>
      <c r="C516" s="532" t="s">
        <v>1952</v>
      </c>
      <c r="D516" s="533" t="s">
        <v>26617</v>
      </c>
      <c r="F516" t="str">
        <f t="shared" si="15"/>
        <v>5679</v>
      </c>
      <c r="H516" s="14">
        <f t="shared" si="16"/>
        <v>86.19</v>
      </c>
    </row>
    <row r="517" spans="1:8" ht="67.5">
      <c r="A517" s="532" t="s">
        <v>4476</v>
      </c>
      <c r="B517" s="534" t="s">
        <v>2898</v>
      </c>
      <c r="C517" s="532" t="s">
        <v>1952</v>
      </c>
      <c r="D517" s="533" t="s">
        <v>27188</v>
      </c>
      <c r="F517" t="str">
        <f t="shared" ref="F517:F580" si="17">TRIM(A517)</f>
        <v>5681</v>
      </c>
      <c r="H517" s="14">
        <f t="shared" ref="H517:H580" si="18">ROUND(D517*(1+$H$1),2)</f>
        <v>81.42</v>
      </c>
    </row>
    <row r="518" spans="1:8" ht="54">
      <c r="A518" s="532" t="s">
        <v>4477</v>
      </c>
      <c r="B518" s="534" t="s">
        <v>2899</v>
      </c>
      <c r="C518" s="532" t="s">
        <v>1952</v>
      </c>
      <c r="D518" s="533" t="s">
        <v>18651</v>
      </c>
      <c r="F518" t="str">
        <f t="shared" si="17"/>
        <v>5685</v>
      </c>
      <c r="H518" s="14">
        <f t="shared" si="18"/>
        <v>84.79</v>
      </c>
    </row>
    <row r="519" spans="1:8" ht="40.5">
      <c r="A519" s="532" t="s">
        <v>4478</v>
      </c>
      <c r="B519" s="534" t="s">
        <v>2900</v>
      </c>
      <c r="C519" s="532" t="s">
        <v>1952</v>
      </c>
      <c r="D519" s="533" t="s">
        <v>8087</v>
      </c>
      <c r="F519" t="str">
        <f t="shared" si="17"/>
        <v>5690</v>
      </c>
      <c r="H519" s="14">
        <f t="shared" si="18"/>
        <v>5.66</v>
      </c>
    </row>
    <row r="520" spans="1:8" ht="54">
      <c r="A520" s="532" t="s">
        <v>4480</v>
      </c>
      <c r="B520" s="534" t="s">
        <v>2901</v>
      </c>
      <c r="C520" s="532" t="s">
        <v>1952</v>
      </c>
      <c r="D520" s="533" t="s">
        <v>4774</v>
      </c>
      <c r="F520" t="str">
        <f t="shared" si="17"/>
        <v>5806</v>
      </c>
      <c r="H520" s="14">
        <f t="shared" si="18"/>
        <v>0.32</v>
      </c>
    </row>
    <row r="521" spans="1:8" ht="67.5">
      <c r="A521" s="532" t="s">
        <v>4482</v>
      </c>
      <c r="B521" s="534" t="s">
        <v>2902</v>
      </c>
      <c r="C521" s="532" t="s">
        <v>1952</v>
      </c>
      <c r="D521" s="533" t="s">
        <v>19240</v>
      </c>
      <c r="F521" t="str">
        <f t="shared" si="17"/>
        <v>5826</v>
      </c>
      <c r="H521" s="14">
        <f t="shared" si="18"/>
        <v>72.150000000000006</v>
      </c>
    </row>
    <row r="522" spans="1:8" ht="27">
      <c r="A522" s="532" t="s">
        <v>4484</v>
      </c>
      <c r="B522" s="534" t="s">
        <v>2903</v>
      </c>
      <c r="C522" s="532" t="s">
        <v>1952</v>
      </c>
      <c r="D522" s="533" t="s">
        <v>27189</v>
      </c>
      <c r="F522" t="str">
        <f t="shared" si="17"/>
        <v>5829</v>
      </c>
      <c r="H522" s="14">
        <f t="shared" si="18"/>
        <v>194.77</v>
      </c>
    </row>
    <row r="523" spans="1:8" ht="40.5">
      <c r="A523" s="532" t="s">
        <v>4485</v>
      </c>
      <c r="B523" s="534" t="s">
        <v>2904</v>
      </c>
      <c r="C523" s="532" t="s">
        <v>1952</v>
      </c>
      <c r="D523" s="533" t="s">
        <v>25966</v>
      </c>
      <c r="F523" t="str">
        <f t="shared" si="17"/>
        <v>5837</v>
      </c>
      <c r="H523" s="14">
        <f t="shared" si="18"/>
        <v>194.47</v>
      </c>
    </row>
    <row r="524" spans="1:8" ht="40.5">
      <c r="A524" s="532" t="s">
        <v>4486</v>
      </c>
      <c r="B524" s="534" t="s">
        <v>2248</v>
      </c>
      <c r="C524" s="532" t="s">
        <v>1952</v>
      </c>
      <c r="D524" s="533" t="s">
        <v>4872</v>
      </c>
      <c r="F524" t="str">
        <f t="shared" si="17"/>
        <v>5841</v>
      </c>
      <c r="H524" s="14">
        <f t="shared" si="18"/>
        <v>6.52</v>
      </c>
    </row>
    <row r="525" spans="1:8" ht="40.5">
      <c r="A525" s="532" t="s">
        <v>4487</v>
      </c>
      <c r="B525" s="534" t="s">
        <v>2905</v>
      </c>
      <c r="C525" s="532" t="s">
        <v>1952</v>
      </c>
      <c r="D525" s="533" t="s">
        <v>18207</v>
      </c>
      <c r="F525" t="str">
        <f t="shared" si="17"/>
        <v>5845</v>
      </c>
      <c r="H525" s="14">
        <f t="shared" si="18"/>
        <v>75.06</v>
      </c>
    </row>
    <row r="526" spans="1:8" ht="40.5">
      <c r="A526" s="532" t="s">
        <v>4488</v>
      </c>
      <c r="B526" s="534" t="s">
        <v>2249</v>
      </c>
      <c r="C526" s="532" t="s">
        <v>1952</v>
      </c>
      <c r="D526" s="533" t="s">
        <v>27190</v>
      </c>
      <c r="F526" t="str">
        <f t="shared" si="17"/>
        <v>5849</v>
      </c>
      <c r="H526" s="14">
        <f t="shared" si="18"/>
        <v>107.79</v>
      </c>
    </row>
    <row r="527" spans="1:8" ht="40.5">
      <c r="A527" s="532" t="s">
        <v>4489</v>
      </c>
      <c r="B527" s="534" t="s">
        <v>2906</v>
      </c>
      <c r="C527" s="532" t="s">
        <v>1952</v>
      </c>
      <c r="D527" s="533" t="s">
        <v>27191</v>
      </c>
      <c r="F527" t="str">
        <f t="shared" si="17"/>
        <v>5853</v>
      </c>
      <c r="H527" s="14">
        <f t="shared" si="18"/>
        <v>108.19</v>
      </c>
    </row>
    <row r="528" spans="1:8" ht="40.5">
      <c r="A528" s="532" t="s">
        <v>4490</v>
      </c>
      <c r="B528" s="534" t="s">
        <v>2250</v>
      </c>
      <c r="C528" s="532" t="s">
        <v>1952</v>
      </c>
      <c r="D528" s="533" t="s">
        <v>27192</v>
      </c>
      <c r="F528" t="str">
        <f t="shared" si="17"/>
        <v>5857</v>
      </c>
      <c r="H528" s="14">
        <f t="shared" si="18"/>
        <v>252.59</v>
      </c>
    </row>
    <row r="529" spans="1:8" ht="54">
      <c r="A529" s="532" t="s">
        <v>4491</v>
      </c>
      <c r="B529" s="534" t="s">
        <v>2251</v>
      </c>
      <c r="C529" s="532" t="s">
        <v>1952</v>
      </c>
      <c r="D529" s="533" t="s">
        <v>13652</v>
      </c>
      <c r="F529" t="str">
        <f t="shared" si="17"/>
        <v>5865</v>
      </c>
      <c r="H529" s="14">
        <f t="shared" si="18"/>
        <v>15.56</v>
      </c>
    </row>
    <row r="530" spans="1:8" ht="54">
      <c r="A530" s="532" t="s">
        <v>4492</v>
      </c>
      <c r="B530" s="534" t="s">
        <v>2252</v>
      </c>
      <c r="C530" s="532" t="s">
        <v>1952</v>
      </c>
      <c r="D530" s="533" t="s">
        <v>27193</v>
      </c>
      <c r="F530" t="str">
        <f t="shared" si="17"/>
        <v>5869</v>
      </c>
      <c r="H530" s="14">
        <f t="shared" si="18"/>
        <v>96.55</v>
      </c>
    </row>
    <row r="531" spans="1:8" ht="67.5">
      <c r="A531" s="532" t="s">
        <v>4493</v>
      </c>
      <c r="B531" s="534" t="s">
        <v>2907</v>
      </c>
      <c r="C531" s="532" t="s">
        <v>1952</v>
      </c>
      <c r="D531" s="533" t="s">
        <v>12283</v>
      </c>
      <c r="F531" t="str">
        <f t="shared" si="17"/>
        <v>5877</v>
      </c>
      <c r="H531" s="14">
        <f t="shared" si="18"/>
        <v>84.67</v>
      </c>
    </row>
    <row r="532" spans="1:8" ht="54">
      <c r="A532" s="532" t="s">
        <v>4494</v>
      </c>
      <c r="B532" s="534" t="s">
        <v>2253</v>
      </c>
      <c r="C532" s="532" t="s">
        <v>1952</v>
      </c>
      <c r="D532" s="533" t="s">
        <v>27194</v>
      </c>
      <c r="F532" t="str">
        <f t="shared" si="17"/>
        <v>5881</v>
      </c>
      <c r="H532" s="14">
        <f t="shared" si="18"/>
        <v>103.71</v>
      </c>
    </row>
    <row r="533" spans="1:8" ht="67.5">
      <c r="A533" s="532" t="s">
        <v>4495</v>
      </c>
      <c r="B533" s="534" t="s">
        <v>2908</v>
      </c>
      <c r="C533" s="532" t="s">
        <v>1952</v>
      </c>
      <c r="D533" s="533" t="s">
        <v>27195</v>
      </c>
      <c r="F533" t="str">
        <f t="shared" si="17"/>
        <v>5884</v>
      </c>
      <c r="H533" s="14">
        <f t="shared" si="18"/>
        <v>60.83</v>
      </c>
    </row>
    <row r="534" spans="1:8" ht="54">
      <c r="A534" s="532" t="s">
        <v>4496</v>
      </c>
      <c r="B534" s="534" t="s">
        <v>2909</v>
      </c>
      <c r="C534" s="532" t="s">
        <v>1952</v>
      </c>
      <c r="D534" s="533" t="s">
        <v>27196</v>
      </c>
      <c r="F534" t="str">
        <f t="shared" si="17"/>
        <v>5892</v>
      </c>
      <c r="H534" s="14">
        <f t="shared" si="18"/>
        <v>66.88</v>
      </c>
    </row>
    <row r="535" spans="1:8" ht="54">
      <c r="A535" s="532" t="s">
        <v>4497</v>
      </c>
      <c r="B535" s="534" t="s">
        <v>2910</v>
      </c>
      <c r="C535" s="532" t="s">
        <v>1952</v>
      </c>
      <c r="D535" s="533" t="s">
        <v>19672</v>
      </c>
      <c r="F535" t="str">
        <f t="shared" si="17"/>
        <v>5896</v>
      </c>
      <c r="H535" s="14">
        <f t="shared" si="18"/>
        <v>69.84</v>
      </c>
    </row>
    <row r="536" spans="1:8" ht="67.5">
      <c r="A536" s="532" t="s">
        <v>4498</v>
      </c>
      <c r="B536" s="534" t="s">
        <v>2911</v>
      </c>
      <c r="C536" s="532" t="s">
        <v>1952</v>
      </c>
      <c r="D536" s="533" t="s">
        <v>27197</v>
      </c>
      <c r="F536" t="str">
        <f t="shared" si="17"/>
        <v>5903</v>
      </c>
      <c r="H536" s="14">
        <f t="shared" si="18"/>
        <v>86.85</v>
      </c>
    </row>
    <row r="537" spans="1:8" ht="40.5">
      <c r="A537" s="532" t="s">
        <v>4499</v>
      </c>
      <c r="B537" s="534" t="s">
        <v>2912</v>
      </c>
      <c r="C537" s="532" t="s">
        <v>1952</v>
      </c>
      <c r="D537" s="533" t="s">
        <v>27198</v>
      </c>
      <c r="F537" t="str">
        <f t="shared" si="17"/>
        <v>5911</v>
      </c>
      <c r="H537" s="14">
        <f t="shared" si="18"/>
        <v>32.81</v>
      </c>
    </row>
    <row r="538" spans="1:8" ht="40.5">
      <c r="A538" s="532" t="s">
        <v>4500</v>
      </c>
      <c r="B538" s="534" t="s">
        <v>2254</v>
      </c>
      <c r="C538" s="532" t="s">
        <v>1952</v>
      </c>
      <c r="D538" s="533" t="s">
        <v>18215</v>
      </c>
      <c r="F538" t="str">
        <f t="shared" si="17"/>
        <v>5923</v>
      </c>
      <c r="H538" s="14">
        <f t="shared" si="18"/>
        <v>4.4400000000000004</v>
      </c>
    </row>
    <row r="539" spans="1:8" ht="67.5">
      <c r="A539" s="532" t="s">
        <v>4502</v>
      </c>
      <c r="B539" s="534" t="s">
        <v>2255</v>
      </c>
      <c r="C539" s="532" t="s">
        <v>1952</v>
      </c>
      <c r="D539" s="533" t="s">
        <v>12048</v>
      </c>
      <c r="F539" t="str">
        <f t="shared" si="17"/>
        <v>5930</v>
      </c>
      <c r="H539" s="14">
        <f t="shared" si="18"/>
        <v>87.53</v>
      </c>
    </row>
    <row r="540" spans="1:8" ht="40.5">
      <c r="A540" s="532" t="s">
        <v>4503</v>
      </c>
      <c r="B540" s="534" t="s">
        <v>1953</v>
      </c>
      <c r="C540" s="532" t="s">
        <v>1952</v>
      </c>
      <c r="D540" s="533" t="s">
        <v>27199</v>
      </c>
      <c r="F540" t="str">
        <f t="shared" si="17"/>
        <v>5934</v>
      </c>
      <c r="H540" s="14">
        <f t="shared" si="18"/>
        <v>122.79</v>
      </c>
    </row>
    <row r="541" spans="1:8" ht="40.5">
      <c r="A541" s="532" t="s">
        <v>4504</v>
      </c>
      <c r="B541" s="534" t="s">
        <v>2256</v>
      </c>
      <c r="C541" s="532" t="s">
        <v>1952</v>
      </c>
      <c r="D541" s="533" t="s">
        <v>27200</v>
      </c>
      <c r="F541" t="str">
        <f t="shared" si="17"/>
        <v>5942</v>
      </c>
      <c r="H541" s="14">
        <f t="shared" si="18"/>
        <v>109.64</v>
      </c>
    </row>
    <row r="542" spans="1:8" ht="40.5">
      <c r="A542" s="532" t="s">
        <v>4505</v>
      </c>
      <c r="B542" s="534" t="s">
        <v>2257</v>
      </c>
      <c r="C542" s="532" t="s">
        <v>1952</v>
      </c>
      <c r="D542" s="533" t="s">
        <v>27201</v>
      </c>
      <c r="F542" t="str">
        <f t="shared" si="17"/>
        <v>5946</v>
      </c>
      <c r="H542" s="14">
        <f t="shared" si="18"/>
        <v>136.83000000000001</v>
      </c>
    </row>
    <row r="543" spans="1:8" ht="27">
      <c r="A543" s="532" t="s">
        <v>4506</v>
      </c>
      <c r="B543" s="534" t="s">
        <v>2913</v>
      </c>
      <c r="C543" s="532" t="s">
        <v>1952</v>
      </c>
      <c r="D543" s="533" t="s">
        <v>18171</v>
      </c>
      <c r="F543" t="str">
        <f t="shared" si="17"/>
        <v>5952</v>
      </c>
      <c r="H543" s="14">
        <f t="shared" si="18"/>
        <v>26.17</v>
      </c>
    </row>
    <row r="544" spans="1:8" ht="40.5">
      <c r="A544" s="532" t="s">
        <v>4507</v>
      </c>
      <c r="B544" s="534" t="s">
        <v>2914</v>
      </c>
      <c r="C544" s="532" t="s">
        <v>1952</v>
      </c>
      <c r="D544" s="533" t="s">
        <v>5856</v>
      </c>
      <c r="F544" t="str">
        <f t="shared" si="17"/>
        <v>5954</v>
      </c>
      <c r="H544" s="14">
        <f t="shared" si="18"/>
        <v>8.11</v>
      </c>
    </row>
    <row r="545" spans="1:8" ht="54">
      <c r="A545" s="532" t="s">
        <v>4509</v>
      </c>
      <c r="B545" s="534" t="s">
        <v>2258</v>
      </c>
      <c r="C545" s="532" t="s">
        <v>1952</v>
      </c>
      <c r="D545" s="533" t="s">
        <v>27202</v>
      </c>
      <c r="F545" t="str">
        <f t="shared" si="17"/>
        <v>5961</v>
      </c>
      <c r="H545" s="14">
        <f t="shared" si="18"/>
        <v>71.56</v>
      </c>
    </row>
    <row r="546" spans="1:8" ht="54">
      <c r="A546" s="532" t="s">
        <v>4510</v>
      </c>
      <c r="B546" s="534" t="s">
        <v>2915</v>
      </c>
      <c r="C546" s="532" t="s">
        <v>1952</v>
      </c>
      <c r="D546" s="533" t="s">
        <v>18048</v>
      </c>
      <c r="F546" t="str">
        <f t="shared" si="17"/>
        <v>6260</v>
      </c>
      <c r="H546" s="14">
        <f t="shared" si="18"/>
        <v>72.87</v>
      </c>
    </row>
    <row r="547" spans="1:8" ht="54">
      <c r="A547" s="532" t="s">
        <v>4511</v>
      </c>
      <c r="B547" s="534" t="s">
        <v>2916</v>
      </c>
      <c r="C547" s="532" t="s">
        <v>1952</v>
      </c>
      <c r="D547" s="533" t="s">
        <v>27203</v>
      </c>
      <c r="F547" t="str">
        <f t="shared" si="17"/>
        <v>6880</v>
      </c>
      <c r="H547" s="14">
        <f t="shared" si="18"/>
        <v>113.85</v>
      </c>
    </row>
    <row r="548" spans="1:8" ht="27">
      <c r="A548" s="532" t="s">
        <v>4512</v>
      </c>
      <c r="B548" s="534" t="s">
        <v>2259</v>
      </c>
      <c r="C548" s="532" t="s">
        <v>1952</v>
      </c>
      <c r="D548" s="533" t="s">
        <v>27204</v>
      </c>
      <c r="F548" t="str">
        <f t="shared" si="17"/>
        <v>7031</v>
      </c>
      <c r="H548" s="14">
        <f t="shared" si="18"/>
        <v>7.94</v>
      </c>
    </row>
    <row r="549" spans="1:8" ht="54">
      <c r="A549" s="532" t="s">
        <v>4513</v>
      </c>
      <c r="B549" s="534" t="s">
        <v>2260</v>
      </c>
      <c r="C549" s="532" t="s">
        <v>1952</v>
      </c>
      <c r="D549" s="533" t="s">
        <v>8378</v>
      </c>
      <c r="F549" t="str">
        <f t="shared" si="17"/>
        <v>7043</v>
      </c>
      <c r="H549" s="14">
        <f t="shared" si="18"/>
        <v>0.4</v>
      </c>
    </row>
    <row r="550" spans="1:8" ht="67.5">
      <c r="A550" s="532" t="s">
        <v>4515</v>
      </c>
      <c r="B550" s="534" t="s">
        <v>2261</v>
      </c>
      <c r="C550" s="532" t="s">
        <v>1952</v>
      </c>
      <c r="D550" s="533" t="s">
        <v>27205</v>
      </c>
      <c r="F550" t="str">
        <f t="shared" si="17"/>
        <v>7050</v>
      </c>
      <c r="H550" s="14">
        <f t="shared" si="18"/>
        <v>104.72</v>
      </c>
    </row>
    <row r="551" spans="1:8" ht="54">
      <c r="A551" s="532" t="s">
        <v>4516</v>
      </c>
      <c r="B551" s="534" t="s">
        <v>2262</v>
      </c>
      <c r="C551" s="532" t="s">
        <v>1952</v>
      </c>
      <c r="D551" s="533" t="s">
        <v>27206</v>
      </c>
      <c r="F551" t="str">
        <f t="shared" si="17"/>
        <v>67827</v>
      </c>
      <c r="H551" s="14">
        <f t="shared" si="18"/>
        <v>72.89</v>
      </c>
    </row>
    <row r="552" spans="1:8" ht="27">
      <c r="A552" s="532" t="s">
        <v>4517</v>
      </c>
      <c r="B552" s="534" t="s">
        <v>2263</v>
      </c>
      <c r="C552" s="532" t="s">
        <v>1952</v>
      </c>
      <c r="D552" s="533" t="s">
        <v>27207</v>
      </c>
      <c r="F552" t="str">
        <f t="shared" si="17"/>
        <v>73395</v>
      </c>
      <c r="H552" s="14">
        <f t="shared" si="18"/>
        <v>10.86</v>
      </c>
    </row>
    <row r="553" spans="1:8" ht="40.5">
      <c r="A553" s="532" t="s">
        <v>4518</v>
      </c>
      <c r="B553" s="534" t="s">
        <v>2264</v>
      </c>
      <c r="C553" s="532" t="s">
        <v>1952</v>
      </c>
      <c r="D553" s="533" t="s">
        <v>11903</v>
      </c>
      <c r="F553" t="str">
        <f t="shared" si="17"/>
        <v>83766</v>
      </c>
      <c r="H553" s="14">
        <f t="shared" si="18"/>
        <v>53.34</v>
      </c>
    </row>
    <row r="554" spans="1:8" ht="40.5">
      <c r="A554" s="532" t="s">
        <v>4519</v>
      </c>
      <c r="B554" s="534" t="s">
        <v>2265</v>
      </c>
      <c r="C554" s="532" t="s">
        <v>1952</v>
      </c>
      <c r="D554" s="533" t="s">
        <v>27200</v>
      </c>
      <c r="F554" t="str">
        <f t="shared" si="17"/>
        <v>84013</v>
      </c>
      <c r="H554" s="14">
        <f t="shared" si="18"/>
        <v>109.64</v>
      </c>
    </row>
    <row r="555" spans="1:8" ht="40.5">
      <c r="A555" s="532" t="s">
        <v>4520</v>
      </c>
      <c r="B555" s="534" t="s">
        <v>2917</v>
      </c>
      <c r="C555" s="532" t="s">
        <v>1952</v>
      </c>
      <c r="D555" s="533" t="s">
        <v>5128</v>
      </c>
      <c r="F555" t="str">
        <f t="shared" si="17"/>
        <v>87446</v>
      </c>
      <c r="H555" s="14">
        <f t="shared" si="18"/>
        <v>0.6</v>
      </c>
    </row>
    <row r="556" spans="1:8" ht="40.5">
      <c r="A556" s="532" t="s">
        <v>4522</v>
      </c>
      <c r="B556" s="534" t="s">
        <v>2266</v>
      </c>
      <c r="C556" s="532" t="s">
        <v>1952</v>
      </c>
      <c r="D556" s="533" t="s">
        <v>8844</v>
      </c>
      <c r="F556" t="str">
        <f t="shared" si="17"/>
        <v>88392</v>
      </c>
      <c r="H556" s="14">
        <f t="shared" si="18"/>
        <v>1.2</v>
      </c>
    </row>
    <row r="557" spans="1:8" ht="40.5">
      <c r="A557" s="532" t="s">
        <v>4524</v>
      </c>
      <c r="B557" s="534" t="s">
        <v>2267</v>
      </c>
      <c r="C557" s="532" t="s">
        <v>1952</v>
      </c>
      <c r="D557" s="533" t="s">
        <v>11933</v>
      </c>
      <c r="F557" t="str">
        <f t="shared" si="17"/>
        <v>88398</v>
      </c>
      <c r="H557" s="14">
        <f t="shared" si="18"/>
        <v>1.43</v>
      </c>
    </row>
    <row r="558" spans="1:8" ht="40.5">
      <c r="A558" s="532" t="s">
        <v>4526</v>
      </c>
      <c r="B558" s="534" t="s">
        <v>2268</v>
      </c>
      <c r="C558" s="532" t="s">
        <v>1952</v>
      </c>
      <c r="D558" s="533" t="s">
        <v>18272</v>
      </c>
      <c r="F558" t="str">
        <f t="shared" si="17"/>
        <v>88404</v>
      </c>
      <c r="H558" s="14">
        <f t="shared" si="18"/>
        <v>1.1299999999999999</v>
      </c>
    </row>
    <row r="559" spans="1:8" ht="40.5">
      <c r="A559" s="532" t="s">
        <v>4527</v>
      </c>
      <c r="B559" s="534" t="s">
        <v>1954</v>
      </c>
      <c r="C559" s="532" t="s">
        <v>1952</v>
      </c>
      <c r="D559" s="533" t="s">
        <v>4296</v>
      </c>
      <c r="F559" t="str">
        <f t="shared" si="17"/>
        <v>88430</v>
      </c>
      <c r="H559" s="14">
        <f t="shared" si="18"/>
        <v>7.45</v>
      </c>
    </row>
    <row r="560" spans="1:8" ht="40.5">
      <c r="A560" s="532" t="s">
        <v>4529</v>
      </c>
      <c r="B560" s="534" t="s">
        <v>2269</v>
      </c>
      <c r="C560" s="532" t="s">
        <v>1952</v>
      </c>
      <c r="D560" s="533" t="s">
        <v>18654</v>
      </c>
      <c r="F560" t="str">
        <f t="shared" si="17"/>
        <v>88438</v>
      </c>
      <c r="H560" s="14">
        <f t="shared" si="18"/>
        <v>9.8699999999999992</v>
      </c>
    </row>
    <row r="561" spans="1:8" ht="54">
      <c r="A561" s="532" t="s">
        <v>4531</v>
      </c>
      <c r="B561" s="534" t="s">
        <v>2918</v>
      </c>
      <c r="C561" s="532" t="s">
        <v>1952</v>
      </c>
      <c r="D561" s="533" t="s">
        <v>8385</v>
      </c>
      <c r="F561" t="str">
        <f t="shared" si="17"/>
        <v>88831</v>
      </c>
      <c r="H561" s="14">
        <f t="shared" si="18"/>
        <v>0.44</v>
      </c>
    </row>
    <row r="562" spans="1:8" ht="40.5">
      <c r="A562" s="532" t="s">
        <v>4533</v>
      </c>
      <c r="B562" s="534" t="s">
        <v>2270</v>
      </c>
      <c r="C562" s="532" t="s">
        <v>1952</v>
      </c>
      <c r="D562" s="533" t="s">
        <v>27208</v>
      </c>
      <c r="F562" t="str">
        <f t="shared" si="17"/>
        <v>88844</v>
      </c>
      <c r="H562" s="14">
        <f t="shared" si="18"/>
        <v>95.95</v>
      </c>
    </row>
    <row r="563" spans="1:8" ht="40.5">
      <c r="A563" s="532" t="s">
        <v>4534</v>
      </c>
      <c r="B563" s="534" t="s">
        <v>2271</v>
      </c>
      <c r="C563" s="532" t="s">
        <v>1952</v>
      </c>
      <c r="D563" s="533" t="s">
        <v>27209</v>
      </c>
      <c r="F563" t="str">
        <f t="shared" si="17"/>
        <v>88908</v>
      </c>
      <c r="H563" s="14">
        <f t="shared" si="18"/>
        <v>120.68</v>
      </c>
    </row>
    <row r="564" spans="1:8" ht="54">
      <c r="A564" s="532" t="s">
        <v>4535</v>
      </c>
      <c r="B564" s="534" t="s">
        <v>2919</v>
      </c>
      <c r="C564" s="532" t="s">
        <v>1952</v>
      </c>
      <c r="D564" s="533" t="s">
        <v>8385</v>
      </c>
      <c r="F564" t="str">
        <f t="shared" si="17"/>
        <v>89022</v>
      </c>
      <c r="H564" s="14">
        <f t="shared" si="18"/>
        <v>0.44</v>
      </c>
    </row>
    <row r="565" spans="1:8" ht="27">
      <c r="A565" s="532" t="s">
        <v>4536</v>
      </c>
      <c r="B565" s="534" t="s">
        <v>2920</v>
      </c>
      <c r="C565" s="532" t="s">
        <v>1952</v>
      </c>
      <c r="D565" s="533" t="s">
        <v>5841</v>
      </c>
      <c r="F565" t="str">
        <f t="shared" si="17"/>
        <v>89027</v>
      </c>
      <c r="H565" s="14">
        <f t="shared" si="18"/>
        <v>6.45</v>
      </c>
    </row>
    <row r="566" spans="1:8" ht="40.5">
      <c r="A566" s="532" t="s">
        <v>4537</v>
      </c>
      <c r="B566" s="534" t="s">
        <v>2272</v>
      </c>
      <c r="C566" s="532" t="s">
        <v>1952</v>
      </c>
      <c r="D566" s="533" t="s">
        <v>27210</v>
      </c>
      <c r="F566" t="str">
        <f t="shared" si="17"/>
        <v>89031</v>
      </c>
      <c r="H566" s="14">
        <f t="shared" si="18"/>
        <v>93.66</v>
      </c>
    </row>
    <row r="567" spans="1:8" ht="27">
      <c r="A567" s="532" t="s">
        <v>4538</v>
      </c>
      <c r="B567" s="534" t="s">
        <v>1955</v>
      </c>
      <c r="C567" s="532" t="s">
        <v>1952</v>
      </c>
      <c r="D567" s="533" t="s">
        <v>27211</v>
      </c>
      <c r="F567" t="str">
        <f t="shared" si="17"/>
        <v>89036</v>
      </c>
      <c r="H567" s="14">
        <f t="shared" si="18"/>
        <v>66.959999999999994</v>
      </c>
    </row>
    <row r="568" spans="1:8" ht="40.5">
      <c r="A568" s="532" t="s">
        <v>4539</v>
      </c>
      <c r="B568" s="534" t="s">
        <v>1956</v>
      </c>
      <c r="C568" s="532" t="s">
        <v>1952</v>
      </c>
      <c r="D568" s="533" t="s">
        <v>27212</v>
      </c>
      <c r="F568" t="str">
        <f t="shared" si="17"/>
        <v>89218</v>
      </c>
      <c r="H568" s="14">
        <f t="shared" si="18"/>
        <v>131.06</v>
      </c>
    </row>
    <row r="569" spans="1:8" ht="54">
      <c r="A569" s="532" t="s">
        <v>4540</v>
      </c>
      <c r="B569" s="534" t="s">
        <v>2921</v>
      </c>
      <c r="C569" s="532" t="s">
        <v>1952</v>
      </c>
      <c r="D569" s="533" t="s">
        <v>5224</v>
      </c>
      <c r="F569" t="str">
        <f t="shared" si="17"/>
        <v>89226</v>
      </c>
      <c r="H569" s="14">
        <f t="shared" si="18"/>
        <v>1.84</v>
      </c>
    </row>
    <row r="570" spans="1:8" ht="40.5">
      <c r="A570" s="532" t="s">
        <v>4541</v>
      </c>
      <c r="B570" s="534" t="s">
        <v>2273</v>
      </c>
      <c r="C570" s="532" t="s">
        <v>1952</v>
      </c>
      <c r="D570" s="533" t="s">
        <v>27213</v>
      </c>
      <c r="F570" t="str">
        <f t="shared" si="17"/>
        <v>89235</v>
      </c>
      <c r="H570" s="14">
        <f t="shared" si="18"/>
        <v>250.96</v>
      </c>
    </row>
    <row r="571" spans="1:8" ht="40.5">
      <c r="A571" s="532" t="s">
        <v>4542</v>
      </c>
      <c r="B571" s="534" t="s">
        <v>2274</v>
      </c>
      <c r="C571" s="532" t="s">
        <v>1952</v>
      </c>
      <c r="D571" s="533" t="s">
        <v>27214</v>
      </c>
      <c r="F571" t="str">
        <f t="shared" si="17"/>
        <v>89243</v>
      </c>
      <c r="H571" s="14">
        <f t="shared" si="18"/>
        <v>530.75</v>
      </c>
    </row>
    <row r="572" spans="1:8" ht="40.5">
      <c r="A572" s="532" t="s">
        <v>4543</v>
      </c>
      <c r="B572" s="534" t="s">
        <v>1957</v>
      </c>
      <c r="C572" s="532" t="s">
        <v>1952</v>
      </c>
      <c r="D572" s="533" t="s">
        <v>27215</v>
      </c>
      <c r="F572" t="str">
        <f t="shared" si="17"/>
        <v>89251</v>
      </c>
      <c r="H572" s="14">
        <f t="shared" si="18"/>
        <v>466.63</v>
      </c>
    </row>
    <row r="573" spans="1:8" ht="40.5">
      <c r="A573" s="532" t="s">
        <v>4544</v>
      </c>
      <c r="B573" s="534" t="s">
        <v>2922</v>
      </c>
      <c r="C573" s="532" t="s">
        <v>1952</v>
      </c>
      <c r="D573" s="533" t="s">
        <v>17923</v>
      </c>
      <c r="F573" t="str">
        <f t="shared" si="17"/>
        <v>89258</v>
      </c>
      <c r="H573" s="14">
        <f t="shared" si="18"/>
        <v>166.86</v>
      </c>
    </row>
    <row r="574" spans="1:8" ht="54">
      <c r="A574" s="532" t="s">
        <v>4545</v>
      </c>
      <c r="B574" s="534" t="s">
        <v>2923</v>
      </c>
      <c r="C574" s="532" t="s">
        <v>1952</v>
      </c>
      <c r="D574" s="533" t="s">
        <v>20609</v>
      </c>
      <c r="F574" t="str">
        <f t="shared" si="17"/>
        <v>89273</v>
      </c>
      <c r="H574" s="14">
        <f t="shared" si="18"/>
        <v>149.08000000000001</v>
      </c>
    </row>
    <row r="575" spans="1:8" ht="40.5">
      <c r="A575" s="532" t="s">
        <v>4546</v>
      </c>
      <c r="B575" s="534" t="s">
        <v>2275</v>
      </c>
      <c r="C575" s="532" t="s">
        <v>1952</v>
      </c>
      <c r="D575" s="533" t="s">
        <v>4683</v>
      </c>
      <c r="F575" t="str">
        <f t="shared" si="17"/>
        <v>89279</v>
      </c>
      <c r="H575" s="14">
        <f t="shared" si="18"/>
        <v>2.25</v>
      </c>
    </row>
    <row r="576" spans="1:8" ht="54">
      <c r="A576" s="532" t="s">
        <v>4547</v>
      </c>
      <c r="B576" s="534" t="s">
        <v>2924</v>
      </c>
      <c r="C576" s="532" t="s">
        <v>1952</v>
      </c>
      <c r="D576" s="533" t="s">
        <v>27216</v>
      </c>
      <c r="F576" t="str">
        <f t="shared" si="17"/>
        <v>89877</v>
      </c>
      <c r="H576" s="14">
        <f t="shared" si="18"/>
        <v>96.18</v>
      </c>
    </row>
    <row r="577" spans="1:8" ht="54">
      <c r="A577" s="532" t="s">
        <v>4548</v>
      </c>
      <c r="B577" s="534" t="s">
        <v>2925</v>
      </c>
      <c r="C577" s="532" t="s">
        <v>1952</v>
      </c>
      <c r="D577" s="533" t="s">
        <v>18593</v>
      </c>
      <c r="F577" t="str">
        <f t="shared" si="17"/>
        <v>89884</v>
      </c>
      <c r="H577" s="14">
        <f t="shared" si="18"/>
        <v>99.99</v>
      </c>
    </row>
    <row r="578" spans="1:8" ht="40.5">
      <c r="A578" s="532" t="s">
        <v>4549</v>
      </c>
      <c r="B578" s="534" t="s">
        <v>2276</v>
      </c>
      <c r="C578" s="532" t="s">
        <v>1952</v>
      </c>
      <c r="D578" s="533" t="s">
        <v>4961</v>
      </c>
      <c r="F578" t="str">
        <f t="shared" si="17"/>
        <v>90587</v>
      </c>
      <c r="H578" s="14">
        <f t="shared" si="18"/>
        <v>0.67</v>
      </c>
    </row>
    <row r="579" spans="1:8" ht="40.5">
      <c r="A579" s="532" t="s">
        <v>4551</v>
      </c>
      <c r="B579" s="534" t="s">
        <v>1958</v>
      </c>
      <c r="C579" s="532" t="s">
        <v>1952</v>
      </c>
      <c r="D579" s="533" t="s">
        <v>27217</v>
      </c>
      <c r="F579" t="str">
        <f t="shared" si="17"/>
        <v>90626</v>
      </c>
      <c r="H579" s="14">
        <f t="shared" si="18"/>
        <v>2.69</v>
      </c>
    </row>
    <row r="580" spans="1:8" ht="40.5">
      <c r="A580" s="532" t="s">
        <v>4553</v>
      </c>
      <c r="B580" s="534" t="s">
        <v>1959</v>
      </c>
      <c r="C580" s="532" t="s">
        <v>1952</v>
      </c>
      <c r="D580" s="533" t="s">
        <v>27218</v>
      </c>
      <c r="F580" t="str">
        <f t="shared" si="17"/>
        <v>90632</v>
      </c>
      <c r="H580" s="14">
        <f t="shared" si="18"/>
        <v>112.25</v>
      </c>
    </row>
    <row r="581" spans="1:8" ht="54">
      <c r="A581" s="532" t="s">
        <v>4554</v>
      </c>
      <c r="B581" s="534" t="s">
        <v>2926</v>
      </c>
      <c r="C581" s="532" t="s">
        <v>1952</v>
      </c>
      <c r="D581" s="533" t="s">
        <v>5845</v>
      </c>
      <c r="F581" t="str">
        <f t="shared" ref="F581:F644" si="19">TRIM(A581)</f>
        <v>90638</v>
      </c>
      <c r="H581" s="14">
        <f t="shared" ref="H581:H644" si="20">ROUND(D581*(1+$H$1),2)</f>
        <v>5.72</v>
      </c>
    </row>
    <row r="582" spans="1:8" ht="40.5">
      <c r="A582" s="532" t="s">
        <v>4556</v>
      </c>
      <c r="B582" s="534" t="s">
        <v>2277</v>
      </c>
      <c r="C582" s="532" t="s">
        <v>1952</v>
      </c>
      <c r="D582" s="533" t="s">
        <v>5834</v>
      </c>
      <c r="F582" t="str">
        <f t="shared" si="19"/>
        <v>90644</v>
      </c>
      <c r="H582" s="14">
        <f t="shared" si="20"/>
        <v>8.5500000000000007</v>
      </c>
    </row>
    <row r="583" spans="1:8" ht="54">
      <c r="A583" s="532" t="s">
        <v>4558</v>
      </c>
      <c r="B583" s="534" t="s">
        <v>2927</v>
      </c>
      <c r="C583" s="532" t="s">
        <v>1952</v>
      </c>
      <c r="D583" s="533" t="s">
        <v>27219</v>
      </c>
      <c r="F583" t="str">
        <f t="shared" si="19"/>
        <v>90651</v>
      </c>
      <c r="H583" s="14">
        <f t="shared" si="20"/>
        <v>1.1599999999999999</v>
      </c>
    </row>
    <row r="584" spans="1:8" ht="27">
      <c r="A584" s="532" t="s">
        <v>4560</v>
      </c>
      <c r="B584" s="534" t="s">
        <v>2928</v>
      </c>
      <c r="C584" s="532" t="s">
        <v>1952</v>
      </c>
      <c r="D584" s="533" t="s">
        <v>4045</v>
      </c>
      <c r="F584" t="str">
        <f t="shared" si="19"/>
        <v>90657</v>
      </c>
      <c r="H584" s="14">
        <f t="shared" si="20"/>
        <v>5.57</v>
      </c>
    </row>
    <row r="585" spans="1:8" ht="27">
      <c r="A585" s="532" t="s">
        <v>4561</v>
      </c>
      <c r="B585" s="534" t="s">
        <v>2929</v>
      </c>
      <c r="C585" s="532" t="s">
        <v>1952</v>
      </c>
      <c r="D585" s="533" t="s">
        <v>11571</v>
      </c>
      <c r="F585" t="str">
        <f t="shared" si="19"/>
        <v>90663</v>
      </c>
      <c r="H585" s="14">
        <f t="shared" si="20"/>
        <v>5.96</v>
      </c>
    </row>
    <row r="586" spans="1:8" ht="54">
      <c r="A586" s="532" t="s">
        <v>4563</v>
      </c>
      <c r="B586" s="534" t="s">
        <v>2930</v>
      </c>
      <c r="C586" s="532" t="s">
        <v>1952</v>
      </c>
      <c r="D586" s="533" t="s">
        <v>27220</v>
      </c>
      <c r="F586" t="str">
        <f t="shared" si="19"/>
        <v>90669</v>
      </c>
      <c r="H586" s="14">
        <f t="shared" si="20"/>
        <v>10.89</v>
      </c>
    </row>
    <row r="587" spans="1:8" ht="67.5">
      <c r="A587" s="532" t="s">
        <v>4564</v>
      </c>
      <c r="B587" s="534" t="s">
        <v>2278</v>
      </c>
      <c r="C587" s="532" t="s">
        <v>1952</v>
      </c>
      <c r="D587" s="533" t="s">
        <v>27221</v>
      </c>
      <c r="F587" t="str">
        <f t="shared" si="19"/>
        <v>90675</v>
      </c>
      <c r="H587" s="14">
        <f t="shared" si="20"/>
        <v>367.72</v>
      </c>
    </row>
    <row r="588" spans="1:8" ht="67.5">
      <c r="A588" s="532" t="s">
        <v>4565</v>
      </c>
      <c r="B588" s="534" t="s">
        <v>2931</v>
      </c>
      <c r="C588" s="532" t="s">
        <v>1952</v>
      </c>
      <c r="D588" s="533" t="s">
        <v>27222</v>
      </c>
      <c r="F588" t="str">
        <f t="shared" si="19"/>
        <v>90681</v>
      </c>
      <c r="H588" s="14">
        <f t="shared" si="20"/>
        <v>216.96</v>
      </c>
    </row>
    <row r="589" spans="1:8" ht="40.5">
      <c r="A589" s="532" t="s">
        <v>4566</v>
      </c>
      <c r="B589" s="534" t="s">
        <v>2279</v>
      </c>
      <c r="C589" s="532" t="s">
        <v>1952</v>
      </c>
      <c r="D589" s="533" t="s">
        <v>17950</v>
      </c>
      <c r="F589" t="str">
        <f t="shared" si="19"/>
        <v>90687</v>
      </c>
      <c r="H589" s="14">
        <f t="shared" si="20"/>
        <v>88.92</v>
      </c>
    </row>
    <row r="590" spans="1:8" ht="40.5">
      <c r="A590" s="532" t="s">
        <v>4567</v>
      </c>
      <c r="B590" s="534" t="s">
        <v>2280</v>
      </c>
      <c r="C590" s="532" t="s">
        <v>1952</v>
      </c>
      <c r="D590" s="533" t="s">
        <v>18283</v>
      </c>
      <c r="F590" t="str">
        <f t="shared" si="19"/>
        <v>90693</v>
      </c>
      <c r="H590" s="14">
        <f t="shared" si="20"/>
        <v>71.58</v>
      </c>
    </row>
    <row r="591" spans="1:8" ht="40.5">
      <c r="A591" s="532" t="s">
        <v>4568</v>
      </c>
      <c r="B591" s="534" t="s">
        <v>1960</v>
      </c>
      <c r="C591" s="532" t="s">
        <v>1952</v>
      </c>
      <c r="D591" s="533" t="s">
        <v>18277</v>
      </c>
      <c r="F591" t="str">
        <f t="shared" si="19"/>
        <v>90965</v>
      </c>
      <c r="H591" s="14">
        <f t="shared" si="20"/>
        <v>10.83</v>
      </c>
    </row>
    <row r="592" spans="1:8" ht="40.5">
      <c r="A592" s="532" t="s">
        <v>4569</v>
      </c>
      <c r="B592" s="534" t="s">
        <v>2281</v>
      </c>
      <c r="C592" s="532" t="s">
        <v>1952</v>
      </c>
      <c r="D592" s="533" t="s">
        <v>27207</v>
      </c>
      <c r="F592" t="str">
        <f t="shared" si="19"/>
        <v>90973</v>
      </c>
      <c r="H592" s="14">
        <f t="shared" si="20"/>
        <v>10.86</v>
      </c>
    </row>
    <row r="593" spans="1:8" ht="40.5">
      <c r="A593" s="532" t="s">
        <v>4570</v>
      </c>
      <c r="B593" s="534" t="s">
        <v>2932</v>
      </c>
      <c r="C593" s="532" t="s">
        <v>1952</v>
      </c>
      <c r="D593" s="533" t="s">
        <v>20734</v>
      </c>
      <c r="F593" t="str">
        <f t="shared" si="19"/>
        <v>90982</v>
      </c>
      <c r="H593" s="14">
        <f t="shared" si="20"/>
        <v>27.6</v>
      </c>
    </row>
    <row r="594" spans="1:8" ht="40.5">
      <c r="A594" s="532" t="s">
        <v>4571</v>
      </c>
      <c r="B594" s="534" t="s">
        <v>2282</v>
      </c>
      <c r="C594" s="532" t="s">
        <v>1952</v>
      </c>
      <c r="D594" s="533" t="s">
        <v>18211</v>
      </c>
      <c r="F594" t="str">
        <f t="shared" si="19"/>
        <v>91001</v>
      </c>
      <c r="H594" s="14">
        <f t="shared" si="20"/>
        <v>12.9</v>
      </c>
    </row>
    <row r="595" spans="1:8" ht="54">
      <c r="A595" s="532" t="s">
        <v>4572</v>
      </c>
      <c r="B595" s="534" t="s">
        <v>2933</v>
      </c>
      <c r="C595" s="532" t="s">
        <v>1952</v>
      </c>
      <c r="D595" s="533" t="s">
        <v>11849</v>
      </c>
      <c r="F595" t="str">
        <f t="shared" si="19"/>
        <v>91032</v>
      </c>
      <c r="H595" s="14">
        <f t="shared" si="20"/>
        <v>78.47</v>
      </c>
    </row>
    <row r="596" spans="1:8" ht="40.5">
      <c r="A596" s="532" t="s">
        <v>4573</v>
      </c>
      <c r="B596" s="534" t="s">
        <v>2283</v>
      </c>
      <c r="C596" s="532" t="s">
        <v>1952</v>
      </c>
      <c r="D596" s="533" t="s">
        <v>4523</v>
      </c>
      <c r="F596" t="str">
        <f t="shared" si="19"/>
        <v>91278</v>
      </c>
      <c r="H596" s="14">
        <f t="shared" si="20"/>
        <v>0.76</v>
      </c>
    </row>
    <row r="597" spans="1:8" ht="54">
      <c r="A597" s="532" t="s">
        <v>4574</v>
      </c>
      <c r="B597" s="534" t="s">
        <v>2934</v>
      </c>
      <c r="C597" s="532" t="s">
        <v>1952</v>
      </c>
      <c r="D597" s="533" t="s">
        <v>4472</v>
      </c>
      <c r="F597" t="str">
        <f t="shared" si="19"/>
        <v>91285</v>
      </c>
      <c r="H597" s="14">
        <f t="shared" si="20"/>
        <v>1.07</v>
      </c>
    </row>
    <row r="598" spans="1:8" ht="67.5">
      <c r="A598" s="532" t="s">
        <v>4575</v>
      </c>
      <c r="B598" s="534" t="s">
        <v>2284</v>
      </c>
      <c r="C598" s="532" t="s">
        <v>1952</v>
      </c>
      <c r="D598" s="533" t="s">
        <v>18579</v>
      </c>
      <c r="F598" t="str">
        <f t="shared" si="19"/>
        <v>91387</v>
      </c>
      <c r="H598" s="14">
        <f t="shared" si="20"/>
        <v>83.12</v>
      </c>
    </row>
    <row r="599" spans="1:8" ht="67.5">
      <c r="A599" s="532" t="s">
        <v>4576</v>
      </c>
      <c r="B599" s="534" t="s">
        <v>2935</v>
      </c>
      <c r="C599" s="532" t="s">
        <v>1952</v>
      </c>
      <c r="D599" s="533" t="s">
        <v>19108</v>
      </c>
      <c r="F599" t="str">
        <f t="shared" si="19"/>
        <v>91395</v>
      </c>
      <c r="H599" s="14">
        <f t="shared" si="20"/>
        <v>69.040000000000006</v>
      </c>
    </row>
    <row r="600" spans="1:8" ht="67.5">
      <c r="A600" s="532" t="s">
        <v>4577</v>
      </c>
      <c r="B600" s="534" t="s">
        <v>2936</v>
      </c>
      <c r="C600" s="532" t="s">
        <v>1952</v>
      </c>
      <c r="D600" s="533" t="s">
        <v>27223</v>
      </c>
      <c r="F600" t="str">
        <f t="shared" si="19"/>
        <v>91486</v>
      </c>
      <c r="H600" s="14">
        <f t="shared" si="20"/>
        <v>79.459999999999994</v>
      </c>
    </row>
    <row r="601" spans="1:8" ht="40.5">
      <c r="A601" s="532" t="s">
        <v>4578</v>
      </c>
      <c r="B601" s="534" t="s">
        <v>2285</v>
      </c>
      <c r="C601" s="532" t="s">
        <v>1952</v>
      </c>
      <c r="D601" s="533" t="s">
        <v>12096</v>
      </c>
      <c r="F601" t="str">
        <f t="shared" si="19"/>
        <v>91534</v>
      </c>
      <c r="H601" s="14">
        <f t="shared" si="20"/>
        <v>42.36</v>
      </c>
    </row>
    <row r="602" spans="1:8" ht="67.5">
      <c r="A602" s="532" t="s">
        <v>4579</v>
      </c>
      <c r="B602" s="534" t="s">
        <v>2286</v>
      </c>
      <c r="C602" s="532" t="s">
        <v>1952</v>
      </c>
      <c r="D602" s="533" t="s">
        <v>27224</v>
      </c>
      <c r="F602" t="str">
        <f t="shared" si="19"/>
        <v>91635</v>
      </c>
      <c r="H602" s="14">
        <f t="shared" si="20"/>
        <v>78.069999999999993</v>
      </c>
    </row>
    <row r="603" spans="1:8" ht="67.5">
      <c r="A603" s="532" t="s">
        <v>4580</v>
      </c>
      <c r="B603" s="534" t="s">
        <v>2287</v>
      </c>
      <c r="C603" s="532" t="s">
        <v>1952</v>
      </c>
      <c r="D603" s="533" t="s">
        <v>27225</v>
      </c>
      <c r="F603" t="str">
        <f t="shared" si="19"/>
        <v>91646</v>
      </c>
      <c r="H603" s="14">
        <f t="shared" si="20"/>
        <v>115.35</v>
      </c>
    </row>
    <row r="604" spans="1:8" ht="40.5">
      <c r="A604" s="532" t="s">
        <v>4581</v>
      </c>
      <c r="B604" s="534" t="s">
        <v>2288</v>
      </c>
      <c r="C604" s="532" t="s">
        <v>1952</v>
      </c>
      <c r="D604" s="533" t="s">
        <v>27226</v>
      </c>
      <c r="F604" t="str">
        <f t="shared" si="19"/>
        <v>91693</v>
      </c>
      <c r="H604" s="14">
        <f t="shared" si="20"/>
        <v>41.33</v>
      </c>
    </row>
    <row r="605" spans="1:8" ht="40.5">
      <c r="A605" s="532" t="s">
        <v>4582</v>
      </c>
      <c r="B605" s="534" t="s">
        <v>2289</v>
      </c>
      <c r="C605" s="532" t="s">
        <v>1952</v>
      </c>
      <c r="D605" s="533" t="s">
        <v>5021</v>
      </c>
      <c r="F605" t="str">
        <f t="shared" si="19"/>
        <v>92044</v>
      </c>
      <c r="H605" s="14">
        <f t="shared" si="20"/>
        <v>8.7100000000000009</v>
      </c>
    </row>
    <row r="606" spans="1:8" ht="67.5">
      <c r="A606" s="532" t="s">
        <v>4583</v>
      </c>
      <c r="B606" s="534" t="s">
        <v>2937</v>
      </c>
      <c r="C606" s="532" t="s">
        <v>1952</v>
      </c>
      <c r="D606" s="533" t="s">
        <v>23908</v>
      </c>
      <c r="F606" t="str">
        <f t="shared" si="19"/>
        <v>92107</v>
      </c>
      <c r="H606" s="14">
        <f t="shared" si="20"/>
        <v>105.17</v>
      </c>
    </row>
    <row r="607" spans="1:8" ht="40.5">
      <c r="A607" s="532" t="s">
        <v>4584</v>
      </c>
      <c r="B607" s="534" t="s">
        <v>2938</v>
      </c>
      <c r="C607" s="532" t="s">
        <v>1952</v>
      </c>
      <c r="D607" s="533" t="s">
        <v>4192</v>
      </c>
      <c r="F607" t="str">
        <f t="shared" si="19"/>
        <v>92113</v>
      </c>
      <c r="H607" s="14">
        <f t="shared" si="20"/>
        <v>1.33</v>
      </c>
    </row>
    <row r="608" spans="1:8" ht="27">
      <c r="A608" s="532" t="s">
        <v>4586</v>
      </c>
      <c r="B608" s="534" t="s">
        <v>2939</v>
      </c>
      <c r="C608" s="532" t="s">
        <v>1952</v>
      </c>
      <c r="D608" s="533" t="s">
        <v>4774</v>
      </c>
      <c r="F608" t="str">
        <f t="shared" si="19"/>
        <v>92119</v>
      </c>
      <c r="H608" s="14">
        <f t="shared" si="20"/>
        <v>0.32</v>
      </c>
    </row>
    <row r="609" spans="1:8" ht="27">
      <c r="A609" s="532" t="s">
        <v>4588</v>
      </c>
      <c r="B609" s="534" t="s">
        <v>2290</v>
      </c>
      <c r="C609" s="532" t="s">
        <v>1952</v>
      </c>
      <c r="D609" s="533" t="s">
        <v>17961</v>
      </c>
      <c r="F609" t="str">
        <f t="shared" si="19"/>
        <v>92139</v>
      </c>
      <c r="H609" s="14">
        <f t="shared" si="20"/>
        <v>57.88</v>
      </c>
    </row>
    <row r="610" spans="1:8" ht="40.5">
      <c r="A610" s="532" t="s">
        <v>4589</v>
      </c>
      <c r="B610" s="534" t="s">
        <v>2940</v>
      </c>
      <c r="C610" s="532" t="s">
        <v>1952</v>
      </c>
      <c r="D610" s="533" t="s">
        <v>27227</v>
      </c>
      <c r="F610" t="str">
        <f t="shared" si="19"/>
        <v>92146</v>
      </c>
      <c r="H610" s="14">
        <f t="shared" si="20"/>
        <v>43.76</v>
      </c>
    </row>
    <row r="611" spans="1:8" ht="67.5">
      <c r="A611" s="532" t="s">
        <v>4590</v>
      </c>
      <c r="B611" s="534" t="s">
        <v>2291</v>
      </c>
      <c r="C611" s="532" t="s">
        <v>1952</v>
      </c>
      <c r="D611" s="533" t="s">
        <v>18714</v>
      </c>
      <c r="F611" t="str">
        <f t="shared" si="19"/>
        <v>92243</v>
      </c>
      <c r="H611" s="14">
        <f t="shared" si="20"/>
        <v>96.69</v>
      </c>
    </row>
    <row r="612" spans="1:8" ht="40.5">
      <c r="A612" s="532" t="s">
        <v>4591</v>
      </c>
      <c r="B612" s="534" t="s">
        <v>2292</v>
      </c>
      <c r="C612" s="532" t="s">
        <v>1952</v>
      </c>
      <c r="D612" s="533" t="s">
        <v>4653</v>
      </c>
      <c r="F612" t="str">
        <f t="shared" si="19"/>
        <v>92717</v>
      </c>
      <c r="H612" s="14">
        <f t="shared" si="20"/>
        <v>0.21</v>
      </c>
    </row>
    <row r="613" spans="1:8" ht="40.5">
      <c r="A613" s="532" t="s">
        <v>4592</v>
      </c>
      <c r="B613" s="534" t="s">
        <v>2293</v>
      </c>
      <c r="C613" s="532" t="s">
        <v>1952</v>
      </c>
      <c r="D613" s="533" t="s">
        <v>6835</v>
      </c>
      <c r="F613" t="str">
        <f t="shared" si="19"/>
        <v>92961</v>
      </c>
      <c r="H613" s="14">
        <f t="shared" si="20"/>
        <v>6.5</v>
      </c>
    </row>
    <row r="614" spans="1:8" ht="27">
      <c r="A614" s="532" t="s">
        <v>4593</v>
      </c>
      <c r="B614" s="534" t="s">
        <v>2294</v>
      </c>
      <c r="C614" s="532" t="s">
        <v>1952</v>
      </c>
      <c r="D614" s="533" t="s">
        <v>11679</v>
      </c>
      <c r="F614" t="str">
        <f t="shared" si="19"/>
        <v>92967</v>
      </c>
      <c r="H614" s="14">
        <f t="shared" si="20"/>
        <v>26.22</v>
      </c>
    </row>
    <row r="615" spans="1:8" ht="67.5">
      <c r="A615" s="532" t="s">
        <v>4594</v>
      </c>
      <c r="B615" s="534" t="s">
        <v>2295</v>
      </c>
      <c r="C615" s="532" t="s">
        <v>1952</v>
      </c>
      <c r="D615" s="533" t="s">
        <v>27228</v>
      </c>
      <c r="F615" t="str">
        <f t="shared" si="19"/>
        <v>93225</v>
      </c>
      <c r="H615" s="14">
        <f t="shared" si="20"/>
        <v>548.9</v>
      </c>
    </row>
    <row r="616" spans="1:8" ht="40.5">
      <c r="A616" s="532" t="s">
        <v>4595</v>
      </c>
      <c r="B616" s="534" t="s">
        <v>2941</v>
      </c>
      <c r="C616" s="532" t="s">
        <v>1952</v>
      </c>
      <c r="D616" s="533" t="s">
        <v>8794</v>
      </c>
      <c r="F616" t="str">
        <f t="shared" si="19"/>
        <v>93234</v>
      </c>
      <c r="H616" s="14">
        <f t="shared" si="20"/>
        <v>0.56000000000000005</v>
      </c>
    </row>
    <row r="617" spans="1:8" ht="54">
      <c r="A617" s="532" t="s">
        <v>4597</v>
      </c>
      <c r="B617" s="534" t="s">
        <v>2942</v>
      </c>
      <c r="C617" s="532" t="s">
        <v>1952</v>
      </c>
      <c r="D617" s="533" t="s">
        <v>19252</v>
      </c>
      <c r="F617" t="str">
        <f t="shared" si="19"/>
        <v>93244</v>
      </c>
      <c r="H617" s="14">
        <f t="shared" si="20"/>
        <v>86.84</v>
      </c>
    </row>
    <row r="618" spans="1:8" ht="40.5">
      <c r="A618" s="532" t="s">
        <v>4598</v>
      </c>
      <c r="B618" s="534" t="s">
        <v>2943</v>
      </c>
      <c r="C618" s="532" t="s">
        <v>1952</v>
      </c>
      <c r="D618" s="533" t="s">
        <v>27229</v>
      </c>
      <c r="F618" t="str">
        <f t="shared" si="19"/>
        <v>93274</v>
      </c>
      <c r="H618" s="14">
        <f t="shared" si="20"/>
        <v>101.54</v>
      </c>
    </row>
    <row r="619" spans="1:8" ht="40.5">
      <c r="A619" s="532" t="s">
        <v>4599</v>
      </c>
      <c r="B619" s="534" t="s">
        <v>2944</v>
      </c>
      <c r="C619" s="532" t="s">
        <v>1952</v>
      </c>
      <c r="D619" s="533" t="s">
        <v>27230</v>
      </c>
      <c r="F619" t="str">
        <f t="shared" si="19"/>
        <v>93282</v>
      </c>
      <c r="H619" s="14">
        <f t="shared" si="20"/>
        <v>36.380000000000003</v>
      </c>
    </row>
    <row r="620" spans="1:8" ht="40.5">
      <c r="A620" s="532" t="s">
        <v>4600</v>
      </c>
      <c r="B620" s="534" t="s">
        <v>2945</v>
      </c>
      <c r="C620" s="532" t="s">
        <v>1952</v>
      </c>
      <c r="D620" s="533" t="s">
        <v>27231</v>
      </c>
      <c r="F620" t="str">
        <f t="shared" si="19"/>
        <v>93288</v>
      </c>
      <c r="H620" s="14">
        <f t="shared" si="20"/>
        <v>230.96</v>
      </c>
    </row>
    <row r="621" spans="1:8" ht="67.5">
      <c r="A621" s="532" t="s">
        <v>4601</v>
      </c>
      <c r="B621" s="534" t="s">
        <v>2946</v>
      </c>
      <c r="C621" s="532" t="s">
        <v>1952</v>
      </c>
      <c r="D621" s="533" t="s">
        <v>27232</v>
      </c>
      <c r="F621" t="str">
        <f t="shared" si="19"/>
        <v>93403</v>
      </c>
      <c r="H621" s="14">
        <f t="shared" si="20"/>
        <v>83.87</v>
      </c>
    </row>
    <row r="622" spans="1:8" ht="67.5">
      <c r="A622" s="532" t="s">
        <v>4602</v>
      </c>
      <c r="B622" s="534" t="s">
        <v>13866</v>
      </c>
      <c r="C622" s="532" t="s">
        <v>1952</v>
      </c>
      <c r="D622" s="533" t="s">
        <v>27233</v>
      </c>
      <c r="F622" t="str">
        <f t="shared" si="19"/>
        <v>93409</v>
      </c>
      <c r="H622" s="14">
        <f t="shared" si="20"/>
        <v>51.29</v>
      </c>
    </row>
    <row r="623" spans="1:8" ht="40.5">
      <c r="A623" s="532" t="s">
        <v>4603</v>
      </c>
      <c r="B623" s="534" t="s">
        <v>2947</v>
      </c>
      <c r="C623" s="532" t="s">
        <v>1952</v>
      </c>
      <c r="D623" s="533" t="s">
        <v>8815</v>
      </c>
      <c r="F623" t="str">
        <f t="shared" si="19"/>
        <v>93416</v>
      </c>
      <c r="H623" s="14">
        <f t="shared" si="20"/>
        <v>0.51</v>
      </c>
    </row>
    <row r="624" spans="1:8" ht="27">
      <c r="A624" s="532" t="s">
        <v>4605</v>
      </c>
      <c r="B624" s="534" t="s">
        <v>2948</v>
      </c>
      <c r="C624" s="532" t="s">
        <v>1952</v>
      </c>
      <c r="D624" s="533" t="s">
        <v>12578</v>
      </c>
      <c r="F624" t="str">
        <f t="shared" si="19"/>
        <v>93422</v>
      </c>
      <c r="H624" s="14">
        <f t="shared" si="20"/>
        <v>6.84</v>
      </c>
    </row>
    <row r="625" spans="1:8" ht="27">
      <c r="A625" s="532" t="s">
        <v>4607</v>
      </c>
      <c r="B625" s="534" t="s">
        <v>2949</v>
      </c>
      <c r="C625" s="532" t="s">
        <v>1952</v>
      </c>
      <c r="D625" s="533" t="s">
        <v>27234</v>
      </c>
      <c r="F625" t="str">
        <f t="shared" si="19"/>
        <v>93428</v>
      </c>
      <c r="H625" s="14">
        <f t="shared" si="20"/>
        <v>9.66</v>
      </c>
    </row>
    <row r="626" spans="1:8" ht="40.5">
      <c r="A626" s="532" t="s">
        <v>4608</v>
      </c>
      <c r="B626" s="534" t="s">
        <v>2950</v>
      </c>
      <c r="C626" s="532" t="s">
        <v>1952</v>
      </c>
      <c r="D626" s="533" t="s">
        <v>27235</v>
      </c>
      <c r="F626" t="str">
        <f t="shared" si="19"/>
        <v>93434</v>
      </c>
      <c r="H626" s="14">
        <f t="shared" si="20"/>
        <v>365.03</v>
      </c>
    </row>
    <row r="627" spans="1:8" ht="40.5">
      <c r="A627" s="532" t="s">
        <v>4609</v>
      </c>
      <c r="B627" s="534" t="s">
        <v>2951</v>
      </c>
      <c r="C627" s="532" t="s">
        <v>1952</v>
      </c>
      <c r="D627" s="533" t="s">
        <v>27236</v>
      </c>
      <c r="F627" t="str">
        <f t="shared" si="19"/>
        <v>93440</v>
      </c>
      <c r="H627" s="14">
        <f t="shared" si="20"/>
        <v>157.74</v>
      </c>
    </row>
    <row r="628" spans="1:8" ht="27">
      <c r="A628" s="532" t="s">
        <v>4610</v>
      </c>
      <c r="B628" s="534" t="s">
        <v>2952</v>
      </c>
      <c r="C628" s="532" t="s">
        <v>1952</v>
      </c>
      <c r="D628" s="533" t="s">
        <v>27072</v>
      </c>
      <c r="F628" t="str">
        <f t="shared" si="19"/>
        <v>95122</v>
      </c>
      <c r="H628" s="14">
        <f t="shared" si="20"/>
        <v>246.14</v>
      </c>
    </row>
    <row r="629" spans="1:8" ht="40.5">
      <c r="A629" s="532" t="s">
        <v>4611</v>
      </c>
      <c r="B629" s="534" t="s">
        <v>2953</v>
      </c>
      <c r="C629" s="532" t="s">
        <v>1952</v>
      </c>
      <c r="D629" s="533" t="s">
        <v>27237</v>
      </c>
      <c r="F629" t="str">
        <f t="shared" si="19"/>
        <v>95128</v>
      </c>
      <c r="H629" s="14">
        <f t="shared" si="20"/>
        <v>66.45</v>
      </c>
    </row>
    <row r="630" spans="1:8" ht="27">
      <c r="A630" s="532" t="s">
        <v>4612</v>
      </c>
      <c r="B630" s="534" t="s">
        <v>2954</v>
      </c>
      <c r="C630" s="532" t="s">
        <v>1952</v>
      </c>
      <c r="D630" s="533" t="s">
        <v>4450</v>
      </c>
      <c r="F630" t="str">
        <f t="shared" si="19"/>
        <v>95140</v>
      </c>
      <c r="H630" s="14">
        <f t="shared" si="20"/>
        <v>0.04</v>
      </c>
    </row>
    <row r="631" spans="1:8" ht="40.5">
      <c r="A631" s="532" t="s">
        <v>4614</v>
      </c>
      <c r="B631" s="534" t="s">
        <v>2955</v>
      </c>
      <c r="C631" s="532" t="s">
        <v>1952</v>
      </c>
      <c r="D631" s="533" t="s">
        <v>17733</v>
      </c>
      <c r="F631" t="str">
        <f t="shared" si="19"/>
        <v>95213</v>
      </c>
      <c r="H631" s="14">
        <f t="shared" si="20"/>
        <v>138.18</v>
      </c>
    </row>
    <row r="632" spans="1:8" ht="27">
      <c r="A632" s="532" t="s">
        <v>4615</v>
      </c>
      <c r="B632" s="534" t="s">
        <v>2956</v>
      </c>
      <c r="C632" s="532" t="s">
        <v>1952</v>
      </c>
      <c r="D632" s="533" t="s">
        <v>9657</v>
      </c>
      <c r="F632" t="str">
        <f t="shared" si="19"/>
        <v>95259</v>
      </c>
      <c r="H632" s="14">
        <f t="shared" si="20"/>
        <v>25.94</v>
      </c>
    </row>
    <row r="633" spans="1:8" ht="40.5">
      <c r="A633" s="532" t="s">
        <v>4616</v>
      </c>
      <c r="B633" s="534" t="s">
        <v>2957</v>
      </c>
      <c r="C633" s="532" t="s">
        <v>1952</v>
      </c>
      <c r="D633" s="533" t="s">
        <v>27238</v>
      </c>
      <c r="F633" t="str">
        <f t="shared" si="19"/>
        <v>95265</v>
      </c>
      <c r="H633" s="14">
        <f t="shared" si="20"/>
        <v>0.97</v>
      </c>
    </row>
    <row r="634" spans="1:8" ht="40.5">
      <c r="A634" s="532" t="s">
        <v>4617</v>
      </c>
      <c r="B634" s="534" t="s">
        <v>2958</v>
      </c>
      <c r="C634" s="532" t="s">
        <v>1952</v>
      </c>
      <c r="D634" s="533" t="s">
        <v>4796</v>
      </c>
      <c r="F634" t="str">
        <f t="shared" si="19"/>
        <v>95271</v>
      </c>
      <c r="H634" s="14">
        <f t="shared" si="20"/>
        <v>0.73</v>
      </c>
    </row>
    <row r="635" spans="1:8" ht="40.5">
      <c r="A635" s="532" t="s">
        <v>4619</v>
      </c>
      <c r="B635" s="534" t="s">
        <v>2959</v>
      </c>
      <c r="C635" s="532" t="s">
        <v>1952</v>
      </c>
      <c r="D635" s="533" t="s">
        <v>27239</v>
      </c>
      <c r="F635" t="str">
        <f t="shared" si="19"/>
        <v>95277</v>
      </c>
      <c r="H635" s="14">
        <f t="shared" si="20"/>
        <v>0.72</v>
      </c>
    </row>
    <row r="636" spans="1:8" ht="40.5">
      <c r="A636" s="532" t="s">
        <v>4620</v>
      </c>
      <c r="B636" s="534" t="s">
        <v>27240</v>
      </c>
      <c r="C636" s="532" t="s">
        <v>1952</v>
      </c>
      <c r="D636" s="533" t="s">
        <v>5056</v>
      </c>
      <c r="F636" t="str">
        <f t="shared" si="19"/>
        <v>95283</v>
      </c>
      <c r="H636" s="14">
        <f t="shared" si="20"/>
        <v>0.88</v>
      </c>
    </row>
    <row r="637" spans="1:8" ht="54">
      <c r="A637" s="532" t="s">
        <v>4622</v>
      </c>
      <c r="B637" s="534" t="s">
        <v>2960</v>
      </c>
      <c r="C637" s="532" t="s">
        <v>1952</v>
      </c>
      <c r="D637" s="533" t="s">
        <v>11846</v>
      </c>
      <c r="F637" t="str">
        <f t="shared" si="19"/>
        <v>95621</v>
      </c>
      <c r="H637" s="14">
        <f t="shared" si="20"/>
        <v>25.62</v>
      </c>
    </row>
    <row r="638" spans="1:8" ht="54">
      <c r="A638" s="532" t="s">
        <v>4623</v>
      </c>
      <c r="B638" s="534" t="s">
        <v>2961</v>
      </c>
      <c r="C638" s="532" t="s">
        <v>1952</v>
      </c>
      <c r="D638" s="533" t="s">
        <v>27241</v>
      </c>
      <c r="F638" t="str">
        <f t="shared" si="19"/>
        <v>95632</v>
      </c>
      <c r="H638" s="14">
        <f t="shared" si="20"/>
        <v>110.38</v>
      </c>
    </row>
    <row r="639" spans="1:8" ht="40.5">
      <c r="A639" s="532" t="s">
        <v>4624</v>
      </c>
      <c r="B639" s="534" t="s">
        <v>2962</v>
      </c>
      <c r="C639" s="532" t="s">
        <v>1952</v>
      </c>
      <c r="D639" s="533" t="s">
        <v>27242</v>
      </c>
      <c r="F639" t="str">
        <f t="shared" si="19"/>
        <v>95703</v>
      </c>
      <c r="H639" s="14">
        <f t="shared" si="20"/>
        <v>47.2</v>
      </c>
    </row>
    <row r="640" spans="1:8" ht="40.5">
      <c r="A640" s="532" t="s">
        <v>4625</v>
      </c>
      <c r="B640" s="534" t="s">
        <v>2963</v>
      </c>
      <c r="C640" s="532" t="s">
        <v>1952</v>
      </c>
      <c r="D640" s="533" t="s">
        <v>19125</v>
      </c>
      <c r="F640" t="str">
        <f t="shared" si="19"/>
        <v>95709</v>
      </c>
      <c r="H640" s="14">
        <f t="shared" si="20"/>
        <v>109.29</v>
      </c>
    </row>
    <row r="641" spans="1:8" ht="54">
      <c r="A641" s="532" t="s">
        <v>4626</v>
      </c>
      <c r="B641" s="534" t="s">
        <v>2964</v>
      </c>
      <c r="C641" s="532" t="s">
        <v>1952</v>
      </c>
      <c r="D641" s="533" t="s">
        <v>27243</v>
      </c>
      <c r="F641" t="str">
        <f t="shared" si="19"/>
        <v>95715</v>
      </c>
      <c r="H641" s="14">
        <f t="shared" si="20"/>
        <v>124.86</v>
      </c>
    </row>
    <row r="642" spans="1:8" ht="67.5">
      <c r="A642" s="532" t="s">
        <v>4627</v>
      </c>
      <c r="B642" s="534" t="s">
        <v>2965</v>
      </c>
      <c r="C642" s="532" t="s">
        <v>1952</v>
      </c>
      <c r="D642" s="533" t="s">
        <v>27244</v>
      </c>
      <c r="F642" t="str">
        <f t="shared" si="19"/>
        <v>95721</v>
      </c>
      <c r="H642" s="14">
        <f t="shared" si="20"/>
        <v>121.82</v>
      </c>
    </row>
    <row r="643" spans="1:8" ht="40.5">
      <c r="A643" s="532" t="s">
        <v>4628</v>
      </c>
      <c r="B643" s="534" t="s">
        <v>2966</v>
      </c>
      <c r="C643" s="532" t="s">
        <v>1952</v>
      </c>
      <c r="D643" s="533" t="s">
        <v>4680</v>
      </c>
      <c r="F643" t="str">
        <f t="shared" si="19"/>
        <v>95873</v>
      </c>
      <c r="H643" s="14">
        <f t="shared" si="20"/>
        <v>15.47</v>
      </c>
    </row>
    <row r="644" spans="1:8" ht="40.5">
      <c r="A644" s="532" t="s">
        <v>4630</v>
      </c>
      <c r="B644" s="534" t="s">
        <v>2967</v>
      </c>
      <c r="C644" s="532" t="s">
        <v>1952</v>
      </c>
      <c r="D644" s="533" t="s">
        <v>27245</v>
      </c>
      <c r="F644" t="str">
        <f t="shared" si="19"/>
        <v>96014</v>
      </c>
      <c r="H644" s="14">
        <f t="shared" si="20"/>
        <v>81.28</v>
      </c>
    </row>
    <row r="645" spans="1:8" ht="40.5">
      <c r="A645" s="532" t="s">
        <v>4631</v>
      </c>
      <c r="B645" s="534" t="s">
        <v>2968</v>
      </c>
      <c r="C645" s="532" t="s">
        <v>1952</v>
      </c>
      <c r="D645" s="533" t="s">
        <v>17981</v>
      </c>
      <c r="F645" t="str">
        <f t="shared" ref="F645:F708" si="21">TRIM(A645)</f>
        <v>96021</v>
      </c>
      <c r="H645" s="14">
        <f t="shared" ref="H645:H708" si="22">ROUND(D645*(1+$H$1),2)</f>
        <v>80.92</v>
      </c>
    </row>
    <row r="646" spans="1:8" ht="40.5">
      <c r="A646" s="532" t="s">
        <v>4632</v>
      </c>
      <c r="B646" s="534" t="s">
        <v>2969</v>
      </c>
      <c r="C646" s="532" t="s">
        <v>1952</v>
      </c>
      <c r="D646" s="533" t="s">
        <v>27246</v>
      </c>
      <c r="F646" t="str">
        <f t="shared" si="21"/>
        <v>96029</v>
      </c>
      <c r="H646" s="14">
        <f t="shared" si="22"/>
        <v>72.819999999999993</v>
      </c>
    </row>
    <row r="647" spans="1:8" ht="40.5">
      <c r="A647" s="532" t="s">
        <v>4633</v>
      </c>
      <c r="B647" s="534" t="s">
        <v>2970</v>
      </c>
      <c r="C647" s="532" t="s">
        <v>1952</v>
      </c>
      <c r="D647" s="533" t="s">
        <v>19257</v>
      </c>
      <c r="F647" t="str">
        <f t="shared" si="21"/>
        <v>96036</v>
      </c>
      <c r="H647" s="14">
        <f t="shared" si="22"/>
        <v>89.53</v>
      </c>
    </row>
    <row r="648" spans="1:8" ht="40.5">
      <c r="A648" s="532" t="s">
        <v>4634</v>
      </c>
      <c r="B648" s="534" t="s">
        <v>2971</v>
      </c>
      <c r="C648" s="532" t="s">
        <v>1952</v>
      </c>
      <c r="D648" s="533" t="s">
        <v>27247</v>
      </c>
      <c r="F648" t="str">
        <f t="shared" si="21"/>
        <v>96155</v>
      </c>
      <c r="H648" s="14">
        <f t="shared" si="22"/>
        <v>73.180000000000007</v>
      </c>
    </row>
    <row r="649" spans="1:8" ht="40.5">
      <c r="A649" s="532" t="s">
        <v>4635</v>
      </c>
      <c r="B649" s="534" t="s">
        <v>2972</v>
      </c>
      <c r="C649" s="532" t="s">
        <v>1952</v>
      </c>
      <c r="D649" s="533" t="s">
        <v>27248</v>
      </c>
      <c r="F649" t="str">
        <f t="shared" si="21"/>
        <v>96156</v>
      </c>
      <c r="H649" s="14">
        <f t="shared" si="22"/>
        <v>80.62</v>
      </c>
    </row>
    <row r="650" spans="1:8" ht="40.5">
      <c r="A650" s="532" t="s">
        <v>4636</v>
      </c>
      <c r="B650" s="534" t="s">
        <v>2973</v>
      </c>
      <c r="C650" s="532" t="s">
        <v>1952</v>
      </c>
      <c r="D650" s="533" t="s">
        <v>27249</v>
      </c>
      <c r="F650" t="str">
        <f t="shared" si="21"/>
        <v>96159</v>
      </c>
      <c r="H650" s="14">
        <f t="shared" si="22"/>
        <v>109.17</v>
      </c>
    </row>
    <row r="651" spans="1:8" ht="40.5">
      <c r="A651" s="532" t="s">
        <v>4637</v>
      </c>
      <c r="B651" s="534" t="s">
        <v>2974</v>
      </c>
      <c r="C651" s="532" t="s">
        <v>1952</v>
      </c>
      <c r="D651" s="533" t="s">
        <v>18219</v>
      </c>
      <c r="F651" t="str">
        <f t="shared" si="21"/>
        <v>96246</v>
      </c>
      <c r="H651" s="14">
        <f t="shared" si="22"/>
        <v>78.510000000000005</v>
      </c>
    </row>
    <row r="652" spans="1:8" ht="54">
      <c r="A652" s="532" t="s">
        <v>4639</v>
      </c>
      <c r="B652" s="534" t="s">
        <v>2975</v>
      </c>
      <c r="C652" s="532" t="s">
        <v>1952</v>
      </c>
      <c r="D652" s="533" t="s">
        <v>27250</v>
      </c>
      <c r="F652" t="str">
        <f t="shared" si="21"/>
        <v>96464</v>
      </c>
      <c r="H652" s="14">
        <f t="shared" si="22"/>
        <v>118.81</v>
      </c>
    </row>
    <row r="653" spans="1:8" ht="54">
      <c r="A653" s="532" t="s">
        <v>11260</v>
      </c>
      <c r="B653" s="534" t="s">
        <v>11261</v>
      </c>
      <c r="C653" s="532" t="s">
        <v>1952</v>
      </c>
      <c r="D653" s="533" t="s">
        <v>4776</v>
      </c>
      <c r="F653" t="str">
        <f t="shared" si="21"/>
        <v>98765</v>
      </c>
      <c r="H653" s="14">
        <f t="shared" si="22"/>
        <v>7.0000000000000007E-2</v>
      </c>
    </row>
    <row r="654" spans="1:8" ht="54">
      <c r="A654" s="532" t="s">
        <v>12310</v>
      </c>
      <c r="B654" s="534" t="s">
        <v>12311</v>
      </c>
      <c r="C654" s="532" t="s">
        <v>1952</v>
      </c>
      <c r="D654" s="533" t="s">
        <v>4703</v>
      </c>
      <c r="F654" t="str">
        <f t="shared" si="21"/>
        <v>99834</v>
      </c>
      <c r="H654" s="14">
        <f t="shared" si="22"/>
        <v>0.24</v>
      </c>
    </row>
    <row r="655" spans="1:8" ht="40.5">
      <c r="A655" s="532" t="s">
        <v>13871</v>
      </c>
      <c r="B655" s="534" t="s">
        <v>13872</v>
      </c>
      <c r="C655" s="532" t="s">
        <v>1952</v>
      </c>
      <c r="D655" s="533" t="s">
        <v>27251</v>
      </c>
      <c r="F655" t="str">
        <f t="shared" si="21"/>
        <v>100642</v>
      </c>
      <c r="H655" s="14">
        <f t="shared" si="22"/>
        <v>306.5</v>
      </c>
    </row>
    <row r="656" spans="1:8" ht="27">
      <c r="A656" s="532" t="s">
        <v>13873</v>
      </c>
      <c r="B656" s="534" t="s">
        <v>13874</v>
      </c>
      <c r="C656" s="532" t="s">
        <v>1952</v>
      </c>
      <c r="D656" s="533" t="s">
        <v>27252</v>
      </c>
      <c r="F656" t="str">
        <f t="shared" si="21"/>
        <v>100648</v>
      </c>
      <c r="H656" s="14">
        <f t="shared" si="22"/>
        <v>600.17999999999995</v>
      </c>
    </row>
    <row r="657" spans="1:8" ht="40.5">
      <c r="A657" s="532" t="s">
        <v>13875</v>
      </c>
      <c r="B657" s="534" t="s">
        <v>13876</v>
      </c>
      <c r="C657" s="532" t="s">
        <v>1952</v>
      </c>
      <c r="D657" s="533" t="s">
        <v>27253</v>
      </c>
      <c r="F657" t="str">
        <f t="shared" si="21"/>
        <v>102274</v>
      </c>
      <c r="H657" s="14">
        <f t="shared" si="22"/>
        <v>25.02</v>
      </c>
    </row>
    <row r="658" spans="1:8" ht="40.5">
      <c r="A658" s="532" t="s">
        <v>27254</v>
      </c>
      <c r="B658" s="534" t="s">
        <v>27255</v>
      </c>
      <c r="C658" s="532" t="s">
        <v>1952</v>
      </c>
      <c r="D658" s="533" t="s">
        <v>4638</v>
      </c>
      <c r="F658" t="str">
        <f t="shared" si="21"/>
        <v>104092</v>
      </c>
      <c r="H658" s="14">
        <f t="shared" si="22"/>
        <v>0.15</v>
      </c>
    </row>
    <row r="659" spans="1:8" ht="40.5">
      <c r="A659" s="532" t="s">
        <v>27256</v>
      </c>
      <c r="B659" s="534" t="s">
        <v>27257</v>
      </c>
      <c r="C659" s="532" t="s">
        <v>1952</v>
      </c>
      <c r="D659" s="533" t="s">
        <v>4481</v>
      </c>
      <c r="F659" t="str">
        <f t="shared" si="21"/>
        <v>104098</v>
      </c>
      <c r="H659" s="14">
        <f t="shared" si="22"/>
        <v>0.23</v>
      </c>
    </row>
    <row r="660" spans="1:8" ht="54">
      <c r="A660" s="532" t="s">
        <v>4640</v>
      </c>
      <c r="B660" s="534" t="s">
        <v>2976</v>
      </c>
      <c r="C660" s="532" t="s">
        <v>109</v>
      </c>
      <c r="D660" s="533" t="s">
        <v>27258</v>
      </c>
      <c r="F660" t="str">
        <f t="shared" si="21"/>
        <v>5089</v>
      </c>
      <c r="H660" s="14">
        <f t="shared" si="22"/>
        <v>58.98</v>
      </c>
    </row>
    <row r="661" spans="1:8" ht="40.5">
      <c r="A661" s="532" t="s">
        <v>4641</v>
      </c>
      <c r="B661" s="534" t="s">
        <v>2296</v>
      </c>
      <c r="C661" s="532" t="s">
        <v>109</v>
      </c>
      <c r="D661" s="533" t="s">
        <v>15671</v>
      </c>
      <c r="F661" t="str">
        <f t="shared" si="21"/>
        <v>5627</v>
      </c>
      <c r="H661" s="14">
        <f t="shared" si="22"/>
        <v>61.36</v>
      </c>
    </row>
    <row r="662" spans="1:8" ht="40.5">
      <c r="A662" s="532" t="s">
        <v>4642</v>
      </c>
      <c r="B662" s="534" t="s">
        <v>2297</v>
      </c>
      <c r="C662" s="532" t="s">
        <v>109</v>
      </c>
      <c r="D662" s="533" t="s">
        <v>4956</v>
      </c>
      <c r="F662" t="str">
        <f t="shared" si="21"/>
        <v>5628</v>
      </c>
      <c r="H662" s="14">
        <f t="shared" si="22"/>
        <v>8.33</v>
      </c>
    </row>
    <row r="663" spans="1:8" ht="40.5">
      <c r="A663" s="532" t="s">
        <v>4643</v>
      </c>
      <c r="B663" s="534" t="s">
        <v>2298</v>
      </c>
      <c r="C663" s="532" t="s">
        <v>109</v>
      </c>
      <c r="D663" s="533" t="s">
        <v>27259</v>
      </c>
      <c r="F663" t="str">
        <f t="shared" si="21"/>
        <v>5629</v>
      </c>
      <c r="H663" s="14">
        <f t="shared" si="22"/>
        <v>76.709999999999994</v>
      </c>
    </row>
    <row r="664" spans="1:8" ht="40.5">
      <c r="A664" s="532" t="s">
        <v>4644</v>
      </c>
      <c r="B664" s="534" t="s">
        <v>2299</v>
      </c>
      <c r="C664" s="532" t="s">
        <v>109</v>
      </c>
      <c r="D664" s="533" t="s">
        <v>27260</v>
      </c>
      <c r="F664" t="str">
        <f t="shared" si="21"/>
        <v>5630</v>
      </c>
      <c r="H664" s="14">
        <f t="shared" si="22"/>
        <v>83.08</v>
      </c>
    </row>
    <row r="665" spans="1:8" ht="40.5">
      <c r="A665" s="532" t="s">
        <v>4645</v>
      </c>
      <c r="B665" s="534" t="s">
        <v>2977</v>
      </c>
      <c r="C665" s="532" t="s">
        <v>109</v>
      </c>
      <c r="D665" s="533" t="s">
        <v>4365</v>
      </c>
      <c r="F665" t="str">
        <f t="shared" si="21"/>
        <v>5658</v>
      </c>
      <c r="H665" s="14">
        <f t="shared" si="22"/>
        <v>3.45</v>
      </c>
    </row>
    <row r="666" spans="1:8" ht="67.5">
      <c r="A666" s="532" t="s">
        <v>4646</v>
      </c>
      <c r="B666" s="534" t="s">
        <v>2978</v>
      </c>
      <c r="C666" s="532" t="s">
        <v>109</v>
      </c>
      <c r="D666" s="533" t="s">
        <v>17539</v>
      </c>
      <c r="F666" t="str">
        <f t="shared" si="21"/>
        <v>5664</v>
      </c>
      <c r="H666" s="14">
        <f t="shared" si="22"/>
        <v>47.37</v>
      </c>
    </row>
    <row r="667" spans="1:8" ht="67.5">
      <c r="A667" s="532" t="s">
        <v>4648</v>
      </c>
      <c r="B667" s="534" t="s">
        <v>2979</v>
      </c>
      <c r="C667" s="532" t="s">
        <v>109</v>
      </c>
      <c r="D667" s="533" t="s">
        <v>27261</v>
      </c>
      <c r="F667" t="str">
        <f t="shared" si="21"/>
        <v>5667</v>
      </c>
      <c r="H667" s="14">
        <f t="shared" si="22"/>
        <v>42.13</v>
      </c>
    </row>
    <row r="668" spans="1:8" ht="67.5">
      <c r="A668" s="532" t="s">
        <v>4649</v>
      </c>
      <c r="B668" s="534" t="s">
        <v>2980</v>
      </c>
      <c r="C668" s="532" t="s">
        <v>109</v>
      </c>
      <c r="D668" s="533" t="s">
        <v>18711</v>
      </c>
      <c r="F668" t="str">
        <f t="shared" si="21"/>
        <v>5668</v>
      </c>
      <c r="H668" s="14">
        <f t="shared" si="22"/>
        <v>59.1</v>
      </c>
    </row>
    <row r="669" spans="1:8" ht="54">
      <c r="A669" s="532" t="s">
        <v>4650</v>
      </c>
      <c r="B669" s="534" t="s">
        <v>2981</v>
      </c>
      <c r="C669" s="532" t="s">
        <v>109</v>
      </c>
      <c r="D669" s="533" t="s">
        <v>27262</v>
      </c>
      <c r="F669" t="str">
        <f t="shared" si="21"/>
        <v>5674</v>
      </c>
      <c r="H669" s="14">
        <f t="shared" si="22"/>
        <v>56.72</v>
      </c>
    </row>
    <row r="670" spans="1:8" ht="54">
      <c r="A670" s="532" t="s">
        <v>4652</v>
      </c>
      <c r="B670" s="534" t="s">
        <v>2982</v>
      </c>
      <c r="C670" s="532" t="s">
        <v>109</v>
      </c>
      <c r="D670" s="533" t="s">
        <v>4774</v>
      </c>
      <c r="F670" t="str">
        <f t="shared" si="21"/>
        <v>5692</v>
      </c>
      <c r="H670" s="14">
        <f t="shared" si="22"/>
        <v>0.32</v>
      </c>
    </row>
    <row r="671" spans="1:8" ht="54">
      <c r="A671" s="532" t="s">
        <v>4654</v>
      </c>
      <c r="B671" s="534" t="s">
        <v>2983</v>
      </c>
      <c r="C671" s="532" t="s">
        <v>109</v>
      </c>
      <c r="D671" s="533" t="s">
        <v>27263</v>
      </c>
      <c r="F671" t="str">
        <f t="shared" si="21"/>
        <v>5693</v>
      </c>
      <c r="H671" s="14">
        <f t="shared" si="22"/>
        <v>24.56</v>
      </c>
    </row>
    <row r="672" spans="1:8" ht="54">
      <c r="A672" s="532" t="s">
        <v>4655</v>
      </c>
      <c r="B672" s="534" t="s">
        <v>2300</v>
      </c>
      <c r="C672" s="532" t="s">
        <v>109</v>
      </c>
      <c r="D672" s="533" t="s">
        <v>27264</v>
      </c>
      <c r="F672" t="str">
        <f t="shared" si="21"/>
        <v>5695</v>
      </c>
      <c r="H672" s="14">
        <f t="shared" si="22"/>
        <v>48.97</v>
      </c>
    </row>
    <row r="673" spans="1:8" ht="40.5">
      <c r="A673" s="532" t="s">
        <v>4656</v>
      </c>
      <c r="B673" s="534" t="s">
        <v>2984</v>
      </c>
      <c r="C673" s="532" t="s">
        <v>109</v>
      </c>
      <c r="D673" s="533" t="s">
        <v>14782</v>
      </c>
      <c r="F673" t="str">
        <f t="shared" si="21"/>
        <v>5703</v>
      </c>
      <c r="H673" s="14">
        <f t="shared" si="22"/>
        <v>27.9</v>
      </c>
    </row>
    <row r="674" spans="1:8" ht="67.5">
      <c r="A674" s="532" t="s">
        <v>4657</v>
      </c>
      <c r="B674" s="534" t="s">
        <v>2985</v>
      </c>
      <c r="C674" s="532" t="s">
        <v>109</v>
      </c>
      <c r="D674" s="533" t="s">
        <v>12228</v>
      </c>
      <c r="F674" t="str">
        <f t="shared" si="21"/>
        <v>5705</v>
      </c>
      <c r="H674" s="14">
        <f t="shared" si="22"/>
        <v>47.58</v>
      </c>
    </row>
    <row r="675" spans="1:8" ht="27">
      <c r="A675" s="532" t="s">
        <v>4658</v>
      </c>
      <c r="B675" s="534" t="s">
        <v>2986</v>
      </c>
      <c r="C675" s="532" t="s">
        <v>109</v>
      </c>
      <c r="D675" s="533" t="s">
        <v>17736</v>
      </c>
      <c r="F675" t="str">
        <f t="shared" si="21"/>
        <v>5707</v>
      </c>
      <c r="H675" s="14">
        <f t="shared" si="22"/>
        <v>95.19</v>
      </c>
    </row>
    <row r="676" spans="1:8" ht="40.5">
      <c r="A676" s="532" t="s">
        <v>4659</v>
      </c>
      <c r="B676" s="534" t="s">
        <v>2987</v>
      </c>
      <c r="C676" s="532" t="s">
        <v>109</v>
      </c>
      <c r="D676" s="533" t="s">
        <v>18753</v>
      </c>
      <c r="F676" t="str">
        <f t="shared" si="21"/>
        <v>5710</v>
      </c>
      <c r="H676" s="14">
        <f t="shared" si="22"/>
        <v>208.32</v>
      </c>
    </row>
    <row r="677" spans="1:8" ht="54">
      <c r="A677" s="532" t="s">
        <v>4660</v>
      </c>
      <c r="B677" s="534" t="s">
        <v>2988</v>
      </c>
      <c r="C677" s="532" t="s">
        <v>109</v>
      </c>
      <c r="D677" s="533" t="s">
        <v>16621</v>
      </c>
      <c r="F677" t="str">
        <f t="shared" si="21"/>
        <v>5711</v>
      </c>
      <c r="H677" s="14">
        <f t="shared" si="22"/>
        <v>114.79</v>
      </c>
    </row>
    <row r="678" spans="1:8" ht="27">
      <c r="A678" s="532" t="s">
        <v>4661</v>
      </c>
      <c r="B678" s="534" t="s">
        <v>1961</v>
      </c>
      <c r="C678" s="532" t="s">
        <v>109</v>
      </c>
      <c r="D678" s="533" t="s">
        <v>18181</v>
      </c>
      <c r="F678" t="str">
        <f t="shared" si="21"/>
        <v>5714</v>
      </c>
      <c r="H678" s="14">
        <f t="shared" si="22"/>
        <v>21.36</v>
      </c>
    </row>
    <row r="679" spans="1:8" ht="40.5">
      <c r="A679" s="532" t="s">
        <v>4662</v>
      </c>
      <c r="B679" s="534" t="s">
        <v>1962</v>
      </c>
      <c r="C679" s="532" t="s">
        <v>109</v>
      </c>
      <c r="D679" s="533" t="s">
        <v>15385</v>
      </c>
      <c r="F679" t="str">
        <f t="shared" si="21"/>
        <v>5715</v>
      </c>
      <c r="H679" s="14">
        <f t="shared" si="22"/>
        <v>86.87</v>
      </c>
    </row>
    <row r="680" spans="1:8" ht="40.5">
      <c r="A680" s="532" t="s">
        <v>4663</v>
      </c>
      <c r="B680" s="534" t="s">
        <v>2301</v>
      </c>
      <c r="C680" s="532" t="s">
        <v>109</v>
      </c>
      <c r="D680" s="533" t="s">
        <v>27265</v>
      </c>
      <c r="F680" t="str">
        <f t="shared" si="21"/>
        <v>5718</v>
      </c>
      <c r="H680" s="14">
        <f t="shared" si="22"/>
        <v>137.02000000000001</v>
      </c>
    </row>
    <row r="681" spans="1:8" ht="54">
      <c r="A681" s="532" t="s">
        <v>4664</v>
      </c>
      <c r="B681" s="534" t="s">
        <v>2989</v>
      </c>
      <c r="C681" s="532" t="s">
        <v>109</v>
      </c>
      <c r="D681" s="533" t="s">
        <v>27266</v>
      </c>
      <c r="F681" t="str">
        <f t="shared" si="21"/>
        <v>5721</v>
      </c>
      <c r="H681" s="14">
        <f t="shared" si="22"/>
        <v>120.88</v>
      </c>
    </row>
    <row r="682" spans="1:8" ht="40.5">
      <c r="A682" s="532" t="s">
        <v>4665</v>
      </c>
      <c r="B682" s="534" t="s">
        <v>2302</v>
      </c>
      <c r="C682" s="532" t="s">
        <v>109</v>
      </c>
      <c r="D682" s="533" t="s">
        <v>27267</v>
      </c>
      <c r="F682" t="str">
        <f t="shared" si="21"/>
        <v>5722</v>
      </c>
      <c r="H682" s="14">
        <f t="shared" si="22"/>
        <v>279.58999999999997</v>
      </c>
    </row>
    <row r="683" spans="1:8" ht="40.5">
      <c r="A683" s="532" t="s">
        <v>4666</v>
      </c>
      <c r="B683" s="534" t="s">
        <v>2303</v>
      </c>
      <c r="C683" s="532" t="s">
        <v>109</v>
      </c>
      <c r="D683" s="533" t="s">
        <v>27268</v>
      </c>
      <c r="F683" t="str">
        <f t="shared" si="21"/>
        <v>5724</v>
      </c>
      <c r="H683" s="14">
        <f t="shared" si="22"/>
        <v>71.44</v>
      </c>
    </row>
    <row r="684" spans="1:8" ht="54">
      <c r="A684" s="532" t="s">
        <v>4667</v>
      </c>
      <c r="B684" s="534" t="s">
        <v>2304</v>
      </c>
      <c r="C684" s="532" t="s">
        <v>109</v>
      </c>
      <c r="D684" s="533" t="s">
        <v>9168</v>
      </c>
      <c r="F684" t="str">
        <f t="shared" si="21"/>
        <v>5727</v>
      </c>
      <c r="H684" s="14">
        <f t="shared" si="22"/>
        <v>17.12</v>
      </c>
    </row>
    <row r="685" spans="1:8" ht="54">
      <c r="A685" s="532" t="s">
        <v>4669</v>
      </c>
      <c r="B685" s="534" t="s">
        <v>2305</v>
      </c>
      <c r="C685" s="532" t="s">
        <v>109</v>
      </c>
      <c r="D685" s="533" t="s">
        <v>27269</v>
      </c>
      <c r="F685" t="str">
        <f t="shared" si="21"/>
        <v>5729</v>
      </c>
      <c r="H685" s="14">
        <f t="shared" si="22"/>
        <v>69.650000000000006</v>
      </c>
    </row>
    <row r="686" spans="1:8" ht="54">
      <c r="A686" s="532" t="s">
        <v>4670</v>
      </c>
      <c r="B686" s="534" t="s">
        <v>2306</v>
      </c>
      <c r="C686" s="532" t="s">
        <v>109</v>
      </c>
      <c r="D686" s="533" t="s">
        <v>27270</v>
      </c>
      <c r="F686" t="str">
        <f t="shared" si="21"/>
        <v>5730</v>
      </c>
      <c r="H686" s="14">
        <f t="shared" si="22"/>
        <v>52.69</v>
      </c>
    </row>
    <row r="687" spans="1:8" ht="67.5">
      <c r="A687" s="532" t="s">
        <v>4671</v>
      </c>
      <c r="B687" s="534" t="s">
        <v>2990</v>
      </c>
      <c r="C687" s="532" t="s">
        <v>109</v>
      </c>
      <c r="D687" s="533" t="s">
        <v>11763</v>
      </c>
      <c r="F687" t="str">
        <f t="shared" si="21"/>
        <v>5735</v>
      </c>
      <c r="H687" s="14">
        <f t="shared" si="22"/>
        <v>45.7</v>
      </c>
    </row>
    <row r="688" spans="1:8" ht="81">
      <c r="A688" s="532" t="s">
        <v>4672</v>
      </c>
      <c r="B688" s="534" t="s">
        <v>2991</v>
      </c>
      <c r="C688" s="532" t="s">
        <v>109</v>
      </c>
      <c r="D688" s="533" t="s">
        <v>27271</v>
      </c>
      <c r="F688" t="str">
        <f t="shared" si="21"/>
        <v>5736</v>
      </c>
      <c r="H688" s="14">
        <f t="shared" si="22"/>
        <v>53.85</v>
      </c>
    </row>
    <row r="689" spans="1:8" ht="54">
      <c r="A689" s="532" t="s">
        <v>4673</v>
      </c>
      <c r="B689" s="534" t="s">
        <v>2307</v>
      </c>
      <c r="C689" s="532" t="s">
        <v>109</v>
      </c>
      <c r="D689" s="533" t="s">
        <v>16971</v>
      </c>
      <c r="F689" t="str">
        <f t="shared" si="21"/>
        <v>5738</v>
      </c>
      <c r="H689" s="14">
        <f t="shared" si="22"/>
        <v>61.93</v>
      </c>
    </row>
    <row r="690" spans="1:8" ht="54">
      <c r="A690" s="532" t="s">
        <v>4674</v>
      </c>
      <c r="B690" s="534" t="s">
        <v>2308</v>
      </c>
      <c r="C690" s="532" t="s">
        <v>109</v>
      </c>
      <c r="D690" s="533" t="s">
        <v>18844</v>
      </c>
      <c r="F690" t="str">
        <f t="shared" si="21"/>
        <v>5739</v>
      </c>
      <c r="H690" s="14">
        <f t="shared" si="22"/>
        <v>77.5</v>
      </c>
    </row>
    <row r="691" spans="1:8" ht="67.5">
      <c r="A691" s="532" t="s">
        <v>4675</v>
      </c>
      <c r="B691" s="534" t="s">
        <v>2992</v>
      </c>
      <c r="C691" s="532" t="s">
        <v>109</v>
      </c>
      <c r="D691" s="533" t="s">
        <v>11216</v>
      </c>
      <c r="F691" t="str">
        <f t="shared" si="21"/>
        <v>5741</v>
      </c>
      <c r="H691" s="14">
        <f t="shared" si="22"/>
        <v>52.15</v>
      </c>
    </row>
    <row r="692" spans="1:8" ht="67.5">
      <c r="A692" s="532" t="s">
        <v>4676</v>
      </c>
      <c r="B692" s="534" t="s">
        <v>2993</v>
      </c>
      <c r="C692" s="532" t="s">
        <v>109</v>
      </c>
      <c r="D692" s="533" t="s">
        <v>27272</v>
      </c>
      <c r="F692" t="str">
        <f t="shared" si="21"/>
        <v>5742</v>
      </c>
      <c r="H692" s="14">
        <f t="shared" si="22"/>
        <v>35.56</v>
      </c>
    </row>
    <row r="693" spans="1:8" ht="67.5">
      <c r="A693" s="532" t="s">
        <v>4677</v>
      </c>
      <c r="B693" s="534" t="s">
        <v>2994</v>
      </c>
      <c r="C693" s="532" t="s">
        <v>109</v>
      </c>
      <c r="D693" s="533" t="s">
        <v>27273</v>
      </c>
      <c r="F693" t="str">
        <f t="shared" si="21"/>
        <v>5747</v>
      </c>
      <c r="H693" s="14">
        <f t="shared" si="22"/>
        <v>203.9</v>
      </c>
    </row>
    <row r="694" spans="1:8" ht="54">
      <c r="A694" s="532" t="s">
        <v>4678</v>
      </c>
      <c r="B694" s="534" t="s">
        <v>2995</v>
      </c>
      <c r="C694" s="532" t="s">
        <v>109</v>
      </c>
      <c r="D694" s="533" t="s">
        <v>11946</v>
      </c>
      <c r="F694" t="str">
        <f t="shared" si="21"/>
        <v>5751</v>
      </c>
      <c r="H694" s="14">
        <f t="shared" si="22"/>
        <v>41.19</v>
      </c>
    </row>
    <row r="695" spans="1:8" ht="54">
      <c r="A695" s="532" t="s">
        <v>4679</v>
      </c>
      <c r="B695" s="534" t="s">
        <v>2996</v>
      </c>
      <c r="C695" s="532" t="s">
        <v>109</v>
      </c>
      <c r="D695" s="533" t="s">
        <v>18783</v>
      </c>
      <c r="F695" t="str">
        <f t="shared" si="21"/>
        <v>5754</v>
      </c>
      <c r="H695" s="14">
        <f t="shared" si="22"/>
        <v>45.21</v>
      </c>
    </row>
    <row r="696" spans="1:8" ht="67.5">
      <c r="A696" s="532" t="s">
        <v>4681</v>
      </c>
      <c r="B696" s="534" t="s">
        <v>2997</v>
      </c>
      <c r="C696" s="532" t="s">
        <v>109</v>
      </c>
      <c r="D696" s="533" t="s">
        <v>27274</v>
      </c>
      <c r="F696" t="str">
        <f t="shared" si="21"/>
        <v>5763</v>
      </c>
      <c r="H696" s="14">
        <f t="shared" si="22"/>
        <v>65.47</v>
      </c>
    </row>
    <row r="697" spans="1:8" ht="40.5">
      <c r="A697" s="532" t="s">
        <v>4682</v>
      </c>
      <c r="B697" s="534" t="s">
        <v>2998</v>
      </c>
      <c r="C697" s="532" t="s">
        <v>109</v>
      </c>
      <c r="D697" s="533" t="s">
        <v>8976</v>
      </c>
      <c r="F697" t="str">
        <f t="shared" si="21"/>
        <v>5765</v>
      </c>
      <c r="H697" s="14">
        <f t="shared" si="22"/>
        <v>5.65</v>
      </c>
    </row>
    <row r="698" spans="1:8" ht="40.5">
      <c r="A698" s="532" t="s">
        <v>4684</v>
      </c>
      <c r="B698" s="534" t="s">
        <v>2999</v>
      </c>
      <c r="C698" s="532" t="s">
        <v>109</v>
      </c>
      <c r="D698" s="533" t="s">
        <v>12725</v>
      </c>
      <c r="F698" t="str">
        <f t="shared" si="21"/>
        <v>5766</v>
      </c>
      <c r="H698" s="14">
        <f t="shared" si="22"/>
        <v>3.42</v>
      </c>
    </row>
    <row r="699" spans="1:8" ht="40.5">
      <c r="A699" s="532" t="s">
        <v>4686</v>
      </c>
      <c r="B699" s="534" t="s">
        <v>1963</v>
      </c>
      <c r="C699" s="532" t="s">
        <v>109</v>
      </c>
      <c r="D699" s="533" t="s">
        <v>21518</v>
      </c>
      <c r="F699" t="str">
        <f t="shared" si="21"/>
        <v>5779</v>
      </c>
      <c r="H699" s="14">
        <f t="shared" si="22"/>
        <v>101.95</v>
      </c>
    </row>
    <row r="700" spans="1:8" ht="54">
      <c r="A700" s="532" t="s">
        <v>4687</v>
      </c>
      <c r="B700" s="534" t="s">
        <v>2309</v>
      </c>
      <c r="C700" s="532" t="s">
        <v>109</v>
      </c>
      <c r="D700" s="533" t="s">
        <v>12225</v>
      </c>
      <c r="F700" t="str">
        <f t="shared" si="21"/>
        <v>5787</v>
      </c>
      <c r="H700" s="14">
        <f t="shared" si="22"/>
        <v>90.73</v>
      </c>
    </row>
    <row r="701" spans="1:8" ht="40.5">
      <c r="A701" s="532" t="s">
        <v>4688</v>
      </c>
      <c r="B701" s="534" t="s">
        <v>3000</v>
      </c>
      <c r="C701" s="532" t="s">
        <v>109</v>
      </c>
      <c r="D701" s="533" t="s">
        <v>11202</v>
      </c>
      <c r="F701" t="str">
        <f t="shared" si="21"/>
        <v>5797</v>
      </c>
      <c r="H701" s="14">
        <f t="shared" si="22"/>
        <v>8.91</v>
      </c>
    </row>
    <row r="702" spans="1:8" ht="54">
      <c r="A702" s="532" t="s">
        <v>4690</v>
      </c>
      <c r="B702" s="534" t="s">
        <v>3001</v>
      </c>
      <c r="C702" s="532" t="s">
        <v>109</v>
      </c>
      <c r="D702" s="533" t="s">
        <v>8385</v>
      </c>
      <c r="F702" t="str">
        <f t="shared" si="21"/>
        <v>5800</v>
      </c>
      <c r="H702" s="14">
        <f t="shared" si="22"/>
        <v>0.44</v>
      </c>
    </row>
    <row r="703" spans="1:8" ht="27">
      <c r="A703" s="532" t="s">
        <v>4692</v>
      </c>
      <c r="B703" s="534" t="s">
        <v>2310</v>
      </c>
      <c r="C703" s="532" t="s">
        <v>109</v>
      </c>
      <c r="D703" s="533" t="s">
        <v>11690</v>
      </c>
      <c r="F703" t="str">
        <f t="shared" si="21"/>
        <v>7032</v>
      </c>
      <c r="H703" s="14">
        <f t="shared" si="22"/>
        <v>6.74</v>
      </c>
    </row>
    <row r="704" spans="1:8" ht="27">
      <c r="A704" s="532" t="s">
        <v>4694</v>
      </c>
      <c r="B704" s="534" t="s">
        <v>2311</v>
      </c>
      <c r="C704" s="532" t="s">
        <v>109</v>
      </c>
      <c r="D704" s="533" t="s">
        <v>8844</v>
      </c>
      <c r="F704" t="str">
        <f t="shared" si="21"/>
        <v>7033</v>
      </c>
      <c r="H704" s="14">
        <f t="shared" si="22"/>
        <v>1.2</v>
      </c>
    </row>
    <row r="705" spans="1:8" ht="27">
      <c r="A705" s="532" t="s">
        <v>4695</v>
      </c>
      <c r="B705" s="534" t="s">
        <v>2312</v>
      </c>
      <c r="C705" s="532" t="s">
        <v>109</v>
      </c>
      <c r="D705" s="533" t="s">
        <v>9363</v>
      </c>
      <c r="F705" t="str">
        <f t="shared" si="21"/>
        <v>7034</v>
      </c>
      <c r="H705" s="14">
        <f t="shared" si="22"/>
        <v>8.42</v>
      </c>
    </row>
    <row r="706" spans="1:8" ht="40.5">
      <c r="A706" s="532" t="s">
        <v>4696</v>
      </c>
      <c r="B706" s="534" t="s">
        <v>2313</v>
      </c>
      <c r="C706" s="532" t="s">
        <v>109</v>
      </c>
      <c r="D706" s="533" t="s">
        <v>27275</v>
      </c>
      <c r="F706" t="str">
        <f t="shared" si="21"/>
        <v>7035</v>
      </c>
      <c r="H706" s="14">
        <f t="shared" si="22"/>
        <v>330.66</v>
      </c>
    </row>
    <row r="707" spans="1:8" ht="54">
      <c r="A707" s="532" t="s">
        <v>4697</v>
      </c>
      <c r="B707" s="534" t="s">
        <v>3002</v>
      </c>
      <c r="C707" s="532" t="s">
        <v>109</v>
      </c>
      <c r="D707" s="533" t="s">
        <v>13471</v>
      </c>
      <c r="F707" t="str">
        <f t="shared" si="21"/>
        <v>7038</v>
      </c>
      <c r="H707" s="14">
        <f t="shared" si="22"/>
        <v>70.84</v>
      </c>
    </row>
    <row r="708" spans="1:8" ht="54">
      <c r="A708" s="532" t="s">
        <v>4699</v>
      </c>
      <c r="B708" s="534" t="s">
        <v>3003</v>
      </c>
      <c r="C708" s="532" t="s">
        <v>109</v>
      </c>
      <c r="D708" s="533" t="s">
        <v>6524</v>
      </c>
      <c r="F708" t="str">
        <f t="shared" si="21"/>
        <v>7039</v>
      </c>
      <c r="H708" s="14">
        <f t="shared" si="22"/>
        <v>9.83</v>
      </c>
    </row>
    <row r="709" spans="1:8" ht="54">
      <c r="A709" s="532" t="s">
        <v>4701</v>
      </c>
      <c r="B709" s="534" t="s">
        <v>3004</v>
      </c>
      <c r="C709" s="532" t="s">
        <v>109</v>
      </c>
      <c r="D709" s="533" t="s">
        <v>27276</v>
      </c>
      <c r="F709" t="str">
        <f t="shared" ref="F709:F772" si="23">TRIM(A709)</f>
        <v>7040</v>
      </c>
      <c r="H709" s="14">
        <f t="shared" ref="H709:H772" si="24">ROUND(D709*(1+$H$1),2)</f>
        <v>88.65</v>
      </c>
    </row>
    <row r="710" spans="1:8" ht="54">
      <c r="A710" s="532" t="s">
        <v>4702</v>
      </c>
      <c r="B710" s="534" t="s">
        <v>2314</v>
      </c>
      <c r="C710" s="532" t="s">
        <v>109</v>
      </c>
      <c r="D710" s="533" t="s">
        <v>4596</v>
      </c>
      <c r="F710" t="str">
        <f t="shared" si="23"/>
        <v>7044</v>
      </c>
      <c r="H710" s="14">
        <f t="shared" si="24"/>
        <v>0.36</v>
      </c>
    </row>
    <row r="711" spans="1:8" ht="54">
      <c r="A711" s="532" t="s">
        <v>4704</v>
      </c>
      <c r="B711" s="534" t="s">
        <v>2315</v>
      </c>
      <c r="C711" s="532" t="s">
        <v>109</v>
      </c>
      <c r="D711" s="533" t="s">
        <v>4450</v>
      </c>
      <c r="F711" t="str">
        <f t="shared" si="23"/>
        <v>7045</v>
      </c>
      <c r="H711" s="14">
        <f t="shared" si="24"/>
        <v>0.04</v>
      </c>
    </row>
    <row r="712" spans="1:8" ht="54">
      <c r="A712" s="532" t="s">
        <v>4706</v>
      </c>
      <c r="B712" s="534" t="s">
        <v>2316</v>
      </c>
      <c r="C712" s="532" t="s">
        <v>109</v>
      </c>
      <c r="D712" s="533" t="s">
        <v>8378</v>
      </c>
      <c r="F712" t="str">
        <f t="shared" si="23"/>
        <v>7046</v>
      </c>
      <c r="H712" s="14">
        <f t="shared" si="24"/>
        <v>0.4</v>
      </c>
    </row>
    <row r="713" spans="1:8" ht="54">
      <c r="A713" s="532" t="s">
        <v>4707</v>
      </c>
      <c r="B713" s="534" t="s">
        <v>2317</v>
      </c>
      <c r="C713" s="532" t="s">
        <v>109</v>
      </c>
      <c r="D713" s="533" t="s">
        <v>27277</v>
      </c>
      <c r="F713" t="str">
        <f t="shared" si="23"/>
        <v>7047</v>
      </c>
      <c r="H713" s="14">
        <f t="shared" si="24"/>
        <v>29</v>
      </c>
    </row>
    <row r="714" spans="1:8" ht="67.5">
      <c r="A714" s="532" t="s">
        <v>4708</v>
      </c>
      <c r="B714" s="534" t="s">
        <v>2318</v>
      </c>
      <c r="C714" s="532" t="s">
        <v>109</v>
      </c>
      <c r="D714" s="533" t="s">
        <v>27278</v>
      </c>
      <c r="F714" t="str">
        <f t="shared" si="23"/>
        <v>7051</v>
      </c>
      <c r="H714" s="14">
        <f t="shared" si="24"/>
        <v>62.83</v>
      </c>
    </row>
    <row r="715" spans="1:8" ht="54">
      <c r="A715" s="532" t="s">
        <v>4710</v>
      </c>
      <c r="B715" s="534" t="s">
        <v>2319</v>
      </c>
      <c r="C715" s="532" t="s">
        <v>109</v>
      </c>
      <c r="D715" s="533" t="s">
        <v>5021</v>
      </c>
      <c r="F715" t="str">
        <f t="shared" si="23"/>
        <v>7052</v>
      </c>
      <c r="H715" s="14">
        <f t="shared" si="24"/>
        <v>8.7100000000000009</v>
      </c>
    </row>
    <row r="716" spans="1:8" ht="67.5">
      <c r="A716" s="532" t="s">
        <v>4711</v>
      </c>
      <c r="B716" s="534" t="s">
        <v>2320</v>
      </c>
      <c r="C716" s="532" t="s">
        <v>109</v>
      </c>
      <c r="D716" s="533" t="s">
        <v>27279</v>
      </c>
      <c r="F716" t="str">
        <f t="shared" si="23"/>
        <v>7053</v>
      </c>
      <c r="H716" s="14">
        <f t="shared" si="24"/>
        <v>78.63</v>
      </c>
    </row>
    <row r="717" spans="1:8" ht="67.5">
      <c r="A717" s="532" t="s">
        <v>4712</v>
      </c>
      <c r="B717" s="534" t="s">
        <v>2321</v>
      </c>
      <c r="C717" s="532" t="s">
        <v>109</v>
      </c>
      <c r="D717" s="533" t="s">
        <v>27280</v>
      </c>
      <c r="F717" t="str">
        <f t="shared" si="23"/>
        <v>7054</v>
      </c>
      <c r="H717" s="14">
        <f t="shared" si="24"/>
        <v>115.1</v>
      </c>
    </row>
    <row r="718" spans="1:8" ht="54">
      <c r="A718" s="532" t="s">
        <v>4713</v>
      </c>
      <c r="B718" s="534" t="s">
        <v>2322</v>
      </c>
      <c r="C718" s="532" t="s">
        <v>109</v>
      </c>
      <c r="D718" s="533" t="s">
        <v>12559</v>
      </c>
      <c r="F718" t="str">
        <f t="shared" si="23"/>
        <v>7058</v>
      </c>
      <c r="H718" s="14">
        <f t="shared" si="24"/>
        <v>27.98</v>
      </c>
    </row>
    <row r="719" spans="1:8" ht="54">
      <c r="A719" s="532" t="s">
        <v>4715</v>
      </c>
      <c r="B719" s="534" t="s">
        <v>2323</v>
      </c>
      <c r="C719" s="532" t="s">
        <v>109</v>
      </c>
      <c r="D719" s="533" t="s">
        <v>7761</v>
      </c>
      <c r="F719" t="str">
        <f t="shared" si="23"/>
        <v>7059</v>
      </c>
      <c r="H719" s="14">
        <f t="shared" si="24"/>
        <v>5.54</v>
      </c>
    </row>
    <row r="720" spans="1:8" ht="54">
      <c r="A720" s="532" t="s">
        <v>4717</v>
      </c>
      <c r="B720" s="534" t="s">
        <v>2324</v>
      </c>
      <c r="C720" s="532" t="s">
        <v>109</v>
      </c>
      <c r="D720" s="533" t="s">
        <v>22671</v>
      </c>
      <c r="F720" t="str">
        <f t="shared" si="23"/>
        <v>7060</v>
      </c>
      <c r="H720" s="14">
        <f t="shared" si="24"/>
        <v>50.69</v>
      </c>
    </row>
    <row r="721" spans="1:8" ht="67.5">
      <c r="A721" s="532" t="s">
        <v>4718</v>
      </c>
      <c r="B721" s="534" t="s">
        <v>2325</v>
      </c>
      <c r="C721" s="532" t="s">
        <v>109</v>
      </c>
      <c r="D721" s="533" t="s">
        <v>22764</v>
      </c>
      <c r="F721" t="str">
        <f t="shared" si="23"/>
        <v>7061</v>
      </c>
      <c r="H721" s="14">
        <f t="shared" si="24"/>
        <v>105.07</v>
      </c>
    </row>
    <row r="722" spans="1:8" ht="40.5">
      <c r="A722" s="532" t="s">
        <v>4719</v>
      </c>
      <c r="B722" s="534" t="s">
        <v>3005</v>
      </c>
      <c r="C722" s="532" t="s">
        <v>109</v>
      </c>
      <c r="D722" s="533" t="s">
        <v>18887</v>
      </c>
      <c r="F722" t="str">
        <f t="shared" si="23"/>
        <v>7063</v>
      </c>
      <c r="H722" s="14">
        <f t="shared" si="24"/>
        <v>26.64</v>
      </c>
    </row>
    <row r="723" spans="1:8" ht="27">
      <c r="A723" s="532" t="s">
        <v>4721</v>
      </c>
      <c r="B723" s="534" t="s">
        <v>3006</v>
      </c>
      <c r="C723" s="532" t="s">
        <v>109</v>
      </c>
      <c r="D723" s="533" t="s">
        <v>12325</v>
      </c>
      <c r="F723" t="str">
        <f t="shared" si="23"/>
        <v>7064</v>
      </c>
      <c r="H723" s="14">
        <f t="shared" si="24"/>
        <v>3.69</v>
      </c>
    </row>
    <row r="724" spans="1:8" ht="40.5">
      <c r="A724" s="532" t="s">
        <v>4723</v>
      </c>
      <c r="B724" s="534" t="s">
        <v>3007</v>
      </c>
      <c r="C724" s="532" t="s">
        <v>109</v>
      </c>
      <c r="D724" s="533" t="s">
        <v>19287</v>
      </c>
      <c r="F724" t="str">
        <f t="shared" si="23"/>
        <v>7065</v>
      </c>
      <c r="H724" s="14">
        <f t="shared" si="24"/>
        <v>29.14</v>
      </c>
    </row>
    <row r="725" spans="1:8" ht="40.5">
      <c r="A725" s="532" t="s">
        <v>4724</v>
      </c>
      <c r="B725" s="534" t="s">
        <v>3008</v>
      </c>
      <c r="C725" s="532" t="s">
        <v>109</v>
      </c>
      <c r="D725" s="533" t="s">
        <v>27159</v>
      </c>
      <c r="F725" t="str">
        <f t="shared" si="23"/>
        <v>7066</v>
      </c>
      <c r="H725" s="14">
        <f t="shared" si="24"/>
        <v>124.67</v>
      </c>
    </row>
    <row r="726" spans="1:8" ht="67.5">
      <c r="A726" s="532" t="s">
        <v>4725</v>
      </c>
      <c r="B726" s="534" t="s">
        <v>3009</v>
      </c>
      <c r="C726" s="532" t="s">
        <v>109</v>
      </c>
      <c r="D726" s="533" t="s">
        <v>11405</v>
      </c>
      <c r="F726" t="str">
        <f t="shared" si="23"/>
        <v>53786</v>
      </c>
      <c r="H726" s="14">
        <f t="shared" si="24"/>
        <v>65.8</v>
      </c>
    </row>
    <row r="727" spans="1:8" ht="67.5">
      <c r="A727" s="532" t="s">
        <v>4726</v>
      </c>
      <c r="B727" s="534" t="s">
        <v>3010</v>
      </c>
      <c r="C727" s="532" t="s">
        <v>109</v>
      </c>
      <c r="D727" s="533" t="s">
        <v>27281</v>
      </c>
      <c r="F727" t="str">
        <f t="shared" si="23"/>
        <v>53788</v>
      </c>
      <c r="H727" s="14">
        <f t="shared" si="24"/>
        <v>73.67</v>
      </c>
    </row>
    <row r="728" spans="1:8" ht="54">
      <c r="A728" s="532" t="s">
        <v>4727</v>
      </c>
      <c r="B728" s="534" t="s">
        <v>2326</v>
      </c>
      <c r="C728" s="532" t="s">
        <v>109</v>
      </c>
      <c r="D728" s="533" t="s">
        <v>27282</v>
      </c>
      <c r="F728" t="str">
        <f t="shared" si="23"/>
        <v>53792</v>
      </c>
      <c r="H728" s="14">
        <f t="shared" si="24"/>
        <v>130.61000000000001</v>
      </c>
    </row>
    <row r="729" spans="1:8" ht="27">
      <c r="A729" s="532" t="s">
        <v>4728</v>
      </c>
      <c r="B729" s="534" t="s">
        <v>3011</v>
      </c>
      <c r="C729" s="532" t="s">
        <v>109</v>
      </c>
      <c r="D729" s="533" t="s">
        <v>4729</v>
      </c>
      <c r="F729" t="str">
        <f t="shared" si="23"/>
        <v>53794</v>
      </c>
      <c r="H729" s="14">
        <f t="shared" si="24"/>
        <v>46.64</v>
      </c>
    </row>
    <row r="730" spans="1:8" ht="81">
      <c r="A730" s="532" t="s">
        <v>4730</v>
      </c>
      <c r="B730" s="534" t="s">
        <v>3012</v>
      </c>
      <c r="C730" s="532" t="s">
        <v>109</v>
      </c>
      <c r="D730" s="533" t="s">
        <v>27283</v>
      </c>
      <c r="F730" t="str">
        <f t="shared" si="23"/>
        <v>53797</v>
      </c>
      <c r="H730" s="14">
        <f t="shared" si="24"/>
        <v>150.21</v>
      </c>
    </row>
    <row r="731" spans="1:8" ht="40.5">
      <c r="A731" s="532" t="s">
        <v>4731</v>
      </c>
      <c r="B731" s="534" t="s">
        <v>2327</v>
      </c>
      <c r="C731" s="532" t="s">
        <v>109</v>
      </c>
      <c r="D731" s="533" t="s">
        <v>11728</v>
      </c>
      <c r="F731" t="str">
        <f t="shared" si="23"/>
        <v>53804</v>
      </c>
      <c r="H731" s="14">
        <f t="shared" si="24"/>
        <v>7.18</v>
      </c>
    </row>
    <row r="732" spans="1:8" ht="40.5">
      <c r="A732" s="532" t="s">
        <v>4733</v>
      </c>
      <c r="B732" s="534" t="s">
        <v>2328</v>
      </c>
      <c r="C732" s="532" t="s">
        <v>109</v>
      </c>
      <c r="D732" s="533" t="s">
        <v>27284</v>
      </c>
      <c r="F732" t="str">
        <f t="shared" si="23"/>
        <v>53806</v>
      </c>
      <c r="H732" s="14">
        <f t="shared" si="24"/>
        <v>92.04</v>
      </c>
    </row>
    <row r="733" spans="1:8" ht="40.5">
      <c r="A733" s="532" t="s">
        <v>4734</v>
      </c>
      <c r="B733" s="534" t="s">
        <v>3013</v>
      </c>
      <c r="C733" s="532" t="s">
        <v>109</v>
      </c>
      <c r="D733" s="533" t="s">
        <v>27285</v>
      </c>
      <c r="F733" t="str">
        <f t="shared" si="23"/>
        <v>53810</v>
      </c>
      <c r="H733" s="14">
        <f t="shared" si="24"/>
        <v>92.61</v>
      </c>
    </row>
    <row r="734" spans="1:8" ht="40.5">
      <c r="A734" s="532" t="s">
        <v>4735</v>
      </c>
      <c r="B734" s="534" t="s">
        <v>2329</v>
      </c>
      <c r="C734" s="532" t="s">
        <v>109</v>
      </c>
      <c r="D734" s="533" t="s">
        <v>27286</v>
      </c>
      <c r="F734" t="str">
        <f t="shared" si="23"/>
        <v>53814</v>
      </c>
      <c r="H734" s="14">
        <f t="shared" si="24"/>
        <v>303.33999999999997</v>
      </c>
    </row>
    <row r="735" spans="1:8" ht="40.5">
      <c r="A735" s="532" t="s">
        <v>4736</v>
      </c>
      <c r="B735" s="534" t="s">
        <v>2330</v>
      </c>
      <c r="C735" s="532" t="s">
        <v>109</v>
      </c>
      <c r="D735" s="533" t="s">
        <v>19254</v>
      </c>
      <c r="F735" t="str">
        <f t="shared" si="23"/>
        <v>53817</v>
      </c>
      <c r="H735" s="14">
        <f t="shared" si="24"/>
        <v>80.540000000000006</v>
      </c>
    </row>
    <row r="736" spans="1:8" ht="54">
      <c r="A736" s="532" t="s">
        <v>4737</v>
      </c>
      <c r="B736" s="534" t="s">
        <v>2331</v>
      </c>
      <c r="C736" s="532" t="s">
        <v>109</v>
      </c>
      <c r="D736" s="533" t="s">
        <v>27287</v>
      </c>
      <c r="F736" t="str">
        <f t="shared" si="23"/>
        <v>53818</v>
      </c>
      <c r="H736" s="14">
        <f t="shared" si="24"/>
        <v>13.67</v>
      </c>
    </row>
    <row r="737" spans="1:8" ht="54">
      <c r="A737" s="532" t="s">
        <v>4739</v>
      </c>
      <c r="B737" s="534" t="s">
        <v>3014</v>
      </c>
      <c r="C737" s="532" t="s">
        <v>109</v>
      </c>
      <c r="D737" s="533" t="s">
        <v>27288</v>
      </c>
      <c r="F737" t="str">
        <f t="shared" si="23"/>
        <v>53827</v>
      </c>
      <c r="H737" s="14">
        <f t="shared" si="24"/>
        <v>147.04</v>
      </c>
    </row>
    <row r="738" spans="1:8" ht="54">
      <c r="A738" s="532" t="s">
        <v>4740</v>
      </c>
      <c r="B738" s="534" t="s">
        <v>3015</v>
      </c>
      <c r="C738" s="532" t="s">
        <v>109</v>
      </c>
      <c r="D738" s="533" t="s">
        <v>27283</v>
      </c>
      <c r="F738" t="str">
        <f t="shared" si="23"/>
        <v>53829</v>
      </c>
      <c r="H738" s="14">
        <f t="shared" si="24"/>
        <v>150.21</v>
      </c>
    </row>
    <row r="739" spans="1:8" ht="67.5">
      <c r="A739" s="532" t="s">
        <v>4741</v>
      </c>
      <c r="B739" s="534" t="s">
        <v>3016</v>
      </c>
      <c r="C739" s="532" t="s">
        <v>109</v>
      </c>
      <c r="D739" s="533" t="s">
        <v>27289</v>
      </c>
      <c r="F739" t="str">
        <f t="shared" si="23"/>
        <v>53831</v>
      </c>
      <c r="H739" s="14">
        <f t="shared" si="24"/>
        <v>248.11</v>
      </c>
    </row>
    <row r="740" spans="1:8" ht="40.5">
      <c r="A740" s="532" t="s">
        <v>4742</v>
      </c>
      <c r="B740" s="534" t="s">
        <v>2332</v>
      </c>
      <c r="C740" s="532" t="s">
        <v>109</v>
      </c>
      <c r="D740" s="533" t="s">
        <v>8873</v>
      </c>
      <c r="F740" t="str">
        <f t="shared" si="23"/>
        <v>53840</v>
      </c>
      <c r="H740" s="14">
        <f t="shared" si="24"/>
        <v>3.89</v>
      </c>
    </row>
    <row r="741" spans="1:8" ht="40.5">
      <c r="A741" s="532" t="s">
        <v>4743</v>
      </c>
      <c r="B741" s="534" t="s">
        <v>2333</v>
      </c>
      <c r="C741" s="532" t="s">
        <v>109</v>
      </c>
      <c r="D741" s="533" t="s">
        <v>18246</v>
      </c>
      <c r="F741" t="str">
        <f t="shared" si="23"/>
        <v>53841</v>
      </c>
      <c r="H741" s="14">
        <f t="shared" si="24"/>
        <v>2.7</v>
      </c>
    </row>
    <row r="742" spans="1:8" ht="54">
      <c r="A742" s="532" t="s">
        <v>4745</v>
      </c>
      <c r="B742" s="534" t="s">
        <v>2334</v>
      </c>
      <c r="C742" s="532" t="s">
        <v>109</v>
      </c>
      <c r="D742" s="533" t="s">
        <v>27290</v>
      </c>
      <c r="F742" t="str">
        <f t="shared" si="23"/>
        <v>53849</v>
      </c>
      <c r="H742" s="14">
        <f t="shared" si="24"/>
        <v>107.93</v>
      </c>
    </row>
    <row r="743" spans="1:8" ht="40.5">
      <c r="A743" s="532" t="s">
        <v>4746</v>
      </c>
      <c r="B743" s="534" t="s">
        <v>2335</v>
      </c>
      <c r="C743" s="532" t="s">
        <v>109</v>
      </c>
      <c r="D743" s="533" t="s">
        <v>27291</v>
      </c>
      <c r="F743" t="str">
        <f t="shared" si="23"/>
        <v>53857</v>
      </c>
      <c r="H743" s="14">
        <f t="shared" si="24"/>
        <v>110.6</v>
      </c>
    </row>
    <row r="744" spans="1:8" ht="54">
      <c r="A744" s="532" t="s">
        <v>4747</v>
      </c>
      <c r="B744" s="534" t="s">
        <v>3017</v>
      </c>
      <c r="C744" s="532" t="s">
        <v>109</v>
      </c>
      <c r="D744" s="533" t="s">
        <v>27292</v>
      </c>
      <c r="F744" t="str">
        <f t="shared" si="23"/>
        <v>53858</v>
      </c>
      <c r="H744" s="14">
        <f t="shared" si="24"/>
        <v>58.94</v>
      </c>
    </row>
    <row r="745" spans="1:8" ht="40.5">
      <c r="A745" s="532" t="s">
        <v>4748</v>
      </c>
      <c r="B745" s="534" t="s">
        <v>2336</v>
      </c>
      <c r="C745" s="532" t="s">
        <v>109</v>
      </c>
      <c r="D745" s="533" t="s">
        <v>27293</v>
      </c>
      <c r="F745" t="str">
        <f t="shared" si="23"/>
        <v>53861</v>
      </c>
      <c r="H745" s="14">
        <f t="shared" si="24"/>
        <v>107.35</v>
      </c>
    </row>
    <row r="746" spans="1:8" ht="27">
      <c r="A746" s="532" t="s">
        <v>4749</v>
      </c>
      <c r="B746" s="534" t="s">
        <v>3018</v>
      </c>
      <c r="C746" s="532" t="s">
        <v>109</v>
      </c>
      <c r="D746" s="533" t="s">
        <v>4683</v>
      </c>
      <c r="F746" t="str">
        <f t="shared" si="23"/>
        <v>53863</v>
      </c>
      <c r="H746" s="14">
        <f t="shared" si="24"/>
        <v>2.25</v>
      </c>
    </row>
    <row r="747" spans="1:8" ht="54">
      <c r="A747" s="532" t="s">
        <v>4751</v>
      </c>
      <c r="B747" s="534" t="s">
        <v>3019</v>
      </c>
      <c r="C747" s="532" t="s">
        <v>109</v>
      </c>
      <c r="D747" s="533" t="s">
        <v>27294</v>
      </c>
      <c r="F747" t="str">
        <f t="shared" si="23"/>
        <v>53865</v>
      </c>
      <c r="H747" s="14">
        <f t="shared" si="24"/>
        <v>60.79</v>
      </c>
    </row>
    <row r="748" spans="1:8" ht="54">
      <c r="A748" s="532" t="s">
        <v>4752</v>
      </c>
      <c r="B748" s="534" t="s">
        <v>3020</v>
      </c>
      <c r="C748" s="532" t="s">
        <v>109</v>
      </c>
      <c r="D748" s="533" t="s">
        <v>4683</v>
      </c>
      <c r="F748" t="str">
        <f t="shared" si="23"/>
        <v>53866</v>
      </c>
      <c r="H748" s="14">
        <f t="shared" si="24"/>
        <v>2.25</v>
      </c>
    </row>
    <row r="749" spans="1:8" ht="54">
      <c r="A749" s="532" t="s">
        <v>4753</v>
      </c>
      <c r="B749" s="534" t="s">
        <v>3021</v>
      </c>
      <c r="C749" s="532" t="s">
        <v>109</v>
      </c>
      <c r="D749" s="533" t="s">
        <v>27295</v>
      </c>
      <c r="F749" t="str">
        <f t="shared" si="23"/>
        <v>53882</v>
      </c>
      <c r="H749" s="14">
        <f t="shared" si="24"/>
        <v>46.9</v>
      </c>
    </row>
    <row r="750" spans="1:8" ht="54">
      <c r="A750" s="532" t="s">
        <v>4754</v>
      </c>
      <c r="B750" s="534" t="s">
        <v>3022</v>
      </c>
      <c r="C750" s="532" t="s">
        <v>109</v>
      </c>
      <c r="D750" s="533" t="s">
        <v>27260</v>
      </c>
      <c r="F750" t="str">
        <f t="shared" si="23"/>
        <v>55263</v>
      </c>
      <c r="H750" s="14">
        <f t="shared" si="24"/>
        <v>83.08</v>
      </c>
    </row>
    <row r="751" spans="1:8" ht="27">
      <c r="A751" s="532" t="s">
        <v>4755</v>
      </c>
      <c r="B751" s="534" t="s">
        <v>2337</v>
      </c>
      <c r="C751" s="532" t="s">
        <v>109</v>
      </c>
      <c r="D751" s="533" t="s">
        <v>7526</v>
      </c>
      <c r="F751" t="str">
        <f t="shared" si="23"/>
        <v>73303</v>
      </c>
      <c r="H751" s="14">
        <f t="shared" si="24"/>
        <v>9.2100000000000009</v>
      </c>
    </row>
    <row r="752" spans="1:8" ht="27">
      <c r="A752" s="532" t="s">
        <v>4757</v>
      </c>
      <c r="B752" s="534" t="s">
        <v>2338</v>
      </c>
      <c r="C752" s="532" t="s">
        <v>109</v>
      </c>
      <c r="D752" s="533" t="s">
        <v>12208</v>
      </c>
      <c r="F752" t="str">
        <f t="shared" si="23"/>
        <v>73307</v>
      </c>
      <c r="H752" s="14">
        <f t="shared" si="24"/>
        <v>8.2200000000000006</v>
      </c>
    </row>
    <row r="753" spans="1:8" ht="54">
      <c r="A753" s="532" t="s">
        <v>4759</v>
      </c>
      <c r="B753" s="534" t="s">
        <v>3023</v>
      </c>
      <c r="C753" s="532" t="s">
        <v>109</v>
      </c>
      <c r="D753" s="533" t="s">
        <v>27296</v>
      </c>
      <c r="F753" t="str">
        <f t="shared" si="23"/>
        <v>73309</v>
      </c>
      <c r="H753" s="14">
        <f t="shared" si="24"/>
        <v>47.12</v>
      </c>
    </row>
    <row r="754" spans="1:8" ht="27">
      <c r="A754" s="532" t="s">
        <v>4760</v>
      </c>
      <c r="B754" s="534" t="s">
        <v>2339</v>
      </c>
      <c r="C754" s="532" t="s">
        <v>109</v>
      </c>
      <c r="D754" s="533" t="s">
        <v>27297</v>
      </c>
      <c r="F754" t="str">
        <f t="shared" si="23"/>
        <v>73311</v>
      </c>
      <c r="H754" s="14">
        <f t="shared" si="24"/>
        <v>229.67</v>
      </c>
    </row>
    <row r="755" spans="1:8" ht="54">
      <c r="A755" s="532" t="s">
        <v>4761</v>
      </c>
      <c r="B755" s="534" t="s">
        <v>3024</v>
      </c>
      <c r="C755" s="532" t="s">
        <v>109</v>
      </c>
      <c r="D755" s="533" t="s">
        <v>27298</v>
      </c>
      <c r="F755" t="str">
        <f t="shared" si="23"/>
        <v>73313</v>
      </c>
      <c r="H755" s="14">
        <f t="shared" si="24"/>
        <v>6.54</v>
      </c>
    </row>
    <row r="756" spans="1:8" ht="54">
      <c r="A756" s="532" t="s">
        <v>4763</v>
      </c>
      <c r="B756" s="534" t="s">
        <v>3025</v>
      </c>
      <c r="C756" s="532" t="s">
        <v>109</v>
      </c>
      <c r="D756" s="533" t="s">
        <v>27281</v>
      </c>
      <c r="F756" t="str">
        <f t="shared" si="23"/>
        <v>73315</v>
      </c>
      <c r="H756" s="14">
        <f t="shared" si="24"/>
        <v>73.67</v>
      </c>
    </row>
    <row r="757" spans="1:8" ht="67.5">
      <c r="A757" s="532" t="s">
        <v>4764</v>
      </c>
      <c r="B757" s="534" t="s">
        <v>3026</v>
      </c>
      <c r="C757" s="532" t="s">
        <v>109</v>
      </c>
      <c r="D757" s="533" t="s">
        <v>18577</v>
      </c>
      <c r="F757" t="str">
        <f t="shared" si="23"/>
        <v>73335</v>
      </c>
      <c r="H757" s="14">
        <f t="shared" si="24"/>
        <v>43.4</v>
      </c>
    </row>
    <row r="758" spans="1:8" ht="81">
      <c r="A758" s="532" t="s">
        <v>4765</v>
      </c>
      <c r="B758" s="534" t="s">
        <v>3027</v>
      </c>
      <c r="C758" s="532" t="s">
        <v>109</v>
      </c>
      <c r="D758" s="533" t="s">
        <v>27299</v>
      </c>
      <c r="F758" t="str">
        <f t="shared" si="23"/>
        <v>73340</v>
      </c>
      <c r="H758" s="14">
        <f t="shared" si="24"/>
        <v>199.58</v>
      </c>
    </row>
    <row r="759" spans="1:8" ht="67.5">
      <c r="A759" s="532" t="s">
        <v>4766</v>
      </c>
      <c r="B759" s="534" t="s">
        <v>3028</v>
      </c>
      <c r="C759" s="532" t="s">
        <v>109</v>
      </c>
      <c r="D759" s="533" t="s">
        <v>18243</v>
      </c>
      <c r="F759" t="str">
        <f t="shared" si="23"/>
        <v>83361</v>
      </c>
      <c r="H759" s="14">
        <f t="shared" si="24"/>
        <v>53.13</v>
      </c>
    </row>
    <row r="760" spans="1:8" ht="40.5">
      <c r="A760" s="532" t="s">
        <v>4767</v>
      </c>
      <c r="B760" s="534" t="s">
        <v>2340</v>
      </c>
      <c r="C760" s="532" t="s">
        <v>109</v>
      </c>
      <c r="D760" s="533" t="s">
        <v>27300</v>
      </c>
      <c r="F760" t="str">
        <f t="shared" si="23"/>
        <v>83761</v>
      </c>
      <c r="H760" s="14">
        <f t="shared" si="24"/>
        <v>12.27</v>
      </c>
    </row>
    <row r="761" spans="1:8" ht="40.5">
      <c r="A761" s="532" t="s">
        <v>4768</v>
      </c>
      <c r="B761" s="534" t="s">
        <v>2341</v>
      </c>
      <c r="C761" s="532" t="s">
        <v>109</v>
      </c>
      <c r="D761" s="533" t="s">
        <v>8776</v>
      </c>
      <c r="F761" t="str">
        <f t="shared" si="23"/>
        <v>83762</v>
      </c>
      <c r="H761" s="14">
        <f t="shared" si="24"/>
        <v>10.95</v>
      </c>
    </row>
    <row r="762" spans="1:8" ht="54">
      <c r="A762" s="532" t="s">
        <v>4769</v>
      </c>
      <c r="B762" s="534" t="s">
        <v>2342</v>
      </c>
      <c r="C762" s="532" t="s">
        <v>109</v>
      </c>
      <c r="D762" s="533" t="s">
        <v>27301</v>
      </c>
      <c r="F762" t="str">
        <f t="shared" si="23"/>
        <v>83763</v>
      </c>
      <c r="H762" s="14">
        <f t="shared" si="24"/>
        <v>64.72</v>
      </c>
    </row>
    <row r="763" spans="1:8" ht="40.5">
      <c r="A763" s="532" t="s">
        <v>4770</v>
      </c>
      <c r="B763" s="534" t="s">
        <v>2343</v>
      </c>
      <c r="C763" s="532" t="s">
        <v>109</v>
      </c>
      <c r="D763" s="533" t="s">
        <v>8806</v>
      </c>
      <c r="F763" t="str">
        <f t="shared" si="23"/>
        <v>83764</v>
      </c>
      <c r="H763" s="14">
        <f t="shared" si="24"/>
        <v>2.2000000000000002</v>
      </c>
    </row>
    <row r="764" spans="1:8" ht="27">
      <c r="A764" s="532" t="s">
        <v>4772</v>
      </c>
      <c r="B764" s="534" t="s">
        <v>2344</v>
      </c>
      <c r="C764" s="532" t="s">
        <v>109</v>
      </c>
      <c r="D764" s="533" t="s">
        <v>5264</v>
      </c>
      <c r="F764" t="str">
        <f t="shared" si="23"/>
        <v>87026</v>
      </c>
      <c r="H764" s="14">
        <f t="shared" si="24"/>
        <v>0.55000000000000004</v>
      </c>
    </row>
    <row r="765" spans="1:8" ht="40.5">
      <c r="A765" s="532" t="s">
        <v>4773</v>
      </c>
      <c r="B765" s="534" t="s">
        <v>27302</v>
      </c>
      <c r="C765" s="532" t="s">
        <v>109</v>
      </c>
      <c r="D765" s="533" t="s">
        <v>5264</v>
      </c>
      <c r="F765" t="str">
        <f t="shared" si="23"/>
        <v>87441</v>
      </c>
      <c r="H765" s="14">
        <f t="shared" si="24"/>
        <v>0.55000000000000004</v>
      </c>
    </row>
    <row r="766" spans="1:8" ht="40.5">
      <c r="A766" s="532" t="s">
        <v>4775</v>
      </c>
      <c r="B766" s="534" t="s">
        <v>27303</v>
      </c>
      <c r="C766" s="532" t="s">
        <v>109</v>
      </c>
      <c r="D766" s="533" t="s">
        <v>4705</v>
      </c>
      <c r="F766" t="str">
        <f t="shared" si="23"/>
        <v>87442</v>
      </c>
      <c r="H766" s="14">
        <f t="shared" si="24"/>
        <v>0.05</v>
      </c>
    </row>
    <row r="767" spans="1:8" ht="40.5">
      <c r="A767" s="532" t="s">
        <v>4777</v>
      </c>
      <c r="B767" s="534" t="s">
        <v>27304</v>
      </c>
      <c r="C767" s="532" t="s">
        <v>109</v>
      </c>
      <c r="D767" s="533" t="s">
        <v>4916</v>
      </c>
      <c r="F767" t="str">
        <f t="shared" si="23"/>
        <v>87443</v>
      </c>
      <c r="H767" s="14">
        <f t="shared" si="24"/>
        <v>0.69</v>
      </c>
    </row>
    <row r="768" spans="1:8" ht="54">
      <c r="A768" s="532" t="s">
        <v>4778</v>
      </c>
      <c r="B768" s="534" t="s">
        <v>27305</v>
      </c>
      <c r="C768" s="532" t="s">
        <v>109</v>
      </c>
      <c r="D768" s="533" t="s">
        <v>8801</v>
      </c>
      <c r="F768" t="str">
        <f t="shared" si="23"/>
        <v>87444</v>
      </c>
      <c r="H768" s="14">
        <f t="shared" si="24"/>
        <v>5.4</v>
      </c>
    </row>
    <row r="769" spans="1:8" ht="40.5">
      <c r="A769" s="532" t="s">
        <v>4780</v>
      </c>
      <c r="B769" s="534" t="s">
        <v>2345</v>
      </c>
      <c r="C769" s="532" t="s">
        <v>109</v>
      </c>
      <c r="D769" s="533" t="s">
        <v>4744</v>
      </c>
      <c r="F769" t="str">
        <f t="shared" si="23"/>
        <v>88387</v>
      </c>
      <c r="H769" s="14">
        <f t="shared" si="24"/>
        <v>1.08</v>
      </c>
    </row>
    <row r="770" spans="1:8" ht="40.5">
      <c r="A770" s="532" t="s">
        <v>4781</v>
      </c>
      <c r="B770" s="534" t="s">
        <v>2346</v>
      </c>
      <c r="C770" s="532" t="s">
        <v>109</v>
      </c>
      <c r="D770" s="533" t="s">
        <v>5271</v>
      </c>
      <c r="F770" t="str">
        <f t="shared" si="23"/>
        <v>88389</v>
      </c>
      <c r="H770" s="14">
        <f t="shared" si="24"/>
        <v>0.12</v>
      </c>
    </row>
    <row r="771" spans="1:8" ht="40.5">
      <c r="A771" s="532" t="s">
        <v>4783</v>
      </c>
      <c r="B771" s="534" t="s">
        <v>2347</v>
      </c>
      <c r="C771" s="532" t="s">
        <v>109</v>
      </c>
      <c r="D771" s="533" t="s">
        <v>18183</v>
      </c>
      <c r="F771" t="str">
        <f t="shared" si="23"/>
        <v>88390</v>
      </c>
      <c r="H771" s="14">
        <f t="shared" si="24"/>
        <v>1.17</v>
      </c>
    </row>
    <row r="772" spans="1:8" ht="40.5">
      <c r="A772" s="532" t="s">
        <v>4784</v>
      </c>
      <c r="B772" s="534" t="s">
        <v>2348</v>
      </c>
      <c r="C772" s="532" t="s">
        <v>109</v>
      </c>
      <c r="D772" s="533" t="s">
        <v>5136</v>
      </c>
      <c r="F772" t="str">
        <f t="shared" si="23"/>
        <v>88391</v>
      </c>
      <c r="H772" s="14">
        <f t="shared" si="24"/>
        <v>3.66</v>
      </c>
    </row>
    <row r="773" spans="1:8" ht="40.5">
      <c r="A773" s="532" t="s">
        <v>4786</v>
      </c>
      <c r="B773" s="534" t="s">
        <v>2349</v>
      </c>
      <c r="C773" s="532" t="s">
        <v>109</v>
      </c>
      <c r="D773" s="533" t="s">
        <v>8533</v>
      </c>
      <c r="F773" t="str">
        <f t="shared" ref="F773:F836" si="25">TRIM(A773)</f>
        <v>88394</v>
      </c>
      <c r="H773" s="14">
        <f t="shared" ref="H773:H836" si="26">ROUND(D773*(1+$H$1),2)</f>
        <v>1.28</v>
      </c>
    </row>
    <row r="774" spans="1:8" ht="40.5">
      <c r="A774" s="532" t="s">
        <v>4788</v>
      </c>
      <c r="B774" s="534" t="s">
        <v>2350</v>
      </c>
      <c r="C774" s="532" t="s">
        <v>109</v>
      </c>
      <c r="D774" s="533" t="s">
        <v>4638</v>
      </c>
      <c r="F774" t="str">
        <f t="shared" si="25"/>
        <v>88395</v>
      </c>
      <c r="H774" s="14">
        <f t="shared" si="26"/>
        <v>0.15</v>
      </c>
    </row>
    <row r="775" spans="1:8" ht="40.5">
      <c r="A775" s="532" t="s">
        <v>4790</v>
      </c>
      <c r="B775" s="534" t="s">
        <v>2351</v>
      </c>
      <c r="C775" s="532" t="s">
        <v>109</v>
      </c>
      <c r="D775" s="533" t="s">
        <v>8944</v>
      </c>
      <c r="F775" t="str">
        <f t="shared" si="25"/>
        <v>88396</v>
      </c>
      <c r="H775" s="14">
        <f t="shared" si="26"/>
        <v>1.4</v>
      </c>
    </row>
    <row r="776" spans="1:8" ht="54">
      <c r="A776" s="532" t="s">
        <v>4791</v>
      </c>
      <c r="B776" s="534" t="s">
        <v>2352</v>
      </c>
      <c r="C776" s="532" t="s">
        <v>109</v>
      </c>
      <c r="D776" s="533" t="s">
        <v>4145</v>
      </c>
      <c r="F776" t="str">
        <f t="shared" si="25"/>
        <v>88397</v>
      </c>
      <c r="H776" s="14">
        <f t="shared" si="26"/>
        <v>5.49</v>
      </c>
    </row>
    <row r="777" spans="1:8" ht="40.5">
      <c r="A777" s="532" t="s">
        <v>4792</v>
      </c>
      <c r="B777" s="534" t="s">
        <v>2353</v>
      </c>
      <c r="C777" s="532" t="s">
        <v>109</v>
      </c>
      <c r="D777" s="533" t="s">
        <v>8846</v>
      </c>
      <c r="F777" t="str">
        <f t="shared" si="25"/>
        <v>88400</v>
      </c>
      <c r="H777" s="14">
        <f t="shared" si="26"/>
        <v>1.01</v>
      </c>
    </row>
    <row r="778" spans="1:8" ht="40.5">
      <c r="A778" s="532" t="s">
        <v>4794</v>
      </c>
      <c r="B778" s="534" t="s">
        <v>2354</v>
      </c>
      <c r="C778" s="532" t="s">
        <v>109</v>
      </c>
      <c r="D778" s="533" t="s">
        <v>5271</v>
      </c>
      <c r="F778" t="str">
        <f t="shared" si="25"/>
        <v>88401</v>
      </c>
      <c r="H778" s="14">
        <f t="shared" si="26"/>
        <v>0.12</v>
      </c>
    </row>
    <row r="779" spans="1:8" ht="40.5">
      <c r="A779" s="532" t="s">
        <v>4795</v>
      </c>
      <c r="B779" s="534" t="s">
        <v>2355</v>
      </c>
      <c r="C779" s="532" t="s">
        <v>109</v>
      </c>
      <c r="D779" s="533" t="s">
        <v>5068</v>
      </c>
      <c r="F779" t="str">
        <f t="shared" si="25"/>
        <v>88402</v>
      </c>
      <c r="H779" s="14">
        <f t="shared" si="26"/>
        <v>1.1200000000000001</v>
      </c>
    </row>
    <row r="780" spans="1:8" ht="40.5">
      <c r="A780" s="532" t="s">
        <v>4797</v>
      </c>
      <c r="B780" s="534" t="s">
        <v>2356</v>
      </c>
      <c r="C780" s="532" t="s">
        <v>109</v>
      </c>
      <c r="D780" s="533" t="s">
        <v>8806</v>
      </c>
      <c r="F780" t="str">
        <f t="shared" si="25"/>
        <v>88403</v>
      </c>
      <c r="H780" s="14">
        <f t="shared" si="26"/>
        <v>2.2000000000000002</v>
      </c>
    </row>
    <row r="781" spans="1:8" ht="40.5">
      <c r="A781" s="532" t="s">
        <v>4799</v>
      </c>
      <c r="B781" s="534" t="s">
        <v>1964</v>
      </c>
      <c r="C781" s="532" t="s">
        <v>109</v>
      </c>
      <c r="D781" s="533" t="s">
        <v>5173</v>
      </c>
      <c r="F781" t="str">
        <f t="shared" si="25"/>
        <v>88419</v>
      </c>
      <c r="H781" s="14">
        <f t="shared" si="26"/>
        <v>6.66</v>
      </c>
    </row>
    <row r="782" spans="1:8" ht="40.5">
      <c r="A782" s="532" t="s">
        <v>4801</v>
      </c>
      <c r="B782" s="534" t="s">
        <v>1965</v>
      </c>
      <c r="C782" s="532" t="s">
        <v>109</v>
      </c>
      <c r="D782" s="533" t="s">
        <v>27306</v>
      </c>
      <c r="F782" t="str">
        <f t="shared" si="25"/>
        <v>88422</v>
      </c>
      <c r="H782" s="14">
        <f t="shared" si="26"/>
        <v>0.79</v>
      </c>
    </row>
    <row r="783" spans="1:8" ht="40.5">
      <c r="A783" s="532" t="s">
        <v>4803</v>
      </c>
      <c r="B783" s="534" t="s">
        <v>1966</v>
      </c>
      <c r="C783" s="532" t="s">
        <v>109</v>
      </c>
      <c r="D783" s="533" t="s">
        <v>4956</v>
      </c>
      <c r="F783" t="str">
        <f t="shared" si="25"/>
        <v>88425</v>
      </c>
      <c r="H783" s="14">
        <f t="shared" si="26"/>
        <v>8.33</v>
      </c>
    </row>
    <row r="784" spans="1:8" ht="54">
      <c r="A784" s="532" t="s">
        <v>4804</v>
      </c>
      <c r="B784" s="534" t="s">
        <v>2357</v>
      </c>
      <c r="C784" s="532" t="s">
        <v>109</v>
      </c>
      <c r="D784" s="533" t="s">
        <v>11564</v>
      </c>
      <c r="F784" t="str">
        <f t="shared" si="25"/>
        <v>88427</v>
      </c>
      <c r="H784" s="14">
        <f t="shared" si="26"/>
        <v>1.24</v>
      </c>
    </row>
    <row r="785" spans="1:8" ht="40.5">
      <c r="A785" s="532" t="s">
        <v>4805</v>
      </c>
      <c r="B785" s="534" t="s">
        <v>2358</v>
      </c>
      <c r="C785" s="532" t="s">
        <v>109</v>
      </c>
      <c r="D785" s="533" t="s">
        <v>11924</v>
      </c>
      <c r="F785" t="str">
        <f t="shared" si="25"/>
        <v>88434</v>
      </c>
      <c r="H785" s="14">
        <f t="shared" si="26"/>
        <v>8.83</v>
      </c>
    </row>
    <row r="786" spans="1:8" ht="40.5">
      <c r="A786" s="532" t="s">
        <v>4806</v>
      </c>
      <c r="B786" s="534" t="s">
        <v>2359</v>
      </c>
      <c r="C786" s="532" t="s">
        <v>109</v>
      </c>
      <c r="D786" s="533" t="s">
        <v>9067</v>
      </c>
      <c r="F786" t="str">
        <f t="shared" si="25"/>
        <v>88435</v>
      </c>
      <c r="H786" s="14">
        <f t="shared" si="26"/>
        <v>1.04</v>
      </c>
    </row>
    <row r="787" spans="1:8" ht="40.5">
      <c r="A787" s="532" t="s">
        <v>4807</v>
      </c>
      <c r="B787" s="534" t="s">
        <v>2360</v>
      </c>
      <c r="C787" s="532" t="s">
        <v>109</v>
      </c>
      <c r="D787" s="533" t="s">
        <v>27307</v>
      </c>
      <c r="F787" t="str">
        <f t="shared" si="25"/>
        <v>88436</v>
      </c>
      <c r="H787" s="14">
        <f t="shared" si="26"/>
        <v>11.05</v>
      </c>
    </row>
    <row r="788" spans="1:8" ht="40.5">
      <c r="A788" s="532" t="s">
        <v>4808</v>
      </c>
      <c r="B788" s="534" t="s">
        <v>2361</v>
      </c>
      <c r="C788" s="532" t="s">
        <v>109</v>
      </c>
      <c r="D788" s="533" t="s">
        <v>11564</v>
      </c>
      <c r="F788" t="str">
        <f t="shared" si="25"/>
        <v>88437</v>
      </c>
      <c r="H788" s="14">
        <f t="shared" si="26"/>
        <v>1.24</v>
      </c>
    </row>
    <row r="789" spans="1:8" ht="40.5">
      <c r="A789" s="532" t="s">
        <v>4809</v>
      </c>
      <c r="B789" s="534" t="s">
        <v>3029</v>
      </c>
      <c r="C789" s="532" t="s">
        <v>109</v>
      </c>
      <c r="D789" s="533" t="s">
        <v>27308</v>
      </c>
      <c r="F789" t="str">
        <f t="shared" si="25"/>
        <v>88569</v>
      </c>
      <c r="H789" s="14">
        <f t="shared" si="26"/>
        <v>4.84</v>
      </c>
    </row>
    <row r="790" spans="1:8" ht="40.5">
      <c r="A790" s="532" t="s">
        <v>4810</v>
      </c>
      <c r="B790" s="534" t="s">
        <v>3030</v>
      </c>
      <c r="C790" s="532" t="s">
        <v>109</v>
      </c>
      <c r="D790" s="533" t="s">
        <v>5051</v>
      </c>
      <c r="F790" t="str">
        <f t="shared" si="25"/>
        <v>88570</v>
      </c>
      <c r="H790" s="14">
        <f t="shared" si="26"/>
        <v>0.8</v>
      </c>
    </row>
    <row r="791" spans="1:8" ht="54">
      <c r="A791" s="532" t="s">
        <v>4811</v>
      </c>
      <c r="B791" s="534" t="s">
        <v>3031</v>
      </c>
      <c r="C791" s="532" t="s">
        <v>109</v>
      </c>
      <c r="D791" s="533" t="s">
        <v>8378</v>
      </c>
      <c r="F791" t="str">
        <f t="shared" si="25"/>
        <v>88826</v>
      </c>
      <c r="H791" s="14">
        <f t="shared" si="26"/>
        <v>0.4</v>
      </c>
    </row>
    <row r="792" spans="1:8" ht="54">
      <c r="A792" s="532" t="s">
        <v>4812</v>
      </c>
      <c r="B792" s="534" t="s">
        <v>3032</v>
      </c>
      <c r="C792" s="532" t="s">
        <v>109</v>
      </c>
      <c r="D792" s="533" t="s">
        <v>4450</v>
      </c>
      <c r="F792" t="str">
        <f t="shared" si="25"/>
        <v>88827</v>
      </c>
      <c r="H792" s="14">
        <f t="shared" si="26"/>
        <v>0.04</v>
      </c>
    </row>
    <row r="793" spans="1:8" ht="54">
      <c r="A793" s="532" t="s">
        <v>4813</v>
      </c>
      <c r="B793" s="534" t="s">
        <v>3033</v>
      </c>
      <c r="C793" s="532" t="s">
        <v>109</v>
      </c>
      <c r="D793" s="533" t="s">
        <v>8385</v>
      </c>
      <c r="F793" t="str">
        <f t="shared" si="25"/>
        <v>88828</v>
      </c>
      <c r="H793" s="14">
        <f t="shared" si="26"/>
        <v>0.44</v>
      </c>
    </row>
    <row r="794" spans="1:8" ht="54">
      <c r="A794" s="532" t="s">
        <v>4814</v>
      </c>
      <c r="B794" s="534" t="s">
        <v>3034</v>
      </c>
      <c r="C794" s="532" t="s">
        <v>109</v>
      </c>
      <c r="D794" s="533" t="s">
        <v>5171</v>
      </c>
      <c r="F794" t="str">
        <f t="shared" si="25"/>
        <v>88829</v>
      </c>
      <c r="H794" s="14">
        <f t="shared" si="26"/>
        <v>1.47</v>
      </c>
    </row>
    <row r="795" spans="1:8" ht="40.5">
      <c r="A795" s="532" t="s">
        <v>4815</v>
      </c>
      <c r="B795" s="534" t="s">
        <v>2362</v>
      </c>
      <c r="C795" s="532" t="s">
        <v>109</v>
      </c>
      <c r="D795" s="533" t="s">
        <v>18049</v>
      </c>
      <c r="F795" t="str">
        <f t="shared" si="25"/>
        <v>88832</v>
      </c>
      <c r="H795" s="14">
        <f t="shared" si="26"/>
        <v>58.55</v>
      </c>
    </row>
    <row r="796" spans="1:8" ht="40.5">
      <c r="A796" s="532" t="s">
        <v>4816</v>
      </c>
      <c r="B796" s="534" t="s">
        <v>2363</v>
      </c>
      <c r="C796" s="532" t="s">
        <v>109</v>
      </c>
      <c r="D796" s="533" t="s">
        <v>27204</v>
      </c>
      <c r="F796" t="str">
        <f t="shared" si="25"/>
        <v>88834</v>
      </c>
      <c r="H796" s="14">
        <f t="shared" si="26"/>
        <v>7.94</v>
      </c>
    </row>
    <row r="797" spans="1:8" ht="40.5">
      <c r="A797" s="532" t="s">
        <v>4818</v>
      </c>
      <c r="B797" s="534" t="s">
        <v>2364</v>
      </c>
      <c r="C797" s="532" t="s">
        <v>109</v>
      </c>
      <c r="D797" s="533" t="s">
        <v>27309</v>
      </c>
      <c r="F797" t="str">
        <f t="shared" si="25"/>
        <v>88835</v>
      </c>
      <c r="H797" s="14">
        <f t="shared" si="26"/>
        <v>73.19</v>
      </c>
    </row>
    <row r="798" spans="1:8" ht="54">
      <c r="A798" s="532" t="s">
        <v>4819</v>
      </c>
      <c r="B798" s="534" t="s">
        <v>2365</v>
      </c>
      <c r="C798" s="532" t="s">
        <v>109</v>
      </c>
      <c r="D798" s="533" t="s">
        <v>17480</v>
      </c>
      <c r="F798" t="str">
        <f t="shared" si="25"/>
        <v>88836</v>
      </c>
      <c r="H798" s="14">
        <f t="shared" si="26"/>
        <v>82.31</v>
      </c>
    </row>
    <row r="799" spans="1:8" ht="40.5">
      <c r="A799" s="532" t="s">
        <v>4820</v>
      </c>
      <c r="B799" s="534" t="s">
        <v>2366</v>
      </c>
      <c r="C799" s="532" t="s">
        <v>109</v>
      </c>
      <c r="D799" s="533" t="s">
        <v>14483</v>
      </c>
      <c r="F799" t="str">
        <f t="shared" si="25"/>
        <v>88839</v>
      </c>
      <c r="H799" s="14">
        <f t="shared" si="26"/>
        <v>41.81</v>
      </c>
    </row>
    <row r="800" spans="1:8" ht="40.5">
      <c r="A800" s="532" t="s">
        <v>4821</v>
      </c>
      <c r="B800" s="534" t="s">
        <v>2367</v>
      </c>
      <c r="C800" s="532" t="s">
        <v>109</v>
      </c>
      <c r="D800" s="533" t="s">
        <v>4161</v>
      </c>
      <c r="F800" t="str">
        <f t="shared" si="25"/>
        <v>88840</v>
      </c>
      <c r="H800" s="14">
        <f t="shared" si="26"/>
        <v>9.41</v>
      </c>
    </row>
    <row r="801" spans="1:8" ht="40.5">
      <c r="A801" s="532" t="s">
        <v>4823</v>
      </c>
      <c r="B801" s="534" t="s">
        <v>2368</v>
      </c>
      <c r="C801" s="532" t="s">
        <v>109</v>
      </c>
      <c r="D801" s="533" t="s">
        <v>21159</v>
      </c>
      <c r="F801" t="str">
        <f t="shared" si="25"/>
        <v>88841</v>
      </c>
      <c r="H801" s="14">
        <f t="shared" si="26"/>
        <v>74.77</v>
      </c>
    </row>
    <row r="802" spans="1:8" ht="40.5">
      <c r="A802" s="532" t="s">
        <v>4824</v>
      </c>
      <c r="B802" s="534" t="s">
        <v>2369</v>
      </c>
      <c r="C802" s="532" t="s">
        <v>109</v>
      </c>
      <c r="D802" s="533" t="s">
        <v>18591</v>
      </c>
      <c r="F802" t="str">
        <f t="shared" si="25"/>
        <v>88842</v>
      </c>
      <c r="H802" s="14">
        <f t="shared" si="26"/>
        <v>100.75</v>
      </c>
    </row>
    <row r="803" spans="1:8" ht="67.5">
      <c r="A803" s="532" t="s">
        <v>4825</v>
      </c>
      <c r="B803" s="534" t="s">
        <v>3035</v>
      </c>
      <c r="C803" s="532" t="s">
        <v>109</v>
      </c>
      <c r="D803" s="533" t="s">
        <v>27310</v>
      </c>
      <c r="F803" t="str">
        <f t="shared" si="25"/>
        <v>88847</v>
      </c>
      <c r="H803" s="14">
        <f t="shared" si="26"/>
        <v>27.82</v>
      </c>
    </row>
    <row r="804" spans="1:8" ht="54">
      <c r="A804" s="532" t="s">
        <v>4826</v>
      </c>
      <c r="B804" s="534" t="s">
        <v>3036</v>
      </c>
      <c r="C804" s="532" t="s">
        <v>109</v>
      </c>
      <c r="D804" s="533" t="s">
        <v>11191</v>
      </c>
      <c r="F804" t="str">
        <f t="shared" si="25"/>
        <v>88848</v>
      </c>
      <c r="H804" s="14">
        <f t="shared" si="26"/>
        <v>5.84</v>
      </c>
    </row>
    <row r="805" spans="1:8" ht="54">
      <c r="A805" s="532" t="s">
        <v>4828</v>
      </c>
      <c r="B805" s="534" t="s">
        <v>3037</v>
      </c>
      <c r="C805" s="532" t="s">
        <v>109</v>
      </c>
      <c r="D805" s="533" t="s">
        <v>4514</v>
      </c>
      <c r="F805" t="str">
        <f t="shared" si="25"/>
        <v>88853</v>
      </c>
      <c r="H805" s="14">
        <f t="shared" si="26"/>
        <v>0.28999999999999998</v>
      </c>
    </row>
    <row r="806" spans="1:8" ht="54">
      <c r="A806" s="532" t="s">
        <v>4830</v>
      </c>
      <c r="B806" s="534" t="s">
        <v>3038</v>
      </c>
      <c r="C806" s="532" t="s">
        <v>109</v>
      </c>
      <c r="D806" s="533" t="s">
        <v>4613</v>
      </c>
      <c r="F806" t="str">
        <f t="shared" si="25"/>
        <v>88854</v>
      </c>
      <c r="H806" s="14">
        <f t="shared" si="26"/>
        <v>0.03</v>
      </c>
    </row>
    <row r="807" spans="1:8" ht="40.5">
      <c r="A807" s="532" t="s">
        <v>4831</v>
      </c>
      <c r="B807" s="534" t="s">
        <v>3039</v>
      </c>
      <c r="C807" s="532" t="s">
        <v>109</v>
      </c>
      <c r="D807" s="533" t="s">
        <v>11723</v>
      </c>
      <c r="F807" t="str">
        <f t="shared" si="25"/>
        <v>88855</v>
      </c>
      <c r="H807" s="14">
        <f t="shared" si="26"/>
        <v>4.97</v>
      </c>
    </row>
    <row r="808" spans="1:8" ht="40.5">
      <c r="A808" s="532" t="s">
        <v>4832</v>
      </c>
      <c r="B808" s="534" t="s">
        <v>3040</v>
      </c>
      <c r="C808" s="532" t="s">
        <v>109</v>
      </c>
      <c r="D808" s="533" t="s">
        <v>4916</v>
      </c>
      <c r="F808" t="str">
        <f t="shared" si="25"/>
        <v>88856</v>
      </c>
      <c r="H808" s="14">
        <f t="shared" si="26"/>
        <v>0.69</v>
      </c>
    </row>
    <row r="809" spans="1:8" ht="67.5">
      <c r="A809" s="532" t="s">
        <v>4834</v>
      </c>
      <c r="B809" s="534" t="s">
        <v>3041</v>
      </c>
      <c r="C809" s="532" t="s">
        <v>109</v>
      </c>
      <c r="D809" s="533" t="s">
        <v>11878</v>
      </c>
      <c r="F809" t="str">
        <f t="shared" si="25"/>
        <v>88857</v>
      </c>
      <c r="H809" s="14">
        <f t="shared" si="26"/>
        <v>37.9</v>
      </c>
    </row>
    <row r="810" spans="1:8" ht="67.5">
      <c r="A810" s="532" t="s">
        <v>4835</v>
      </c>
      <c r="B810" s="534" t="s">
        <v>3042</v>
      </c>
      <c r="C810" s="532" t="s">
        <v>109</v>
      </c>
      <c r="D810" s="533" t="s">
        <v>8842</v>
      </c>
      <c r="F810" t="str">
        <f t="shared" si="25"/>
        <v>88858</v>
      </c>
      <c r="H810" s="14">
        <f t="shared" si="26"/>
        <v>5.14</v>
      </c>
    </row>
    <row r="811" spans="1:8" ht="67.5">
      <c r="A811" s="532" t="s">
        <v>4837</v>
      </c>
      <c r="B811" s="534" t="s">
        <v>3043</v>
      </c>
      <c r="C811" s="532" t="s">
        <v>109</v>
      </c>
      <c r="D811" s="533" t="s">
        <v>12654</v>
      </c>
      <c r="F811" t="str">
        <f t="shared" si="25"/>
        <v>88859</v>
      </c>
      <c r="H811" s="14">
        <f t="shared" si="26"/>
        <v>33.700000000000003</v>
      </c>
    </row>
    <row r="812" spans="1:8" ht="67.5">
      <c r="A812" s="532" t="s">
        <v>4839</v>
      </c>
      <c r="B812" s="534" t="s">
        <v>3044</v>
      </c>
      <c r="C812" s="532" t="s">
        <v>109</v>
      </c>
      <c r="D812" s="533" t="s">
        <v>7403</v>
      </c>
      <c r="F812" t="str">
        <f t="shared" si="25"/>
        <v>88860</v>
      </c>
      <c r="H812" s="14">
        <f t="shared" si="26"/>
        <v>4.57</v>
      </c>
    </row>
    <row r="813" spans="1:8" ht="40.5">
      <c r="A813" s="532" t="s">
        <v>4840</v>
      </c>
      <c r="B813" s="534" t="s">
        <v>2370</v>
      </c>
      <c r="C813" s="532" t="s">
        <v>109</v>
      </c>
      <c r="D813" s="533" t="s">
        <v>25433</v>
      </c>
      <c r="F813" t="str">
        <f t="shared" si="25"/>
        <v>88900</v>
      </c>
      <c r="H813" s="14">
        <f t="shared" si="26"/>
        <v>68.28</v>
      </c>
    </row>
    <row r="814" spans="1:8" ht="40.5">
      <c r="A814" s="532" t="s">
        <v>4841</v>
      </c>
      <c r="B814" s="534" t="s">
        <v>2371</v>
      </c>
      <c r="C814" s="532" t="s">
        <v>109</v>
      </c>
      <c r="D814" s="533" t="s">
        <v>4866</v>
      </c>
      <c r="F814" t="str">
        <f t="shared" si="25"/>
        <v>88902</v>
      </c>
      <c r="H814" s="14">
        <f t="shared" si="26"/>
        <v>9.26</v>
      </c>
    </row>
    <row r="815" spans="1:8" ht="40.5">
      <c r="A815" s="532" t="s">
        <v>4842</v>
      </c>
      <c r="B815" s="534" t="s">
        <v>2372</v>
      </c>
      <c r="C815" s="532" t="s">
        <v>109</v>
      </c>
      <c r="D815" s="533" t="s">
        <v>25026</v>
      </c>
      <c r="F815" t="str">
        <f t="shared" si="25"/>
        <v>88903</v>
      </c>
      <c r="H815" s="14">
        <f t="shared" si="26"/>
        <v>85.35</v>
      </c>
    </row>
    <row r="816" spans="1:8" ht="40.5">
      <c r="A816" s="532" t="s">
        <v>4843</v>
      </c>
      <c r="B816" s="534" t="s">
        <v>2373</v>
      </c>
      <c r="C816" s="532" t="s">
        <v>109</v>
      </c>
      <c r="D816" s="533" t="s">
        <v>27311</v>
      </c>
      <c r="F816" t="str">
        <f t="shared" si="25"/>
        <v>88904</v>
      </c>
      <c r="H816" s="14">
        <f t="shared" si="26"/>
        <v>115.95</v>
      </c>
    </row>
    <row r="817" spans="1:8" ht="40.5">
      <c r="A817" s="532" t="s">
        <v>4844</v>
      </c>
      <c r="B817" s="534" t="s">
        <v>3045</v>
      </c>
      <c r="C817" s="532" t="s">
        <v>109</v>
      </c>
      <c r="D817" s="533" t="s">
        <v>9261</v>
      </c>
      <c r="F817" t="str">
        <f t="shared" si="25"/>
        <v>89009</v>
      </c>
      <c r="H817" s="14">
        <f t="shared" si="26"/>
        <v>51.79</v>
      </c>
    </row>
    <row r="818" spans="1:8" ht="40.5">
      <c r="A818" s="532" t="s">
        <v>4845</v>
      </c>
      <c r="B818" s="534" t="s">
        <v>3046</v>
      </c>
      <c r="C818" s="532" t="s">
        <v>109</v>
      </c>
      <c r="D818" s="533" t="s">
        <v>6003</v>
      </c>
      <c r="F818" t="str">
        <f t="shared" si="25"/>
        <v>89010</v>
      </c>
      <c r="H818" s="14">
        <f t="shared" si="26"/>
        <v>11.66</v>
      </c>
    </row>
    <row r="819" spans="1:8" ht="67.5">
      <c r="A819" s="532" t="s">
        <v>4847</v>
      </c>
      <c r="B819" s="534" t="s">
        <v>3047</v>
      </c>
      <c r="C819" s="532" t="s">
        <v>109</v>
      </c>
      <c r="D819" s="533" t="s">
        <v>27312</v>
      </c>
      <c r="F819" t="str">
        <f t="shared" si="25"/>
        <v>89011</v>
      </c>
      <c r="H819" s="14">
        <f t="shared" si="26"/>
        <v>36.56</v>
      </c>
    </row>
    <row r="820" spans="1:8" ht="67.5">
      <c r="A820" s="532" t="s">
        <v>4848</v>
      </c>
      <c r="B820" s="534" t="s">
        <v>3048</v>
      </c>
      <c r="C820" s="532" t="s">
        <v>109</v>
      </c>
      <c r="D820" s="533" t="s">
        <v>18785</v>
      </c>
      <c r="F820" t="str">
        <f t="shared" si="25"/>
        <v>89012</v>
      </c>
      <c r="H820" s="14">
        <f t="shared" si="26"/>
        <v>4.96</v>
      </c>
    </row>
    <row r="821" spans="1:8" ht="40.5">
      <c r="A821" s="532" t="s">
        <v>4849</v>
      </c>
      <c r="B821" s="534" t="s">
        <v>2374</v>
      </c>
      <c r="C821" s="532" t="s">
        <v>109</v>
      </c>
      <c r="D821" s="533" t="s">
        <v>27313</v>
      </c>
      <c r="F821" t="str">
        <f t="shared" si="25"/>
        <v>89013</v>
      </c>
      <c r="H821" s="14">
        <f t="shared" si="26"/>
        <v>169.67</v>
      </c>
    </row>
    <row r="822" spans="1:8" ht="40.5">
      <c r="A822" s="532" t="s">
        <v>4850</v>
      </c>
      <c r="B822" s="534" t="s">
        <v>2375</v>
      </c>
      <c r="C822" s="532" t="s">
        <v>109</v>
      </c>
      <c r="D822" s="533" t="s">
        <v>13759</v>
      </c>
      <c r="F822" t="str">
        <f t="shared" si="25"/>
        <v>89014</v>
      </c>
      <c r="H822" s="14">
        <f t="shared" si="26"/>
        <v>38.19</v>
      </c>
    </row>
    <row r="823" spans="1:8" ht="40.5">
      <c r="A823" s="532" t="s">
        <v>4851</v>
      </c>
      <c r="B823" s="534" t="s">
        <v>2376</v>
      </c>
      <c r="C823" s="532" t="s">
        <v>109</v>
      </c>
      <c r="D823" s="533" t="s">
        <v>7253</v>
      </c>
      <c r="F823" t="str">
        <f t="shared" si="25"/>
        <v>89015</v>
      </c>
      <c r="H823" s="14">
        <f t="shared" si="26"/>
        <v>5.74</v>
      </c>
    </row>
    <row r="824" spans="1:8" ht="40.5">
      <c r="A824" s="532" t="s">
        <v>4853</v>
      </c>
      <c r="B824" s="534" t="s">
        <v>2377</v>
      </c>
      <c r="C824" s="532" t="s">
        <v>109</v>
      </c>
      <c r="D824" s="533" t="s">
        <v>5046</v>
      </c>
      <c r="F824" t="str">
        <f t="shared" si="25"/>
        <v>89016</v>
      </c>
      <c r="H824" s="14">
        <f t="shared" si="26"/>
        <v>0.77</v>
      </c>
    </row>
    <row r="825" spans="1:8" ht="40.5">
      <c r="A825" s="532" t="s">
        <v>4854</v>
      </c>
      <c r="B825" s="534" t="s">
        <v>2378</v>
      </c>
      <c r="C825" s="532" t="s">
        <v>109</v>
      </c>
      <c r="D825" s="533" t="s">
        <v>27314</v>
      </c>
      <c r="F825" t="str">
        <f t="shared" si="25"/>
        <v>89017</v>
      </c>
      <c r="H825" s="14">
        <f t="shared" si="26"/>
        <v>51.47</v>
      </c>
    </row>
    <row r="826" spans="1:8" ht="40.5">
      <c r="A826" s="532" t="s">
        <v>4855</v>
      </c>
      <c r="B826" s="534" t="s">
        <v>2379</v>
      </c>
      <c r="C826" s="532" t="s">
        <v>109</v>
      </c>
      <c r="D826" s="533" t="s">
        <v>27315</v>
      </c>
      <c r="F826" t="str">
        <f t="shared" si="25"/>
        <v>89018</v>
      </c>
      <c r="H826" s="14">
        <f t="shared" si="26"/>
        <v>11.58</v>
      </c>
    </row>
    <row r="827" spans="1:8" ht="54">
      <c r="A827" s="532" t="s">
        <v>4856</v>
      </c>
      <c r="B827" s="534" t="s">
        <v>3049</v>
      </c>
      <c r="C827" s="532" t="s">
        <v>109</v>
      </c>
      <c r="D827" s="533" t="s">
        <v>8378</v>
      </c>
      <c r="F827" t="str">
        <f t="shared" si="25"/>
        <v>89019</v>
      </c>
      <c r="H827" s="14">
        <f t="shared" si="26"/>
        <v>0.4</v>
      </c>
    </row>
    <row r="828" spans="1:8" ht="54">
      <c r="A828" s="532" t="s">
        <v>4857</v>
      </c>
      <c r="B828" s="534" t="s">
        <v>3050</v>
      </c>
      <c r="C828" s="532" t="s">
        <v>109</v>
      </c>
      <c r="D828" s="533" t="s">
        <v>4450</v>
      </c>
      <c r="F828" t="str">
        <f t="shared" si="25"/>
        <v>89020</v>
      </c>
      <c r="H828" s="14">
        <f t="shared" si="26"/>
        <v>0.04</v>
      </c>
    </row>
    <row r="829" spans="1:8" ht="27">
      <c r="A829" s="532" t="s">
        <v>4858</v>
      </c>
      <c r="B829" s="534" t="s">
        <v>2380</v>
      </c>
      <c r="C829" s="532" t="s">
        <v>109</v>
      </c>
      <c r="D829" s="533" t="s">
        <v>18221</v>
      </c>
      <c r="F829" t="str">
        <f t="shared" si="25"/>
        <v>89023</v>
      </c>
      <c r="H829" s="14">
        <f t="shared" si="26"/>
        <v>5.48</v>
      </c>
    </row>
    <row r="830" spans="1:8" ht="27">
      <c r="A830" s="532" t="s">
        <v>4859</v>
      </c>
      <c r="B830" s="534" t="s">
        <v>2381</v>
      </c>
      <c r="C830" s="532" t="s">
        <v>109</v>
      </c>
      <c r="D830" s="533" t="s">
        <v>27238</v>
      </c>
      <c r="F830" t="str">
        <f t="shared" si="25"/>
        <v>89024</v>
      </c>
      <c r="H830" s="14">
        <f t="shared" si="26"/>
        <v>0.97</v>
      </c>
    </row>
    <row r="831" spans="1:8" ht="27">
      <c r="A831" s="532" t="s">
        <v>4861</v>
      </c>
      <c r="B831" s="534" t="s">
        <v>2382</v>
      </c>
      <c r="C831" s="532" t="s">
        <v>109</v>
      </c>
      <c r="D831" s="533" t="s">
        <v>13654</v>
      </c>
      <c r="F831" t="str">
        <f t="shared" si="25"/>
        <v>89025</v>
      </c>
      <c r="H831" s="14">
        <f t="shared" si="26"/>
        <v>6.85</v>
      </c>
    </row>
    <row r="832" spans="1:8" ht="40.5">
      <c r="A832" s="532" t="s">
        <v>4863</v>
      </c>
      <c r="B832" s="534" t="s">
        <v>2383</v>
      </c>
      <c r="C832" s="532" t="s">
        <v>109</v>
      </c>
      <c r="D832" s="533" t="s">
        <v>27316</v>
      </c>
      <c r="F832" t="str">
        <f t="shared" si="25"/>
        <v>89026</v>
      </c>
      <c r="H832" s="14">
        <f t="shared" si="26"/>
        <v>220.42</v>
      </c>
    </row>
    <row r="833" spans="1:8" ht="40.5">
      <c r="A833" s="532" t="s">
        <v>4864</v>
      </c>
      <c r="B833" s="534" t="s">
        <v>2384</v>
      </c>
      <c r="C833" s="532" t="s">
        <v>109</v>
      </c>
      <c r="D833" s="533" t="s">
        <v>18701</v>
      </c>
      <c r="F833" t="str">
        <f t="shared" si="25"/>
        <v>89029</v>
      </c>
      <c r="H833" s="14">
        <f t="shared" si="26"/>
        <v>39.950000000000003</v>
      </c>
    </row>
    <row r="834" spans="1:8" ht="40.5">
      <c r="A834" s="532" t="s">
        <v>4865</v>
      </c>
      <c r="B834" s="534" t="s">
        <v>2385</v>
      </c>
      <c r="C834" s="532" t="s">
        <v>109</v>
      </c>
      <c r="D834" s="533" t="s">
        <v>11276</v>
      </c>
      <c r="F834" t="str">
        <f t="shared" si="25"/>
        <v>89030</v>
      </c>
      <c r="H834" s="14">
        <f t="shared" si="26"/>
        <v>8.98</v>
      </c>
    </row>
    <row r="835" spans="1:8" ht="27">
      <c r="A835" s="532" t="s">
        <v>4867</v>
      </c>
      <c r="B835" s="534" t="s">
        <v>1967</v>
      </c>
      <c r="C835" s="532" t="s">
        <v>109</v>
      </c>
      <c r="D835" s="533" t="s">
        <v>11408</v>
      </c>
      <c r="F835" t="str">
        <f t="shared" si="25"/>
        <v>89033</v>
      </c>
      <c r="H835" s="14">
        <f t="shared" si="26"/>
        <v>19.52</v>
      </c>
    </row>
    <row r="836" spans="1:8" ht="27">
      <c r="A836" s="532" t="s">
        <v>4868</v>
      </c>
      <c r="B836" s="534" t="s">
        <v>1968</v>
      </c>
      <c r="C836" s="532" t="s">
        <v>109</v>
      </c>
      <c r="D836" s="533" t="s">
        <v>18246</v>
      </c>
      <c r="F836" t="str">
        <f t="shared" si="25"/>
        <v>89034</v>
      </c>
      <c r="H836" s="14">
        <f t="shared" si="26"/>
        <v>2.7</v>
      </c>
    </row>
    <row r="837" spans="1:8" ht="40.5">
      <c r="A837" s="532" t="s">
        <v>4870</v>
      </c>
      <c r="B837" s="534" t="s">
        <v>2386</v>
      </c>
      <c r="C837" s="532" t="s">
        <v>109</v>
      </c>
      <c r="D837" s="533" t="s">
        <v>16971</v>
      </c>
      <c r="F837" t="str">
        <f t="shared" ref="F837:F900" si="27">TRIM(A837)</f>
        <v>89128</v>
      </c>
      <c r="H837" s="14">
        <f t="shared" ref="H837:H900" si="28">ROUND(D837*(1+$H$1),2)</f>
        <v>61.93</v>
      </c>
    </row>
    <row r="838" spans="1:8" ht="40.5">
      <c r="A838" s="532" t="s">
        <v>4871</v>
      </c>
      <c r="B838" s="534" t="s">
        <v>2387</v>
      </c>
      <c r="C838" s="532" t="s">
        <v>109</v>
      </c>
      <c r="D838" s="533" t="s">
        <v>6520</v>
      </c>
      <c r="F838" t="str">
        <f t="shared" si="27"/>
        <v>89129</v>
      </c>
      <c r="H838" s="14">
        <f t="shared" si="28"/>
        <v>8.39</v>
      </c>
    </row>
    <row r="839" spans="1:8" ht="40.5">
      <c r="A839" s="532" t="s">
        <v>4873</v>
      </c>
      <c r="B839" s="534" t="s">
        <v>2388</v>
      </c>
      <c r="C839" s="532" t="s">
        <v>109</v>
      </c>
      <c r="D839" s="533" t="s">
        <v>27317</v>
      </c>
      <c r="F839" t="str">
        <f t="shared" si="27"/>
        <v>89130</v>
      </c>
      <c r="H839" s="14">
        <f t="shared" si="28"/>
        <v>85.88</v>
      </c>
    </row>
    <row r="840" spans="1:8" ht="40.5">
      <c r="A840" s="532" t="s">
        <v>4874</v>
      </c>
      <c r="B840" s="534" t="s">
        <v>2389</v>
      </c>
      <c r="C840" s="532" t="s">
        <v>109</v>
      </c>
      <c r="D840" s="533" t="s">
        <v>9163</v>
      </c>
      <c r="F840" t="str">
        <f t="shared" si="27"/>
        <v>89131</v>
      </c>
      <c r="H840" s="14">
        <f t="shared" si="28"/>
        <v>11.65</v>
      </c>
    </row>
    <row r="841" spans="1:8" ht="54">
      <c r="A841" s="532" t="s">
        <v>4875</v>
      </c>
      <c r="B841" s="534" t="s">
        <v>3051</v>
      </c>
      <c r="C841" s="532" t="s">
        <v>109</v>
      </c>
      <c r="D841" s="533" t="s">
        <v>19176</v>
      </c>
      <c r="F841" t="str">
        <f t="shared" si="27"/>
        <v>89210</v>
      </c>
      <c r="H841" s="14">
        <f t="shared" si="28"/>
        <v>45.32</v>
      </c>
    </row>
    <row r="842" spans="1:8" ht="54">
      <c r="A842" s="532" t="s">
        <v>4877</v>
      </c>
      <c r="B842" s="534" t="s">
        <v>3052</v>
      </c>
      <c r="C842" s="532" t="s">
        <v>109</v>
      </c>
      <c r="D842" s="533" t="s">
        <v>4293</v>
      </c>
      <c r="F842" t="str">
        <f t="shared" si="27"/>
        <v>89211</v>
      </c>
      <c r="H842" s="14">
        <f t="shared" si="28"/>
        <v>6.29</v>
      </c>
    </row>
    <row r="843" spans="1:8" ht="40.5">
      <c r="A843" s="532" t="s">
        <v>4878</v>
      </c>
      <c r="B843" s="534" t="s">
        <v>1969</v>
      </c>
      <c r="C843" s="532" t="s">
        <v>109</v>
      </c>
      <c r="D843" s="533" t="s">
        <v>18743</v>
      </c>
      <c r="F843" t="str">
        <f t="shared" si="27"/>
        <v>89212</v>
      </c>
      <c r="H843" s="14">
        <f t="shared" si="28"/>
        <v>38.520000000000003</v>
      </c>
    </row>
    <row r="844" spans="1:8" ht="40.5">
      <c r="A844" s="532" t="s">
        <v>4880</v>
      </c>
      <c r="B844" s="534" t="s">
        <v>1970</v>
      </c>
      <c r="C844" s="532" t="s">
        <v>109</v>
      </c>
      <c r="D844" s="533" t="s">
        <v>9264</v>
      </c>
      <c r="F844" t="str">
        <f t="shared" si="27"/>
        <v>89213</v>
      </c>
      <c r="H844" s="14">
        <f t="shared" si="28"/>
        <v>6.06</v>
      </c>
    </row>
    <row r="845" spans="1:8" ht="40.5">
      <c r="A845" s="532" t="s">
        <v>4881</v>
      </c>
      <c r="B845" s="534" t="s">
        <v>1971</v>
      </c>
      <c r="C845" s="532" t="s">
        <v>109</v>
      </c>
      <c r="D845" s="533" t="s">
        <v>27318</v>
      </c>
      <c r="F845" t="str">
        <f t="shared" si="27"/>
        <v>89214</v>
      </c>
      <c r="H845" s="14">
        <f t="shared" si="28"/>
        <v>36.159999999999997</v>
      </c>
    </row>
    <row r="846" spans="1:8" ht="40.5">
      <c r="A846" s="532" t="s">
        <v>4882</v>
      </c>
      <c r="B846" s="534" t="s">
        <v>1972</v>
      </c>
      <c r="C846" s="532" t="s">
        <v>109</v>
      </c>
      <c r="D846" s="533" t="s">
        <v>27319</v>
      </c>
      <c r="F846" t="str">
        <f t="shared" si="27"/>
        <v>89215</v>
      </c>
      <c r="H846" s="14">
        <f t="shared" si="28"/>
        <v>119.74</v>
      </c>
    </row>
    <row r="847" spans="1:8" ht="54">
      <c r="A847" s="532" t="s">
        <v>4883</v>
      </c>
      <c r="B847" s="534" t="s">
        <v>3053</v>
      </c>
      <c r="C847" s="532" t="s">
        <v>109</v>
      </c>
      <c r="D847" s="533" t="s">
        <v>8522</v>
      </c>
      <c r="F847" t="str">
        <f t="shared" si="27"/>
        <v>89221</v>
      </c>
      <c r="H847" s="14">
        <f t="shared" si="28"/>
        <v>1.65</v>
      </c>
    </row>
    <row r="848" spans="1:8" ht="54">
      <c r="A848" s="532" t="s">
        <v>4884</v>
      </c>
      <c r="B848" s="534" t="s">
        <v>2390</v>
      </c>
      <c r="C848" s="532" t="s">
        <v>109</v>
      </c>
      <c r="D848" s="533" t="s">
        <v>4829</v>
      </c>
      <c r="F848" t="str">
        <f t="shared" si="27"/>
        <v>89222</v>
      </c>
      <c r="H848" s="14">
        <f t="shared" si="28"/>
        <v>0.19</v>
      </c>
    </row>
    <row r="849" spans="1:8" ht="54">
      <c r="A849" s="532" t="s">
        <v>4885</v>
      </c>
      <c r="B849" s="534" t="s">
        <v>3054</v>
      </c>
      <c r="C849" s="532" t="s">
        <v>109</v>
      </c>
      <c r="D849" s="533" t="s">
        <v>4750</v>
      </c>
      <c r="F849" t="str">
        <f t="shared" si="27"/>
        <v>89223</v>
      </c>
      <c r="H849" s="14">
        <f t="shared" si="28"/>
        <v>1.81</v>
      </c>
    </row>
    <row r="850" spans="1:8" ht="54">
      <c r="A850" s="532" t="s">
        <v>4886</v>
      </c>
      <c r="B850" s="534" t="s">
        <v>3055</v>
      </c>
      <c r="C850" s="532" t="s">
        <v>109</v>
      </c>
      <c r="D850" s="533" t="s">
        <v>5132</v>
      </c>
      <c r="F850" t="str">
        <f t="shared" si="27"/>
        <v>89224</v>
      </c>
      <c r="H850" s="14">
        <f t="shared" si="28"/>
        <v>2.93</v>
      </c>
    </row>
    <row r="851" spans="1:8" ht="40.5">
      <c r="A851" s="532" t="s">
        <v>4887</v>
      </c>
      <c r="B851" s="534" t="s">
        <v>1973</v>
      </c>
      <c r="C851" s="532" t="s">
        <v>109</v>
      </c>
      <c r="D851" s="533" t="s">
        <v>18235</v>
      </c>
      <c r="F851" t="str">
        <f t="shared" si="27"/>
        <v>89228</v>
      </c>
      <c r="H851" s="14">
        <f t="shared" si="28"/>
        <v>63.43</v>
      </c>
    </row>
    <row r="852" spans="1:8" ht="40.5">
      <c r="A852" s="532" t="s">
        <v>4888</v>
      </c>
      <c r="B852" s="534" t="s">
        <v>1974</v>
      </c>
      <c r="C852" s="532" t="s">
        <v>109</v>
      </c>
      <c r="D852" s="533" t="s">
        <v>11978</v>
      </c>
      <c r="F852" t="str">
        <f t="shared" si="27"/>
        <v>89229</v>
      </c>
      <c r="H852" s="14">
        <f t="shared" si="28"/>
        <v>11.41</v>
      </c>
    </row>
    <row r="853" spans="1:8" ht="40.5">
      <c r="A853" s="532" t="s">
        <v>4890</v>
      </c>
      <c r="B853" s="534" t="s">
        <v>2391</v>
      </c>
      <c r="C853" s="532" t="s">
        <v>109</v>
      </c>
      <c r="D853" s="533" t="s">
        <v>27320</v>
      </c>
      <c r="F853" t="str">
        <f t="shared" si="27"/>
        <v>89230</v>
      </c>
      <c r="H853" s="14">
        <f t="shared" si="28"/>
        <v>180.78</v>
      </c>
    </row>
    <row r="854" spans="1:8" ht="40.5">
      <c r="A854" s="532" t="s">
        <v>4891</v>
      </c>
      <c r="B854" s="534" t="s">
        <v>2392</v>
      </c>
      <c r="C854" s="532" t="s">
        <v>109</v>
      </c>
      <c r="D854" s="533" t="s">
        <v>18709</v>
      </c>
      <c r="F854" t="str">
        <f t="shared" si="27"/>
        <v>89231</v>
      </c>
      <c r="H854" s="14">
        <f t="shared" si="28"/>
        <v>28.64</v>
      </c>
    </row>
    <row r="855" spans="1:8" ht="40.5">
      <c r="A855" s="532" t="s">
        <v>4892</v>
      </c>
      <c r="B855" s="534" t="s">
        <v>2393</v>
      </c>
      <c r="C855" s="532" t="s">
        <v>109</v>
      </c>
      <c r="D855" s="533" t="s">
        <v>27321</v>
      </c>
      <c r="F855" t="str">
        <f t="shared" si="27"/>
        <v>89232</v>
      </c>
      <c r="H855" s="14">
        <f t="shared" si="28"/>
        <v>322.47000000000003</v>
      </c>
    </row>
    <row r="856" spans="1:8" ht="40.5">
      <c r="A856" s="532" t="s">
        <v>4893</v>
      </c>
      <c r="B856" s="534" t="s">
        <v>2394</v>
      </c>
      <c r="C856" s="532" t="s">
        <v>109</v>
      </c>
      <c r="D856" s="533" t="s">
        <v>19284</v>
      </c>
      <c r="F856" t="str">
        <f t="shared" si="27"/>
        <v>89233</v>
      </c>
      <c r="H856" s="14">
        <f t="shared" si="28"/>
        <v>215.48</v>
      </c>
    </row>
    <row r="857" spans="1:8" ht="40.5">
      <c r="A857" s="532" t="s">
        <v>4894</v>
      </c>
      <c r="B857" s="534" t="s">
        <v>2395</v>
      </c>
      <c r="C857" s="532" t="s">
        <v>109</v>
      </c>
      <c r="D857" s="533" t="s">
        <v>27322</v>
      </c>
      <c r="F857" t="str">
        <f t="shared" si="27"/>
        <v>89236</v>
      </c>
      <c r="H857" s="14">
        <f t="shared" si="28"/>
        <v>422.3</v>
      </c>
    </row>
    <row r="858" spans="1:8" ht="40.5">
      <c r="A858" s="532" t="s">
        <v>4895</v>
      </c>
      <c r="B858" s="534" t="s">
        <v>2396</v>
      </c>
      <c r="C858" s="532" t="s">
        <v>109</v>
      </c>
      <c r="D858" s="533" t="s">
        <v>18595</v>
      </c>
      <c r="F858" t="str">
        <f t="shared" si="27"/>
        <v>89237</v>
      </c>
      <c r="H858" s="14">
        <f t="shared" si="28"/>
        <v>66.900000000000006</v>
      </c>
    </row>
    <row r="859" spans="1:8" ht="40.5">
      <c r="A859" s="532" t="s">
        <v>4896</v>
      </c>
      <c r="B859" s="534" t="s">
        <v>2397</v>
      </c>
      <c r="C859" s="532" t="s">
        <v>109</v>
      </c>
      <c r="D859" s="533" t="s">
        <v>27323</v>
      </c>
      <c r="F859" t="str">
        <f t="shared" si="27"/>
        <v>89238</v>
      </c>
      <c r="H859" s="14">
        <f t="shared" si="28"/>
        <v>753.26</v>
      </c>
    </row>
    <row r="860" spans="1:8" ht="40.5">
      <c r="A860" s="532" t="s">
        <v>4897</v>
      </c>
      <c r="B860" s="534" t="s">
        <v>2398</v>
      </c>
      <c r="C860" s="532" t="s">
        <v>109</v>
      </c>
      <c r="D860" s="533" t="s">
        <v>27324</v>
      </c>
      <c r="F860" t="str">
        <f t="shared" si="27"/>
        <v>89239</v>
      </c>
      <c r="H860" s="14">
        <f t="shared" si="28"/>
        <v>569.83000000000004</v>
      </c>
    </row>
    <row r="861" spans="1:8" ht="40.5">
      <c r="A861" s="532" t="s">
        <v>4898</v>
      </c>
      <c r="B861" s="534" t="s">
        <v>3056</v>
      </c>
      <c r="C861" s="532" t="s">
        <v>109</v>
      </c>
      <c r="D861" s="533" t="s">
        <v>27325</v>
      </c>
      <c r="F861" t="str">
        <f t="shared" si="27"/>
        <v>89240</v>
      </c>
      <c r="H861" s="14">
        <f t="shared" si="28"/>
        <v>129.6</v>
      </c>
    </row>
    <row r="862" spans="1:8" ht="40.5">
      <c r="A862" s="532" t="s">
        <v>4899</v>
      </c>
      <c r="B862" s="534" t="s">
        <v>3057</v>
      </c>
      <c r="C862" s="532" t="s">
        <v>109</v>
      </c>
      <c r="D862" s="533" t="s">
        <v>12304</v>
      </c>
      <c r="F862" t="str">
        <f t="shared" si="27"/>
        <v>89241</v>
      </c>
      <c r="H862" s="14">
        <f t="shared" si="28"/>
        <v>23.32</v>
      </c>
    </row>
    <row r="863" spans="1:8" ht="40.5">
      <c r="A863" s="532" t="s">
        <v>4900</v>
      </c>
      <c r="B863" s="534" t="s">
        <v>1975</v>
      </c>
      <c r="C863" s="532" t="s">
        <v>109</v>
      </c>
      <c r="D863" s="533" t="s">
        <v>18699</v>
      </c>
      <c r="F863" t="str">
        <f t="shared" si="27"/>
        <v>89246</v>
      </c>
      <c r="H863" s="14">
        <f t="shared" si="28"/>
        <v>366.94</v>
      </c>
    </row>
    <row r="864" spans="1:8" ht="40.5">
      <c r="A864" s="532" t="s">
        <v>4901</v>
      </c>
      <c r="B864" s="534" t="s">
        <v>1976</v>
      </c>
      <c r="C864" s="532" t="s">
        <v>109</v>
      </c>
      <c r="D864" s="533" t="s">
        <v>27326</v>
      </c>
      <c r="F864" t="str">
        <f t="shared" si="27"/>
        <v>89247</v>
      </c>
      <c r="H864" s="14">
        <f t="shared" si="28"/>
        <v>58.14</v>
      </c>
    </row>
    <row r="865" spans="1:8" ht="40.5">
      <c r="A865" s="532" t="s">
        <v>4902</v>
      </c>
      <c r="B865" s="534" t="s">
        <v>1977</v>
      </c>
      <c r="C865" s="532" t="s">
        <v>109</v>
      </c>
      <c r="D865" s="533" t="s">
        <v>27327</v>
      </c>
      <c r="F865" t="str">
        <f t="shared" si="27"/>
        <v>89248</v>
      </c>
      <c r="H865" s="14">
        <f t="shared" si="28"/>
        <v>654.54</v>
      </c>
    </row>
    <row r="866" spans="1:8" ht="40.5">
      <c r="A866" s="532" t="s">
        <v>4903</v>
      </c>
      <c r="B866" s="534" t="s">
        <v>1978</v>
      </c>
      <c r="C866" s="532" t="s">
        <v>109</v>
      </c>
      <c r="D866" s="533" t="s">
        <v>27328</v>
      </c>
      <c r="F866" t="str">
        <f t="shared" si="27"/>
        <v>89249</v>
      </c>
      <c r="H866" s="14">
        <f t="shared" si="28"/>
        <v>485.74</v>
      </c>
    </row>
    <row r="867" spans="1:8" ht="40.5">
      <c r="A867" s="532" t="s">
        <v>4904</v>
      </c>
      <c r="B867" s="534" t="s">
        <v>3058</v>
      </c>
      <c r="C867" s="532" t="s">
        <v>109</v>
      </c>
      <c r="D867" s="533" t="s">
        <v>27329</v>
      </c>
      <c r="F867" t="str">
        <f t="shared" si="27"/>
        <v>89253</v>
      </c>
      <c r="H867" s="14">
        <f t="shared" si="28"/>
        <v>106.2</v>
      </c>
    </row>
    <row r="868" spans="1:8" ht="40.5">
      <c r="A868" s="532" t="s">
        <v>4905</v>
      </c>
      <c r="B868" s="534" t="s">
        <v>3059</v>
      </c>
      <c r="C868" s="532" t="s">
        <v>109</v>
      </c>
      <c r="D868" s="533" t="s">
        <v>18623</v>
      </c>
      <c r="F868" t="str">
        <f t="shared" si="27"/>
        <v>89254</v>
      </c>
      <c r="H868" s="14">
        <f t="shared" si="28"/>
        <v>19.11</v>
      </c>
    </row>
    <row r="869" spans="1:8" ht="40.5">
      <c r="A869" s="532" t="s">
        <v>4906</v>
      </c>
      <c r="B869" s="534" t="s">
        <v>3060</v>
      </c>
      <c r="C869" s="532" t="s">
        <v>109</v>
      </c>
      <c r="D869" s="533" t="s">
        <v>27330</v>
      </c>
      <c r="F869" t="str">
        <f t="shared" si="27"/>
        <v>89255</v>
      </c>
      <c r="H869" s="14">
        <f t="shared" si="28"/>
        <v>170.72</v>
      </c>
    </row>
    <row r="870" spans="1:8" ht="54">
      <c r="A870" s="532" t="s">
        <v>4907</v>
      </c>
      <c r="B870" s="534" t="s">
        <v>3061</v>
      </c>
      <c r="C870" s="532" t="s">
        <v>109</v>
      </c>
      <c r="D870" s="533" t="s">
        <v>27331</v>
      </c>
      <c r="F870" t="str">
        <f t="shared" si="27"/>
        <v>89256</v>
      </c>
      <c r="H870" s="14">
        <f t="shared" si="28"/>
        <v>109.32</v>
      </c>
    </row>
    <row r="871" spans="1:8" ht="67.5">
      <c r="A871" s="532" t="s">
        <v>4908</v>
      </c>
      <c r="B871" s="534" t="s">
        <v>2399</v>
      </c>
      <c r="C871" s="532" t="s">
        <v>109</v>
      </c>
      <c r="D871" s="533" t="s">
        <v>27332</v>
      </c>
      <c r="F871" t="str">
        <f t="shared" si="27"/>
        <v>89259</v>
      </c>
      <c r="H871" s="14">
        <f t="shared" si="28"/>
        <v>34.369999999999997</v>
      </c>
    </row>
    <row r="872" spans="1:8" ht="67.5">
      <c r="A872" s="532" t="s">
        <v>4909</v>
      </c>
      <c r="B872" s="534" t="s">
        <v>2400</v>
      </c>
      <c r="C872" s="532" t="s">
        <v>109</v>
      </c>
      <c r="D872" s="533" t="s">
        <v>11923</v>
      </c>
      <c r="F872" t="str">
        <f t="shared" si="27"/>
        <v>89260</v>
      </c>
      <c r="H872" s="14">
        <f t="shared" si="28"/>
        <v>6.41</v>
      </c>
    </row>
    <row r="873" spans="1:8" ht="67.5">
      <c r="A873" s="532" t="s">
        <v>4911</v>
      </c>
      <c r="B873" s="534" t="s">
        <v>2401</v>
      </c>
      <c r="C873" s="532" t="s">
        <v>109</v>
      </c>
      <c r="D873" s="533" t="s">
        <v>25202</v>
      </c>
      <c r="F873" t="str">
        <f t="shared" si="27"/>
        <v>89262</v>
      </c>
      <c r="H873" s="14">
        <f t="shared" si="28"/>
        <v>58.03</v>
      </c>
    </row>
    <row r="874" spans="1:8" ht="67.5">
      <c r="A874" s="532" t="s">
        <v>4912</v>
      </c>
      <c r="B874" s="534" t="s">
        <v>3062</v>
      </c>
      <c r="C874" s="532" t="s">
        <v>109</v>
      </c>
      <c r="D874" s="533" t="s">
        <v>9562</v>
      </c>
      <c r="F874" t="str">
        <f t="shared" si="27"/>
        <v>89264</v>
      </c>
      <c r="H874" s="14">
        <f t="shared" si="28"/>
        <v>26.01</v>
      </c>
    </row>
    <row r="875" spans="1:8" ht="67.5">
      <c r="A875" s="532" t="s">
        <v>4914</v>
      </c>
      <c r="B875" s="534" t="s">
        <v>3063</v>
      </c>
      <c r="C875" s="532" t="s">
        <v>109</v>
      </c>
      <c r="D875" s="533" t="s">
        <v>8795</v>
      </c>
      <c r="F875" t="str">
        <f t="shared" si="27"/>
        <v>89265</v>
      </c>
      <c r="H875" s="14">
        <f t="shared" si="28"/>
        <v>5.3</v>
      </c>
    </row>
    <row r="876" spans="1:8" ht="81">
      <c r="A876" s="532" t="s">
        <v>4915</v>
      </c>
      <c r="B876" s="534" t="s">
        <v>3064</v>
      </c>
      <c r="C876" s="532" t="s">
        <v>109</v>
      </c>
      <c r="D876" s="533" t="s">
        <v>27333</v>
      </c>
      <c r="F876" t="str">
        <f t="shared" si="27"/>
        <v>89266</v>
      </c>
      <c r="H876" s="14">
        <f t="shared" si="28"/>
        <v>4.18</v>
      </c>
    </row>
    <row r="877" spans="1:8" ht="54">
      <c r="A877" s="532" t="s">
        <v>4917</v>
      </c>
      <c r="B877" s="534" t="s">
        <v>3065</v>
      </c>
      <c r="C877" s="532" t="s">
        <v>109</v>
      </c>
      <c r="D877" s="533" t="s">
        <v>27334</v>
      </c>
      <c r="F877" t="str">
        <f t="shared" si="27"/>
        <v>89267</v>
      </c>
      <c r="H877" s="14">
        <f t="shared" si="28"/>
        <v>67.05</v>
      </c>
    </row>
    <row r="878" spans="1:8" ht="40.5">
      <c r="A878" s="532" t="s">
        <v>4918</v>
      </c>
      <c r="B878" s="534" t="s">
        <v>3066</v>
      </c>
      <c r="C878" s="532" t="s">
        <v>109</v>
      </c>
      <c r="D878" s="533" t="s">
        <v>6024</v>
      </c>
      <c r="F878" t="str">
        <f t="shared" si="27"/>
        <v>89268</v>
      </c>
      <c r="H878" s="14">
        <f t="shared" si="28"/>
        <v>12.06</v>
      </c>
    </row>
    <row r="879" spans="1:8" ht="54">
      <c r="A879" s="532" t="s">
        <v>4920</v>
      </c>
      <c r="B879" s="534" t="s">
        <v>3067</v>
      </c>
      <c r="C879" s="532" t="s">
        <v>109</v>
      </c>
      <c r="D879" s="533" t="s">
        <v>27335</v>
      </c>
      <c r="F879" t="str">
        <f t="shared" si="27"/>
        <v>89269</v>
      </c>
      <c r="H879" s="14">
        <f t="shared" si="28"/>
        <v>9.5500000000000007</v>
      </c>
    </row>
    <row r="880" spans="1:8" ht="54">
      <c r="A880" s="532" t="s">
        <v>4921</v>
      </c>
      <c r="B880" s="534" t="s">
        <v>3068</v>
      </c>
      <c r="C880" s="532" t="s">
        <v>109</v>
      </c>
      <c r="D880" s="533" t="s">
        <v>18697</v>
      </c>
      <c r="F880" t="str">
        <f t="shared" si="27"/>
        <v>89270</v>
      </c>
      <c r="H880" s="14">
        <f t="shared" si="28"/>
        <v>107.8</v>
      </c>
    </row>
    <row r="881" spans="1:8" ht="54">
      <c r="A881" s="532" t="s">
        <v>4922</v>
      </c>
      <c r="B881" s="534" t="s">
        <v>3069</v>
      </c>
      <c r="C881" s="532" t="s">
        <v>109</v>
      </c>
      <c r="D881" s="533" t="s">
        <v>27336</v>
      </c>
      <c r="F881" t="str">
        <f t="shared" si="27"/>
        <v>89271</v>
      </c>
      <c r="H881" s="14">
        <f t="shared" si="28"/>
        <v>37.42</v>
      </c>
    </row>
    <row r="882" spans="1:8" ht="40.5">
      <c r="A882" s="532" t="s">
        <v>4923</v>
      </c>
      <c r="B882" s="534" t="s">
        <v>27337</v>
      </c>
      <c r="C882" s="532" t="s">
        <v>109</v>
      </c>
      <c r="D882" s="533" t="s">
        <v>27338</v>
      </c>
      <c r="F882" t="str">
        <f t="shared" si="27"/>
        <v>89274</v>
      </c>
      <c r="H882" s="14">
        <f t="shared" si="28"/>
        <v>2.0099999999999998</v>
      </c>
    </row>
    <row r="883" spans="1:8" ht="40.5">
      <c r="A883" s="532" t="s">
        <v>4924</v>
      </c>
      <c r="B883" s="534" t="s">
        <v>27339</v>
      </c>
      <c r="C883" s="532" t="s">
        <v>109</v>
      </c>
      <c r="D883" s="533" t="s">
        <v>4703</v>
      </c>
      <c r="F883" t="str">
        <f t="shared" si="27"/>
        <v>89275</v>
      </c>
      <c r="H883" s="14">
        <f t="shared" si="28"/>
        <v>0.24</v>
      </c>
    </row>
    <row r="884" spans="1:8" ht="40.5">
      <c r="A884" s="532" t="s">
        <v>4925</v>
      </c>
      <c r="B884" s="534" t="s">
        <v>27340</v>
      </c>
      <c r="C884" s="532" t="s">
        <v>109</v>
      </c>
      <c r="D884" s="533" t="s">
        <v>4479</v>
      </c>
      <c r="F884" t="str">
        <f t="shared" si="27"/>
        <v>89276</v>
      </c>
      <c r="H884" s="14">
        <f t="shared" si="28"/>
        <v>2.52</v>
      </c>
    </row>
    <row r="885" spans="1:8" ht="54">
      <c r="A885" s="532" t="s">
        <v>4926</v>
      </c>
      <c r="B885" s="534" t="s">
        <v>27341</v>
      </c>
      <c r="C885" s="532" t="s">
        <v>109</v>
      </c>
      <c r="D885" s="533" t="s">
        <v>6095</v>
      </c>
      <c r="F885" t="str">
        <f t="shared" si="27"/>
        <v>89277</v>
      </c>
      <c r="H885" s="14">
        <f t="shared" si="28"/>
        <v>10.79</v>
      </c>
    </row>
    <row r="886" spans="1:8" ht="54">
      <c r="A886" s="532" t="s">
        <v>4928</v>
      </c>
      <c r="B886" s="534" t="s">
        <v>2402</v>
      </c>
      <c r="C886" s="532" t="s">
        <v>109</v>
      </c>
      <c r="D886" s="533" t="s">
        <v>27342</v>
      </c>
      <c r="F886" t="str">
        <f t="shared" si="27"/>
        <v>89280</v>
      </c>
      <c r="H886" s="14">
        <f t="shared" si="28"/>
        <v>55.66</v>
      </c>
    </row>
    <row r="887" spans="1:8" ht="40.5">
      <c r="A887" s="532" t="s">
        <v>4929</v>
      </c>
      <c r="B887" s="534" t="s">
        <v>2403</v>
      </c>
      <c r="C887" s="532" t="s">
        <v>109</v>
      </c>
      <c r="D887" s="533" t="s">
        <v>5826</v>
      </c>
      <c r="F887" t="str">
        <f t="shared" si="27"/>
        <v>89281</v>
      </c>
      <c r="H887" s="14">
        <f t="shared" si="28"/>
        <v>7.72</v>
      </c>
    </row>
    <row r="888" spans="1:8" ht="54">
      <c r="A888" s="532" t="s">
        <v>4930</v>
      </c>
      <c r="B888" s="534" t="s">
        <v>3070</v>
      </c>
      <c r="C888" s="532" t="s">
        <v>109</v>
      </c>
      <c r="D888" s="533" t="s">
        <v>27343</v>
      </c>
      <c r="F888" t="str">
        <f t="shared" si="27"/>
        <v>89870</v>
      </c>
      <c r="H888" s="14">
        <f t="shared" si="28"/>
        <v>46.18</v>
      </c>
    </row>
    <row r="889" spans="1:8" ht="54">
      <c r="A889" s="532" t="s">
        <v>4931</v>
      </c>
      <c r="B889" s="534" t="s">
        <v>3071</v>
      </c>
      <c r="C889" s="532" t="s">
        <v>109</v>
      </c>
      <c r="D889" s="533" t="s">
        <v>8932</v>
      </c>
      <c r="F889" t="str">
        <f t="shared" si="27"/>
        <v>89871</v>
      </c>
      <c r="H889" s="14">
        <f t="shared" si="28"/>
        <v>8.3699999999999992</v>
      </c>
    </row>
    <row r="890" spans="1:8" ht="54">
      <c r="A890" s="532" t="s">
        <v>4933</v>
      </c>
      <c r="B890" s="534" t="s">
        <v>3072</v>
      </c>
      <c r="C890" s="532" t="s">
        <v>109</v>
      </c>
      <c r="D890" s="533" t="s">
        <v>27344</v>
      </c>
      <c r="F890" t="str">
        <f t="shared" si="27"/>
        <v>89872</v>
      </c>
      <c r="H890" s="14">
        <f t="shared" si="28"/>
        <v>6.64</v>
      </c>
    </row>
    <row r="891" spans="1:8" ht="54">
      <c r="A891" s="532" t="s">
        <v>4935</v>
      </c>
      <c r="B891" s="534" t="s">
        <v>3073</v>
      </c>
      <c r="C891" s="532" t="s">
        <v>109</v>
      </c>
      <c r="D891" s="533" t="s">
        <v>27345</v>
      </c>
      <c r="F891" t="str">
        <f t="shared" si="27"/>
        <v>89873</v>
      </c>
      <c r="H891" s="14">
        <f t="shared" si="28"/>
        <v>79.540000000000006</v>
      </c>
    </row>
    <row r="892" spans="1:8" ht="67.5">
      <c r="A892" s="532" t="s">
        <v>4936</v>
      </c>
      <c r="B892" s="534" t="s">
        <v>3074</v>
      </c>
      <c r="C892" s="532" t="s">
        <v>109</v>
      </c>
      <c r="D892" s="533" t="s">
        <v>27346</v>
      </c>
      <c r="F892" t="str">
        <f t="shared" si="27"/>
        <v>89874</v>
      </c>
      <c r="H892" s="14">
        <f t="shared" si="28"/>
        <v>227.36</v>
      </c>
    </row>
    <row r="893" spans="1:8" ht="54">
      <c r="A893" s="532" t="s">
        <v>4937</v>
      </c>
      <c r="B893" s="534" t="s">
        <v>3075</v>
      </c>
      <c r="C893" s="532" t="s">
        <v>109</v>
      </c>
      <c r="D893" s="533" t="s">
        <v>12694</v>
      </c>
      <c r="F893" t="str">
        <f t="shared" si="27"/>
        <v>89878</v>
      </c>
      <c r="H893" s="14">
        <f t="shared" si="28"/>
        <v>49.25</v>
      </c>
    </row>
    <row r="894" spans="1:8" ht="54">
      <c r="A894" s="532" t="s">
        <v>4938</v>
      </c>
      <c r="B894" s="534" t="s">
        <v>3076</v>
      </c>
      <c r="C894" s="532" t="s">
        <v>109</v>
      </c>
      <c r="D894" s="533" t="s">
        <v>9663</v>
      </c>
      <c r="F894" t="str">
        <f t="shared" si="27"/>
        <v>89879</v>
      </c>
      <c r="H894" s="14">
        <f t="shared" si="28"/>
        <v>8.7799999999999994</v>
      </c>
    </row>
    <row r="895" spans="1:8" ht="54">
      <c r="A895" s="532" t="s">
        <v>4939</v>
      </c>
      <c r="B895" s="534" t="s">
        <v>3077</v>
      </c>
      <c r="C895" s="532" t="s">
        <v>109</v>
      </c>
      <c r="D895" s="533" t="s">
        <v>18178</v>
      </c>
      <c r="F895" t="str">
        <f t="shared" si="27"/>
        <v>89880</v>
      </c>
      <c r="H895" s="14">
        <f t="shared" si="28"/>
        <v>6.97</v>
      </c>
    </row>
    <row r="896" spans="1:8" ht="54">
      <c r="A896" s="532" t="s">
        <v>4940</v>
      </c>
      <c r="B896" s="534" t="s">
        <v>3078</v>
      </c>
      <c r="C896" s="532" t="s">
        <v>109</v>
      </c>
      <c r="D896" s="533" t="s">
        <v>27347</v>
      </c>
      <c r="F896" t="str">
        <f t="shared" si="27"/>
        <v>89881</v>
      </c>
      <c r="H896" s="14">
        <f t="shared" si="28"/>
        <v>84.01</v>
      </c>
    </row>
    <row r="897" spans="1:8" ht="67.5">
      <c r="A897" s="532" t="s">
        <v>4941</v>
      </c>
      <c r="B897" s="534" t="s">
        <v>3079</v>
      </c>
      <c r="C897" s="532" t="s">
        <v>109</v>
      </c>
      <c r="D897" s="533" t="s">
        <v>27348</v>
      </c>
      <c r="F897" t="str">
        <f t="shared" si="27"/>
        <v>89882</v>
      </c>
      <c r="H897" s="14">
        <f t="shared" si="28"/>
        <v>262.32</v>
      </c>
    </row>
    <row r="898" spans="1:8" ht="40.5">
      <c r="A898" s="532" t="s">
        <v>4942</v>
      </c>
      <c r="B898" s="534" t="s">
        <v>2404</v>
      </c>
      <c r="C898" s="532" t="s">
        <v>109</v>
      </c>
      <c r="D898" s="533" t="s">
        <v>5128</v>
      </c>
      <c r="F898" t="str">
        <f t="shared" si="27"/>
        <v>90582</v>
      </c>
      <c r="H898" s="14">
        <f t="shared" si="28"/>
        <v>0.6</v>
      </c>
    </row>
    <row r="899" spans="1:8" ht="40.5">
      <c r="A899" s="532" t="s">
        <v>4944</v>
      </c>
      <c r="B899" s="534" t="s">
        <v>2405</v>
      </c>
      <c r="C899" s="532" t="s">
        <v>109</v>
      </c>
      <c r="D899" s="533" t="s">
        <v>4776</v>
      </c>
      <c r="F899" t="str">
        <f t="shared" si="27"/>
        <v>90583</v>
      </c>
      <c r="H899" s="14">
        <f t="shared" si="28"/>
        <v>7.0000000000000007E-2</v>
      </c>
    </row>
    <row r="900" spans="1:8" ht="40.5">
      <c r="A900" s="532" t="s">
        <v>4945</v>
      </c>
      <c r="B900" s="534" t="s">
        <v>2406</v>
      </c>
      <c r="C900" s="532" t="s">
        <v>109</v>
      </c>
      <c r="D900" s="533" t="s">
        <v>5184</v>
      </c>
      <c r="F900" t="str">
        <f t="shared" si="27"/>
        <v>90584</v>
      </c>
      <c r="H900" s="14">
        <f t="shared" si="28"/>
        <v>0.47</v>
      </c>
    </row>
    <row r="901" spans="1:8" ht="40.5">
      <c r="A901" s="532" t="s">
        <v>4946</v>
      </c>
      <c r="B901" s="534" t="s">
        <v>2407</v>
      </c>
      <c r="C901" s="532" t="s">
        <v>109</v>
      </c>
      <c r="D901" s="533" t="s">
        <v>5128</v>
      </c>
      <c r="F901" t="str">
        <f t="shared" ref="F901:F964" si="29">TRIM(A901)</f>
        <v>90585</v>
      </c>
      <c r="H901" s="14">
        <f t="shared" ref="H901:H964" si="30">ROUND(D901*(1+$H$1),2)</f>
        <v>0.6</v>
      </c>
    </row>
    <row r="902" spans="1:8" ht="40.5">
      <c r="A902" s="532" t="s">
        <v>4947</v>
      </c>
      <c r="B902" s="534" t="s">
        <v>1979</v>
      </c>
      <c r="C902" s="532" t="s">
        <v>109</v>
      </c>
      <c r="D902" s="533" t="s">
        <v>4952</v>
      </c>
      <c r="F902" t="str">
        <f t="shared" si="29"/>
        <v>90621</v>
      </c>
      <c r="H902" s="14">
        <f t="shared" si="30"/>
        <v>2.41</v>
      </c>
    </row>
    <row r="903" spans="1:8" ht="40.5">
      <c r="A903" s="532" t="s">
        <v>4949</v>
      </c>
      <c r="B903" s="534" t="s">
        <v>1980</v>
      </c>
      <c r="C903" s="532" t="s">
        <v>109</v>
      </c>
      <c r="D903" s="533" t="s">
        <v>4532</v>
      </c>
      <c r="F903" t="str">
        <f t="shared" si="29"/>
        <v>90622</v>
      </c>
      <c r="H903" s="14">
        <f t="shared" si="30"/>
        <v>0.28000000000000003</v>
      </c>
    </row>
    <row r="904" spans="1:8" ht="40.5">
      <c r="A904" s="532" t="s">
        <v>4951</v>
      </c>
      <c r="B904" s="534" t="s">
        <v>1981</v>
      </c>
      <c r="C904" s="532" t="s">
        <v>109</v>
      </c>
      <c r="D904" s="533" t="s">
        <v>8798</v>
      </c>
      <c r="F904" t="str">
        <f t="shared" si="29"/>
        <v>90623</v>
      </c>
      <c r="H904" s="14">
        <f t="shared" si="30"/>
        <v>3.01</v>
      </c>
    </row>
    <row r="905" spans="1:8" ht="40.5">
      <c r="A905" s="532" t="s">
        <v>4953</v>
      </c>
      <c r="B905" s="534" t="s">
        <v>1982</v>
      </c>
      <c r="C905" s="532" t="s">
        <v>109</v>
      </c>
      <c r="D905" s="533" t="s">
        <v>5136</v>
      </c>
      <c r="F905" t="str">
        <f t="shared" si="29"/>
        <v>90624</v>
      </c>
      <c r="H905" s="14">
        <f t="shared" si="30"/>
        <v>3.66</v>
      </c>
    </row>
    <row r="906" spans="1:8" ht="40.5">
      <c r="A906" s="532" t="s">
        <v>4954</v>
      </c>
      <c r="B906" s="534" t="s">
        <v>1983</v>
      </c>
      <c r="C906" s="532" t="s">
        <v>109</v>
      </c>
      <c r="D906" s="533" t="s">
        <v>27349</v>
      </c>
      <c r="F906" t="str">
        <f t="shared" si="29"/>
        <v>90627</v>
      </c>
      <c r="H906" s="14">
        <f t="shared" si="30"/>
        <v>62.47</v>
      </c>
    </row>
    <row r="907" spans="1:8" ht="40.5">
      <c r="A907" s="532" t="s">
        <v>4955</v>
      </c>
      <c r="B907" s="534" t="s">
        <v>1984</v>
      </c>
      <c r="C907" s="532" t="s">
        <v>109</v>
      </c>
      <c r="D907" s="533" t="s">
        <v>5834</v>
      </c>
      <c r="F907" t="str">
        <f t="shared" si="29"/>
        <v>90628</v>
      </c>
      <c r="H907" s="14">
        <f t="shared" si="30"/>
        <v>8.5500000000000007</v>
      </c>
    </row>
    <row r="908" spans="1:8" ht="40.5">
      <c r="A908" s="532" t="s">
        <v>4957</v>
      </c>
      <c r="B908" s="534" t="s">
        <v>1985</v>
      </c>
      <c r="C908" s="532" t="s">
        <v>109</v>
      </c>
      <c r="D908" s="533" t="s">
        <v>27350</v>
      </c>
      <c r="F908" t="str">
        <f t="shared" si="29"/>
        <v>90629</v>
      </c>
      <c r="H908" s="14">
        <f t="shared" si="30"/>
        <v>78.16</v>
      </c>
    </row>
    <row r="909" spans="1:8" ht="40.5">
      <c r="A909" s="532" t="s">
        <v>4958</v>
      </c>
      <c r="B909" s="534" t="s">
        <v>2408</v>
      </c>
      <c r="C909" s="532" t="s">
        <v>109</v>
      </c>
      <c r="D909" s="533" t="s">
        <v>8829</v>
      </c>
      <c r="F909" t="str">
        <f t="shared" si="29"/>
        <v>90630</v>
      </c>
      <c r="H909" s="14">
        <f t="shared" si="30"/>
        <v>1.75</v>
      </c>
    </row>
    <row r="910" spans="1:8" ht="54">
      <c r="A910" s="532" t="s">
        <v>4959</v>
      </c>
      <c r="B910" s="534" t="s">
        <v>3080</v>
      </c>
      <c r="C910" s="532" t="s">
        <v>109</v>
      </c>
      <c r="D910" s="533" t="s">
        <v>6659</v>
      </c>
      <c r="F910" t="str">
        <f t="shared" si="29"/>
        <v>90633</v>
      </c>
      <c r="H910" s="14">
        <f t="shared" si="30"/>
        <v>5.12</v>
      </c>
    </row>
    <row r="911" spans="1:8" ht="54">
      <c r="A911" s="532" t="s">
        <v>4960</v>
      </c>
      <c r="B911" s="534" t="s">
        <v>3081</v>
      </c>
      <c r="C911" s="532" t="s">
        <v>109</v>
      </c>
      <c r="D911" s="533" t="s">
        <v>5128</v>
      </c>
      <c r="F911" t="str">
        <f t="shared" si="29"/>
        <v>90634</v>
      </c>
      <c r="H911" s="14">
        <f t="shared" si="30"/>
        <v>0.6</v>
      </c>
    </row>
    <row r="912" spans="1:8" ht="54">
      <c r="A912" s="532" t="s">
        <v>4962</v>
      </c>
      <c r="B912" s="534" t="s">
        <v>3082</v>
      </c>
      <c r="C912" s="532" t="s">
        <v>109</v>
      </c>
      <c r="D912" s="533" t="s">
        <v>4738</v>
      </c>
      <c r="F912" t="str">
        <f t="shared" si="29"/>
        <v>90635</v>
      </c>
      <c r="H912" s="14">
        <f t="shared" si="30"/>
        <v>5.61</v>
      </c>
    </row>
    <row r="913" spans="1:8" ht="67.5">
      <c r="A913" s="532" t="s">
        <v>4963</v>
      </c>
      <c r="B913" s="534" t="s">
        <v>3083</v>
      </c>
      <c r="C913" s="532" t="s">
        <v>109</v>
      </c>
      <c r="D913" s="533" t="s">
        <v>11184</v>
      </c>
      <c r="F913" t="str">
        <f t="shared" si="29"/>
        <v>90636</v>
      </c>
      <c r="H913" s="14">
        <f t="shared" si="30"/>
        <v>7.33</v>
      </c>
    </row>
    <row r="914" spans="1:8" ht="40.5">
      <c r="A914" s="532" t="s">
        <v>4964</v>
      </c>
      <c r="B914" s="534" t="s">
        <v>2409</v>
      </c>
      <c r="C914" s="532" t="s">
        <v>109</v>
      </c>
      <c r="D914" s="533" t="s">
        <v>4817</v>
      </c>
      <c r="F914" t="str">
        <f t="shared" si="29"/>
        <v>90639</v>
      </c>
      <c r="H914" s="14">
        <f t="shared" si="30"/>
        <v>7.65</v>
      </c>
    </row>
    <row r="915" spans="1:8" ht="40.5">
      <c r="A915" s="532" t="s">
        <v>4965</v>
      </c>
      <c r="B915" s="534" t="s">
        <v>2410</v>
      </c>
      <c r="C915" s="532" t="s">
        <v>109</v>
      </c>
      <c r="D915" s="533" t="s">
        <v>4525</v>
      </c>
      <c r="F915" t="str">
        <f t="shared" si="29"/>
        <v>90640</v>
      </c>
      <c r="H915" s="14">
        <f t="shared" si="30"/>
        <v>0.91</v>
      </c>
    </row>
    <row r="916" spans="1:8" ht="40.5">
      <c r="A916" s="532" t="s">
        <v>4967</v>
      </c>
      <c r="B916" s="534" t="s">
        <v>2411</v>
      </c>
      <c r="C916" s="532" t="s">
        <v>109</v>
      </c>
      <c r="D916" s="533" t="s">
        <v>8932</v>
      </c>
      <c r="F916" t="str">
        <f t="shared" si="29"/>
        <v>90641</v>
      </c>
      <c r="H916" s="14">
        <f t="shared" si="30"/>
        <v>8.3699999999999992</v>
      </c>
    </row>
    <row r="917" spans="1:8" ht="40.5">
      <c r="A917" s="532" t="s">
        <v>4969</v>
      </c>
      <c r="B917" s="534" t="s">
        <v>2412</v>
      </c>
      <c r="C917" s="532" t="s">
        <v>109</v>
      </c>
      <c r="D917" s="533" t="s">
        <v>19077</v>
      </c>
      <c r="F917" t="str">
        <f t="shared" si="29"/>
        <v>90642</v>
      </c>
      <c r="H917" s="14">
        <f t="shared" si="30"/>
        <v>16.190000000000001</v>
      </c>
    </row>
    <row r="918" spans="1:8" ht="54">
      <c r="A918" s="532" t="s">
        <v>4970</v>
      </c>
      <c r="B918" s="534" t="s">
        <v>3084</v>
      </c>
      <c r="C918" s="532" t="s">
        <v>109</v>
      </c>
      <c r="D918" s="533" t="s">
        <v>9067</v>
      </c>
      <c r="F918" t="str">
        <f t="shared" si="29"/>
        <v>90646</v>
      </c>
      <c r="H918" s="14">
        <f t="shared" si="30"/>
        <v>1.04</v>
      </c>
    </row>
    <row r="919" spans="1:8" ht="54">
      <c r="A919" s="532" t="s">
        <v>4972</v>
      </c>
      <c r="B919" s="534" t="s">
        <v>3085</v>
      </c>
      <c r="C919" s="532" t="s">
        <v>109</v>
      </c>
      <c r="D919" s="533" t="s">
        <v>5271</v>
      </c>
      <c r="F919" t="str">
        <f t="shared" si="29"/>
        <v>90647</v>
      </c>
      <c r="H919" s="14">
        <f t="shared" si="30"/>
        <v>0.12</v>
      </c>
    </row>
    <row r="920" spans="1:8" ht="54">
      <c r="A920" s="532" t="s">
        <v>4973</v>
      </c>
      <c r="B920" s="534" t="s">
        <v>3086</v>
      </c>
      <c r="C920" s="532" t="s">
        <v>109</v>
      </c>
      <c r="D920" s="533" t="s">
        <v>18272</v>
      </c>
      <c r="F920" t="str">
        <f t="shared" si="29"/>
        <v>90648</v>
      </c>
      <c r="H920" s="14">
        <f t="shared" si="30"/>
        <v>1.1299999999999999</v>
      </c>
    </row>
    <row r="921" spans="1:8" ht="54">
      <c r="A921" s="532" t="s">
        <v>4974</v>
      </c>
      <c r="B921" s="534" t="s">
        <v>3087</v>
      </c>
      <c r="C921" s="532" t="s">
        <v>109</v>
      </c>
      <c r="D921" s="533" t="s">
        <v>8893</v>
      </c>
      <c r="F921" t="str">
        <f t="shared" si="29"/>
        <v>90649</v>
      </c>
      <c r="H921" s="14">
        <f t="shared" si="30"/>
        <v>11.39</v>
      </c>
    </row>
    <row r="922" spans="1:8" ht="27">
      <c r="A922" s="532" t="s">
        <v>4975</v>
      </c>
      <c r="B922" s="534" t="s">
        <v>2413</v>
      </c>
      <c r="C922" s="532" t="s">
        <v>109</v>
      </c>
      <c r="D922" s="533" t="s">
        <v>4042</v>
      </c>
      <c r="F922" t="str">
        <f t="shared" si="29"/>
        <v>90652</v>
      </c>
      <c r="H922" s="14">
        <f t="shared" si="30"/>
        <v>4.9800000000000004</v>
      </c>
    </row>
    <row r="923" spans="1:8" ht="27">
      <c r="A923" s="532" t="s">
        <v>4976</v>
      </c>
      <c r="B923" s="534" t="s">
        <v>2414</v>
      </c>
      <c r="C923" s="532" t="s">
        <v>109</v>
      </c>
      <c r="D923" s="533" t="s">
        <v>4793</v>
      </c>
      <c r="F923" t="str">
        <f t="shared" si="29"/>
        <v>90653</v>
      </c>
      <c r="H923" s="14">
        <f t="shared" si="30"/>
        <v>0.59</v>
      </c>
    </row>
    <row r="924" spans="1:8" ht="27">
      <c r="A924" s="532" t="s">
        <v>4977</v>
      </c>
      <c r="B924" s="534" t="s">
        <v>2415</v>
      </c>
      <c r="C924" s="532" t="s">
        <v>109</v>
      </c>
      <c r="D924" s="533" t="s">
        <v>4557</v>
      </c>
      <c r="F924" t="str">
        <f t="shared" si="29"/>
        <v>90654</v>
      </c>
      <c r="H924" s="14">
        <f t="shared" si="30"/>
        <v>5.45</v>
      </c>
    </row>
    <row r="925" spans="1:8" ht="40.5">
      <c r="A925" s="532" t="s">
        <v>4979</v>
      </c>
      <c r="B925" s="534" t="s">
        <v>2416</v>
      </c>
      <c r="C925" s="532" t="s">
        <v>109</v>
      </c>
      <c r="D925" s="533" t="s">
        <v>22076</v>
      </c>
      <c r="F925" t="str">
        <f t="shared" si="29"/>
        <v>90655</v>
      </c>
      <c r="H925" s="14">
        <f t="shared" si="30"/>
        <v>7.5</v>
      </c>
    </row>
    <row r="926" spans="1:8" ht="27">
      <c r="A926" s="532" t="s">
        <v>4980</v>
      </c>
      <c r="B926" s="534" t="s">
        <v>2417</v>
      </c>
      <c r="C926" s="532" t="s">
        <v>109</v>
      </c>
      <c r="D926" s="533" t="s">
        <v>12683</v>
      </c>
      <c r="F926" t="str">
        <f t="shared" si="29"/>
        <v>90658</v>
      </c>
      <c r="H926" s="14">
        <f t="shared" si="30"/>
        <v>5.33</v>
      </c>
    </row>
    <row r="927" spans="1:8" ht="27">
      <c r="A927" s="532" t="s">
        <v>4982</v>
      </c>
      <c r="B927" s="534" t="s">
        <v>2418</v>
      </c>
      <c r="C927" s="532" t="s">
        <v>109</v>
      </c>
      <c r="D927" s="533" t="s">
        <v>18269</v>
      </c>
      <c r="F927" t="str">
        <f t="shared" si="29"/>
        <v>90659</v>
      </c>
      <c r="H927" s="14">
        <f t="shared" si="30"/>
        <v>0.63</v>
      </c>
    </row>
    <row r="928" spans="1:8" ht="27">
      <c r="A928" s="532" t="s">
        <v>4983</v>
      </c>
      <c r="B928" s="534" t="s">
        <v>2419</v>
      </c>
      <c r="C928" s="532" t="s">
        <v>109</v>
      </c>
      <c r="D928" s="533" t="s">
        <v>11191</v>
      </c>
      <c r="F928" t="str">
        <f t="shared" si="29"/>
        <v>90660</v>
      </c>
      <c r="H928" s="14">
        <f t="shared" si="30"/>
        <v>5.84</v>
      </c>
    </row>
    <row r="929" spans="1:8" ht="40.5">
      <c r="A929" s="532" t="s">
        <v>4984</v>
      </c>
      <c r="B929" s="534" t="s">
        <v>2420</v>
      </c>
      <c r="C929" s="532" t="s">
        <v>109</v>
      </c>
      <c r="D929" s="533" t="s">
        <v>22076</v>
      </c>
      <c r="F929" t="str">
        <f t="shared" si="29"/>
        <v>90661</v>
      </c>
      <c r="H929" s="14">
        <f t="shared" si="30"/>
        <v>7.5</v>
      </c>
    </row>
    <row r="930" spans="1:8" ht="54">
      <c r="A930" s="532" t="s">
        <v>4985</v>
      </c>
      <c r="B930" s="534" t="s">
        <v>3088</v>
      </c>
      <c r="C930" s="532" t="s">
        <v>109</v>
      </c>
      <c r="D930" s="533" t="s">
        <v>9362</v>
      </c>
      <c r="F930" t="str">
        <f t="shared" si="29"/>
        <v>90664</v>
      </c>
      <c r="H930" s="14">
        <f t="shared" si="30"/>
        <v>9.57</v>
      </c>
    </row>
    <row r="931" spans="1:8" ht="54">
      <c r="A931" s="532" t="s">
        <v>4986</v>
      </c>
      <c r="B931" s="534" t="s">
        <v>3089</v>
      </c>
      <c r="C931" s="532" t="s">
        <v>109</v>
      </c>
      <c r="D931" s="533" t="s">
        <v>19273</v>
      </c>
      <c r="F931" t="str">
        <f t="shared" si="29"/>
        <v>90665</v>
      </c>
      <c r="H931" s="14">
        <f t="shared" si="30"/>
        <v>1.32</v>
      </c>
    </row>
    <row r="932" spans="1:8" ht="54">
      <c r="A932" s="532" t="s">
        <v>4987</v>
      </c>
      <c r="B932" s="534" t="s">
        <v>3090</v>
      </c>
      <c r="C932" s="532" t="s">
        <v>109</v>
      </c>
      <c r="D932" s="533" t="s">
        <v>18660</v>
      </c>
      <c r="F932" t="str">
        <f t="shared" si="29"/>
        <v>90666</v>
      </c>
      <c r="H932" s="14">
        <f t="shared" si="30"/>
        <v>11.95</v>
      </c>
    </row>
    <row r="933" spans="1:8" ht="67.5">
      <c r="A933" s="532" t="s">
        <v>4988</v>
      </c>
      <c r="B933" s="534" t="s">
        <v>3091</v>
      </c>
      <c r="C933" s="532" t="s">
        <v>109</v>
      </c>
      <c r="D933" s="533" t="s">
        <v>9665</v>
      </c>
      <c r="F933" t="str">
        <f t="shared" si="29"/>
        <v>90667</v>
      </c>
      <c r="H933" s="14">
        <f t="shared" si="30"/>
        <v>19.28</v>
      </c>
    </row>
    <row r="934" spans="1:8" ht="67.5">
      <c r="A934" s="532" t="s">
        <v>4989</v>
      </c>
      <c r="B934" s="534" t="s">
        <v>2421</v>
      </c>
      <c r="C934" s="532" t="s">
        <v>109</v>
      </c>
      <c r="D934" s="533" t="s">
        <v>27351</v>
      </c>
      <c r="F934" t="str">
        <f t="shared" si="29"/>
        <v>90670</v>
      </c>
      <c r="H934" s="14">
        <f t="shared" si="30"/>
        <v>286.69</v>
      </c>
    </row>
    <row r="935" spans="1:8" ht="67.5">
      <c r="A935" s="532" t="s">
        <v>4990</v>
      </c>
      <c r="B935" s="534" t="s">
        <v>3092</v>
      </c>
      <c r="C935" s="532" t="s">
        <v>109</v>
      </c>
      <c r="D935" s="533" t="s">
        <v>27352</v>
      </c>
      <c r="F935" t="str">
        <f t="shared" si="29"/>
        <v>90671</v>
      </c>
      <c r="H935" s="14">
        <f t="shared" si="30"/>
        <v>39.799999999999997</v>
      </c>
    </row>
    <row r="936" spans="1:8" ht="67.5">
      <c r="A936" s="532" t="s">
        <v>4991</v>
      </c>
      <c r="B936" s="534" t="s">
        <v>2422</v>
      </c>
      <c r="C936" s="532" t="s">
        <v>109</v>
      </c>
      <c r="D936" s="533" t="s">
        <v>27353</v>
      </c>
      <c r="F936" t="str">
        <f t="shared" si="29"/>
        <v>90672</v>
      </c>
      <c r="H936" s="14">
        <f t="shared" si="30"/>
        <v>358.76</v>
      </c>
    </row>
    <row r="937" spans="1:8" ht="67.5">
      <c r="A937" s="532" t="s">
        <v>4992</v>
      </c>
      <c r="B937" s="534" t="s">
        <v>2423</v>
      </c>
      <c r="C937" s="532" t="s">
        <v>109</v>
      </c>
      <c r="D937" s="533" t="s">
        <v>13894</v>
      </c>
      <c r="F937" t="str">
        <f t="shared" si="29"/>
        <v>90673</v>
      </c>
      <c r="H937" s="14">
        <f t="shared" si="30"/>
        <v>154.22</v>
      </c>
    </row>
    <row r="938" spans="1:8" ht="67.5">
      <c r="A938" s="532" t="s">
        <v>4993</v>
      </c>
      <c r="B938" s="534" t="s">
        <v>3093</v>
      </c>
      <c r="C938" s="532" t="s">
        <v>109</v>
      </c>
      <c r="D938" s="533" t="s">
        <v>27354</v>
      </c>
      <c r="F938" t="str">
        <f t="shared" si="29"/>
        <v>90676</v>
      </c>
      <c r="H938" s="14">
        <f t="shared" si="30"/>
        <v>137.87</v>
      </c>
    </row>
    <row r="939" spans="1:8" ht="67.5">
      <c r="A939" s="532" t="s">
        <v>4994</v>
      </c>
      <c r="B939" s="534" t="s">
        <v>3094</v>
      </c>
      <c r="C939" s="532" t="s">
        <v>109</v>
      </c>
      <c r="D939" s="533" t="s">
        <v>27355</v>
      </c>
      <c r="F939" t="str">
        <f t="shared" si="29"/>
        <v>90677</v>
      </c>
      <c r="H939" s="14">
        <f t="shared" si="30"/>
        <v>21.2</v>
      </c>
    </row>
    <row r="940" spans="1:8" ht="67.5">
      <c r="A940" s="532" t="s">
        <v>4995</v>
      </c>
      <c r="B940" s="534" t="s">
        <v>3095</v>
      </c>
      <c r="C940" s="532" t="s">
        <v>109</v>
      </c>
      <c r="D940" s="533" t="s">
        <v>27356</v>
      </c>
      <c r="F940" t="str">
        <f t="shared" si="29"/>
        <v>90678</v>
      </c>
      <c r="H940" s="14">
        <f t="shared" si="30"/>
        <v>190.55</v>
      </c>
    </row>
    <row r="941" spans="1:8" ht="67.5">
      <c r="A941" s="532" t="s">
        <v>4996</v>
      </c>
      <c r="B941" s="534" t="s">
        <v>3096</v>
      </c>
      <c r="C941" s="532" t="s">
        <v>109</v>
      </c>
      <c r="D941" s="533" t="s">
        <v>25007</v>
      </c>
      <c r="F941" t="str">
        <f t="shared" si="29"/>
        <v>90679</v>
      </c>
      <c r="H941" s="14">
        <f t="shared" si="30"/>
        <v>118.27</v>
      </c>
    </row>
    <row r="942" spans="1:8" ht="40.5">
      <c r="A942" s="532" t="s">
        <v>4997</v>
      </c>
      <c r="B942" s="534" t="s">
        <v>2424</v>
      </c>
      <c r="C942" s="532" t="s">
        <v>109</v>
      </c>
      <c r="D942" s="533" t="s">
        <v>27357</v>
      </c>
      <c r="F942" t="str">
        <f t="shared" si="29"/>
        <v>90682</v>
      </c>
      <c r="H942" s="14">
        <f t="shared" si="30"/>
        <v>44.35</v>
      </c>
    </row>
    <row r="943" spans="1:8" ht="40.5">
      <c r="A943" s="532" t="s">
        <v>4998</v>
      </c>
      <c r="B943" s="534" t="s">
        <v>2425</v>
      </c>
      <c r="C943" s="532" t="s">
        <v>109</v>
      </c>
      <c r="D943" s="533" t="s">
        <v>27358</v>
      </c>
      <c r="F943" t="str">
        <f t="shared" si="29"/>
        <v>90683</v>
      </c>
      <c r="H943" s="14">
        <f t="shared" si="30"/>
        <v>5.26</v>
      </c>
    </row>
    <row r="944" spans="1:8" ht="40.5">
      <c r="A944" s="532" t="s">
        <v>4999</v>
      </c>
      <c r="B944" s="534" t="s">
        <v>2426</v>
      </c>
      <c r="C944" s="532" t="s">
        <v>109</v>
      </c>
      <c r="D944" s="533" t="s">
        <v>17479</v>
      </c>
      <c r="F944" t="str">
        <f t="shared" si="29"/>
        <v>90684</v>
      </c>
      <c r="H944" s="14">
        <f t="shared" si="30"/>
        <v>48.5</v>
      </c>
    </row>
    <row r="945" spans="1:8" ht="54">
      <c r="A945" s="532" t="s">
        <v>5000</v>
      </c>
      <c r="B945" s="534" t="s">
        <v>2427</v>
      </c>
      <c r="C945" s="532" t="s">
        <v>109</v>
      </c>
      <c r="D945" s="533" t="s">
        <v>22683</v>
      </c>
      <c r="F945" t="str">
        <f t="shared" si="29"/>
        <v>90685</v>
      </c>
      <c r="H945" s="14">
        <f t="shared" si="30"/>
        <v>73.37</v>
      </c>
    </row>
    <row r="946" spans="1:8" ht="40.5">
      <c r="A946" s="532" t="s">
        <v>5001</v>
      </c>
      <c r="B946" s="534" t="s">
        <v>2428</v>
      </c>
      <c r="C946" s="532" t="s">
        <v>109</v>
      </c>
      <c r="D946" s="533" t="s">
        <v>24558</v>
      </c>
      <c r="F946" t="str">
        <f t="shared" si="29"/>
        <v>90688</v>
      </c>
      <c r="H946" s="14">
        <f t="shared" si="30"/>
        <v>29.32</v>
      </c>
    </row>
    <row r="947" spans="1:8" ht="40.5">
      <c r="A947" s="532" t="s">
        <v>5002</v>
      </c>
      <c r="B947" s="534" t="s">
        <v>2429</v>
      </c>
      <c r="C947" s="532" t="s">
        <v>109</v>
      </c>
      <c r="D947" s="533" t="s">
        <v>4722</v>
      </c>
      <c r="F947" t="str">
        <f t="shared" si="29"/>
        <v>90689</v>
      </c>
      <c r="H947" s="14">
        <f t="shared" si="30"/>
        <v>2.96</v>
      </c>
    </row>
    <row r="948" spans="1:8" ht="40.5">
      <c r="A948" s="532" t="s">
        <v>5003</v>
      </c>
      <c r="B948" s="534" t="s">
        <v>2430</v>
      </c>
      <c r="C948" s="532" t="s">
        <v>109</v>
      </c>
      <c r="D948" s="533" t="s">
        <v>19022</v>
      </c>
      <c r="F948" t="str">
        <f t="shared" si="29"/>
        <v>90690</v>
      </c>
      <c r="H948" s="14">
        <f t="shared" si="30"/>
        <v>36.64</v>
      </c>
    </row>
    <row r="949" spans="1:8" ht="40.5">
      <c r="A949" s="532" t="s">
        <v>5004</v>
      </c>
      <c r="B949" s="534" t="s">
        <v>2431</v>
      </c>
      <c r="C949" s="532" t="s">
        <v>109</v>
      </c>
      <c r="D949" s="533" t="s">
        <v>27359</v>
      </c>
      <c r="F949" t="str">
        <f t="shared" si="29"/>
        <v>90691</v>
      </c>
      <c r="H949" s="14">
        <f t="shared" si="30"/>
        <v>51.38</v>
      </c>
    </row>
    <row r="950" spans="1:8" ht="40.5">
      <c r="A950" s="532" t="s">
        <v>5005</v>
      </c>
      <c r="B950" s="534" t="s">
        <v>3097</v>
      </c>
      <c r="C950" s="532" t="s">
        <v>109</v>
      </c>
      <c r="D950" s="533" t="s">
        <v>5829</v>
      </c>
      <c r="F950" t="str">
        <f t="shared" si="29"/>
        <v>90957</v>
      </c>
      <c r="H950" s="14">
        <f t="shared" si="30"/>
        <v>7.13</v>
      </c>
    </row>
    <row r="951" spans="1:8" ht="40.5">
      <c r="A951" s="532" t="s">
        <v>5007</v>
      </c>
      <c r="B951" s="534" t="s">
        <v>3098</v>
      </c>
      <c r="C951" s="532" t="s">
        <v>109</v>
      </c>
      <c r="D951" s="533" t="s">
        <v>4860</v>
      </c>
      <c r="F951" t="str">
        <f t="shared" si="29"/>
        <v>90958</v>
      </c>
      <c r="H951" s="14">
        <f t="shared" si="30"/>
        <v>0.99</v>
      </c>
    </row>
    <row r="952" spans="1:8" ht="40.5">
      <c r="A952" s="532" t="s">
        <v>5008</v>
      </c>
      <c r="B952" s="534" t="s">
        <v>1986</v>
      </c>
      <c r="C952" s="532" t="s">
        <v>109</v>
      </c>
      <c r="D952" s="533" t="s">
        <v>12179</v>
      </c>
      <c r="F952" t="str">
        <f t="shared" si="29"/>
        <v>90960</v>
      </c>
      <c r="H952" s="14">
        <f t="shared" si="30"/>
        <v>9.51</v>
      </c>
    </row>
    <row r="953" spans="1:8" ht="40.5">
      <c r="A953" s="532" t="s">
        <v>5010</v>
      </c>
      <c r="B953" s="534" t="s">
        <v>1987</v>
      </c>
      <c r="C953" s="532" t="s">
        <v>109</v>
      </c>
      <c r="D953" s="533" t="s">
        <v>19273</v>
      </c>
      <c r="F953" t="str">
        <f t="shared" si="29"/>
        <v>90961</v>
      </c>
      <c r="H953" s="14">
        <f t="shared" si="30"/>
        <v>1.32</v>
      </c>
    </row>
    <row r="954" spans="1:8" ht="40.5">
      <c r="A954" s="532" t="s">
        <v>5012</v>
      </c>
      <c r="B954" s="534" t="s">
        <v>1988</v>
      </c>
      <c r="C954" s="532" t="s">
        <v>109</v>
      </c>
      <c r="D954" s="533" t="s">
        <v>18276</v>
      </c>
      <c r="F954" t="str">
        <f t="shared" si="29"/>
        <v>90962</v>
      </c>
      <c r="H954" s="14">
        <f t="shared" si="30"/>
        <v>11.91</v>
      </c>
    </row>
    <row r="955" spans="1:8" ht="54">
      <c r="A955" s="532" t="s">
        <v>5014</v>
      </c>
      <c r="B955" s="534" t="s">
        <v>2432</v>
      </c>
      <c r="C955" s="532" t="s">
        <v>109</v>
      </c>
      <c r="D955" s="533" t="s">
        <v>9665</v>
      </c>
      <c r="F955" t="str">
        <f t="shared" si="29"/>
        <v>90963</v>
      </c>
      <c r="H955" s="14">
        <f t="shared" si="30"/>
        <v>19.28</v>
      </c>
    </row>
    <row r="956" spans="1:8" ht="40.5">
      <c r="A956" s="532" t="s">
        <v>5015</v>
      </c>
      <c r="B956" s="534" t="s">
        <v>2433</v>
      </c>
      <c r="C956" s="532" t="s">
        <v>109</v>
      </c>
      <c r="D956" s="533" t="s">
        <v>12603</v>
      </c>
      <c r="F956" t="str">
        <f t="shared" si="29"/>
        <v>90968</v>
      </c>
      <c r="H956" s="14">
        <f t="shared" si="30"/>
        <v>9.5399999999999991</v>
      </c>
    </row>
    <row r="957" spans="1:8" ht="40.5">
      <c r="A957" s="532" t="s">
        <v>5016</v>
      </c>
      <c r="B957" s="534" t="s">
        <v>2434</v>
      </c>
      <c r="C957" s="532" t="s">
        <v>109</v>
      </c>
      <c r="D957" s="533" t="s">
        <v>19273</v>
      </c>
      <c r="F957" t="str">
        <f t="shared" si="29"/>
        <v>90969</v>
      </c>
      <c r="H957" s="14">
        <f t="shared" si="30"/>
        <v>1.32</v>
      </c>
    </row>
    <row r="958" spans="1:8" ht="40.5">
      <c r="A958" s="532" t="s">
        <v>5017</v>
      </c>
      <c r="B958" s="534" t="s">
        <v>2435</v>
      </c>
      <c r="C958" s="532" t="s">
        <v>109</v>
      </c>
      <c r="D958" s="533" t="s">
        <v>18660</v>
      </c>
      <c r="F958" t="str">
        <f t="shared" si="29"/>
        <v>90970</v>
      </c>
      <c r="H958" s="14">
        <f t="shared" si="30"/>
        <v>11.95</v>
      </c>
    </row>
    <row r="959" spans="1:8" ht="54">
      <c r="A959" s="532" t="s">
        <v>5019</v>
      </c>
      <c r="B959" s="534" t="s">
        <v>2436</v>
      </c>
      <c r="C959" s="532" t="s">
        <v>109</v>
      </c>
      <c r="D959" s="533" t="s">
        <v>27360</v>
      </c>
      <c r="F959" t="str">
        <f t="shared" si="29"/>
        <v>90971</v>
      </c>
      <c r="H959" s="14">
        <f t="shared" si="30"/>
        <v>78.150000000000006</v>
      </c>
    </row>
    <row r="960" spans="1:8" ht="40.5">
      <c r="A960" s="532" t="s">
        <v>5020</v>
      </c>
      <c r="B960" s="534" t="s">
        <v>3099</v>
      </c>
      <c r="C960" s="532" t="s">
        <v>109</v>
      </c>
      <c r="D960" s="533" t="s">
        <v>11742</v>
      </c>
      <c r="F960" t="str">
        <f t="shared" si="29"/>
        <v>90975</v>
      </c>
      <c r="H960" s="14">
        <f t="shared" si="30"/>
        <v>24.24</v>
      </c>
    </row>
    <row r="961" spans="1:8" ht="40.5">
      <c r="A961" s="532" t="s">
        <v>5022</v>
      </c>
      <c r="B961" s="534" t="s">
        <v>3100</v>
      </c>
      <c r="C961" s="532" t="s">
        <v>109</v>
      </c>
      <c r="D961" s="533" t="s">
        <v>8887</v>
      </c>
      <c r="F961" t="str">
        <f t="shared" si="29"/>
        <v>90976</v>
      </c>
      <c r="H961" s="14">
        <f t="shared" si="30"/>
        <v>3.36</v>
      </c>
    </row>
    <row r="962" spans="1:8" ht="40.5">
      <c r="A962" s="532" t="s">
        <v>5024</v>
      </c>
      <c r="B962" s="534" t="s">
        <v>3101</v>
      </c>
      <c r="C962" s="532" t="s">
        <v>109</v>
      </c>
      <c r="D962" s="533" t="s">
        <v>11808</v>
      </c>
      <c r="F962" t="str">
        <f t="shared" si="29"/>
        <v>90977</v>
      </c>
      <c r="H962" s="14">
        <f t="shared" si="30"/>
        <v>30.34</v>
      </c>
    </row>
    <row r="963" spans="1:8" ht="54">
      <c r="A963" s="532" t="s">
        <v>5025</v>
      </c>
      <c r="B963" s="534" t="s">
        <v>3102</v>
      </c>
      <c r="C963" s="532" t="s">
        <v>109</v>
      </c>
      <c r="D963" s="533" t="s">
        <v>27361</v>
      </c>
      <c r="F963" t="str">
        <f t="shared" si="29"/>
        <v>90978</v>
      </c>
      <c r="H963" s="14">
        <f t="shared" si="30"/>
        <v>202.75</v>
      </c>
    </row>
    <row r="964" spans="1:8" ht="40.5">
      <c r="A964" s="532" t="s">
        <v>5026</v>
      </c>
      <c r="B964" s="534" t="s">
        <v>2437</v>
      </c>
      <c r="C964" s="532" t="s">
        <v>109</v>
      </c>
      <c r="D964" s="533" t="s">
        <v>12562</v>
      </c>
      <c r="F964" t="str">
        <f t="shared" si="29"/>
        <v>90992</v>
      </c>
      <c r="H964" s="14">
        <f t="shared" si="30"/>
        <v>11.33</v>
      </c>
    </row>
    <row r="965" spans="1:8" ht="40.5">
      <c r="A965" s="532" t="s">
        <v>5027</v>
      </c>
      <c r="B965" s="534" t="s">
        <v>2438</v>
      </c>
      <c r="C965" s="532" t="s">
        <v>109</v>
      </c>
      <c r="D965" s="533" t="s">
        <v>8903</v>
      </c>
      <c r="F965" t="str">
        <f t="shared" ref="F965:F1028" si="31">TRIM(A965)</f>
        <v>90993</v>
      </c>
      <c r="H965" s="14">
        <f t="shared" ref="H965:H1028" si="32">ROUND(D965*(1+$H$1),2)</f>
        <v>1.57</v>
      </c>
    </row>
    <row r="966" spans="1:8" ht="40.5">
      <c r="A966" s="532" t="s">
        <v>5028</v>
      </c>
      <c r="B966" s="534" t="s">
        <v>2439</v>
      </c>
      <c r="C966" s="532" t="s">
        <v>109</v>
      </c>
      <c r="D966" s="533" t="s">
        <v>5881</v>
      </c>
      <c r="F966" t="str">
        <f t="shared" si="31"/>
        <v>90994</v>
      </c>
      <c r="H966" s="14">
        <f t="shared" si="32"/>
        <v>14.16</v>
      </c>
    </row>
    <row r="967" spans="1:8" ht="54">
      <c r="A967" s="532" t="s">
        <v>5030</v>
      </c>
      <c r="B967" s="534" t="s">
        <v>2440</v>
      </c>
      <c r="C967" s="532" t="s">
        <v>109</v>
      </c>
      <c r="D967" s="533" t="s">
        <v>27362</v>
      </c>
      <c r="F967" t="str">
        <f t="shared" si="31"/>
        <v>90995</v>
      </c>
      <c r="H967" s="14">
        <f t="shared" si="32"/>
        <v>106.16</v>
      </c>
    </row>
    <row r="968" spans="1:8" ht="67.5">
      <c r="A968" s="532" t="s">
        <v>5031</v>
      </c>
      <c r="B968" s="534" t="s">
        <v>3103</v>
      </c>
      <c r="C968" s="532" t="s">
        <v>109</v>
      </c>
      <c r="D968" s="533" t="s">
        <v>27363</v>
      </c>
      <c r="F968" t="str">
        <f t="shared" si="31"/>
        <v>91021</v>
      </c>
      <c r="H968" s="14">
        <f t="shared" si="32"/>
        <v>16.66</v>
      </c>
    </row>
    <row r="969" spans="1:8" ht="54">
      <c r="A969" s="532" t="s">
        <v>5033</v>
      </c>
      <c r="B969" s="534" t="s">
        <v>3104</v>
      </c>
      <c r="C969" s="532" t="s">
        <v>109</v>
      </c>
      <c r="D969" s="533" t="s">
        <v>27364</v>
      </c>
      <c r="F969" t="str">
        <f t="shared" si="31"/>
        <v>91026</v>
      </c>
      <c r="H969" s="14">
        <f t="shared" si="32"/>
        <v>30.58</v>
      </c>
    </row>
    <row r="970" spans="1:8" ht="54">
      <c r="A970" s="532" t="s">
        <v>5034</v>
      </c>
      <c r="B970" s="534" t="s">
        <v>3105</v>
      </c>
      <c r="C970" s="532" t="s">
        <v>109</v>
      </c>
      <c r="D970" s="533" t="s">
        <v>4530</v>
      </c>
      <c r="F970" t="str">
        <f t="shared" si="31"/>
        <v>91027</v>
      </c>
      <c r="H970" s="14">
        <f t="shared" si="32"/>
        <v>6.28</v>
      </c>
    </row>
    <row r="971" spans="1:8" ht="54">
      <c r="A971" s="532" t="s">
        <v>5035</v>
      </c>
      <c r="B971" s="534" t="s">
        <v>3106</v>
      </c>
      <c r="C971" s="532" t="s">
        <v>109</v>
      </c>
      <c r="D971" s="533" t="s">
        <v>18785</v>
      </c>
      <c r="F971" t="str">
        <f t="shared" si="31"/>
        <v>91028</v>
      </c>
      <c r="H971" s="14">
        <f t="shared" si="32"/>
        <v>4.96</v>
      </c>
    </row>
    <row r="972" spans="1:8" ht="54">
      <c r="A972" s="532" t="s">
        <v>5036</v>
      </c>
      <c r="B972" s="534" t="s">
        <v>3107</v>
      </c>
      <c r="C972" s="532" t="s">
        <v>109</v>
      </c>
      <c r="D972" s="533" t="s">
        <v>11572</v>
      </c>
      <c r="F972" t="str">
        <f t="shared" si="31"/>
        <v>91029</v>
      </c>
      <c r="H972" s="14">
        <f t="shared" si="32"/>
        <v>56.26</v>
      </c>
    </row>
    <row r="973" spans="1:8" ht="54">
      <c r="A973" s="532" t="s">
        <v>5037</v>
      </c>
      <c r="B973" s="534" t="s">
        <v>3108</v>
      </c>
      <c r="C973" s="532" t="s">
        <v>109</v>
      </c>
      <c r="D973" s="533" t="s">
        <v>19155</v>
      </c>
      <c r="F973" t="str">
        <f t="shared" si="31"/>
        <v>91030</v>
      </c>
      <c r="H973" s="14">
        <f t="shared" si="32"/>
        <v>189.18</v>
      </c>
    </row>
    <row r="974" spans="1:8" ht="40.5">
      <c r="A974" s="532" t="s">
        <v>5038</v>
      </c>
      <c r="B974" s="534" t="s">
        <v>2441</v>
      </c>
      <c r="C974" s="532" t="s">
        <v>109</v>
      </c>
      <c r="D974" s="533" t="s">
        <v>4961</v>
      </c>
      <c r="F974" t="str">
        <f t="shared" si="31"/>
        <v>91273</v>
      </c>
      <c r="H974" s="14">
        <f t="shared" si="32"/>
        <v>0.67</v>
      </c>
    </row>
    <row r="975" spans="1:8" ht="40.5">
      <c r="A975" s="532" t="s">
        <v>5040</v>
      </c>
      <c r="B975" s="534" t="s">
        <v>2442</v>
      </c>
      <c r="C975" s="532" t="s">
        <v>109</v>
      </c>
      <c r="D975" s="533" t="s">
        <v>5123</v>
      </c>
      <c r="F975" t="str">
        <f t="shared" si="31"/>
        <v>91274</v>
      </c>
      <c r="H975" s="14">
        <f t="shared" si="32"/>
        <v>0.09</v>
      </c>
    </row>
    <row r="976" spans="1:8" ht="40.5">
      <c r="A976" s="532" t="s">
        <v>5041</v>
      </c>
      <c r="B976" s="534" t="s">
        <v>2443</v>
      </c>
      <c r="C976" s="532" t="s">
        <v>109</v>
      </c>
      <c r="D976" s="533" t="s">
        <v>4585</v>
      </c>
      <c r="F976" t="str">
        <f t="shared" si="31"/>
        <v>91275</v>
      </c>
      <c r="H976" s="14">
        <f t="shared" si="32"/>
        <v>0.84</v>
      </c>
    </row>
    <row r="977" spans="1:8" ht="54">
      <c r="A977" s="532" t="s">
        <v>5042</v>
      </c>
      <c r="B977" s="534" t="s">
        <v>2444</v>
      </c>
      <c r="C977" s="532" t="s">
        <v>109</v>
      </c>
      <c r="D977" s="533" t="s">
        <v>18658</v>
      </c>
      <c r="F977" t="str">
        <f t="shared" si="31"/>
        <v>91276</v>
      </c>
      <c r="H977" s="14">
        <f t="shared" si="32"/>
        <v>10.27</v>
      </c>
    </row>
    <row r="978" spans="1:8" ht="54">
      <c r="A978" s="532" t="s">
        <v>5043</v>
      </c>
      <c r="B978" s="534" t="s">
        <v>3109</v>
      </c>
      <c r="C978" s="532" t="s">
        <v>109</v>
      </c>
      <c r="D978" s="533" t="s">
        <v>4166</v>
      </c>
      <c r="F978" t="str">
        <f t="shared" si="31"/>
        <v>91279</v>
      </c>
      <c r="H978" s="14">
        <f t="shared" si="32"/>
        <v>0.96</v>
      </c>
    </row>
    <row r="979" spans="1:8" ht="54">
      <c r="A979" s="532" t="s">
        <v>5044</v>
      </c>
      <c r="B979" s="534" t="s">
        <v>3110</v>
      </c>
      <c r="C979" s="532" t="s">
        <v>109</v>
      </c>
      <c r="D979" s="533" t="s">
        <v>5266</v>
      </c>
      <c r="F979" t="str">
        <f t="shared" si="31"/>
        <v>91280</v>
      </c>
      <c r="H979" s="14">
        <f t="shared" si="32"/>
        <v>0.11</v>
      </c>
    </row>
    <row r="980" spans="1:8" ht="54">
      <c r="A980" s="532" t="s">
        <v>5045</v>
      </c>
      <c r="B980" s="534" t="s">
        <v>3111</v>
      </c>
      <c r="C980" s="532" t="s">
        <v>109</v>
      </c>
      <c r="D980" s="533" t="s">
        <v>9159</v>
      </c>
      <c r="F980" t="str">
        <f t="shared" si="31"/>
        <v>91281</v>
      </c>
      <c r="H980" s="14">
        <f t="shared" si="32"/>
        <v>1.21</v>
      </c>
    </row>
    <row r="981" spans="1:8" ht="67.5">
      <c r="A981" s="532" t="s">
        <v>5047</v>
      </c>
      <c r="B981" s="534" t="s">
        <v>3112</v>
      </c>
      <c r="C981" s="532" t="s">
        <v>109</v>
      </c>
      <c r="D981" s="533" t="s">
        <v>11206</v>
      </c>
      <c r="F981" t="str">
        <f t="shared" si="31"/>
        <v>91282</v>
      </c>
      <c r="H981" s="14">
        <f t="shared" si="32"/>
        <v>10.35</v>
      </c>
    </row>
    <row r="982" spans="1:8" ht="54">
      <c r="A982" s="532" t="s">
        <v>5048</v>
      </c>
      <c r="B982" s="534" t="s">
        <v>3113</v>
      </c>
      <c r="C982" s="532" t="s">
        <v>109</v>
      </c>
      <c r="D982" s="533" t="s">
        <v>7296</v>
      </c>
      <c r="F982" t="str">
        <f t="shared" si="31"/>
        <v>91354</v>
      </c>
      <c r="H982" s="14">
        <f t="shared" si="32"/>
        <v>21.96</v>
      </c>
    </row>
    <row r="983" spans="1:8" ht="54">
      <c r="A983" s="532" t="s">
        <v>5049</v>
      </c>
      <c r="B983" s="534" t="s">
        <v>3114</v>
      </c>
      <c r="C983" s="532" t="s">
        <v>109</v>
      </c>
      <c r="D983" s="533" t="s">
        <v>4716</v>
      </c>
      <c r="F983" t="str">
        <f t="shared" si="31"/>
        <v>91355</v>
      </c>
      <c r="H983" s="14">
        <f t="shared" si="32"/>
        <v>4.6100000000000003</v>
      </c>
    </row>
    <row r="984" spans="1:8" ht="54">
      <c r="A984" s="532" t="s">
        <v>5050</v>
      </c>
      <c r="B984" s="534" t="s">
        <v>3115</v>
      </c>
      <c r="C984" s="532" t="s">
        <v>109</v>
      </c>
      <c r="D984" s="533" t="s">
        <v>4363</v>
      </c>
      <c r="F984" t="str">
        <f t="shared" si="31"/>
        <v>91356</v>
      </c>
      <c r="H984" s="14">
        <f t="shared" si="32"/>
        <v>3.65</v>
      </c>
    </row>
    <row r="985" spans="1:8" ht="54">
      <c r="A985" s="532" t="s">
        <v>5052</v>
      </c>
      <c r="B985" s="534" t="s">
        <v>3116</v>
      </c>
      <c r="C985" s="532" t="s">
        <v>109</v>
      </c>
      <c r="D985" s="533" t="s">
        <v>11942</v>
      </c>
      <c r="F985" t="str">
        <f t="shared" si="31"/>
        <v>91359</v>
      </c>
      <c r="H985" s="14">
        <f t="shared" si="32"/>
        <v>26.9</v>
      </c>
    </row>
    <row r="986" spans="1:8" ht="54">
      <c r="A986" s="532" t="s">
        <v>5053</v>
      </c>
      <c r="B986" s="534" t="s">
        <v>3117</v>
      </c>
      <c r="C986" s="532" t="s">
        <v>109</v>
      </c>
      <c r="D986" s="533" t="s">
        <v>8977</v>
      </c>
      <c r="F986" t="str">
        <f t="shared" si="31"/>
        <v>91360</v>
      </c>
      <c r="H986" s="14">
        <f t="shared" si="32"/>
        <v>5.2</v>
      </c>
    </row>
    <row r="987" spans="1:8" ht="54">
      <c r="A987" s="532" t="s">
        <v>5055</v>
      </c>
      <c r="B987" s="534" t="s">
        <v>3118</v>
      </c>
      <c r="C987" s="532" t="s">
        <v>109</v>
      </c>
      <c r="D987" s="533" t="s">
        <v>18274</v>
      </c>
      <c r="F987" t="str">
        <f t="shared" si="31"/>
        <v>91361</v>
      </c>
      <c r="H987" s="14">
        <f t="shared" si="32"/>
        <v>4.12</v>
      </c>
    </row>
    <row r="988" spans="1:8" ht="54">
      <c r="A988" s="532" t="s">
        <v>5057</v>
      </c>
      <c r="B988" s="534" t="s">
        <v>2445</v>
      </c>
      <c r="C988" s="532" t="s">
        <v>109</v>
      </c>
      <c r="D988" s="533" t="s">
        <v>18589</v>
      </c>
      <c r="F988" t="str">
        <f t="shared" si="31"/>
        <v>91367</v>
      </c>
      <c r="H988" s="14">
        <f t="shared" si="32"/>
        <v>27.02</v>
      </c>
    </row>
    <row r="989" spans="1:8" ht="54">
      <c r="A989" s="532" t="s">
        <v>5058</v>
      </c>
      <c r="B989" s="534" t="s">
        <v>2446</v>
      </c>
      <c r="C989" s="532" t="s">
        <v>109</v>
      </c>
      <c r="D989" s="533" t="s">
        <v>12683</v>
      </c>
      <c r="F989" t="str">
        <f t="shared" si="31"/>
        <v>91368</v>
      </c>
      <c r="H989" s="14">
        <f t="shared" si="32"/>
        <v>5.33</v>
      </c>
    </row>
    <row r="990" spans="1:8" ht="54">
      <c r="A990" s="532" t="s">
        <v>5059</v>
      </c>
      <c r="B990" s="534" t="s">
        <v>2447</v>
      </c>
      <c r="C990" s="532" t="s">
        <v>109</v>
      </c>
      <c r="D990" s="533" t="s">
        <v>8552</v>
      </c>
      <c r="F990" t="str">
        <f t="shared" si="31"/>
        <v>91369</v>
      </c>
      <c r="H990" s="14">
        <f t="shared" si="32"/>
        <v>4.21</v>
      </c>
    </row>
    <row r="991" spans="1:8" ht="54">
      <c r="A991" s="532" t="s">
        <v>5060</v>
      </c>
      <c r="B991" s="534" t="s">
        <v>3119</v>
      </c>
      <c r="C991" s="532" t="s">
        <v>109</v>
      </c>
      <c r="D991" s="533" t="s">
        <v>12082</v>
      </c>
      <c r="F991" t="str">
        <f t="shared" si="31"/>
        <v>91375</v>
      </c>
      <c r="H991" s="14">
        <f t="shared" si="32"/>
        <v>24.12</v>
      </c>
    </row>
    <row r="992" spans="1:8" ht="54">
      <c r="A992" s="532" t="s">
        <v>5061</v>
      </c>
      <c r="B992" s="534" t="s">
        <v>3120</v>
      </c>
      <c r="C992" s="532" t="s">
        <v>109</v>
      </c>
      <c r="D992" s="533" t="s">
        <v>4762</v>
      </c>
      <c r="F992" t="str">
        <f t="shared" si="31"/>
        <v>91376</v>
      </c>
      <c r="H992" s="14">
        <f t="shared" si="32"/>
        <v>5.0599999999999996</v>
      </c>
    </row>
    <row r="993" spans="1:8" ht="54">
      <c r="A993" s="532" t="s">
        <v>5063</v>
      </c>
      <c r="B993" s="534" t="s">
        <v>3121</v>
      </c>
      <c r="C993" s="532" t="s">
        <v>109</v>
      </c>
      <c r="D993" s="533" t="s">
        <v>17483</v>
      </c>
      <c r="F993" t="str">
        <f t="shared" si="31"/>
        <v>91377</v>
      </c>
      <c r="H993" s="14">
        <f t="shared" si="32"/>
        <v>4</v>
      </c>
    </row>
    <row r="994" spans="1:8" ht="67.5">
      <c r="A994" s="532" t="s">
        <v>5064</v>
      </c>
      <c r="B994" s="534" t="s">
        <v>2448</v>
      </c>
      <c r="C994" s="532" t="s">
        <v>109</v>
      </c>
      <c r="D994" s="533" t="s">
        <v>27272</v>
      </c>
      <c r="F994" t="str">
        <f t="shared" si="31"/>
        <v>91380</v>
      </c>
      <c r="H994" s="14">
        <f t="shared" si="32"/>
        <v>35.56</v>
      </c>
    </row>
    <row r="995" spans="1:8" ht="67.5">
      <c r="A995" s="532" t="s">
        <v>5065</v>
      </c>
      <c r="B995" s="534" t="s">
        <v>2449</v>
      </c>
      <c r="C995" s="532" t="s">
        <v>109</v>
      </c>
      <c r="D995" s="533" t="s">
        <v>4668</v>
      </c>
      <c r="F995" t="str">
        <f t="shared" si="31"/>
        <v>91381</v>
      </c>
      <c r="H995" s="14">
        <f t="shared" si="32"/>
        <v>7.01</v>
      </c>
    </row>
    <row r="996" spans="1:8" ht="67.5">
      <c r="A996" s="532" t="s">
        <v>5067</v>
      </c>
      <c r="B996" s="534" t="s">
        <v>2450</v>
      </c>
      <c r="C996" s="532" t="s">
        <v>109</v>
      </c>
      <c r="D996" s="533" t="s">
        <v>12073</v>
      </c>
      <c r="F996" t="str">
        <f t="shared" si="31"/>
        <v>91382</v>
      </c>
      <c r="H996" s="14">
        <f t="shared" si="32"/>
        <v>5.56</v>
      </c>
    </row>
    <row r="997" spans="1:8" ht="67.5">
      <c r="A997" s="532" t="s">
        <v>5069</v>
      </c>
      <c r="B997" s="534" t="s">
        <v>2451</v>
      </c>
      <c r="C997" s="532" t="s">
        <v>109</v>
      </c>
      <c r="D997" s="533" t="s">
        <v>24514</v>
      </c>
      <c r="F997" t="str">
        <f t="shared" si="31"/>
        <v>91383</v>
      </c>
      <c r="H997" s="14">
        <f t="shared" si="32"/>
        <v>64.290000000000006</v>
      </c>
    </row>
    <row r="998" spans="1:8" ht="67.5">
      <c r="A998" s="532" t="s">
        <v>5070</v>
      </c>
      <c r="B998" s="534" t="s">
        <v>2452</v>
      </c>
      <c r="C998" s="532" t="s">
        <v>109</v>
      </c>
      <c r="D998" s="533" t="s">
        <v>27365</v>
      </c>
      <c r="F998" t="str">
        <f t="shared" si="31"/>
        <v>91384</v>
      </c>
      <c r="H998" s="14">
        <f t="shared" si="32"/>
        <v>182.85</v>
      </c>
    </row>
    <row r="999" spans="1:8" ht="67.5">
      <c r="A999" s="532" t="s">
        <v>5071</v>
      </c>
      <c r="B999" s="534" t="s">
        <v>3122</v>
      </c>
      <c r="C999" s="532" t="s">
        <v>109</v>
      </c>
      <c r="D999" s="533" t="s">
        <v>13734</v>
      </c>
      <c r="F999" t="str">
        <f t="shared" si="31"/>
        <v>91390</v>
      </c>
      <c r="H999" s="14">
        <f t="shared" si="32"/>
        <v>23.72</v>
      </c>
    </row>
    <row r="1000" spans="1:8" ht="67.5">
      <c r="A1000" s="532" t="s">
        <v>5072</v>
      </c>
      <c r="B1000" s="534" t="s">
        <v>3123</v>
      </c>
      <c r="C1000" s="532" t="s">
        <v>109</v>
      </c>
      <c r="D1000" s="533" t="s">
        <v>27308</v>
      </c>
      <c r="F1000" t="str">
        <f t="shared" si="31"/>
        <v>91391</v>
      </c>
      <c r="H1000" s="14">
        <f t="shared" si="32"/>
        <v>4.84</v>
      </c>
    </row>
    <row r="1001" spans="1:8" ht="81">
      <c r="A1001" s="532" t="s">
        <v>5074</v>
      </c>
      <c r="B1001" s="534" t="s">
        <v>3124</v>
      </c>
      <c r="C1001" s="532" t="s">
        <v>109</v>
      </c>
      <c r="D1001" s="533" t="s">
        <v>12289</v>
      </c>
      <c r="F1001" t="str">
        <f t="shared" si="31"/>
        <v>91392</v>
      </c>
      <c r="H1001" s="14">
        <f t="shared" si="32"/>
        <v>3.82</v>
      </c>
    </row>
    <row r="1002" spans="1:8" ht="67.5">
      <c r="A1002" s="532" t="s">
        <v>5075</v>
      </c>
      <c r="B1002" s="534" t="s">
        <v>3125</v>
      </c>
      <c r="C1002" s="532" t="s">
        <v>109</v>
      </c>
      <c r="D1002" s="533" t="s">
        <v>27366</v>
      </c>
      <c r="F1002" t="str">
        <f t="shared" si="31"/>
        <v>91396</v>
      </c>
      <c r="H1002" s="14">
        <f t="shared" si="32"/>
        <v>37.18</v>
      </c>
    </row>
    <row r="1003" spans="1:8" ht="67.5">
      <c r="A1003" s="532" t="s">
        <v>5076</v>
      </c>
      <c r="B1003" s="534" t="s">
        <v>3126</v>
      </c>
      <c r="C1003" s="532" t="s">
        <v>109</v>
      </c>
      <c r="D1003" s="533" t="s">
        <v>8521</v>
      </c>
      <c r="F1003" t="str">
        <f t="shared" si="31"/>
        <v>91397</v>
      </c>
      <c r="H1003" s="14">
        <f t="shared" si="32"/>
        <v>7.26</v>
      </c>
    </row>
    <row r="1004" spans="1:8" ht="67.5">
      <c r="A1004" s="532" t="s">
        <v>5077</v>
      </c>
      <c r="B1004" s="534" t="s">
        <v>3127</v>
      </c>
      <c r="C1004" s="532" t="s">
        <v>109</v>
      </c>
      <c r="D1004" s="533" t="s">
        <v>12203</v>
      </c>
      <c r="F1004" t="str">
        <f t="shared" si="31"/>
        <v>91398</v>
      </c>
      <c r="H1004" s="14">
        <f t="shared" si="32"/>
        <v>5.76</v>
      </c>
    </row>
    <row r="1005" spans="1:8" ht="54">
      <c r="A1005" s="532" t="s">
        <v>5078</v>
      </c>
      <c r="B1005" s="534" t="s">
        <v>2453</v>
      </c>
      <c r="C1005" s="532" t="s">
        <v>109</v>
      </c>
      <c r="D1005" s="533" t="s">
        <v>11240</v>
      </c>
      <c r="F1005" t="str">
        <f t="shared" si="31"/>
        <v>91402</v>
      </c>
      <c r="H1005" s="14">
        <f t="shared" si="32"/>
        <v>4.37</v>
      </c>
    </row>
    <row r="1006" spans="1:8" ht="67.5">
      <c r="A1006" s="532" t="s">
        <v>5079</v>
      </c>
      <c r="B1006" s="534" t="s">
        <v>2454</v>
      </c>
      <c r="C1006" s="532" t="s">
        <v>109</v>
      </c>
      <c r="D1006" s="533" t="s">
        <v>4762</v>
      </c>
      <c r="F1006" t="str">
        <f t="shared" si="31"/>
        <v>91466</v>
      </c>
      <c r="H1006" s="14">
        <f t="shared" si="32"/>
        <v>5.0599999999999996</v>
      </c>
    </row>
    <row r="1007" spans="1:8" ht="67.5">
      <c r="A1007" s="532" t="s">
        <v>5080</v>
      </c>
      <c r="B1007" s="534" t="s">
        <v>2455</v>
      </c>
      <c r="C1007" s="532" t="s">
        <v>109</v>
      </c>
      <c r="D1007" s="533" t="s">
        <v>27273</v>
      </c>
      <c r="F1007" t="str">
        <f t="shared" si="31"/>
        <v>91467</v>
      </c>
      <c r="H1007" s="14">
        <f t="shared" si="32"/>
        <v>203.9</v>
      </c>
    </row>
    <row r="1008" spans="1:8" ht="67.5">
      <c r="A1008" s="532" t="s">
        <v>5081</v>
      </c>
      <c r="B1008" s="534" t="s">
        <v>3128</v>
      </c>
      <c r="C1008" s="532" t="s">
        <v>109</v>
      </c>
      <c r="D1008" s="533" t="s">
        <v>27367</v>
      </c>
      <c r="F1008" t="str">
        <f t="shared" si="31"/>
        <v>91468</v>
      </c>
      <c r="H1008" s="14">
        <f t="shared" si="32"/>
        <v>31.51</v>
      </c>
    </row>
    <row r="1009" spans="1:8" ht="67.5">
      <c r="A1009" s="532" t="s">
        <v>5083</v>
      </c>
      <c r="B1009" s="534" t="s">
        <v>3129</v>
      </c>
      <c r="C1009" s="532" t="s">
        <v>109</v>
      </c>
      <c r="D1009" s="533" t="s">
        <v>4293</v>
      </c>
      <c r="F1009" t="str">
        <f t="shared" si="31"/>
        <v>91469</v>
      </c>
      <c r="H1009" s="14">
        <f t="shared" si="32"/>
        <v>6.29</v>
      </c>
    </row>
    <row r="1010" spans="1:8" ht="67.5">
      <c r="A1010" s="532" t="s">
        <v>5084</v>
      </c>
      <c r="B1010" s="534" t="s">
        <v>3130</v>
      </c>
      <c r="C1010" s="532" t="s">
        <v>109</v>
      </c>
      <c r="D1010" s="533" t="s">
        <v>20054</v>
      </c>
      <c r="F1010" t="str">
        <f t="shared" si="31"/>
        <v>91484</v>
      </c>
      <c r="H1010" s="14">
        <f t="shared" si="32"/>
        <v>5</v>
      </c>
    </row>
    <row r="1011" spans="1:8" ht="67.5">
      <c r="A1011" s="532" t="s">
        <v>5085</v>
      </c>
      <c r="B1011" s="534" t="s">
        <v>3131</v>
      </c>
      <c r="C1011" s="532" t="s">
        <v>109</v>
      </c>
      <c r="D1011" s="533" t="s">
        <v>27299</v>
      </c>
      <c r="F1011" t="str">
        <f t="shared" si="31"/>
        <v>91485</v>
      </c>
      <c r="H1011" s="14">
        <f t="shared" si="32"/>
        <v>199.58</v>
      </c>
    </row>
    <row r="1012" spans="1:8" ht="40.5">
      <c r="A1012" s="532" t="s">
        <v>5086</v>
      </c>
      <c r="B1012" s="534" t="s">
        <v>2456</v>
      </c>
      <c r="C1012" s="532" t="s">
        <v>109</v>
      </c>
      <c r="D1012" s="533" t="s">
        <v>4966</v>
      </c>
      <c r="F1012" t="str">
        <f t="shared" si="31"/>
        <v>91529</v>
      </c>
      <c r="H1012" s="14">
        <f t="shared" si="32"/>
        <v>1</v>
      </c>
    </row>
    <row r="1013" spans="1:8" ht="40.5">
      <c r="A1013" s="532" t="s">
        <v>5087</v>
      </c>
      <c r="B1013" s="534" t="s">
        <v>2457</v>
      </c>
      <c r="C1013" s="532" t="s">
        <v>109</v>
      </c>
      <c r="D1013" s="533" t="s">
        <v>4782</v>
      </c>
      <c r="F1013" t="str">
        <f t="shared" si="31"/>
        <v>91530</v>
      </c>
      <c r="H1013" s="14">
        <f t="shared" si="32"/>
        <v>0.13</v>
      </c>
    </row>
    <row r="1014" spans="1:8" ht="40.5">
      <c r="A1014" s="532" t="s">
        <v>5088</v>
      </c>
      <c r="B1014" s="534" t="s">
        <v>2458</v>
      </c>
      <c r="C1014" s="532" t="s">
        <v>109</v>
      </c>
      <c r="D1014" s="533" t="s">
        <v>11564</v>
      </c>
      <c r="F1014" t="str">
        <f t="shared" si="31"/>
        <v>91531</v>
      </c>
      <c r="H1014" s="14">
        <f t="shared" si="32"/>
        <v>1.24</v>
      </c>
    </row>
    <row r="1015" spans="1:8" ht="40.5">
      <c r="A1015" s="532" t="s">
        <v>5090</v>
      </c>
      <c r="B1015" s="534" t="s">
        <v>2459</v>
      </c>
      <c r="C1015" s="532" t="s">
        <v>109</v>
      </c>
      <c r="D1015" s="533" t="s">
        <v>27368</v>
      </c>
      <c r="F1015" t="str">
        <f t="shared" si="31"/>
        <v>91532</v>
      </c>
      <c r="H1015" s="14">
        <f t="shared" si="32"/>
        <v>7.36</v>
      </c>
    </row>
    <row r="1016" spans="1:8" ht="67.5">
      <c r="A1016" s="532" t="s">
        <v>5091</v>
      </c>
      <c r="B1016" s="534" t="s">
        <v>2460</v>
      </c>
      <c r="C1016" s="532" t="s">
        <v>109</v>
      </c>
      <c r="D1016" s="533" t="s">
        <v>12752</v>
      </c>
      <c r="F1016" t="str">
        <f t="shared" si="31"/>
        <v>91629</v>
      </c>
      <c r="H1016" s="14">
        <f t="shared" si="32"/>
        <v>27.18</v>
      </c>
    </row>
    <row r="1017" spans="1:8" ht="67.5">
      <c r="A1017" s="532" t="s">
        <v>5092</v>
      </c>
      <c r="B1017" s="534" t="s">
        <v>2461</v>
      </c>
      <c r="C1017" s="532" t="s">
        <v>109</v>
      </c>
      <c r="D1017" s="533" t="s">
        <v>22968</v>
      </c>
      <c r="F1017" t="str">
        <f t="shared" si="31"/>
        <v>91630</v>
      </c>
      <c r="H1017" s="14">
        <f t="shared" si="32"/>
        <v>5.13</v>
      </c>
    </row>
    <row r="1018" spans="1:8" ht="67.5">
      <c r="A1018" s="532" t="s">
        <v>5093</v>
      </c>
      <c r="B1018" s="534" t="s">
        <v>2462</v>
      </c>
      <c r="C1018" s="532" t="s">
        <v>109</v>
      </c>
      <c r="D1018" s="533" t="s">
        <v>27369</v>
      </c>
      <c r="F1018" t="str">
        <f t="shared" si="31"/>
        <v>91631</v>
      </c>
      <c r="H1018" s="14">
        <f t="shared" si="32"/>
        <v>4.0599999999999996</v>
      </c>
    </row>
    <row r="1019" spans="1:8" ht="67.5">
      <c r="A1019" s="532" t="s">
        <v>5094</v>
      </c>
      <c r="B1019" s="534" t="s">
        <v>2463</v>
      </c>
      <c r="C1019" s="532" t="s">
        <v>109</v>
      </c>
      <c r="D1019" s="533" t="s">
        <v>27370</v>
      </c>
      <c r="F1019" t="str">
        <f t="shared" si="31"/>
        <v>91632</v>
      </c>
      <c r="H1019" s="14">
        <f t="shared" si="32"/>
        <v>46.42</v>
      </c>
    </row>
    <row r="1020" spans="1:8" ht="67.5">
      <c r="A1020" s="532" t="s">
        <v>5095</v>
      </c>
      <c r="B1020" s="534" t="s">
        <v>2464</v>
      </c>
      <c r="C1020" s="532" t="s">
        <v>109</v>
      </c>
      <c r="D1020" s="533" t="s">
        <v>27371</v>
      </c>
      <c r="F1020" t="str">
        <f t="shared" si="31"/>
        <v>91633</v>
      </c>
      <c r="H1020" s="14">
        <f t="shared" si="32"/>
        <v>172.59</v>
      </c>
    </row>
    <row r="1021" spans="1:8" ht="67.5">
      <c r="A1021" s="532" t="s">
        <v>5096</v>
      </c>
      <c r="B1021" s="534" t="s">
        <v>2465</v>
      </c>
      <c r="C1021" s="532" t="s">
        <v>109</v>
      </c>
      <c r="D1021" s="533" t="s">
        <v>27372</v>
      </c>
      <c r="F1021" t="str">
        <f t="shared" si="31"/>
        <v>91640</v>
      </c>
      <c r="H1021" s="14">
        <f t="shared" si="32"/>
        <v>50.45</v>
      </c>
    </row>
    <row r="1022" spans="1:8" ht="67.5">
      <c r="A1022" s="532" t="s">
        <v>5097</v>
      </c>
      <c r="B1022" s="534" t="s">
        <v>2466</v>
      </c>
      <c r="C1022" s="532" t="s">
        <v>109</v>
      </c>
      <c r="D1022" s="533" t="s">
        <v>27373</v>
      </c>
      <c r="F1022" t="str">
        <f t="shared" si="31"/>
        <v>91641</v>
      </c>
      <c r="H1022" s="14">
        <f t="shared" si="32"/>
        <v>10.34</v>
      </c>
    </row>
    <row r="1023" spans="1:8" ht="67.5">
      <c r="A1023" s="532" t="s">
        <v>5098</v>
      </c>
      <c r="B1023" s="534" t="s">
        <v>2467</v>
      </c>
      <c r="C1023" s="532" t="s">
        <v>109</v>
      </c>
      <c r="D1023" s="533" t="s">
        <v>5153</v>
      </c>
      <c r="F1023" t="str">
        <f t="shared" si="31"/>
        <v>91642</v>
      </c>
      <c r="H1023" s="14">
        <f t="shared" si="32"/>
        <v>8.2100000000000009</v>
      </c>
    </row>
    <row r="1024" spans="1:8" ht="67.5">
      <c r="A1024" s="532" t="s">
        <v>5100</v>
      </c>
      <c r="B1024" s="534" t="s">
        <v>2468</v>
      </c>
      <c r="C1024" s="532" t="s">
        <v>109</v>
      </c>
      <c r="D1024" s="533" t="s">
        <v>27374</v>
      </c>
      <c r="F1024" t="str">
        <f t="shared" si="31"/>
        <v>91643</v>
      </c>
      <c r="H1024" s="14">
        <f t="shared" si="32"/>
        <v>90.37</v>
      </c>
    </row>
    <row r="1025" spans="1:8" ht="67.5">
      <c r="A1025" s="532" t="s">
        <v>5101</v>
      </c>
      <c r="B1025" s="534" t="s">
        <v>2469</v>
      </c>
      <c r="C1025" s="532" t="s">
        <v>109</v>
      </c>
      <c r="D1025" s="533" t="s">
        <v>27375</v>
      </c>
      <c r="F1025" t="str">
        <f t="shared" si="31"/>
        <v>91644</v>
      </c>
      <c r="H1025" s="14">
        <f t="shared" si="32"/>
        <v>388.37</v>
      </c>
    </row>
    <row r="1026" spans="1:8" ht="40.5">
      <c r="A1026" s="532" t="s">
        <v>5102</v>
      </c>
      <c r="B1026" s="534" t="s">
        <v>2470</v>
      </c>
      <c r="C1026" s="532" t="s">
        <v>109</v>
      </c>
      <c r="D1026" s="533" t="s">
        <v>5266</v>
      </c>
      <c r="F1026" t="str">
        <f t="shared" si="31"/>
        <v>91688</v>
      </c>
      <c r="H1026" s="14">
        <f t="shared" si="32"/>
        <v>0.11</v>
      </c>
    </row>
    <row r="1027" spans="1:8" ht="40.5">
      <c r="A1027" s="532" t="s">
        <v>5103</v>
      </c>
      <c r="B1027" s="534" t="s">
        <v>2471</v>
      </c>
      <c r="C1027" s="532" t="s">
        <v>109</v>
      </c>
      <c r="D1027" s="533" t="s">
        <v>27376</v>
      </c>
      <c r="F1027" t="str">
        <f t="shared" si="31"/>
        <v>91689</v>
      </c>
      <c r="H1027" s="14">
        <f t="shared" si="32"/>
        <v>0</v>
      </c>
    </row>
    <row r="1028" spans="1:8" ht="40.5">
      <c r="A1028" s="532" t="s">
        <v>5105</v>
      </c>
      <c r="B1028" s="534" t="s">
        <v>2472</v>
      </c>
      <c r="C1028" s="532" t="s">
        <v>109</v>
      </c>
      <c r="D1028" s="533" t="s">
        <v>4587</v>
      </c>
      <c r="F1028" t="str">
        <f t="shared" si="31"/>
        <v>91690</v>
      </c>
      <c r="H1028" s="14">
        <f t="shared" si="32"/>
        <v>0.08</v>
      </c>
    </row>
    <row r="1029" spans="1:8" ht="40.5">
      <c r="A1029" s="532" t="s">
        <v>5106</v>
      </c>
      <c r="B1029" s="534" t="s">
        <v>2473</v>
      </c>
      <c r="C1029" s="532" t="s">
        <v>109</v>
      </c>
      <c r="D1029" s="533" t="s">
        <v>7896</v>
      </c>
      <c r="F1029" t="str">
        <f t="shared" ref="F1029:F1092" si="33">TRIM(A1029)</f>
        <v>91691</v>
      </c>
      <c r="H1029" s="14">
        <f t="shared" ref="H1029:H1092" si="34">ROUND(D1029*(1+$H$1),2)</f>
        <v>1.59</v>
      </c>
    </row>
    <row r="1030" spans="1:8" ht="40.5">
      <c r="A1030" s="532" t="s">
        <v>5107</v>
      </c>
      <c r="B1030" s="534" t="s">
        <v>2474</v>
      </c>
      <c r="C1030" s="532" t="s">
        <v>109</v>
      </c>
      <c r="D1030" s="533" t="s">
        <v>8984</v>
      </c>
      <c r="F1030" t="str">
        <f t="shared" si="33"/>
        <v>92040</v>
      </c>
      <c r="H1030" s="14">
        <f t="shared" si="34"/>
        <v>7.89</v>
      </c>
    </row>
    <row r="1031" spans="1:8" ht="40.5">
      <c r="A1031" s="532" t="s">
        <v>5108</v>
      </c>
      <c r="B1031" s="534" t="s">
        <v>2475</v>
      </c>
      <c r="C1031" s="532" t="s">
        <v>109</v>
      </c>
      <c r="D1031" s="533" t="s">
        <v>4559</v>
      </c>
      <c r="F1031" t="str">
        <f t="shared" si="33"/>
        <v>92041</v>
      </c>
      <c r="H1031" s="14">
        <f t="shared" si="34"/>
        <v>0.83</v>
      </c>
    </row>
    <row r="1032" spans="1:8" ht="40.5">
      <c r="A1032" s="532" t="s">
        <v>5109</v>
      </c>
      <c r="B1032" s="534" t="s">
        <v>2476</v>
      </c>
      <c r="C1032" s="532" t="s">
        <v>109</v>
      </c>
      <c r="D1032" s="533" t="s">
        <v>8940</v>
      </c>
      <c r="F1032" t="str">
        <f t="shared" si="33"/>
        <v>92042</v>
      </c>
      <c r="H1032" s="14">
        <f t="shared" si="34"/>
        <v>6.58</v>
      </c>
    </row>
    <row r="1033" spans="1:8" ht="67.5">
      <c r="A1033" s="532" t="s">
        <v>5110</v>
      </c>
      <c r="B1033" s="534" t="s">
        <v>3132</v>
      </c>
      <c r="C1033" s="532" t="s">
        <v>109</v>
      </c>
      <c r="D1033" s="533" t="s">
        <v>19098</v>
      </c>
      <c r="F1033" t="str">
        <f t="shared" si="33"/>
        <v>92101</v>
      </c>
      <c r="H1033" s="14">
        <f t="shared" si="34"/>
        <v>52.94</v>
      </c>
    </row>
    <row r="1034" spans="1:8" ht="67.5">
      <c r="A1034" s="532" t="s">
        <v>5111</v>
      </c>
      <c r="B1034" s="534" t="s">
        <v>3133</v>
      </c>
      <c r="C1034" s="532" t="s">
        <v>109</v>
      </c>
      <c r="D1034" s="533" t="s">
        <v>5226</v>
      </c>
      <c r="F1034" t="str">
        <f t="shared" si="33"/>
        <v>92102</v>
      </c>
      <c r="H1034" s="14">
        <f t="shared" si="34"/>
        <v>8.65</v>
      </c>
    </row>
    <row r="1035" spans="1:8" ht="81">
      <c r="A1035" s="532" t="s">
        <v>5112</v>
      </c>
      <c r="B1035" s="534" t="s">
        <v>3134</v>
      </c>
      <c r="C1035" s="532" t="s">
        <v>109</v>
      </c>
      <c r="D1035" s="533" t="s">
        <v>27377</v>
      </c>
      <c r="F1035" t="str">
        <f t="shared" si="33"/>
        <v>92103</v>
      </c>
      <c r="H1035" s="14">
        <f t="shared" si="34"/>
        <v>6.93</v>
      </c>
    </row>
    <row r="1036" spans="1:8" ht="67.5">
      <c r="A1036" s="532" t="s">
        <v>5113</v>
      </c>
      <c r="B1036" s="534" t="s">
        <v>3135</v>
      </c>
      <c r="C1036" s="532" t="s">
        <v>109</v>
      </c>
      <c r="D1036" s="533" t="s">
        <v>27378</v>
      </c>
      <c r="F1036" t="str">
        <f t="shared" si="33"/>
        <v>92104</v>
      </c>
      <c r="H1036" s="14">
        <f t="shared" si="34"/>
        <v>85.17</v>
      </c>
    </row>
    <row r="1037" spans="1:8" ht="81">
      <c r="A1037" s="532" t="s">
        <v>5114</v>
      </c>
      <c r="B1037" s="534" t="s">
        <v>11265</v>
      </c>
      <c r="C1037" s="532" t="s">
        <v>109</v>
      </c>
      <c r="D1037" s="533" t="s">
        <v>27289</v>
      </c>
      <c r="F1037" t="str">
        <f t="shared" si="33"/>
        <v>92105</v>
      </c>
      <c r="H1037" s="14">
        <f t="shared" si="34"/>
        <v>248.11</v>
      </c>
    </row>
    <row r="1038" spans="1:8" ht="40.5">
      <c r="A1038" s="532" t="s">
        <v>5115</v>
      </c>
      <c r="B1038" s="534" t="s">
        <v>3136</v>
      </c>
      <c r="C1038" s="532" t="s">
        <v>109</v>
      </c>
      <c r="D1038" s="533" t="s">
        <v>8844</v>
      </c>
      <c r="F1038" t="str">
        <f t="shared" si="33"/>
        <v>92108</v>
      </c>
      <c r="H1038" s="14">
        <f t="shared" si="34"/>
        <v>1.2</v>
      </c>
    </row>
    <row r="1039" spans="1:8" ht="40.5">
      <c r="A1039" s="532" t="s">
        <v>5116</v>
      </c>
      <c r="B1039" s="534" t="s">
        <v>3137</v>
      </c>
      <c r="C1039" s="532" t="s">
        <v>109</v>
      </c>
      <c r="D1039" s="533" t="s">
        <v>4782</v>
      </c>
      <c r="F1039" t="str">
        <f t="shared" si="33"/>
        <v>92109</v>
      </c>
      <c r="H1039" s="14">
        <f t="shared" si="34"/>
        <v>0.13</v>
      </c>
    </row>
    <row r="1040" spans="1:8" ht="40.5">
      <c r="A1040" s="532" t="s">
        <v>5117</v>
      </c>
      <c r="B1040" s="534" t="s">
        <v>3138</v>
      </c>
      <c r="C1040" s="532" t="s">
        <v>109</v>
      </c>
      <c r="D1040" s="533" t="s">
        <v>5155</v>
      </c>
      <c r="F1040" t="str">
        <f t="shared" si="33"/>
        <v>92110</v>
      </c>
      <c r="H1040" s="14">
        <f t="shared" si="34"/>
        <v>1.49</v>
      </c>
    </row>
    <row r="1041" spans="1:8" ht="40.5">
      <c r="A1041" s="532" t="s">
        <v>5119</v>
      </c>
      <c r="B1041" s="534" t="s">
        <v>3139</v>
      </c>
      <c r="C1041" s="532" t="s">
        <v>109</v>
      </c>
      <c r="D1041" s="533" t="s">
        <v>5171</v>
      </c>
      <c r="F1041" t="str">
        <f t="shared" si="33"/>
        <v>92111</v>
      </c>
      <c r="H1041" s="14">
        <f t="shared" si="34"/>
        <v>1.47</v>
      </c>
    </row>
    <row r="1042" spans="1:8" ht="27">
      <c r="A1042" s="532" t="s">
        <v>5120</v>
      </c>
      <c r="B1042" s="534" t="s">
        <v>3140</v>
      </c>
      <c r="C1042" s="532" t="s">
        <v>109</v>
      </c>
      <c r="D1042" s="533" t="s">
        <v>4514</v>
      </c>
      <c r="F1042" t="str">
        <f t="shared" si="33"/>
        <v>92114</v>
      </c>
      <c r="H1042" s="14">
        <f t="shared" si="34"/>
        <v>0.28999999999999998</v>
      </c>
    </row>
    <row r="1043" spans="1:8" ht="27">
      <c r="A1043" s="532" t="s">
        <v>5121</v>
      </c>
      <c r="B1043" s="534" t="s">
        <v>3141</v>
      </c>
      <c r="C1043" s="532" t="s">
        <v>109</v>
      </c>
      <c r="D1043" s="533" t="s">
        <v>4613</v>
      </c>
      <c r="F1043" t="str">
        <f t="shared" si="33"/>
        <v>92115</v>
      </c>
      <c r="H1043" s="14">
        <f t="shared" si="34"/>
        <v>0.03</v>
      </c>
    </row>
    <row r="1044" spans="1:8" ht="27">
      <c r="A1044" s="532" t="s">
        <v>5122</v>
      </c>
      <c r="B1044" s="534" t="s">
        <v>3142</v>
      </c>
      <c r="C1044" s="532" t="s">
        <v>109</v>
      </c>
      <c r="D1044" s="533" t="s">
        <v>5202</v>
      </c>
      <c r="F1044" t="str">
        <f t="shared" si="33"/>
        <v>92116</v>
      </c>
      <c r="H1044" s="14">
        <f t="shared" si="34"/>
        <v>0.2</v>
      </c>
    </row>
    <row r="1045" spans="1:8" ht="27">
      <c r="A1045" s="532" t="s">
        <v>5124</v>
      </c>
      <c r="B1045" s="534" t="s">
        <v>2477</v>
      </c>
      <c r="C1045" s="532" t="s">
        <v>109</v>
      </c>
      <c r="D1045" s="533" t="s">
        <v>11244</v>
      </c>
      <c r="F1045" t="str">
        <f t="shared" si="33"/>
        <v>92133</v>
      </c>
      <c r="H1045" s="14">
        <f t="shared" si="34"/>
        <v>17.36</v>
      </c>
    </row>
    <row r="1046" spans="1:8" ht="27">
      <c r="A1046" s="532" t="s">
        <v>5126</v>
      </c>
      <c r="B1046" s="534" t="s">
        <v>2478</v>
      </c>
      <c r="C1046" s="532" t="s">
        <v>109</v>
      </c>
      <c r="D1046" s="533" t="s">
        <v>4685</v>
      </c>
      <c r="F1046" t="str">
        <f t="shared" si="33"/>
        <v>92134</v>
      </c>
      <c r="H1046" s="14">
        <f t="shared" si="34"/>
        <v>2.74</v>
      </c>
    </row>
    <row r="1047" spans="1:8" ht="40.5">
      <c r="A1047" s="532" t="s">
        <v>5127</v>
      </c>
      <c r="B1047" s="534" t="s">
        <v>2479</v>
      </c>
      <c r="C1047" s="532" t="s">
        <v>109</v>
      </c>
      <c r="D1047" s="533" t="s">
        <v>11403</v>
      </c>
      <c r="F1047" t="str">
        <f t="shared" si="33"/>
        <v>92135</v>
      </c>
      <c r="H1047" s="14">
        <f t="shared" si="34"/>
        <v>2.16</v>
      </c>
    </row>
    <row r="1048" spans="1:8" ht="27">
      <c r="A1048" s="532" t="s">
        <v>5129</v>
      </c>
      <c r="B1048" s="534" t="s">
        <v>2480</v>
      </c>
      <c r="C1048" s="532" t="s">
        <v>109</v>
      </c>
      <c r="D1048" s="533" t="s">
        <v>12038</v>
      </c>
      <c r="F1048" t="str">
        <f t="shared" si="33"/>
        <v>92136</v>
      </c>
      <c r="H1048" s="14">
        <f t="shared" si="34"/>
        <v>21.71</v>
      </c>
    </row>
    <row r="1049" spans="1:8" ht="40.5">
      <c r="A1049" s="532" t="s">
        <v>5130</v>
      </c>
      <c r="B1049" s="534" t="s">
        <v>2481</v>
      </c>
      <c r="C1049" s="532" t="s">
        <v>109</v>
      </c>
      <c r="D1049" s="533" t="s">
        <v>27379</v>
      </c>
      <c r="F1049" t="str">
        <f t="shared" si="33"/>
        <v>92137</v>
      </c>
      <c r="H1049" s="14">
        <f t="shared" si="34"/>
        <v>45.44</v>
      </c>
    </row>
    <row r="1050" spans="1:8" ht="40.5">
      <c r="A1050" s="532" t="s">
        <v>5131</v>
      </c>
      <c r="B1050" s="534" t="s">
        <v>3143</v>
      </c>
      <c r="C1050" s="532" t="s">
        <v>109</v>
      </c>
      <c r="D1050" s="533" t="s">
        <v>6058</v>
      </c>
      <c r="F1050" t="str">
        <f t="shared" si="33"/>
        <v>92140</v>
      </c>
      <c r="H1050" s="14">
        <f t="shared" si="34"/>
        <v>6.36</v>
      </c>
    </row>
    <row r="1051" spans="1:8" ht="40.5">
      <c r="A1051" s="532" t="s">
        <v>5133</v>
      </c>
      <c r="B1051" s="534" t="s">
        <v>3144</v>
      </c>
      <c r="C1051" s="532" t="s">
        <v>109</v>
      </c>
      <c r="D1051" s="533" t="s">
        <v>4966</v>
      </c>
      <c r="F1051" t="str">
        <f t="shared" si="33"/>
        <v>92141</v>
      </c>
      <c r="H1051" s="14">
        <f t="shared" si="34"/>
        <v>1</v>
      </c>
    </row>
    <row r="1052" spans="1:8" ht="40.5">
      <c r="A1052" s="532" t="s">
        <v>5134</v>
      </c>
      <c r="B1052" s="534" t="s">
        <v>3145</v>
      </c>
      <c r="C1052" s="532" t="s">
        <v>109</v>
      </c>
      <c r="D1052" s="533" t="s">
        <v>27306</v>
      </c>
      <c r="F1052" t="str">
        <f t="shared" si="33"/>
        <v>92142</v>
      </c>
      <c r="H1052" s="14">
        <f t="shared" si="34"/>
        <v>0.79</v>
      </c>
    </row>
    <row r="1053" spans="1:8" ht="40.5">
      <c r="A1053" s="532" t="s">
        <v>5135</v>
      </c>
      <c r="B1053" s="534" t="s">
        <v>3146</v>
      </c>
      <c r="C1053" s="532" t="s">
        <v>109</v>
      </c>
      <c r="D1053" s="533" t="s">
        <v>4629</v>
      </c>
      <c r="F1053" t="str">
        <f t="shared" si="33"/>
        <v>92143</v>
      </c>
      <c r="H1053" s="14">
        <f t="shared" si="34"/>
        <v>7.96</v>
      </c>
    </row>
    <row r="1054" spans="1:8" ht="40.5">
      <c r="A1054" s="532" t="s">
        <v>5137</v>
      </c>
      <c r="B1054" s="534" t="s">
        <v>3147</v>
      </c>
      <c r="C1054" s="532" t="s">
        <v>109</v>
      </c>
      <c r="D1054" s="533" t="s">
        <v>11803</v>
      </c>
      <c r="F1054" t="str">
        <f t="shared" si="33"/>
        <v>92144</v>
      </c>
      <c r="H1054" s="14">
        <f t="shared" si="34"/>
        <v>47.77</v>
      </c>
    </row>
    <row r="1055" spans="1:8" ht="67.5">
      <c r="A1055" s="532" t="s">
        <v>5138</v>
      </c>
      <c r="B1055" s="534" t="s">
        <v>2482</v>
      </c>
      <c r="C1055" s="532" t="s">
        <v>109</v>
      </c>
      <c r="D1055" s="533" t="s">
        <v>11193</v>
      </c>
      <c r="F1055" t="str">
        <f t="shared" si="33"/>
        <v>92237</v>
      </c>
      <c r="H1055" s="14">
        <f t="shared" si="34"/>
        <v>36.83</v>
      </c>
    </row>
    <row r="1056" spans="1:8" ht="67.5">
      <c r="A1056" s="532" t="s">
        <v>5140</v>
      </c>
      <c r="B1056" s="534" t="s">
        <v>2483</v>
      </c>
      <c r="C1056" s="532" t="s">
        <v>109</v>
      </c>
      <c r="D1056" s="533" t="s">
        <v>8872</v>
      </c>
      <c r="F1056" t="str">
        <f t="shared" si="33"/>
        <v>92238</v>
      </c>
      <c r="H1056" s="14">
        <f t="shared" si="34"/>
        <v>7.53</v>
      </c>
    </row>
    <row r="1057" spans="1:8" ht="67.5">
      <c r="A1057" s="532" t="s">
        <v>5141</v>
      </c>
      <c r="B1057" s="534" t="s">
        <v>3148</v>
      </c>
      <c r="C1057" s="532" t="s">
        <v>109</v>
      </c>
      <c r="D1057" s="533" t="s">
        <v>18230</v>
      </c>
      <c r="F1057" t="str">
        <f t="shared" si="33"/>
        <v>92239</v>
      </c>
      <c r="H1057" s="14">
        <f t="shared" si="34"/>
        <v>5.97</v>
      </c>
    </row>
    <row r="1058" spans="1:8" ht="67.5">
      <c r="A1058" s="532" t="s">
        <v>5142</v>
      </c>
      <c r="B1058" s="534" t="s">
        <v>2484</v>
      </c>
      <c r="C1058" s="532" t="s">
        <v>109</v>
      </c>
      <c r="D1058" s="533" t="s">
        <v>13475</v>
      </c>
      <c r="F1058" t="str">
        <f t="shared" si="33"/>
        <v>92240</v>
      </c>
      <c r="H1058" s="14">
        <f t="shared" si="34"/>
        <v>65.63</v>
      </c>
    </row>
    <row r="1059" spans="1:8" ht="67.5">
      <c r="A1059" s="532" t="s">
        <v>5143</v>
      </c>
      <c r="B1059" s="534" t="s">
        <v>2485</v>
      </c>
      <c r="C1059" s="532" t="s">
        <v>109</v>
      </c>
      <c r="D1059" s="533" t="s">
        <v>27380</v>
      </c>
      <c r="F1059" t="str">
        <f t="shared" si="33"/>
        <v>92241</v>
      </c>
      <c r="H1059" s="14">
        <f t="shared" si="34"/>
        <v>356.04</v>
      </c>
    </row>
    <row r="1060" spans="1:8" ht="40.5">
      <c r="A1060" s="532" t="s">
        <v>5144</v>
      </c>
      <c r="B1060" s="534" t="s">
        <v>2486</v>
      </c>
      <c r="C1060" s="532" t="s">
        <v>109</v>
      </c>
      <c r="D1060" s="533" t="s">
        <v>5202</v>
      </c>
      <c r="F1060" t="str">
        <f t="shared" si="33"/>
        <v>92712</v>
      </c>
      <c r="H1060" s="14">
        <f t="shared" si="34"/>
        <v>0.2</v>
      </c>
    </row>
    <row r="1061" spans="1:8" ht="40.5">
      <c r="A1061" s="532" t="s">
        <v>5145</v>
      </c>
      <c r="B1061" s="534" t="s">
        <v>2487</v>
      </c>
      <c r="C1061" s="532" t="s">
        <v>109</v>
      </c>
      <c r="D1061" s="533" t="s">
        <v>5104</v>
      </c>
      <c r="F1061" t="str">
        <f t="shared" si="33"/>
        <v>92713</v>
      </c>
      <c r="H1061" s="14">
        <f t="shared" si="34"/>
        <v>0.01</v>
      </c>
    </row>
    <row r="1062" spans="1:8" ht="40.5">
      <c r="A1062" s="532" t="s">
        <v>5146</v>
      </c>
      <c r="B1062" s="534" t="s">
        <v>2488</v>
      </c>
      <c r="C1062" s="532" t="s">
        <v>109</v>
      </c>
      <c r="D1062" s="533" t="s">
        <v>4703</v>
      </c>
      <c r="F1062" t="str">
        <f t="shared" si="33"/>
        <v>92714</v>
      </c>
      <c r="H1062" s="14">
        <f t="shared" si="34"/>
        <v>0.24</v>
      </c>
    </row>
    <row r="1063" spans="1:8" ht="40.5">
      <c r="A1063" s="532" t="s">
        <v>5147</v>
      </c>
      <c r="B1063" s="534" t="s">
        <v>2489</v>
      </c>
      <c r="C1063" s="532" t="s">
        <v>109</v>
      </c>
      <c r="D1063" s="533" t="s">
        <v>19126</v>
      </c>
      <c r="F1063" t="str">
        <f t="shared" si="33"/>
        <v>92715</v>
      </c>
      <c r="H1063" s="14">
        <f t="shared" si="34"/>
        <v>123.12</v>
      </c>
    </row>
    <row r="1064" spans="1:8" ht="40.5">
      <c r="A1064" s="532" t="s">
        <v>5148</v>
      </c>
      <c r="B1064" s="534" t="s">
        <v>2490</v>
      </c>
      <c r="C1064" s="532" t="s">
        <v>109</v>
      </c>
      <c r="D1064" s="533" t="s">
        <v>7845</v>
      </c>
      <c r="F1064" t="str">
        <f t="shared" si="33"/>
        <v>92956</v>
      </c>
      <c r="H1064" s="14">
        <f t="shared" si="34"/>
        <v>5.82</v>
      </c>
    </row>
    <row r="1065" spans="1:8" ht="40.5">
      <c r="A1065" s="532" t="s">
        <v>5149</v>
      </c>
      <c r="B1065" s="534" t="s">
        <v>2491</v>
      </c>
      <c r="C1065" s="532" t="s">
        <v>109</v>
      </c>
      <c r="D1065" s="533" t="s">
        <v>4971</v>
      </c>
      <c r="F1065" t="str">
        <f t="shared" si="33"/>
        <v>92957</v>
      </c>
      <c r="H1065" s="14">
        <f t="shared" si="34"/>
        <v>0.68</v>
      </c>
    </row>
    <row r="1066" spans="1:8" ht="40.5">
      <c r="A1066" s="532" t="s">
        <v>5150</v>
      </c>
      <c r="B1066" s="534" t="s">
        <v>2492</v>
      </c>
      <c r="C1066" s="532" t="s">
        <v>109</v>
      </c>
      <c r="D1066" s="533" t="s">
        <v>6058</v>
      </c>
      <c r="F1066" t="str">
        <f t="shared" si="33"/>
        <v>92958</v>
      </c>
      <c r="H1066" s="14">
        <f t="shared" si="34"/>
        <v>6.36</v>
      </c>
    </row>
    <row r="1067" spans="1:8" ht="40.5">
      <c r="A1067" s="532" t="s">
        <v>5152</v>
      </c>
      <c r="B1067" s="534" t="s">
        <v>2493</v>
      </c>
      <c r="C1067" s="532" t="s">
        <v>109</v>
      </c>
      <c r="D1067" s="533" t="s">
        <v>18660</v>
      </c>
      <c r="F1067" t="str">
        <f t="shared" si="33"/>
        <v>92959</v>
      </c>
      <c r="H1067" s="14">
        <f t="shared" si="34"/>
        <v>11.95</v>
      </c>
    </row>
    <row r="1068" spans="1:8" ht="27">
      <c r="A1068" s="532" t="s">
        <v>5154</v>
      </c>
      <c r="B1068" s="534" t="s">
        <v>2494</v>
      </c>
      <c r="C1068" s="532" t="s">
        <v>109</v>
      </c>
      <c r="D1068" s="533" t="s">
        <v>12315</v>
      </c>
      <c r="F1068" t="str">
        <f t="shared" si="33"/>
        <v>92963</v>
      </c>
      <c r="H1068" s="14">
        <f t="shared" si="34"/>
        <v>1.85</v>
      </c>
    </row>
    <row r="1069" spans="1:8" ht="27">
      <c r="A1069" s="532" t="s">
        <v>5156</v>
      </c>
      <c r="B1069" s="534" t="s">
        <v>3149</v>
      </c>
      <c r="C1069" s="532" t="s">
        <v>109</v>
      </c>
      <c r="D1069" s="533" t="s">
        <v>4653</v>
      </c>
      <c r="F1069" t="str">
        <f t="shared" si="33"/>
        <v>92964</v>
      </c>
      <c r="H1069" s="14">
        <f t="shared" si="34"/>
        <v>0.21</v>
      </c>
    </row>
    <row r="1070" spans="1:8" ht="27">
      <c r="A1070" s="532" t="s">
        <v>5158</v>
      </c>
      <c r="B1070" s="534" t="s">
        <v>2495</v>
      </c>
      <c r="C1070" s="532" t="s">
        <v>109</v>
      </c>
      <c r="D1070" s="533" t="s">
        <v>8389</v>
      </c>
      <c r="F1070" t="str">
        <f t="shared" si="33"/>
        <v>92965</v>
      </c>
      <c r="H1070" s="14">
        <f t="shared" si="34"/>
        <v>2.3199999999999998</v>
      </c>
    </row>
    <row r="1071" spans="1:8" ht="67.5">
      <c r="A1071" s="532" t="s">
        <v>5160</v>
      </c>
      <c r="B1071" s="534" t="s">
        <v>2496</v>
      </c>
      <c r="C1071" s="532" t="s">
        <v>109</v>
      </c>
      <c r="D1071" s="533" t="s">
        <v>27381</v>
      </c>
      <c r="F1071" t="str">
        <f t="shared" si="33"/>
        <v>93220</v>
      </c>
      <c r="H1071" s="14">
        <f t="shared" si="34"/>
        <v>445.79</v>
      </c>
    </row>
    <row r="1072" spans="1:8" ht="67.5">
      <c r="A1072" s="532" t="s">
        <v>5161</v>
      </c>
      <c r="B1072" s="534" t="s">
        <v>3150</v>
      </c>
      <c r="C1072" s="532" t="s">
        <v>109</v>
      </c>
      <c r="D1072" s="533" t="s">
        <v>27382</v>
      </c>
      <c r="F1072" t="str">
        <f t="shared" si="33"/>
        <v>93221</v>
      </c>
      <c r="H1072" s="14">
        <f t="shared" si="34"/>
        <v>61.88</v>
      </c>
    </row>
    <row r="1073" spans="1:8" ht="67.5">
      <c r="A1073" s="532" t="s">
        <v>5162</v>
      </c>
      <c r="B1073" s="534" t="s">
        <v>2497</v>
      </c>
      <c r="C1073" s="532" t="s">
        <v>109</v>
      </c>
      <c r="D1073" s="533" t="s">
        <v>27383</v>
      </c>
      <c r="F1073" t="str">
        <f t="shared" si="33"/>
        <v>93222</v>
      </c>
      <c r="H1073" s="14">
        <f t="shared" si="34"/>
        <v>557.86</v>
      </c>
    </row>
    <row r="1074" spans="1:8" ht="67.5">
      <c r="A1074" s="532" t="s">
        <v>5163</v>
      </c>
      <c r="B1074" s="534" t="s">
        <v>3151</v>
      </c>
      <c r="C1074" s="532" t="s">
        <v>109</v>
      </c>
      <c r="D1074" s="533" t="s">
        <v>27384</v>
      </c>
      <c r="F1074" t="str">
        <f t="shared" si="33"/>
        <v>93223</v>
      </c>
      <c r="H1074" s="14">
        <f t="shared" si="34"/>
        <v>201.43</v>
      </c>
    </row>
    <row r="1075" spans="1:8" ht="40.5">
      <c r="A1075" s="532" t="s">
        <v>5164</v>
      </c>
      <c r="B1075" s="534" t="s">
        <v>27385</v>
      </c>
      <c r="C1075" s="532" t="s">
        <v>109</v>
      </c>
      <c r="D1075" s="533" t="s">
        <v>8815</v>
      </c>
      <c r="F1075" t="str">
        <f t="shared" si="33"/>
        <v>93229</v>
      </c>
      <c r="H1075" s="14">
        <f t="shared" si="34"/>
        <v>0.51</v>
      </c>
    </row>
    <row r="1076" spans="1:8" ht="40.5">
      <c r="A1076" s="532" t="s">
        <v>5165</v>
      </c>
      <c r="B1076" s="534" t="s">
        <v>27386</v>
      </c>
      <c r="C1076" s="532" t="s">
        <v>109</v>
      </c>
      <c r="D1076" s="533" t="s">
        <v>4705</v>
      </c>
      <c r="F1076" t="str">
        <f t="shared" si="33"/>
        <v>93230</v>
      </c>
      <c r="H1076" s="14">
        <f t="shared" si="34"/>
        <v>0.05</v>
      </c>
    </row>
    <row r="1077" spans="1:8" ht="40.5">
      <c r="A1077" s="532" t="s">
        <v>5166</v>
      </c>
      <c r="B1077" s="534" t="s">
        <v>27387</v>
      </c>
      <c r="C1077" s="532" t="s">
        <v>109</v>
      </c>
      <c r="D1077" s="533" t="s">
        <v>18269</v>
      </c>
      <c r="F1077" t="str">
        <f t="shared" si="33"/>
        <v>93231</v>
      </c>
      <c r="H1077" s="14">
        <f t="shared" si="34"/>
        <v>0.63</v>
      </c>
    </row>
    <row r="1078" spans="1:8" ht="54">
      <c r="A1078" s="532" t="s">
        <v>5167</v>
      </c>
      <c r="B1078" s="534" t="s">
        <v>27388</v>
      </c>
      <c r="C1078" s="532" t="s">
        <v>109</v>
      </c>
      <c r="D1078" s="533" t="s">
        <v>4145</v>
      </c>
      <c r="F1078" t="str">
        <f t="shared" si="33"/>
        <v>93232</v>
      </c>
      <c r="H1078" s="14">
        <f t="shared" si="34"/>
        <v>5.49</v>
      </c>
    </row>
    <row r="1079" spans="1:8" ht="27">
      <c r="A1079" s="532" t="s">
        <v>5169</v>
      </c>
      <c r="B1079" s="534" t="s">
        <v>2498</v>
      </c>
      <c r="C1079" s="532" t="s">
        <v>109</v>
      </c>
      <c r="D1079" s="533" t="s">
        <v>8522</v>
      </c>
      <c r="F1079" t="str">
        <f t="shared" si="33"/>
        <v>93235</v>
      </c>
      <c r="H1079" s="14">
        <f t="shared" si="34"/>
        <v>1.65</v>
      </c>
    </row>
    <row r="1080" spans="1:8" ht="54">
      <c r="A1080" s="532" t="s">
        <v>5170</v>
      </c>
      <c r="B1080" s="534" t="s">
        <v>2499</v>
      </c>
      <c r="C1080" s="532" t="s">
        <v>109</v>
      </c>
      <c r="D1080" s="533" t="s">
        <v>8799</v>
      </c>
      <c r="F1080" t="str">
        <f t="shared" si="33"/>
        <v>93238</v>
      </c>
      <c r="H1080" s="14">
        <f t="shared" si="34"/>
        <v>1.89</v>
      </c>
    </row>
    <row r="1081" spans="1:8" ht="54">
      <c r="A1081" s="532" t="s">
        <v>5172</v>
      </c>
      <c r="B1081" s="534" t="s">
        <v>2500</v>
      </c>
      <c r="C1081" s="532" t="s">
        <v>109</v>
      </c>
      <c r="D1081" s="533" t="s">
        <v>9044</v>
      </c>
      <c r="F1081" t="str">
        <f t="shared" si="33"/>
        <v>93239</v>
      </c>
      <c r="H1081" s="14">
        <f t="shared" si="34"/>
        <v>8.59</v>
      </c>
    </row>
    <row r="1082" spans="1:8" ht="54">
      <c r="A1082" s="532" t="s">
        <v>5174</v>
      </c>
      <c r="B1082" s="534" t="s">
        <v>2501</v>
      </c>
      <c r="C1082" s="532" t="s">
        <v>109</v>
      </c>
      <c r="D1082" s="533" t="s">
        <v>27389</v>
      </c>
      <c r="F1082" t="str">
        <f t="shared" si="33"/>
        <v>93240</v>
      </c>
      <c r="H1082" s="14">
        <f t="shared" si="34"/>
        <v>15.43</v>
      </c>
    </row>
    <row r="1083" spans="1:8" ht="40.5">
      <c r="A1083" s="532" t="s">
        <v>5175</v>
      </c>
      <c r="B1083" s="534" t="s">
        <v>3152</v>
      </c>
      <c r="C1083" s="532" t="s">
        <v>109</v>
      </c>
      <c r="D1083" s="533" t="s">
        <v>12177</v>
      </c>
      <c r="F1083" t="str">
        <f t="shared" si="33"/>
        <v>93267</v>
      </c>
      <c r="H1083" s="14">
        <f t="shared" si="34"/>
        <v>34.51</v>
      </c>
    </row>
    <row r="1084" spans="1:8" ht="27">
      <c r="A1084" s="532" t="s">
        <v>5176</v>
      </c>
      <c r="B1084" s="534" t="s">
        <v>3153</v>
      </c>
      <c r="C1084" s="532" t="s">
        <v>109</v>
      </c>
      <c r="D1084" s="533" t="s">
        <v>27390</v>
      </c>
      <c r="F1084" t="str">
        <f t="shared" si="33"/>
        <v>93269</v>
      </c>
      <c r="H1084" s="14">
        <f t="shared" si="34"/>
        <v>6.61</v>
      </c>
    </row>
    <row r="1085" spans="1:8" ht="40.5">
      <c r="A1085" s="532" t="s">
        <v>5177</v>
      </c>
      <c r="B1085" s="534" t="s">
        <v>3154</v>
      </c>
      <c r="C1085" s="532" t="s">
        <v>109</v>
      </c>
      <c r="D1085" s="533" t="s">
        <v>27391</v>
      </c>
      <c r="F1085" t="str">
        <f t="shared" si="33"/>
        <v>93270</v>
      </c>
      <c r="H1085" s="14">
        <f t="shared" si="34"/>
        <v>33.549999999999997</v>
      </c>
    </row>
    <row r="1086" spans="1:8" ht="40.5">
      <c r="A1086" s="532" t="s">
        <v>5178</v>
      </c>
      <c r="B1086" s="534" t="s">
        <v>3155</v>
      </c>
      <c r="C1086" s="532" t="s">
        <v>109</v>
      </c>
      <c r="D1086" s="533" t="s">
        <v>8776</v>
      </c>
      <c r="F1086" t="str">
        <f t="shared" si="33"/>
        <v>93271</v>
      </c>
      <c r="H1086" s="14">
        <f t="shared" si="34"/>
        <v>10.95</v>
      </c>
    </row>
    <row r="1087" spans="1:8" ht="40.5">
      <c r="A1087" s="532" t="s">
        <v>5180</v>
      </c>
      <c r="B1087" s="534" t="s">
        <v>3156</v>
      </c>
      <c r="C1087" s="532" t="s">
        <v>109</v>
      </c>
      <c r="D1087" s="533" t="s">
        <v>8378</v>
      </c>
      <c r="F1087" t="str">
        <f t="shared" si="33"/>
        <v>93277</v>
      </c>
      <c r="H1087" s="14">
        <f t="shared" si="34"/>
        <v>0.4</v>
      </c>
    </row>
    <row r="1088" spans="1:8" ht="40.5">
      <c r="A1088" s="532" t="s">
        <v>5181</v>
      </c>
      <c r="B1088" s="534" t="s">
        <v>3157</v>
      </c>
      <c r="C1088" s="532" t="s">
        <v>109</v>
      </c>
      <c r="D1088" s="533" t="s">
        <v>4450</v>
      </c>
      <c r="F1088" t="str">
        <f t="shared" si="33"/>
        <v>93278</v>
      </c>
      <c r="H1088" s="14">
        <f t="shared" si="34"/>
        <v>0.04</v>
      </c>
    </row>
    <row r="1089" spans="1:8" ht="40.5">
      <c r="A1089" s="532" t="s">
        <v>5182</v>
      </c>
      <c r="B1089" s="534" t="s">
        <v>3158</v>
      </c>
      <c r="C1089" s="532" t="s">
        <v>109</v>
      </c>
      <c r="D1089" s="533" t="s">
        <v>4550</v>
      </c>
      <c r="F1089" t="str">
        <f t="shared" si="33"/>
        <v>93279</v>
      </c>
      <c r="H1089" s="14">
        <f t="shared" si="34"/>
        <v>0.37</v>
      </c>
    </row>
    <row r="1090" spans="1:8" ht="40.5">
      <c r="A1090" s="532" t="s">
        <v>5183</v>
      </c>
      <c r="B1090" s="534" t="s">
        <v>3159</v>
      </c>
      <c r="C1090" s="532" t="s">
        <v>109</v>
      </c>
      <c r="D1090" s="533" t="s">
        <v>4525</v>
      </c>
      <c r="F1090" t="str">
        <f t="shared" si="33"/>
        <v>93280</v>
      </c>
      <c r="H1090" s="14">
        <f t="shared" si="34"/>
        <v>0.91</v>
      </c>
    </row>
    <row r="1091" spans="1:8" ht="40.5">
      <c r="A1091" s="532" t="s">
        <v>5185</v>
      </c>
      <c r="B1091" s="534" t="s">
        <v>3160</v>
      </c>
      <c r="C1091" s="532" t="s">
        <v>109</v>
      </c>
      <c r="D1091" s="533" t="s">
        <v>27392</v>
      </c>
      <c r="F1091" t="str">
        <f t="shared" si="33"/>
        <v>93283</v>
      </c>
      <c r="H1091" s="14">
        <f t="shared" si="34"/>
        <v>128.96</v>
      </c>
    </row>
    <row r="1092" spans="1:8" ht="40.5">
      <c r="A1092" s="532" t="s">
        <v>5186</v>
      </c>
      <c r="B1092" s="534" t="s">
        <v>3161</v>
      </c>
      <c r="C1092" s="532" t="s">
        <v>109</v>
      </c>
      <c r="D1092" s="533" t="s">
        <v>11875</v>
      </c>
      <c r="F1092" t="str">
        <f t="shared" si="33"/>
        <v>93284</v>
      </c>
      <c r="H1092" s="14">
        <f t="shared" si="34"/>
        <v>23.21</v>
      </c>
    </row>
    <row r="1093" spans="1:8" ht="40.5">
      <c r="A1093" s="532" t="s">
        <v>5187</v>
      </c>
      <c r="B1093" s="534" t="s">
        <v>3162</v>
      </c>
      <c r="C1093" s="532" t="s">
        <v>109</v>
      </c>
      <c r="D1093" s="533" t="s">
        <v>27393</v>
      </c>
      <c r="F1093" t="str">
        <f t="shared" ref="F1093:F1156" si="35">TRIM(A1093)</f>
        <v>93285</v>
      </c>
      <c r="H1093" s="14">
        <f t="shared" ref="H1093:H1156" si="36">ROUND(D1093*(1+$H$1),2)</f>
        <v>207.3</v>
      </c>
    </row>
    <row r="1094" spans="1:8" ht="54">
      <c r="A1094" s="532" t="s">
        <v>5188</v>
      </c>
      <c r="B1094" s="534" t="s">
        <v>3163</v>
      </c>
      <c r="C1094" s="532" t="s">
        <v>109</v>
      </c>
      <c r="D1094" s="533" t="s">
        <v>12137</v>
      </c>
      <c r="F1094" t="str">
        <f t="shared" si="35"/>
        <v>93286</v>
      </c>
      <c r="H1094" s="14">
        <f t="shared" si="36"/>
        <v>15.24</v>
      </c>
    </row>
    <row r="1095" spans="1:8" ht="40.5">
      <c r="A1095" s="532" t="s">
        <v>5189</v>
      </c>
      <c r="B1095" s="534" t="s">
        <v>3164</v>
      </c>
      <c r="C1095" s="532" t="s">
        <v>109</v>
      </c>
      <c r="D1095" s="533" t="s">
        <v>9649</v>
      </c>
      <c r="F1095" t="str">
        <f t="shared" si="35"/>
        <v>93296</v>
      </c>
      <c r="H1095" s="14">
        <f t="shared" si="36"/>
        <v>18.38</v>
      </c>
    </row>
    <row r="1096" spans="1:8" ht="67.5">
      <c r="A1096" s="532" t="s">
        <v>5190</v>
      </c>
      <c r="B1096" s="534" t="s">
        <v>3165</v>
      </c>
      <c r="C1096" s="532" t="s">
        <v>109</v>
      </c>
      <c r="D1096" s="533" t="s">
        <v>11218</v>
      </c>
      <c r="F1096" t="str">
        <f t="shared" si="35"/>
        <v>93397</v>
      </c>
      <c r="H1096" s="14">
        <f t="shared" si="36"/>
        <v>31.39</v>
      </c>
    </row>
    <row r="1097" spans="1:8" ht="67.5">
      <c r="A1097" s="532" t="s">
        <v>5191</v>
      </c>
      <c r="B1097" s="534" t="s">
        <v>3166</v>
      </c>
      <c r="C1097" s="532" t="s">
        <v>109</v>
      </c>
      <c r="D1097" s="533" t="s">
        <v>5199</v>
      </c>
      <c r="F1097" t="str">
        <f t="shared" si="35"/>
        <v>93398</v>
      </c>
      <c r="H1097" s="14">
        <f t="shared" si="36"/>
        <v>6.02</v>
      </c>
    </row>
    <row r="1098" spans="1:8" ht="67.5">
      <c r="A1098" s="532" t="s">
        <v>5192</v>
      </c>
      <c r="B1098" s="534" t="s">
        <v>3167</v>
      </c>
      <c r="C1098" s="532" t="s">
        <v>109</v>
      </c>
      <c r="D1098" s="533" t="s">
        <v>19262</v>
      </c>
      <c r="F1098" t="str">
        <f t="shared" si="35"/>
        <v>93399</v>
      </c>
      <c r="H1098" s="14">
        <f t="shared" si="36"/>
        <v>4.76</v>
      </c>
    </row>
    <row r="1099" spans="1:8" ht="67.5">
      <c r="A1099" s="532" t="s">
        <v>5193</v>
      </c>
      <c r="B1099" s="534" t="s">
        <v>3168</v>
      </c>
      <c r="C1099" s="532" t="s">
        <v>109</v>
      </c>
      <c r="D1099" s="533" t="s">
        <v>18223</v>
      </c>
      <c r="F1099" t="str">
        <f t="shared" si="35"/>
        <v>93400</v>
      </c>
      <c r="H1099" s="14">
        <f t="shared" si="36"/>
        <v>54.31</v>
      </c>
    </row>
    <row r="1100" spans="1:8" ht="67.5">
      <c r="A1100" s="532" t="s">
        <v>5194</v>
      </c>
      <c r="B1100" s="534" t="s">
        <v>3169</v>
      </c>
      <c r="C1100" s="532" t="s">
        <v>109</v>
      </c>
      <c r="D1100" s="533" t="s">
        <v>27273</v>
      </c>
      <c r="F1100" t="str">
        <f t="shared" si="35"/>
        <v>93401</v>
      </c>
      <c r="H1100" s="14">
        <f t="shared" si="36"/>
        <v>203.9</v>
      </c>
    </row>
    <row r="1101" spans="1:8" ht="67.5">
      <c r="A1101" s="532" t="s">
        <v>5195</v>
      </c>
      <c r="B1101" s="534" t="s">
        <v>13889</v>
      </c>
      <c r="C1101" s="532" t="s">
        <v>109</v>
      </c>
      <c r="D1101" s="533" t="s">
        <v>27394</v>
      </c>
      <c r="F1101" t="str">
        <f t="shared" si="35"/>
        <v>93404</v>
      </c>
      <c r="H1101" s="14">
        <f t="shared" si="36"/>
        <v>10.5</v>
      </c>
    </row>
    <row r="1102" spans="1:8" ht="67.5">
      <c r="A1102" s="532" t="s">
        <v>5197</v>
      </c>
      <c r="B1102" s="534" t="s">
        <v>13890</v>
      </c>
      <c r="C1102" s="532" t="s">
        <v>109</v>
      </c>
      <c r="D1102" s="533" t="s">
        <v>4394</v>
      </c>
      <c r="F1102" t="str">
        <f t="shared" si="35"/>
        <v>93405</v>
      </c>
      <c r="H1102" s="14">
        <f t="shared" si="36"/>
        <v>1.37</v>
      </c>
    </row>
    <row r="1103" spans="1:8" ht="67.5">
      <c r="A1103" s="532" t="s">
        <v>5198</v>
      </c>
      <c r="B1103" s="534" t="s">
        <v>13891</v>
      </c>
      <c r="C1103" s="532" t="s">
        <v>109</v>
      </c>
      <c r="D1103" s="533" t="s">
        <v>4277</v>
      </c>
      <c r="F1103" t="str">
        <f t="shared" si="35"/>
        <v>93406</v>
      </c>
      <c r="H1103" s="14">
        <f t="shared" si="36"/>
        <v>12.59</v>
      </c>
    </row>
    <row r="1104" spans="1:8" ht="67.5">
      <c r="A1104" s="532" t="s">
        <v>5200</v>
      </c>
      <c r="B1104" s="534" t="s">
        <v>13892</v>
      </c>
      <c r="C1104" s="532" t="s">
        <v>109</v>
      </c>
      <c r="D1104" s="533" t="s">
        <v>27294</v>
      </c>
      <c r="F1104" t="str">
        <f t="shared" si="35"/>
        <v>93407</v>
      </c>
      <c r="H1104" s="14">
        <f t="shared" si="36"/>
        <v>60.79</v>
      </c>
    </row>
    <row r="1105" spans="1:8" ht="40.5">
      <c r="A1105" s="532" t="s">
        <v>5201</v>
      </c>
      <c r="B1105" s="534" t="s">
        <v>3170</v>
      </c>
      <c r="C1105" s="532" t="s">
        <v>109</v>
      </c>
      <c r="D1105" s="533" t="s">
        <v>8385</v>
      </c>
      <c r="F1105" t="str">
        <f t="shared" si="35"/>
        <v>93411</v>
      </c>
      <c r="H1105" s="14">
        <f t="shared" si="36"/>
        <v>0.44</v>
      </c>
    </row>
    <row r="1106" spans="1:8" ht="40.5">
      <c r="A1106" s="532" t="s">
        <v>5203</v>
      </c>
      <c r="B1106" s="534" t="s">
        <v>3171</v>
      </c>
      <c r="C1106" s="532" t="s">
        <v>109</v>
      </c>
      <c r="D1106" s="533" t="s">
        <v>4776</v>
      </c>
      <c r="F1106" t="str">
        <f t="shared" si="35"/>
        <v>93412</v>
      </c>
      <c r="H1106" s="14">
        <f t="shared" si="36"/>
        <v>7.0000000000000007E-2</v>
      </c>
    </row>
    <row r="1107" spans="1:8" ht="40.5">
      <c r="A1107" s="532" t="s">
        <v>5204</v>
      </c>
      <c r="B1107" s="534" t="s">
        <v>3172</v>
      </c>
      <c r="C1107" s="532" t="s">
        <v>109</v>
      </c>
      <c r="D1107" s="533" t="s">
        <v>4521</v>
      </c>
      <c r="F1107" t="str">
        <f t="shared" si="35"/>
        <v>93413</v>
      </c>
      <c r="H1107" s="14">
        <f t="shared" si="36"/>
        <v>0.39</v>
      </c>
    </row>
    <row r="1108" spans="1:8" ht="40.5">
      <c r="A1108" s="532" t="s">
        <v>5205</v>
      </c>
      <c r="B1108" s="534" t="s">
        <v>3173</v>
      </c>
      <c r="C1108" s="532" t="s">
        <v>109</v>
      </c>
      <c r="D1108" s="533" t="s">
        <v>18626</v>
      </c>
      <c r="F1108" t="str">
        <f t="shared" si="35"/>
        <v>93414</v>
      </c>
      <c r="H1108" s="14">
        <f t="shared" si="36"/>
        <v>17.78</v>
      </c>
    </row>
    <row r="1109" spans="1:8" ht="27">
      <c r="A1109" s="532" t="s">
        <v>5206</v>
      </c>
      <c r="B1109" s="534" t="s">
        <v>3174</v>
      </c>
      <c r="C1109" s="532" t="s">
        <v>109</v>
      </c>
      <c r="D1109" s="533" t="s">
        <v>12646</v>
      </c>
      <c r="F1109" t="str">
        <f t="shared" si="35"/>
        <v>93417</v>
      </c>
      <c r="H1109" s="14">
        <f t="shared" si="36"/>
        <v>5.8</v>
      </c>
    </row>
    <row r="1110" spans="1:8" ht="27">
      <c r="A1110" s="532" t="s">
        <v>5207</v>
      </c>
      <c r="B1110" s="534" t="s">
        <v>3175</v>
      </c>
      <c r="C1110" s="532" t="s">
        <v>109</v>
      </c>
      <c r="D1110" s="533" t="s">
        <v>9067</v>
      </c>
      <c r="F1110" t="str">
        <f t="shared" si="35"/>
        <v>93418</v>
      </c>
      <c r="H1110" s="14">
        <f t="shared" si="36"/>
        <v>1.04</v>
      </c>
    </row>
    <row r="1111" spans="1:8" ht="27">
      <c r="A1111" s="532" t="s">
        <v>5208</v>
      </c>
      <c r="B1111" s="534" t="s">
        <v>3176</v>
      </c>
      <c r="C1111" s="532" t="s">
        <v>109</v>
      </c>
      <c r="D1111" s="533" t="s">
        <v>8919</v>
      </c>
      <c r="F1111" t="str">
        <f t="shared" si="35"/>
        <v>93419</v>
      </c>
      <c r="H1111" s="14">
        <f t="shared" si="36"/>
        <v>5.17</v>
      </c>
    </row>
    <row r="1112" spans="1:8" ht="27">
      <c r="A1112" s="532" t="s">
        <v>5210</v>
      </c>
      <c r="B1112" s="534" t="s">
        <v>3177</v>
      </c>
      <c r="C1112" s="532" t="s">
        <v>109</v>
      </c>
      <c r="D1112" s="533" t="s">
        <v>27395</v>
      </c>
      <c r="F1112" t="str">
        <f t="shared" si="35"/>
        <v>93420</v>
      </c>
      <c r="H1112" s="14">
        <f t="shared" si="36"/>
        <v>86.48</v>
      </c>
    </row>
    <row r="1113" spans="1:8" ht="27">
      <c r="A1113" s="532" t="s">
        <v>5211</v>
      </c>
      <c r="B1113" s="534" t="s">
        <v>3178</v>
      </c>
      <c r="C1113" s="532" t="s">
        <v>109</v>
      </c>
      <c r="D1113" s="533" t="s">
        <v>8852</v>
      </c>
      <c r="F1113" t="str">
        <f t="shared" si="35"/>
        <v>93423</v>
      </c>
      <c r="H1113" s="14">
        <f t="shared" si="36"/>
        <v>8.19</v>
      </c>
    </row>
    <row r="1114" spans="1:8" ht="27">
      <c r="A1114" s="532" t="s">
        <v>5213</v>
      </c>
      <c r="B1114" s="534" t="s">
        <v>3179</v>
      </c>
      <c r="C1114" s="532" t="s">
        <v>109</v>
      </c>
      <c r="D1114" s="533" t="s">
        <v>5171</v>
      </c>
      <c r="F1114" t="str">
        <f t="shared" si="35"/>
        <v>93424</v>
      </c>
      <c r="H1114" s="14">
        <f t="shared" si="36"/>
        <v>1.47</v>
      </c>
    </row>
    <row r="1115" spans="1:8" ht="27">
      <c r="A1115" s="532" t="s">
        <v>5215</v>
      </c>
      <c r="B1115" s="534" t="s">
        <v>3180</v>
      </c>
      <c r="C1115" s="532" t="s">
        <v>109</v>
      </c>
      <c r="D1115" s="533" t="s">
        <v>7979</v>
      </c>
      <c r="F1115" t="str">
        <f t="shared" si="35"/>
        <v>93425</v>
      </c>
      <c r="H1115" s="14">
        <f t="shared" si="36"/>
        <v>7.32</v>
      </c>
    </row>
    <row r="1116" spans="1:8" ht="27">
      <c r="A1116" s="532" t="s">
        <v>5216</v>
      </c>
      <c r="B1116" s="534" t="s">
        <v>3181</v>
      </c>
      <c r="C1116" s="532" t="s">
        <v>109</v>
      </c>
      <c r="D1116" s="533" t="s">
        <v>27396</v>
      </c>
      <c r="F1116" t="str">
        <f t="shared" si="35"/>
        <v>93426</v>
      </c>
      <c r="H1116" s="14">
        <f t="shared" si="36"/>
        <v>206.68</v>
      </c>
    </row>
    <row r="1117" spans="1:8" ht="40.5">
      <c r="A1117" s="532" t="s">
        <v>5217</v>
      </c>
      <c r="B1117" s="534" t="s">
        <v>3182</v>
      </c>
      <c r="C1117" s="532" t="s">
        <v>109</v>
      </c>
      <c r="D1117" s="533" t="s">
        <v>27397</v>
      </c>
      <c r="F1117" t="str">
        <f t="shared" si="35"/>
        <v>93429</v>
      </c>
      <c r="H1117" s="14">
        <f t="shared" si="36"/>
        <v>189.71</v>
      </c>
    </row>
    <row r="1118" spans="1:8" ht="27">
      <c r="A1118" s="532" t="s">
        <v>5218</v>
      </c>
      <c r="B1118" s="534" t="s">
        <v>3183</v>
      </c>
      <c r="C1118" s="532" t="s">
        <v>109</v>
      </c>
      <c r="D1118" s="533" t="s">
        <v>27398</v>
      </c>
      <c r="F1118" t="str">
        <f t="shared" si="35"/>
        <v>93430</v>
      </c>
      <c r="H1118" s="14">
        <f t="shared" si="36"/>
        <v>29.89</v>
      </c>
    </row>
    <row r="1119" spans="1:8" ht="40.5">
      <c r="A1119" s="532" t="s">
        <v>5220</v>
      </c>
      <c r="B1119" s="534" t="s">
        <v>3184</v>
      </c>
      <c r="C1119" s="532" t="s">
        <v>109</v>
      </c>
      <c r="D1119" s="533" t="s">
        <v>27399</v>
      </c>
      <c r="F1119" t="str">
        <f t="shared" si="35"/>
        <v>93431</v>
      </c>
      <c r="H1119" s="14">
        <f t="shared" si="36"/>
        <v>237.33</v>
      </c>
    </row>
    <row r="1120" spans="1:8" ht="40.5">
      <c r="A1120" s="532" t="s">
        <v>5221</v>
      </c>
      <c r="B1120" s="534" t="s">
        <v>3185</v>
      </c>
      <c r="C1120" s="532" t="s">
        <v>109</v>
      </c>
      <c r="D1120" s="533" t="s">
        <v>27400</v>
      </c>
      <c r="F1120" t="str">
        <f t="shared" si="35"/>
        <v>93432</v>
      </c>
      <c r="H1120" s="14">
        <f t="shared" si="36"/>
        <v>2777.46</v>
      </c>
    </row>
    <row r="1121" spans="1:8" ht="40.5">
      <c r="A1121" s="532" t="s">
        <v>5222</v>
      </c>
      <c r="B1121" s="534" t="s">
        <v>3186</v>
      </c>
      <c r="C1121" s="532" t="s">
        <v>109</v>
      </c>
      <c r="D1121" s="533" t="s">
        <v>6062</v>
      </c>
      <c r="F1121" t="str">
        <f t="shared" si="35"/>
        <v>93435</v>
      </c>
      <c r="H1121" s="14">
        <f t="shared" si="36"/>
        <v>10.65</v>
      </c>
    </row>
    <row r="1122" spans="1:8" ht="40.5">
      <c r="A1122" s="532" t="s">
        <v>5223</v>
      </c>
      <c r="B1122" s="534" t="s">
        <v>3187</v>
      </c>
      <c r="C1122" s="532" t="s">
        <v>109</v>
      </c>
      <c r="D1122" s="533" t="s">
        <v>8789</v>
      </c>
      <c r="F1122" t="str">
        <f t="shared" si="35"/>
        <v>93436</v>
      </c>
      <c r="H1122" s="14">
        <f t="shared" si="36"/>
        <v>1.67</v>
      </c>
    </row>
    <row r="1123" spans="1:8" ht="40.5">
      <c r="A1123" s="532" t="s">
        <v>5225</v>
      </c>
      <c r="B1123" s="534" t="s">
        <v>3188</v>
      </c>
      <c r="C1123" s="532" t="s">
        <v>109</v>
      </c>
      <c r="D1123" s="533" t="s">
        <v>9163</v>
      </c>
      <c r="F1123" t="str">
        <f t="shared" si="35"/>
        <v>93437</v>
      </c>
      <c r="H1123" s="14">
        <f t="shared" si="36"/>
        <v>11.65</v>
      </c>
    </row>
    <row r="1124" spans="1:8" ht="40.5">
      <c r="A1124" s="532" t="s">
        <v>5227</v>
      </c>
      <c r="B1124" s="534" t="s">
        <v>3189</v>
      </c>
      <c r="C1124" s="532" t="s">
        <v>109</v>
      </c>
      <c r="D1124" s="533" t="s">
        <v>27401</v>
      </c>
      <c r="F1124" t="str">
        <f t="shared" si="35"/>
        <v>93438</v>
      </c>
      <c r="H1124" s="14">
        <f t="shared" si="36"/>
        <v>144.80000000000001</v>
      </c>
    </row>
    <row r="1125" spans="1:8" ht="27">
      <c r="A1125" s="532" t="s">
        <v>5228</v>
      </c>
      <c r="B1125" s="534" t="s">
        <v>3190</v>
      </c>
      <c r="C1125" s="532" t="s">
        <v>109</v>
      </c>
      <c r="D1125" s="533" t="s">
        <v>7841</v>
      </c>
      <c r="F1125" t="str">
        <f t="shared" si="35"/>
        <v>95114</v>
      </c>
      <c r="H1125" s="14">
        <f t="shared" si="36"/>
        <v>1.8</v>
      </c>
    </row>
    <row r="1126" spans="1:8" ht="27">
      <c r="A1126" s="532" t="s">
        <v>5230</v>
      </c>
      <c r="B1126" s="534" t="s">
        <v>3191</v>
      </c>
      <c r="C1126" s="532" t="s">
        <v>109</v>
      </c>
      <c r="D1126" s="533" t="s">
        <v>4653</v>
      </c>
      <c r="F1126" t="str">
        <f t="shared" si="35"/>
        <v>95115</v>
      </c>
      <c r="H1126" s="14">
        <f t="shared" si="36"/>
        <v>0.21</v>
      </c>
    </row>
    <row r="1127" spans="1:8" ht="27">
      <c r="A1127" s="532" t="s">
        <v>5231</v>
      </c>
      <c r="B1127" s="534" t="s">
        <v>3192</v>
      </c>
      <c r="C1127" s="532" t="s">
        <v>109</v>
      </c>
      <c r="D1127" s="533" t="s">
        <v>5232</v>
      </c>
      <c r="F1127" t="str">
        <f t="shared" si="35"/>
        <v>95116</v>
      </c>
      <c r="H1127" s="14">
        <f t="shared" si="36"/>
        <v>42.63</v>
      </c>
    </row>
    <row r="1128" spans="1:8" ht="27">
      <c r="A1128" s="532" t="s">
        <v>5233</v>
      </c>
      <c r="B1128" s="534" t="s">
        <v>3193</v>
      </c>
      <c r="C1128" s="532" t="s">
        <v>109</v>
      </c>
      <c r="D1128" s="533" t="s">
        <v>6589</v>
      </c>
      <c r="F1128" t="str">
        <f t="shared" si="35"/>
        <v>95117</v>
      </c>
      <c r="H1128" s="14">
        <f t="shared" si="36"/>
        <v>6.72</v>
      </c>
    </row>
    <row r="1129" spans="1:8" ht="40.5">
      <c r="A1129" s="532" t="s">
        <v>5234</v>
      </c>
      <c r="B1129" s="534" t="s">
        <v>3194</v>
      </c>
      <c r="C1129" s="532" t="s">
        <v>109</v>
      </c>
      <c r="D1129" s="533" t="s">
        <v>27402</v>
      </c>
      <c r="F1129" t="str">
        <f t="shared" si="35"/>
        <v>95118</v>
      </c>
      <c r="H1129" s="14">
        <f t="shared" si="36"/>
        <v>87.01</v>
      </c>
    </row>
    <row r="1130" spans="1:8" ht="27">
      <c r="A1130" s="532" t="s">
        <v>5235</v>
      </c>
      <c r="B1130" s="534" t="s">
        <v>3195</v>
      </c>
      <c r="C1130" s="532" t="s">
        <v>109</v>
      </c>
      <c r="D1130" s="533" t="s">
        <v>18198</v>
      </c>
      <c r="F1130" t="str">
        <f t="shared" si="35"/>
        <v>95119</v>
      </c>
      <c r="H1130" s="14">
        <f t="shared" si="36"/>
        <v>13.7</v>
      </c>
    </row>
    <row r="1131" spans="1:8" ht="40.5">
      <c r="A1131" s="532" t="s">
        <v>5236</v>
      </c>
      <c r="B1131" s="534" t="s">
        <v>3196</v>
      </c>
      <c r="C1131" s="532" t="s">
        <v>109</v>
      </c>
      <c r="D1131" s="533" t="s">
        <v>18870</v>
      </c>
      <c r="F1131" t="str">
        <f t="shared" si="35"/>
        <v>95120</v>
      </c>
      <c r="H1131" s="14">
        <f t="shared" si="36"/>
        <v>74.75</v>
      </c>
    </row>
    <row r="1132" spans="1:8" ht="40.5">
      <c r="A1132" s="532" t="s">
        <v>5237</v>
      </c>
      <c r="B1132" s="534" t="s">
        <v>3197</v>
      </c>
      <c r="C1132" s="532" t="s">
        <v>109</v>
      </c>
      <c r="D1132" s="533" t="s">
        <v>11263</v>
      </c>
      <c r="F1132" t="str">
        <f t="shared" si="35"/>
        <v>95123</v>
      </c>
      <c r="H1132" s="14">
        <f t="shared" si="36"/>
        <v>21.8</v>
      </c>
    </row>
    <row r="1133" spans="1:8" ht="27">
      <c r="A1133" s="532" t="s">
        <v>5238</v>
      </c>
      <c r="B1133" s="534" t="s">
        <v>3198</v>
      </c>
      <c r="C1133" s="532" t="s">
        <v>109</v>
      </c>
      <c r="D1133" s="533" t="s">
        <v>12725</v>
      </c>
      <c r="F1133" t="str">
        <f t="shared" si="35"/>
        <v>95124</v>
      </c>
      <c r="H1133" s="14">
        <f t="shared" si="36"/>
        <v>3.42</v>
      </c>
    </row>
    <row r="1134" spans="1:8" ht="40.5">
      <c r="A1134" s="532" t="s">
        <v>5239</v>
      </c>
      <c r="B1134" s="534" t="s">
        <v>3199</v>
      </c>
      <c r="C1134" s="532" t="s">
        <v>109</v>
      </c>
      <c r="D1134" s="533" t="s">
        <v>8906</v>
      </c>
      <c r="F1134" t="str">
        <f t="shared" si="35"/>
        <v>95125</v>
      </c>
      <c r="H1134" s="14">
        <f t="shared" si="36"/>
        <v>23.85</v>
      </c>
    </row>
    <row r="1135" spans="1:8" ht="40.5">
      <c r="A1135" s="532" t="s">
        <v>5240</v>
      </c>
      <c r="B1135" s="534" t="s">
        <v>3200</v>
      </c>
      <c r="C1135" s="532" t="s">
        <v>109</v>
      </c>
      <c r="D1135" s="533" t="s">
        <v>27403</v>
      </c>
      <c r="F1135" t="str">
        <f t="shared" si="35"/>
        <v>95126</v>
      </c>
      <c r="H1135" s="14">
        <f t="shared" si="36"/>
        <v>189.87</v>
      </c>
    </row>
    <row r="1136" spans="1:8" ht="40.5">
      <c r="A1136" s="532" t="s">
        <v>5241</v>
      </c>
      <c r="B1136" s="534" t="s">
        <v>3201</v>
      </c>
      <c r="C1136" s="532" t="s">
        <v>109</v>
      </c>
      <c r="D1136" s="533" t="s">
        <v>27404</v>
      </c>
      <c r="F1136" t="str">
        <f t="shared" si="35"/>
        <v>95129</v>
      </c>
      <c r="H1136" s="14">
        <f t="shared" si="36"/>
        <v>58.4</v>
      </c>
    </row>
    <row r="1137" spans="1:8" ht="27">
      <c r="A1137" s="532" t="s">
        <v>5242</v>
      </c>
      <c r="B1137" s="534" t="s">
        <v>3202</v>
      </c>
      <c r="C1137" s="532" t="s">
        <v>109</v>
      </c>
      <c r="D1137" s="533" t="s">
        <v>8826</v>
      </c>
      <c r="F1137" t="str">
        <f t="shared" si="35"/>
        <v>95130</v>
      </c>
      <c r="H1137" s="14">
        <f t="shared" si="36"/>
        <v>10.82</v>
      </c>
    </row>
    <row r="1138" spans="1:8" ht="40.5">
      <c r="A1138" s="532" t="s">
        <v>5244</v>
      </c>
      <c r="B1138" s="534" t="s">
        <v>3203</v>
      </c>
      <c r="C1138" s="532" t="s">
        <v>109</v>
      </c>
      <c r="D1138" s="533" t="s">
        <v>27405</v>
      </c>
      <c r="F1138" t="str">
        <f t="shared" si="35"/>
        <v>95131</v>
      </c>
      <c r="H1138" s="14">
        <f t="shared" si="36"/>
        <v>68.739999999999995</v>
      </c>
    </row>
    <row r="1139" spans="1:8" ht="40.5">
      <c r="A1139" s="532" t="s">
        <v>5245</v>
      </c>
      <c r="B1139" s="534" t="s">
        <v>3204</v>
      </c>
      <c r="C1139" s="532" t="s">
        <v>109</v>
      </c>
      <c r="D1139" s="533" t="s">
        <v>19248</v>
      </c>
      <c r="F1139" t="str">
        <f t="shared" si="35"/>
        <v>95132</v>
      </c>
      <c r="H1139" s="14">
        <f t="shared" si="36"/>
        <v>41.57</v>
      </c>
    </row>
    <row r="1140" spans="1:8" ht="27">
      <c r="A1140" s="532" t="s">
        <v>5247</v>
      </c>
      <c r="B1140" s="534" t="s">
        <v>3205</v>
      </c>
      <c r="C1140" s="532" t="s">
        <v>109</v>
      </c>
      <c r="D1140" s="533" t="s">
        <v>4450</v>
      </c>
      <c r="F1140" t="str">
        <f t="shared" si="35"/>
        <v>95136</v>
      </c>
      <c r="H1140" s="14">
        <f t="shared" si="36"/>
        <v>0.04</v>
      </c>
    </row>
    <row r="1141" spans="1:8" ht="27">
      <c r="A1141" s="532" t="s">
        <v>5248</v>
      </c>
      <c r="B1141" s="534" t="s">
        <v>3206</v>
      </c>
      <c r="C1141" s="532" t="s">
        <v>109</v>
      </c>
      <c r="D1141" s="533" t="s">
        <v>27376</v>
      </c>
      <c r="F1141" t="str">
        <f t="shared" si="35"/>
        <v>95137</v>
      </c>
      <c r="H1141" s="14">
        <f t="shared" si="36"/>
        <v>0</v>
      </c>
    </row>
    <row r="1142" spans="1:8" ht="27">
      <c r="A1142" s="532" t="s">
        <v>5249</v>
      </c>
      <c r="B1142" s="534" t="s">
        <v>3207</v>
      </c>
      <c r="C1142" s="532" t="s">
        <v>109</v>
      </c>
      <c r="D1142" s="533" t="s">
        <v>4613</v>
      </c>
      <c r="F1142" t="str">
        <f t="shared" si="35"/>
        <v>95138</v>
      </c>
      <c r="H1142" s="14">
        <f t="shared" si="36"/>
        <v>0.03</v>
      </c>
    </row>
    <row r="1143" spans="1:8" ht="40.5">
      <c r="A1143" s="532" t="s">
        <v>5250</v>
      </c>
      <c r="B1143" s="534" t="s">
        <v>3208</v>
      </c>
      <c r="C1143" s="532" t="s">
        <v>109</v>
      </c>
      <c r="D1143" s="533" t="s">
        <v>27406</v>
      </c>
      <c r="F1143" t="str">
        <f t="shared" si="35"/>
        <v>95208</v>
      </c>
      <c r="H1143" s="14">
        <f t="shared" si="36"/>
        <v>69.52</v>
      </c>
    </row>
    <row r="1144" spans="1:8" ht="27">
      <c r="A1144" s="532" t="s">
        <v>5251</v>
      </c>
      <c r="B1144" s="534" t="s">
        <v>3209</v>
      </c>
      <c r="C1144" s="532" t="s">
        <v>109</v>
      </c>
      <c r="D1144" s="533" t="s">
        <v>9361</v>
      </c>
      <c r="F1144" t="str">
        <f t="shared" si="35"/>
        <v>95209</v>
      </c>
      <c r="H1144" s="14">
        <f t="shared" si="36"/>
        <v>8.25</v>
      </c>
    </row>
    <row r="1145" spans="1:8" ht="40.5">
      <c r="A1145" s="532" t="s">
        <v>5252</v>
      </c>
      <c r="B1145" s="534" t="s">
        <v>3210</v>
      </c>
      <c r="C1145" s="532" t="s">
        <v>109</v>
      </c>
      <c r="D1145" s="533" t="s">
        <v>27407</v>
      </c>
      <c r="F1145" t="str">
        <f t="shared" si="35"/>
        <v>95210</v>
      </c>
      <c r="H1145" s="14">
        <f t="shared" si="36"/>
        <v>76.03</v>
      </c>
    </row>
    <row r="1146" spans="1:8" ht="40.5">
      <c r="A1146" s="532" t="s">
        <v>5253</v>
      </c>
      <c r="B1146" s="534" t="s">
        <v>3211</v>
      </c>
      <c r="C1146" s="532" t="s">
        <v>109</v>
      </c>
      <c r="D1146" s="533" t="s">
        <v>8776</v>
      </c>
      <c r="F1146" t="str">
        <f t="shared" si="35"/>
        <v>95211</v>
      </c>
      <c r="H1146" s="14">
        <f t="shared" si="36"/>
        <v>10.95</v>
      </c>
    </row>
    <row r="1147" spans="1:8" ht="40.5">
      <c r="A1147" s="532" t="s">
        <v>5254</v>
      </c>
      <c r="B1147" s="534" t="s">
        <v>3212</v>
      </c>
      <c r="C1147" s="532" t="s">
        <v>109</v>
      </c>
      <c r="D1147" s="533" t="s">
        <v>4796</v>
      </c>
      <c r="F1147" t="str">
        <f t="shared" si="35"/>
        <v>95217</v>
      </c>
      <c r="H1147" s="14">
        <f t="shared" si="36"/>
        <v>0.73</v>
      </c>
    </row>
    <row r="1148" spans="1:8" ht="27">
      <c r="A1148" s="532" t="s">
        <v>5255</v>
      </c>
      <c r="B1148" s="534" t="s">
        <v>3213</v>
      </c>
      <c r="C1148" s="532" t="s">
        <v>109</v>
      </c>
      <c r="D1148" s="533" t="s">
        <v>12305</v>
      </c>
      <c r="F1148" t="str">
        <f t="shared" si="35"/>
        <v>95255</v>
      </c>
      <c r="H1148" s="14">
        <f t="shared" si="36"/>
        <v>1.6</v>
      </c>
    </row>
    <row r="1149" spans="1:8" ht="27">
      <c r="A1149" s="532" t="s">
        <v>5257</v>
      </c>
      <c r="B1149" s="534" t="s">
        <v>3214</v>
      </c>
      <c r="C1149" s="532" t="s">
        <v>109</v>
      </c>
      <c r="D1149" s="533" t="s">
        <v>4829</v>
      </c>
      <c r="F1149" t="str">
        <f t="shared" si="35"/>
        <v>95256</v>
      </c>
      <c r="H1149" s="14">
        <f t="shared" si="36"/>
        <v>0.19</v>
      </c>
    </row>
    <row r="1150" spans="1:8" ht="27">
      <c r="A1150" s="532" t="s">
        <v>5258</v>
      </c>
      <c r="B1150" s="534" t="s">
        <v>3215</v>
      </c>
      <c r="C1150" s="532" t="s">
        <v>109</v>
      </c>
      <c r="D1150" s="533" t="s">
        <v>4771</v>
      </c>
      <c r="F1150" t="str">
        <f t="shared" si="35"/>
        <v>95257</v>
      </c>
      <c r="H1150" s="14">
        <f t="shared" si="36"/>
        <v>2</v>
      </c>
    </row>
    <row r="1151" spans="1:8" ht="40.5">
      <c r="A1151" s="532" t="s">
        <v>5259</v>
      </c>
      <c r="B1151" s="534" t="s">
        <v>3216</v>
      </c>
      <c r="C1151" s="532" t="s">
        <v>109</v>
      </c>
      <c r="D1151" s="533" t="s">
        <v>5051</v>
      </c>
      <c r="F1151" t="str">
        <f t="shared" si="35"/>
        <v>95260</v>
      </c>
      <c r="H1151" s="14">
        <f t="shared" si="36"/>
        <v>0.8</v>
      </c>
    </row>
    <row r="1152" spans="1:8" ht="40.5">
      <c r="A1152" s="532" t="s">
        <v>5260</v>
      </c>
      <c r="B1152" s="534" t="s">
        <v>3217</v>
      </c>
      <c r="C1152" s="532" t="s">
        <v>109</v>
      </c>
      <c r="D1152" s="533" t="s">
        <v>4426</v>
      </c>
      <c r="F1152" t="str">
        <f t="shared" si="35"/>
        <v>95261</v>
      </c>
      <c r="H1152" s="14">
        <f t="shared" si="36"/>
        <v>0.17</v>
      </c>
    </row>
    <row r="1153" spans="1:8" ht="40.5">
      <c r="A1153" s="532" t="s">
        <v>5261</v>
      </c>
      <c r="B1153" s="534" t="s">
        <v>3218</v>
      </c>
      <c r="C1153" s="532" t="s">
        <v>109</v>
      </c>
      <c r="D1153" s="533" t="s">
        <v>8789</v>
      </c>
      <c r="F1153" t="str">
        <f t="shared" si="35"/>
        <v>95262</v>
      </c>
      <c r="H1153" s="14">
        <f t="shared" si="36"/>
        <v>1.67</v>
      </c>
    </row>
    <row r="1154" spans="1:8" ht="40.5">
      <c r="A1154" s="532" t="s">
        <v>5262</v>
      </c>
      <c r="B1154" s="534" t="s">
        <v>3219</v>
      </c>
      <c r="C1154" s="532" t="s">
        <v>109</v>
      </c>
      <c r="D1154" s="533" t="s">
        <v>4045</v>
      </c>
      <c r="F1154" t="str">
        <f t="shared" si="35"/>
        <v>95263</v>
      </c>
      <c r="H1154" s="14">
        <f t="shared" si="36"/>
        <v>5.57</v>
      </c>
    </row>
    <row r="1155" spans="1:8" ht="40.5">
      <c r="A1155" s="532" t="s">
        <v>5263</v>
      </c>
      <c r="B1155" s="534" t="s">
        <v>3220</v>
      </c>
      <c r="C1155" s="532" t="s">
        <v>109</v>
      </c>
      <c r="D1155" s="533" t="s">
        <v>4961</v>
      </c>
      <c r="F1155" t="str">
        <f t="shared" si="35"/>
        <v>95266</v>
      </c>
      <c r="H1155" s="14">
        <f t="shared" si="36"/>
        <v>0.67</v>
      </c>
    </row>
    <row r="1156" spans="1:8" ht="40.5">
      <c r="A1156" s="532" t="s">
        <v>5265</v>
      </c>
      <c r="B1156" s="534" t="s">
        <v>3221</v>
      </c>
      <c r="C1156" s="532" t="s">
        <v>109</v>
      </c>
      <c r="D1156" s="533" t="s">
        <v>4776</v>
      </c>
      <c r="F1156" t="str">
        <f t="shared" si="35"/>
        <v>95267</v>
      </c>
      <c r="H1156" s="14">
        <f t="shared" si="36"/>
        <v>7.0000000000000007E-2</v>
      </c>
    </row>
    <row r="1157" spans="1:8" ht="40.5">
      <c r="A1157" s="532" t="s">
        <v>5267</v>
      </c>
      <c r="B1157" s="534" t="s">
        <v>3222</v>
      </c>
      <c r="C1157" s="532" t="s">
        <v>109</v>
      </c>
      <c r="D1157" s="533" t="s">
        <v>4618</v>
      </c>
      <c r="F1157" t="str">
        <f t="shared" ref="F1157:F1220" si="37">TRIM(A1157)</f>
        <v>95268</v>
      </c>
      <c r="H1157" s="14">
        <f t="shared" ref="H1157:H1220" si="38">ROUND(D1157*(1+$H$1),2)</f>
        <v>0.65</v>
      </c>
    </row>
    <row r="1158" spans="1:8" ht="54">
      <c r="A1158" s="532" t="s">
        <v>5268</v>
      </c>
      <c r="B1158" s="534" t="s">
        <v>3223</v>
      </c>
      <c r="C1158" s="532" t="s">
        <v>109</v>
      </c>
      <c r="D1158" s="533" t="s">
        <v>18658</v>
      </c>
      <c r="F1158" t="str">
        <f t="shared" si="37"/>
        <v>95269</v>
      </c>
      <c r="H1158" s="14">
        <f t="shared" si="38"/>
        <v>10.27</v>
      </c>
    </row>
    <row r="1159" spans="1:8" ht="40.5">
      <c r="A1159" s="532" t="s">
        <v>5269</v>
      </c>
      <c r="B1159" s="534" t="s">
        <v>3224</v>
      </c>
      <c r="C1159" s="532" t="s">
        <v>109</v>
      </c>
      <c r="D1159" s="533" t="s">
        <v>4618</v>
      </c>
      <c r="F1159" t="str">
        <f t="shared" si="37"/>
        <v>95272</v>
      </c>
      <c r="H1159" s="14">
        <f t="shared" si="38"/>
        <v>0.65</v>
      </c>
    </row>
    <row r="1160" spans="1:8" ht="40.5">
      <c r="A1160" s="532" t="s">
        <v>5270</v>
      </c>
      <c r="B1160" s="534" t="s">
        <v>3225</v>
      </c>
      <c r="C1160" s="532" t="s">
        <v>109</v>
      </c>
      <c r="D1160" s="533" t="s">
        <v>4776</v>
      </c>
      <c r="F1160" t="str">
        <f t="shared" si="37"/>
        <v>95273</v>
      </c>
      <c r="H1160" s="14">
        <f t="shared" si="38"/>
        <v>7.0000000000000007E-2</v>
      </c>
    </row>
    <row r="1161" spans="1:8" ht="40.5">
      <c r="A1161" s="532" t="s">
        <v>5272</v>
      </c>
      <c r="B1161" s="534" t="s">
        <v>3226</v>
      </c>
      <c r="C1161" s="532" t="s">
        <v>109</v>
      </c>
      <c r="D1161" s="533" t="s">
        <v>8815</v>
      </c>
      <c r="F1161" t="str">
        <f t="shared" si="37"/>
        <v>95274</v>
      </c>
      <c r="H1161" s="14">
        <f t="shared" si="38"/>
        <v>0.51</v>
      </c>
    </row>
    <row r="1162" spans="1:8" ht="40.5">
      <c r="A1162" s="532" t="s">
        <v>5273</v>
      </c>
      <c r="B1162" s="534" t="s">
        <v>3227</v>
      </c>
      <c r="C1162" s="532" t="s">
        <v>109</v>
      </c>
      <c r="D1162" s="533" t="s">
        <v>4779</v>
      </c>
      <c r="F1162" t="str">
        <f t="shared" si="37"/>
        <v>95275</v>
      </c>
      <c r="H1162" s="14">
        <f t="shared" si="38"/>
        <v>2.97</v>
      </c>
    </row>
    <row r="1163" spans="1:8" ht="40.5">
      <c r="A1163" s="532" t="s">
        <v>5274</v>
      </c>
      <c r="B1163" s="534" t="s">
        <v>27408</v>
      </c>
      <c r="C1163" s="532" t="s">
        <v>109</v>
      </c>
      <c r="D1163" s="533" t="s">
        <v>5051</v>
      </c>
      <c r="F1163" t="str">
        <f t="shared" si="37"/>
        <v>95278</v>
      </c>
      <c r="H1163" s="14">
        <f t="shared" si="38"/>
        <v>0.8</v>
      </c>
    </row>
    <row r="1164" spans="1:8" ht="40.5">
      <c r="A1164" s="532" t="s">
        <v>5275</v>
      </c>
      <c r="B1164" s="534" t="s">
        <v>27409</v>
      </c>
      <c r="C1164" s="532" t="s">
        <v>109</v>
      </c>
      <c r="D1164" s="533" t="s">
        <v>4587</v>
      </c>
      <c r="F1164" t="str">
        <f t="shared" si="37"/>
        <v>95279</v>
      </c>
      <c r="H1164" s="14">
        <f t="shared" si="38"/>
        <v>0.08</v>
      </c>
    </row>
    <row r="1165" spans="1:8" ht="40.5">
      <c r="A1165" s="532" t="s">
        <v>5276</v>
      </c>
      <c r="B1165" s="534" t="s">
        <v>27410</v>
      </c>
      <c r="C1165" s="532" t="s">
        <v>109</v>
      </c>
      <c r="D1165" s="533" t="s">
        <v>5046</v>
      </c>
      <c r="F1165" t="str">
        <f t="shared" si="37"/>
        <v>95280</v>
      </c>
      <c r="H1165" s="14">
        <f t="shared" si="38"/>
        <v>0.77</v>
      </c>
    </row>
    <row r="1166" spans="1:8" ht="40.5">
      <c r="A1166" s="554" t="s">
        <v>5278</v>
      </c>
      <c r="B1166" s="534" t="s">
        <v>27411</v>
      </c>
      <c r="C1166" s="532" t="s">
        <v>109</v>
      </c>
      <c r="D1166" s="533" t="s">
        <v>18658</v>
      </c>
      <c r="F1166" t="str">
        <f t="shared" si="37"/>
        <v>95281</v>
      </c>
      <c r="H1166" s="14">
        <f t="shared" si="38"/>
        <v>10.27</v>
      </c>
    </row>
    <row r="1167" spans="1:8" ht="54">
      <c r="A1167" s="532" t="s">
        <v>5279</v>
      </c>
      <c r="B1167" s="534" t="s">
        <v>3228</v>
      </c>
      <c r="C1167" s="532" t="s">
        <v>109</v>
      </c>
      <c r="D1167" s="533" t="s">
        <v>19273</v>
      </c>
      <c r="F1167" t="str">
        <f t="shared" si="37"/>
        <v>95617</v>
      </c>
      <c r="H1167" s="14">
        <f t="shared" si="38"/>
        <v>1.32</v>
      </c>
    </row>
    <row r="1168" spans="1:8" ht="54">
      <c r="A1168" s="532" t="s">
        <v>5280</v>
      </c>
      <c r="B1168" s="534" t="s">
        <v>3229</v>
      </c>
      <c r="C1168" s="532" t="s">
        <v>109</v>
      </c>
      <c r="D1168" s="533" t="s">
        <v>4638</v>
      </c>
      <c r="F1168" t="str">
        <f t="shared" si="37"/>
        <v>95618</v>
      </c>
      <c r="H1168" s="14">
        <f t="shared" si="38"/>
        <v>0.15</v>
      </c>
    </row>
    <row r="1169" spans="1:8" ht="54">
      <c r="A1169" s="532" t="s">
        <v>5281</v>
      </c>
      <c r="B1169" s="534" t="s">
        <v>3230</v>
      </c>
      <c r="C1169" s="532" t="s">
        <v>109</v>
      </c>
      <c r="D1169" s="533" t="s">
        <v>7830</v>
      </c>
      <c r="F1169" t="str">
        <f t="shared" si="37"/>
        <v>95619</v>
      </c>
      <c r="H1169" s="14">
        <f t="shared" si="38"/>
        <v>1.64</v>
      </c>
    </row>
    <row r="1170" spans="1:8" ht="54">
      <c r="A1170" s="532" t="s">
        <v>5282</v>
      </c>
      <c r="B1170" s="534" t="s">
        <v>3231</v>
      </c>
      <c r="C1170" s="532" t="s">
        <v>109</v>
      </c>
      <c r="D1170" s="533" t="s">
        <v>27412</v>
      </c>
      <c r="F1170" t="str">
        <f t="shared" si="37"/>
        <v>95627</v>
      </c>
      <c r="H1170" s="14">
        <f t="shared" si="38"/>
        <v>67.8</v>
      </c>
    </row>
    <row r="1171" spans="1:8" ht="40.5">
      <c r="A1171" s="532" t="s">
        <v>5284</v>
      </c>
      <c r="B1171" s="534" t="s">
        <v>3232</v>
      </c>
      <c r="C1171" s="532" t="s">
        <v>109</v>
      </c>
      <c r="D1171" s="533" t="s">
        <v>4161</v>
      </c>
      <c r="F1171" t="str">
        <f t="shared" si="37"/>
        <v>95628</v>
      </c>
      <c r="H1171" s="14">
        <f t="shared" si="38"/>
        <v>9.41</v>
      </c>
    </row>
    <row r="1172" spans="1:8" ht="54">
      <c r="A1172" s="532" t="s">
        <v>5286</v>
      </c>
      <c r="B1172" s="534" t="s">
        <v>3233</v>
      </c>
      <c r="C1172" s="532" t="s">
        <v>109</v>
      </c>
      <c r="D1172" s="533" t="s">
        <v>24523</v>
      </c>
      <c r="F1172" t="str">
        <f t="shared" si="37"/>
        <v>95629</v>
      </c>
      <c r="H1172" s="14">
        <f t="shared" si="38"/>
        <v>84.85</v>
      </c>
    </row>
    <row r="1173" spans="1:8" ht="54">
      <c r="A1173" s="532" t="s">
        <v>5288</v>
      </c>
      <c r="B1173" s="534" t="s">
        <v>3234</v>
      </c>
      <c r="C1173" s="532" t="s">
        <v>109</v>
      </c>
      <c r="D1173" s="533" t="s">
        <v>27280</v>
      </c>
      <c r="F1173" t="str">
        <f t="shared" si="37"/>
        <v>95630</v>
      </c>
      <c r="H1173" s="14">
        <f t="shared" si="38"/>
        <v>115.1</v>
      </c>
    </row>
    <row r="1174" spans="1:8" ht="40.5">
      <c r="A1174" s="532" t="s">
        <v>5289</v>
      </c>
      <c r="B1174" s="534" t="s">
        <v>3235</v>
      </c>
      <c r="C1174" s="532" t="s">
        <v>109</v>
      </c>
      <c r="D1174" s="533" t="s">
        <v>5354</v>
      </c>
      <c r="F1174" t="str">
        <f t="shared" si="37"/>
        <v>95698</v>
      </c>
      <c r="H1174" s="14">
        <f t="shared" si="38"/>
        <v>5.34</v>
      </c>
    </row>
    <row r="1175" spans="1:8" ht="40.5">
      <c r="A1175" s="532" t="s">
        <v>5290</v>
      </c>
      <c r="B1175" s="534" t="s">
        <v>3236</v>
      </c>
      <c r="C1175" s="532" t="s">
        <v>109</v>
      </c>
      <c r="D1175" s="533" t="s">
        <v>18269</v>
      </c>
      <c r="F1175" t="str">
        <f t="shared" si="37"/>
        <v>95699</v>
      </c>
      <c r="H1175" s="14">
        <f t="shared" si="38"/>
        <v>0.63</v>
      </c>
    </row>
    <row r="1176" spans="1:8" ht="40.5">
      <c r="A1176" s="532" t="s">
        <v>5291</v>
      </c>
      <c r="B1176" s="534" t="s">
        <v>3237</v>
      </c>
      <c r="C1176" s="532" t="s">
        <v>109</v>
      </c>
      <c r="D1176" s="533" t="s">
        <v>27155</v>
      </c>
      <c r="F1176" t="str">
        <f t="shared" si="37"/>
        <v>95700</v>
      </c>
      <c r="H1176" s="14">
        <f t="shared" si="38"/>
        <v>6.68</v>
      </c>
    </row>
    <row r="1177" spans="1:8" ht="40.5">
      <c r="A1177" s="532" t="s">
        <v>5292</v>
      </c>
      <c r="B1177" s="534" t="s">
        <v>3238</v>
      </c>
      <c r="C1177" s="532" t="s">
        <v>109</v>
      </c>
      <c r="D1177" s="533" t="s">
        <v>5136</v>
      </c>
      <c r="F1177" t="str">
        <f t="shared" si="37"/>
        <v>95701</v>
      </c>
      <c r="H1177" s="14">
        <f t="shared" si="38"/>
        <v>3.66</v>
      </c>
    </row>
    <row r="1178" spans="1:8" ht="40.5">
      <c r="A1178" s="532" t="s">
        <v>5293</v>
      </c>
      <c r="B1178" s="534" t="s">
        <v>3239</v>
      </c>
      <c r="C1178" s="532" t="s">
        <v>109</v>
      </c>
      <c r="D1178" s="533" t="s">
        <v>13927</v>
      </c>
      <c r="F1178" t="str">
        <f t="shared" si="37"/>
        <v>95704</v>
      </c>
      <c r="H1178" s="14">
        <f t="shared" si="38"/>
        <v>59.87</v>
      </c>
    </row>
    <row r="1179" spans="1:8" ht="40.5">
      <c r="A1179" s="532" t="s">
        <v>5294</v>
      </c>
      <c r="B1179" s="534" t="s">
        <v>3240</v>
      </c>
      <c r="C1179" s="532" t="s">
        <v>109</v>
      </c>
      <c r="D1179" s="533" t="s">
        <v>8852</v>
      </c>
      <c r="F1179" t="str">
        <f t="shared" si="37"/>
        <v>95705</v>
      </c>
      <c r="H1179" s="14">
        <f t="shared" si="38"/>
        <v>8.19</v>
      </c>
    </row>
    <row r="1180" spans="1:8" ht="40.5">
      <c r="A1180" s="532" t="s">
        <v>5295</v>
      </c>
      <c r="B1180" s="534" t="s">
        <v>3241</v>
      </c>
      <c r="C1180" s="532" t="s">
        <v>109</v>
      </c>
      <c r="D1180" s="533" t="s">
        <v>19118</v>
      </c>
      <c r="F1180" t="str">
        <f t="shared" si="37"/>
        <v>95706</v>
      </c>
      <c r="H1180" s="14">
        <f t="shared" si="38"/>
        <v>74.930000000000007</v>
      </c>
    </row>
    <row r="1181" spans="1:8" ht="40.5">
      <c r="A1181" s="532" t="s">
        <v>5296</v>
      </c>
      <c r="B1181" s="534" t="s">
        <v>3242</v>
      </c>
      <c r="C1181" s="532" t="s">
        <v>109</v>
      </c>
      <c r="D1181" s="533" t="s">
        <v>27413</v>
      </c>
      <c r="F1181" t="str">
        <f t="shared" si="37"/>
        <v>95707</v>
      </c>
      <c r="H1181" s="14">
        <f t="shared" si="38"/>
        <v>4.8</v>
      </c>
    </row>
    <row r="1182" spans="1:8" ht="54">
      <c r="A1182" s="532" t="s">
        <v>5297</v>
      </c>
      <c r="B1182" s="534" t="s">
        <v>3243</v>
      </c>
      <c r="C1182" s="532" t="s">
        <v>109</v>
      </c>
      <c r="D1182" s="533" t="s">
        <v>27414</v>
      </c>
      <c r="F1182" t="str">
        <f t="shared" si="37"/>
        <v>95710</v>
      </c>
      <c r="H1182" s="14">
        <f t="shared" si="38"/>
        <v>71.959999999999994</v>
      </c>
    </row>
    <row r="1183" spans="1:8" ht="54">
      <c r="A1183" s="532" t="s">
        <v>5298</v>
      </c>
      <c r="B1183" s="534" t="s">
        <v>3244</v>
      </c>
      <c r="C1183" s="532" t="s">
        <v>109</v>
      </c>
      <c r="D1183" s="533" t="s">
        <v>27415</v>
      </c>
      <c r="F1183" t="str">
        <f t="shared" si="37"/>
        <v>95711</v>
      </c>
      <c r="H1183" s="14">
        <f t="shared" si="38"/>
        <v>9.75</v>
      </c>
    </row>
    <row r="1184" spans="1:8" ht="54">
      <c r="A1184" s="532" t="s">
        <v>5300</v>
      </c>
      <c r="B1184" s="534" t="s">
        <v>3245</v>
      </c>
      <c r="C1184" s="532" t="s">
        <v>109</v>
      </c>
      <c r="D1184" s="533" t="s">
        <v>27416</v>
      </c>
      <c r="F1184" t="str">
        <f t="shared" si="37"/>
        <v>95712</v>
      </c>
      <c r="H1184" s="14">
        <f t="shared" si="38"/>
        <v>89.94</v>
      </c>
    </row>
    <row r="1185" spans="1:8" ht="54">
      <c r="A1185" s="532" t="s">
        <v>5301</v>
      </c>
      <c r="B1185" s="534" t="s">
        <v>3246</v>
      </c>
      <c r="C1185" s="532" t="s">
        <v>109</v>
      </c>
      <c r="D1185" s="533" t="s">
        <v>27311</v>
      </c>
      <c r="F1185" t="str">
        <f t="shared" si="37"/>
        <v>95713</v>
      </c>
      <c r="H1185" s="14">
        <f t="shared" si="38"/>
        <v>115.95</v>
      </c>
    </row>
    <row r="1186" spans="1:8" ht="67.5">
      <c r="A1186" s="532" t="s">
        <v>5302</v>
      </c>
      <c r="B1186" s="534" t="s">
        <v>3247</v>
      </c>
      <c r="C1186" s="532" t="s">
        <v>109</v>
      </c>
      <c r="D1186" s="533" t="s">
        <v>19129</v>
      </c>
      <c r="F1186" t="str">
        <f t="shared" si="37"/>
        <v>95716</v>
      </c>
      <c r="H1186" s="14">
        <f t="shared" si="38"/>
        <v>69.28</v>
      </c>
    </row>
    <row r="1187" spans="1:8" ht="67.5">
      <c r="A1187" s="532" t="s">
        <v>5303</v>
      </c>
      <c r="B1187" s="534" t="s">
        <v>3248</v>
      </c>
      <c r="C1187" s="532" t="s">
        <v>109</v>
      </c>
      <c r="D1187" s="533" t="s">
        <v>5299</v>
      </c>
      <c r="F1187" t="str">
        <f t="shared" si="37"/>
        <v>95717</v>
      </c>
      <c r="H1187" s="14">
        <f t="shared" si="38"/>
        <v>9.39</v>
      </c>
    </row>
    <row r="1188" spans="1:8" ht="67.5">
      <c r="A1188" s="532" t="s">
        <v>5304</v>
      </c>
      <c r="B1188" s="534" t="s">
        <v>3249</v>
      </c>
      <c r="C1188" s="532" t="s">
        <v>109</v>
      </c>
      <c r="D1188" s="533" t="s">
        <v>27417</v>
      </c>
      <c r="F1188" t="str">
        <f t="shared" si="37"/>
        <v>95718</v>
      </c>
      <c r="H1188" s="14">
        <f t="shared" si="38"/>
        <v>86.59</v>
      </c>
    </row>
    <row r="1189" spans="1:8" ht="67.5">
      <c r="A1189" s="532" t="s">
        <v>5305</v>
      </c>
      <c r="B1189" s="534" t="s">
        <v>3250</v>
      </c>
      <c r="C1189" s="532" t="s">
        <v>109</v>
      </c>
      <c r="D1189" s="533" t="s">
        <v>27311</v>
      </c>
      <c r="F1189" t="str">
        <f t="shared" si="37"/>
        <v>95719</v>
      </c>
      <c r="H1189" s="14">
        <f t="shared" si="38"/>
        <v>115.95</v>
      </c>
    </row>
    <row r="1190" spans="1:8" ht="40.5">
      <c r="A1190" s="532" t="s">
        <v>5306</v>
      </c>
      <c r="B1190" s="534" t="s">
        <v>3251</v>
      </c>
      <c r="C1190" s="532" t="s">
        <v>109</v>
      </c>
      <c r="D1190" s="533" t="s">
        <v>4552</v>
      </c>
      <c r="F1190" t="str">
        <f t="shared" si="37"/>
        <v>95869</v>
      </c>
      <c r="H1190" s="14">
        <f t="shared" si="38"/>
        <v>2.36</v>
      </c>
    </row>
    <row r="1191" spans="1:8" ht="40.5">
      <c r="A1191" s="532" t="s">
        <v>5308</v>
      </c>
      <c r="B1191" s="534" t="s">
        <v>3252</v>
      </c>
      <c r="C1191" s="532" t="s">
        <v>109</v>
      </c>
      <c r="D1191" s="533" t="s">
        <v>5863</v>
      </c>
      <c r="F1191" t="str">
        <f t="shared" si="37"/>
        <v>95870</v>
      </c>
      <c r="H1191" s="14">
        <f t="shared" si="38"/>
        <v>11.7</v>
      </c>
    </row>
    <row r="1192" spans="1:8" ht="40.5">
      <c r="A1192" s="532" t="s">
        <v>5309</v>
      </c>
      <c r="B1192" s="534" t="s">
        <v>3253</v>
      </c>
      <c r="C1192" s="532" t="s">
        <v>109</v>
      </c>
      <c r="D1192" s="533" t="s">
        <v>27418</v>
      </c>
      <c r="F1192" t="str">
        <f t="shared" si="37"/>
        <v>95871</v>
      </c>
      <c r="H1192" s="14">
        <f t="shared" si="38"/>
        <v>352.11</v>
      </c>
    </row>
    <row r="1193" spans="1:8" ht="40.5">
      <c r="A1193" s="532" t="s">
        <v>5310</v>
      </c>
      <c r="B1193" s="534" t="s">
        <v>3254</v>
      </c>
      <c r="C1193" s="532" t="s">
        <v>109</v>
      </c>
      <c r="D1193" s="533" t="s">
        <v>26620</v>
      </c>
      <c r="F1193" t="str">
        <f t="shared" si="37"/>
        <v>95874</v>
      </c>
      <c r="H1193" s="14">
        <f t="shared" si="38"/>
        <v>13.11</v>
      </c>
    </row>
    <row r="1194" spans="1:8" ht="40.5">
      <c r="A1194" s="532" t="s">
        <v>5312</v>
      </c>
      <c r="B1194" s="534" t="s">
        <v>3255</v>
      </c>
      <c r="C1194" s="532" t="s">
        <v>109</v>
      </c>
      <c r="D1194" s="533" t="s">
        <v>9076</v>
      </c>
      <c r="F1194" t="str">
        <f t="shared" si="37"/>
        <v>96008</v>
      </c>
      <c r="H1194" s="14">
        <f t="shared" si="38"/>
        <v>32.1</v>
      </c>
    </row>
    <row r="1195" spans="1:8" ht="40.5">
      <c r="A1195" s="532" t="s">
        <v>5313</v>
      </c>
      <c r="B1195" s="534" t="s">
        <v>3256</v>
      </c>
      <c r="C1195" s="532" t="s">
        <v>109</v>
      </c>
      <c r="D1195" s="533" t="s">
        <v>4910</v>
      </c>
      <c r="F1195" t="str">
        <f t="shared" si="37"/>
        <v>96009</v>
      </c>
      <c r="H1195" s="14">
        <f t="shared" si="38"/>
        <v>4.45</v>
      </c>
    </row>
    <row r="1196" spans="1:8" ht="40.5">
      <c r="A1196" s="532" t="s">
        <v>5314</v>
      </c>
      <c r="B1196" s="534" t="s">
        <v>3257</v>
      </c>
      <c r="C1196" s="532" t="s">
        <v>109</v>
      </c>
      <c r="D1196" s="533" t="s">
        <v>27419</v>
      </c>
      <c r="F1196" t="str">
        <f t="shared" si="37"/>
        <v>96011</v>
      </c>
      <c r="H1196" s="14">
        <f t="shared" si="38"/>
        <v>35.119999999999997</v>
      </c>
    </row>
    <row r="1197" spans="1:8" ht="40.5">
      <c r="A1197" s="532" t="s">
        <v>5315</v>
      </c>
      <c r="B1197" s="534" t="s">
        <v>3258</v>
      </c>
      <c r="C1197" s="532" t="s">
        <v>109</v>
      </c>
      <c r="D1197" s="533" t="s">
        <v>27159</v>
      </c>
      <c r="F1197" t="str">
        <f t="shared" si="37"/>
        <v>96012</v>
      </c>
      <c r="H1197" s="14">
        <f t="shared" si="38"/>
        <v>124.67</v>
      </c>
    </row>
    <row r="1198" spans="1:8" ht="40.5">
      <c r="A1198" s="532" t="s">
        <v>5316</v>
      </c>
      <c r="B1198" s="534" t="s">
        <v>3259</v>
      </c>
      <c r="C1198" s="532" t="s">
        <v>109</v>
      </c>
      <c r="D1198" s="533" t="s">
        <v>18765</v>
      </c>
      <c r="F1198" t="str">
        <f t="shared" si="37"/>
        <v>96015</v>
      </c>
      <c r="H1198" s="14">
        <f t="shared" si="38"/>
        <v>31.79</v>
      </c>
    </row>
    <row r="1199" spans="1:8" ht="40.5">
      <c r="A1199" s="532" t="s">
        <v>5318</v>
      </c>
      <c r="B1199" s="534" t="s">
        <v>3260</v>
      </c>
      <c r="C1199" s="532" t="s">
        <v>109</v>
      </c>
      <c r="D1199" s="533" t="s">
        <v>12178</v>
      </c>
      <c r="F1199" t="str">
        <f t="shared" si="37"/>
        <v>96016</v>
      </c>
      <c r="H1199" s="14">
        <f t="shared" si="38"/>
        <v>4.4000000000000004</v>
      </c>
    </row>
    <row r="1200" spans="1:8" ht="40.5">
      <c r="A1200" s="532" t="s">
        <v>5319</v>
      </c>
      <c r="B1200" s="534" t="s">
        <v>3261</v>
      </c>
      <c r="C1200" s="532" t="s">
        <v>109</v>
      </c>
      <c r="D1200" s="533" t="s">
        <v>12036</v>
      </c>
      <c r="F1200" t="str">
        <f t="shared" si="37"/>
        <v>96018</v>
      </c>
      <c r="H1200" s="14">
        <f t="shared" si="38"/>
        <v>34.78</v>
      </c>
    </row>
    <row r="1201" spans="1:8" ht="40.5">
      <c r="A1201" s="532" t="s">
        <v>5320</v>
      </c>
      <c r="B1201" s="534" t="s">
        <v>3262</v>
      </c>
      <c r="C1201" s="532" t="s">
        <v>109</v>
      </c>
      <c r="D1201" s="533" t="s">
        <v>27159</v>
      </c>
      <c r="F1201" t="str">
        <f t="shared" si="37"/>
        <v>96019</v>
      </c>
      <c r="H1201" s="14">
        <f t="shared" si="38"/>
        <v>124.67</v>
      </c>
    </row>
    <row r="1202" spans="1:8" ht="40.5">
      <c r="A1202" s="532" t="s">
        <v>5321</v>
      </c>
      <c r="B1202" s="534" t="s">
        <v>3263</v>
      </c>
      <c r="C1202" s="532" t="s">
        <v>109</v>
      </c>
      <c r="D1202" s="533" t="s">
        <v>25460</v>
      </c>
      <c r="F1202" t="str">
        <f t="shared" si="37"/>
        <v>96023</v>
      </c>
      <c r="H1202" s="14">
        <f t="shared" si="38"/>
        <v>24.68</v>
      </c>
    </row>
    <row r="1203" spans="1:8" ht="40.5">
      <c r="A1203" s="532" t="s">
        <v>5322</v>
      </c>
      <c r="B1203" s="534" t="s">
        <v>3264</v>
      </c>
      <c r="C1203" s="532" t="s">
        <v>109</v>
      </c>
      <c r="D1203" s="533" t="s">
        <v>5009</v>
      </c>
      <c r="F1203" t="str">
        <f t="shared" si="37"/>
        <v>96024</v>
      </c>
      <c r="H1203" s="14">
        <f t="shared" si="38"/>
        <v>3.41</v>
      </c>
    </row>
    <row r="1204" spans="1:8" ht="40.5">
      <c r="A1204" s="532" t="s">
        <v>5323</v>
      </c>
      <c r="B1204" s="534" t="s">
        <v>3265</v>
      </c>
      <c r="C1204" s="532" t="s">
        <v>109</v>
      </c>
      <c r="D1204" s="533" t="s">
        <v>18815</v>
      </c>
      <c r="F1204" t="str">
        <f t="shared" si="37"/>
        <v>96026</v>
      </c>
      <c r="H1204" s="14">
        <f t="shared" si="38"/>
        <v>27</v>
      </c>
    </row>
    <row r="1205" spans="1:8" ht="40.5">
      <c r="A1205" s="532" t="s">
        <v>5325</v>
      </c>
      <c r="B1205" s="534" t="s">
        <v>3266</v>
      </c>
      <c r="C1205" s="532" t="s">
        <v>109</v>
      </c>
      <c r="D1205" s="533" t="s">
        <v>15385</v>
      </c>
      <c r="F1205" t="str">
        <f t="shared" si="37"/>
        <v>96027</v>
      </c>
      <c r="H1205" s="14">
        <f t="shared" si="38"/>
        <v>86.87</v>
      </c>
    </row>
    <row r="1206" spans="1:8" ht="40.5">
      <c r="A1206" s="532" t="s">
        <v>5326</v>
      </c>
      <c r="B1206" s="534" t="s">
        <v>3267</v>
      </c>
      <c r="C1206" s="532" t="s">
        <v>109</v>
      </c>
      <c r="D1206" s="533" t="s">
        <v>27420</v>
      </c>
      <c r="F1206" t="str">
        <f t="shared" si="37"/>
        <v>96030</v>
      </c>
      <c r="H1206" s="14">
        <f t="shared" si="38"/>
        <v>40.57</v>
      </c>
    </row>
    <row r="1207" spans="1:8" ht="40.5">
      <c r="A1207" s="532" t="s">
        <v>5327</v>
      </c>
      <c r="B1207" s="534" t="s">
        <v>3268</v>
      </c>
      <c r="C1207" s="532" t="s">
        <v>109</v>
      </c>
      <c r="D1207" s="533" t="s">
        <v>27421</v>
      </c>
      <c r="F1207" t="str">
        <f t="shared" si="37"/>
        <v>96031</v>
      </c>
      <c r="H1207" s="14">
        <f t="shared" si="38"/>
        <v>7.8</v>
      </c>
    </row>
    <row r="1208" spans="1:8" ht="54">
      <c r="A1208" s="532" t="s">
        <v>5329</v>
      </c>
      <c r="B1208" s="534" t="s">
        <v>3269</v>
      </c>
      <c r="C1208" s="532" t="s">
        <v>109</v>
      </c>
      <c r="D1208" s="533" t="s">
        <v>27422</v>
      </c>
      <c r="F1208" t="str">
        <f t="shared" si="37"/>
        <v>96032</v>
      </c>
      <c r="H1208" s="14">
        <f t="shared" si="38"/>
        <v>6.17</v>
      </c>
    </row>
    <row r="1209" spans="1:8" ht="40.5">
      <c r="A1209" s="532" t="s">
        <v>5331</v>
      </c>
      <c r="B1209" s="534" t="s">
        <v>3270</v>
      </c>
      <c r="C1209" s="532" t="s">
        <v>109</v>
      </c>
      <c r="D1209" s="533" t="s">
        <v>18607</v>
      </c>
      <c r="F1209" t="str">
        <f t="shared" si="37"/>
        <v>96033</v>
      </c>
      <c r="H1209" s="14">
        <f t="shared" si="38"/>
        <v>69.77</v>
      </c>
    </row>
    <row r="1210" spans="1:8" ht="54">
      <c r="A1210" s="532" t="s">
        <v>5333</v>
      </c>
      <c r="B1210" s="534" t="s">
        <v>3271</v>
      </c>
      <c r="C1210" s="532" t="s">
        <v>109</v>
      </c>
      <c r="D1210" s="533" t="s">
        <v>27365</v>
      </c>
      <c r="F1210" t="str">
        <f t="shared" si="37"/>
        <v>96034</v>
      </c>
      <c r="H1210" s="14">
        <f t="shared" si="38"/>
        <v>182.85</v>
      </c>
    </row>
    <row r="1211" spans="1:8" ht="40.5">
      <c r="A1211" s="532" t="s">
        <v>5334</v>
      </c>
      <c r="B1211" s="534" t="s">
        <v>3272</v>
      </c>
      <c r="C1211" s="532" t="s">
        <v>109</v>
      </c>
      <c r="D1211" s="533" t="s">
        <v>12589</v>
      </c>
      <c r="F1211" t="str">
        <f t="shared" si="37"/>
        <v>96053</v>
      </c>
      <c r="H1211" s="14">
        <f t="shared" si="38"/>
        <v>24.98</v>
      </c>
    </row>
    <row r="1212" spans="1:8" ht="40.5">
      <c r="A1212" s="532" t="s">
        <v>5335</v>
      </c>
      <c r="B1212" s="534" t="s">
        <v>3273</v>
      </c>
      <c r="C1212" s="532" t="s">
        <v>109</v>
      </c>
      <c r="D1212" s="533" t="s">
        <v>20494</v>
      </c>
      <c r="F1212" t="str">
        <f t="shared" si="37"/>
        <v>96054</v>
      </c>
      <c r="H1212" s="14">
        <f t="shared" si="38"/>
        <v>37.520000000000003</v>
      </c>
    </row>
    <row r="1213" spans="1:8" ht="29.25" customHeight="1">
      <c r="A1213" s="532" t="s">
        <v>5337</v>
      </c>
      <c r="B1213" s="534" t="s">
        <v>3274</v>
      </c>
      <c r="C1213" s="532" t="s">
        <v>109</v>
      </c>
      <c r="D1213" s="533" t="s">
        <v>18641</v>
      </c>
      <c r="F1213" t="str">
        <f t="shared" si="37"/>
        <v>96055</v>
      </c>
      <c r="H1213" s="14">
        <f t="shared" si="38"/>
        <v>3.46</v>
      </c>
    </row>
    <row r="1214" spans="1:8" ht="40.5">
      <c r="A1214" s="532" t="s">
        <v>5338</v>
      </c>
      <c r="B1214" s="534" t="s">
        <v>3275</v>
      </c>
      <c r="C1214" s="532" t="s">
        <v>109</v>
      </c>
      <c r="D1214" s="533" t="s">
        <v>8891</v>
      </c>
      <c r="F1214" t="str">
        <f t="shared" si="37"/>
        <v>96056</v>
      </c>
      <c r="H1214" s="14">
        <f t="shared" si="38"/>
        <v>27.34</v>
      </c>
    </row>
    <row r="1215" spans="1:8" ht="40.5">
      <c r="A1215" s="532" t="s">
        <v>5339</v>
      </c>
      <c r="B1215" s="534" t="s">
        <v>3276</v>
      </c>
      <c r="C1215" s="532" t="s">
        <v>109</v>
      </c>
      <c r="D1215" s="533" t="s">
        <v>15385</v>
      </c>
      <c r="F1215" t="str">
        <f t="shared" si="37"/>
        <v>96057</v>
      </c>
      <c r="H1215" s="14">
        <f t="shared" si="38"/>
        <v>86.87</v>
      </c>
    </row>
    <row r="1216" spans="1:8" ht="40.5">
      <c r="A1216" s="532" t="s">
        <v>5340</v>
      </c>
      <c r="B1216" s="534" t="s">
        <v>3277</v>
      </c>
      <c r="C1216" s="532" t="s">
        <v>109</v>
      </c>
      <c r="D1216" s="533" t="s">
        <v>4186</v>
      </c>
      <c r="F1216" t="str">
        <f t="shared" si="37"/>
        <v>96060</v>
      </c>
      <c r="H1216" s="14">
        <f t="shared" si="38"/>
        <v>3.78</v>
      </c>
    </row>
    <row r="1217" spans="1:8" ht="40.5">
      <c r="A1217" s="532" t="s">
        <v>5341</v>
      </c>
      <c r="B1217" s="534" t="s">
        <v>3278</v>
      </c>
      <c r="C1217" s="532" t="s">
        <v>109</v>
      </c>
      <c r="D1217" s="533" t="s">
        <v>27295</v>
      </c>
      <c r="F1217" t="str">
        <f t="shared" si="37"/>
        <v>96061</v>
      </c>
      <c r="H1217" s="14">
        <f t="shared" si="38"/>
        <v>46.9</v>
      </c>
    </row>
    <row r="1218" spans="1:8" ht="40.5">
      <c r="A1218" s="532" t="s">
        <v>5342</v>
      </c>
      <c r="B1218" s="534" t="s">
        <v>3279</v>
      </c>
      <c r="C1218" s="532" t="s">
        <v>109</v>
      </c>
      <c r="D1218" s="533" t="s">
        <v>27359</v>
      </c>
      <c r="F1218" t="str">
        <f t="shared" si="37"/>
        <v>96062</v>
      </c>
      <c r="H1218" s="14">
        <f t="shared" si="38"/>
        <v>51.38</v>
      </c>
    </row>
    <row r="1219" spans="1:8" ht="40.5">
      <c r="A1219" s="532" t="s">
        <v>5343</v>
      </c>
      <c r="B1219" s="534" t="s">
        <v>3280</v>
      </c>
      <c r="C1219" s="532" t="s">
        <v>109</v>
      </c>
      <c r="D1219" s="533" t="s">
        <v>27423</v>
      </c>
      <c r="F1219" t="str">
        <f t="shared" si="37"/>
        <v>96241</v>
      </c>
      <c r="H1219" s="14">
        <f t="shared" si="38"/>
        <v>31.14</v>
      </c>
    </row>
    <row r="1220" spans="1:8" ht="40.5">
      <c r="A1220" s="532" t="s">
        <v>5345</v>
      </c>
      <c r="B1220" s="534" t="s">
        <v>3281</v>
      </c>
      <c r="C1220" s="532" t="s">
        <v>109</v>
      </c>
      <c r="D1220" s="533" t="s">
        <v>7381</v>
      </c>
      <c r="F1220" t="str">
        <f t="shared" si="37"/>
        <v>96242</v>
      </c>
      <c r="H1220" s="14">
        <f t="shared" si="38"/>
        <v>4.22</v>
      </c>
    </row>
    <row r="1221" spans="1:8" ht="40.5">
      <c r="A1221" s="532" t="s">
        <v>5346</v>
      </c>
      <c r="B1221" s="534" t="s">
        <v>3282</v>
      </c>
      <c r="C1221" s="532" t="s">
        <v>109</v>
      </c>
      <c r="D1221" s="533" t="s">
        <v>12052</v>
      </c>
      <c r="F1221" t="str">
        <f t="shared" ref="F1221:F1284" si="39">TRIM(A1221)</f>
        <v>96243</v>
      </c>
      <c r="H1221" s="14">
        <f t="shared" ref="H1221:H1284" si="40">ROUND(D1221*(1+$H$1),2)</f>
        <v>38.94</v>
      </c>
    </row>
    <row r="1222" spans="1:8" ht="40.5">
      <c r="A1222" s="532" t="s">
        <v>5348</v>
      </c>
      <c r="B1222" s="534" t="s">
        <v>3283</v>
      </c>
      <c r="C1222" s="532" t="s">
        <v>109</v>
      </c>
      <c r="D1222" s="533" t="s">
        <v>11902</v>
      </c>
      <c r="F1222" t="str">
        <f t="shared" si="39"/>
        <v>96244</v>
      </c>
      <c r="H1222" s="14">
        <f t="shared" si="40"/>
        <v>22.44</v>
      </c>
    </row>
    <row r="1223" spans="1:8" ht="40.5">
      <c r="A1223" s="532" t="s">
        <v>5349</v>
      </c>
      <c r="B1223" s="534" t="s">
        <v>3284</v>
      </c>
      <c r="C1223" s="532" t="s">
        <v>109</v>
      </c>
      <c r="D1223" s="533" t="s">
        <v>27424</v>
      </c>
      <c r="F1223" t="str">
        <f t="shared" si="39"/>
        <v>96301</v>
      </c>
      <c r="H1223" s="14">
        <f t="shared" si="40"/>
        <v>63.33</v>
      </c>
    </row>
    <row r="1224" spans="1:8" ht="54">
      <c r="A1224" s="532" t="s">
        <v>5350</v>
      </c>
      <c r="B1224" s="534" t="s">
        <v>3285</v>
      </c>
      <c r="C1224" s="532" t="s">
        <v>109</v>
      </c>
      <c r="D1224" s="533" t="s">
        <v>17480</v>
      </c>
      <c r="F1224" t="str">
        <f t="shared" si="39"/>
        <v>96457</v>
      </c>
      <c r="H1224" s="14">
        <f t="shared" si="40"/>
        <v>82.31</v>
      </c>
    </row>
    <row r="1225" spans="1:8" ht="54">
      <c r="A1225" s="532" t="s">
        <v>5351</v>
      </c>
      <c r="B1225" s="534" t="s">
        <v>3286</v>
      </c>
      <c r="C1225" s="532" t="s">
        <v>109</v>
      </c>
      <c r="D1225" s="533" t="s">
        <v>27425</v>
      </c>
      <c r="F1225" t="str">
        <f t="shared" si="39"/>
        <v>96458</v>
      </c>
      <c r="H1225" s="14">
        <f t="shared" si="40"/>
        <v>94.1</v>
      </c>
    </row>
    <row r="1226" spans="1:8" ht="54">
      <c r="A1226" s="532" t="s">
        <v>5352</v>
      </c>
      <c r="B1226" s="534" t="s">
        <v>3287</v>
      </c>
      <c r="C1226" s="532" t="s">
        <v>109</v>
      </c>
      <c r="D1226" s="533" t="s">
        <v>19489</v>
      </c>
      <c r="F1226" t="str">
        <f t="shared" si="39"/>
        <v>96459</v>
      </c>
      <c r="H1226" s="14">
        <f t="shared" si="40"/>
        <v>10.43</v>
      </c>
    </row>
    <row r="1227" spans="1:8" ht="54">
      <c r="A1227" s="532" t="s">
        <v>5353</v>
      </c>
      <c r="B1227" s="534" t="s">
        <v>3288</v>
      </c>
      <c r="C1227" s="532" t="s">
        <v>109</v>
      </c>
      <c r="D1227" s="533" t="s">
        <v>18703</v>
      </c>
      <c r="F1227" t="str">
        <f t="shared" si="39"/>
        <v>96460</v>
      </c>
      <c r="H1227" s="14">
        <f t="shared" si="40"/>
        <v>75.19</v>
      </c>
    </row>
    <row r="1228" spans="1:8" ht="54">
      <c r="A1228" s="532" t="s">
        <v>9169</v>
      </c>
      <c r="B1228" s="534" t="s">
        <v>9170</v>
      </c>
      <c r="C1228" s="532" t="s">
        <v>109</v>
      </c>
      <c r="D1228" s="533" t="s">
        <v>4776</v>
      </c>
      <c r="F1228" t="str">
        <f t="shared" si="39"/>
        <v>98760</v>
      </c>
      <c r="H1228" s="14">
        <f t="shared" si="40"/>
        <v>7.0000000000000007E-2</v>
      </c>
    </row>
    <row r="1229" spans="1:8" ht="54">
      <c r="A1229" s="532" t="s">
        <v>9171</v>
      </c>
      <c r="B1229" s="534" t="s">
        <v>9172</v>
      </c>
      <c r="C1229" s="532" t="s">
        <v>109</v>
      </c>
      <c r="D1229" s="533" t="s">
        <v>27376</v>
      </c>
      <c r="F1229" t="str">
        <f t="shared" si="39"/>
        <v>98761</v>
      </c>
      <c r="H1229" s="14">
        <f t="shared" si="40"/>
        <v>0</v>
      </c>
    </row>
    <row r="1230" spans="1:8" ht="54">
      <c r="A1230" s="532" t="s">
        <v>9173</v>
      </c>
      <c r="B1230" s="534" t="s">
        <v>9174</v>
      </c>
      <c r="C1230" s="532" t="s">
        <v>109</v>
      </c>
      <c r="D1230" s="533" t="s">
        <v>5123</v>
      </c>
      <c r="F1230" t="str">
        <f t="shared" si="39"/>
        <v>98762</v>
      </c>
      <c r="H1230" s="14">
        <f t="shared" si="40"/>
        <v>0.09</v>
      </c>
    </row>
    <row r="1231" spans="1:8" ht="54">
      <c r="A1231" s="532" t="s">
        <v>9175</v>
      </c>
      <c r="B1231" s="534" t="s">
        <v>9176</v>
      </c>
      <c r="C1231" s="532" t="s">
        <v>109</v>
      </c>
      <c r="D1231" s="533" t="s">
        <v>23708</v>
      </c>
      <c r="F1231" t="str">
        <f t="shared" si="39"/>
        <v>98763</v>
      </c>
      <c r="H1231" s="14">
        <f t="shared" si="40"/>
        <v>5.37</v>
      </c>
    </row>
    <row r="1232" spans="1:8" ht="54">
      <c r="A1232" s="532" t="s">
        <v>12328</v>
      </c>
      <c r="B1232" s="534" t="s">
        <v>12329</v>
      </c>
      <c r="C1232" s="532" t="s">
        <v>109</v>
      </c>
      <c r="D1232" s="533" t="s">
        <v>4481</v>
      </c>
      <c r="F1232" t="str">
        <f t="shared" si="39"/>
        <v>99829</v>
      </c>
      <c r="H1232" s="14">
        <f t="shared" si="40"/>
        <v>0.23</v>
      </c>
    </row>
    <row r="1233" spans="1:8" ht="54">
      <c r="A1233" s="532" t="s">
        <v>12330</v>
      </c>
      <c r="B1233" s="534" t="s">
        <v>12331</v>
      </c>
      <c r="C1233" s="532" t="s">
        <v>109</v>
      </c>
      <c r="D1233" s="533" t="s">
        <v>5104</v>
      </c>
      <c r="F1233" t="str">
        <f t="shared" si="39"/>
        <v>99830</v>
      </c>
      <c r="H1233" s="14">
        <f t="shared" si="40"/>
        <v>0.01</v>
      </c>
    </row>
    <row r="1234" spans="1:8" ht="54">
      <c r="A1234" s="532" t="s">
        <v>12332</v>
      </c>
      <c r="B1234" s="534" t="s">
        <v>12333</v>
      </c>
      <c r="C1234" s="532" t="s">
        <v>109</v>
      </c>
      <c r="D1234" s="533" t="s">
        <v>4789</v>
      </c>
      <c r="F1234" t="str">
        <f t="shared" si="39"/>
        <v>99831</v>
      </c>
      <c r="H1234" s="14">
        <f t="shared" si="40"/>
        <v>0.16</v>
      </c>
    </row>
    <row r="1235" spans="1:8" ht="54">
      <c r="A1235" s="532" t="s">
        <v>12334</v>
      </c>
      <c r="B1235" s="534" t="s">
        <v>12335</v>
      </c>
      <c r="C1235" s="532" t="s">
        <v>109</v>
      </c>
      <c r="D1235" s="533" t="s">
        <v>8919</v>
      </c>
      <c r="F1235" t="str">
        <f t="shared" si="39"/>
        <v>99832</v>
      </c>
      <c r="H1235" s="14">
        <f t="shared" si="40"/>
        <v>5.17</v>
      </c>
    </row>
    <row r="1236" spans="1:8" ht="40.5">
      <c r="A1236" s="532" t="s">
        <v>13899</v>
      </c>
      <c r="B1236" s="534" t="s">
        <v>13900</v>
      </c>
      <c r="C1236" s="532" t="s">
        <v>109</v>
      </c>
      <c r="D1236" s="533" t="s">
        <v>27426</v>
      </c>
      <c r="F1236" t="str">
        <f t="shared" si="39"/>
        <v>100637</v>
      </c>
      <c r="H1236" s="14">
        <f t="shared" si="40"/>
        <v>233.03</v>
      </c>
    </row>
    <row r="1237" spans="1:8" ht="40.5">
      <c r="A1237" s="532" t="s">
        <v>13901</v>
      </c>
      <c r="B1237" s="534" t="s">
        <v>13902</v>
      </c>
      <c r="C1237" s="532" t="s">
        <v>109</v>
      </c>
      <c r="D1237" s="533" t="s">
        <v>13743</v>
      </c>
      <c r="F1237" t="str">
        <f t="shared" si="39"/>
        <v>100638</v>
      </c>
      <c r="H1237" s="14">
        <f t="shared" si="40"/>
        <v>36.72</v>
      </c>
    </row>
    <row r="1238" spans="1:8" ht="40.5">
      <c r="A1238" s="532" t="s">
        <v>13903</v>
      </c>
      <c r="B1238" s="534" t="s">
        <v>13904</v>
      </c>
      <c r="C1238" s="532" t="s">
        <v>109</v>
      </c>
      <c r="D1238" s="533" t="s">
        <v>27427</v>
      </c>
      <c r="F1238" t="str">
        <f t="shared" si="39"/>
        <v>100639</v>
      </c>
      <c r="H1238" s="14">
        <f t="shared" si="40"/>
        <v>291.51</v>
      </c>
    </row>
    <row r="1239" spans="1:8" ht="40.5">
      <c r="A1239" s="532" t="s">
        <v>13905</v>
      </c>
      <c r="B1239" s="534" t="s">
        <v>13906</v>
      </c>
      <c r="C1239" s="532" t="s">
        <v>109</v>
      </c>
      <c r="D1239" s="533" t="s">
        <v>27428</v>
      </c>
      <c r="F1239" t="str">
        <f t="shared" si="39"/>
        <v>100640</v>
      </c>
      <c r="H1239" s="14">
        <f t="shared" si="40"/>
        <v>5554.93</v>
      </c>
    </row>
    <row r="1240" spans="1:8" ht="27">
      <c r="A1240" s="532" t="s">
        <v>13907</v>
      </c>
      <c r="B1240" s="534" t="s">
        <v>13908</v>
      </c>
      <c r="C1240" s="532" t="s">
        <v>109</v>
      </c>
      <c r="D1240" s="533" t="s">
        <v>27429</v>
      </c>
      <c r="F1240" t="str">
        <f t="shared" si="39"/>
        <v>100643</v>
      </c>
      <c r="H1240" s="14">
        <f t="shared" si="40"/>
        <v>477.49</v>
      </c>
    </row>
    <row r="1241" spans="1:8" ht="27">
      <c r="A1241" s="532" t="s">
        <v>13909</v>
      </c>
      <c r="B1241" s="534" t="s">
        <v>13910</v>
      </c>
      <c r="C1241" s="532" t="s">
        <v>109</v>
      </c>
      <c r="D1241" s="533" t="s">
        <v>27430</v>
      </c>
      <c r="F1241" t="str">
        <f t="shared" si="39"/>
        <v>100644</v>
      </c>
      <c r="H1241" s="14">
        <f t="shared" si="40"/>
        <v>85.95</v>
      </c>
    </row>
    <row r="1242" spans="1:8" ht="27">
      <c r="A1242" s="532" t="s">
        <v>13911</v>
      </c>
      <c r="B1242" s="534" t="s">
        <v>13912</v>
      </c>
      <c r="C1242" s="532" t="s">
        <v>109</v>
      </c>
      <c r="D1242" s="533" t="s">
        <v>27431</v>
      </c>
      <c r="F1242" t="str">
        <f t="shared" si="39"/>
        <v>100645</v>
      </c>
      <c r="H1242" s="14">
        <f t="shared" si="40"/>
        <v>767.56</v>
      </c>
    </row>
    <row r="1243" spans="1:8" ht="27">
      <c r="A1243" s="532" t="s">
        <v>13913</v>
      </c>
      <c r="B1243" s="534" t="s">
        <v>13914</v>
      </c>
      <c r="C1243" s="532" t="s">
        <v>109</v>
      </c>
      <c r="D1243" s="533" t="s">
        <v>27432</v>
      </c>
      <c r="F1243" t="str">
        <f t="shared" si="39"/>
        <v>100646</v>
      </c>
      <c r="H1243" s="14">
        <f t="shared" si="40"/>
        <v>6943.66</v>
      </c>
    </row>
    <row r="1244" spans="1:8" ht="40.5">
      <c r="A1244" s="532" t="s">
        <v>13915</v>
      </c>
      <c r="B1244" s="534" t="s">
        <v>13916</v>
      </c>
      <c r="C1244" s="532" t="s">
        <v>109</v>
      </c>
      <c r="D1244" s="533" t="s">
        <v>27306</v>
      </c>
      <c r="F1244" t="str">
        <f t="shared" si="39"/>
        <v>102270</v>
      </c>
      <c r="H1244" s="14">
        <f t="shared" si="40"/>
        <v>0.79</v>
      </c>
    </row>
    <row r="1245" spans="1:8" ht="40.5">
      <c r="A1245" s="532" t="s">
        <v>13917</v>
      </c>
      <c r="B1245" s="534" t="s">
        <v>13918</v>
      </c>
      <c r="C1245" s="532" t="s">
        <v>109</v>
      </c>
      <c r="D1245" s="533" t="s">
        <v>4587</v>
      </c>
      <c r="F1245" t="str">
        <f t="shared" si="39"/>
        <v>102271</v>
      </c>
      <c r="H1245" s="14">
        <f t="shared" si="40"/>
        <v>0.08</v>
      </c>
    </row>
    <row r="1246" spans="1:8" ht="40.5">
      <c r="A1246" s="532" t="s">
        <v>13919</v>
      </c>
      <c r="B1246" s="534" t="s">
        <v>13920</v>
      </c>
      <c r="C1246" s="532" t="s">
        <v>109</v>
      </c>
      <c r="D1246" s="533" t="s">
        <v>4860</v>
      </c>
      <c r="F1246" t="str">
        <f t="shared" si="39"/>
        <v>102272</v>
      </c>
      <c r="H1246" s="14">
        <f t="shared" si="40"/>
        <v>0.99</v>
      </c>
    </row>
    <row r="1247" spans="1:8" ht="40.5">
      <c r="A1247" s="532" t="s">
        <v>13921</v>
      </c>
      <c r="B1247" s="534" t="s">
        <v>13922</v>
      </c>
      <c r="C1247" s="532" t="s">
        <v>109</v>
      </c>
      <c r="D1247" s="533" t="s">
        <v>11800</v>
      </c>
      <c r="F1247" t="str">
        <f t="shared" si="39"/>
        <v>102273</v>
      </c>
      <c r="H1247" s="14">
        <f t="shared" si="40"/>
        <v>1.99</v>
      </c>
    </row>
    <row r="1248" spans="1:8" ht="27">
      <c r="A1248" s="532" t="s">
        <v>27433</v>
      </c>
      <c r="B1248" s="534" t="s">
        <v>27434</v>
      </c>
      <c r="C1248" s="532" t="s">
        <v>109</v>
      </c>
      <c r="D1248" s="533" t="s">
        <v>27435</v>
      </c>
      <c r="F1248" t="str">
        <f t="shared" si="39"/>
        <v>102809</v>
      </c>
      <c r="H1248" s="14">
        <f t="shared" si="40"/>
        <v>22.03</v>
      </c>
    </row>
    <row r="1249" spans="1:8" ht="67.5">
      <c r="A1249" s="532" t="s">
        <v>27436</v>
      </c>
      <c r="B1249" s="534" t="s">
        <v>27437</v>
      </c>
      <c r="C1249" s="532" t="s">
        <v>109</v>
      </c>
      <c r="D1249" s="533" t="s">
        <v>9165</v>
      </c>
      <c r="F1249" t="str">
        <f t="shared" si="39"/>
        <v>102815</v>
      </c>
      <c r="H1249" s="14">
        <f t="shared" si="40"/>
        <v>3.98</v>
      </c>
    </row>
    <row r="1250" spans="1:8" ht="40.5">
      <c r="A1250" s="532" t="s">
        <v>27438</v>
      </c>
      <c r="B1250" s="534" t="s">
        <v>27439</v>
      </c>
      <c r="C1250" s="532" t="s">
        <v>109</v>
      </c>
      <c r="D1250" s="533" t="s">
        <v>27440</v>
      </c>
      <c r="F1250" t="str">
        <f t="shared" si="39"/>
        <v>102826</v>
      </c>
      <c r="H1250" s="14">
        <f t="shared" si="40"/>
        <v>7.48</v>
      </c>
    </row>
    <row r="1251" spans="1:8" ht="54">
      <c r="A1251" s="532" t="s">
        <v>27441</v>
      </c>
      <c r="B1251" s="534" t="s">
        <v>27442</v>
      </c>
      <c r="C1251" s="532" t="s">
        <v>109</v>
      </c>
      <c r="D1251" s="533" t="s">
        <v>27443</v>
      </c>
      <c r="F1251" t="str">
        <f t="shared" si="39"/>
        <v>102832</v>
      </c>
      <c r="H1251" s="14">
        <f t="shared" si="40"/>
        <v>9.9700000000000006</v>
      </c>
    </row>
    <row r="1252" spans="1:8" ht="40.5">
      <c r="A1252" s="532" t="s">
        <v>27444</v>
      </c>
      <c r="B1252" s="534" t="s">
        <v>27445</v>
      </c>
      <c r="C1252" s="532" t="s">
        <v>109</v>
      </c>
      <c r="D1252" s="533" t="s">
        <v>26102</v>
      </c>
      <c r="F1252" t="str">
        <f t="shared" si="39"/>
        <v>102843</v>
      </c>
      <c r="H1252" s="14">
        <f t="shared" si="40"/>
        <v>173.58</v>
      </c>
    </row>
    <row r="1253" spans="1:8" ht="40.5">
      <c r="A1253" s="532" t="s">
        <v>27446</v>
      </c>
      <c r="B1253" s="534" t="s">
        <v>27447</v>
      </c>
      <c r="C1253" s="532" t="s">
        <v>109</v>
      </c>
      <c r="D1253" s="533" t="s">
        <v>27448</v>
      </c>
      <c r="F1253" t="str">
        <f t="shared" si="39"/>
        <v>102849</v>
      </c>
      <c r="H1253" s="14">
        <f t="shared" si="40"/>
        <v>84.87</v>
      </c>
    </row>
    <row r="1254" spans="1:8" ht="40.5">
      <c r="A1254" s="532" t="s">
        <v>27449</v>
      </c>
      <c r="B1254" s="534" t="s">
        <v>27450</v>
      </c>
      <c r="C1254" s="532" t="s">
        <v>109</v>
      </c>
      <c r="D1254" s="533" t="s">
        <v>27448</v>
      </c>
      <c r="F1254" t="str">
        <f t="shared" si="39"/>
        <v>102855</v>
      </c>
      <c r="H1254" s="14">
        <f t="shared" si="40"/>
        <v>84.87</v>
      </c>
    </row>
    <row r="1255" spans="1:8" ht="40.5">
      <c r="A1255" s="532" t="s">
        <v>27451</v>
      </c>
      <c r="B1255" s="534" t="s">
        <v>27452</v>
      </c>
      <c r="C1255" s="532" t="s">
        <v>109</v>
      </c>
      <c r="D1255" s="533" t="s">
        <v>5171</v>
      </c>
      <c r="F1255" t="str">
        <f t="shared" si="39"/>
        <v>102861</v>
      </c>
      <c r="H1255" s="14">
        <f t="shared" si="40"/>
        <v>1.47</v>
      </c>
    </row>
    <row r="1256" spans="1:8" ht="40.5">
      <c r="A1256" s="532" t="s">
        <v>27453</v>
      </c>
      <c r="B1256" s="534" t="s">
        <v>27454</v>
      </c>
      <c r="C1256" s="532" t="s">
        <v>109</v>
      </c>
      <c r="D1256" s="533" t="s">
        <v>27306</v>
      </c>
      <c r="F1256" t="str">
        <f t="shared" si="39"/>
        <v>102867</v>
      </c>
      <c r="H1256" s="14">
        <f t="shared" si="40"/>
        <v>0.79</v>
      </c>
    </row>
    <row r="1257" spans="1:8" ht="54">
      <c r="A1257" s="532" t="s">
        <v>27455</v>
      </c>
      <c r="B1257" s="534" t="s">
        <v>27456</v>
      </c>
      <c r="C1257" s="532" t="s">
        <v>109</v>
      </c>
      <c r="D1257" s="533" t="s">
        <v>13894</v>
      </c>
      <c r="F1257" t="str">
        <f t="shared" si="39"/>
        <v>102873</v>
      </c>
      <c r="H1257" s="14">
        <f t="shared" si="40"/>
        <v>154.22</v>
      </c>
    </row>
    <row r="1258" spans="1:8" ht="40.5">
      <c r="A1258" s="532" t="s">
        <v>27457</v>
      </c>
      <c r="B1258" s="534" t="s">
        <v>27458</v>
      </c>
      <c r="C1258" s="532" t="s">
        <v>109</v>
      </c>
      <c r="D1258" s="533" t="s">
        <v>27459</v>
      </c>
      <c r="F1258" t="str">
        <f t="shared" si="39"/>
        <v>102879</v>
      </c>
      <c r="H1258" s="14">
        <f t="shared" si="40"/>
        <v>231.46</v>
      </c>
    </row>
    <row r="1259" spans="1:8" ht="27">
      <c r="A1259" s="532" t="s">
        <v>27460</v>
      </c>
      <c r="B1259" s="534" t="s">
        <v>27461</v>
      </c>
      <c r="C1259" s="532" t="s">
        <v>109</v>
      </c>
      <c r="D1259" s="533" t="s">
        <v>5155</v>
      </c>
      <c r="F1259" t="str">
        <f t="shared" si="39"/>
        <v>102885</v>
      </c>
      <c r="H1259" s="14">
        <f t="shared" si="40"/>
        <v>1.49</v>
      </c>
    </row>
    <row r="1260" spans="1:8" ht="40.5">
      <c r="A1260" s="532" t="s">
        <v>27462</v>
      </c>
      <c r="B1260" s="534" t="s">
        <v>27463</v>
      </c>
      <c r="C1260" s="532" t="s">
        <v>109</v>
      </c>
      <c r="D1260" s="533" t="s">
        <v>5155</v>
      </c>
      <c r="F1260" t="str">
        <f t="shared" si="39"/>
        <v>102891</v>
      </c>
      <c r="H1260" s="14">
        <f t="shared" si="40"/>
        <v>1.49</v>
      </c>
    </row>
    <row r="1261" spans="1:8" ht="54">
      <c r="A1261" s="532" t="s">
        <v>27464</v>
      </c>
      <c r="B1261" s="534" t="s">
        <v>27465</v>
      </c>
      <c r="C1261" s="532" t="s">
        <v>109</v>
      </c>
      <c r="D1261" s="533" t="s">
        <v>27311</v>
      </c>
      <c r="F1261" t="str">
        <f t="shared" si="39"/>
        <v>102897</v>
      </c>
      <c r="H1261" s="14">
        <f t="shared" si="40"/>
        <v>115.95</v>
      </c>
    </row>
    <row r="1262" spans="1:8" ht="40.5">
      <c r="A1262" s="532" t="s">
        <v>27466</v>
      </c>
      <c r="B1262" s="534" t="s">
        <v>27467</v>
      </c>
      <c r="C1262" s="532" t="s">
        <v>109</v>
      </c>
      <c r="D1262" s="533" t="s">
        <v>8884</v>
      </c>
      <c r="F1262" t="str">
        <f t="shared" si="39"/>
        <v>102903</v>
      </c>
      <c r="H1262" s="14">
        <f t="shared" si="40"/>
        <v>15.04</v>
      </c>
    </row>
    <row r="1263" spans="1:8" ht="27">
      <c r="A1263" s="554" t="s">
        <v>27468</v>
      </c>
      <c r="B1263" s="534" t="s">
        <v>27469</v>
      </c>
      <c r="C1263" s="532" t="s">
        <v>109</v>
      </c>
      <c r="D1263" s="533" t="s">
        <v>18791</v>
      </c>
      <c r="F1263" t="str">
        <f t="shared" si="39"/>
        <v>102909</v>
      </c>
      <c r="H1263" s="14">
        <f t="shared" si="40"/>
        <v>114.62</v>
      </c>
    </row>
    <row r="1264" spans="1:8" ht="27">
      <c r="A1264" s="532" t="s">
        <v>27470</v>
      </c>
      <c r="B1264" s="534" t="s">
        <v>27471</v>
      </c>
      <c r="C1264" s="532" t="s">
        <v>109</v>
      </c>
      <c r="D1264" s="533" t="s">
        <v>4796</v>
      </c>
      <c r="F1264" t="str">
        <f t="shared" si="39"/>
        <v>102915</v>
      </c>
      <c r="H1264" s="14">
        <f t="shared" si="40"/>
        <v>0.73</v>
      </c>
    </row>
    <row r="1265" spans="1:8" ht="67.5">
      <c r="A1265" s="532" t="s">
        <v>27472</v>
      </c>
      <c r="B1265" s="534" t="s">
        <v>27473</v>
      </c>
      <c r="C1265" s="532" t="s">
        <v>109</v>
      </c>
      <c r="D1265" s="533" t="s">
        <v>27474</v>
      </c>
      <c r="F1265" t="str">
        <f t="shared" si="39"/>
        <v>102927</v>
      </c>
      <c r="H1265" s="14">
        <f t="shared" si="40"/>
        <v>1.0900000000000001</v>
      </c>
    </row>
    <row r="1266" spans="1:8" ht="81">
      <c r="A1266" s="532" t="s">
        <v>27475</v>
      </c>
      <c r="B1266" s="534" t="s">
        <v>27476</v>
      </c>
      <c r="C1266" s="532" t="s">
        <v>109</v>
      </c>
      <c r="D1266" s="533" t="s">
        <v>27474</v>
      </c>
      <c r="F1266" t="str">
        <f t="shared" si="39"/>
        <v>102933</v>
      </c>
      <c r="H1266" s="14">
        <f t="shared" si="40"/>
        <v>1.0900000000000001</v>
      </c>
    </row>
    <row r="1267" spans="1:8" ht="27">
      <c r="A1267" s="532" t="s">
        <v>27477</v>
      </c>
      <c r="B1267" s="534" t="s">
        <v>27478</v>
      </c>
      <c r="C1267" s="532" t="s">
        <v>109</v>
      </c>
      <c r="D1267" s="533" t="s">
        <v>8776</v>
      </c>
      <c r="F1267" t="str">
        <f t="shared" si="39"/>
        <v>102939</v>
      </c>
      <c r="H1267" s="14">
        <f t="shared" si="40"/>
        <v>10.95</v>
      </c>
    </row>
    <row r="1268" spans="1:8" ht="54">
      <c r="A1268" s="532" t="s">
        <v>27479</v>
      </c>
      <c r="B1268" s="534" t="s">
        <v>27480</v>
      </c>
      <c r="C1268" s="532" t="s">
        <v>109</v>
      </c>
      <c r="D1268" s="533" t="s">
        <v>5104</v>
      </c>
      <c r="F1268" t="str">
        <f t="shared" si="39"/>
        <v>102945</v>
      </c>
      <c r="H1268" s="14">
        <f t="shared" si="40"/>
        <v>0.01</v>
      </c>
    </row>
    <row r="1269" spans="1:8" ht="40.5">
      <c r="A1269" s="532" t="s">
        <v>27481</v>
      </c>
      <c r="B1269" s="534" t="s">
        <v>27482</v>
      </c>
      <c r="C1269" s="532" t="s">
        <v>109</v>
      </c>
      <c r="D1269" s="533" t="s">
        <v>4796</v>
      </c>
      <c r="F1269" t="str">
        <f t="shared" si="39"/>
        <v>102951</v>
      </c>
      <c r="H1269" s="14">
        <f t="shared" si="40"/>
        <v>0.73</v>
      </c>
    </row>
    <row r="1270" spans="1:8" ht="54">
      <c r="A1270" s="532" t="s">
        <v>27483</v>
      </c>
      <c r="B1270" s="534" t="s">
        <v>27484</v>
      </c>
      <c r="C1270" s="532" t="s">
        <v>109</v>
      </c>
      <c r="D1270" s="533" t="s">
        <v>11405</v>
      </c>
      <c r="F1270" t="str">
        <f t="shared" si="39"/>
        <v>102957</v>
      </c>
      <c r="H1270" s="14">
        <f t="shared" si="40"/>
        <v>65.8</v>
      </c>
    </row>
    <row r="1271" spans="1:8" ht="54">
      <c r="A1271" s="532" t="s">
        <v>27485</v>
      </c>
      <c r="B1271" s="534" t="s">
        <v>27486</v>
      </c>
      <c r="C1271" s="532" t="s">
        <v>109</v>
      </c>
      <c r="D1271" s="533" t="s">
        <v>27331</v>
      </c>
      <c r="F1271" t="str">
        <f t="shared" si="39"/>
        <v>102963</v>
      </c>
      <c r="H1271" s="14">
        <f t="shared" si="40"/>
        <v>109.32</v>
      </c>
    </row>
    <row r="1272" spans="1:8" ht="54">
      <c r="A1272" s="532" t="s">
        <v>27487</v>
      </c>
      <c r="B1272" s="534" t="s">
        <v>27488</v>
      </c>
      <c r="C1272" s="532" t="s">
        <v>109</v>
      </c>
      <c r="D1272" s="533" t="s">
        <v>8909</v>
      </c>
      <c r="F1272" t="str">
        <f t="shared" si="39"/>
        <v>102969</v>
      </c>
      <c r="H1272" s="14">
        <f t="shared" si="40"/>
        <v>1.48</v>
      </c>
    </row>
    <row r="1273" spans="1:8" ht="40.5">
      <c r="A1273" s="532" t="s">
        <v>27489</v>
      </c>
      <c r="B1273" s="534" t="s">
        <v>27490</v>
      </c>
      <c r="C1273" s="532" t="s">
        <v>109</v>
      </c>
      <c r="D1273" s="533" t="s">
        <v>13867</v>
      </c>
      <c r="F1273" t="str">
        <f t="shared" si="39"/>
        <v>102985</v>
      </c>
      <c r="H1273" s="14">
        <f t="shared" si="40"/>
        <v>3.85</v>
      </c>
    </row>
    <row r="1274" spans="1:8" ht="54">
      <c r="A1274" s="532" t="s">
        <v>27491</v>
      </c>
      <c r="B1274" s="534" t="s">
        <v>27492</v>
      </c>
      <c r="C1274" s="532" t="s">
        <v>109</v>
      </c>
      <c r="D1274" s="533" t="s">
        <v>8821</v>
      </c>
      <c r="F1274" t="str">
        <f t="shared" si="39"/>
        <v>103156</v>
      </c>
      <c r="H1274" s="14">
        <f t="shared" si="40"/>
        <v>2.78</v>
      </c>
    </row>
    <row r="1275" spans="1:8" ht="54">
      <c r="A1275" s="532" t="s">
        <v>27493</v>
      </c>
      <c r="B1275" s="534" t="s">
        <v>27494</v>
      </c>
      <c r="C1275" s="532" t="s">
        <v>109</v>
      </c>
      <c r="D1275" s="533" t="s">
        <v>27495</v>
      </c>
      <c r="F1275" t="str">
        <f t="shared" si="39"/>
        <v>103162</v>
      </c>
      <c r="H1275" s="14">
        <f t="shared" si="40"/>
        <v>3.49</v>
      </c>
    </row>
    <row r="1276" spans="1:8" ht="54">
      <c r="A1276" s="532" t="s">
        <v>27496</v>
      </c>
      <c r="B1276" s="534" t="s">
        <v>27497</v>
      </c>
      <c r="C1276" s="532" t="s">
        <v>109</v>
      </c>
      <c r="D1276" s="533" t="s">
        <v>5056</v>
      </c>
      <c r="F1276" t="str">
        <f t="shared" si="39"/>
        <v>103168</v>
      </c>
      <c r="H1276" s="14">
        <f t="shared" si="40"/>
        <v>0.88</v>
      </c>
    </row>
    <row r="1277" spans="1:8" ht="54">
      <c r="A1277" s="532" t="s">
        <v>27498</v>
      </c>
      <c r="B1277" s="534" t="s">
        <v>27499</v>
      </c>
      <c r="C1277" s="532" t="s">
        <v>109</v>
      </c>
      <c r="D1277" s="533" t="s">
        <v>8840</v>
      </c>
      <c r="F1277" t="str">
        <f t="shared" si="39"/>
        <v>103174</v>
      </c>
      <c r="H1277" s="14">
        <f t="shared" si="40"/>
        <v>2.23</v>
      </c>
    </row>
    <row r="1278" spans="1:8" ht="54">
      <c r="A1278" s="532" t="s">
        <v>27500</v>
      </c>
      <c r="B1278" s="534" t="s">
        <v>27501</v>
      </c>
      <c r="C1278" s="532" t="s">
        <v>109</v>
      </c>
      <c r="D1278" s="533" t="s">
        <v>6659</v>
      </c>
      <c r="F1278" t="str">
        <f t="shared" si="39"/>
        <v>103180</v>
      </c>
      <c r="H1278" s="14">
        <f t="shared" si="40"/>
        <v>5.12</v>
      </c>
    </row>
    <row r="1279" spans="1:8" ht="54">
      <c r="A1279" s="532" t="s">
        <v>27502</v>
      </c>
      <c r="B1279" s="534" t="s">
        <v>27503</v>
      </c>
      <c r="C1279" s="532" t="s">
        <v>109</v>
      </c>
      <c r="D1279" s="533" t="s">
        <v>18805</v>
      </c>
      <c r="F1279" t="str">
        <f t="shared" si="39"/>
        <v>103223</v>
      </c>
      <c r="H1279" s="14">
        <f t="shared" si="40"/>
        <v>45.2</v>
      </c>
    </row>
    <row r="1280" spans="1:8" ht="54">
      <c r="A1280" s="532" t="s">
        <v>27504</v>
      </c>
      <c r="B1280" s="534" t="s">
        <v>27505</v>
      </c>
      <c r="C1280" s="532" t="s">
        <v>109</v>
      </c>
      <c r="D1280" s="533" t="s">
        <v>13445</v>
      </c>
      <c r="F1280" t="str">
        <f t="shared" si="39"/>
        <v>103229</v>
      </c>
      <c r="H1280" s="14">
        <f t="shared" si="40"/>
        <v>74.83</v>
      </c>
    </row>
    <row r="1281" spans="1:8" ht="54">
      <c r="A1281" s="532" t="s">
        <v>27506</v>
      </c>
      <c r="B1281" s="534" t="s">
        <v>27507</v>
      </c>
      <c r="C1281" s="532" t="s">
        <v>109</v>
      </c>
      <c r="D1281" s="533" t="s">
        <v>27508</v>
      </c>
      <c r="F1281" t="str">
        <f t="shared" si="39"/>
        <v>103235</v>
      </c>
      <c r="H1281" s="14">
        <f t="shared" si="40"/>
        <v>198.58</v>
      </c>
    </row>
    <row r="1282" spans="1:8" ht="54">
      <c r="A1282" s="532" t="s">
        <v>27509</v>
      </c>
      <c r="B1282" s="534" t="s">
        <v>27510</v>
      </c>
      <c r="C1282" s="532" t="s">
        <v>109</v>
      </c>
      <c r="D1282" s="533" t="s">
        <v>27511</v>
      </c>
      <c r="F1282" t="str">
        <f t="shared" si="39"/>
        <v>103241</v>
      </c>
      <c r="H1282" s="14">
        <f t="shared" si="40"/>
        <v>10.62</v>
      </c>
    </row>
    <row r="1283" spans="1:8" ht="27">
      <c r="A1283" s="532" t="s">
        <v>27512</v>
      </c>
      <c r="B1283" s="534" t="s">
        <v>27513</v>
      </c>
      <c r="C1283" s="532" t="s">
        <v>109</v>
      </c>
      <c r="D1283" s="533" t="s">
        <v>11943</v>
      </c>
      <c r="F1283" t="str">
        <f t="shared" si="39"/>
        <v>103660</v>
      </c>
      <c r="H1283" s="14">
        <f t="shared" si="40"/>
        <v>13.84</v>
      </c>
    </row>
    <row r="1284" spans="1:8" ht="54">
      <c r="A1284" s="532" t="s">
        <v>27514</v>
      </c>
      <c r="B1284" s="534" t="s">
        <v>27515</v>
      </c>
      <c r="C1284" s="532" t="s">
        <v>109</v>
      </c>
      <c r="D1284" s="533" t="s">
        <v>27319</v>
      </c>
      <c r="F1284" t="str">
        <f t="shared" si="39"/>
        <v>103666</v>
      </c>
      <c r="H1284" s="14">
        <f t="shared" si="40"/>
        <v>119.74</v>
      </c>
    </row>
    <row r="1285" spans="1:8" ht="81">
      <c r="A1285" s="532" t="s">
        <v>27516</v>
      </c>
      <c r="B1285" s="534" t="s">
        <v>27517</v>
      </c>
      <c r="C1285" s="532" t="s">
        <v>109</v>
      </c>
      <c r="D1285" s="533" t="s">
        <v>4774</v>
      </c>
      <c r="F1285" t="str">
        <f t="shared" ref="F1285:F1348" si="41">TRIM(A1285)</f>
        <v>103792</v>
      </c>
      <c r="H1285" s="14">
        <f t="shared" ref="H1285:H1348" si="42">ROUND(D1285*(1+$H$1),2)</f>
        <v>0.32</v>
      </c>
    </row>
    <row r="1286" spans="1:8" ht="67.5">
      <c r="A1286" s="532" t="s">
        <v>27518</v>
      </c>
      <c r="B1286" s="534" t="s">
        <v>27519</v>
      </c>
      <c r="C1286" s="532" t="s">
        <v>109</v>
      </c>
      <c r="D1286" s="533" t="s">
        <v>8388</v>
      </c>
      <c r="F1286" t="str">
        <f t="shared" si="41"/>
        <v>103937</v>
      </c>
      <c r="H1286" s="14">
        <f t="shared" si="42"/>
        <v>1.79</v>
      </c>
    </row>
    <row r="1287" spans="1:8" ht="67.5">
      <c r="A1287" s="532" t="s">
        <v>27520</v>
      </c>
      <c r="B1287" s="534" t="s">
        <v>27521</v>
      </c>
      <c r="C1287" s="532" t="s">
        <v>109</v>
      </c>
      <c r="D1287" s="533" t="s">
        <v>8388</v>
      </c>
      <c r="F1287" t="str">
        <f t="shared" si="41"/>
        <v>103943</v>
      </c>
      <c r="H1287" s="14">
        <f t="shared" si="42"/>
        <v>1.79</v>
      </c>
    </row>
    <row r="1288" spans="1:8" ht="40.5">
      <c r="A1288" s="532" t="s">
        <v>27522</v>
      </c>
      <c r="B1288" s="534" t="s">
        <v>27523</v>
      </c>
      <c r="C1288" s="532" t="s">
        <v>109</v>
      </c>
      <c r="D1288" s="533" t="s">
        <v>4776</v>
      </c>
      <c r="F1288" t="str">
        <f t="shared" si="41"/>
        <v>104087</v>
      </c>
      <c r="H1288" s="14">
        <f t="shared" si="42"/>
        <v>7.0000000000000007E-2</v>
      </c>
    </row>
    <row r="1289" spans="1:8" ht="40.5">
      <c r="A1289" s="532" t="s">
        <v>27524</v>
      </c>
      <c r="B1289" s="534" t="s">
        <v>27525</v>
      </c>
      <c r="C1289" s="532" t="s">
        <v>109</v>
      </c>
      <c r="D1289" s="533" t="s">
        <v>4587</v>
      </c>
      <c r="F1289" t="str">
        <f t="shared" si="41"/>
        <v>104088</v>
      </c>
      <c r="H1289" s="14">
        <f t="shared" si="42"/>
        <v>0.08</v>
      </c>
    </row>
    <row r="1290" spans="1:8" ht="40.5">
      <c r="A1290" s="532" t="s">
        <v>27526</v>
      </c>
      <c r="B1290" s="534" t="s">
        <v>27527</v>
      </c>
      <c r="C1290" s="532" t="s">
        <v>109</v>
      </c>
      <c r="D1290" s="533" t="s">
        <v>5123</v>
      </c>
      <c r="F1290" t="str">
        <f t="shared" si="41"/>
        <v>104089</v>
      </c>
      <c r="H1290" s="14">
        <f t="shared" si="42"/>
        <v>0.09</v>
      </c>
    </row>
    <row r="1291" spans="1:8" ht="40.5">
      <c r="A1291" s="532" t="s">
        <v>27528</v>
      </c>
      <c r="B1291" s="534" t="s">
        <v>27529</v>
      </c>
      <c r="C1291" s="532" t="s">
        <v>109</v>
      </c>
      <c r="D1291" s="533" t="s">
        <v>27306</v>
      </c>
      <c r="F1291" t="str">
        <f t="shared" si="41"/>
        <v>104090</v>
      </c>
      <c r="H1291" s="14">
        <f t="shared" si="42"/>
        <v>0.79</v>
      </c>
    </row>
    <row r="1292" spans="1:8" ht="40.5">
      <c r="A1292" s="532" t="s">
        <v>27530</v>
      </c>
      <c r="B1292" s="534" t="s">
        <v>27531</v>
      </c>
      <c r="C1292" s="532" t="s">
        <v>109</v>
      </c>
      <c r="D1292" s="533" t="s">
        <v>5266</v>
      </c>
      <c r="F1292" t="str">
        <f t="shared" si="41"/>
        <v>104093</v>
      </c>
      <c r="H1292" s="14">
        <f t="shared" si="42"/>
        <v>0.11</v>
      </c>
    </row>
    <row r="1293" spans="1:8" ht="40.5">
      <c r="A1293" s="532" t="s">
        <v>27532</v>
      </c>
      <c r="B1293" s="534" t="s">
        <v>27533</v>
      </c>
      <c r="C1293" s="532" t="s">
        <v>109</v>
      </c>
      <c r="D1293" s="533" t="s">
        <v>5271</v>
      </c>
      <c r="F1293" t="str">
        <f t="shared" si="41"/>
        <v>104094</v>
      </c>
      <c r="H1293" s="14">
        <f t="shared" si="42"/>
        <v>0.12</v>
      </c>
    </row>
    <row r="1294" spans="1:8" ht="40.5">
      <c r="A1294" s="532" t="s">
        <v>27534</v>
      </c>
      <c r="B1294" s="534" t="s">
        <v>27535</v>
      </c>
      <c r="C1294" s="532" t="s">
        <v>109</v>
      </c>
      <c r="D1294" s="533" t="s">
        <v>4782</v>
      </c>
      <c r="F1294" t="str">
        <f t="shared" si="41"/>
        <v>104095</v>
      </c>
      <c r="H1294" s="14">
        <f t="shared" si="42"/>
        <v>0.13</v>
      </c>
    </row>
    <row r="1295" spans="1:8" ht="40.5">
      <c r="A1295" s="532" t="s">
        <v>27536</v>
      </c>
      <c r="B1295" s="534" t="s">
        <v>27537</v>
      </c>
      <c r="C1295" s="532" t="s">
        <v>109</v>
      </c>
      <c r="D1295" s="533" t="s">
        <v>27474</v>
      </c>
      <c r="F1295" t="str">
        <f t="shared" si="41"/>
        <v>104096</v>
      </c>
      <c r="H1295" s="14">
        <f t="shared" si="42"/>
        <v>1.0900000000000001</v>
      </c>
    </row>
    <row r="1296" spans="1:8" ht="54">
      <c r="A1296" s="532" t="s">
        <v>27538</v>
      </c>
      <c r="B1296" s="534" t="s">
        <v>27539</v>
      </c>
      <c r="C1296" s="532" t="s">
        <v>109</v>
      </c>
      <c r="D1296" s="533" t="s">
        <v>4787</v>
      </c>
      <c r="F1296" t="str">
        <f t="shared" si="41"/>
        <v>104519</v>
      </c>
      <c r="H1296" s="14">
        <f t="shared" si="42"/>
        <v>0.75</v>
      </c>
    </row>
    <row r="1297" spans="1:8" ht="54">
      <c r="A1297" s="532" t="s">
        <v>5356</v>
      </c>
      <c r="B1297" s="534" t="s">
        <v>12336</v>
      </c>
      <c r="C1297" s="532" t="s">
        <v>114</v>
      </c>
      <c r="D1297" s="533" t="s">
        <v>27540</v>
      </c>
      <c r="F1297" t="str">
        <f t="shared" si="41"/>
        <v>92259</v>
      </c>
      <c r="H1297" s="14">
        <f t="shared" si="42"/>
        <v>629.02</v>
      </c>
    </row>
    <row r="1298" spans="1:8" ht="54">
      <c r="A1298" s="532" t="s">
        <v>5357</v>
      </c>
      <c r="B1298" s="534" t="s">
        <v>12337</v>
      </c>
      <c r="C1298" s="532" t="s">
        <v>114</v>
      </c>
      <c r="D1298" s="533" t="s">
        <v>27541</v>
      </c>
      <c r="F1298" t="str">
        <f t="shared" si="41"/>
        <v>92260</v>
      </c>
      <c r="H1298" s="14">
        <f t="shared" si="42"/>
        <v>719.34</v>
      </c>
    </row>
    <row r="1299" spans="1:8" ht="54">
      <c r="A1299" s="532" t="s">
        <v>5358</v>
      </c>
      <c r="B1299" s="534" t="s">
        <v>12338</v>
      </c>
      <c r="C1299" s="532" t="s">
        <v>114</v>
      </c>
      <c r="D1299" s="533" t="s">
        <v>27542</v>
      </c>
      <c r="F1299" t="str">
        <f t="shared" si="41"/>
        <v>92261</v>
      </c>
      <c r="H1299" s="14">
        <f t="shared" si="42"/>
        <v>806.9</v>
      </c>
    </row>
    <row r="1300" spans="1:8" ht="54">
      <c r="A1300" s="532" t="s">
        <v>5359</v>
      </c>
      <c r="B1300" s="534" t="s">
        <v>12339</v>
      </c>
      <c r="C1300" s="532" t="s">
        <v>114</v>
      </c>
      <c r="D1300" s="533" t="s">
        <v>27543</v>
      </c>
      <c r="F1300" t="str">
        <f t="shared" si="41"/>
        <v>92262</v>
      </c>
      <c r="H1300" s="14">
        <f t="shared" si="42"/>
        <v>947.87</v>
      </c>
    </row>
    <row r="1301" spans="1:8" ht="54">
      <c r="A1301" s="532" t="s">
        <v>5360</v>
      </c>
      <c r="B1301" s="534" t="s">
        <v>12340</v>
      </c>
      <c r="C1301" s="532" t="s">
        <v>73</v>
      </c>
      <c r="D1301" s="533" t="s">
        <v>18747</v>
      </c>
      <c r="F1301" t="str">
        <f t="shared" si="41"/>
        <v>92539</v>
      </c>
      <c r="H1301" s="14">
        <f t="shared" si="42"/>
        <v>103.87</v>
      </c>
    </row>
    <row r="1302" spans="1:8" ht="54">
      <c r="A1302" s="532" t="s">
        <v>5361</v>
      </c>
      <c r="B1302" s="534" t="s">
        <v>12341</v>
      </c>
      <c r="C1302" s="532" t="s">
        <v>73</v>
      </c>
      <c r="D1302" s="533" t="s">
        <v>27544</v>
      </c>
      <c r="F1302" t="str">
        <f t="shared" si="41"/>
        <v>92540</v>
      </c>
      <c r="H1302" s="14">
        <f t="shared" si="42"/>
        <v>117.34</v>
      </c>
    </row>
    <row r="1303" spans="1:8" ht="54">
      <c r="A1303" s="532" t="s">
        <v>5362</v>
      </c>
      <c r="B1303" s="534" t="s">
        <v>12342</v>
      </c>
      <c r="C1303" s="532" t="s">
        <v>73</v>
      </c>
      <c r="D1303" s="533" t="s">
        <v>27545</v>
      </c>
      <c r="F1303" t="str">
        <f t="shared" si="41"/>
        <v>92541</v>
      </c>
      <c r="H1303" s="14">
        <f t="shared" si="42"/>
        <v>111.7</v>
      </c>
    </row>
    <row r="1304" spans="1:8" ht="54">
      <c r="A1304" s="532" t="s">
        <v>5363</v>
      </c>
      <c r="B1304" s="534" t="s">
        <v>12343</v>
      </c>
      <c r="C1304" s="532" t="s">
        <v>73</v>
      </c>
      <c r="D1304" s="533" t="s">
        <v>27546</v>
      </c>
      <c r="F1304" t="str">
        <f t="shared" si="41"/>
        <v>92542</v>
      </c>
      <c r="H1304" s="14">
        <f t="shared" si="42"/>
        <v>135.97999999999999</v>
      </c>
    </row>
    <row r="1305" spans="1:8" ht="67.5">
      <c r="A1305" s="532" t="s">
        <v>5364</v>
      </c>
      <c r="B1305" s="534" t="s">
        <v>12344</v>
      </c>
      <c r="C1305" s="532" t="s">
        <v>73</v>
      </c>
      <c r="D1305" s="533" t="s">
        <v>18728</v>
      </c>
      <c r="F1305" t="str">
        <f t="shared" si="41"/>
        <v>92543</v>
      </c>
      <c r="H1305" s="14">
        <f t="shared" si="42"/>
        <v>30.79</v>
      </c>
    </row>
    <row r="1306" spans="1:8" ht="54">
      <c r="A1306" s="532" t="s">
        <v>5365</v>
      </c>
      <c r="B1306" s="534" t="s">
        <v>12345</v>
      </c>
      <c r="C1306" s="532" t="s">
        <v>73</v>
      </c>
      <c r="D1306" s="533" t="s">
        <v>12708</v>
      </c>
      <c r="F1306" t="str">
        <f t="shared" si="41"/>
        <v>92544</v>
      </c>
      <c r="H1306" s="14">
        <f t="shared" si="42"/>
        <v>24.49</v>
      </c>
    </row>
    <row r="1307" spans="1:8" ht="54">
      <c r="A1307" s="532" t="s">
        <v>5366</v>
      </c>
      <c r="B1307" s="534" t="s">
        <v>12346</v>
      </c>
      <c r="C1307" s="532" t="s">
        <v>114</v>
      </c>
      <c r="D1307" s="533" t="s">
        <v>27547</v>
      </c>
      <c r="F1307" t="str">
        <f t="shared" si="41"/>
        <v>92545</v>
      </c>
      <c r="H1307" s="14">
        <f t="shared" si="42"/>
        <v>1390.73</v>
      </c>
    </row>
    <row r="1308" spans="1:8" ht="54">
      <c r="A1308" s="532" t="s">
        <v>5367</v>
      </c>
      <c r="B1308" s="534" t="s">
        <v>12347</v>
      </c>
      <c r="C1308" s="532" t="s">
        <v>114</v>
      </c>
      <c r="D1308" s="533" t="s">
        <v>27548</v>
      </c>
      <c r="F1308" t="str">
        <f t="shared" si="41"/>
        <v>92546</v>
      </c>
      <c r="H1308" s="14">
        <f t="shared" si="42"/>
        <v>1708.96</v>
      </c>
    </row>
    <row r="1309" spans="1:8" ht="54">
      <c r="A1309" s="532" t="s">
        <v>5368</v>
      </c>
      <c r="B1309" s="534" t="s">
        <v>12348</v>
      </c>
      <c r="C1309" s="532" t="s">
        <v>114</v>
      </c>
      <c r="D1309" s="533" t="s">
        <v>27549</v>
      </c>
      <c r="F1309" t="str">
        <f t="shared" si="41"/>
        <v>92547</v>
      </c>
      <c r="H1309" s="14">
        <f t="shared" si="42"/>
        <v>1803.5</v>
      </c>
    </row>
    <row r="1310" spans="1:8" ht="54">
      <c r="A1310" s="532" t="s">
        <v>5369</v>
      </c>
      <c r="B1310" s="534" t="s">
        <v>12349</v>
      </c>
      <c r="C1310" s="532" t="s">
        <v>114</v>
      </c>
      <c r="D1310" s="533" t="s">
        <v>27550</v>
      </c>
      <c r="F1310" t="str">
        <f t="shared" si="41"/>
        <v>92548</v>
      </c>
      <c r="H1310" s="14">
        <f t="shared" si="42"/>
        <v>2006.43</v>
      </c>
    </row>
    <row r="1311" spans="1:8" ht="54">
      <c r="A1311" s="532" t="s">
        <v>5370</v>
      </c>
      <c r="B1311" s="534" t="s">
        <v>12350</v>
      </c>
      <c r="C1311" s="532" t="s">
        <v>114</v>
      </c>
      <c r="D1311" s="533" t="s">
        <v>27551</v>
      </c>
      <c r="F1311" t="str">
        <f t="shared" si="41"/>
        <v>92549</v>
      </c>
      <c r="H1311" s="14">
        <f t="shared" si="42"/>
        <v>2516.52</v>
      </c>
    </row>
    <row r="1312" spans="1:8" ht="54">
      <c r="A1312" s="532" t="s">
        <v>5371</v>
      </c>
      <c r="B1312" s="534" t="s">
        <v>12351</v>
      </c>
      <c r="C1312" s="532" t="s">
        <v>114</v>
      </c>
      <c r="D1312" s="533" t="s">
        <v>27552</v>
      </c>
      <c r="F1312" t="str">
        <f t="shared" si="41"/>
        <v>92550</v>
      </c>
      <c r="H1312" s="14">
        <f t="shared" si="42"/>
        <v>3138.1</v>
      </c>
    </row>
    <row r="1313" spans="1:8" ht="54">
      <c r="A1313" s="532" t="s">
        <v>5372</v>
      </c>
      <c r="B1313" s="534" t="s">
        <v>12352</v>
      </c>
      <c r="C1313" s="532" t="s">
        <v>114</v>
      </c>
      <c r="D1313" s="533" t="s">
        <v>27553</v>
      </c>
      <c r="F1313" t="str">
        <f t="shared" si="41"/>
        <v>92551</v>
      </c>
      <c r="H1313" s="14">
        <f t="shared" si="42"/>
        <v>3259.26</v>
      </c>
    </row>
    <row r="1314" spans="1:8" ht="54">
      <c r="A1314" s="532" t="s">
        <v>5373</v>
      </c>
      <c r="B1314" s="534" t="s">
        <v>12353</v>
      </c>
      <c r="C1314" s="532" t="s">
        <v>114</v>
      </c>
      <c r="D1314" s="533" t="s">
        <v>27554</v>
      </c>
      <c r="F1314" t="str">
        <f t="shared" si="41"/>
        <v>92552</v>
      </c>
      <c r="H1314" s="14">
        <f t="shared" si="42"/>
        <v>3539.45</v>
      </c>
    </row>
    <row r="1315" spans="1:8" ht="54">
      <c r="A1315" s="532" t="s">
        <v>5374</v>
      </c>
      <c r="B1315" s="534" t="s">
        <v>12354</v>
      </c>
      <c r="C1315" s="532" t="s">
        <v>114</v>
      </c>
      <c r="D1315" s="533" t="s">
        <v>27555</v>
      </c>
      <c r="F1315" t="str">
        <f t="shared" si="41"/>
        <v>92553</v>
      </c>
      <c r="H1315" s="14">
        <f t="shared" si="42"/>
        <v>4064.16</v>
      </c>
    </row>
    <row r="1316" spans="1:8" ht="54">
      <c r="A1316" s="532" t="s">
        <v>5375</v>
      </c>
      <c r="B1316" s="534" t="s">
        <v>12355</v>
      </c>
      <c r="C1316" s="532" t="s">
        <v>114</v>
      </c>
      <c r="D1316" s="533" t="s">
        <v>27556</v>
      </c>
      <c r="F1316" t="str">
        <f t="shared" si="41"/>
        <v>92554</v>
      </c>
      <c r="H1316" s="14">
        <f t="shared" si="42"/>
        <v>4202.92</v>
      </c>
    </row>
    <row r="1317" spans="1:8" ht="54">
      <c r="A1317" s="532" t="s">
        <v>5376</v>
      </c>
      <c r="B1317" s="534" t="s">
        <v>12356</v>
      </c>
      <c r="C1317" s="532" t="s">
        <v>114</v>
      </c>
      <c r="D1317" s="533" t="s">
        <v>27557</v>
      </c>
      <c r="F1317" t="str">
        <f t="shared" si="41"/>
        <v>92555</v>
      </c>
      <c r="H1317" s="14">
        <f t="shared" si="42"/>
        <v>1372.67</v>
      </c>
    </row>
    <row r="1318" spans="1:8" ht="54">
      <c r="A1318" s="532" t="s">
        <v>5377</v>
      </c>
      <c r="B1318" s="534" t="s">
        <v>12357</v>
      </c>
      <c r="C1318" s="532" t="s">
        <v>114</v>
      </c>
      <c r="D1318" s="533" t="s">
        <v>27558</v>
      </c>
      <c r="F1318" t="str">
        <f t="shared" si="41"/>
        <v>92556</v>
      </c>
      <c r="H1318" s="14">
        <f t="shared" si="42"/>
        <v>1677.31</v>
      </c>
    </row>
    <row r="1319" spans="1:8" ht="54">
      <c r="A1319" s="532" t="s">
        <v>5378</v>
      </c>
      <c r="B1319" s="534" t="s">
        <v>12358</v>
      </c>
      <c r="C1319" s="532" t="s">
        <v>114</v>
      </c>
      <c r="D1319" s="533" t="s">
        <v>27559</v>
      </c>
      <c r="F1319" t="str">
        <f t="shared" si="41"/>
        <v>92557</v>
      </c>
      <c r="H1319" s="14">
        <f t="shared" si="42"/>
        <v>1771.85</v>
      </c>
    </row>
    <row r="1320" spans="1:8" ht="54">
      <c r="A1320" s="532" t="s">
        <v>5379</v>
      </c>
      <c r="B1320" s="534" t="s">
        <v>12359</v>
      </c>
      <c r="C1320" s="532" t="s">
        <v>114</v>
      </c>
      <c r="D1320" s="533" t="s">
        <v>27560</v>
      </c>
      <c r="F1320" t="str">
        <f t="shared" si="41"/>
        <v>92558</v>
      </c>
      <c r="H1320" s="14">
        <f t="shared" si="42"/>
        <v>1988.36</v>
      </c>
    </row>
    <row r="1321" spans="1:8" ht="54">
      <c r="A1321" s="532" t="s">
        <v>5380</v>
      </c>
      <c r="B1321" s="534" t="s">
        <v>12360</v>
      </c>
      <c r="C1321" s="532" t="s">
        <v>114</v>
      </c>
      <c r="D1321" s="533" t="s">
        <v>27561</v>
      </c>
      <c r="F1321" t="str">
        <f t="shared" si="41"/>
        <v>92559</v>
      </c>
      <c r="H1321" s="14">
        <f t="shared" si="42"/>
        <v>2482.89</v>
      </c>
    </row>
    <row r="1322" spans="1:8" ht="54">
      <c r="A1322" s="532" t="s">
        <v>5381</v>
      </c>
      <c r="B1322" s="534" t="s">
        <v>12361</v>
      </c>
      <c r="C1322" s="532" t="s">
        <v>114</v>
      </c>
      <c r="D1322" s="533" t="s">
        <v>27562</v>
      </c>
      <c r="F1322" t="str">
        <f t="shared" si="41"/>
        <v>92560</v>
      </c>
      <c r="H1322" s="14">
        <f t="shared" si="42"/>
        <v>3092.31</v>
      </c>
    </row>
    <row r="1323" spans="1:8" ht="54">
      <c r="A1323" s="532" t="s">
        <v>5382</v>
      </c>
      <c r="B1323" s="534" t="s">
        <v>12362</v>
      </c>
      <c r="C1323" s="532" t="s">
        <v>114</v>
      </c>
      <c r="D1323" s="533" t="s">
        <v>27563</v>
      </c>
      <c r="F1323" t="str">
        <f t="shared" si="41"/>
        <v>92561</v>
      </c>
      <c r="H1323" s="14">
        <f t="shared" si="42"/>
        <v>3214.7</v>
      </c>
    </row>
    <row r="1324" spans="1:8" ht="54">
      <c r="A1324" s="532" t="s">
        <v>5383</v>
      </c>
      <c r="B1324" s="534" t="s">
        <v>12363</v>
      </c>
      <c r="C1324" s="532" t="s">
        <v>114</v>
      </c>
      <c r="D1324" s="533" t="s">
        <v>27564</v>
      </c>
      <c r="F1324" t="str">
        <f t="shared" si="41"/>
        <v>92562</v>
      </c>
      <c r="H1324" s="14">
        <f t="shared" si="42"/>
        <v>3463.25</v>
      </c>
    </row>
    <row r="1325" spans="1:8" ht="54">
      <c r="A1325" s="532" t="s">
        <v>5384</v>
      </c>
      <c r="B1325" s="534" t="s">
        <v>12364</v>
      </c>
      <c r="C1325" s="532" t="s">
        <v>114</v>
      </c>
      <c r="D1325" s="533" t="s">
        <v>27565</v>
      </c>
      <c r="F1325" t="str">
        <f t="shared" si="41"/>
        <v>92563</v>
      </c>
      <c r="H1325" s="14">
        <f t="shared" si="42"/>
        <v>3975.06</v>
      </c>
    </row>
    <row r="1326" spans="1:8" ht="54">
      <c r="A1326" s="532" t="s">
        <v>5385</v>
      </c>
      <c r="B1326" s="534" t="s">
        <v>12365</v>
      </c>
      <c r="C1326" s="532" t="s">
        <v>114</v>
      </c>
      <c r="D1326" s="533" t="s">
        <v>27566</v>
      </c>
      <c r="F1326" t="str">
        <f t="shared" si="41"/>
        <v>92564</v>
      </c>
      <c r="H1326" s="14">
        <f t="shared" si="42"/>
        <v>4093.77</v>
      </c>
    </row>
    <row r="1327" spans="1:8" ht="67.5">
      <c r="A1327" s="532" t="s">
        <v>12366</v>
      </c>
      <c r="B1327" s="534" t="s">
        <v>12367</v>
      </c>
      <c r="C1327" s="532" t="s">
        <v>73</v>
      </c>
      <c r="D1327" s="533" t="s">
        <v>27567</v>
      </c>
      <c r="F1327" t="str">
        <f t="shared" si="41"/>
        <v>100379</v>
      </c>
      <c r="H1327" s="14">
        <f t="shared" si="42"/>
        <v>52.62</v>
      </c>
    </row>
    <row r="1328" spans="1:8" ht="67.5">
      <c r="A1328" s="532" t="s">
        <v>12368</v>
      </c>
      <c r="B1328" s="534" t="s">
        <v>12369</v>
      </c>
      <c r="C1328" s="532" t="s">
        <v>73</v>
      </c>
      <c r="D1328" s="533" t="s">
        <v>27568</v>
      </c>
      <c r="F1328" t="str">
        <f t="shared" si="41"/>
        <v>100380</v>
      </c>
      <c r="H1328" s="14">
        <f t="shared" si="42"/>
        <v>69.37</v>
      </c>
    </row>
    <row r="1329" spans="1:8" ht="67.5">
      <c r="A1329" s="532" t="s">
        <v>12370</v>
      </c>
      <c r="B1329" s="534" t="s">
        <v>12371</v>
      </c>
      <c r="C1329" s="532" t="s">
        <v>73</v>
      </c>
      <c r="D1329" s="533" t="s">
        <v>27569</v>
      </c>
      <c r="F1329" t="str">
        <f t="shared" si="41"/>
        <v>100381</v>
      </c>
      <c r="H1329" s="14">
        <f t="shared" si="42"/>
        <v>77.989999999999995</v>
      </c>
    </row>
    <row r="1330" spans="1:8" ht="81">
      <c r="A1330" s="532" t="s">
        <v>12372</v>
      </c>
      <c r="B1330" s="534" t="s">
        <v>12373</v>
      </c>
      <c r="C1330" s="532" t="s">
        <v>73</v>
      </c>
      <c r="D1330" s="533" t="s">
        <v>27570</v>
      </c>
      <c r="F1330" t="str">
        <f t="shared" si="41"/>
        <v>100383</v>
      </c>
      <c r="H1330" s="14">
        <f t="shared" si="42"/>
        <v>34.549999999999997</v>
      </c>
    </row>
    <row r="1331" spans="1:8" ht="67.5">
      <c r="A1331" s="532" t="s">
        <v>12375</v>
      </c>
      <c r="B1331" s="534" t="s">
        <v>12376</v>
      </c>
      <c r="C1331" s="532" t="s">
        <v>73</v>
      </c>
      <c r="D1331" s="533" t="s">
        <v>27571</v>
      </c>
      <c r="F1331" t="str">
        <f t="shared" si="41"/>
        <v>100384</v>
      </c>
      <c r="H1331" s="14">
        <f t="shared" si="42"/>
        <v>36.5</v>
      </c>
    </row>
    <row r="1332" spans="1:8" ht="67.5">
      <c r="A1332" s="532" t="s">
        <v>12377</v>
      </c>
      <c r="B1332" s="534" t="s">
        <v>12378</v>
      </c>
      <c r="C1332" s="532" t="s">
        <v>73</v>
      </c>
      <c r="D1332" s="533" t="s">
        <v>27572</v>
      </c>
      <c r="F1332" t="str">
        <f t="shared" si="41"/>
        <v>100385</v>
      </c>
      <c r="H1332" s="14">
        <f t="shared" si="42"/>
        <v>47.14</v>
      </c>
    </row>
    <row r="1333" spans="1:8" ht="54">
      <c r="A1333" s="532" t="s">
        <v>12379</v>
      </c>
      <c r="B1333" s="534" t="s">
        <v>12380</v>
      </c>
      <c r="C1333" s="532" t="s">
        <v>73</v>
      </c>
      <c r="D1333" s="533" t="s">
        <v>24384</v>
      </c>
      <c r="F1333" t="str">
        <f t="shared" si="41"/>
        <v>100386</v>
      </c>
      <c r="H1333" s="14">
        <f t="shared" si="42"/>
        <v>60.23</v>
      </c>
    </row>
    <row r="1334" spans="1:8" ht="67.5">
      <c r="A1334" s="532" t="s">
        <v>12381</v>
      </c>
      <c r="B1334" s="534" t="s">
        <v>12382</v>
      </c>
      <c r="C1334" s="532" t="s">
        <v>73</v>
      </c>
      <c r="D1334" s="533" t="s">
        <v>27573</v>
      </c>
      <c r="F1334" t="str">
        <f t="shared" si="41"/>
        <v>100387</v>
      </c>
      <c r="H1334" s="14">
        <f t="shared" si="42"/>
        <v>73.42</v>
      </c>
    </row>
    <row r="1335" spans="1:8" ht="40.5">
      <c r="A1335" s="532" t="s">
        <v>12383</v>
      </c>
      <c r="B1335" s="534" t="s">
        <v>12384</v>
      </c>
      <c r="C1335" s="532" t="s">
        <v>73</v>
      </c>
      <c r="D1335" s="533" t="s">
        <v>12134</v>
      </c>
      <c r="F1335" t="str">
        <f t="shared" si="41"/>
        <v>100388</v>
      </c>
      <c r="H1335" s="14">
        <f t="shared" si="42"/>
        <v>27.04</v>
      </c>
    </row>
    <row r="1336" spans="1:8" ht="40.5">
      <c r="A1336" s="532" t="s">
        <v>12385</v>
      </c>
      <c r="B1336" s="534" t="s">
        <v>12386</v>
      </c>
      <c r="C1336" s="532" t="s">
        <v>73</v>
      </c>
      <c r="D1336" s="533" t="s">
        <v>9648</v>
      </c>
      <c r="F1336" t="str">
        <f t="shared" si="41"/>
        <v>100389</v>
      </c>
      <c r="H1336" s="14">
        <f t="shared" si="42"/>
        <v>24.37</v>
      </c>
    </row>
    <row r="1337" spans="1:8" ht="54">
      <c r="A1337" s="532" t="s">
        <v>12387</v>
      </c>
      <c r="B1337" s="534" t="s">
        <v>12388</v>
      </c>
      <c r="C1337" s="532" t="s">
        <v>73</v>
      </c>
      <c r="D1337" s="533" t="s">
        <v>12029</v>
      </c>
      <c r="F1337" t="str">
        <f t="shared" si="41"/>
        <v>100390</v>
      </c>
      <c r="H1337" s="14">
        <f t="shared" si="42"/>
        <v>32.380000000000003</v>
      </c>
    </row>
    <row r="1338" spans="1:8" ht="54">
      <c r="A1338" s="532" t="s">
        <v>12389</v>
      </c>
      <c r="B1338" s="534" t="s">
        <v>12390</v>
      </c>
      <c r="C1338" s="532" t="s">
        <v>73</v>
      </c>
      <c r="D1338" s="533" t="s">
        <v>11294</v>
      </c>
      <c r="F1338" t="str">
        <f t="shared" si="41"/>
        <v>100391</v>
      </c>
      <c r="H1338" s="14">
        <f t="shared" si="42"/>
        <v>27.89</v>
      </c>
    </row>
    <row r="1339" spans="1:8" ht="40.5">
      <c r="A1339" s="532" t="s">
        <v>12391</v>
      </c>
      <c r="B1339" s="534" t="s">
        <v>12392</v>
      </c>
      <c r="C1339" s="532" t="s">
        <v>73</v>
      </c>
      <c r="D1339" s="533" t="s">
        <v>7468</v>
      </c>
      <c r="F1339" t="str">
        <f t="shared" si="41"/>
        <v>100392</v>
      </c>
      <c r="H1339" s="14">
        <f t="shared" si="42"/>
        <v>21.35</v>
      </c>
    </row>
    <row r="1340" spans="1:8" ht="40.5">
      <c r="A1340" s="532" t="s">
        <v>12393</v>
      </c>
      <c r="B1340" s="534" t="s">
        <v>12394</v>
      </c>
      <c r="C1340" s="532" t="s">
        <v>73</v>
      </c>
      <c r="D1340" s="533" t="s">
        <v>11773</v>
      </c>
      <c r="F1340" t="str">
        <f t="shared" si="41"/>
        <v>100393</v>
      </c>
      <c r="H1340" s="14">
        <f t="shared" si="42"/>
        <v>27.84</v>
      </c>
    </row>
    <row r="1341" spans="1:8" ht="40.5">
      <c r="A1341" s="532" t="s">
        <v>12395</v>
      </c>
      <c r="B1341" s="534" t="s">
        <v>12396</v>
      </c>
      <c r="C1341" s="532" t="s">
        <v>73</v>
      </c>
      <c r="D1341" s="533" t="s">
        <v>12035</v>
      </c>
      <c r="F1341" t="str">
        <f t="shared" si="41"/>
        <v>100394</v>
      </c>
      <c r="H1341" s="14">
        <f t="shared" si="42"/>
        <v>25.54</v>
      </c>
    </row>
    <row r="1342" spans="1:8" ht="40.5">
      <c r="A1342" s="532" t="s">
        <v>12397</v>
      </c>
      <c r="B1342" s="534" t="s">
        <v>12398</v>
      </c>
      <c r="C1342" s="532" t="s">
        <v>73</v>
      </c>
      <c r="D1342" s="533" t="s">
        <v>15552</v>
      </c>
      <c r="F1342" t="str">
        <f t="shared" si="41"/>
        <v>100395</v>
      </c>
      <c r="H1342" s="14">
        <f t="shared" si="42"/>
        <v>33.19</v>
      </c>
    </row>
    <row r="1343" spans="1:8" ht="40.5">
      <c r="A1343" s="532" t="s">
        <v>5386</v>
      </c>
      <c r="B1343" s="534" t="s">
        <v>12399</v>
      </c>
      <c r="C1343" s="532" t="s">
        <v>73</v>
      </c>
      <c r="D1343" s="533" t="s">
        <v>27574</v>
      </c>
      <c r="F1343" t="str">
        <f t="shared" si="41"/>
        <v>94189</v>
      </c>
      <c r="H1343" s="14">
        <f t="shared" si="42"/>
        <v>51.26</v>
      </c>
    </row>
    <row r="1344" spans="1:8" ht="40.5">
      <c r="A1344" s="532" t="s">
        <v>5388</v>
      </c>
      <c r="B1344" s="534" t="s">
        <v>12401</v>
      </c>
      <c r="C1344" s="532" t="s">
        <v>73</v>
      </c>
      <c r="D1344" s="533" t="s">
        <v>27575</v>
      </c>
      <c r="F1344" t="str">
        <f t="shared" si="41"/>
        <v>94192</v>
      </c>
      <c r="H1344" s="14">
        <f t="shared" si="42"/>
        <v>54.74</v>
      </c>
    </row>
    <row r="1345" spans="1:8" ht="40.5">
      <c r="A1345" s="532" t="s">
        <v>5389</v>
      </c>
      <c r="B1345" s="534" t="s">
        <v>12403</v>
      </c>
      <c r="C1345" s="532" t="s">
        <v>73</v>
      </c>
      <c r="D1345" s="533" t="s">
        <v>18187</v>
      </c>
      <c r="F1345" t="str">
        <f t="shared" si="41"/>
        <v>94195</v>
      </c>
      <c r="H1345" s="14">
        <f t="shared" si="42"/>
        <v>33.270000000000003</v>
      </c>
    </row>
    <row r="1346" spans="1:8" ht="40.5">
      <c r="A1346" s="532" t="s">
        <v>5390</v>
      </c>
      <c r="B1346" s="534" t="s">
        <v>12404</v>
      </c>
      <c r="C1346" s="532" t="s">
        <v>73</v>
      </c>
      <c r="D1346" s="533" t="s">
        <v>21371</v>
      </c>
      <c r="F1346" t="str">
        <f t="shared" si="41"/>
        <v>94198</v>
      </c>
      <c r="H1346" s="14">
        <f t="shared" si="42"/>
        <v>37.880000000000003</v>
      </c>
    </row>
    <row r="1347" spans="1:8" ht="40.5">
      <c r="A1347" s="532" t="s">
        <v>5391</v>
      </c>
      <c r="B1347" s="534" t="s">
        <v>12405</v>
      </c>
      <c r="C1347" s="532" t="s">
        <v>73</v>
      </c>
      <c r="D1347" s="533" t="s">
        <v>27576</v>
      </c>
      <c r="F1347" t="str">
        <f t="shared" si="41"/>
        <v>94201</v>
      </c>
      <c r="H1347" s="14">
        <f t="shared" si="42"/>
        <v>48.36</v>
      </c>
    </row>
    <row r="1348" spans="1:8" ht="40.5">
      <c r="A1348" s="532" t="s">
        <v>5392</v>
      </c>
      <c r="B1348" s="534" t="s">
        <v>12407</v>
      </c>
      <c r="C1348" s="532" t="s">
        <v>73</v>
      </c>
      <c r="D1348" s="533" t="s">
        <v>18707</v>
      </c>
      <c r="F1348" t="str">
        <f t="shared" si="41"/>
        <v>94204</v>
      </c>
      <c r="H1348" s="14">
        <f t="shared" si="42"/>
        <v>56.16</v>
      </c>
    </row>
    <row r="1349" spans="1:8" ht="27">
      <c r="A1349" s="532" t="s">
        <v>5393</v>
      </c>
      <c r="B1349" s="534" t="s">
        <v>12408</v>
      </c>
      <c r="C1349" s="532" t="s">
        <v>75</v>
      </c>
      <c r="D1349" s="533" t="s">
        <v>27577</v>
      </c>
      <c r="F1349" t="str">
        <f t="shared" ref="F1349:F1412" si="43">TRIM(A1349)</f>
        <v>94224</v>
      </c>
      <c r="H1349" s="14">
        <f t="shared" ref="H1349:H1412" si="44">ROUND(D1349*(1+$H$1),2)</f>
        <v>34.33</v>
      </c>
    </row>
    <row r="1350" spans="1:8" ht="40.5">
      <c r="A1350" s="532" t="s">
        <v>5394</v>
      </c>
      <c r="B1350" s="534" t="s">
        <v>12409</v>
      </c>
      <c r="C1350" s="532" t="s">
        <v>73</v>
      </c>
      <c r="D1350" s="533" t="s">
        <v>26708</v>
      </c>
      <c r="F1350" t="str">
        <f t="shared" si="43"/>
        <v>94226</v>
      </c>
      <c r="H1350" s="14">
        <f t="shared" si="44"/>
        <v>23.89</v>
      </c>
    </row>
    <row r="1351" spans="1:8" ht="27">
      <c r="A1351" s="532" t="s">
        <v>5396</v>
      </c>
      <c r="B1351" s="534" t="s">
        <v>12410</v>
      </c>
      <c r="C1351" s="532" t="s">
        <v>114</v>
      </c>
      <c r="D1351" s="533" t="s">
        <v>8886</v>
      </c>
      <c r="F1351" t="str">
        <f t="shared" si="43"/>
        <v>94232</v>
      </c>
      <c r="H1351" s="14">
        <f t="shared" si="44"/>
        <v>4.05</v>
      </c>
    </row>
    <row r="1352" spans="1:8" ht="40.5">
      <c r="A1352" s="532" t="s">
        <v>5398</v>
      </c>
      <c r="B1352" s="534" t="s">
        <v>12411</v>
      </c>
      <c r="C1352" s="532" t="s">
        <v>73</v>
      </c>
      <c r="D1352" s="533" t="s">
        <v>18187</v>
      </c>
      <c r="F1352" t="str">
        <f t="shared" si="43"/>
        <v>94440</v>
      </c>
      <c r="H1352" s="14">
        <f t="shared" si="44"/>
        <v>33.270000000000003</v>
      </c>
    </row>
    <row r="1353" spans="1:8" ht="40.5">
      <c r="A1353" s="532" t="s">
        <v>5399</v>
      </c>
      <c r="B1353" s="534" t="s">
        <v>12412</v>
      </c>
      <c r="C1353" s="532" t="s">
        <v>73</v>
      </c>
      <c r="D1353" s="533" t="s">
        <v>21371</v>
      </c>
      <c r="F1353" t="str">
        <f t="shared" si="43"/>
        <v>94441</v>
      </c>
      <c r="H1353" s="14">
        <f t="shared" si="44"/>
        <v>37.880000000000003</v>
      </c>
    </row>
    <row r="1354" spans="1:8" ht="40.5">
      <c r="A1354" s="532" t="s">
        <v>5400</v>
      </c>
      <c r="B1354" s="534" t="s">
        <v>12413</v>
      </c>
      <c r="C1354" s="532" t="s">
        <v>73</v>
      </c>
      <c r="D1354" s="533" t="s">
        <v>18187</v>
      </c>
      <c r="F1354" t="str">
        <f t="shared" si="43"/>
        <v>94442</v>
      </c>
      <c r="H1354" s="14">
        <f t="shared" si="44"/>
        <v>33.270000000000003</v>
      </c>
    </row>
    <row r="1355" spans="1:8" ht="40.5">
      <c r="A1355" s="532" t="s">
        <v>5401</v>
      </c>
      <c r="B1355" s="534" t="s">
        <v>12414</v>
      </c>
      <c r="C1355" s="532" t="s">
        <v>73</v>
      </c>
      <c r="D1355" s="533" t="s">
        <v>21371</v>
      </c>
      <c r="F1355" t="str">
        <f t="shared" si="43"/>
        <v>94443</v>
      </c>
      <c r="H1355" s="14">
        <f t="shared" si="44"/>
        <v>37.880000000000003</v>
      </c>
    </row>
    <row r="1356" spans="1:8" ht="40.5">
      <c r="A1356" s="532" t="s">
        <v>5402</v>
      </c>
      <c r="B1356" s="534" t="s">
        <v>12415</v>
      </c>
      <c r="C1356" s="532" t="s">
        <v>73</v>
      </c>
      <c r="D1356" s="533" t="s">
        <v>27576</v>
      </c>
      <c r="F1356" t="str">
        <f t="shared" si="43"/>
        <v>94445</v>
      </c>
      <c r="H1356" s="14">
        <f t="shared" si="44"/>
        <v>48.36</v>
      </c>
    </row>
    <row r="1357" spans="1:8" ht="40.5">
      <c r="A1357" s="532" t="s">
        <v>5403</v>
      </c>
      <c r="B1357" s="534" t="s">
        <v>12416</v>
      </c>
      <c r="C1357" s="532" t="s">
        <v>73</v>
      </c>
      <c r="D1357" s="533" t="s">
        <v>18707</v>
      </c>
      <c r="F1357" t="str">
        <f t="shared" si="43"/>
        <v>94446</v>
      </c>
      <c r="H1357" s="14">
        <f t="shared" si="44"/>
        <v>56.16</v>
      </c>
    </row>
    <row r="1358" spans="1:8" ht="40.5">
      <c r="A1358" s="532" t="s">
        <v>5404</v>
      </c>
      <c r="B1358" s="534" t="s">
        <v>12417</v>
      </c>
      <c r="C1358" s="532" t="s">
        <v>73</v>
      </c>
      <c r="D1358" s="533" t="s">
        <v>27576</v>
      </c>
      <c r="F1358" t="str">
        <f t="shared" si="43"/>
        <v>94447</v>
      </c>
      <c r="H1358" s="14">
        <f t="shared" si="44"/>
        <v>48.36</v>
      </c>
    </row>
    <row r="1359" spans="1:8" ht="40.5">
      <c r="A1359" s="532" t="s">
        <v>5405</v>
      </c>
      <c r="B1359" s="534" t="s">
        <v>12418</v>
      </c>
      <c r="C1359" s="532" t="s">
        <v>73</v>
      </c>
      <c r="D1359" s="533" t="s">
        <v>18707</v>
      </c>
      <c r="F1359" t="str">
        <f t="shared" si="43"/>
        <v>94448</v>
      </c>
      <c r="H1359" s="14">
        <f t="shared" si="44"/>
        <v>56.16</v>
      </c>
    </row>
    <row r="1360" spans="1:8" ht="54">
      <c r="A1360" s="532" t="s">
        <v>5406</v>
      </c>
      <c r="B1360" s="534" t="s">
        <v>12419</v>
      </c>
      <c r="C1360" s="532" t="s">
        <v>73</v>
      </c>
      <c r="D1360" s="533" t="s">
        <v>27578</v>
      </c>
      <c r="F1360" t="str">
        <f t="shared" si="43"/>
        <v>94207</v>
      </c>
      <c r="H1360" s="14">
        <f t="shared" si="44"/>
        <v>60.62</v>
      </c>
    </row>
    <row r="1361" spans="1:8" ht="54">
      <c r="A1361" s="532" t="s">
        <v>5407</v>
      </c>
      <c r="B1361" s="534" t="s">
        <v>12420</v>
      </c>
      <c r="C1361" s="532" t="s">
        <v>73</v>
      </c>
      <c r="D1361" s="533" t="s">
        <v>27579</v>
      </c>
      <c r="F1361" t="str">
        <f t="shared" si="43"/>
        <v>94210</v>
      </c>
      <c r="H1361" s="14">
        <f t="shared" si="44"/>
        <v>64.27</v>
      </c>
    </row>
    <row r="1362" spans="1:8" ht="40.5">
      <c r="A1362" s="532" t="s">
        <v>5408</v>
      </c>
      <c r="B1362" s="534" t="s">
        <v>27580</v>
      </c>
      <c r="C1362" s="532" t="s">
        <v>73</v>
      </c>
      <c r="D1362" s="533" t="s">
        <v>27581</v>
      </c>
      <c r="F1362" t="str">
        <f t="shared" si="43"/>
        <v>94218</v>
      </c>
      <c r="H1362" s="14">
        <f t="shared" si="44"/>
        <v>150.83000000000001</v>
      </c>
    </row>
    <row r="1363" spans="1:8" ht="27">
      <c r="A1363" s="532" t="s">
        <v>5409</v>
      </c>
      <c r="B1363" s="534" t="s">
        <v>12421</v>
      </c>
      <c r="C1363" s="532" t="s">
        <v>73</v>
      </c>
      <c r="D1363" s="533" t="s">
        <v>27582</v>
      </c>
      <c r="F1363" t="str">
        <f t="shared" si="43"/>
        <v>94213</v>
      </c>
      <c r="H1363" s="14">
        <f t="shared" si="44"/>
        <v>108.55</v>
      </c>
    </row>
    <row r="1364" spans="1:8" ht="40.5">
      <c r="A1364" s="532" t="s">
        <v>5410</v>
      </c>
      <c r="B1364" s="534" t="s">
        <v>12423</v>
      </c>
      <c r="C1364" s="532" t="s">
        <v>73</v>
      </c>
      <c r="D1364" s="533" t="s">
        <v>27583</v>
      </c>
      <c r="F1364" t="str">
        <f t="shared" si="43"/>
        <v>94216</v>
      </c>
      <c r="H1364" s="14">
        <f t="shared" si="44"/>
        <v>310.23</v>
      </c>
    </row>
    <row r="1365" spans="1:8" ht="54">
      <c r="A1365" s="532" t="s">
        <v>5411</v>
      </c>
      <c r="B1365" s="534" t="s">
        <v>12424</v>
      </c>
      <c r="C1365" s="532" t="s">
        <v>75</v>
      </c>
      <c r="D1365" s="533" t="s">
        <v>27584</v>
      </c>
      <c r="F1365" t="str">
        <f t="shared" si="43"/>
        <v>94219</v>
      </c>
      <c r="H1365" s="14">
        <f t="shared" si="44"/>
        <v>37.630000000000003</v>
      </c>
    </row>
    <row r="1366" spans="1:8" ht="54">
      <c r="A1366" s="532" t="s">
        <v>5412</v>
      </c>
      <c r="B1366" s="534" t="s">
        <v>12426</v>
      </c>
      <c r="C1366" s="532" t="s">
        <v>75</v>
      </c>
      <c r="D1366" s="533" t="s">
        <v>20955</v>
      </c>
      <c r="F1366" t="str">
        <f t="shared" si="43"/>
        <v>94220</v>
      </c>
      <c r="H1366" s="14">
        <f t="shared" si="44"/>
        <v>71.05</v>
      </c>
    </row>
    <row r="1367" spans="1:8" ht="54">
      <c r="A1367" s="532" t="s">
        <v>5413</v>
      </c>
      <c r="B1367" s="534" t="s">
        <v>12427</v>
      </c>
      <c r="C1367" s="532" t="s">
        <v>75</v>
      </c>
      <c r="D1367" s="533" t="s">
        <v>27585</v>
      </c>
      <c r="F1367" t="str">
        <f t="shared" si="43"/>
        <v>94221</v>
      </c>
      <c r="H1367" s="14">
        <f t="shared" si="44"/>
        <v>28.56</v>
      </c>
    </row>
    <row r="1368" spans="1:8" ht="54">
      <c r="A1368" s="532" t="s">
        <v>5414</v>
      </c>
      <c r="B1368" s="534" t="s">
        <v>12428</v>
      </c>
      <c r="C1368" s="532" t="s">
        <v>75</v>
      </c>
      <c r="D1368" s="533" t="s">
        <v>27586</v>
      </c>
      <c r="F1368" t="str">
        <f t="shared" si="43"/>
        <v>94222</v>
      </c>
      <c r="H1368" s="14">
        <f t="shared" si="44"/>
        <v>61.97</v>
      </c>
    </row>
    <row r="1369" spans="1:8" ht="40.5">
      <c r="A1369" s="532" t="s">
        <v>5415</v>
      </c>
      <c r="B1369" s="534" t="s">
        <v>12430</v>
      </c>
      <c r="C1369" s="532" t="s">
        <v>75</v>
      </c>
      <c r="D1369" s="533" t="s">
        <v>12667</v>
      </c>
      <c r="F1369" t="str">
        <f t="shared" si="43"/>
        <v>94223</v>
      </c>
      <c r="H1369" s="14">
        <f t="shared" si="44"/>
        <v>106.97</v>
      </c>
    </row>
    <row r="1370" spans="1:8" ht="40.5">
      <c r="A1370" s="532" t="s">
        <v>5416</v>
      </c>
      <c r="B1370" s="534" t="s">
        <v>12431</v>
      </c>
      <c r="C1370" s="532" t="s">
        <v>75</v>
      </c>
      <c r="D1370" s="533" t="s">
        <v>27587</v>
      </c>
      <c r="F1370" t="str">
        <f t="shared" si="43"/>
        <v>94451</v>
      </c>
      <c r="H1370" s="14">
        <f t="shared" si="44"/>
        <v>118.43</v>
      </c>
    </row>
    <row r="1371" spans="1:8" ht="40.5">
      <c r="A1371" s="532" t="s">
        <v>12432</v>
      </c>
      <c r="B1371" s="534" t="s">
        <v>12433</v>
      </c>
      <c r="C1371" s="532" t="s">
        <v>75</v>
      </c>
      <c r="D1371" s="533" t="s">
        <v>18855</v>
      </c>
      <c r="F1371" t="str">
        <f t="shared" si="43"/>
        <v>100325</v>
      </c>
      <c r="H1371" s="14">
        <f t="shared" si="44"/>
        <v>115.17</v>
      </c>
    </row>
    <row r="1372" spans="1:8" ht="40.5">
      <c r="A1372" s="532" t="s">
        <v>12434</v>
      </c>
      <c r="B1372" s="534" t="s">
        <v>12435</v>
      </c>
      <c r="C1372" s="532" t="s">
        <v>75</v>
      </c>
      <c r="D1372" s="533" t="s">
        <v>27588</v>
      </c>
      <c r="F1372" t="str">
        <f t="shared" si="43"/>
        <v>100327</v>
      </c>
      <c r="H1372" s="14">
        <f t="shared" si="44"/>
        <v>94.97</v>
      </c>
    </row>
    <row r="1373" spans="1:8" ht="40.5">
      <c r="A1373" s="532" t="s">
        <v>12436</v>
      </c>
      <c r="B1373" s="534" t="s">
        <v>12437</v>
      </c>
      <c r="C1373" s="532" t="s">
        <v>73</v>
      </c>
      <c r="D1373" s="533" t="s">
        <v>8933</v>
      </c>
      <c r="F1373" t="str">
        <f t="shared" si="43"/>
        <v>100328</v>
      </c>
      <c r="H1373" s="14">
        <f t="shared" si="44"/>
        <v>15.52</v>
      </c>
    </row>
    <row r="1374" spans="1:8" ht="40.5">
      <c r="A1374" s="532" t="s">
        <v>12438</v>
      </c>
      <c r="B1374" s="534" t="s">
        <v>12439</v>
      </c>
      <c r="C1374" s="532" t="s">
        <v>73</v>
      </c>
      <c r="D1374" s="533" t="s">
        <v>27589</v>
      </c>
      <c r="F1374" t="str">
        <f t="shared" si="43"/>
        <v>100329</v>
      </c>
      <c r="H1374" s="14">
        <f t="shared" si="44"/>
        <v>20.13</v>
      </c>
    </row>
    <row r="1375" spans="1:8" ht="40.5">
      <c r="A1375" s="532" t="s">
        <v>12440</v>
      </c>
      <c r="B1375" s="534" t="s">
        <v>12441</v>
      </c>
      <c r="C1375" s="532" t="s">
        <v>73</v>
      </c>
      <c r="D1375" s="533" t="s">
        <v>27590</v>
      </c>
      <c r="F1375" t="str">
        <f t="shared" si="43"/>
        <v>100330</v>
      </c>
      <c r="H1375" s="14">
        <f t="shared" si="44"/>
        <v>21.04</v>
      </c>
    </row>
    <row r="1376" spans="1:8" ht="40.5">
      <c r="A1376" s="532" t="s">
        <v>12442</v>
      </c>
      <c r="B1376" s="534" t="s">
        <v>12443</v>
      </c>
      <c r="C1376" s="532" t="s">
        <v>73</v>
      </c>
      <c r="D1376" s="533" t="s">
        <v>12400</v>
      </c>
      <c r="F1376" t="str">
        <f t="shared" si="43"/>
        <v>100331</v>
      </c>
      <c r="H1376" s="14">
        <f t="shared" si="44"/>
        <v>28.89</v>
      </c>
    </row>
    <row r="1377" spans="1:8" ht="54">
      <c r="A1377" s="532" t="s">
        <v>12444</v>
      </c>
      <c r="B1377" s="534" t="s">
        <v>12445</v>
      </c>
      <c r="C1377" s="532" t="s">
        <v>75</v>
      </c>
      <c r="D1377" s="533" t="s">
        <v>27591</v>
      </c>
      <c r="F1377" t="str">
        <f t="shared" si="43"/>
        <v>100434</v>
      </c>
      <c r="H1377" s="14">
        <f t="shared" si="44"/>
        <v>325.16000000000003</v>
      </c>
    </row>
    <row r="1378" spans="1:8" ht="40.5">
      <c r="A1378" s="532" t="s">
        <v>12446</v>
      </c>
      <c r="B1378" s="534" t="s">
        <v>12447</v>
      </c>
      <c r="C1378" s="532" t="s">
        <v>75</v>
      </c>
      <c r="D1378" s="533" t="s">
        <v>21720</v>
      </c>
      <c r="F1378" t="str">
        <f t="shared" si="43"/>
        <v>100435</v>
      </c>
      <c r="H1378" s="14">
        <f t="shared" si="44"/>
        <v>76.489999999999995</v>
      </c>
    </row>
    <row r="1379" spans="1:8" ht="40.5">
      <c r="A1379" s="532" t="s">
        <v>5417</v>
      </c>
      <c r="B1379" s="534" t="s">
        <v>12449</v>
      </c>
      <c r="C1379" s="532" t="s">
        <v>75</v>
      </c>
      <c r="D1379" s="533" t="s">
        <v>19113</v>
      </c>
      <c r="F1379" t="str">
        <f t="shared" si="43"/>
        <v>94227</v>
      </c>
      <c r="H1379" s="14">
        <f t="shared" si="44"/>
        <v>108.49</v>
      </c>
    </row>
    <row r="1380" spans="1:8" ht="40.5">
      <c r="A1380" s="532" t="s">
        <v>5418</v>
      </c>
      <c r="B1380" s="534" t="s">
        <v>12451</v>
      </c>
      <c r="C1380" s="532" t="s">
        <v>75</v>
      </c>
      <c r="D1380" s="533" t="s">
        <v>27592</v>
      </c>
      <c r="F1380" t="str">
        <f t="shared" si="43"/>
        <v>94228</v>
      </c>
      <c r="H1380" s="14">
        <f t="shared" si="44"/>
        <v>145.59</v>
      </c>
    </row>
    <row r="1381" spans="1:8" ht="40.5">
      <c r="A1381" s="532" t="s">
        <v>5419</v>
      </c>
      <c r="B1381" s="534" t="s">
        <v>12452</v>
      </c>
      <c r="C1381" s="532" t="s">
        <v>75</v>
      </c>
      <c r="D1381" s="533" t="s">
        <v>27593</v>
      </c>
      <c r="F1381" t="str">
        <f t="shared" si="43"/>
        <v>94229</v>
      </c>
      <c r="H1381" s="14">
        <f t="shared" si="44"/>
        <v>281.97000000000003</v>
      </c>
    </row>
    <row r="1382" spans="1:8" ht="27">
      <c r="A1382" s="532" t="s">
        <v>5420</v>
      </c>
      <c r="B1382" s="534" t="s">
        <v>12453</v>
      </c>
      <c r="C1382" s="532" t="s">
        <v>75</v>
      </c>
      <c r="D1382" s="533" t="s">
        <v>27594</v>
      </c>
      <c r="F1382" t="str">
        <f t="shared" si="43"/>
        <v>94231</v>
      </c>
      <c r="H1382" s="14">
        <f t="shared" si="44"/>
        <v>85.29</v>
      </c>
    </row>
    <row r="1383" spans="1:8" ht="54">
      <c r="A1383" s="532" t="s">
        <v>5421</v>
      </c>
      <c r="B1383" s="534" t="s">
        <v>12454</v>
      </c>
      <c r="C1383" s="532" t="s">
        <v>73</v>
      </c>
      <c r="D1383" s="533" t="s">
        <v>27595</v>
      </c>
      <c r="F1383" t="str">
        <f t="shared" si="43"/>
        <v>94449</v>
      </c>
      <c r="H1383" s="14">
        <f t="shared" si="44"/>
        <v>119.47</v>
      </c>
    </row>
    <row r="1384" spans="1:8" ht="40.5">
      <c r="A1384" s="532" t="s">
        <v>5423</v>
      </c>
      <c r="B1384" s="534" t="s">
        <v>12455</v>
      </c>
      <c r="C1384" s="532" t="s">
        <v>114</v>
      </c>
      <c r="D1384" s="533" t="s">
        <v>26072</v>
      </c>
      <c r="F1384" t="str">
        <f t="shared" si="43"/>
        <v>92255</v>
      </c>
      <c r="H1384" s="14">
        <f t="shared" si="44"/>
        <v>265.10000000000002</v>
      </c>
    </row>
    <row r="1385" spans="1:8" ht="40.5">
      <c r="A1385" s="532" t="s">
        <v>5424</v>
      </c>
      <c r="B1385" s="534" t="s">
        <v>12456</v>
      </c>
      <c r="C1385" s="532" t="s">
        <v>114</v>
      </c>
      <c r="D1385" s="533" t="s">
        <v>27596</v>
      </c>
      <c r="F1385" t="str">
        <f t="shared" si="43"/>
        <v>92256</v>
      </c>
      <c r="H1385" s="14">
        <f t="shared" si="44"/>
        <v>331.89</v>
      </c>
    </row>
    <row r="1386" spans="1:8" ht="40.5">
      <c r="A1386" s="532" t="s">
        <v>5425</v>
      </c>
      <c r="B1386" s="534" t="s">
        <v>12457</v>
      </c>
      <c r="C1386" s="532" t="s">
        <v>114</v>
      </c>
      <c r="D1386" s="533" t="s">
        <v>27597</v>
      </c>
      <c r="F1386" t="str">
        <f t="shared" si="43"/>
        <v>92257</v>
      </c>
      <c r="H1386" s="14">
        <f t="shared" si="44"/>
        <v>397.74</v>
      </c>
    </row>
    <row r="1387" spans="1:8" ht="40.5">
      <c r="A1387" s="532" t="s">
        <v>5426</v>
      </c>
      <c r="B1387" s="534" t="s">
        <v>12458</v>
      </c>
      <c r="C1387" s="532" t="s">
        <v>114</v>
      </c>
      <c r="D1387" s="533" t="s">
        <v>27598</v>
      </c>
      <c r="F1387" t="str">
        <f t="shared" si="43"/>
        <v>92258</v>
      </c>
      <c r="H1387" s="14">
        <f t="shared" si="44"/>
        <v>503.65</v>
      </c>
    </row>
    <row r="1388" spans="1:8" ht="54">
      <c r="A1388" s="532" t="s">
        <v>5427</v>
      </c>
      <c r="B1388" s="534" t="s">
        <v>12459</v>
      </c>
      <c r="C1388" s="532" t="s">
        <v>73</v>
      </c>
      <c r="D1388" s="533" t="s">
        <v>27599</v>
      </c>
      <c r="F1388" t="str">
        <f t="shared" si="43"/>
        <v>92568</v>
      </c>
      <c r="H1388" s="14">
        <f t="shared" si="44"/>
        <v>211.15</v>
      </c>
    </row>
    <row r="1389" spans="1:8" ht="54">
      <c r="A1389" s="532" t="s">
        <v>5428</v>
      </c>
      <c r="B1389" s="534" t="s">
        <v>12460</v>
      </c>
      <c r="C1389" s="532" t="s">
        <v>73</v>
      </c>
      <c r="D1389" s="533" t="s">
        <v>27600</v>
      </c>
      <c r="F1389" t="str">
        <f t="shared" si="43"/>
        <v>92569</v>
      </c>
      <c r="H1389" s="14">
        <f t="shared" si="44"/>
        <v>117.35</v>
      </c>
    </row>
    <row r="1390" spans="1:8" ht="54">
      <c r="A1390" s="532" t="s">
        <v>5429</v>
      </c>
      <c r="B1390" s="534" t="s">
        <v>12461</v>
      </c>
      <c r="C1390" s="532" t="s">
        <v>73</v>
      </c>
      <c r="D1390" s="533" t="s">
        <v>27601</v>
      </c>
      <c r="F1390" t="str">
        <f t="shared" si="43"/>
        <v>92570</v>
      </c>
      <c r="H1390" s="14">
        <f t="shared" si="44"/>
        <v>74.099999999999994</v>
      </c>
    </row>
    <row r="1391" spans="1:8" ht="54">
      <c r="A1391" s="532" t="s">
        <v>5430</v>
      </c>
      <c r="B1391" s="534" t="s">
        <v>12462</v>
      </c>
      <c r="C1391" s="532" t="s">
        <v>73</v>
      </c>
      <c r="D1391" s="533" t="s">
        <v>27602</v>
      </c>
      <c r="F1391" t="str">
        <f t="shared" si="43"/>
        <v>92571</v>
      </c>
      <c r="H1391" s="14">
        <f t="shared" si="44"/>
        <v>224.13</v>
      </c>
    </row>
    <row r="1392" spans="1:8" ht="54">
      <c r="A1392" s="532" t="s">
        <v>5431</v>
      </c>
      <c r="B1392" s="534" t="s">
        <v>12463</v>
      </c>
      <c r="C1392" s="532" t="s">
        <v>73</v>
      </c>
      <c r="D1392" s="533" t="s">
        <v>14837</v>
      </c>
      <c r="F1392" t="str">
        <f t="shared" si="43"/>
        <v>92572</v>
      </c>
      <c r="H1392" s="14">
        <f t="shared" si="44"/>
        <v>134.18</v>
      </c>
    </row>
    <row r="1393" spans="1:8" ht="54">
      <c r="A1393" s="532" t="s">
        <v>5432</v>
      </c>
      <c r="B1393" s="534" t="s">
        <v>12464</v>
      </c>
      <c r="C1393" s="532" t="s">
        <v>73</v>
      </c>
      <c r="D1393" s="533" t="s">
        <v>27603</v>
      </c>
      <c r="F1393" t="str">
        <f t="shared" si="43"/>
        <v>92573</v>
      </c>
      <c r="H1393" s="14">
        <f t="shared" si="44"/>
        <v>79.59</v>
      </c>
    </row>
    <row r="1394" spans="1:8" ht="54">
      <c r="A1394" s="532" t="s">
        <v>5433</v>
      </c>
      <c r="B1394" s="534" t="s">
        <v>12465</v>
      </c>
      <c r="C1394" s="532" t="s">
        <v>73</v>
      </c>
      <c r="D1394" s="533" t="s">
        <v>27604</v>
      </c>
      <c r="F1394" t="str">
        <f t="shared" si="43"/>
        <v>92574</v>
      </c>
      <c r="H1394" s="14">
        <f t="shared" si="44"/>
        <v>214.52</v>
      </c>
    </row>
    <row r="1395" spans="1:8" ht="40.5">
      <c r="A1395" s="532" t="s">
        <v>5434</v>
      </c>
      <c r="B1395" s="534" t="s">
        <v>12466</v>
      </c>
      <c r="C1395" s="532" t="s">
        <v>73</v>
      </c>
      <c r="D1395" s="533" t="s">
        <v>27293</v>
      </c>
      <c r="F1395" t="str">
        <f t="shared" si="43"/>
        <v>92575</v>
      </c>
      <c r="H1395" s="14">
        <f t="shared" si="44"/>
        <v>107.35</v>
      </c>
    </row>
    <row r="1396" spans="1:8" ht="40.5">
      <c r="A1396" s="532" t="s">
        <v>5435</v>
      </c>
      <c r="B1396" s="534" t="s">
        <v>12467</v>
      </c>
      <c r="C1396" s="532" t="s">
        <v>73</v>
      </c>
      <c r="D1396" s="533" t="s">
        <v>27605</v>
      </c>
      <c r="F1396" t="str">
        <f t="shared" si="43"/>
        <v>92576</v>
      </c>
      <c r="H1396" s="14">
        <f t="shared" si="44"/>
        <v>58.46</v>
      </c>
    </row>
    <row r="1397" spans="1:8" ht="54">
      <c r="A1397" s="532" t="s">
        <v>5437</v>
      </c>
      <c r="B1397" s="534" t="s">
        <v>12468</v>
      </c>
      <c r="C1397" s="532" t="s">
        <v>73</v>
      </c>
      <c r="D1397" s="533" t="s">
        <v>27606</v>
      </c>
      <c r="F1397" t="str">
        <f t="shared" si="43"/>
        <v>92577</v>
      </c>
      <c r="H1397" s="14">
        <f t="shared" si="44"/>
        <v>228.22</v>
      </c>
    </row>
    <row r="1398" spans="1:8" ht="54">
      <c r="A1398" s="532" t="s">
        <v>5438</v>
      </c>
      <c r="B1398" s="534" t="s">
        <v>12469</v>
      </c>
      <c r="C1398" s="532" t="s">
        <v>73</v>
      </c>
      <c r="D1398" s="533" t="s">
        <v>27607</v>
      </c>
      <c r="F1398" t="str">
        <f t="shared" si="43"/>
        <v>92578</v>
      </c>
      <c r="H1398" s="14">
        <f t="shared" si="44"/>
        <v>114.97</v>
      </c>
    </row>
    <row r="1399" spans="1:8" ht="40.5">
      <c r="A1399" s="532" t="s">
        <v>5439</v>
      </c>
      <c r="B1399" s="534" t="s">
        <v>12470</v>
      </c>
      <c r="C1399" s="532" t="s">
        <v>73</v>
      </c>
      <c r="D1399" s="533" t="s">
        <v>27608</v>
      </c>
      <c r="F1399" t="str">
        <f t="shared" si="43"/>
        <v>92579</v>
      </c>
      <c r="H1399" s="14">
        <f t="shared" si="44"/>
        <v>62.85</v>
      </c>
    </row>
    <row r="1400" spans="1:8" ht="54">
      <c r="A1400" s="532" t="s">
        <v>5440</v>
      </c>
      <c r="B1400" s="534" t="s">
        <v>12471</v>
      </c>
      <c r="C1400" s="532" t="s">
        <v>73</v>
      </c>
      <c r="D1400" s="533" t="s">
        <v>27609</v>
      </c>
      <c r="F1400" t="str">
        <f t="shared" si="43"/>
        <v>92580</v>
      </c>
      <c r="H1400" s="14">
        <f t="shared" si="44"/>
        <v>78.430000000000007</v>
      </c>
    </row>
    <row r="1401" spans="1:8" ht="54">
      <c r="A1401" s="532" t="s">
        <v>5441</v>
      </c>
      <c r="B1401" s="534" t="s">
        <v>12473</v>
      </c>
      <c r="C1401" s="532" t="s">
        <v>73</v>
      </c>
      <c r="D1401" s="533" t="s">
        <v>27610</v>
      </c>
      <c r="F1401" t="str">
        <f t="shared" si="43"/>
        <v>92581</v>
      </c>
      <c r="H1401" s="14">
        <f t="shared" si="44"/>
        <v>81.900000000000006</v>
      </c>
    </row>
    <row r="1402" spans="1:8" ht="40.5">
      <c r="A1402" s="532" t="s">
        <v>5442</v>
      </c>
      <c r="B1402" s="534" t="s">
        <v>3289</v>
      </c>
      <c r="C1402" s="532" t="s">
        <v>114</v>
      </c>
      <c r="D1402" s="533" t="s">
        <v>27611</v>
      </c>
      <c r="F1402" t="str">
        <f t="shared" si="43"/>
        <v>92582</v>
      </c>
      <c r="H1402" s="14">
        <f t="shared" si="44"/>
        <v>1118.82</v>
      </c>
    </row>
    <row r="1403" spans="1:8" ht="40.5">
      <c r="A1403" s="532" t="s">
        <v>5443</v>
      </c>
      <c r="B1403" s="534" t="s">
        <v>3290</v>
      </c>
      <c r="C1403" s="532" t="s">
        <v>114</v>
      </c>
      <c r="D1403" s="533" t="s">
        <v>27612</v>
      </c>
      <c r="F1403" t="str">
        <f t="shared" si="43"/>
        <v>92584</v>
      </c>
      <c r="H1403" s="14">
        <f t="shared" si="44"/>
        <v>1319.8</v>
      </c>
    </row>
    <row r="1404" spans="1:8" ht="40.5">
      <c r="A1404" s="532" t="s">
        <v>5444</v>
      </c>
      <c r="B1404" s="534" t="s">
        <v>3291</v>
      </c>
      <c r="C1404" s="532" t="s">
        <v>114</v>
      </c>
      <c r="D1404" s="533" t="s">
        <v>27613</v>
      </c>
      <c r="F1404" t="str">
        <f t="shared" si="43"/>
        <v>92586</v>
      </c>
      <c r="H1404" s="14">
        <f t="shared" si="44"/>
        <v>1520.77</v>
      </c>
    </row>
    <row r="1405" spans="1:8" ht="40.5">
      <c r="A1405" s="532" t="s">
        <v>5445</v>
      </c>
      <c r="B1405" s="534" t="s">
        <v>3292</v>
      </c>
      <c r="C1405" s="532" t="s">
        <v>114</v>
      </c>
      <c r="D1405" s="533" t="s">
        <v>27614</v>
      </c>
      <c r="F1405" t="str">
        <f t="shared" si="43"/>
        <v>92588</v>
      </c>
      <c r="H1405" s="14">
        <f t="shared" si="44"/>
        <v>1927.85</v>
      </c>
    </row>
    <row r="1406" spans="1:8" ht="40.5">
      <c r="A1406" s="532" t="s">
        <v>5446</v>
      </c>
      <c r="B1406" s="534" t="s">
        <v>3293</v>
      </c>
      <c r="C1406" s="532" t="s">
        <v>114</v>
      </c>
      <c r="D1406" s="533" t="s">
        <v>27615</v>
      </c>
      <c r="F1406" t="str">
        <f t="shared" si="43"/>
        <v>92590</v>
      </c>
      <c r="H1406" s="14">
        <f t="shared" si="44"/>
        <v>2128.8200000000002</v>
      </c>
    </row>
    <row r="1407" spans="1:8" ht="40.5">
      <c r="A1407" s="532" t="s">
        <v>5447</v>
      </c>
      <c r="B1407" s="534" t="s">
        <v>3294</v>
      </c>
      <c r="C1407" s="532" t="s">
        <v>114</v>
      </c>
      <c r="D1407" s="533" t="s">
        <v>27616</v>
      </c>
      <c r="F1407" t="str">
        <f t="shared" si="43"/>
        <v>92592</v>
      </c>
      <c r="H1407" s="14">
        <f t="shared" si="44"/>
        <v>2395.65</v>
      </c>
    </row>
    <row r="1408" spans="1:8" ht="40.5">
      <c r="A1408" s="532" t="s">
        <v>5448</v>
      </c>
      <c r="B1408" s="534" t="s">
        <v>3295</v>
      </c>
      <c r="C1408" s="532" t="s">
        <v>114</v>
      </c>
      <c r="D1408" s="533" t="s">
        <v>27617</v>
      </c>
      <c r="F1408" t="str">
        <f t="shared" si="43"/>
        <v>92594</v>
      </c>
      <c r="H1408" s="14">
        <f t="shared" si="44"/>
        <v>2786.79</v>
      </c>
    </row>
    <row r="1409" spans="1:8" ht="40.5">
      <c r="A1409" s="532" t="s">
        <v>5449</v>
      </c>
      <c r="B1409" s="534" t="s">
        <v>3296</v>
      </c>
      <c r="C1409" s="532" t="s">
        <v>114</v>
      </c>
      <c r="D1409" s="533" t="s">
        <v>27618</v>
      </c>
      <c r="F1409" t="str">
        <f t="shared" si="43"/>
        <v>92596</v>
      </c>
      <c r="H1409" s="14">
        <f t="shared" si="44"/>
        <v>3102.3</v>
      </c>
    </row>
    <row r="1410" spans="1:8" ht="40.5">
      <c r="A1410" s="532" t="s">
        <v>5450</v>
      </c>
      <c r="B1410" s="534" t="s">
        <v>3297</v>
      </c>
      <c r="C1410" s="532" t="s">
        <v>114</v>
      </c>
      <c r="D1410" s="533" t="s">
        <v>27619</v>
      </c>
      <c r="F1410" t="str">
        <f t="shared" si="43"/>
        <v>92598</v>
      </c>
      <c r="H1410" s="14">
        <f t="shared" si="44"/>
        <v>3303.27</v>
      </c>
    </row>
    <row r="1411" spans="1:8" ht="40.5">
      <c r="A1411" s="532" t="s">
        <v>5451</v>
      </c>
      <c r="B1411" s="534" t="s">
        <v>3298</v>
      </c>
      <c r="C1411" s="532" t="s">
        <v>114</v>
      </c>
      <c r="D1411" s="533" t="s">
        <v>27620</v>
      </c>
      <c r="F1411" t="str">
        <f t="shared" si="43"/>
        <v>92600</v>
      </c>
      <c r="H1411" s="14">
        <f t="shared" si="44"/>
        <v>3555.12</v>
      </c>
    </row>
    <row r="1412" spans="1:8" ht="54">
      <c r="A1412" s="532" t="s">
        <v>5452</v>
      </c>
      <c r="B1412" s="534" t="s">
        <v>27621</v>
      </c>
      <c r="C1412" s="532" t="s">
        <v>114</v>
      </c>
      <c r="D1412" s="533" t="s">
        <v>27611</v>
      </c>
      <c r="F1412" t="str">
        <f t="shared" si="43"/>
        <v>92602</v>
      </c>
      <c r="H1412" s="14">
        <f t="shared" si="44"/>
        <v>1118.82</v>
      </c>
    </row>
    <row r="1413" spans="1:8" ht="54">
      <c r="A1413" s="532" t="s">
        <v>5453</v>
      </c>
      <c r="B1413" s="534" t="s">
        <v>3299</v>
      </c>
      <c r="C1413" s="532" t="s">
        <v>114</v>
      </c>
      <c r="D1413" s="533" t="s">
        <v>27622</v>
      </c>
      <c r="F1413" t="str">
        <f t="shared" ref="F1413:F1476" si="45">TRIM(A1413)</f>
        <v>92604</v>
      </c>
      <c r="H1413" s="14">
        <f t="shared" ref="H1413:H1476" si="46">ROUND(D1413*(1+$H$1),2)</f>
        <v>1268.94</v>
      </c>
    </row>
    <row r="1414" spans="1:8" ht="54">
      <c r="A1414" s="532" t="s">
        <v>5454</v>
      </c>
      <c r="B1414" s="534" t="s">
        <v>3300</v>
      </c>
      <c r="C1414" s="532" t="s">
        <v>114</v>
      </c>
      <c r="D1414" s="533" t="s">
        <v>27623</v>
      </c>
      <c r="F1414" t="str">
        <f t="shared" si="45"/>
        <v>92606</v>
      </c>
      <c r="H1414" s="14">
        <f t="shared" si="46"/>
        <v>1469.91</v>
      </c>
    </row>
    <row r="1415" spans="1:8" ht="54">
      <c r="A1415" s="532" t="s">
        <v>5455</v>
      </c>
      <c r="B1415" s="534" t="s">
        <v>3301</v>
      </c>
      <c r="C1415" s="532" t="s">
        <v>114</v>
      </c>
      <c r="D1415" s="533" t="s">
        <v>27624</v>
      </c>
      <c r="F1415" t="str">
        <f t="shared" si="45"/>
        <v>92608</v>
      </c>
      <c r="H1415" s="14">
        <f t="shared" si="46"/>
        <v>1826.11</v>
      </c>
    </row>
    <row r="1416" spans="1:8" ht="54">
      <c r="A1416" s="532" t="s">
        <v>5456</v>
      </c>
      <c r="B1416" s="534" t="s">
        <v>3302</v>
      </c>
      <c r="C1416" s="532" t="s">
        <v>114</v>
      </c>
      <c r="D1416" s="533" t="s">
        <v>27625</v>
      </c>
      <c r="F1416" t="str">
        <f t="shared" si="45"/>
        <v>92610</v>
      </c>
      <c r="H1416" s="14">
        <f t="shared" si="46"/>
        <v>2027.08</v>
      </c>
    </row>
    <row r="1417" spans="1:8" ht="67.5">
      <c r="A1417" s="532" t="s">
        <v>5457</v>
      </c>
      <c r="B1417" s="534" t="s">
        <v>3303</v>
      </c>
      <c r="C1417" s="532" t="s">
        <v>114</v>
      </c>
      <c r="D1417" s="533" t="s">
        <v>27626</v>
      </c>
      <c r="F1417" t="str">
        <f t="shared" si="45"/>
        <v>92612</v>
      </c>
      <c r="H1417" s="14">
        <f t="shared" si="46"/>
        <v>2293.9299999999998</v>
      </c>
    </row>
    <row r="1418" spans="1:8" ht="54">
      <c r="A1418" s="532" t="s">
        <v>5458</v>
      </c>
      <c r="B1418" s="534" t="s">
        <v>3304</v>
      </c>
      <c r="C1418" s="532" t="s">
        <v>114</v>
      </c>
      <c r="D1418" s="533" t="s">
        <v>27627</v>
      </c>
      <c r="F1418" t="str">
        <f t="shared" si="45"/>
        <v>92614</v>
      </c>
      <c r="H1418" s="14">
        <f t="shared" si="46"/>
        <v>2583.3200000000002</v>
      </c>
    </row>
    <row r="1419" spans="1:8" ht="54">
      <c r="A1419" s="532" t="s">
        <v>5459</v>
      </c>
      <c r="B1419" s="534" t="s">
        <v>3305</v>
      </c>
      <c r="C1419" s="532" t="s">
        <v>114</v>
      </c>
      <c r="D1419" s="533" t="s">
        <v>27628</v>
      </c>
      <c r="F1419" t="str">
        <f t="shared" si="45"/>
        <v>92616</v>
      </c>
      <c r="H1419" s="14">
        <f t="shared" si="46"/>
        <v>2949.7</v>
      </c>
    </row>
    <row r="1420" spans="1:8" ht="54">
      <c r="A1420" s="532" t="s">
        <v>5460</v>
      </c>
      <c r="B1420" s="534" t="s">
        <v>3306</v>
      </c>
      <c r="C1420" s="532" t="s">
        <v>114</v>
      </c>
      <c r="D1420" s="533" t="s">
        <v>27629</v>
      </c>
      <c r="F1420" t="str">
        <f t="shared" si="45"/>
        <v>92618</v>
      </c>
      <c r="H1420" s="14">
        <f t="shared" si="46"/>
        <v>3150.67</v>
      </c>
    </row>
    <row r="1421" spans="1:8" ht="54">
      <c r="A1421" s="532" t="s">
        <v>5461</v>
      </c>
      <c r="B1421" s="534" t="s">
        <v>3307</v>
      </c>
      <c r="C1421" s="532" t="s">
        <v>114</v>
      </c>
      <c r="D1421" s="533" t="s">
        <v>27630</v>
      </c>
      <c r="F1421" t="str">
        <f t="shared" si="45"/>
        <v>92620</v>
      </c>
      <c r="H1421" s="14">
        <f t="shared" si="46"/>
        <v>3351.65</v>
      </c>
    </row>
    <row r="1422" spans="1:8" ht="54">
      <c r="A1422" s="532" t="s">
        <v>12474</v>
      </c>
      <c r="B1422" s="534" t="s">
        <v>12475</v>
      </c>
      <c r="C1422" s="532" t="s">
        <v>114</v>
      </c>
      <c r="D1422" s="533" t="s">
        <v>27631</v>
      </c>
      <c r="F1422" t="str">
        <f t="shared" si="45"/>
        <v>100357</v>
      </c>
      <c r="H1422" s="14">
        <f t="shared" si="46"/>
        <v>1440.35</v>
      </c>
    </row>
    <row r="1423" spans="1:8" ht="54">
      <c r="A1423" s="532" t="s">
        <v>12476</v>
      </c>
      <c r="B1423" s="534" t="s">
        <v>12477</v>
      </c>
      <c r="C1423" s="532" t="s">
        <v>114</v>
      </c>
      <c r="D1423" s="533" t="s">
        <v>27632</v>
      </c>
      <c r="F1423" t="str">
        <f t="shared" si="45"/>
        <v>100358</v>
      </c>
      <c r="H1423" s="14">
        <f t="shared" si="46"/>
        <v>1956.6</v>
      </c>
    </row>
    <row r="1424" spans="1:8" ht="54">
      <c r="A1424" s="532" t="s">
        <v>12478</v>
      </c>
      <c r="B1424" s="534" t="s">
        <v>12479</v>
      </c>
      <c r="C1424" s="532" t="s">
        <v>114</v>
      </c>
      <c r="D1424" s="533" t="s">
        <v>27633</v>
      </c>
      <c r="F1424" t="str">
        <f t="shared" si="45"/>
        <v>100359</v>
      </c>
      <c r="H1424" s="14">
        <f t="shared" si="46"/>
        <v>2052.7800000000002</v>
      </c>
    </row>
    <row r="1425" spans="1:8" ht="54">
      <c r="A1425" s="532" t="s">
        <v>12480</v>
      </c>
      <c r="B1425" s="534" t="s">
        <v>12481</v>
      </c>
      <c r="C1425" s="532" t="s">
        <v>114</v>
      </c>
      <c r="D1425" s="533" t="s">
        <v>27634</v>
      </c>
      <c r="F1425" t="str">
        <f t="shared" si="45"/>
        <v>100360</v>
      </c>
      <c r="H1425" s="14">
        <f t="shared" si="46"/>
        <v>2274.15</v>
      </c>
    </row>
    <row r="1426" spans="1:8" ht="54">
      <c r="A1426" s="532" t="s">
        <v>12482</v>
      </c>
      <c r="B1426" s="534" t="s">
        <v>12483</v>
      </c>
      <c r="C1426" s="532" t="s">
        <v>114</v>
      </c>
      <c r="D1426" s="533" t="s">
        <v>27635</v>
      </c>
      <c r="F1426" t="str">
        <f t="shared" si="45"/>
        <v>100361</v>
      </c>
      <c r="H1426" s="14">
        <f t="shared" si="46"/>
        <v>2830.46</v>
      </c>
    </row>
    <row r="1427" spans="1:8" ht="54">
      <c r="A1427" s="532" t="s">
        <v>12484</v>
      </c>
      <c r="B1427" s="534" t="s">
        <v>12485</v>
      </c>
      <c r="C1427" s="532" t="s">
        <v>114</v>
      </c>
      <c r="D1427" s="533" t="s">
        <v>27636</v>
      </c>
      <c r="F1427" t="str">
        <f t="shared" si="45"/>
        <v>100362</v>
      </c>
      <c r="H1427" s="14">
        <f t="shared" si="46"/>
        <v>3855.8</v>
      </c>
    </row>
    <row r="1428" spans="1:8" ht="54">
      <c r="A1428" s="532" t="s">
        <v>12486</v>
      </c>
      <c r="B1428" s="534" t="s">
        <v>12487</v>
      </c>
      <c r="C1428" s="532" t="s">
        <v>114</v>
      </c>
      <c r="D1428" s="533" t="s">
        <v>27637</v>
      </c>
      <c r="F1428" t="str">
        <f t="shared" si="45"/>
        <v>100363</v>
      </c>
      <c r="H1428" s="14">
        <f t="shared" si="46"/>
        <v>3975.29</v>
      </c>
    </row>
    <row r="1429" spans="1:8" ht="54">
      <c r="A1429" s="532" t="s">
        <v>12488</v>
      </c>
      <c r="B1429" s="534" t="s">
        <v>12489</v>
      </c>
      <c r="C1429" s="532" t="s">
        <v>114</v>
      </c>
      <c r="D1429" s="533" t="s">
        <v>27638</v>
      </c>
      <c r="F1429" t="str">
        <f t="shared" si="45"/>
        <v>100364</v>
      </c>
      <c r="H1429" s="14">
        <f t="shared" si="46"/>
        <v>4306.32</v>
      </c>
    </row>
    <row r="1430" spans="1:8" ht="54">
      <c r="A1430" s="532" t="s">
        <v>12490</v>
      </c>
      <c r="B1430" s="534" t="s">
        <v>12491</v>
      </c>
      <c r="C1430" s="532" t="s">
        <v>114</v>
      </c>
      <c r="D1430" s="533" t="s">
        <v>27639</v>
      </c>
      <c r="F1430" t="str">
        <f t="shared" si="45"/>
        <v>100365</v>
      </c>
      <c r="H1430" s="14">
        <f t="shared" si="46"/>
        <v>4935.29</v>
      </c>
    </row>
    <row r="1431" spans="1:8" ht="54">
      <c r="A1431" s="532" t="s">
        <v>12492</v>
      </c>
      <c r="B1431" s="534" t="s">
        <v>12493</v>
      </c>
      <c r="C1431" s="532" t="s">
        <v>114</v>
      </c>
      <c r="D1431" s="533" t="s">
        <v>27640</v>
      </c>
      <c r="F1431" t="str">
        <f t="shared" si="45"/>
        <v>100366</v>
      </c>
      <c r="H1431" s="14">
        <f t="shared" si="46"/>
        <v>5249.56</v>
      </c>
    </row>
    <row r="1432" spans="1:8" ht="67.5">
      <c r="A1432" s="532" t="s">
        <v>12494</v>
      </c>
      <c r="B1432" s="534" t="s">
        <v>12495</v>
      </c>
      <c r="C1432" s="532" t="s">
        <v>114</v>
      </c>
      <c r="D1432" s="533" t="s">
        <v>27641</v>
      </c>
      <c r="F1432" t="str">
        <f t="shared" si="45"/>
        <v>100367</v>
      </c>
      <c r="H1432" s="14">
        <f t="shared" si="46"/>
        <v>1404.23</v>
      </c>
    </row>
    <row r="1433" spans="1:8" ht="67.5">
      <c r="A1433" s="532" t="s">
        <v>12496</v>
      </c>
      <c r="B1433" s="534" t="s">
        <v>12497</v>
      </c>
      <c r="C1433" s="532" t="s">
        <v>114</v>
      </c>
      <c r="D1433" s="533" t="s">
        <v>27642</v>
      </c>
      <c r="F1433" t="str">
        <f t="shared" si="45"/>
        <v>100368</v>
      </c>
      <c r="H1433" s="14">
        <f t="shared" si="46"/>
        <v>1912.04</v>
      </c>
    </row>
    <row r="1434" spans="1:8" ht="67.5">
      <c r="A1434" s="532" t="s">
        <v>12498</v>
      </c>
      <c r="B1434" s="534" t="s">
        <v>12499</v>
      </c>
      <c r="C1434" s="532" t="s">
        <v>114</v>
      </c>
      <c r="D1434" s="533" t="s">
        <v>27643</v>
      </c>
      <c r="F1434" t="str">
        <f t="shared" si="45"/>
        <v>100369</v>
      </c>
      <c r="H1434" s="14">
        <f t="shared" si="46"/>
        <v>2008.22</v>
      </c>
    </row>
    <row r="1435" spans="1:8" ht="67.5">
      <c r="A1435" s="532" t="s">
        <v>12500</v>
      </c>
      <c r="B1435" s="534" t="s">
        <v>12501</v>
      </c>
      <c r="C1435" s="532" t="s">
        <v>114</v>
      </c>
      <c r="D1435" s="533" t="s">
        <v>27644</v>
      </c>
      <c r="F1435" t="str">
        <f t="shared" si="45"/>
        <v>100370</v>
      </c>
      <c r="H1435" s="14">
        <f t="shared" si="46"/>
        <v>2367.65</v>
      </c>
    </row>
    <row r="1436" spans="1:8" ht="67.5">
      <c r="A1436" s="532" t="s">
        <v>12502</v>
      </c>
      <c r="B1436" s="534" t="s">
        <v>12503</v>
      </c>
      <c r="C1436" s="532" t="s">
        <v>114</v>
      </c>
      <c r="D1436" s="533" t="s">
        <v>27645</v>
      </c>
      <c r="F1436" t="str">
        <f t="shared" si="45"/>
        <v>100371</v>
      </c>
      <c r="H1436" s="14">
        <f t="shared" si="46"/>
        <v>2711.64</v>
      </c>
    </row>
    <row r="1437" spans="1:8" ht="67.5">
      <c r="A1437" s="532" t="s">
        <v>12504</v>
      </c>
      <c r="B1437" s="534" t="s">
        <v>12505</v>
      </c>
      <c r="C1437" s="532" t="s">
        <v>114</v>
      </c>
      <c r="D1437" s="533" t="s">
        <v>27646</v>
      </c>
      <c r="F1437" t="str">
        <f t="shared" si="45"/>
        <v>100372</v>
      </c>
      <c r="H1437" s="14">
        <f t="shared" si="46"/>
        <v>3652.21</v>
      </c>
    </row>
    <row r="1438" spans="1:8" ht="67.5">
      <c r="A1438" s="532" t="s">
        <v>12506</v>
      </c>
      <c r="B1438" s="534" t="s">
        <v>12507</v>
      </c>
      <c r="C1438" s="532" t="s">
        <v>114</v>
      </c>
      <c r="D1438" s="533" t="s">
        <v>27647</v>
      </c>
      <c r="F1438" t="str">
        <f t="shared" si="45"/>
        <v>100373</v>
      </c>
      <c r="H1438" s="14">
        <f t="shared" si="46"/>
        <v>3768.55</v>
      </c>
    </row>
    <row r="1439" spans="1:8" ht="67.5">
      <c r="A1439" s="532" t="s">
        <v>12508</v>
      </c>
      <c r="B1439" s="534" t="s">
        <v>12509</v>
      </c>
      <c r="C1439" s="532" t="s">
        <v>114</v>
      </c>
      <c r="D1439" s="533" t="s">
        <v>27648</v>
      </c>
      <c r="F1439" t="str">
        <f t="shared" si="45"/>
        <v>100374</v>
      </c>
      <c r="H1439" s="14">
        <f t="shared" si="46"/>
        <v>4032.33</v>
      </c>
    </row>
    <row r="1440" spans="1:8" ht="67.5">
      <c r="A1440" s="532" t="s">
        <v>12510</v>
      </c>
      <c r="B1440" s="534" t="s">
        <v>12511</v>
      </c>
      <c r="C1440" s="532" t="s">
        <v>114</v>
      </c>
      <c r="D1440" s="533" t="s">
        <v>27649</v>
      </c>
      <c r="F1440" t="str">
        <f t="shared" si="45"/>
        <v>100375</v>
      </c>
      <c r="H1440" s="14">
        <f t="shared" si="46"/>
        <v>4528.97</v>
      </c>
    </row>
    <row r="1441" spans="1:8" ht="67.5">
      <c r="A1441" s="532" t="s">
        <v>12512</v>
      </c>
      <c r="B1441" s="534" t="s">
        <v>12513</v>
      </c>
      <c r="C1441" s="532" t="s">
        <v>114</v>
      </c>
      <c r="D1441" s="533" t="s">
        <v>27650</v>
      </c>
      <c r="F1441" t="str">
        <f t="shared" si="45"/>
        <v>100376</v>
      </c>
      <c r="H1441" s="14">
        <f t="shared" si="46"/>
        <v>4443.7700000000004</v>
      </c>
    </row>
    <row r="1442" spans="1:8" ht="54">
      <c r="A1442" s="532" t="s">
        <v>12514</v>
      </c>
      <c r="B1442" s="534" t="s">
        <v>13448</v>
      </c>
      <c r="C1442" s="532" t="s">
        <v>71</v>
      </c>
      <c r="D1442" s="533" t="s">
        <v>9045</v>
      </c>
      <c r="F1442" t="str">
        <f t="shared" si="45"/>
        <v>100377</v>
      </c>
      <c r="H1442" s="14">
        <f t="shared" si="46"/>
        <v>18.809999999999999</v>
      </c>
    </row>
    <row r="1443" spans="1:8" ht="40.5">
      <c r="A1443" s="532" t="s">
        <v>12515</v>
      </c>
      <c r="B1443" s="534" t="s">
        <v>13449</v>
      </c>
      <c r="C1443" s="532" t="s">
        <v>71</v>
      </c>
      <c r="D1443" s="533" t="s">
        <v>12668</v>
      </c>
      <c r="F1443" t="str">
        <f t="shared" si="45"/>
        <v>100378</v>
      </c>
      <c r="H1443" s="14">
        <f t="shared" si="46"/>
        <v>17.7</v>
      </c>
    </row>
    <row r="1444" spans="1:8" ht="67.5">
      <c r="A1444" s="532" t="s">
        <v>12516</v>
      </c>
      <c r="B1444" s="534" t="s">
        <v>12517</v>
      </c>
      <c r="C1444" s="532" t="s">
        <v>73</v>
      </c>
      <c r="D1444" s="533" t="s">
        <v>9053</v>
      </c>
      <c r="F1444" t="str">
        <f t="shared" si="45"/>
        <v>100382</v>
      </c>
      <c r="H1444" s="14">
        <f t="shared" si="46"/>
        <v>31.93</v>
      </c>
    </row>
    <row r="1445" spans="1:8" ht="54">
      <c r="A1445" s="532" t="s">
        <v>27651</v>
      </c>
      <c r="B1445" s="534" t="s">
        <v>27652</v>
      </c>
      <c r="C1445" s="532" t="s">
        <v>71</v>
      </c>
      <c r="D1445" s="533" t="s">
        <v>12067</v>
      </c>
      <c r="F1445" t="str">
        <f t="shared" si="45"/>
        <v>104314</v>
      </c>
      <c r="H1445" s="14">
        <f t="shared" si="46"/>
        <v>18.079999999999998</v>
      </c>
    </row>
    <row r="1446" spans="1:8" ht="40.5">
      <c r="A1446" s="532" t="s">
        <v>5462</v>
      </c>
      <c r="B1446" s="534" t="s">
        <v>12518</v>
      </c>
      <c r="C1446" s="532" t="s">
        <v>73</v>
      </c>
      <c r="D1446" s="533" t="s">
        <v>27653</v>
      </c>
      <c r="F1446" t="str">
        <f t="shared" si="45"/>
        <v>94444</v>
      </c>
      <c r="H1446" s="14">
        <f t="shared" si="46"/>
        <v>1016.9</v>
      </c>
    </row>
    <row r="1447" spans="1:8" ht="27">
      <c r="A1447" s="532" t="s">
        <v>27654</v>
      </c>
      <c r="B1447" s="534" t="s">
        <v>27655</v>
      </c>
      <c r="C1447" s="532" t="s">
        <v>109</v>
      </c>
      <c r="D1447" s="533" t="s">
        <v>27656</v>
      </c>
      <c r="F1447" t="str">
        <f t="shared" si="45"/>
        <v>104482</v>
      </c>
      <c r="H1447" s="14">
        <f t="shared" si="46"/>
        <v>40.47</v>
      </c>
    </row>
    <row r="1448" spans="1:8" ht="40.5">
      <c r="A1448" s="532" t="s">
        <v>27657</v>
      </c>
      <c r="B1448" s="534" t="s">
        <v>27658</v>
      </c>
      <c r="C1448" s="532" t="s">
        <v>114</v>
      </c>
      <c r="D1448" s="533" t="s">
        <v>27659</v>
      </c>
      <c r="F1448" t="str">
        <f t="shared" si="45"/>
        <v>104184</v>
      </c>
      <c r="H1448" s="14">
        <f t="shared" si="46"/>
        <v>44.28</v>
      </c>
    </row>
    <row r="1449" spans="1:8" ht="67.5">
      <c r="A1449" s="532" t="s">
        <v>27660</v>
      </c>
      <c r="B1449" s="534" t="s">
        <v>27661</v>
      </c>
      <c r="C1449" s="532" t="s">
        <v>114</v>
      </c>
      <c r="D1449" s="533" t="s">
        <v>27662</v>
      </c>
      <c r="F1449" t="str">
        <f t="shared" si="45"/>
        <v>104185</v>
      </c>
      <c r="H1449" s="14">
        <f t="shared" si="46"/>
        <v>34.700000000000003</v>
      </c>
    </row>
    <row r="1450" spans="1:8" ht="54">
      <c r="A1450" s="532" t="s">
        <v>27663</v>
      </c>
      <c r="B1450" s="534" t="s">
        <v>27664</v>
      </c>
      <c r="C1450" s="532" t="s">
        <v>83</v>
      </c>
      <c r="D1450" s="533" t="s">
        <v>27665</v>
      </c>
      <c r="F1450" t="str">
        <f t="shared" si="45"/>
        <v>104189</v>
      </c>
      <c r="H1450" s="14">
        <f t="shared" si="46"/>
        <v>162.62</v>
      </c>
    </row>
    <row r="1451" spans="1:8" ht="54">
      <c r="A1451" s="532" t="s">
        <v>27666</v>
      </c>
      <c r="B1451" s="534" t="s">
        <v>27667</v>
      </c>
      <c r="C1451" s="532" t="s">
        <v>114</v>
      </c>
      <c r="D1451" s="533" t="s">
        <v>27668</v>
      </c>
      <c r="F1451" t="str">
        <f t="shared" si="45"/>
        <v>104190</v>
      </c>
      <c r="H1451" s="14">
        <f t="shared" si="46"/>
        <v>955.91</v>
      </c>
    </row>
    <row r="1452" spans="1:8" ht="40.5">
      <c r="A1452" s="532" t="s">
        <v>18290</v>
      </c>
      <c r="B1452" s="534" t="s">
        <v>18291</v>
      </c>
      <c r="C1452" s="532" t="s">
        <v>75</v>
      </c>
      <c r="D1452" s="533" t="s">
        <v>27669</v>
      </c>
      <c r="F1452" t="str">
        <f t="shared" si="45"/>
        <v>102661</v>
      </c>
      <c r="H1452" s="14">
        <f t="shared" si="46"/>
        <v>40.479999999999997</v>
      </c>
    </row>
    <row r="1453" spans="1:8" ht="40.5">
      <c r="A1453" s="532" t="s">
        <v>27670</v>
      </c>
      <c r="B1453" s="534" t="s">
        <v>27671</v>
      </c>
      <c r="C1453" s="532" t="s">
        <v>75</v>
      </c>
      <c r="D1453" s="533" t="s">
        <v>27672</v>
      </c>
      <c r="F1453" t="str">
        <f t="shared" si="45"/>
        <v>102662</v>
      </c>
      <c r="H1453" s="14">
        <f t="shared" si="46"/>
        <v>158.41</v>
      </c>
    </row>
    <row r="1454" spans="1:8" ht="40.5">
      <c r="A1454" s="532" t="s">
        <v>18292</v>
      </c>
      <c r="B1454" s="534" t="s">
        <v>18293</v>
      </c>
      <c r="C1454" s="532" t="s">
        <v>75</v>
      </c>
      <c r="D1454" s="533" t="s">
        <v>18600</v>
      </c>
      <c r="F1454" t="str">
        <f t="shared" si="45"/>
        <v>102663</v>
      </c>
      <c r="H1454" s="14">
        <f t="shared" si="46"/>
        <v>79.83</v>
      </c>
    </row>
    <row r="1455" spans="1:8" ht="40.5">
      <c r="A1455" s="532" t="s">
        <v>18294</v>
      </c>
      <c r="B1455" s="534" t="s">
        <v>18295</v>
      </c>
      <c r="C1455" s="532" t="s">
        <v>75</v>
      </c>
      <c r="D1455" s="533" t="s">
        <v>27673</v>
      </c>
      <c r="F1455" t="str">
        <f t="shared" si="45"/>
        <v>102664</v>
      </c>
      <c r="H1455" s="14">
        <f t="shared" si="46"/>
        <v>72.22</v>
      </c>
    </row>
    <row r="1456" spans="1:8" ht="27">
      <c r="A1456" s="532" t="s">
        <v>18296</v>
      </c>
      <c r="B1456" s="534" t="s">
        <v>18297</v>
      </c>
      <c r="C1456" s="532" t="s">
        <v>75</v>
      </c>
      <c r="D1456" s="533" t="s">
        <v>27674</v>
      </c>
      <c r="F1456" t="str">
        <f t="shared" si="45"/>
        <v>102665</v>
      </c>
      <c r="H1456" s="14">
        <f t="shared" si="46"/>
        <v>40.92</v>
      </c>
    </row>
    <row r="1457" spans="1:8" ht="54">
      <c r="A1457" s="532" t="s">
        <v>18298</v>
      </c>
      <c r="B1457" s="534" t="s">
        <v>18299</v>
      </c>
      <c r="C1457" s="532" t="s">
        <v>75</v>
      </c>
      <c r="D1457" s="533" t="s">
        <v>27675</v>
      </c>
      <c r="F1457" t="str">
        <f t="shared" si="45"/>
        <v>102666</v>
      </c>
      <c r="H1457" s="14">
        <f t="shared" si="46"/>
        <v>85.44</v>
      </c>
    </row>
    <row r="1458" spans="1:8" ht="54">
      <c r="A1458" s="532" t="s">
        <v>27676</v>
      </c>
      <c r="B1458" s="534" t="s">
        <v>27677</v>
      </c>
      <c r="C1458" s="532" t="s">
        <v>75</v>
      </c>
      <c r="D1458" s="533" t="s">
        <v>27678</v>
      </c>
      <c r="F1458" t="str">
        <f t="shared" si="45"/>
        <v>102668</v>
      </c>
      <c r="H1458" s="14">
        <f t="shared" si="46"/>
        <v>203.35</v>
      </c>
    </row>
    <row r="1459" spans="1:8" ht="54">
      <c r="A1459" s="532" t="s">
        <v>18300</v>
      </c>
      <c r="B1459" s="534" t="s">
        <v>18301</v>
      </c>
      <c r="C1459" s="532" t="s">
        <v>75</v>
      </c>
      <c r="D1459" s="533" t="s">
        <v>27679</v>
      </c>
      <c r="F1459" t="str">
        <f t="shared" si="45"/>
        <v>102669</v>
      </c>
      <c r="H1459" s="14">
        <f t="shared" si="46"/>
        <v>122.67</v>
      </c>
    </row>
    <row r="1460" spans="1:8" ht="40.5">
      <c r="A1460" s="532" t="s">
        <v>18302</v>
      </c>
      <c r="B1460" s="534" t="s">
        <v>18303</v>
      </c>
      <c r="C1460" s="532" t="s">
        <v>75</v>
      </c>
      <c r="D1460" s="533" t="s">
        <v>27680</v>
      </c>
      <c r="F1460" t="str">
        <f t="shared" si="45"/>
        <v>102670</v>
      </c>
      <c r="H1460" s="14">
        <f t="shared" si="46"/>
        <v>118.9</v>
      </c>
    </row>
    <row r="1461" spans="1:8" ht="54">
      <c r="A1461" s="532" t="s">
        <v>27681</v>
      </c>
      <c r="B1461" s="534" t="s">
        <v>27682</v>
      </c>
      <c r="C1461" s="532" t="s">
        <v>75</v>
      </c>
      <c r="D1461" s="533" t="s">
        <v>27683</v>
      </c>
      <c r="F1461" t="str">
        <f t="shared" si="45"/>
        <v>102672</v>
      </c>
      <c r="H1461" s="14">
        <f t="shared" si="46"/>
        <v>254.63</v>
      </c>
    </row>
    <row r="1462" spans="1:8" ht="40.5">
      <c r="A1462" s="532" t="s">
        <v>18304</v>
      </c>
      <c r="B1462" s="534" t="s">
        <v>18305</v>
      </c>
      <c r="C1462" s="532" t="s">
        <v>75</v>
      </c>
      <c r="D1462" s="533" t="s">
        <v>27684</v>
      </c>
      <c r="F1462" t="str">
        <f t="shared" si="45"/>
        <v>102673</v>
      </c>
      <c r="H1462" s="14">
        <f t="shared" si="46"/>
        <v>194.23</v>
      </c>
    </row>
    <row r="1463" spans="1:8" ht="40.5">
      <c r="A1463" s="532" t="s">
        <v>18307</v>
      </c>
      <c r="B1463" s="534" t="s">
        <v>18308</v>
      </c>
      <c r="C1463" s="532" t="s">
        <v>75</v>
      </c>
      <c r="D1463" s="533" t="s">
        <v>27685</v>
      </c>
      <c r="F1463" t="str">
        <f t="shared" si="45"/>
        <v>102674</v>
      </c>
      <c r="H1463" s="14">
        <f t="shared" si="46"/>
        <v>126.15</v>
      </c>
    </row>
    <row r="1464" spans="1:8" ht="40.5">
      <c r="A1464" s="532" t="s">
        <v>27686</v>
      </c>
      <c r="B1464" s="534" t="s">
        <v>27687</v>
      </c>
      <c r="C1464" s="532" t="s">
        <v>75</v>
      </c>
      <c r="D1464" s="533" t="s">
        <v>27688</v>
      </c>
      <c r="F1464" t="str">
        <f t="shared" si="45"/>
        <v>102676</v>
      </c>
      <c r="H1464" s="14">
        <f t="shared" si="46"/>
        <v>248.88</v>
      </c>
    </row>
    <row r="1465" spans="1:8" ht="40.5">
      <c r="A1465" s="532" t="s">
        <v>18309</v>
      </c>
      <c r="B1465" s="534" t="s">
        <v>18310</v>
      </c>
      <c r="C1465" s="532" t="s">
        <v>75</v>
      </c>
      <c r="D1465" s="533" t="s">
        <v>27689</v>
      </c>
      <c r="F1465" t="str">
        <f t="shared" si="45"/>
        <v>102677</v>
      </c>
      <c r="H1465" s="14">
        <f t="shared" si="46"/>
        <v>173.73</v>
      </c>
    </row>
    <row r="1466" spans="1:8" ht="40.5">
      <c r="A1466" s="532" t="s">
        <v>18311</v>
      </c>
      <c r="B1466" s="534" t="s">
        <v>18312</v>
      </c>
      <c r="C1466" s="532" t="s">
        <v>75</v>
      </c>
      <c r="D1466" s="533" t="s">
        <v>27690</v>
      </c>
      <c r="F1466" t="str">
        <f t="shared" si="45"/>
        <v>102678</v>
      </c>
      <c r="H1466" s="14">
        <f t="shared" si="46"/>
        <v>220.44</v>
      </c>
    </row>
    <row r="1467" spans="1:8" ht="40.5">
      <c r="A1467" s="532" t="s">
        <v>18313</v>
      </c>
      <c r="B1467" s="534" t="s">
        <v>18314</v>
      </c>
      <c r="C1467" s="532" t="s">
        <v>75</v>
      </c>
      <c r="D1467" s="533" t="s">
        <v>27691</v>
      </c>
      <c r="F1467" t="str">
        <f t="shared" si="45"/>
        <v>102679</v>
      </c>
      <c r="H1467" s="14">
        <f t="shared" si="46"/>
        <v>240.72</v>
      </c>
    </row>
    <row r="1468" spans="1:8" ht="54">
      <c r="A1468" s="532" t="s">
        <v>18316</v>
      </c>
      <c r="B1468" s="534" t="s">
        <v>18317</v>
      </c>
      <c r="C1468" s="532" t="s">
        <v>75</v>
      </c>
      <c r="D1468" s="533" t="s">
        <v>27692</v>
      </c>
      <c r="F1468" t="str">
        <f t="shared" si="45"/>
        <v>102680</v>
      </c>
      <c r="H1468" s="14">
        <f t="shared" si="46"/>
        <v>235.31</v>
      </c>
    </row>
    <row r="1469" spans="1:8" ht="54">
      <c r="A1469" s="532" t="s">
        <v>27693</v>
      </c>
      <c r="B1469" s="534" t="s">
        <v>27694</v>
      </c>
      <c r="C1469" s="532" t="s">
        <v>75</v>
      </c>
      <c r="D1469" s="533" t="s">
        <v>27695</v>
      </c>
      <c r="F1469" t="str">
        <f t="shared" si="45"/>
        <v>102681</v>
      </c>
      <c r="H1469" s="14">
        <f t="shared" si="46"/>
        <v>358.07</v>
      </c>
    </row>
    <row r="1470" spans="1:8" ht="54">
      <c r="A1470" s="532" t="s">
        <v>18318</v>
      </c>
      <c r="B1470" s="534" t="s">
        <v>18319</v>
      </c>
      <c r="C1470" s="532" t="s">
        <v>75</v>
      </c>
      <c r="D1470" s="533" t="s">
        <v>27696</v>
      </c>
      <c r="F1470" t="str">
        <f t="shared" si="45"/>
        <v>102683</v>
      </c>
      <c r="H1470" s="14">
        <f t="shared" si="46"/>
        <v>286.66000000000003</v>
      </c>
    </row>
    <row r="1471" spans="1:8" ht="54">
      <c r="A1471" s="532" t="s">
        <v>18320</v>
      </c>
      <c r="B1471" s="534" t="s">
        <v>18321</v>
      </c>
      <c r="C1471" s="532" t="s">
        <v>75</v>
      </c>
      <c r="D1471" s="533" t="s">
        <v>27697</v>
      </c>
      <c r="F1471" t="str">
        <f t="shared" si="45"/>
        <v>102684</v>
      </c>
      <c r="H1471" s="14">
        <f t="shared" si="46"/>
        <v>255.59</v>
      </c>
    </row>
    <row r="1472" spans="1:8" ht="54">
      <c r="A1472" s="532" t="s">
        <v>27698</v>
      </c>
      <c r="B1472" s="534" t="s">
        <v>27699</v>
      </c>
      <c r="C1472" s="532" t="s">
        <v>75</v>
      </c>
      <c r="D1472" s="533" t="s">
        <v>27700</v>
      </c>
      <c r="F1472" t="str">
        <f t="shared" si="45"/>
        <v>102685</v>
      </c>
      <c r="H1472" s="14">
        <f t="shared" si="46"/>
        <v>378.34</v>
      </c>
    </row>
    <row r="1473" spans="1:8" ht="54">
      <c r="A1473" s="532" t="s">
        <v>18322</v>
      </c>
      <c r="B1473" s="534" t="s">
        <v>18323</v>
      </c>
      <c r="C1473" s="532" t="s">
        <v>75</v>
      </c>
      <c r="D1473" s="533" t="s">
        <v>27701</v>
      </c>
      <c r="F1473" t="str">
        <f t="shared" si="45"/>
        <v>102687</v>
      </c>
      <c r="H1473" s="14">
        <f t="shared" si="46"/>
        <v>301.07</v>
      </c>
    </row>
    <row r="1474" spans="1:8" ht="54">
      <c r="A1474" s="532" t="s">
        <v>18325</v>
      </c>
      <c r="B1474" s="534" t="s">
        <v>18326</v>
      </c>
      <c r="C1474" s="532" t="s">
        <v>75</v>
      </c>
      <c r="D1474" s="533" t="s">
        <v>18241</v>
      </c>
      <c r="F1474" t="str">
        <f t="shared" si="45"/>
        <v>102688</v>
      </c>
      <c r="H1474" s="14">
        <f t="shared" si="46"/>
        <v>50.16</v>
      </c>
    </row>
    <row r="1475" spans="1:8" ht="54">
      <c r="A1475" s="532" t="s">
        <v>27702</v>
      </c>
      <c r="B1475" s="534" t="s">
        <v>27703</v>
      </c>
      <c r="C1475" s="532" t="s">
        <v>75</v>
      </c>
      <c r="D1475" s="533" t="s">
        <v>27704</v>
      </c>
      <c r="F1475" t="str">
        <f t="shared" si="45"/>
        <v>102689</v>
      </c>
      <c r="H1475" s="14">
        <f t="shared" si="46"/>
        <v>177.88</v>
      </c>
    </row>
    <row r="1476" spans="1:8" ht="54">
      <c r="A1476" s="532" t="s">
        <v>18327</v>
      </c>
      <c r="B1476" s="534" t="s">
        <v>18328</v>
      </c>
      <c r="C1476" s="532" t="s">
        <v>75</v>
      </c>
      <c r="D1476" s="533" t="s">
        <v>19304</v>
      </c>
      <c r="F1476" t="str">
        <f t="shared" si="45"/>
        <v>102690</v>
      </c>
      <c r="H1476" s="14">
        <f t="shared" si="46"/>
        <v>95.1</v>
      </c>
    </row>
    <row r="1477" spans="1:8" ht="54">
      <c r="A1477" s="532" t="s">
        <v>27705</v>
      </c>
      <c r="B1477" s="534" t="s">
        <v>27706</v>
      </c>
      <c r="C1477" s="532" t="s">
        <v>75</v>
      </c>
      <c r="D1477" s="533" t="s">
        <v>27707</v>
      </c>
      <c r="F1477" t="str">
        <f t="shared" ref="F1477:F1540" si="47">TRIM(A1477)</f>
        <v>102693</v>
      </c>
      <c r="H1477" s="14">
        <f t="shared" ref="H1477:H1540" si="48">ROUND(D1477*(1+$H$1),2)</f>
        <v>209.19</v>
      </c>
    </row>
    <row r="1478" spans="1:8" ht="54">
      <c r="A1478" s="532" t="s">
        <v>18329</v>
      </c>
      <c r="B1478" s="534" t="s">
        <v>18330</v>
      </c>
      <c r="C1478" s="532" t="s">
        <v>75</v>
      </c>
      <c r="D1478" s="533" t="s">
        <v>27708</v>
      </c>
      <c r="F1478" t="str">
        <f t="shared" si="47"/>
        <v>102694</v>
      </c>
      <c r="H1478" s="14">
        <f t="shared" si="48"/>
        <v>90.6</v>
      </c>
    </row>
    <row r="1479" spans="1:8" ht="54">
      <c r="A1479" s="532" t="s">
        <v>27709</v>
      </c>
      <c r="B1479" s="534" t="s">
        <v>27710</v>
      </c>
      <c r="C1479" s="532" t="s">
        <v>75</v>
      </c>
      <c r="D1479" s="533" t="s">
        <v>27711</v>
      </c>
      <c r="F1479" t="str">
        <f t="shared" si="47"/>
        <v>102696</v>
      </c>
      <c r="H1479" s="14">
        <f t="shared" si="48"/>
        <v>203.82</v>
      </c>
    </row>
    <row r="1480" spans="1:8" ht="54">
      <c r="A1480" s="532" t="s">
        <v>18331</v>
      </c>
      <c r="B1480" s="534" t="s">
        <v>18332</v>
      </c>
      <c r="C1480" s="532" t="s">
        <v>75</v>
      </c>
      <c r="D1480" s="533" t="s">
        <v>27712</v>
      </c>
      <c r="F1480" t="str">
        <f t="shared" si="47"/>
        <v>102697</v>
      </c>
      <c r="H1480" s="14">
        <f t="shared" si="48"/>
        <v>168.73</v>
      </c>
    </row>
    <row r="1481" spans="1:8" ht="54">
      <c r="A1481" s="532" t="s">
        <v>27713</v>
      </c>
      <c r="B1481" s="534" t="s">
        <v>27714</v>
      </c>
      <c r="C1481" s="532" t="s">
        <v>75</v>
      </c>
      <c r="D1481" s="533" t="s">
        <v>27715</v>
      </c>
      <c r="F1481" t="str">
        <f t="shared" si="47"/>
        <v>102703</v>
      </c>
      <c r="H1481" s="14">
        <f t="shared" si="48"/>
        <v>282</v>
      </c>
    </row>
    <row r="1482" spans="1:8" ht="27">
      <c r="A1482" s="532" t="s">
        <v>18333</v>
      </c>
      <c r="B1482" s="534" t="s">
        <v>18334</v>
      </c>
      <c r="C1482" s="532" t="s">
        <v>75</v>
      </c>
      <c r="D1482" s="533" t="s">
        <v>5989</v>
      </c>
      <c r="F1482" t="str">
        <f t="shared" si="47"/>
        <v>102704</v>
      </c>
      <c r="H1482" s="14">
        <f t="shared" si="48"/>
        <v>14.67</v>
      </c>
    </row>
    <row r="1483" spans="1:8" ht="40.5">
      <c r="A1483" s="532" t="s">
        <v>27716</v>
      </c>
      <c r="B1483" s="534" t="s">
        <v>27717</v>
      </c>
      <c r="C1483" s="532" t="s">
        <v>75</v>
      </c>
      <c r="D1483" s="533" t="s">
        <v>27718</v>
      </c>
      <c r="F1483" t="str">
        <f t="shared" si="47"/>
        <v>102705</v>
      </c>
      <c r="H1483" s="14">
        <f t="shared" si="48"/>
        <v>127.05</v>
      </c>
    </row>
    <row r="1484" spans="1:8" ht="27">
      <c r="A1484" s="532" t="s">
        <v>18335</v>
      </c>
      <c r="B1484" s="534" t="s">
        <v>18336</v>
      </c>
      <c r="C1484" s="532" t="s">
        <v>75</v>
      </c>
      <c r="D1484" s="533" t="s">
        <v>27719</v>
      </c>
      <c r="F1484" t="str">
        <f t="shared" si="47"/>
        <v>102707</v>
      </c>
      <c r="H1484" s="14">
        <f t="shared" si="48"/>
        <v>58.16</v>
      </c>
    </row>
    <row r="1485" spans="1:8" ht="40.5">
      <c r="A1485" s="532" t="s">
        <v>18337</v>
      </c>
      <c r="B1485" s="534" t="s">
        <v>18338</v>
      </c>
      <c r="C1485" s="532" t="s">
        <v>114</v>
      </c>
      <c r="D1485" s="533" t="s">
        <v>19286</v>
      </c>
      <c r="F1485" t="str">
        <f t="shared" si="47"/>
        <v>102708</v>
      </c>
      <c r="H1485" s="14">
        <f t="shared" si="48"/>
        <v>35.96</v>
      </c>
    </row>
    <row r="1486" spans="1:8" ht="40.5">
      <c r="A1486" s="532" t="s">
        <v>18340</v>
      </c>
      <c r="B1486" s="534" t="s">
        <v>18341</v>
      </c>
      <c r="C1486" s="532" t="s">
        <v>114</v>
      </c>
      <c r="D1486" s="533" t="s">
        <v>27720</v>
      </c>
      <c r="F1486" t="str">
        <f t="shared" si="47"/>
        <v>102710</v>
      </c>
      <c r="H1486" s="14">
        <f t="shared" si="48"/>
        <v>94.46</v>
      </c>
    </row>
    <row r="1487" spans="1:8" ht="40.5">
      <c r="A1487" s="532" t="s">
        <v>18342</v>
      </c>
      <c r="B1487" s="534" t="s">
        <v>18343</v>
      </c>
      <c r="C1487" s="532" t="s">
        <v>114</v>
      </c>
      <c r="D1487" s="533" t="s">
        <v>27721</v>
      </c>
      <c r="F1487" t="str">
        <f t="shared" si="47"/>
        <v>102711</v>
      </c>
      <c r="H1487" s="14">
        <f t="shared" si="48"/>
        <v>131.33000000000001</v>
      </c>
    </row>
    <row r="1488" spans="1:8" ht="40.5">
      <c r="A1488" s="532" t="s">
        <v>18344</v>
      </c>
      <c r="B1488" s="534" t="s">
        <v>18345</v>
      </c>
      <c r="C1488" s="532" t="s">
        <v>73</v>
      </c>
      <c r="D1488" s="533" t="s">
        <v>11221</v>
      </c>
      <c r="F1488" t="str">
        <f t="shared" si="47"/>
        <v>102712</v>
      </c>
      <c r="H1488" s="14">
        <f t="shared" si="48"/>
        <v>12.18</v>
      </c>
    </row>
    <row r="1489" spans="1:8" ht="40.5">
      <c r="A1489" s="532" t="s">
        <v>18346</v>
      </c>
      <c r="B1489" s="534" t="s">
        <v>18347</v>
      </c>
      <c r="C1489" s="532" t="s">
        <v>73</v>
      </c>
      <c r="D1489" s="533" t="s">
        <v>12069</v>
      </c>
      <c r="F1489" t="str">
        <f t="shared" si="47"/>
        <v>102713</v>
      </c>
      <c r="H1489" s="14">
        <f t="shared" si="48"/>
        <v>16.75</v>
      </c>
    </row>
    <row r="1490" spans="1:8" ht="40.5">
      <c r="A1490" s="532" t="s">
        <v>18348</v>
      </c>
      <c r="B1490" s="534" t="s">
        <v>18349</v>
      </c>
      <c r="C1490" s="532" t="s">
        <v>73</v>
      </c>
      <c r="D1490" s="533" t="s">
        <v>27722</v>
      </c>
      <c r="F1490" t="str">
        <f t="shared" si="47"/>
        <v>102715</v>
      </c>
      <c r="H1490" s="14">
        <f t="shared" si="48"/>
        <v>33.17</v>
      </c>
    </row>
    <row r="1491" spans="1:8" ht="27">
      <c r="A1491" s="532" t="s">
        <v>18350</v>
      </c>
      <c r="B1491" s="534" t="s">
        <v>18351</v>
      </c>
      <c r="C1491" s="532" t="s">
        <v>83</v>
      </c>
      <c r="D1491" s="533" t="s">
        <v>27723</v>
      </c>
      <c r="F1491" t="str">
        <f t="shared" si="47"/>
        <v>102716</v>
      </c>
      <c r="H1491" s="14">
        <f t="shared" si="48"/>
        <v>145.75</v>
      </c>
    </row>
    <row r="1492" spans="1:8" ht="27">
      <c r="A1492" s="532" t="s">
        <v>18352</v>
      </c>
      <c r="B1492" s="534" t="s">
        <v>18353</v>
      </c>
      <c r="C1492" s="532" t="s">
        <v>83</v>
      </c>
      <c r="D1492" s="533" t="s">
        <v>27724</v>
      </c>
      <c r="F1492" t="str">
        <f t="shared" si="47"/>
        <v>102717</v>
      </c>
      <c r="H1492" s="14">
        <f t="shared" si="48"/>
        <v>235.41</v>
      </c>
    </row>
    <row r="1493" spans="1:8" ht="27">
      <c r="A1493" s="532" t="s">
        <v>18354</v>
      </c>
      <c r="B1493" s="534" t="s">
        <v>18355</v>
      </c>
      <c r="C1493" s="532" t="s">
        <v>83</v>
      </c>
      <c r="D1493" s="533" t="s">
        <v>27725</v>
      </c>
      <c r="F1493" t="str">
        <f t="shared" si="47"/>
        <v>102718</v>
      </c>
      <c r="H1493" s="14">
        <f t="shared" si="48"/>
        <v>156.18</v>
      </c>
    </row>
    <row r="1494" spans="1:8" ht="27">
      <c r="A1494" s="532" t="s">
        <v>18357</v>
      </c>
      <c r="B1494" s="534" t="s">
        <v>18358</v>
      </c>
      <c r="C1494" s="532" t="s">
        <v>83</v>
      </c>
      <c r="D1494" s="533" t="s">
        <v>27726</v>
      </c>
      <c r="F1494" t="str">
        <f t="shared" si="47"/>
        <v>102719</v>
      </c>
      <c r="H1494" s="14">
        <f t="shared" si="48"/>
        <v>245.85</v>
      </c>
    </row>
    <row r="1495" spans="1:8" ht="54">
      <c r="A1495" s="532" t="s">
        <v>18359</v>
      </c>
      <c r="B1495" s="534" t="s">
        <v>18360</v>
      </c>
      <c r="C1495" s="532" t="s">
        <v>75</v>
      </c>
      <c r="D1495" s="533" t="s">
        <v>17510</v>
      </c>
      <c r="F1495" t="str">
        <f t="shared" si="47"/>
        <v>102722</v>
      </c>
      <c r="H1495" s="14">
        <f t="shared" si="48"/>
        <v>74.290000000000006</v>
      </c>
    </row>
    <row r="1496" spans="1:8" ht="54">
      <c r="A1496" s="532" t="s">
        <v>18361</v>
      </c>
      <c r="B1496" s="534" t="s">
        <v>18362</v>
      </c>
      <c r="C1496" s="532" t="s">
        <v>75</v>
      </c>
      <c r="D1496" s="533" t="s">
        <v>27727</v>
      </c>
      <c r="F1496" t="str">
        <f t="shared" si="47"/>
        <v>102723</v>
      </c>
      <c r="H1496" s="14">
        <f t="shared" si="48"/>
        <v>74.94</v>
      </c>
    </row>
    <row r="1497" spans="1:8" ht="27">
      <c r="A1497" s="532" t="s">
        <v>18363</v>
      </c>
      <c r="B1497" s="534" t="s">
        <v>18364</v>
      </c>
      <c r="C1497" s="532" t="s">
        <v>114</v>
      </c>
      <c r="D1497" s="533" t="s">
        <v>23129</v>
      </c>
      <c r="F1497" t="str">
        <f t="shared" si="47"/>
        <v>102724</v>
      </c>
      <c r="H1497" s="14">
        <f t="shared" si="48"/>
        <v>45.8</v>
      </c>
    </row>
    <row r="1498" spans="1:8" ht="27">
      <c r="A1498" s="532" t="s">
        <v>18365</v>
      </c>
      <c r="B1498" s="534" t="s">
        <v>18366</v>
      </c>
      <c r="C1498" s="532" t="s">
        <v>114</v>
      </c>
      <c r="D1498" s="533" t="s">
        <v>18683</v>
      </c>
      <c r="F1498" t="str">
        <f t="shared" si="47"/>
        <v>102725</v>
      </c>
      <c r="H1498" s="14">
        <f t="shared" si="48"/>
        <v>44.63</v>
      </c>
    </row>
    <row r="1499" spans="1:8" ht="27">
      <c r="A1499" s="532" t="s">
        <v>18367</v>
      </c>
      <c r="B1499" s="534" t="s">
        <v>18368</v>
      </c>
      <c r="C1499" s="532" t="s">
        <v>114</v>
      </c>
      <c r="D1499" s="533" t="s">
        <v>14858</v>
      </c>
      <c r="F1499" t="str">
        <f t="shared" si="47"/>
        <v>102726</v>
      </c>
      <c r="H1499" s="14">
        <f t="shared" si="48"/>
        <v>40.81</v>
      </c>
    </row>
    <row r="1500" spans="1:8" ht="40.5">
      <c r="A1500" s="532" t="s">
        <v>27728</v>
      </c>
      <c r="B1500" s="534" t="s">
        <v>27729</v>
      </c>
      <c r="C1500" s="532" t="s">
        <v>73</v>
      </c>
      <c r="D1500" s="533" t="s">
        <v>27730</v>
      </c>
      <c r="F1500" t="str">
        <f t="shared" si="47"/>
        <v>103653</v>
      </c>
      <c r="H1500" s="14">
        <f t="shared" si="48"/>
        <v>39.619999999999997</v>
      </c>
    </row>
    <row r="1501" spans="1:8" ht="54">
      <c r="A1501" s="532" t="s">
        <v>5468</v>
      </c>
      <c r="B1501" s="534" t="s">
        <v>9179</v>
      </c>
      <c r="C1501" s="532" t="s">
        <v>83</v>
      </c>
      <c r="D1501" s="533" t="s">
        <v>27731</v>
      </c>
      <c r="F1501" t="str">
        <f t="shared" si="47"/>
        <v>92743</v>
      </c>
      <c r="H1501" s="14">
        <f t="shared" si="48"/>
        <v>1041.78</v>
      </c>
    </row>
    <row r="1502" spans="1:8" ht="54">
      <c r="A1502" s="532" t="s">
        <v>5469</v>
      </c>
      <c r="B1502" s="534" t="s">
        <v>9180</v>
      </c>
      <c r="C1502" s="532" t="s">
        <v>83</v>
      </c>
      <c r="D1502" s="533" t="s">
        <v>27732</v>
      </c>
      <c r="F1502" t="str">
        <f t="shared" si="47"/>
        <v>92744</v>
      </c>
      <c r="H1502" s="14">
        <f t="shared" si="48"/>
        <v>1023.24</v>
      </c>
    </row>
    <row r="1503" spans="1:8" ht="67.5">
      <c r="A1503" s="532" t="s">
        <v>5470</v>
      </c>
      <c r="B1503" s="534" t="s">
        <v>9181</v>
      </c>
      <c r="C1503" s="532" t="s">
        <v>83</v>
      </c>
      <c r="D1503" s="533" t="s">
        <v>27733</v>
      </c>
      <c r="F1503" t="str">
        <f t="shared" si="47"/>
        <v>92745</v>
      </c>
      <c r="H1503" s="14">
        <f t="shared" si="48"/>
        <v>1289.3499999999999</v>
      </c>
    </row>
    <row r="1504" spans="1:8" ht="67.5">
      <c r="A1504" s="532" t="s">
        <v>5471</v>
      </c>
      <c r="B1504" s="534" t="s">
        <v>11267</v>
      </c>
      <c r="C1504" s="532" t="s">
        <v>83</v>
      </c>
      <c r="D1504" s="533" t="s">
        <v>27734</v>
      </c>
      <c r="F1504" t="str">
        <f t="shared" si="47"/>
        <v>92746</v>
      </c>
      <c r="H1504" s="14">
        <f t="shared" si="48"/>
        <v>1203.8599999999999</v>
      </c>
    </row>
    <row r="1505" spans="1:8" ht="67.5">
      <c r="A1505" s="532" t="s">
        <v>5472</v>
      </c>
      <c r="B1505" s="534" t="s">
        <v>11268</v>
      </c>
      <c r="C1505" s="532" t="s">
        <v>83</v>
      </c>
      <c r="D1505" s="533" t="s">
        <v>27735</v>
      </c>
      <c r="F1505" t="str">
        <f t="shared" si="47"/>
        <v>92747</v>
      </c>
      <c r="H1505" s="14">
        <f t="shared" si="48"/>
        <v>1430.39</v>
      </c>
    </row>
    <row r="1506" spans="1:8" ht="67.5">
      <c r="A1506" s="532" t="s">
        <v>5473</v>
      </c>
      <c r="B1506" s="534" t="s">
        <v>9182</v>
      </c>
      <c r="C1506" s="532" t="s">
        <v>83</v>
      </c>
      <c r="D1506" s="533" t="s">
        <v>27736</v>
      </c>
      <c r="F1506" t="str">
        <f t="shared" si="47"/>
        <v>92748</v>
      </c>
      <c r="H1506" s="14">
        <f t="shared" si="48"/>
        <v>1307.3</v>
      </c>
    </row>
    <row r="1507" spans="1:8" ht="54">
      <c r="A1507" s="532" t="s">
        <v>5474</v>
      </c>
      <c r="B1507" s="534" t="s">
        <v>11269</v>
      </c>
      <c r="C1507" s="532" t="s">
        <v>83</v>
      </c>
      <c r="D1507" s="533" t="s">
        <v>27737</v>
      </c>
      <c r="F1507" t="str">
        <f t="shared" si="47"/>
        <v>92749</v>
      </c>
      <c r="H1507" s="14">
        <f t="shared" si="48"/>
        <v>1495.56</v>
      </c>
    </row>
    <row r="1508" spans="1:8" ht="54">
      <c r="A1508" s="532" t="s">
        <v>5475</v>
      </c>
      <c r="B1508" s="534" t="s">
        <v>11270</v>
      </c>
      <c r="C1508" s="532" t="s">
        <v>83</v>
      </c>
      <c r="D1508" s="533" t="s">
        <v>27738</v>
      </c>
      <c r="F1508" t="str">
        <f t="shared" si="47"/>
        <v>92750</v>
      </c>
      <c r="H1508" s="14">
        <f t="shared" si="48"/>
        <v>2572.75</v>
      </c>
    </row>
    <row r="1509" spans="1:8" ht="54">
      <c r="A1509" s="532" t="s">
        <v>5476</v>
      </c>
      <c r="B1509" s="534" t="s">
        <v>11271</v>
      </c>
      <c r="C1509" s="532" t="s">
        <v>83</v>
      </c>
      <c r="D1509" s="533" t="s">
        <v>27739</v>
      </c>
      <c r="F1509" t="str">
        <f t="shared" si="47"/>
        <v>92751</v>
      </c>
      <c r="H1509" s="14">
        <f t="shared" si="48"/>
        <v>3199.59</v>
      </c>
    </row>
    <row r="1510" spans="1:8" ht="54">
      <c r="A1510" s="532" t="s">
        <v>5477</v>
      </c>
      <c r="B1510" s="534" t="s">
        <v>11272</v>
      </c>
      <c r="C1510" s="532" t="s">
        <v>83</v>
      </c>
      <c r="D1510" s="533" t="s">
        <v>27740</v>
      </c>
      <c r="F1510" t="str">
        <f t="shared" si="47"/>
        <v>92752</v>
      </c>
      <c r="H1510" s="14">
        <f t="shared" si="48"/>
        <v>3824.3</v>
      </c>
    </row>
    <row r="1511" spans="1:8" ht="67.5">
      <c r="A1511" s="532" t="s">
        <v>5478</v>
      </c>
      <c r="B1511" s="534" t="s">
        <v>11273</v>
      </c>
      <c r="C1511" s="532" t="s">
        <v>83</v>
      </c>
      <c r="D1511" s="533" t="s">
        <v>27741</v>
      </c>
      <c r="F1511" t="str">
        <f t="shared" si="47"/>
        <v>92753</v>
      </c>
      <c r="H1511" s="14">
        <f t="shared" si="48"/>
        <v>950.77</v>
      </c>
    </row>
    <row r="1512" spans="1:8" ht="67.5">
      <c r="A1512" s="532" t="s">
        <v>5479</v>
      </c>
      <c r="B1512" s="534" t="s">
        <v>11274</v>
      </c>
      <c r="C1512" s="532" t="s">
        <v>83</v>
      </c>
      <c r="D1512" s="533" t="s">
        <v>27742</v>
      </c>
      <c r="F1512" t="str">
        <f t="shared" si="47"/>
        <v>92754</v>
      </c>
      <c r="H1512" s="14">
        <f t="shared" si="48"/>
        <v>869.75</v>
      </c>
    </row>
    <row r="1513" spans="1:8" ht="54">
      <c r="A1513" s="532" t="s">
        <v>5480</v>
      </c>
      <c r="B1513" s="534" t="s">
        <v>2502</v>
      </c>
      <c r="C1513" s="532" t="s">
        <v>73</v>
      </c>
      <c r="D1513" s="533" t="s">
        <v>27743</v>
      </c>
      <c r="F1513" t="str">
        <f t="shared" si="47"/>
        <v>92755</v>
      </c>
      <c r="H1513" s="14">
        <f t="shared" si="48"/>
        <v>376.88</v>
      </c>
    </row>
    <row r="1514" spans="1:8" ht="54">
      <c r="A1514" s="532" t="s">
        <v>5481</v>
      </c>
      <c r="B1514" s="534" t="s">
        <v>2503</v>
      </c>
      <c r="C1514" s="532" t="s">
        <v>73</v>
      </c>
      <c r="D1514" s="533" t="s">
        <v>27744</v>
      </c>
      <c r="F1514" t="str">
        <f t="shared" si="47"/>
        <v>92756</v>
      </c>
      <c r="H1514" s="14">
        <f t="shared" si="48"/>
        <v>428.04</v>
      </c>
    </row>
    <row r="1515" spans="1:8" ht="54">
      <c r="A1515" s="532" t="s">
        <v>5482</v>
      </c>
      <c r="B1515" s="534" t="s">
        <v>2504</v>
      </c>
      <c r="C1515" s="532" t="s">
        <v>73</v>
      </c>
      <c r="D1515" s="533" t="s">
        <v>27745</v>
      </c>
      <c r="F1515" t="str">
        <f t="shared" si="47"/>
        <v>92757</v>
      </c>
      <c r="H1515" s="14">
        <f t="shared" si="48"/>
        <v>490.21</v>
      </c>
    </row>
    <row r="1516" spans="1:8" ht="54">
      <c r="A1516" s="532" t="s">
        <v>5483</v>
      </c>
      <c r="B1516" s="534" t="s">
        <v>3309</v>
      </c>
      <c r="C1516" s="532" t="s">
        <v>83</v>
      </c>
      <c r="D1516" s="533" t="s">
        <v>27746</v>
      </c>
      <c r="F1516" t="str">
        <f t="shared" si="47"/>
        <v>92758</v>
      </c>
      <c r="H1516" s="14">
        <f t="shared" si="48"/>
        <v>1205.6099999999999</v>
      </c>
    </row>
    <row r="1517" spans="1:8" ht="67.5">
      <c r="A1517" s="532" t="s">
        <v>5484</v>
      </c>
      <c r="B1517" s="534" t="s">
        <v>2505</v>
      </c>
      <c r="C1517" s="532" t="s">
        <v>73</v>
      </c>
      <c r="D1517" s="533" t="s">
        <v>27747</v>
      </c>
      <c r="F1517" t="str">
        <f t="shared" si="47"/>
        <v>91069</v>
      </c>
      <c r="H1517" s="14">
        <f t="shared" si="48"/>
        <v>175.41</v>
      </c>
    </row>
    <row r="1518" spans="1:8" ht="67.5">
      <c r="A1518" s="532" t="s">
        <v>5485</v>
      </c>
      <c r="B1518" s="534" t="s">
        <v>3310</v>
      </c>
      <c r="C1518" s="532" t="s">
        <v>73</v>
      </c>
      <c r="D1518" s="533" t="s">
        <v>27748</v>
      </c>
      <c r="F1518" t="str">
        <f t="shared" si="47"/>
        <v>91070</v>
      </c>
      <c r="H1518" s="14">
        <f t="shared" si="48"/>
        <v>193.08</v>
      </c>
    </row>
    <row r="1519" spans="1:8" ht="67.5">
      <c r="A1519" s="532" t="s">
        <v>5486</v>
      </c>
      <c r="B1519" s="534" t="s">
        <v>2506</v>
      </c>
      <c r="C1519" s="532" t="s">
        <v>73</v>
      </c>
      <c r="D1519" s="533" t="s">
        <v>27749</v>
      </c>
      <c r="F1519" t="str">
        <f t="shared" si="47"/>
        <v>91071</v>
      </c>
      <c r="H1519" s="14">
        <f t="shared" si="48"/>
        <v>238.68</v>
      </c>
    </row>
    <row r="1520" spans="1:8" ht="67.5">
      <c r="A1520" s="532" t="s">
        <v>5487</v>
      </c>
      <c r="B1520" s="534" t="s">
        <v>3311</v>
      </c>
      <c r="C1520" s="532" t="s">
        <v>73</v>
      </c>
      <c r="D1520" s="533" t="s">
        <v>27750</v>
      </c>
      <c r="F1520" t="str">
        <f t="shared" si="47"/>
        <v>91072</v>
      </c>
      <c r="H1520" s="14">
        <f t="shared" si="48"/>
        <v>256.24</v>
      </c>
    </row>
    <row r="1521" spans="1:8" ht="67.5">
      <c r="A1521" s="532" t="s">
        <v>5488</v>
      </c>
      <c r="B1521" s="534" t="s">
        <v>2507</v>
      </c>
      <c r="C1521" s="532" t="s">
        <v>73</v>
      </c>
      <c r="D1521" s="533" t="s">
        <v>27751</v>
      </c>
      <c r="F1521" t="str">
        <f t="shared" si="47"/>
        <v>91073</v>
      </c>
      <c r="H1521" s="14">
        <f t="shared" si="48"/>
        <v>196.93</v>
      </c>
    </row>
    <row r="1522" spans="1:8" ht="67.5">
      <c r="A1522" s="532" t="s">
        <v>5489</v>
      </c>
      <c r="B1522" s="534" t="s">
        <v>3312</v>
      </c>
      <c r="C1522" s="532" t="s">
        <v>73</v>
      </c>
      <c r="D1522" s="533" t="s">
        <v>27752</v>
      </c>
      <c r="F1522" t="str">
        <f t="shared" si="47"/>
        <v>91074</v>
      </c>
      <c r="H1522" s="14">
        <f t="shared" si="48"/>
        <v>216.9</v>
      </c>
    </row>
    <row r="1523" spans="1:8" ht="67.5">
      <c r="A1523" s="532" t="s">
        <v>5490</v>
      </c>
      <c r="B1523" s="534" t="s">
        <v>2508</v>
      </c>
      <c r="C1523" s="532" t="s">
        <v>73</v>
      </c>
      <c r="D1523" s="533" t="s">
        <v>27753</v>
      </c>
      <c r="F1523" t="str">
        <f t="shared" si="47"/>
        <v>91075</v>
      </c>
      <c r="H1523" s="14">
        <f t="shared" si="48"/>
        <v>263.14</v>
      </c>
    </row>
    <row r="1524" spans="1:8" ht="67.5">
      <c r="A1524" s="532" t="s">
        <v>5491</v>
      </c>
      <c r="B1524" s="534" t="s">
        <v>3313</v>
      </c>
      <c r="C1524" s="532" t="s">
        <v>73</v>
      </c>
      <c r="D1524" s="533" t="s">
        <v>27754</v>
      </c>
      <c r="F1524" t="str">
        <f t="shared" si="47"/>
        <v>91076</v>
      </c>
      <c r="H1524" s="14">
        <f t="shared" si="48"/>
        <v>283.08</v>
      </c>
    </row>
    <row r="1525" spans="1:8" ht="67.5">
      <c r="A1525" s="532" t="s">
        <v>5492</v>
      </c>
      <c r="B1525" s="534" t="s">
        <v>2509</v>
      </c>
      <c r="C1525" s="532" t="s">
        <v>73</v>
      </c>
      <c r="D1525" s="533" t="s">
        <v>27755</v>
      </c>
      <c r="F1525" t="str">
        <f t="shared" si="47"/>
        <v>91077</v>
      </c>
      <c r="H1525" s="14">
        <f t="shared" si="48"/>
        <v>185.34</v>
      </c>
    </row>
    <row r="1526" spans="1:8" ht="67.5">
      <c r="A1526" s="532" t="s">
        <v>5493</v>
      </c>
      <c r="B1526" s="534" t="s">
        <v>3314</v>
      </c>
      <c r="C1526" s="532" t="s">
        <v>73</v>
      </c>
      <c r="D1526" s="533" t="s">
        <v>27756</v>
      </c>
      <c r="F1526" t="str">
        <f t="shared" si="47"/>
        <v>91078</v>
      </c>
      <c r="H1526" s="14">
        <f t="shared" si="48"/>
        <v>217.38</v>
      </c>
    </row>
    <row r="1527" spans="1:8" ht="67.5">
      <c r="A1527" s="532" t="s">
        <v>5494</v>
      </c>
      <c r="B1527" s="534" t="s">
        <v>2510</v>
      </c>
      <c r="C1527" s="532" t="s">
        <v>73</v>
      </c>
      <c r="D1527" s="533" t="s">
        <v>27757</v>
      </c>
      <c r="F1527" t="str">
        <f t="shared" si="47"/>
        <v>91079</v>
      </c>
      <c r="H1527" s="14">
        <f t="shared" si="48"/>
        <v>194.04</v>
      </c>
    </row>
    <row r="1528" spans="1:8" ht="67.5">
      <c r="A1528" s="532" t="s">
        <v>5495</v>
      </c>
      <c r="B1528" s="534" t="s">
        <v>3315</v>
      </c>
      <c r="C1528" s="532" t="s">
        <v>73</v>
      </c>
      <c r="D1528" s="533" t="s">
        <v>27758</v>
      </c>
      <c r="F1528" t="str">
        <f t="shared" si="47"/>
        <v>91080</v>
      </c>
      <c r="H1528" s="14">
        <f t="shared" si="48"/>
        <v>225.71</v>
      </c>
    </row>
    <row r="1529" spans="1:8" ht="67.5">
      <c r="A1529" s="532" t="s">
        <v>5496</v>
      </c>
      <c r="B1529" s="534" t="s">
        <v>2511</v>
      </c>
      <c r="C1529" s="532" t="s">
        <v>73</v>
      </c>
      <c r="D1529" s="533" t="s">
        <v>27759</v>
      </c>
      <c r="F1529" t="str">
        <f t="shared" si="47"/>
        <v>91081</v>
      </c>
      <c r="H1529" s="14">
        <f t="shared" si="48"/>
        <v>209.7</v>
      </c>
    </row>
    <row r="1530" spans="1:8" ht="67.5">
      <c r="A1530" s="532" t="s">
        <v>5497</v>
      </c>
      <c r="B1530" s="534" t="s">
        <v>3316</v>
      </c>
      <c r="C1530" s="532" t="s">
        <v>73</v>
      </c>
      <c r="D1530" s="533" t="s">
        <v>18372</v>
      </c>
      <c r="F1530" t="str">
        <f t="shared" si="47"/>
        <v>91082</v>
      </c>
      <c r="H1530" s="14">
        <f t="shared" si="48"/>
        <v>243.74</v>
      </c>
    </row>
    <row r="1531" spans="1:8" ht="67.5">
      <c r="A1531" s="532" t="s">
        <v>5498</v>
      </c>
      <c r="B1531" s="534" t="s">
        <v>2512</v>
      </c>
      <c r="C1531" s="532" t="s">
        <v>73</v>
      </c>
      <c r="D1531" s="533" t="s">
        <v>27760</v>
      </c>
      <c r="F1531" t="str">
        <f t="shared" si="47"/>
        <v>91083</v>
      </c>
      <c r="H1531" s="14">
        <f t="shared" si="48"/>
        <v>224.83</v>
      </c>
    </row>
    <row r="1532" spans="1:8" ht="67.5">
      <c r="A1532" s="532" t="s">
        <v>5499</v>
      </c>
      <c r="B1532" s="534" t="s">
        <v>3317</v>
      </c>
      <c r="C1532" s="532" t="s">
        <v>73</v>
      </c>
      <c r="D1532" s="533" t="s">
        <v>27761</v>
      </c>
      <c r="F1532" t="str">
        <f t="shared" si="47"/>
        <v>91084</v>
      </c>
      <c r="H1532" s="14">
        <f t="shared" si="48"/>
        <v>258.47000000000003</v>
      </c>
    </row>
    <row r="1533" spans="1:8" ht="67.5">
      <c r="A1533" s="532" t="s">
        <v>5500</v>
      </c>
      <c r="B1533" s="534" t="s">
        <v>2513</v>
      </c>
      <c r="C1533" s="532" t="s">
        <v>73</v>
      </c>
      <c r="D1533" s="533" t="s">
        <v>27762</v>
      </c>
      <c r="F1533" t="str">
        <f t="shared" si="47"/>
        <v>91086</v>
      </c>
      <c r="H1533" s="14">
        <f t="shared" si="48"/>
        <v>192.57</v>
      </c>
    </row>
    <row r="1534" spans="1:8" ht="67.5">
      <c r="A1534" s="532" t="s">
        <v>5501</v>
      </c>
      <c r="B1534" s="534" t="s">
        <v>3318</v>
      </c>
      <c r="C1534" s="532" t="s">
        <v>73</v>
      </c>
      <c r="D1534" s="533" t="s">
        <v>18324</v>
      </c>
      <c r="F1534" t="str">
        <f t="shared" si="47"/>
        <v>91087</v>
      </c>
      <c r="H1534" s="14">
        <f t="shared" si="48"/>
        <v>210.76</v>
      </c>
    </row>
    <row r="1535" spans="1:8" ht="67.5">
      <c r="A1535" s="532" t="s">
        <v>5502</v>
      </c>
      <c r="B1535" s="534" t="s">
        <v>3319</v>
      </c>
      <c r="C1535" s="532" t="s">
        <v>73</v>
      </c>
      <c r="D1535" s="533" t="s">
        <v>27763</v>
      </c>
      <c r="F1535" t="str">
        <f t="shared" si="47"/>
        <v>91088</v>
      </c>
      <c r="H1535" s="14">
        <f t="shared" si="48"/>
        <v>257.87</v>
      </c>
    </row>
    <row r="1536" spans="1:8" ht="67.5">
      <c r="A1536" s="532" t="s">
        <v>5503</v>
      </c>
      <c r="B1536" s="534" t="s">
        <v>3320</v>
      </c>
      <c r="C1536" s="532" t="s">
        <v>73</v>
      </c>
      <c r="D1536" s="533" t="s">
        <v>27764</v>
      </c>
      <c r="F1536" t="str">
        <f t="shared" si="47"/>
        <v>91089</v>
      </c>
      <c r="H1536" s="14">
        <f t="shared" si="48"/>
        <v>276.27</v>
      </c>
    </row>
    <row r="1537" spans="1:8" ht="67.5">
      <c r="A1537" s="532" t="s">
        <v>5504</v>
      </c>
      <c r="B1537" s="534" t="s">
        <v>2514</v>
      </c>
      <c r="C1537" s="532" t="s">
        <v>73</v>
      </c>
      <c r="D1537" s="533" t="s">
        <v>27765</v>
      </c>
      <c r="F1537" t="str">
        <f t="shared" si="47"/>
        <v>91090</v>
      </c>
      <c r="H1537" s="14">
        <f t="shared" si="48"/>
        <v>210.77</v>
      </c>
    </row>
    <row r="1538" spans="1:8" ht="67.5">
      <c r="A1538" s="532" t="s">
        <v>5505</v>
      </c>
      <c r="B1538" s="534" t="s">
        <v>3321</v>
      </c>
      <c r="C1538" s="532" t="s">
        <v>73</v>
      </c>
      <c r="D1538" s="533" t="s">
        <v>27766</v>
      </c>
      <c r="F1538" t="str">
        <f t="shared" si="47"/>
        <v>91091</v>
      </c>
      <c r="H1538" s="14">
        <f t="shared" si="48"/>
        <v>231.52</v>
      </c>
    </row>
    <row r="1539" spans="1:8" ht="67.5">
      <c r="A1539" s="532" t="s">
        <v>5506</v>
      </c>
      <c r="B1539" s="534" t="s">
        <v>3322</v>
      </c>
      <c r="C1539" s="532" t="s">
        <v>73</v>
      </c>
      <c r="D1539" s="533" t="s">
        <v>27767</v>
      </c>
      <c r="F1539" t="str">
        <f t="shared" si="47"/>
        <v>91092</v>
      </c>
      <c r="H1539" s="14">
        <f t="shared" si="48"/>
        <v>278.32</v>
      </c>
    </row>
    <row r="1540" spans="1:8" ht="67.5">
      <c r="A1540" s="532" t="s">
        <v>5507</v>
      </c>
      <c r="B1540" s="534" t="s">
        <v>3323</v>
      </c>
      <c r="C1540" s="532" t="s">
        <v>73</v>
      </c>
      <c r="D1540" s="533" t="s">
        <v>27768</v>
      </c>
      <c r="F1540" t="str">
        <f t="shared" si="47"/>
        <v>91093</v>
      </c>
      <c r="H1540" s="14">
        <f t="shared" si="48"/>
        <v>299.48</v>
      </c>
    </row>
    <row r="1541" spans="1:8" ht="67.5">
      <c r="A1541" s="532" t="s">
        <v>5508</v>
      </c>
      <c r="B1541" s="534" t="s">
        <v>2515</v>
      </c>
      <c r="C1541" s="532" t="s">
        <v>73</v>
      </c>
      <c r="D1541" s="533" t="s">
        <v>27769</v>
      </c>
      <c r="F1541" t="str">
        <f t="shared" ref="F1541:F1604" si="49">TRIM(A1541)</f>
        <v>91094</v>
      </c>
      <c r="H1541" s="14">
        <f t="shared" ref="H1541:H1604" si="50">ROUND(D1541*(1+$H$1),2)</f>
        <v>195.52</v>
      </c>
    </row>
    <row r="1542" spans="1:8" ht="67.5">
      <c r="A1542" s="532" t="s">
        <v>5509</v>
      </c>
      <c r="B1542" s="534" t="s">
        <v>3324</v>
      </c>
      <c r="C1542" s="532" t="s">
        <v>73</v>
      </c>
      <c r="D1542" s="533" t="s">
        <v>27770</v>
      </c>
      <c r="F1542" t="str">
        <f t="shared" si="49"/>
        <v>91095</v>
      </c>
      <c r="H1542" s="14">
        <f t="shared" si="50"/>
        <v>228.23</v>
      </c>
    </row>
    <row r="1543" spans="1:8" ht="67.5">
      <c r="A1543" s="532" t="s">
        <v>5510</v>
      </c>
      <c r="B1543" s="534" t="s">
        <v>2516</v>
      </c>
      <c r="C1543" s="532" t="s">
        <v>73</v>
      </c>
      <c r="D1543" s="533" t="s">
        <v>27771</v>
      </c>
      <c r="F1543" t="str">
        <f t="shared" si="49"/>
        <v>91096</v>
      </c>
      <c r="H1543" s="14">
        <f t="shared" si="50"/>
        <v>199.49</v>
      </c>
    </row>
    <row r="1544" spans="1:8" ht="67.5">
      <c r="A1544" s="532" t="s">
        <v>5511</v>
      </c>
      <c r="B1544" s="534" t="s">
        <v>3325</v>
      </c>
      <c r="C1544" s="532" t="s">
        <v>73</v>
      </c>
      <c r="D1544" s="533" t="s">
        <v>27772</v>
      </c>
      <c r="F1544" t="str">
        <f t="shared" si="49"/>
        <v>91097</v>
      </c>
      <c r="H1544" s="14">
        <f t="shared" si="50"/>
        <v>231.88</v>
      </c>
    </row>
    <row r="1545" spans="1:8" ht="67.5">
      <c r="A1545" s="532" t="s">
        <v>5512</v>
      </c>
      <c r="B1545" s="534" t="s">
        <v>2517</v>
      </c>
      <c r="C1545" s="532" t="s">
        <v>73</v>
      </c>
      <c r="D1545" s="533" t="s">
        <v>27166</v>
      </c>
      <c r="F1545" t="str">
        <f t="shared" si="49"/>
        <v>91098</v>
      </c>
      <c r="H1545" s="14">
        <f t="shared" si="50"/>
        <v>219.49</v>
      </c>
    </row>
    <row r="1546" spans="1:8" ht="67.5">
      <c r="A1546" s="532" t="s">
        <v>5513</v>
      </c>
      <c r="B1546" s="534" t="s">
        <v>3326</v>
      </c>
      <c r="C1546" s="532" t="s">
        <v>73</v>
      </c>
      <c r="D1546" s="533" t="s">
        <v>27773</v>
      </c>
      <c r="F1546" t="str">
        <f t="shared" si="49"/>
        <v>91099</v>
      </c>
      <c r="H1546" s="14">
        <f t="shared" si="50"/>
        <v>254.33</v>
      </c>
    </row>
    <row r="1547" spans="1:8" ht="67.5">
      <c r="A1547" s="532" t="s">
        <v>5514</v>
      </c>
      <c r="B1547" s="534" t="s">
        <v>2518</v>
      </c>
      <c r="C1547" s="532" t="s">
        <v>73</v>
      </c>
      <c r="D1547" s="533" t="s">
        <v>27774</v>
      </c>
      <c r="F1547" t="str">
        <f t="shared" si="49"/>
        <v>91100</v>
      </c>
      <c r="H1547" s="14">
        <f t="shared" si="50"/>
        <v>231.2</v>
      </c>
    </row>
    <row r="1548" spans="1:8" ht="67.5">
      <c r="A1548" s="532" t="s">
        <v>5515</v>
      </c>
      <c r="B1548" s="534" t="s">
        <v>3327</v>
      </c>
      <c r="C1548" s="532" t="s">
        <v>73</v>
      </c>
      <c r="D1548" s="533" t="s">
        <v>27775</v>
      </c>
      <c r="F1548" t="str">
        <f t="shared" si="49"/>
        <v>91101</v>
      </c>
      <c r="H1548" s="14">
        <f t="shared" si="50"/>
        <v>265.82</v>
      </c>
    </row>
    <row r="1549" spans="1:8" ht="54">
      <c r="A1549" s="532" t="s">
        <v>5516</v>
      </c>
      <c r="B1549" s="534" t="s">
        <v>3328</v>
      </c>
      <c r="C1549" s="532" t="s">
        <v>75</v>
      </c>
      <c r="D1549" s="533" t="s">
        <v>18586</v>
      </c>
      <c r="F1549" t="str">
        <f t="shared" si="49"/>
        <v>93952</v>
      </c>
      <c r="H1549" s="14">
        <f t="shared" si="50"/>
        <v>318.32</v>
      </c>
    </row>
    <row r="1550" spans="1:8" ht="67.5">
      <c r="A1550" s="532" t="s">
        <v>5517</v>
      </c>
      <c r="B1550" s="534" t="s">
        <v>3329</v>
      </c>
      <c r="C1550" s="532" t="s">
        <v>75</v>
      </c>
      <c r="D1550" s="533" t="s">
        <v>27776</v>
      </c>
      <c r="F1550" t="str">
        <f t="shared" si="49"/>
        <v>93953</v>
      </c>
      <c r="H1550" s="14">
        <f t="shared" si="50"/>
        <v>295.64</v>
      </c>
    </row>
    <row r="1551" spans="1:8" ht="67.5">
      <c r="A1551" s="532" t="s">
        <v>5518</v>
      </c>
      <c r="B1551" s="534" t="s">
        <v>3330</v>
      </c>
      <c r="C1551" s="532" t="s">
        <v>75</v>
      </c>
      <c r="D1551" s="533" t="s">
        <v>27777</v>
      </c>
      <c r="F1551" t="str">
        <f t="shared" si="49"/>
        <v>93954</v>
      </c>
      <c r="H1551" s="14">
        <f t="shared" si="50"/>
        <v>282.10000000000002</v>
      </c>
    </row>
    <row r="1552" spans="1:8" ht="67.5">
      <c r="A1552" s="532" t="s">
        <v>5519</v>
      </c>
      <c r="B1552" s="534" t="s">
        <v>3331</v>
      </c>
      <c r="C1552" s="532" t="s">
        <v>75</v>
      </c>
      <c r="D1552" s="533" t="s">
        <v>27778</v>
      </c>
      <c r="F1552" t="str">
        <f t="shared" si="49"/>
        <v>93955</v>
      </c>
      <c r="H1552" s="14">
        <f t="shared" si="50"/>
        <v>272.5</v>
      </c>
    </row>
    <row r="1553" spans="1:8" ht="54">
      <c r="A1553" s="532" t="s">
        <v>5520</v>
      </c>
      <c r="B1553" s="534" t="s">
        <v>3332</v>
      </c>
      <c r="C1553" s="532" t="s">
        <v>75</v>
      </c>
      <c r="D1553" s="533" t="s">
        <v>27779</v>
      </c>
      <c r="F1553" t="str">
        <f t="shared" si="49"/>
        <v>93956</v>
      </c>
      <c r="H1553" s="14">
        <f t="shared" si="50"/>
        <v>264.89999999999998</v>
      </c>
    </row>
    <row r="1554" spans="1:8" ht="54">
      <c r="A1554" s="532" t="s">
        <v>5521</v>
      </c>
      <c r="B1554" s="534" t="s">
        <v>3333</v>
      </c>
      <c r="C1554" s="532" t="s">
        <v>75</v>
      </c>
      <c r="D1554" s="533" t="s">
        <v>27780</v>
      </c>
      <c r="F1554" t="str">
        <f t="shared" si="49"/>
        <v>93957</v>
      </c>
      <c r="H1554" s="14">
        <f t="shared" si="50"/>
        <v>341.57</v>
      </c>
    </row>
    <row r="1555" spans="1:8" ht="67.5">
      <c r="A1555" s="532" t="s">
        <v>5522</v>
      </c>
      <c r="B1555" s="534" t="s">
        <v>3334</v>
      </c>
      <c r="C1555" s="532" t="s">
        <v>75</v>
      </c>
      <c r="D1555" s="533" t="s">
        <v>27781</v>
      </c>
      <c r="F1555" t="str">
        <f t="shared" si="49"/>
        <v>93958</v>
      </c>
      <c r="H1555" s="14">
        <f t="shared" si="50"/>
        <v>317.49</v>
      </c>
    </row>
    <row r="1556" spans="1:8" ht="67.5">
      <c r="A1556" s="532" t="s">
        <v>5523</v>
      </c>
      <c r="B1556" s="534" t="s">
        <v>3335</v>
      </c>
      <c r="C1556" s="532" t="s">
        <v>75</v>
      </c>
      <c r="D1556" s="533" t="s">
        <v>27782</v>
      </c>
      <c r="F1556" t="str">
        <f t="shared" si="49"/>
        <v>93959</v>
      </c>
      <c r="H1556" s="14">
        <f t="shared" si="50"/>
        <v>303.26</v>
      </c>
    </row>
    <row r="1557" spans="1:8" ht="67.5">
      <c r="A1557" s="532" t="s">
        <v>5524</v>
      </c>
      <c r="B1557" s="534" t="s">
        <v>3336</v>
      </c>
      <c r="C1557" s="532" t="s">
        <v>75</v>
      </c>
      <c r="D1557" s="533" t="s">
        <v>27783</v>
      </c>
      <c r="F1557" t="str">
        <f t="shared" si="49"/>
        <v>93960</v>
      </c>
      <c r="H1557" s="14">
        <f t="shared" si="50"/>
        <v>293.2</v>
      </c>
    </row>
    <row r="1558" spans="1:8" ht="54">
      <c r="A1558" s="532" t="s">
        <v>5525</v>
      </c>
      <c r="B1558" s="534" t="s">
        <v>3337</v>
      </c>
      <c r="C1558" s="532" t="s">
        <v>75</v>
      </c>
      <c r="D1558" s="533" t="s">
        <v>27784</v>
      </c>
      <c r="F1558" t="str">
        <f t="shared" si="49"/>
        <v>93961</v>
      </c>
      <c r="H1558" s="14">
        <f t="shared" si="50"/>
        <v>285.38</v>
      </c>
    </row>
    <row r="1559" spans="1:8" ht="54">
      <c r="A1559" s="532" t="s">
        <v>5526</v>
      </c>
      <c r="B1559" s="534" t="s">
        <v>3338</v>
      </c>
      <c r="C1559" s="532" t="s">
        <v>75</v>
      </c>
      <c r="D1559" s="533" t="s">
        <v>27785</v>
      </c>
      <c r="F1559" t="str">
        <f t="shared" si="49"/>
        <v>93962</v>
      </c>
      <c r="H1559" s="14">
        <f t="shared" si="50"/>
        <v>299.85000000000002</v>
      </c>
    </row>
    <row r="1560" spans="1:8" ht="67.5">
      <c r="A1560" s="532" t="s">
        <v>5527</v>
      </c>
      <c r="B1560" s="534" t="s">
        <v>3339</v>
      </c>
      <c r="C1560" s="532" t="s">
        <v>75</v>
      </c>
      <c r="D1560" s="533" t="s">
        <v>27786</v>
      </c>
      <c r="F1560" t="str">
        <f t="shared" si="49"/>
        <v>93963</v>
      </c>
      <c r="H1560" s="14">
        <f t="shared" si="50"/>
        <v>277.27999999999997</v>
      </c>
    </row>
    <row r="1561" spans="1:8" ht="67.5">
      <c r="A1561" s="532" t="s">
        <v>5528</v>
      </c>
      <c r="B1561" s="534" t="s">
        <v>3340</v>
      </c>
      <c r="C1561" s="532" t="s">
        <v>75</v>
      </c>
      <c r="D1561" s="533" t="s">
        <v>27787</v>
      </c>
      <c r="F1561" t="str">
        <f t="shared" si="49"/>
        <v>93964</v>
      </c>
      <c r="H1561" s="14">
        <f t="shared" si="50"/>
        <v>263.77999999999997</v>
      </c>
    </row>
    <row r="1562" spans="1:8" ht="67.5">
      <c r="A1562" s="532" t="s">
        <v>5529</v>
      </c>
      <c r="B1562" s="534" t="s">
        <v>3341</v>
      </c>
      <c r="C1562" s="532" t="s">
        <v>75</v>
      </c>
      <c r="D1562" s="533" t="s">
        <v>27788</v>
      </c>
      <c r="F1562" t="str">
        <f t="shared" si="49"/>
        <v>93965</v>
      </c>
      <c r="H1562" s="14">
        <f t="shared" si="50"/>
        <v>250.11</v>
      </c>
    </row>
    <row r="1563" spans="1:8" ht="54">
      <c r="A1563" s="532" t="s">
        <v>5530</v>
      </c>
      <c r="B1563" s="534" t="s">
        <v>3342</v>
      </c>
      <c r="C1563" s="532" t="s">
        <v>75</v>
      </c>
      <c r="D1563" s="533" t="s">
        <v>27789</v>
      </c>
      <c r="F1563" t="str">
        <f t="shared" si="49"/>
        <v>93966</v>
      </c>
      <c r="H1563" s="14">
        <f t="shared" si="50"/>
        <v>246.71</v>
      </c>
    </row>
    <row r="1564" spans="1:8" ht="54">
      <c r="A1564" s="532" t="s">
        <v>5531</v>
      </c>
      <c r="B1564" s="534" t="s">
        <v>3343</v>
      </c>
      <c r="C1564" s="532" t="s">
        <v>75</v>
      </c>
      <c r="D1564" s="533" t="s">
        <v>27790</v>
      </c>
      <c r="F1564" t="str">
        <f t="shared" si="49"/>
        <v>93967</v>
      </c>
      <c r="H1564" s="14">
        <f t="shared" si="50"/>
        <v>323.10000000000002</v>
      </c>
    </row>
    <row r="1565" spans="1:8" ht="67.5">
      <c r="A1565" s="532" t="s">
        <v>5532</v>
      </c>
      <c r="B1565" s="534" t="s">
        <v>3344</v>
      </c>
      <c r="C1565" s="532" t="s">
        <v>75</v>
      </c>
      <c r="D1565" s="533" t="s">
        <v>27791</v>
      </c>
      <c r="F1565" t="str">
        <f t="shared" si="49"/>
        <v>93968</v>
      </c>
      <c r="H1565" s="14">
        <f t="shared" si="50"/>
        <v>299.12</v>
      </c>
    </row>
    <row r="1566" spans="1:8" ht="67.5">
      <c r="A1566" s="532" t="s">
        <v>5533</v>
      </c>
      <c r="B1566" s="534" t="s">
        <v>3345</v>
      </c>
      <c r="C1566" s="532" t="s">
        <v>75</v>
      </c>
      <c r="D1566" s="533" t="s">
        <v>27792</v>
      </c>
      <c r="F1566" t="str">
        <f t="shared" si="49"/>
        <v>93969</v>
      </c>
      <c r="H1566" s="14">
        <f t="shared" si="50"/>
        <v>284.93</v>
      </c>
    </row>
    <row r="1567" spans="1:8" ht="67.5">
      <c r="A1567" s="532" t="s">
        <v>5534</v>
      </c>
      <c r="B1567" s="534" t="s">
        <v>3346</v>
      </c>
      <c r="C1567" s="532" t="s">
        <v>75</v>
      </c>
      <c r="D1567" s="533" t="s">
        <v>27793</v>
      </c>
      <c r="F1567" t="str">
        <f t="shared" si="49"/>
        <v>93970</v>
      </c>
      <c r="H1567" s="14">
        <f t="shared" si="50"/>
        <v>275</v>
      </c>
    </row>
    <row r="1568" spans="1:8" ht="54">
      <c r="A1568" s="532" t="s">
        <v>5535</v>
      </c>
      <c r="B1568" s="534" t="s">
        <v>3347</v>
      </c>
      <c r="C1568" s="532" t="s">
        <v>75</v>
      </c>
      <c r="D1568" s="533" t="s">
        <v>27794</v>
      </c>
      <c r="F1568" t="str">
        <f t="shared" si="49"/>
        <v>93971</v>
      </c>
      <c r="H1568" s="14">
        <f t="shared" si="50"/>
        <v>259.2</v>
      </c>
    </row>
    <row r="1569" spans="1:8" ht="40.5">
      <c r="A1569" s="532" t="s">
        <v>5536</v>
      </c>
      <c r="B1569" s="534" t="s">
        <v>3348</v>
      </c>
      <c r="C1569" s="532" t="s">
        <v>114</v>
      </c>
      <c r="D1569" s="533" t="s">
        <v>19263</v>
      </c>
      <c r="F1569" t="str">
        <f t="shared" si="49"/>
        <v>95108</v>
      </c>
      <c r="H1569" s="14">
        <f t="shared" si="50"/>
        <v>42.28</v>
      </c>
    </row>
    <row r="1570" spans="1:8" ht="40.5">
      <c r="A1570" s="532" t="s">
        <v>12525</v>
      </c>
      <c r="B1570" s="534" t="s">
        <v>12526</v>
      </c>
      <c r="C1570" s="532" t="s">
        <v>73</v>
      </c>
      <c r="D1570" s="533" t="s">
        <v>27795</v>
      </c>
      <c r="F1570" t="str">
        <f t="shared" si="49"/>
        <v>100332</v>
      </c>
      <c r="H1570" s="14">
        <f t="shared" si="50"/>
        <v>1349.2</v>
      </c>
    </row>
    <row r="1571" spans="1:8" ht="40.5">
      <c r="A1571" s="532" t="s">
        <v>12527</v>
      </c>
      <c r="B1571" s="534" t="s">
        <v>12528</v>
      </c>
      <c r="C1571" s="532" t="s">
        <v>73</v>
      </c>
      <c r="D1571" s="533" t="s">
        <v>27796</v>
      </c>
      <c r="F1571" t="str">
        <f t="shared" si="49"/>
        <v>100333</v>
      </c>
      <c r="H1571" s="14">
        <f t="shared" si="50"/>
        <v>814.76</v>
      </c>
    </row>
    <row r="1572" spans="1:8" ht="40.5">
      <c r="A1572" s="532" t="s">
        <v>12529</v>
      </c>
      <c r="B1572" s="534" t="s">
        <v>12530</v>
      </c>
      <c r="C1572" s="532" t="s">
        <v>73</v>
      </c>
      <c r="D1572" s="533" t="s">
        <v>27797</v>
      </c>
      <c r="F1572" t="str">
        <f t="shared" si="49"/>
        <v>100334</v>
      </c>
      <c r="H1572" s="14">
        <f t="shared" si="50"/>
        <v>1059.79</v>
      </c>
    </row>
    <row r="1573" spans="1:8" ht="40.5">
      <c r="A1573" s="532" t="s">
        <v>12531</v>
      </c>
      <c r="B1573" s="534" t="s">
        <v>12532</v>
      </c>
      <c r="C1573" s="532" t="s">
        <v>73</v>
      </c>
      <c r="D1573" s="533" t="s">
        <v>27798</v>
      </c>
      <c r="F1573" t="str">
        <f t="shared" si="49"/>
        <v>100335</v>
      </c>
      <c r="H1573" s="14">
        <f t="shared" si="50"/>
        <v>658.96</v>
      </c>
    </row>
    <row r="1574" spans="1:8" ht="54">
      <c r="A1574" s="532" t="s">
        <v>12533</v>
      </c>
      <c r="B1574" s="534" t="s">
        <v>12534</v>
      </c>
      <c r="C1574" s="532" t="s">
        <v>73</v>
      </c>
      <c r="D1574" s="533" t="s">
        <v>24014</v>
      </c>
      <c r="F1574" t="str">
        <f t="shared" si="49"/>
        <v>100341</v>
      </c>
      <c r="H1574" s="14">
        <f t="shared" si="50"/>
        <v>53.58</v>
      </c>
    </row>
    <row r="1575" spans="1:8" ht="40.5">
      <c r="A1575" s="532" t="s">
        <v>12535</v>
      </c>
      <c r="B1575" s="534" t="s">
        <v>12536</v>
      </c>
      <c r="C1575" s="532" t="s">
        <v>71</v>
      </c>
      <c r="D1575" s="533" t="s">
        <v>12082</v>
      </c>
      <c r="F1575" t="str">
        <f t="shared" si="49"/>
        <v>100342</v>
      </c>
      <c r="H1575" s="14">
        <f t="shared" si="50"/>
        <v>24.12</v>
      </c>
    </row>
    <row r="1576" spans="1:8" ht="40.5">
      <c r="A1576" s="532" t="s">
        <v>12537</v>
      </c>
      <c r="B1576" s="534" t="s">
        <v>12538</v>
      </c>
      <c r="C1576" s="532" t="s">
        <v>71</v>
      </c>
      <c r="D1576" s="533" t="s">
        <v>11594</v>
      </c>
      <c r="F1576" t="str">
        <f t="shared" si="49"/>
        <v>100343</v>
      </c>
      <c r="H1576" s="14">
        <f t="shared" si="50"/>
        <v>23.15</v>
      </c>
    </row>
    <row r="1577" spans="1:8" ht="40.5">
      <c r="A1577" s="532" t="s">
        <v>12539</v>
      </c>
      <c r="B1577" s="534" t="s">
        <v>12540</v>
      </c>
      <c r="C1577" s="532" t="s">
        <v>71</v>
      </c>
      <c r="D1577" s="533" t="s">
        <v>12136</v>
      </c>
      <c r="F1577" t="str">
        <f t="shared" si="49"/>
        <v>100344</v>
      </c>
      <c r="H1577" s="14">
        <f t="shared" si="50"/>
        <v>20.92</v>
      </c>
    </row>
    <row r="1578" spans="1:8" ht="40.5">
      <c r="A1578" s="532" t="s">
        <v>12541</v>
      </c>
      <c r="B1578" s="534" t="s">
        <v>12542</v>
      </c>
      <c r="C1578" s="532" t="s">
        <v>71</v>
      </c>
      <c r="D1578" s="533" t="s">
        <v>11217</v>
      </c>
      <c r="F1578" t="str">
        <f t="shared" si="49"/>
        <v>100345</v>
      </c>
      <c r="H1578" s="14">
        <f t="shared" si="50"/>
        <v>17.8</v>
      </c>
    </row>
    <row r="1579" spans="1:8" ht="40.5">
      <c r="A1579" s="532" t="s">
        <v>12543</v>
      </c>
      <c r="B1579" s="534" t="s">
        <v>12544</v>
      </c>
      <c r="C1579" s="532" t="s">
        <v>71</v>
      </c>
      <c r="D1579" s="533" t="s">
        <v>8819</v>
      </c>
      <c r="F1579" t="str">
        <f t="shared" si="49"/>
        <v>100346</v>
      </c>
      <c r="H1579" s="14">
        <f t="shared" si="50"/>
        <v>17.07</v>
      </c>
    </row>
    <row r="1580" spans="1:8" ht="40.5">
      <c r="A1580" s="532" t="s">
        <v>12545</v>
      </c>
      <c r="B1580" s="534" t="s">
        <v>12546</v>
      </c>
      <c r="C1580" s="532" t="s">
        <v>71</v>
      </c>
      <c r="D1580" s="533" t="s">
        <v>8914</v>
      </c>
      <c r="F1580" t="str">
        <f t="shared" si="49"/>
        <v>100347</v>
      </c>
      <c r="H1580" s="14">
        <f t="shared" si="50"/>
        <v>19.309999999999999</v>
      </c>
    </row>
    <row r="1581" spans="1:8" ht="40.5">
      <c r="A1581" s="532" t="s">
        <v>12547</v>
      </c>
      <c r="B1581" s="534" t="s">
        <v>12548</v>
      </c>
      <c r="C1581" s="532" t="s">
        <v>71</v>
      </c>
      <c r="D1581" s="533" t="s">
        <v>6061</v>
      </c>
      <c r="F1581" t="str">
        <f t="shared" si="49"/>
        <v>100348</v>
      </c>
      <c r="H1581" s="14">
        <f t="shared" si="50"/>
        <v>18.95</v>
      </c>
    </row>
    <row r="1582" spans="1:8" ht="40.5">
      <c r="A1582" s="532" t="s">
        <v>12549</v>
      </c>
      <c r="B1582" s="534" t="s">
        <v>12550</v>
      </c>
      <c r="C1582" s="532" t="s">
        <v>83</v>
      </c>
      <c r="D1582" s="533" t="s">
        <v>27799</v>
      </c>
      <c r="F1582" t="str">
        <f t="shared" si="49"/>
        <v>100349</v>
      </c>
      <c r="H1582" s="14">
        <f t="shared" si="50"/>
        <v>849.23</v>
      </c>
    </row>
    <row r="1583" spans="1:8" ht="27">
      <c r="A1583" s="532" t="s">
        <v>18377</v>
      </c>
      <c r="B1583" s="534" t="s">
        <v>18378</v>
      </c>
      <c r="C1583" s="532" t="s">
        <v>75</v>
      </c>
      <c r="D1583" s="533" t="s">
        <v>27800</v>
      </c>
      <c r="F1583" t="str">
        <f t="shared" si="49"/>
        <v>102989</v>
      </c>
      <c r="H1583" s="14">
        <f t="shared" si="50"/>
        <v>49.5</v>
      </c>
    </row>
    <row r="1584" spans="1:8" ht="27">
      <c r="A1584" s="532" t="s">
        <v>18379</v>
      </c>
      <c r="B1584" s="534" t="s">
        <v>18380</v>
      </c>
      <c r="C1584" s="532" t="s">
        <v>75</v>
      </c>
      <c r="D1584" s="533" t="s">
        <v>18845</v>
      </c>
      <c r="F1584" t="str">
        <f t="shared" si="49"/>
        <v>102990</v>
      </c>
      <c r="H1584" s="14">
        <f t="shared" si="50"/>
        <v>60.14</v>
      </c>
    </row>
    <row r="1585" spans="1:8" ht="27">
      <c r="A1585" s="532" t="s">
        <v>18381</v>
      </c>
      <c r="B1585" s="534" t="s">
        <v>18382</v>
      </c>
      <c r="C1585" s="532" t="s">
        <v>75</v>
      </c>
      <c r="D1585" s="533" t="s">
        <v>26616</v>
      </c>
      <c r="F1585" t="str">
        <f t="shared" si="49"/>
        <v>102991</v>
      </c>
      <c r="H1585" s="14">
        <f t="shared" si="50"/>
        <v>77.88</v>
      </c>
    </row>
    <row r="1586" spans="1:8" ht="27">
      <c r="A1586" s="532" t="s">
        <v>18383</v>
      </c>
      <c r="B1586" s="534" t="s">
        <v>18384</v>
      </c>
      <c r="C1586" s="532" t="s">
        <v>75</v>
      </c>
      <c r="D1586" s="533" t="s">
        <v>27801</v>
      </c>
      <c r="F1586" t="str">
        <f t="shared" si="49"/>
        <v>102992</v>
      </c>
      <c r="H1586" s="14">
        <f t="shared" si="50"/>
        <v>114.53</v>
      </c>
    </row>
    <row r="1587" spans="1:8" ht="27">
      <c r="A1587" s="532" t="s">
        <v>18386</v>
      </c>
      <c r="B1587" s="534" t="s">
        <v>18387</v>
      </c>
      <c r="C1587" s="532" t="s">
        <v>75</v>
      </c>
      <c r="D1587" s="533" t="s">
        <v>27802</v>
      </c>
      <c r="F1587" t="str">
        <f t="shared" si="49"/>
        <v>102993</v>
      </c>
      <c r="H1587" s="14">
        <f t="shared" si="50"/>
        <v>149.12</v>
      </c>
    </row>
    <row r="1588" spans="1:8" ht="27">
      <c r="A1588" s="532" t="s">
        <v>18388</v>
      </c>
      <c r="B1588" s="534" t="s">
        <v>18389</v>
      </c>
      <c r="C1588" s="532" t="s">
        <v>75</v>
      </c>
      <c r="D1588" s="533" t="s">
        <v>27803</v>
      </c>
      <c r="F1588" t="str">
        <f t="shared" si="49"/>
        <v>102994</v>
      </c>
      <c r="H1588" s="14">
        <f t="shared" si="50"/>
        <v>254.15</v>
      </c>
    </row>
    <row r="1589" spans="1:8" ht="54">
      <c r="A1589" s="532" t="s">
        <v>18391</v>
      </c>
      <c r="B1589" s="534" t="s">
        <v>18392</v>
      </c>
      <c r="C1589" s="532" t="s">
        <v>75</v>
      </c>
      <c r="D1589" s="533" t="s">
        <v>27804</v>
      </c>
      <c r="F1589" t="str">
        <f t="shared" si="49"/>
        <v>102995</v>
      </c>
      <c r="H1589" s="14">
        <f t="shared" si="50"/>
        <v>68.41</v>
      </c>
    </row>
    <row r="1590" spans="1:8" ht="54">
      <c r="A1590" s="532" t="s">
        <v>18393</v>
      </c>
      <c r="B1590" s="534" t="s">
        <v>18394</v>
      </c>
      <c r="C1590" s="532" t="s">
        <v>75</v>
      </c>
      <c r="D1590" s="533" t="s">
        <v>14975</v>
      </c>
      <c r="F1590" t="str">
        <f t="shared" si="49"/>
        <v>102996</v>
      </c>
      <c r="H1590" s="14">
        <f t="shared" si="50"/>
        <v>96.77</v>
      </c>
    </row>
    <row r="1591" spans="1:8" ht="54">
      <c r="A1591" s="532" t="s">
        <v>18395</v>
      </c>
      <c r="B1591" s="534" t="s">
        <v>18396</v>
      </c>
      <c r="C1591" s="532" t="s">
        <v>75</v>
      </c>
      <c r="D1591" s="533" t="s">
        <v>27805</v>
      </c>
      <c r="F1591" t="str">
        <f t="shared" si="49"/>
        <v>102997</v>
      </c>
      <c r="H1591" s="14">
        <f t="shared" si="50"/>
        <v>129.12</v>
      </c>
    </row>
    <row r="1592" spans="1:8" ht="54">
      <c r="A1592" s="532" t="s">
        <v>18398</v>
      </c>
      <c r="B1592" s="534" t="s">
        <v>18399</v>
      </c>
      <c r="C1592" s="532" t="s">
        <v>75</v>
      </c>
      <c r="D1592" s="533" t="s">
        <v>27806</v>
      </c>
      <c r="F1592" t="str">
        <f t="shared" si="49"/>
        <v>102998</v>
      </c>
      <c r="H1592" s="14">
        <f t="shared" si="50"/>
        <v>123.38</v>
      </c>
    </row>
    <row r="1593" spans="1:8" ht="54">
      <c r="A1593" s="532" t="s">
        <v>18400</v>
      </c>
      <c r="B1593" s="534" t="s">
        <v>18401</v>
      </c>
      <c r="C1593" s="532" t="s">
        <v>75</v>
      </c>
      <c r="D1593" s="533" t="s">
        <v>27807</v>
      </c>
      <c r="F1593" t="str">
        <f t="shared" si="49"/>
        <v>102999</v>
      </c>
      <c r="H1593" s="14">
        <f t="shared" si="50"/>
        <v>156.13999999999999</v>
      </c>
    </row>
    <row r="1594" spans="1:8" ht="54">
      <c r="A1594" s="532" t="s">
        <v>18402</v>
      </c>
      <c r="B1594" s="534" t="s">
        <v>18403</v>
      </c>
      <c r="C1594" s="532" t="s">
        <v>75</v>
      </c>
      <c r="D1594" s="533" t="s">
        <v>27808</v>
      </c>
      <c r="F1594" t="str">
        <f t="shared" si="49"/>
        <v>103000</v>
      </c>
      <c r="H1594" s="14">
        <f t="shared" si="50"/>
        <v>156.80000000000001</v>
      </c>
    </row>
    <row r="1595" spans="1:8" ht="40.5">
      <c r="A1595" s="532" t="s">
        <v>18404</v>
      </c>
      <c r="B1595" s="534" t="s">
        <v>18405</v>
      </c>
      <c r="C1595" s="532" t="s">
        <v>114</v>
      </c>
      <c r="D1595" s="533" t="s">
        <v>27809</v>
      </c>
      <c r="F1595" t="str">
        <f t="shared" si="49"/>
        <v>103001</v>
      </c>
      <c r="H1595" s="14">
        <f t="shared" si="50"/>
        <v>315.55</v>
      </c>
    </row>
    <row r="1596" spans="1:8" ht="40.5">
      <c r="A1596" s="532" t="s">
        <v>18406</v>
      </c>
      <c r="B1596" s="534" t="s">
        <v>18407</v>
      </c>
      <c r="C1596" s="532" t="s">
        <v>114</v>
      </c>
      <c r="D1596" s="533" t="s">
        <v>27810</v>
      </c>
      <c r="F1596" t="str">
        <f t="shared" si="49"/>
        <v>103002</v>
      </c>
      <c r="H1596" s="14">
        <f t="shared" si="50"/>
        <v>393.47</v>
      </c>
    </row>
    <row r="1597" spans="1:8" ht="40.5">
      <c r="A1597" s="532" t="s">
        <v>18408</v>
      </c>
      <c r="B1597" s="534" t="s">
        <v>18409</v>
      </c>
      <c r="C1597" s="532" t="s">
        <v>114</v>
      </c>
      <c r="D1597" s="533" t="s">
        <v>27811</v>
      </c>
      <c r="F1597" t="str">
        <f t="shared" si="49"/>
        <v>103003</v>
      </c>
      <c r="H1597" s="14">
        <f t="shared" si="50"/>
        <v>549.39</v>
      </c>
    </row>
    <row r="1598" spans="1:8" ht="54">
      <c r="A1598" s="532" t="s">
        <v>18410</v>
      </c>
      <c r="B1598" s="534" t="s">
        <v>18411</v>
      </c>
      <c r="C1598" s="532" t="s">
        <v>114</v>
      </c>
      <c r="D1598" s="533" t="s">
        <v>27812</v>
      </c>
      <c r="F1598" t="str">
        <f t="shared" si="49"/>
        <v>103005</v>
      </c>
      <c r="H1598" s="14">
        <f t="shared" si="50"/>
        <v>778.26</v>
      </c>
    </row>
    <row r="1599" spans="1:8" ht="54">
      <c r="A1599" s="532" t="s">
        <v>18412</v>
      </c>
      <c r="B1599" s="534" t="s">
        <v>18413</v>
      </c>
      <c r="C1599" s="532" t="s">
        <v>114</v>
      </c>
      <c r="D1599" s="533" t="s">
        <v>27813</v>
      </c>
      <c r="F1599" t="str">
        <f t="shared" si="49"/>
        <v>103006</v>
      </c>
      <c r="H1599" s="14">
        <f t="shared" si="50"/>
        <v>1056.6199999999999</v>
      </c>
    </row>
    <row r="1600" spans="1:8" ht="54">
      <c r="A1600" s="532" t="s">
        <v>18414</v>
      </c>
      <c r="B1600" s="534" t="s">
        <v>18415</v>
      </c>
      <c r="C1600" s="532" t="s">
        <v>114</v>
      </c>
      <c r="D1600" s="533" t="s">
        <v>27814</v>
      </c>
      <c r="F1600" t="str">
        <f t="shared" si="49"/>
        <v>103007</v>
      </c>
      <c r="H1600" s="14">
        <f t="shared" si="50"/>
        <v>1393.61</v>
      </c>
    </row>
    <row r="1601" spans="1:8" ht="40.5">
      <c r="A1601" s="532" t="s">
        <v>13931</v>
      </c>
      <c r="B1601" s="534" t="s">
        <v>13932</v>
      </c>
      <c r="C1601" s="532" t="s">
        <v>114</v>
      </c>
      <c r="D1601" s="533" t="s">
        <v>27815</v>
      </c>
      <c r="F1601" t="str">
        <f t="shared" si="49"/>
        <v>97933</v>
      </c>
      <c r="H1601" s="14">
        <f t="shared" si="50"/>
        <v>1271.6400000000001</v>
      </c>
    </row>
    <row r="1602" spans="1:8" ht="40.5">
      <c r="A1602" s="532" t="s">
        <v>13933</v>
      </c>
      <c r="B1602" s="534" t="s">
        <v>27816</v>
      </c>
      <c r="C1602" s="532" t="s">
        <v>114</v>
      </c>
      <c r="D1602" s="533" t="s">
        <v>27817</v>
      </c>
      <c r="F1602" t="str">
        <f t="shared" si="49"/>
        <v>97934</v>
      </c>
      <c r="H1602" s="14">
        <f t="shared" si="50"/>
        <v>3057.39</v>
      </c>
    </row>
    <row r="1603" spans="1:8" ht="40.5">
      <c r="A1603" s="532" t="s">
        <v>13934</v>
      </c>
      <c r="B1603" s="534" t="s">
        <v>13935</v>
      </c>
      <c r="C1603" s="532" t="s">
        <v>114</v>
      </c>
      <c r="D1603" s="533" t="s">
        <v>27818</v>
      </c>
      <c r="F1603" t="str">
        <f t="shared" si="49"/>
        <v>97935</v>
      </c>
      <c r="H1603" s="14">
        <f t="shared" si="50"/>
        <v>1072.42</v>
      </c>
    </row>
    <row r="1604" spans="1:8" ht="40.5">
      <c r="A1604" s="532" t="s">
        <v>13936</v>
      </c>
      <c r="B1604" s="534" t="s">
        <v>13937</v>
      </c>
      <c r="C1604" s="532" t="s">
        <v>114</v>
      </c>
      <c r="D1604" s="533" t="s">
        <v>27819</v>
      </c>
      <c r="F1604" t="str">
        <f t="shared" si="49"/>
        <v>97936</v>
      </c>
      <c r="H1604" s="14">
        <f t="shared" si="50"/>
        <v>2703.88</v>
      </c>
    </row>
    <row r="1605" spans="1:8" ht="40.5">
      <c r="A1605" s="532" t="s">
        <v>13938</v>
      </c>
      <c r="B1605" s="534" t="s">
        <v>13939</v>
      </c>
      <c r="C1605" s="532" t="s">
        <v>114</v>
      </c>
      <c r="D1605" s="533" t="s">
        <v>27820</v>
      </c>
      <c r="F1605" t="str">
        <f t="shared" ref="F1605:F1668" si="51">TRIM(A1605)</f>
        <v>97947</v>
      </c>
      <c r="H1605" s="14">
        <f t="shared" ref="H1605:H1668" si="52">ROUND(D1605*(1+$H$1),2)</f>
        <v>2184.61</v>
      </c>
    </row>
    <row r="1606" spans="1:8" ht="40.5">
      <c r="A1606" s="532" t="s">
        <v>13940</v>
      </c>
      <c r="B1606" s="534" t="s">
        <v>13941</v>
      </c>
      <c r="C1606" s="532" t="s">
        <v>114</v>
      </c>
      <c r="D1606" s="533" t="s">
        <v>27821</v>
      </c>
      <c r="F1606" t="str">
        <f t="shared" si="51"/>
        <v>97948</v>
      </c>
      <c r="H1606" s="14">
        <f t="shared" si="52"/>
        <v>4042.91</v>
      </c>
    </row>
    <row r="1607" spans="1:8" ht="40.5">
      <c r="A1607" s="532" t="s">
        <v>13942</v>
      </c>
      <c r="B1607" s="534" t="s">
        <v>13943</v>
      </c>
      <c r="C1607" s="532" t="s">
        <v>114</v>
      </c>
      <c r="D1607" s="533" t="s">
        <v>27822</v>
      </c>
      <c r="F1607" t="str">
        <f t="shared" si="51"/>
        <v>97949</v>
      </c>
      <c r="H1607" s="14">
        <f t="shared" si="52"/>
        <v>2233.92</v>
      </c>
    </row>
    <row r="1608" spans="1:8" ht="40.5">
      <c r="A1608" s="532" t="s">
        <v>13944</v>
      </c>
      <c r="B1608" s="534" t="s">
        <v>13945</v>
      </c>
      <c r="C1608" s="532" t="s">
        <v>114</v>
      </c>
      <c r="D1608" s="533" t="s">
        <v>27823</v>
      </c>
      <c r="F1608" t="str">
        <f t="shared" si="51"/>
        <v>97950</v>
      </c>
      <c r="H1608" s="14">
        <f t="shared" si="52"/>
        <v>3955.69</v>
      </c>
    </row>
    <row r="1609" spans="1:8" ht="54">
      <c r="A1609" s="532" t="s">
        <v>13946</v>
      </c>
      <c r="B1609" s="534" t="s">
        <v>13947</v>
      </c>
      <c r="C1609" s="532" t="s">
        <v>114</v>
      </c>
      <c r="D1609" s="533" t="s">
        <v>27824</v>
      </c>
      <c r="F1609" t="str">
        <f t="shared" si="51"/>
        <v>97951</v>
      </c>
      <c r="H1609" s="14">
        <f t="shared" si="52"/>
        <v>3550.89</v>
      </c>
    </row>
    <row r="1610" spans="1:8" ht="54">
      <c r="A1610" s="532" t="s">
        <v>13948</v>
      </c>
      <c r="B1610" s="534" t="s">
        <v>13949</v>
      </c>
      <c r="C1610" s="532" t="s">
        <v>114</v>
      </c>
      <c r="D1610" s="533" t="s">
        <v>27825</v>
      </c>
      <c r="F1610" t="str">
        <f t="shared" si="51"/>
        <v>97952</v>
      </c>
      <c r="H1610" s="14">
        <f t="shared" si="52"/>
        <v>6183.67</v>
      </c>
    </row>
    <row r="1611" spans="1:8" ht="40.5">
      <c r="A1611" s="532" t="s">
        <v>13950</v>
      </c>
      <c r="B1611" s="534" t="s">
        <v>13951</v>
      </c>
      <c r="C1611" s="532" t="s">
        <v>114</v>
      </c>
      <c r="D1611" s="533" t="s">
        <v>27826</v>
      </c>
      <c r="F1611" t="str">
        <f t="shared" si="51"/>
        <v>97953</v>
      </c>
      <c r="H1611" s="14">
        <f t="shared" si="52"/>
        <v>1711.84</v>
      </c>
    </row>
    <row r="1612" spans="1:8" ht="40.5">
      <c r="A1612" s="532" t="s">
        <v>13952</v>
      </c>
      <c r="B1612" s="534" t="s">
        <v>13953</v>
      </c>
      <c r="C1612" s="532" t="s">
        <v>114</v>
      </c>
      <c r="D1612" s="533" t="s">
        <v>27827</v>
      </c>
      <c r="F1612" t="str">
        <f t="shared" si="51"/>
        <v>97955</v>
      </c>
      <c r="H1612" s="14">
        <f t="shared" si="52"/>
        <v>3724.2</v>
      </c>
    </row>
    <row r="1613" spans="1:8" ht="40.5">
      <c r="A1613" s="532" t="s">
        <v>13954</v>
      </c>
      <c r="B1613" s="534" t="s">
        <v>13955</v>
      </c>
      <c r="C1613" s="532" t="s">
        <v>114</v>
      </c>
      <c r="D1613" s="533" t="s">
        <v>27828</v>
      </c>
      <c r="F1613" t="str">
        <f t="shared" si="51"/>
        <v>97956</v>
      </c>
      <c r="H1613" s="14">
        <f t="shared" si="52"/>
        <v>1891.9</v>
      </c>
    </row>
    <row r="1614" spans="1:8" ht="40.5">
      <c r="A1614" s="532" t="s">
        <v>13956</v>
      </c>
      <c r="B1614" s="534" t="s">
        <v>13957</v>
      </c>
      <c r="C1614" s="532" t="s">
        <v>114</v>
      </c>
      <c r="D1614" s="533" t="s">
        <v>27829</v>
      </c>
      <c r="F1614" t="str">
        <f t="shared" si="51"/>
        <v>97957</v>
      </c>
      <c r="H1614" s="14">
        <f t="shared" si="52"/>
        <v>3400.53</v>
      </c>
    </row>
    <row r="1615" spans="1:8" ht="40.5">
      <c r="A1615" s="532" t="s">
        <v>13958</v>
      </c>
      <c r="B1615" s="534" t="s">
        <v>13959</v>
      </c>
      <c r="C1615" s="532" t="s">
        <v>114</v>
      </c>
      <c r="D1615" s="533" t="s">
        <v>27830</v>
      </c>
      <c r="F1615" t="str">
        <f t="shared" si="51"/>
        <v>97961</v>
      </c>
      <c r="H1615" s="14">
        <f t="shared" si="52"/>
        <v>3028.55</v>
      </c>
    </row>
    <row r="1616" spans="1:8" ht="54">
      <c r="A1616" s="532" t="s">
        <v>13960</v>
      </c>
      <c r="B1616" s="534" t="s">
        <v>13961</v>
      </c>
      <c r="C1616" s="532" t="s">
        <v>114</v>
      </c>
      <c r="D1616" s="533" t="s">
        <v>27831</v>
      </c>
      <c r="F1616" t="str">
        <f t="shared" si="51"/>
        <v>97973</v>
      </c>
      <c r="H1616" s="14">
        <f t="shared" si="52"/>
        <v>5681.85</v>
      </c>
    </row>
    <row r="1617" spans="1:8" ht="54">
      <c r="A1617" s="532" t="s">
        <v>13962</v>
      </c>
      <c r="B1617" s="534" t="s">
        <v>27832</v>
      </c>
      <c r="C1617" s="532" t="s">
        <v>114</v>
      </c>
      <c r="D1617" s="533" t="s">
        <v>27833</v>
      </c>
      <c r="F1617" t="str">
        <f t="shared" si="51"/>
        <v>97974</v>
      </c>
      <c r="H1617" s="14">
        <f t="shared" si="52"/>
        <v>651.29999999999995</v>
      </c>
    </row>
    <row r="1618" spans="1:8" ht="54">
      <c r="A1618" s="532" t="s">
        <v>13963</v>
      </c>
      <c r="B1618" s="534" t="s">
        <v>27834</v>
      </c>
      <c r="C1618" s="532" t="s">
        <v>114</v>
      </c>
      <c r="D1618" s="533" t="s">
        <v>27835</v>
      </c>
      <c r="F1618" t="str">
        <f t="shared" si="51"/>
        <v>97975</v>
      </c>
      <c r="H1618" s="14">
        <f t="shared" si="52"/>
        <v>827.03</v>
      </c>
    </row>
    <row r="1619" spans="1:8" ht="54">
      <c r="A1619" s="532" t="s">
        <v>9184</v>
      </c>
      <c r="B1619" s="534" t="s">
        <v>27836</v>
      </c>
      <c r="C1619" s="532" t="s">
        <v>114</v>
      </c>
      <c r="D1619" s="533" t="s">
        <v>27837</v>
      </c>
      <c r="F1619" t="str">
        <f t="shared" si="51"/>
        <v>97976</v>
      </c>
      <c r="H1619" s="14">
        <f t="shared" si="52"/>
        <v>1515.8</v>
      </c>
    </row>
    <row r="1620" spans="1:8" ht="54">
      <c r="A1620" s="532" t="s">
        <v>9185</v>
      </c>
      <c r="B1620" s="534" t="s">
        <v>27838</v>
      </c>
      <c r="C1620" s="532" t="s">
        <v>114</v>
      </c>
      <c r="D1620" s="533" t="s">
        <v>27839</v>
      </c>
      <c r="F1620" t="str">
        <f t="shared" si="51"/>
        <v>97977</v>
      </c>
      <c r="H1620" s="14">
        <f t="shared" si="52"/>
        <v>2111.11</v>
      </c>
    </row>
    <row r="1621" spans="1:8" ht="54">
      <c r="A1621" s="532" t="s">
        <v>13964</v>
      </c>
      <c r="B1621" s="534" t="s">
        <v>27840</v>
      </c>
      <c r="C1621" s="532" t="s">
        <v>114</v>
      </c>
      <c r="D1621" s="533" t="s">
        <v>27841</v>
      </c>
      <c r="F1621" t="str">
        <f t="shared" si="51"/>
        <v>97978</v>
      </c>
      <c r="H1621" s="14">
        <f t="shared" si="52"/>
        <v>1280.81</v>
      </c>
    </row>
    <row r="1622" spans="1:8" ht="54">
      <c r="A1622" s="532" t="s">
        <v>9186</v>
      </c>
      <c r="B1622" s="534" t="s">
        <v>27842</v>
      </c>
      <c r="C1622" s="532" t="s">
        <v>114</v>
      </c>
      <c r="D1622" s="533" t="s">
        <v>27843</v>
      </c>
      <c r="F1622" t="str">
        <f t="shared" si="51"/>
        <v>97980</v>
      </c>
      <c r="H1622" s="14">
        <f t="shared" si="52"/>
        <v>2758.86</v>
      </c>
    </row>
    <row r="1623" spans="1:8" ht="40.5">
      <c r="A1623" s="532" t="s">
        <v>9187</v>
      </c>
      <c r="B1623" s="534" t="s">
        <v>13965</v>
      </c>
      <c r="C1623" s="532" t="s">
        <v>75</v>
      </c>
      <c r="D1623" s="533" t="s">
        <v>27844</v>
      </c>
      <c r="F1623" t="str">
        <f t="shared" si="51"/>
        <v>97981</v>
      </c>
      <c r="H1623" s="14">
        <f t="shared" si="52"/>
        <v>1478.02</v>
      </c>
    </row>
    <row r="1624" spans="1:8" ht="40.5">
      <c r="A1624" s="532" t="s">
        <v>9188</v>
      </c>
      <c r="B1624" s="534" t="s">
        <v>13966</v>
      </c>
      <c r="C1624" s="532" t="s">
        <v>75</v>
      </c>
      <c r="D1624" s="533" t="s">
        <v>18981</v>
      </c>
      <c r="F1624" t="str">
        <f t="shared" si="51"/>
        <v>97983</v>
      </c>
      <c r="H1624" s="14">
        <f t="shared" si="52"/>
        <v>618.99</v>
      </c>
    </row>
    <row r="1625" spans="1:8" ht="40.5">
      <c r="A1625" s="532" t="s">
        <v>9189</v>
      </c>
      <c r="B1625" s="534" t="s">
        <v>13967</v>
      </c>
      <c r="C1625" s="532" t="s">
        <v>75</v>
      </c>
      <c r="D1625" s="533" t="s">
        <v>27845</v>
      </c>
      <c r="F1625" t="str">
        <f t="shared" si="51"/>
        <v>97985</v>
      </c>
      <c r="H1625" s="14">
        <f t="shared" si="52"/>
        <v>1780.03</v>
      </c>
    </row>
    <row r="1626" spans="1:8" ht="40.5">
      <c r="A1626" s="532" t="s">
        <v>9190</v>
      </c>
      <c r="B1626" s="534" t="s">
        <v>13968</v>
      </c>
      <c r="C1626" s="532" t="s">
        <v>75</v>
      </c>
      <c r="D1626" s="533" t="s">
        <v>27846</v>
      </c>
      <c r="F1626" t="str">
        <f t="shared" si="51"/>
        <v>97987</v>
      </c>
      <c r="H1626" s="14">
        <f t="shared" si="52"/>
        <v>821.69</v>
      </c>
    </row>
    <row r="1627" spans="1:8" ht="54">
      <c r="A1627" s="532" t="s">
        <v>9191</v>
      </c>
      <c r="B1627" s="534" t="s">
        <v>27847</v>
      </c>
      <c r="C1627" s="532" t="s">
        <v>114</v>
      </c>
      <c r="D1627" s="533" t="s">
        <v>27848</v>
      </c>
      <c r="F1627" t="str">
        <f t="shared" si="51"/>
        <v>97988</v>
      </c>
      <c r="H1627" s="14">
        <f t="shared" si="52"/>
        <v>4049.75</v>
      </c>
    </row>
    <row r="1628" spans="1:8" ht="40.5">
      <c r="A1628" s="532" t="s">
        <v>9192</v>
      </c>
      <c r="B1628" s="534" t="s">
        <v>13969</v>
      </c>
      <c r="C1628" s="532" t="s">
        <v>75</v>
      </c>
      <c r="D1628" s="533" t="s">
        <v>27849</v>
      </c>
      <c r="F1628" t="str">
        <f t="shared" si="51"/>
        <v>97989</v>
      </c>
      <c r="H1628" s="14">
        <f t="shared" si="52"/>
        <v>2082.0300000000002</v>
      </c>
    </row>
    <row r="1629" spans="1:8" ht="40.5">
      <c r="A1629" s="532" t="s">
        <v>9193</v>
      </c>
      <c r="B1629" s="534" t="s">
        <v>13970</v>
      </c>
      <c r="C1629" s="532" t="s">
        <v>75</v>
      </c>
      <c r="D1629" s="533" t="s">
        <v>27850</v>
      </c>
      <c r="F1629" t="str">
        <f t="shared" si="51"/>
        <v>97991</v>
      </c>
      <c r="H1629" s="14">
        <f t="shared" si="52"/>
        <v>1125.02</v>
      </c>
    </row>
    <row r="1630" spans="1:8" ht="54">
      <c r="A1630" s="532" t="s">
        <v>9194</v>
      </c>
      <c r="B1630" s="534" t="s">
        <v>27851</v>
      </c>
      <c r="C1630" s="532" t="s">
        <v>114</v>
      </c>
      <c r="D1630" s="533" t="s">
        <v>27852</v>
      </c>
      <c r="F1630" t="str">
        <f t="shared" si="51"/>
        <v>97992</v>
      </c>
      <c r="H1630" s="14">
        <f t="shared" si="52"/>
        <v>5191.47</v>
      </c>
    </row>
    <row r="1631" spans="1:8" ht="40.5">
      <c r="A1631" s="532" t="s">
        <v>9195</v>
      </c>
      <c r="B1631" s="534" t="s">
        <v>13971</v>
      </c>
      <c r="C1631" s="532" t="s">
        <v>75</v>
      </c>
      <c r="D1631" s="533" t="s">
        <v>27853</v>
      </c>
      <c r="F1631" t="str">
        <f t="shared" si="51"/>
        <v>97993</v>
      </c>
      <c r="H1631" s="14">
        <f t="shared" si="52"/>
        <v>2535.09</v>
      </c>
    </row>
    <row r="1632" spans="1:8" ht="54">
      <c r="A1632" s="532" t="s">
        <v>9196</v>
      </c>
      <c r="B1632" s="534" t="s">
        <v>27854</v>
      </c>
      <c r="C1632" s="532" t="s">
        <v>114</v>
      </c>
      <c r="D1632" s="533" t="s">
        <v>27855</v>
      </c>
      <c r="F1632" t="str">
        <f t="shared" si="51"/>
        <v>97994</v>
      </c>
      <c r="H1632" s="14">
        <f t="shared" si="52"/>
        <v>3541.51</v>
      </c>
    </row>
    <row r="1633" spans="1:8" ht="40.5">
      <c r="A1633" s="532" t="s">
        <v>9197</v>
      </c>
      <c r="B1633" s="534" t="s">
        <v>13972</v>
      </c>
      <c r="C1633" s="532" t="s">
        <v>75</v>
      </c>
      <c r="D1633" s="533" t="s">
        <v>27856</v>
      </c>
      <c r="F1633" t="str">
        <f t="shared" si="51"/>
        <v>97995</v>
      </c>
      <c r="H1633" s="14">
        <f t="shared" si="52"/>
        <v>1695.63</v>
      </c>
    </row>
    <row r="1634" spans="1:8" ht="54">
      <c r="A1634" s="532" t="s">
        <v>9198</v>
      </c>
      <c r="B1634" s="534" t="s">
        <v>27857</v>
      </c>
      <c r="C1634" s="532" t="s">
        <v>114</v>
      </c>
      <c r="D1634" s="533" t="s">
        <v>27858</v>
      </c>
      <c r="F1634" t="str">
        <f t="shared" si="51"/>
        <v>97996</v>
      </c>
      <c r="H1634" s="14">
        <f t="shared" si="52"/>
        <v>4474.71</v>
      </c>
    </row>
    <row r="1635" spans="1:8" ht="40.5">
      <c r="A1635" s="532" t="s">
        <v>9199</v>
      </c>
      <c r="B1635" s="534" t="s">
        <v>13973</v>
      </c>
      <c r="C1635" s="532" t="s">
        <v>75</v>
      </c>
      <c r="D1635" s="533" t="s">
        <v>27859</v>
      </c>
      <c r="F1635" t="str">
        <f t="shared" si="51"/>
        <v>97997</v>
      </c>
      <c r="H1635" s="14">
        <f t="shared" si="52"/>
        <v>2024.49</v>
      </c>
    </row>
    <row r="1636" spans="1:8" ht="40.5">
      <c r="A1636" s="532" t="s">
        <v>9200</v>
      </c>
      <c r="B1636" s="534" t="s">
        <v>13974</v>
      </c>
      <c r="C1636" s="532" t="s">
        <v>75</v>
      </c>
      <c r="D1636" s="533" t="s">
        <v>27860</v>
      </c>
      <c r="F1636" t="str">
        <f t="shared" si="51"/>
        <v>97999</v>
      </c>
      <c r="H1636" s="14">
        <f t="shared" si="52"/>
        <v>2353.4699999999998</v>
      </c>
    </row>
    <row r="1637" spans="1:8" ht="40.5">
      <c r="A1637" s="532" t="s">
        <v>9201</v>
      </c>
      <c r="B1637" s="534" t="s">
        <v>13975</v>
      </c>
      <c r="C1637" s="532" t="s">
        <v>75</v>
      </c>
      <c r="D1637" s="533" t="s">
        <v>27861</v>
      </c>
      <c r="F1637" t="str">
        <f t="shared" si="51"/>
        <v>98001</v>
      </c>
      <c r="H1637" s="14">
        <f t="shared" si="52"/>
        <v>2682.32</v>
      </c>
    </row>
    <row r="1638" spans="1:8" ht="54">
      <c r="A1638" s="532" t="s">
        <v>9202</v>
      </c>
      <c r="B1638" s="534" t="s">
        <v>27862</v>
      </c>
      <c r="C1638" s="532" t="s">
        <v>114</v>
      </c>
      <c r="D1638" s="533" t="s">
        <v>27863</v>
      </c>
      <c r="F1638" t="str">
        <f t="shared" si="51"/>
        <v>98002</v>
      </c>
      <c r="H1638" s="14">
        <f t="shared" si="52"/>
        <v>7313.21</v>
      </c>
    </row>
    <row r="1639" spans="1:8" ht="40.5">
      <c r="A1639" s="532" t="s">
        <v>9203</v>
      </c>
      <c r="B1639" s="534" t="s">
        <v>13976</v>
      </c>
      <c r="C1639" s="532" t="s">
        <v>75</v>
      </c>
      <c r="D1639" s="533" t="s">
        <v>27864</v>
      </c>
      <c r="F1639" t="str">
        <f t="shared" si="51"/>
        <v>98003</v>
      </c>
      <c r="H1639" s="14">
        <f t="shared" si="52"/>
        <v>3011.28</v>
      </c>
    </row>
    <row r="1640" spans="1:8" ht="40.5">
      <c r="A1640" s="532" t="s">
        <v>9204</v>
      </c>
      <c r="B1640" s="534" t="s">
        <v>13977</v>
      </c>
      <c r="C1640" s="532" t="s">
        <v>75</v>
      </c>
      <c r="D1640" s="533" t="s">
        <v>27865</v>
      </c>
      <c r="F1640" t="str">
        <f t="shared" si="51"/>
        <v>98005</v>
      </c>
      <c r="H1640" s="14">
        <f t="shared" si="52"/>
        <v>3340.24</v>
      </c>
    </row>
    <row r="1641" spans="1:8" ht="54">
      <c r="A1641" s="532" t="s">
        <v>9205</v>
      </c>
      <c r="B1641" s="534" t="s">
        <v>27866</v>
      </c>
      <c r="C1641" s="532" t="s">
        <v>114</v>
      </c>
      <c r="D1641" s="533" t="s">
        <v>27867</v>
      </c>
      <c r="F1641" t="str">
        <f t="shared" si="51"/>
        <v>98006</v>
      </c>
      <c r="H1641" s="14">
        <f t="shared" si="52"/>
        <v>9189.43</v>
      </c>
    </row>
    <row r="1642" spans="1:8" ht="40.5">
      <c r="A1642" s="532" t="s">
        <v>9206</v>
      </c>
      <c r="B1642" s="534" t="s">
        <v>13978</v>
      </c>
      <c r="C1642" s="532" t="s">
        <v>75</v>
      </c>
      <c r="D1642" s="533" t="s">
        <v>27868</v>
      </c>
      <c r="F1642" t="str">
        <f t="shared" si="51"/>
        <v>98007</v>
      </c>
      <c r="H1642" s="14">
        <f t="shared" si="52"/>
        <v>3669.11</v>
      </c>
    </row>
    <row r="1643" spans="1:8" ht="54">
      <c r="A1643" s="532" t="s">
        <v>9207</v>
      </c>
      <c r="B1643" s="534" t="s">
        <v>27869</v>
      </c>
      <c r="C1643" s="532" t="s">
        <v>114</v>
      </c>
      <c r="D1643" s="533" t="s">
        <v>27870</v>
      </c>
      <c r="F1643" t="str">
        <f t="shared" si="51"/>
        <v>98008</v>
      </c>
      <c r="H1643" s="14">
        <f t="shared" si="52"/>
        <v>5543.52</v>
      </c>
    </row>
    <row r="1644" spans="1:8" ht="40.5">
      <c r="A1644" s="532" t="s">
        <v>9208</v>
      </c>
      <c r="B1644" s="534" t="s">
        <v>13979</v>
      </c>
      <c r="C1644" s="532" t="s">
        <v>75</v>
      </c>
      <c r="D1644" s="533" t="s">
        <v>27860</v>
      </c>
      <c r="F1644" t="str">
        <f t="shared" si="51"/>
        <v>98009</v>
      </c>
      <c r="H1644" s="14">
        <f t="shared" si="52"/>
        <v>2353.4699999999998</v>
      </c>
    </row>
    <row r="1645" spans="1:8" ht="54">
      <c r="A1645" s="532" t="s">
        <v>9209</v>
      </c>
      <c r="B1645" s="534" t="s">
        <v>27871</v>
      </c>
      <c r="C1645" s="532" t="s">
        <v>114</v>
      </c>
      <c r="D1645" s="533" t="s">
        <v>27872</v>
      </c>
      <c r="F1645" t="str">
        <f t="shared" si="51"/>
        <v>98010</v>
      </c>
      <c r="H1645" s="14">
        <f t="shared" si="52"/>
        <v>6754.2</v>
      </c>
    </row>
    <row r="1646" spans="1:8" ht="40.5">
      <c r="A1646" s="532" t="s">
        <v>9210</v>
      </c>
      <c r="B1646" s="534" t="s">
        <v>13980</v>
      </c>
      <c r="C1646" s="532" t="s">
        <v>75</v>
      </c>
      <c r="D1646" s="533" t="s">
        <v>27861</v>
      </c>
      <c r="F1646" t="str">
        <f t="shared" si="51"/>
        <v>98011</v>
      </c>
      <c r="H1646" s="14">
        <f t="shared" si="52"/>
        <v>2682.32</v>
      </c>
    </row>
    <row r="1647" spans="1:8" ht="54">
      <c r="A1647" s="532" t="s">
        <v>9211</v>
      </c>
      <c r="B1647" s="534" t="s">
        <v>27873</v>
      </c>
      <c r="C1647" s="532" t="s">
        <v>114</v>
      </c>
      <c r="D1647" s="533" t="s">
        <v>27874</v>
      </c>
      <c r="F1647" t="str">
        <f t="shared" si="51"/>
        <v>98012</v>
      </c>
      <c r="H1647" s="14">
        <f t="shared" si="52"/>
        <v>7933.97</v>
      </c>
    </row>
    <row r="1648" spans="1:8" ht="40.5">
      <c r="A1648" s="532" t="s">
        <v>9212</v>
      </c>
      <c r="B1648" s="534" t="s">
        <v>13981</v>
      </c>
      <c r="C1648" s="532" t="s">
        <v>75</v>
      </c>
      <c r="D1648" s="533" t="s">
        <v>27864</v>
      </c>
      <c r="F1648" t="str">
        <f t="shared" si="51"/>
        <v>98013</v>
      </c>
      <c r="H1648" s="14">
        <f t="shared" si="52"/>
        <v>3011.28</v>
      </c>
    </row>
    <row r="1649" spans="1:8" ht="54">
      <c r="A1649" s="532" t="s">
        <v>9213</v>
      </c>
      <c r="B1649" s="534" t="s">
        <v>27875</v>
      </c>
      <c r="C1649" s="532" t="s">
        <v>114</v>
      </c>
      <c r="D1649" s="533" t="s">
        <v>27876</v>
      </c>
      <c r="F1649" t="str">
        <f t="shared" si="51"/>
        <v>98014</v>
      </c>
      <c r="H1649" s="14">
        <f t="shared" si="52"/>
        <v>9113.67</v>
      </c>
    </row>
    <row r="1650" spans="1:8" ht="40.5">
      <c r="A1650" s="532" t="s">
        <v>9214</v>
      </c>
      <c r="B1650" s="534" t="s">
        <v>13982</v>
      </c>
      <c r="C1650" s="532" t="s">
        <v>75</v>
      </c>
      <c r="D1650" s="533" t="s">
        <v>27865</v>
      </c>
      <c r="F1650" t="str">
        <f t="shared" si="51"/>
        <v>98015</v>
      </c>
      <c r="H1650" s="14">
        <f t="shared" si="52"/>
        <v>3340.24</v>
      </c>
    </row>
    <row r="1651" spans="1:8" ht="54">
      <c r="A1651" s="532" t="s">
        <v>9215</v>
      </c>
      <c r="B1651" s="534" t="s">
        <v>27877</v>
      </c>
      <c r="C1651" s="532" t="s">
        <v>114</v>
      </c>
      <c r="D1651" s="533" t="s">
        <v>27878</v>
      </c>
      <c r="F1651" t="str">
        <f t="shared" si="51"/>
        <v>98016</v>
      </c>
      <c r="H1651" s="14">
        <f t="shared" si="52"/>
        <v>10293.549999999999</v>
      </c>
    </row>
    <row r="1652" spans="1:8" ht="40.5">
      <c r="A1652" s="532" t="s">
        <v>9216</v>
      </c>
      <c r="B1652" s="534" t="s">
        <v>13983</v>
      </c>
      <c r="C1652" s="532" t="s">
        <v>75</v>
      </c>
      <c r="D1652" s="533" t="s">
        <v>27868</v>
      </c>
      <c r="F1652" t="str">
        <f t="shared" si="51"/>
        <v>98017</v>
      </c>
      <c r="H1652" s="14">
        <f t="shared" si="52"/>
        <v>3669.11</v>
      </c>
    </row>
    <row r="1653" spans="1:8" ht="54">
      <c r="A1653" s="532" t="s">
        <v>9217</v>
      </c>
      <c r="B1653" s="534" t="s">
        <v>27879</v>
      </c>
      <c r="C1653" s="532" t="s">
        <v>114</v>
      </c>
      <c r="D1653" s="533" t="s">
        <v>27880</v>
      </c>
      <c r="F1653" t="str">
        <f t="shared" si="51"/>
        <v>98018</v>
      </c>
      <c r="H1653" s="14">
        <f t="shared" si="52"/>
        <v>11473.26</v>
      </c>
    </row>
    <row r="1654" spans="1:8" ht="40.5">
      <c r="A1654" s="532" t="s">
        <v>9218</v>
      </c>
      <c r="B1654" s="534" t="s">
        <v>13984</v>
      </c>
      <c r="C1654" s="532" t="s">
        <v>75</v>
      </c>
      <c r="D1654" s="533" t="s">
        <v>27881</v>
      </c>
      <c r="F1654" t="str">
        <f t="shared" si="51"/>
        <v>98019</v>
      </c>
      <c r="H1654" s="14">
        <f t="shared" si="52"/>
        <v>4027.8</v>
      </c>
    </row>
    <row r="1655" spans="1:8" ht="54">
      <c r="A1655" s="532" t="s">
        <v>9219</v>
      </c>
      <c r="B1655" s="534" t="s">
        <v>27882</v>
      </c>
      <c r="C1655" s="532" t="s">
        <v>114</v>
      </c>
      <c r="D1655" s="533" t="s">
        <v>27883</v>
      </c>
      <c r="F1655" t="str">
        <f t="shared" si="51"/>
        <v>98020</v>
      </c>
      <c r="H1655" s="14">
        <f t="shared" si="52"/>
        <v>8165.81</v>
      </c>
    </row>
    <row r="1656" spans="1:8" ht="40.5">
      <c r="A1656" s="555" t="s">
        <v>9220</v>
      </c>
      <c r="B1656" s="534" t="s">
        <v>13985</v>
      </c>
      <c r="C1656" s="532" t="s">
        <v>75</v>
      </c>
      <c r="D1656" s="533" t="s">
        <v>27884</v>
      </c>
      <c r="F1656" t="str">
        <f t="shared" si="51"/>
        <v>98021</v>
      </c>
      <c r="H1656" s="14">
        <f t="shared" si="52"/>
        <v>3041.11</v>
      </c>
    </row>
    <row r="1657" spans="1:8" ht="54">
      <c r="A1657" s="555" t="s">
        <v>9221</v>
      </c>
      <c r="B1657" s="534" t="s">
        <v>27885</v>
      </c>
      <c r="C1657" s="532" t="s">
        <v>114</v>
      </c>
      <c r="D1657" s="533" t="s">
        <v>27886</v>
      </c>
      <c r="F1657" t="str">
        <f t="shared" si="51"/>
        <v>98022</v>
      </c>
      <c r="H1657" s="14">
        <f t="shared" si="52"/>
        <v>9571.85</v>
      </c>
    </row>
    <row r="1658" spans="1:8" ht="40.5">
      <c r="A1658" s="532" t="s">
        <v>9222</v>
      </c>
      <c r="B1658" s="534" t="s">
        <v>13986</v>
      </c>
      <c r="C1658" s="532" t="s">
        <v>75</v>
      </c>
      <c r="D1658" s="533" t="s">
        <v>27887</v>
      </c>
      <c r="F1658" t="str">
        <f t="shared" si="51"/>
        <v>98023</v>
      </c>
      <c r="H1658" s="14">
        <f t="shared" si="52"/>
        <v>3370</v>
      </c>
    </row>
    <row r="1659" spans="1:8" ht="54">
      <c r="A1659" s="532" t="s">
        <v>9223</v>
      </c>
      <c r="B1659" s="534" t="s">
        <v>27888</v>
      </c>
      <c r="C1659" s="532" t="s">
        <v>114</v>
      </c>
      <c r="D1659" s="533" t="s">
        <v>27889</v>
      </c>
      <c r="F1659" t="str">
        <f t="shared" si="51"/>
        <v>98024</v>
      </c>
      <c r="H1659" s="14">
        <f t="shared" si="52"/>
        <v>11046.31</v>
      </c>
    </row>
    <row r="1660" spans="1:8" ht="40.5">
      <c r="A1660" s="571" t="s">
        <v>9224</v>
      </c>
      <c r="B1660" s="534" t="s">
        <v>13987</v>
      </c>
      <c r="C1660" s="532" t="s">
        <v>75</v>
      </c>
      <c r="D1660" s="533" t="s">
        <v>27890</v>
      </c>
      <c r="F1660" t="str">
        <f t="shared" si="51"/>
        <v>98025</v>
      </c>
      <c r="H1660" s="14">
        <f t="shared" si="52"/>
        <v>3698.95</v>
      </c>
    </row>
    <row r="1661" spans="1:8" ht="54">
      <c r="A1661" s="571" t="s">
        <v>9225</v>
      </c>
      <c r="B1661" s="534" t="s">
        <v>27891</v>
      </c>
      <c r="C1661" s="532" t="s">
        <v>114</v>
      </c>
      <c r="D1661" s="533" t="s">
        <v>27892</v>
      </c>
      <c r="F1661" t="str">
        <f t="shared" si="51"/>
        <v>98026</v>
      </c>
      <c r="H1661" s="14">
        <f t="shared" si="52"/>
        <v>12460.95</v>
      </c>
    </row>
    <row r="1662" spans="1:8" ht="40.5">
      <c r="A1662" s="571" t="s">
        <v>9226</v>
      </c>
      <c r="B1662" s="534" t="s">
        <v>13988</v>
      </c>
      <c r="C1662" s="532" t="s">
        <v>75</v>
      </c>
      <c r="D1662" s="533" t="s">
        <v>27881</v>
      </c>
      <c r="F1662" t="str">
        <f t="shared" si="51"/>
        <v>98027</v>
      </c>
      <c r="H1662" s="14">
        <f t="shared" si="52"/>
        <v>4027.8</v>
      </c>
    </row>
    <row r="1663" spans="1:8" ht="54">
      <c r="A1663" s="532" t="s">
        <v>9227</v>
      </c>
      <c r="B1663" s="534" t="s">
        <v>27893</v>
      </c>
      <c r="C1663" s="532" t="s">
        <v>114</v>
      </c>
      <c r="D1663" s="533" t="s">
        <v>27894</v>
      </c>
      <c r="F1663" t="str">
        <f t="shared" si="51"/>
        <v>98028</v>
      </c>
      <c r="H1663" s="14">
        <f t="shared" si="52"/>
        <v>13875.67</v>
      </c>
    </row>
    <row r="1664" spans="1:8" ht="40.5">
      <c r="A1664" s="532" t="s">
        <v>9228</v>
      </c>
      <c r="B1664" s="534" t="s">
        <v>13989</v>
      </c>
      <c r="C1664" s="532" t="s">
        <v>75</v>
      </c>
      <c r="D1664" s="533" t="s">
        <v>27895</v>
      </c>
      <c r="F1664" t="str">
        <f t="shared" si="51"/>
        <v>98029</v>
      </c>
      <c r="H1664" s="14">
        <f t="shared" si="52"/>
        <v>4362.84</v>
      </c>
    </row>
    <row r="1665" spans="1:8" ht="54">
      <c r="A1665" s="532" t="s">
        <v>9229</v>
      </c>
      <c r="B1665" s="534" t="s">
        <v>27896</v>
      </c>
      <c r="C1665" s="532" t="s">
        <v>114</v>
      </c>
      <c r="D1665" s="533" t="s">
        <v>27897</v>
      </c>
      <c r="F1665" t="str">
        <f t="shared" si="51"/>
        <v>98030</v>
      </c>
      <c r="H1665" s="14">
        <f t="shared" si="52"/>
        <v>11308.85</v>
      </c>
    </row>
    <row r="1666" spans="1:8" ht="40.5">
      <c r="A1666" s="532" t="s">
        <v>9230</v>
      </c>
      <c r="B1666" s="534" t="s">
        <v>13990</v>
      </c>
      <c r="C1666" s="532" t="s">
        <v>75</v>
      </c>
      <c r="D1666" s="533" t="s">
        <v>27898</v>
      </c>
      <c r="F1666" t="str">
        <f t="shared" si="51"/>
        <v>98031</v>
      </c>
      <c r="H1666" s="14">
        <f t="shared" si="52"/>
        <v>3705.16</v>
      </c>
    </row>
    <row r="1667" spans="1:8" ht="54">
      <c r="A1667" s="532" t="s">
        <v>9231</v>
      </c>
      <c r="B1667" s="534" t="s">
        <v>27899</v>
      </c>
      <c r="C1667" s="532" t="s">
        <v>114</v>
      </c>
      <c r="D1667" s="533" t="s">
        <v>27900</v>
      </c>
      <c r="F1667" t="str">
        <f t="shared" si="51"/>
        <v>98032</v>
      </c>
      <c r="H1667" s="14">
        <f t="shared" si="52"/>
        <v>13013.05</v>
      </c>
    </row>
    <row r="1668" spans="1:8" ht="40.5">
      <c r="A1668" s="532" t="s">
        <v>9232</v>
      </c>
      <c r="B1668" s="534" t="s">
        <v>13991</v>
      </c>
      <c r="C1668" s="532" t="s">
        <v>75</v>
      </c>
      <c r="D1668" s="533" t="s">
        <v>27901</v>
      </c>
      <c r="F1668" t="str">
        <f t="shared" si="51"/>
        <v>98033</v>
      </c>
      <c r="H1668" s="14">
        <f t="shared" si="52"/>
        <v>4034.01</v>
      </c>
    </row>
    <row r="1669" spans="1:8" ht="54">
      <c r="A1669" s="532" t="s">
        <v>9233</v>
      </c>
      <c r="B1669" s="534" t="s">
        <v>27902</v>
      </c>
      <c r="C1669" s="532" t="s">
        <v>114</v>
      </c>
      <c r="D1669" s="533" t="s">
        <v>27903</v>
      </c>
      <c r="F1669" t="str">
        <f t="shared" ref="F1669:F1732" si="53">TRIM(A1669)</f>
        <v>98034</v>
      </c>
      <c r="H1669" s="14">
        <f t="shared" ref="H1669:H1732" si="54">ROUND(D1669*(1+$H$1),2)</f>
        <v>14717.22</v>
      </c>
    </row>
    <row r="1670" spans="1:8" ht="40.5">
      <c r="A1670" s="532" t="s">
        <v>9234</v>
      </c>
      <c r="B1670" s="534" t="s">
        <v>13992</v>
      </c>
      <c r="C1670" s="532" t="s">
        <v>75</v>
      </c>
      <c r="D1670" s="533" t="s">
        <v>27895</v>
      </c>
      <c r="F1670" t="str">
        <f t="shared" si="53"/>
        <v>98035</v>
      </c>
      <c r="H1670" s="14">
        <f t="shared" si="54"/>
        <v>4362.84</v>
      </c>
    </row>
    <row r="1671" spans="1:8" ht="54">
      <c r="A1671" s="532" t="s">
        <v>9235</v>
      </c>
      <c r="B1671" s="534" t="s">
        <v>27904</v>
      </c>
      <c r="C1671" s="532" t="s">
        <v>114</v>
      </c>
      <c r="D1671" s="533" t="s">
        <v>27905</v>
      </c>
      <c r="F1671" t="str">
        <f t="shared" si="53"/>
        <v>98036</v>
      </c>
      <c r="H1671" s="14">
        <f t="shared" si="54"/>
        <v>16421.419999999998</v>
      </c>
    </row>
    <row r="1672" spans="1:8" ht="40.5">
      <c r="A1672" s="532" t="s">
        <v>9236</v>
      </c>
      <c r="B1672" s="534" t="s">
        <v>13993</v>
      </c>
      <c r="C1672" s="532" t="s">
        <v>75</v>
      </c>
      <c r="D1672" s="533" t="s">
        <v>27906</v>
      </c>
      <c r="F1672" t="str">
        <f t="shared" si="53"/>
        <v>98037</v>
      </c>
      <c r="H1672" s="14">
        <f t="shared" si="54"/>
        <v>4697.9399999999996</v>
      </c>
    </row>
    <row r="1673" spans="1:8" ht="54">
      <c r="A1673" s="532" t="s">
        <v>9237</v>
      </c>
      <c r="B1673" s="534" t="s">
        <v>27907</v>
      </c>
      <c r="C1673" s="532" t="s">
        <v>114</v>
      </c>
      <c r="D1673" s="533" t="s">
        <v>27908</v>
      </c>
      <c r="F1673" t="str">
        <f t="shared" si="53"/>
        <v>98038</v>
      </c>
      <c r="H1673" s="14">
        <f t="shared" si="54"/>
        <v>15027.68</v>
      </c>
    </row>
    <row r="1674" spans="1:8" ht="40.5">
      <c r="A1674" s="532" t="s">
        <v>9238</v>
      </c>
      <c r="B1674" s="534" t="s">
        <v>13994</v>
      </c>
      <c r="C1674" s="532" t="s">
        <v>75</v>
      </c>
      <c r="D1674" s="533" t="s">
        <v>27909</v>
      </c>
      <c r="F1674" t="str">
        <f t="shared" si="53"/>
        <v>98039</v>
      </c>
      <c r="H1674" s="14">
        <f t="shared" si="54"/>
        <v>4369.07</v>
      </c>
    </row>
    <row r="1675" spans="1:8" ht="54">
      <c r="A1675" s="532" t="s">
        <v>9239</v>
      </c>
      <c r="B1675" s="534" t="s">
        <v>27910</v>
      </c>
      <c r="C1675" s="532" t="s">
        <v>114</v>
      </c>
      <c r="D1675" s="533" t="s">
        <v>27911</v>
      </c>
      <c r="F1675" t="str">
        <f t="shared" si="53"/>
        <v>98040</v>
      </c>
      <c r="H1675" s="14">
        <f t="shared" si="54"/>
        <v>16987.39</v>
      </c>
    </row>
    <row r="1676" spans="1:8" ht="40.5">
      <c r="A1676" s="532" t="s">
        <v>9240</v>
      </c>
      <c r="B1676" s="534" t="s">
        <v>13995</v>
      </c>
      <c r="C1676" s="532" t="s">
        <v>75</v>
      </c>
      <c r="D1676" s="533" t="s">
        <v>27906</v>
      </c>
      <c r="F1676" t="str">
        <f t="shared" si="53"/>
        <v>98041</v>
      </c>
      <c r="H1676" s="14">
        <f t="shared" si="54"/>
        <v>4697.9399999999996</v>
      </c>
    </row>
    <row r="1677" spans="1:8" ht="54">
      <c r="A1677" s="532" t="s">
        <v>9241</v>
      </c>
      <c r="B1677" s="534" t="s">
        <v>27912</v>
      </c>
      <c r="C1677" s="532" t="s">
        <v>114</v>
      </c>
      <c r="D1677" s="533" t="s">
        <v>27913</v>
      </c>
      <c r="F1677" t="str">
        <f t="shared" si="53"/>
        <v>98042</v>
      </c>
      <c r="H1677" s="14">
        <f t="shared" si="54"/>
        <v>18947.2</v>
      </c>
    </row>
    <row r="1678" spans="1:8" ht="40.5">
      <c r="A1678" s="532" t="s">
        <v>9242</v>
      </c>
      <c r="B1678" s="534" t="s">
        <v>13996</v>
      </c>
      <c r="C1678" s="532" t="s">
        <v>75</v>
      </c>
      <c r="D1678" s="533" t="s">
        <v>27914</v>
      </c>
      <c r="F1678" t="str">
        <f t="shared" si="53"/>
        <v>98043</v>
      </c>
      <c r="H1678" s="14">
        <f t="shared" si="54"/>
        <v>5033.09</v>
      </c>
    </row>
    <row r="1679" spans="1:8" ht="54">
      <c r="A1679" s="532" t="s">
        <v>9243</v>
      </c>
      <c r="B1679" s="534" t="s">
        <v>27915</v>
      </c>
      <c r="C1679" s="532" t="s">
        <v>114</v>
      </c>
      <c r="D1679" s="533" t="s">
        <v>27916</v>
      </c>
      <c r="F1679" t="str">
        <f t="shared" si="53"/>
        <v>98044</v>
      </c>
      <c r="H1679" s="14">
        <f t="shared" si="54"/>
        <v>19257.77</v>
      </c>
    </row>
    <row r="1680" spans="1:8" ht="40.5">
      <c r="A1680" s="532" t="s">
        <v>9244</v>
      </c>
      <c r="B1680" s="534" t="s">
        <v>13997</v>
      </c>
      <c r="C1680" s="532" t="s">
        <v>75</v>
      </c>
      <c r="D1680" s="533" t="s">
        <v>27914</v>
      </c>
      <c r="F1680" t="str">
        <f t="shared" si="53"/>
        <v>98045</v>
      </c>
      <c r="H1680" s="14">
        <f t="shared" si="54"/>
        <v>5033.09</v>
      </c>
    </row>
    <row r="1681" spans="1:8" ht="54">
      <c r="A1681" s="532" t="s">
        <v>9245</v>
      </c>
      <c r="B1681" s="534" t="s">
        <v>27917</v>
      </c>
      <c r="C1681" s="532" t="s">
        <v>114</v>
      </c>
      <c r="D1681" s="533" t="s">
        <v>27918</v>
      </c>
      <c r="F1681" t="str">
        <f t="shared" si="53"/>
        <v>98046</v>
      </c>
      <c r="H1681" s="14">
        <f t="shared" si="54"/>
        <v>21472.81</v>
      </c>
    </row>
    <row r="1682" spans="1:8" ht="40.5">
      <c r="A1682" s="532" t="s">
        <v>9246</v>
      </c>
      <c r="B1682" s="534" t="s">
        <v>13998</v>
      </c>
      <c r="C1682" s="532" t="s">
        <v>75</v>
      </c>
      <c r="D1682" s="533" t="s">
        <v>27919</v>
      </c>
      <c r="F1682" t="str">
        <f t="shared" si="53"/>
        <v>98047</v>
      </c>
      <c r="H1682" s="14">
        <f t="shared" si="54"/>
        <v>5368.19</v>
      </c>
    </row>
    <row r="1683" spans="1:8" ht="54">
      <c r="A1683" s="532" t="s">
        <v>9247</v>
      </c>
      <c r="B1683" s="534" t="s">
        <v>27920</v>
      </c>
      <c r="C1683" s="532" t="s">
        <v>114</v>
      </c>
      <c r="D1683" s="533" t="s">
        <v>27921</v>
      </c>
      <c r="F1683" t="str">
        <f t="shared" si="53"/>
        <v>98048</v>
      </c>
      <c r="H1683" s="14">
        <f t="shared" si="54"/>
        <v>23998.59</v>
      </c>
    </row>
    <row r="1684" spans="1:8" ht="40.5">
      <c r="A1684" s="532" t="s">
        <v>9248</v>
      </c>
      <c r="B1684" s="534" t="s">
        <v>13999</v>
      </c>
      <c r="C1684" s="532" t="s">
        <v>75</v>
      </c>
      <c r="D1684" s="533" t="s">
        <v>27922</v>
      </c>
      <c r="F1684" t="str">
        <f t="shared" si="53"/>
        <v>98049</v>
      </c>
      <c r="H1684" s="14">
        <f t="shared" si="54"/>
        <v>5642.5</v>
      </c>
    </row>
    <row r="1685" spans="1:8" ht="40.5">
      <c r="A1685" s="532" t="s">
        <v>9249</v>
      </c>
      <c r="B1685" s="534" t="s">
        <v>14000</v>
      </c>
      <c r="C1685" s="532" t="s">
        <v>75</v>
      </c>
      <c r="D1685" s="533" t="s">
        <v>27923</v>
      </c>
      <c r="F1685" t="str">
        <f t="shared" si="53"/>
        <v>98050</v>
      </c>
      <c r="H1685" s="14">
        <f t="shared" si="54"/>
        <v>341.69</v>
      </c>
    </row>
    <row r="1686" spans="1:8" ht="40.5">
      <c r="A1686" s="532" t="s">
        <v>9250</v>
      </c>
      <c r="B1686" s="534" t="s">
        <v>14001</v>
      </c>
      <c r="C1686" s="532" t="s">
        <v>75</v>
      </c>
      <c r="D1686" s="533" t="s">
        <v>27924</v>
      </c>
      <c r="F1686" t="str">
        <f t="shared" si="53"/>
        <v>98051</v>
      </c>
      <c r="H1686" s="14">
        <f t="shared" si="54"/>
        <v>1191.24</v>
      </c>
    </row>
    <row r="1687" spans="1:8" ht="54">
      <c r="A1687" s="532" t="s">
        <v>9251</v>
      </c>
      <c r="B1687" s="534" t="s">
        <v>27925</v>
      </c>
      <c r="C1687" s="532" t="s">
        <v>114</v>
      </c>
      <c r="D1687" s="533" t="s">
        <v>27926</v>
      </c>
      <c r="F1687" t="str">
        <f t="shared" si="53"/>
        <v>98405</v>
      </c>
      <c r="H1687" s="14">
        <f t="shared" si="54"/>
        <v>3401.22</v>
      </c>
    </row>
    <row r="1688" spans="1:8" ht="54">
      <c r="A1688" s="532" t="s">
        <v>9252</v>
      </c>
      <c r="B1688" s="534" t="s">
        <v>27927</v>
      </c>
      <c r="C1688" s="532" t="s">
        <v>114</v>
      </c>
      <c r="D1688" s="533" t="s">
        <v>27928</v>
      </c>
      <c r="F1688" t="str">
        <f t="shared" si="53"/>
        <v>98406</v>
      </c>
      <c r="H1688" s="14">
        <f t="shared" si="54"/>
        <v>8251.2900000000009</v>
      </c>
    </row>
    <row r="1689" spans="1:8" ht="54">
      <c r="A1689" s="532" t="s">
        <v>9253</v>
      </c>
      <c r="B1689" s="534" t="s">
        <v>27929</v>
      </c>
      <c r="C1689" s="532" t="s">
        <v>114</v>
      </c>
      <c r="D1689" s="533" t="s">
        <v>27930</v>
      </c>
      <c r="F1689" t="str">
        <f t="shared" si="53"/>
        <v>98407</v>
      </c>
      <c r="H1689" s="14">
        <f t="shared" si="54"/>
        <v>5407.82</v>
      </c>
    </row>
    <row r="1690" spans="1:8" ht="54">
      <c r="A1690" s="532" t="s">
        <v>9254</v>
      </c>
      <c r="B1690" s="534" t="s">
        <v>27931</v>
      </c>
      <c r="C1690" s="532" t="s">
        <v>114</v>
      </c>
      <c r="D1690" s="533" t="s">
        <v>27932</v>
      </c>
      <c r="F1690" t="str">
        <f t="shared" si="53"/>
        <v>98408</v>
      </c>
      <c r="H1690" s="14">
        <f t="shared" si="54"/>
        <v>6341.02</v>
      </c>
    </row>
    <row r="1691" spans="1:8" ht="40.5">
      <c r="A1691" s="532" t="s">
        <v>9255</v>
      </c>
      <c r="B1691" s="534" t="s">
        <v>14002</v>
      </c>
      <c r="C1691" s="532" t="s">
        <v>75</v>
      </c>
      <c r="D1691" s="533" t="s">
        <v>27933</v>
      </c>
      <c r="F1691" t="str">
        <f t="shared" si="53"/>
        <v>98409</v>
      </c>
      <c r="H1691" s="14">
        <f t="shared" si="54"/>
        <v>469.97</v>
      </c>
    </row>
    <row r="1692" spans="1:8" ht="54">
      <c r="A1692" s="532" t="s">
        <v>14003</v>
      </c>
      <c r="B1692" s="534" t="s">
        <v>27934</v>
      </c>
      <c r="C1692" s="532" t="s">
        <v>114</v>
      </c>
      <c r="D1692" s="533" t="s">
        <v>27935</v>
      </c>
      <c r="F1692" t="str">
        <f t="shared" si="53"/>
        <v>98410</v>
      </c>
      <c r="H1692" s="14">
        <f t="shared" si="54"/>
        <v>1630.18</v>
      </c>
    </row>
    <row r="1693" spans="1:8" ht="40.5">
      <c r="A1693" s="532" t="s">
        <v>11596</v>
      </c>
      <c r="B1693" s="534" t="s">
        <v>14004</v>
      </c>
      <c r="C1693" s="532" t="s">
        <v>75</v>
      </c>
      <c r="D1693" s="533" t="s">
        <v>27936</v>
      </c>
      <c r="F1693" t="str">
        <f t="shared" si="53"/>
        <v>99240</v>
      </c>
      <c r="H1693" s="14">
        <f t="shared" si="54"/>
        <v>817.4</v>
      </c>
    </row>
    <row r="1694" spans="1:8" ht="40.5">
      <c r="A1694" s="532" t="s">
        <v>11597</v>
      </c>
      <c r="B1694" s="534" t="s">
        <v>14005</v>
      </c>
      <c r="C1694" s="532" t="s">
        <v>75</v>
      </c>
      <c r="D1694" s="533" t="s">
        <v>27937</v>
      </c>
      <c r="F1694" t="str">
        <f t="shared" si="53"/>
        <v>99241</v>
      </c>
      <c r="H1694" s="14">
        <f t="shared" si="54"/>
        <v>2263.6799999999998</v>
      </c>
    </row>
    <row r="1695" spans="1:8" ht="54">
      <c r="A1695" s="532" t="s">
        <v>11598</v>
      </c>
      <c r="B1695" s="534" t="s">
        <v>27938</v>
      </c>
      <c r="C1695" s="532" t="s">
        <v>114</v>
      </c>
      <c r="D1695" s="533" t="s">
        <v>27939</v>
      </c>
      <c r="F1695" t="str">
        <f t="shared" si="53"/>
        <v>99242</v>
      </c>
      <c r="H1695" s="14">
        <f t="shared" si="54"/>
        <v>3927.65</v>
      </c>
    </row>
    <row r="1696" spans="1:8" ht="40.5">
      <c r="A1696" s="532" t="s">
        <v>11599</v>
      </c>
      <c r="B1696" s="534" t="s">
        <v>14006</v>
      </c>
      <c r="C1696" s="532" t="s">
        <v>75</v>
      </c>
      <c r="D1696" s="533" t="s">
        <v>27940</v>
      </c>
      <c r="F1696" t="str">
        <f t="shared" si="53"/>
        <v>99243</v>
      </c>
      <c r="H1696" s="14">
        <f t="shared" si="54"/>
        <v>1966.4</v>
      </c>
    </row>
    <row r="1697" spans="1:8" ht="54">
      <c r="A1697" s="532" t="s">
        <v>11600</v>
      </c>
      <c r="B1697" s="534" t="s">
        <v>27941</v>
      </c>
      <c r="C1697" s="532" t="s">
        <v>114</v>
      </c>
      <c r="D1697" s="533" t="s">
        <v>27942</v>
      </c>
      <c r="F1697" t="str">
        <f t="shared" si="53"/>
        <v>99244</v>
      </c>
      <c r="H1697" s="14">
        <f t="shared" si="54"/>
        <v>6607.49</v>
      </c>
    </row>
    <row r="1698" spans="1:8" ht="40.5">
      <c r="A1698" s="532" t="s">
        <v>11601</v>
      </c>
      <c r="B1698" s="534" t="s">
        <v>14007</v>
      </c>
      <c r="C1698" s="532" t="s">
        <v>75</v>
      </c>
      <c r="D1698" s="533" t="s">
        <v>27943</v>
      </c>
      <c r="F1698" t="str">
        <f t="shared" si="53"/>
        <v>99246</v>
      </c>
      <c r="H1698" s="14">
        <f t="shared" si="54"/>
        <v>1119.18</v>
      </c>
    </row>
    <row r="1699" spans="1:8" ht="40.5">
      <c r="A1699" s="532" t="s">
        <v>11602</v>
      </c>
      <c r="B1699" s="534" t="s">
        <v>14008</v>
      </c>
      <c r="C1699" s="532" t="s">
        <v>75</v>
      </c>
      <c r="D1699" s="533" t="s">
        <v>27944</v>
      </c>
      <c r="F1699" t="str">
        <f t="shared" si="53"/>
        <v>99247</v>
      </c>
      <c r="H1699" s="14">
        <f t="shared" si="54"/>
        <v>2579.33</v>
      </c>
    </row>
    <row r="1700" spans="1:8" ht="54">
      <c r="A1700" s="532" t="s">
        <v>11603</v>
      </c>
      <c r="B1700" s="534" t="s">
        <v>27945</v>
      </c>
      <c r="C1700" s="532" t="s">
        <v>114</v>
      </c>
      <c r="D1700" s="533" t="s">
        <v>27946</v>
      </c>
      <c r="F1700" t="str">
        <f t="shared" si="53"/>
        <v>99248</v>
      </c>
      <c r="H1700" s="14">
        <f t="shared" si="54"/>
        <v>5044.13</v>
      </c>
    </row>
    <row r="1701" spans="1:8" ht="40.5">
      <c r="A1701" s="532" t="s">
        <v>11604</v>
      </c>
      <c r="B1701" s="534" t="s">
        <v>14009</v>
      </c>
      <c r="C1701" s="532" t="s">
        <v>75</v>
      </c>
      <c r="D1701" s="533" t="s">
        <v>27947</v>
      </c>
      <c r="F1701" t="str">
        <f t="shared" si="53"/>
        <v>99249</v>
      </c>
      <c r="H1701" s="14">
        <f t="shared" si="54"/>
        <v>2401.46</v>
      </c>
    </row>
    <row r="1702" spans="1:8" ht="54">
      <c r="A1702" s="532" t="s">
        <v>11605</v>
      </c>
      <c r="B1702" s="534" t="s">
        <v>27948</v>
      </c>
      <c r="C1702" s="532" t="s">
        <v>114</v>
      </c>
      <c r="D1702" s="533" t="s">
        <v>27949</v>
      </c>
      <c r="F1702" t="str">
        <f t="shared" si="53"/>
        <v>99252</v>
      </c>
      <c r="H1702" s="14">
        <f t="shared" si="54"/>
        <v>3465.03</v>
      </c>
    </row>
    <row r="1703" spans="1:8" ht="40.5">
      <c r="A1703" s="532" t="s">
        <v>11606</v>
      </c>
      <c r="B1703" s="534" t="s">
        <v>14010</v>
      </c>
      <c r="C1703" s="532" t="s">
        <v>75</v>
      </c>
      <c r="D1703" s="533" t="s">
        <v>27950</v>
      </c>
      <c r="F1703" t="str">
        <f t="shared" si="53"/>
        <v>99254</v>
      </c>
      <c r="H1703" s="14">
        <f t="shared" si="54"/>
        <v>1632.25</v>
      </c>
    </row>
    <row r="1704" spans="1:8" ht="54">
      <c r="A1704" s="532" t="s">
        <v>11607</v>
      </c>
      <c r="B1704" s="534" t="s">
        <v>27951</v>
      </c>
      <c r="C1704" s="532" t="s">
        <v>114</v>
      </c>
      <c r="D1704" s="533" t="s">
        <v>27952</v>
      </c>
      <c r="F1704" t="str">
        <f t="shared" si="53"/>
        <v>99256</v>
      </c>
      <c r="H1704" s="14">
        <f t="shared" si="54"/>
        <v>7760.84</v>
      </c>
    </row>
    <row r="1705" spans="1:8" ht="54">
      <c r="A1705" s="532" t="s">
        <v>11608</v>
      </c>
      <c r="B1705" s="534" t="s">
        <v>27953</v>
      </c>
      <c r="C1705" s="532" t="s">
        <v>114</v>
      </c>
      <c r="D1705" s="533" t="s">
        <v>27954</v>
      </c>
      <c r="F1705" t="str">
        <f t="shared" si="53"/>
        <v>99259</v>
      </c>
      <c r="H1705" s="14">
        <f t="shared" si="54"/>
        <v>4377.13</v>
      </c>
    </row>
    <row r="1706" spans="1:8" ht="40.5">
      <c r="A1706" s="532" t="s">
        <v>11609</v>
      </c>
      <c r="B1706" s="534" t="s">
        <v>14011</v>
      </c>
      <c r="C1706" s="532" t="s">
        <v>75</v>
      </c>
      <c r="D1706" s="533" t="s">
        <v>27955</v>
      </c>
      <c r="F1706" t="str">
        <f t="shared" si="53"/>
        <v>99261</v>
      </c>
      <c r="H1706" s="14">
        <f t="shared" si="54"/>
        <v>1947.92</v>
      </c>
    </row>
    <row r="1707" spans="1:8" ht="40.5">
      <c r="A1707" s="532" t="s">
        <v>11610</v>
      </c>
      <c r="B1707" s="534" t="s">
        <v>14012</v>
      </c>
      <c r="C1707" s="532" t="s">
        <v>75</v>
      </c>
      <c r="D1707" s="533" t="s">
        <v>27956</v>
      </c>
      <c r="F1707" t="str">
        <f t="shared" si="53"/>
        <v>99263</v>
      </c>
      <c r="H1707" s="14">
        <f t="shared" si="54"/>
        <v>2895.08</v>
      </c>
    </row>
    <row r="1708" spans="1:8" ht="54">
      <c r="A1708" s="532" t="s">
        <v>11611</v>
      </c>
      <c r="B1708" s="534" t="s">
        <v>27957</v>
      </c>
      <c r="C1708" s="532" t="s">
        <v>114</v>
      </c>
      <c r="D1708" s="533" t="s">
        <v>27958</v>
      </c>
      <c r="F1708" t="str">
        <f t="shared" si="53"/>
        <v>99265</v>
      </c>
      <c r="H1708" s="14">
        <f t="shared" si="54"/>
        <v>5289.16</v>
      </c>
    </row>
    <row r="1709" spans="1:8" ht="40.5">
      <c r="A1709" s="532" t="s">
        <v>11612</v>
      </c>
      <c r="B1709" s="534" t="s">
        <v>14013</v>
      </c>
      <c r="C1709" s="532" t="s">
        <v>75</v>
      </c>
      <c r="D1709" s="533" t="s">
        <v>27937</v>
      </c>
      <c r="F1709" t="str">
        <f t="shared" si="53"/>
        <v>99266</v>
      </c>
      <c r="H1709" s="14">
        <f t="shared" si="54"/>
        <v>2263.6799999999998</v>
      </c>
    </row>
    <row r="1710" spans="1:8" ht="54">
      <c r="A1710" s="532" t="s">
        <v>11613</v>
      </c>
      <c r="B1710" s="534" t="s">
        <v>27959</v>
      </c>
      <c r="C1710" s="532" t="s">
        <v>114</v>
      </c>
      <c r="D1710" s="533" t="s">
        <v>27960</v>
      </c>
      <c r="F1710" t="str">
        <f t="shared" si="53"/>
        <v>99267</v>
      </c>
      <c r="H1710" s="14">
        <f t="shared" si="54"/>
        <v>6201.24</v>
      </c>
    </row>
    <row r="1711" spans="1:8" ht="54">
      <c r="A1711" s="532" t="s">
        <v>14014</v>
      </c>
      <c r="B1711" s="534" t="s">
        <v>27961</v>
      </c>
      <c r="C1711" s="532" t="s">
        <v>114</v>
      </c>
      <c r="D1711" s="533" t="s">
        <v>27962</v>
      </c>
      <c r="F1711" t="str">
        <f t="shared" si="53"/>
        <v>99268</v>
      </c>
      <c r="H1711" s="14">
        <f t="shared" si="54"/>
        <v>645.84</v>
      </c>
    </row>
    <row r="1712" spans="1:8" ht="40.5">
      <c r="A1712" s="532" t="s">
        <v>11614</v>
      </c>
      <c r="B1712" s="534" t="s">
        <v>14015</v>
      </c>
      <c r="C1712" s="532" t="s">
        <v>75</v>
      </c>
      <c r="D1712" s="533" t="s">
        <v>27944</v>
      </c>
      <c r="F1712" t="str">
        <f t="shared" si="53"/>
        <v>99269</v>
      </c>
      <c r="H1712" s="14">
        <f t="shared" si="54"/>
        <v>2579.33</v>
      </c>
    </row>
    <row r="1713" spans="1:8" ht="54">
      <c r="A1713" s="532" t="s">
        <v>14016</v>
      </c>
      <c r="B1713" s="534" t="s">
        <v>27963</v>
      </c>
      <c r="C1713" s="532" t="s">
        <v>114</v>
      </c>
      <c r="D1713" s="533" t="s">
        <v>27964</v>
      </c>
      <c r="F1713" t="str">
        <f t="shared" si="53"/>
        <v>99270</v>
      </c>
      <c r="H1713" s="14">
        <f t="shared" si="54"/>
        <v>820.63</v>
      </c>
    </row>
    <row r="1714" spans="1:8" ht="54">
      <c r="A1714" s="532" t="s">
        <v>11615</v>
      </c>
      <c r="B1714" s="534" t="s">
        <v>27965</v>
      </c>
      <c r="C1714" s="532" t="s">
        <v>114</v>
      </c>
      <c r="D1714" s="533" t="s">
        <v>27966</v>
      </c>
      <c r="F1714" t="str">
        <f t="shared" si="53"/>
        <v>99271</v>
      </c>
      <c r="H1714" s="14">
        <f t="shared" si="54"/>
        <v>8914.07</v>
      </c>
    </row>
    <row r="1715" spans="1:8" ht="54">
      <c r="A1715" s="532" t="s">
        <v>11616</v>
      </c>
      <c r="B1715" s="534" t="s">
        <v>27967</v>
      </c>
      <c r="C1715" s="532" t="s">
        <v>114</v>
      </c>
      <c r="D1715" s="533" t="s">
        <v>27968</v>
      </c>
      <c r="F1715" t="str">
        <f t="shared" si="53"/>
        <v>99272</v>
      </c>
      <c r="H1715" s="14">
        <f t="shared" si="54"/>
        <v>1460.83</v>
      </c>
    </row>
    <row r="1716" spans="1:8" ht="54">
      <c r="A1716" s="532" t="s">
        <v>11617</v>
      </c>
      <c r="B1716" s="534" t="s">
        <v>27969</v>
      </c>
      <c r="C1716" s="532" t="s">
        <v>114</v>
      </c>
      <c r="D1716" s="533" t="s">
        <v>27970</v>
      </c>
      <c r="F1716" t="str">
        <f t="shared" si="53"/>
        <v>99273</v>
      </c>
      <c r="H1716" s="14">
        <f t="shared" si="54"/>
        <v>2013.69</v>
      </c>
    </row>
    <row r="1717" spans="1:8" ht="54">
      <c r="A1717" s="532" t="s">
        <v>11618</v>
      </c>
      <c r="B1717" s="534" t="s">
        <v>27971</v>
      </c>
      <c r="C1717" s="532" t="s">
        <v>114</v>
      </c>
      <c r="D1717" s="533" t="s">
        <v>27972</v>
      </c>
      <c r="F1717" t="str">
        <f t="shared" si="53"/>
        <v>99274</v>
      </c>
      <c r="H1717" s="14">
        <f t="shared" si="54"/>
        <v>7152.34</v>
      </c>
    </row>
    <row r="1718" spans="1:8" ht="54">
      <c r="A1718" s="532" t="s">
        <v>14017</v>
      </c>
      <c r="B1718" s="534" t="s">
        <v>27973</v>
      </c>
      <c r="C1718" s="532" t="s">
        <v>114</v>
      </c>
      <c r="D1718" s="533" t="s">
        <v>27974</v>
      </c>
      <c r="F1718" t="str">
        <f t="shared" si="53"/>
        <v>99275</v>
      </c>
      <c r="H1718" s="14">
        <f t="shared" si="54"/>
        <v>1270.0999999999999</v>
      </c>
    </row>
    <row r="1719" spans="1:8" ht="40.5">
      <c r="A1719" s="532" t="s">
        <v>11619</v>
      </c>
      <c r="B1719" s="534" t="s">
        <v>14018</v>
      </c>
      <c r="C1719" s="532" t="s">
        <v>75</v>
      </c>
      <c r="D1719" s="533" t="s">
        <v>27975</v>
      </c>
      <c r="F1719" t="str">
        <f t="shared" si="53"/>
        <v>99276</v>
      </c>
      <c r="H1719" s="14">
        <f t="shared" si="54"/>
        <v>3210.83</v>
      </c>
    </row>
    <row r="1720" spans="1:8" ht="40.5">
      <c r="A1720" s="532" t="s">
        <v>11620</v>
      </c>
      <c r="B1720" s="534" t="s">
        <v>14019</v>
      </c>
      <c r="C1720" s="532" t="s">
        <v>75</v>
      </c>
      <c r="D1720" s="533" t="s">
        <v>27956</v>
      </c>
      <c r="F1720" t="str">
        <f t="shared" si="53"/>
        <v>99277</v>
      </c>
      <c r="H1720" s="14">
        <f t="shared" si="54"/>
        <v>2895.08</v>
      </c>
    </row>
    <row r="1721" spans="1:8" ht="40.5">
      <c r="A1721" s="532" t="s">
        <v>11621</v>
      </c>
      <c r="B1721" s="534" t="s">
        <v>14020</v>
      </c>
      <c r="C1721" s="532" t="s">
        <v>75</v>
      </c>
      <c r="D1721" s="533" t="s">
        <v>27976</v>
      </c>
      <c r="F1721" t="str">
        <f t="shared" si="53"/>
        <v>99278</v>
      </c>
      <c r="H1721" s="14">
        <f t="shared" si="54"/>
        <v>467.37</v>
      </c>
    </row>
    <row r="1722" spans="1:8" ht="54">
      <c r="A1722" s="532" t="s">
        <v>11622</v>
      </c>
      <c r="B1722" s="534" t="s">
        <v>27977</v>
      </c>
      <c r="C1722" s="532" t="s">
        <v>114</v>
      </c>
      <c r="D1722" s="533" t="s">
        <v>27978</v>
      </c>
      <c r="F1722" t="str">
        <f t="shared" si="53"/>
        <v>99279</v>
      </c>
      <c r="H1722" s="14">
        <f t="shared" si="54"/>
        <v>8069.31</v>
      </c>
    </row>
    <row r="1723" spans="1:8" ht="54">
      <c r="A1723" s="532" t="s">
        <v>11623</v>
      </c>
      <c r="B1723" s="534" t="s">
        <v>27979</v>
      </c>
      <c r="C1723" s="532" t="s">
        <v>114</v>
      </c>
      <c r="D1723" s="533" t="s">
        <v>27980</v>
      </c>
      <c r="F1723" t="str">
        <f t="shared" si="53"/>
        <v>99280</v>
      </c>
      <c r="H1723" s="14">
        <f t="shared" si="54"/>
        <v>2662.56</v>
      </c>
    </row>
    <row r="1724" spans="1:8" ht="40.5">
      <c r="A1724" s="532" t="s">
        <v>11624</v>
      </c>
      <c r="B1724" s="534" t="s">
        <v>14021</v>
      </c>
      <c r="C1724" s="532" t="s">
        <v>75</v>
      </c>
      <c r="D1724" s="533" t="s">
        <v>27975</v>
      </c>
      <c r="F1724" t="str">
        <f t="shared" si="53"/>
        <v>99281</v>
      </c>
      <c r="H1724" s="14">
        <f t="shared" si="54"/>
        <v>3210.83</v>
      </c>
    </row>
    <row r="1725" spans="1:8" ht="40.5">
      <c r="A1725" s="532" t="s">
        <v>11625</v>
      </c>
      <c r="B1725" s="534" t="s">
        <v>14022</v>
      </c>
      <c r="C1725" s="532" t="s">
        <v>75</v>
      </c>
      <c r="D1725" s="533" t="s">
        <v>27981</v>
      </c>
      <c r="F1725" t="str">
        <f t="shared" si="53"/>
        <v>99282</v>
      </c>
      <c r="H1725" s="14">
        <f t="shared" si="54"/>
        <v>3557.76</v>
      </c>
    </row>
    <row r="1726" spans="1:8" ht="40.5">
      <c r="A1726" s="532" t="s">
        <v>11626</v>
      </c>
      <c r="B1726" s="534" t="s">
        <v>14023</v>
      </c>
      <c r="C1726" s="532" t="s">
        <v>75</v>
      </c>
      <c r="D1726" s="533" t="s">
        <v>27982</v>
      </c>
      <c r="F1726" t="str">
        <f t="shared" si="53"/>
        <v>99283</v>
      </c>
      <c r="H1726" s="14">
        <f t="shared" si="54"/>
        <v>1386.36</v>
      </c>
    </row>
    <row r="1727" spans="1:8" ht="54">
      <c r="A1727" s="532" t="s">
        <v>11627</v>
      </c>
      <c r="B1727" s="534" t="s">
        <v>27983</v>
      </c>
      <c r="C1727" s="532" t="s">
        <v>114</v>
      </c>
      <c r="D1727" s="533" t="s">
        <v>27984</v>
      </c>
      <c r="F1727" t="str">
        <f t="shared" si="53"/>
        <v>99284</v>
      </c>
      <c r="H1727" s="14">
        <f t="shared" si="54"/>
        <v>10067.48</v>
      </c>
    </row>
    <row r="1728" spans="1:8" ht="54">
      <c r="A1728" s="532" t="s">
        <v>14024</v>
      </c>
      <c r="B1728" s="534" t="s">
        <v>27985</v>
      </c>
      <c r="C1728" s="532" t="s">
        <v>114</v>
      </c>
      <c r="D1728" s="533" t="s">
        <v>27986</v>
      </c>
      <c r="F1728" t="str">
        <f t="shared" si="53"/>
        <v>99285</v>
      </c>
      <c r="H1728" s="14">
        <f t="shared" si="54"/>
        <v>1669.66</v>
      </c>
    </row>
    <row r="1729" spans="1:8" ht="54">
      <c r="A1729" s="532" t="s">
        <v>11628</v>
      </c>
      <c r="B1729" s="534" t="s">
        <v>27987</v>
      </c>
      <c r="C1729" s="532" t="s">
        <v>114</v>
      </c>
      <c r="D1729" s="533" t="s">
        <v>27988</v>
      </c>
      <c r="F1729" t="str">
        <f t="shared" si="53"/>
        <v>99286</v>
      </c>
      <c r="H1729" s="14">
        <f t="shared" si="54"/>
        <v>8986.35</v>
      </c>
    </row>
    <row r="1730" spans="1:8" ht="54">
      <c r="A1730" s="532" t="s">
        <v>11629</v>
      </c>
      <c r="B1730" s="534" t="s">
        <v>27989</v>
      </c>
      <c r="C1730" s="532" t="s">
        <v>114</v>
      </c>
      <c r="D1730" s="533" t="s">
        <v>27990</v>
      </c>
      <c r="F1730" t="str">
        <f t="shared" si="53"/>
        <v>99287</v>
      </c>
      <c r="H1730" s="14">
        <f t="shared" si="54"/>
        <v>12725.34</v>
      </c>
    </row>
    <row r="1731" spans="1:8" ht="40.5">
      <c r="A1731" s="532" t="s">
        <v>11630</v>
      </c>
      <c r="B1731" s="534" t="s">
        <v>14025</v>
      </c>
      <c r="C1731" s="532" t="s">
        <v>75</v>
      </c>
      <c r="D1731" s="533" t="s">
        <v>27991</v>
      </c>
      <c r="F1731" t="str">
        <f t="shared" si="53"/>
        <v>99288</v>
      </c>
      <c r="H1731" s="14">
        <f t="shared" si="54"/>
        <v>615.58000000000004</v>
      </c>
    </row>
    <row r="1732" spans="1:8" ht="40.5">
      <c r="A1732" s="532" t="s">
        <v>11631</v>
      </c>
      <c r="B1732" s="534" t="s">
        <v>14026</v>
      </c>
      <c r="C1732" s="532" t="s">
        <v>75</v>
      </c>
      <c r="D1732" s="533" t="s">
        <v>27992</v>
      </c>
      <c r="F1732" t="str">
        <f t="shared" si="53"/>
        <v>99289</v>
      </c>
      <c r="H1732" s="14">
        <f t="shared" si="54"/>
        <v>3526.5</v>
      </c>
    </row>
    <row r="1733" spans="1:8" ht="54">
      <c r="A1733" s="532" t="s">
        <v>11632</v>
      </c>
      <c r="B1733" s="534" t="s">
        <v>27993</v>
      </c>
      <c r="C1733" s="532" t="s">
        <v>114</v>
      </c>
      <c r="D1733" s="533" t="s">
        <v>27994</v>
      </c>
      <c r="F1733" t="str">
        <f t="shared" ref="F1733:F1796" si="55">TRIM(A1733)</f>
        <v>99290</v>
      </c>
      <c r="H1733" s="14">
        <f t="shared" ref="H1733:H1796" si="56">ROUND(D1733*(1+$H$1),2)</f>
        <v>5423.29</v>
      </c>
    </row>
    <row r="1734" spans="1:8" ht="40.5">
      <c r="A1734" s="532" t="s">
        <v>11633</v>
      </c>
      <c r="B1734" s="534" t="s">
        <v>14027</v>
      </c>
      <c r="C1734" s="532" t="s">
        <v>75</v>
      </c>
      <c r="D1734" s="533" t="s">
        <v>27992</v>
      </c>
      <c r="F1734" t="str">
        <f t="shared" si="55"/>
        <v>99291</v>
      </c>
      <c r="H1734" s="14">
        <f t="shared" si="56"/>
        <v>3526.5</v>
      </c>
    </row>
    <row r="1735" spans="1:8" ht="54">
      <c r="A1735" s="532" t="s">
        <v>11634</v>
      </c>
      <c r="B1735" s="534" t="s">
        <v>27995</v>
      </c>
      <c r="C1735" s="532" t="s">
        <v>114</v>
      </c>
      <c r="D1735" s="533" t="s">
        <v>27996</v>
      </c>
      <c r="F1735" t="str">
        <f t="shared" si="55"/>
        <v>99292</v>
      </c>
      <c r="H1735" s="14">
        <f t="shared" si="56"/>
        <v>3291.42</v>
      </c>
    </row>
    <row r="1736" spans="1:8" ht="40.5">
      <c r="A1736" s="532" t="s">
        <v>11635</v>
      </c>
      <c r="B1736" s="534" t="s">
        <v>14028</v>
      </c>
      <c r="C1736" s="532" t="s">
        <v>75</v>
      </c>
      <c r="D1736" s="533" t="s">
        <v>27997</v>
      </c>
      <c r="F1736" t="str">
        <f t="shared" si="55"/>
        <v>99293</v>
      </c>
      <c r="H1736" s="14">
        <f t="shared" si="56"/>
        <v>1676.38</v>
      </c>
    </row>
    <row r="1737" spans="1:8" ht="54">
      <c r="A1737" s="532" t="s">
        <v>11636</v>
      </c>
      <c r="B1737" s="534" t="s">
        <v>27998</v>
      </c>
      <c r="C1737" s="532" t="s">
        <v>114</v>
      </c>
      <c r="D1737" s="533" t="s">
        <v>27999</v>
      </c>
      <c r="F1737" t="str">
        <f t="shared" si="55"/>
        <v>99294</v>
      </c>
      <c r="H1737" s="14">
        <f t="shared" si="56"/>
        <v>11220.76</v>
      </c>
    </row>
    <row r="1738" spans="1:8" ht="40.5">
      <c r="A1738" s="532" t="s">
        <v>11637</v>
      </c>
      <c r="B1738" s="534" t="s">
        <v>14029</v>
      </c>
      <c r="C1738" s="532" t="s">
        <v>75</v>
      </c>
      <c r="D1738" s="533" t="s">
        <v>28000</v>
      </c>
      <c r="F1738" t="str">
        <f t="shared" si="55"/>
        <v>99296</v>
      </c>
      <c r="H1738" s="14">
        <f t="shared" si="56"/>
        <v>3873.4</v>
      </c>
    </row>
    <row r="1739" spans="1:8" ht="40.5">
      <c r="A1739" s="532" t="s">
        <v>11638</v>
      </c>
      <c r="B1739" s="534" t="s">
        <v>14030</v>
      </c>
      <c r="C1739" s="532" t="s">
        <v>75</v>
      </c>
      <c r="D1739" s="533" t="s">
        <v>28001</v>
      </c>
      <c r="F1739" t="str">
        <f t="shared" si="55"/>
        <v>99297</v>
      </c>
      <c r="H1739" s="14">
        <f t="shared" si="56"/>
        <v>3868.02</v>
      </c>
    </row>
    <row r="1740" spans="1:8" ht="54">
      <c r="A1740" s="532" t="s">
        <v>11639</v>
      </c>
      <c r="B1740" s="534" t="s">
        <v>28002</v>
      </c>
      <c r="C1740" s="532" t="s">
        <v>114</v>
      </c>
      <c r="D1740" s="533" t="s">
        <v>28003</v>
      </c>
      <c r="F1740" t="str">
        <f t="shared" si="55"/>
        <v>99298</v>
      </c>
      <c r="H1740" s="14">
        <f t="shared" si="56"/>
        <v>14390.85</v>
      </c>
    </row>
    <row r="1741" spans="1:8" ht="40.5">
      <c r="A1741" s="532" t="s">
        <v>11640</v>
      </c>
      <c r="B1741" s="534" t="s">
        <v>14031</v>
      </c>
      <c r="C1741" s="532" t="s">
        <v>75</v>
      </c>
      <c r="D1741" s="533" t="s">
        <v>28004</v>
      </c>
      <c r="F1741" t="str">
        <f t="shared" si="55"/>
        <v>99299</v>
      </c>
      <c r="H1741" s="14">
        <f t="shared" si="56"/>
        <v>4189.0200000000004</v>
      </c>
    </row>
    <row r="1742" spans="1:8" ht="54">
      <c r="A1742" s="532" t="s">
        <v>11641</v>
      </c>
      <c r="B1742" s="534" t="s">
        <v>28005</v>
      </c>
      <c r="C1742" s="532" t="s">
        <v>114</v>
      </c>
      <c r="D1742" s="533" t="s">
        <v>28006</v>
      </c>
      <c r="F1742" t="str">
        <f t="shared" si="55"/>
        <v>99300</v>
      </c>
      <c r="H1742" s="14">
        <f t="shared" si="56"/>
        <v>16056.4</v>
      </c>
    </row>
    <row r="1743" spans="1:8" ht="54">
      <c r="A1743" s="532" t="s">
        <v>11642</v>
      </c>
      <c r="B1743" s="534" t="s">
        <v>28007</v>
      </c>
      <c r="C1743" s="532" t="s">
        <v>114</v>
      </c>
      <c r="D1743" s="533" t="s">
        <v>28008</v>
      </c>
      <c r="F1743" t="str">
        <f t="shared" si="55"/>
        <v>99301</v>
      </c>
      <c r="H1743" s="14">
        <f t="shared" si="56"/>
        <v>7987.11</v>
      </c>
    </row>
    <row r="1744" spans="1:8" ht="40.5">
      <c r="A1744" s="532" t="s">
        <v>11643</v>
      </c>
      <c r="B1744" s="534" t="s">
        <v>14032</v>
      </c>
      <c r="C1744" s="532" t="s">
        <v>75</v>
      </c>
      <c r="D1744" s="533" t="s">
        <v>28009</v>
      </c>
      <c r="F1744" t="str">
        <f t="shared" si="55"/>
        <v>99302</v>
      </c>
      <c r="H1744" s="14">
        <f t="shared" si="56"/>
        <v>4510.1000000000004</v>
      </c>
    </row>
    <row r="1745" spans="1:8" ht="54">
      <c r="A1745" s="532" t="s">
        <v>11644</v>
      </c>
      <c r="B1745" s="534" t="s">
        <v>28010</v>
      </c>
      <c r="C1745" s="532" t="s">
        <v>114</v>
      </c>
      <c r="D1745" s="533" t="s">
        <v>28011</v>
      </c>
      <c r="F1745" t="str">
        <f t="shared" si="55"/>
        <v>99303</v>
      </c>
      <c r="H1745" s="14">
        <f t="shared" si="56"/>
        <v>14693.92</v>
      </c>
    </row>
    <row r="1746" spans="1:8" ht="40.5">
      <c r="A1746" s="532" t="s">
        <v>11645</v>
      </c>
      <c r="B1746" s="534" t="s">
        <v>14033</v>
      </c>
      <c r="C1746" s="532" t="s">
        <v>75</v>
      </c>
      <c r="D1746" s="533" t="s">
        <v>28012</v>
      </c>
      <c r="F1746" t="str">
        <f t="shared" si="55"/>
        <v>99304</v>
      </c>
      <c r="H1746" s="14">
        <f t="shared" si="56"/>
        <v>4194.43</v>
      </c>
    </row>
    <row r="1747" spans="1:8" ht="54">
      <c r="A1747" s="532" t="s">
        <v>11646</v>
      </c>
      <c r="B1747" s="534" t="s">
        <v>28013</v>
      </c>
      <c r="C1747" s="532" t="s">
        <v>114</v>
      </c>
      <c r="D1747" s="533" t="s">
        <v>28014</v>
      </c>
      <c r="F1747" t="str">
        <f t="shared" si="55"/>
        <v>99305</v>
      </c>
      <c r="H1747" s="14">
        <f t="shared" si="56"/>
        <v>16609.330000000002</v>
      </c>
    </row>
    <row r="1748" spans="1:8" ht="40.5">
      <c r="A1748" s="532" t="s">
        <v>11647</v>
      </c>
      <c r="B1748" s="534" t="s">
        <v>14034</v>
      </c>
      <c r="C1748" s="532" t="s">
        <v>75</v>
      </c>
      <c r="D1748" s="533" t="s">
        <v>28009</v>
      </c>
      <c r="F1748" t="str">
        <f t="shared" si="55"/>
        <v>99306</v>
      </c>
      <c r="H1748" s="14">
        <f t="shared" si="56"/>
        <v>4510.1000000000004</v>
      </c>
    </row>
    <row r="1749" spans="1:8" ht="40.5">
      <c r="A1749" s="532" t="s">
        <v>11648</v>
      </c>
      <c r="B1749" s="534" t="s">
        <v>14035</v>
      </c>
      <c r="C1749" s="532" t="s">
        <v>75</v>
      </c>
      <c r="D1749" s="533" t="s">
        <v>28015</v>
      </c>
      <c r="F1749" t="str">
        <f t="shared" si="55"/>
        <v>99307</v>
      </c>
      <c r="H1749" s="14">
        <f t="shared" si="56"/>
        <v>2920.93</v>
      </c>
    </row>
    <row r="1750" spans="1:8" ht="54">
      <c r="A1750" s="532" t="s">
        <v>11649</v>
      </c>
      <c r="B1750" s="534" t="s">
        <v>28016</v>
      </c>
      <c r="C1750" s="532" t="s">
        <v>114</v>
      </c>
      <c r="D1750" s="533" t="s">
        <v>28017</v>
      </c>
      <c r="F1750" t="str">
        <f t="shared" si="55"/>
        <v>99308</v>
      </c>
      <c r="H1750" s="14">
        <f t="shared" si="56"/>
        <v>18524.849999999999</v>
      </c>
    </row>
    <row r="1751" spans="1:8" ht="40.5">
      <c r="A1751" s="532" t="s">
        <v>11650</v>
      </c>
      <c r="B1751" s="534" t="s">
        <v>14036</v>
      </c>
      <c r="C1751" s="532" t="s">
        <v>75</v>
      </c>
      <c r="D1751" s="533" t="s">
        <v>28018</v>
      </c>
      <c r="F1751" t="str">
        <f t="shared" si="55"/>
        <v>99309</v>
      </c>
      <c r="H1751" s="14">
        <f t="shared" si="56"/>
        <v>4831.22</v>
      </c>
    </row>
    <row r="1752" spans="1:8" ht="54">
      <c r="A1752" s="532" t="s">
        <v>11651</v>
      </c>
      <c r="B1752" s="534" t="s">
        <v>28019</v>
      </c>
      <c r="C1752" s="532" t="s">
        <v>114</v>
      </c>
      <c r="D1752" s="533" t="s">
        <v>28020</v>
      </c>
      <c r="F1752" t="str">
        <f t="shared" si="55"/>
        <v>99310</v>
      </c>
      <c r="H1752" s="14">
        <f t="shared" si="56"/>
        <v>18828.009999999998</v>
      </c>
    </row>
    <row r="1753" spans="1:8" ht="40.5">
      <c r="A1753" s="532" t="s">
        <v>11652</v>
      </c>
      <c r="B1753" s="534" t="s">
        <v>14037</v>
      </c>
      <c r="C1753" s="532" t="s">
        <v>75</v>
      </c>
      <c r="D1753" s="533" t="s">
        <v>28018</v>
      </c>
      <c r="F1753" t="str">
        <f t="shared" si="55"/>
        <v>99311</v>
      </c>
      <c r="H1753" s="14">
        <f t="shared" si="56"/>
        <v>4831.22</v>
      </c>
    </row>
    <row r="1754" spans="1:8" ht="54">
      <c r="A1754" s="532" t="s">
        <v>11653</v>
      </c>
      <c r="B1754" s="534" t="s">
        <v>28021</v>
      </c>
      <c r="C1754" s="532" t="s">
        <v>114</v>
      </c>
      <c r="D1754" s="533" t="s">
        <v>28022</v>
      </c>
      <c r="F1754" t="str">
        <f t="shared" si="55"/>
        <v>99312</v>
      </c>
      <c r="H1754" s="14">
        <f t="shared" si="56"/>
        <v>9362</v>
      </c>
    </row>
    <row r="1755" spans="1:8" ht="54">
      <c r="A1755" s="532" t="s">
        <v>11654</v>
      </c>
      <c r="B1755" s="534" t="s">
        <v>28023</v>
      </c>
      <c r="C1755" s="532" t="s">
        <v>114</v>
      </c>
      <c r="D1755" s="533" t="s">
        <v>28024</v>
      </c>
      <c r="F1755" t="str">
        <f t="shared" si="55"/>
        <v>99313</v>
      </c>
      <c r="H1755" s="14">
        <f t="shared" si="56"/>
        <v>20993.15</v>
      </c>
    </row>
    <row r="1756" spans="1:8" ht="40.5">
      <c r="A1756" s="532" t="s">
        <v>11655</v>
      </c>
      <c r="B1756" s="534" t="s">
        <v>14038</v>
      </c>
      <c r="C1756" s="532" t="s">
        <v>75</v>
      </c>
      <c r="D1756" s="533" t="s">
        <v>28025</v>
      </c>
      <c r="F1756" t="str">
        <f t="shared" si="55"/>
        <v>99314</v>
      </c>
      <c r="H1756" s="14">
        <f t="shared" si="56"/>
        <v>5152.28</v>
      </c>
    </row>
    <row r="1757" spans="1:8" ht="54">
      <c r="A1757" s="532" t="s">
        <v>11656</v>
      </c>
      <c r="B1757" s="534" t="s">
        <v>28026</v>
      </c>
      <c r="C1757" s="532" t="s">
        <v>114</v>
      </c>
      <c r="D1757" s="533" t="s">
        <v>28027</v>
      </c>
      <c r="F1757" t="str">
        <f t="shared" si="55"/>
        <v>99315</v>
      </c>
      <c r="H1757" s="14">
        <f t="shared" si="56"/>
        <v>23461.61</v>
      </c>
    </row>
    <row r="1758" spans="1:8" ht="40.5">
      <c r="A1758" s="532" t="s">
        <v>11657</v>
      </c>
      <c r="B1758" s="534" t="s">
        <v>14039</v>
      </c>
      <c r="C1758" s="532" t="s">
        <v>75</v>
      </c>
      <c r="D1758" s="533" t="s">
        <v>28028</v>
      </c>
      <c r="F1758" t="str">
        <f t="shared" si="55"/>
        <v>99317</v>
      </c>
      <c r="H1758" s="14">
        <f t="shared" si="56"/>
        <v>3236.63</v>
      </c>
    </row>
    <row r="1759" spans="1:8" ht="40.5">
      <c r="A1759" s="532" t="s">
        <v>11658</v>
      </c>
      <c r="B1759" s="534" t="s">
        <v>14040</v>
      </c>
      <c r="C1759" s="532" t="s">
        <v>75</v>
      </c>
      <c r="D1759" s="533" t="s">
        <v>28029</v>
      </c>
      <c r="F1759" t="str">
        <f t="shared" si="55"/>
        <v>99318</v>
      </c>
      <c r="H1759" s="14">
        <f t="shared" si="56"/>
        <v>340.53</v>
      </c>
    </row>
    <row r="1760" spans="1:8" ht="40.5">
      <c r="A1760" s="532" t="s">
        <v>11659</v>
      </c>
      <c r="B1760" s="534" t="s">
        <v>14041</v>
      </c>
      <c r="C1760" s="532" t="s">
        <v>75</v>
      </c>
      <c r="D1760" s="533" t="s">
        <v>28030</v>
      </c>
      <c r="F1760" t="str">
        <f t="shared" si="55"/>
        <v>99319</v>
      </c>
      <c r="H1760" s="14">
        <f t="shared" si="56"/>
        <v>1114.57</v>
      </c>
    </row>
    <row r="1761" spans="1:8" ht="54">
      <c r="A1761" s="532" t="s">
        <v>11660</v>
      </c>
      <c r="B1761" s="534" t="s">
        <v>28031</v>
      </c>
      <c r="C1761" s="532" t="s">
        <v>114</v>
      </c>
      <c r="D1761" s="533" t="s">
        <v>28032</v>
      </c>
      <c r="F1761" t="str">
        <f t="shared" si="55"/>
        <v>99320</v>
      </c>
      <c r="H1761" s="14">
        <f t="shared" si="56"/>
        <v>10805.27</v>
      </c>
    </row>
    <row r="1762" spans="1:8" ht="40.5">
      <c r="A1762" s="532" t="s">
        <v>11661</v>
      </c>
      <c r="B1762" s="534" t="s">
        <v>14042</v>
      </c>
      <c r="C1762" s="532" t="s">
        <v>75</v>
      </c>
      <c r="D1762" s="533" t="s">
        <v>28033</v>
      </c>
      <c r="F1762" t="str">
        <f t="shared" si="55"/>
        <v>99321</v>
      </c>
      <c r="H1762" s="14">
        <f t="shared" si="56"/>
        <v>3552.37</v>
      </c>
    </row>
    <row r="1763" spans="1:8" ht="54">
      <c r="A1763" s="532" t="s">
        <v>11662</v>
      </c>
      <c r="B1763" s="534" t="s">
        <v>28034</v>
      </c>
      <c r="C1763" s="532" t="s">
        <v>114</v>
      </c>
      <c r="D1763" s="533" t="s">
        <v>28035</v>
      </c>
      <c r="F1763" t="str">
        <f t="shared" si="55"/>
        <v>99322</v>
      </c>
      <c r="H1763" s="14">
        <f t="shared" si="56"/>
        <v>12188.76</v>
      </c>
    </row>
    <row r="1764" spans="1:8" ht="40.5">
      <c r="A1764" s="532" t="s">
        <v>11663</v>
      </c>
      <c r="B1764" s="534" t="s">
        <v>14043</v>
      </c>
      <c r="C1764" s="532" t="s">
        <v>75</v>
      </c>
      <c r="D1764" s="533" t="s">
        <v>28001</v>
      </c>
      <c r="F1764" t="str">
        <f t="shared" si="55"/>
        <v>99323</v>
      </c>
      <c r="H1764" s="14">
        <f t="shared" si="56"/>
        <v>3868.02</v>
      </c>
    </row>
    <row r="1765" spans="1:8" ht="54">
      <c r="A1765" s="532" t="s">
        <v>11664</v>
      </c>
      <c r="B1765" s="534" t="s">
        <v>28036</v>
      </c>
      <c r="C1765" s="532" t="s">
        <v>114</v>
      </c>
      <c r="D1765" s="533" t="s">
        <v>28037</v>
      </c>
      <c r="F1765" t="str">
        <f t="shared" si="55"/>
        <v>99324</v>
      </c>
      <c r="H1765" s="14">
        <f t="shared" si="56"/>
        <v>13572.3</v>
      </c>
    </row>
    <row r="1766" spans="1:8" ht="40.5">
      <c r="A1766" s="532" t="s">
        <v>11665</v>
      </c>
      <c r="B1766" s="534" t="s">
        <v>14044</v>
      </c>
      <c r="C1766" s="532" t="s">
        <v>75</v>
      </c>
      <c r="D1766" s="533" t="s">
        <v>28004</v>
      </c>
      <c r="F1766" t="str">
        <f t="shared" si="55"/>
        <v>99325</v>
      </c>
      <c r="H1766" s="14">
        <f t="shared" si="56"/>
        <v>4189.0200000000004</v>
      </c>
    </row>
    <row r="1767" spans="1:8" ht="54">
      <c r="A1767" s="532" t="s">
        <v>11666</v>
      </c>
      <c r="B1767" s="534" t="s">
        <v>28038</v>
      </c>
      <c r="C1767" s="532" t="s">
        <v>114</v>
      </c>
      <c r="D1767" s="533" t="s">
        <v>28039</v>
      </c>
      <c r="F1767" t="str">
        <f t="shared" si="55"/>
        <v>99326</v>
      </c>
      <c r="H1767" s="14">
        <f t="shared" si="56"/>
        <v>11059.79</v>
      </c>
    </row>
    <row r="1768" spans="1:8" ht="40.5">
      <c r="A1768" s="532" t="s">
        <v>11667</v>
      </c>
      <c r="B1768" s="534" t="s">
        <v>14045</v>
      </c>
      <c r="C1768" s="532" t="s">
        <v>75</v>
      </c>
      <c r="D1768" s="533" t="s">
        <v>28040</v>
      </c>
      <c r="F1768" t="str">
        <f t="shared" si="55"/>
        <v>99327</v>
      </c>
      <c r="H1768" s="14">
        <f t="shared" si="56"/>
        <v>5420.65</v>
      </c>
    </row>
    <row r="1769" spans="1:8" ht="54">
      <c r="A1769" s="532" t="s">
        <v>14046</v>
      </c>
      <c r="B1769" s="534" t="s">
        <v>14047</v>
      </c>
      <c r="C1769" s="532" t="s">
        <v>114</v>
      </c>
      <c r="D1769" s="533" t="s">
        <v>28041</v>
      </c>
      <c r="F1769" t="str">
        <f t="shared" si="55"/>
        <v>101800</v>
      </c>
      <c r="H1769" s="14">
        <f t="shared" si="56"/>
        <v>1892.07</v>
      </c>
    </row>
    <row r="1770" spans="1:8" ht="40.5">
      <c r="A1770" s="532" t="s">
        <v>14048</v>
      </c>
      <c r="B1770" s="534" t="s">
        <v>14049</v>
      </c>
      <c r="C1770" s="532" t="s">
        <v>114</v>
      </c>
      <c r="D1770" s="533" t="s">
        <v>28042</v>
      </c>
      <c r="F1770" t="str">
        <f t="shared" si="55"/>
        <v>101801</v>
      </c>
      <c r="H1770" s="14">
        <f t="shared" si="56"/>
        <v>1403.1</v>
      </c>
    </row>
    <row r="1771" spans="1:8" ht="54">
      <c r="A1771" s="532" t="s">
        <v>14050</v>
      </c>
      <c r="B1771" s="534" t="s">
        <v>28043</v>
      </c>
      <c r="C1771" s="532" t="s">
        <v>114</v>
      </c>
      <c r="D1771" s="533" t="s">
        <v>28044</v>
      </c>
      <c r="F1771" t="str">
        <f t="shared" si="55"/>
        <v>101806</v>
      </c>
      <c r="H1771" s="14">
        <f t="shared" si="56"/>
        <v>688.56</v>
      </c>
    </row>
    <row r="1772" spans="1:8" ht="54">
      <c r="A1772" s="532" t="s">
        <v>14051</v>
      </c>
      <c r="B1772" s="534" t="s">
        <v>28045</v>
      </c>
      <c r="C1772" s="532" t="s">
        <v>114</v>
      </c>
      <c r="D1772" s="533" t="s">
        <v>28046</v>
      </c>
      <c r="F1772" t="str">
        <f t="shared" si="55"/>
        <v>101807</v>
      </c>
      <c r="H1772" s="14">
        <f t="shared" si="56"/>
        <v>642.48</v>
      </c>
    </row>
    <row r="1773" spans="1:8" ht="54">
      <c r="A1773" s="532" t="s">
        <v>14053</v>
      </c>
      <c r="B1773" s="534" t="s">
        <v>28047</v>
      </c>
      <c r="C1773" s="532" t="s">
        <v>114</v>
      </c>
      <c r="D1773" s="533" t="s">
        <v>28048</v>
      </c>
      <c r="F1773" t="str">
        <f t="shared" si="55"/>
        <v>101808</v>
      </c>
      <c r="H1773" s="14">
        <f t="shared" si="56"/>
        <v>653.39</v>
      </c>
    </row>
    <row r="1774" spans="1:8" ht="54">
      <c r="A1774" s="532" t="s">
        <v>14054</v>
      </c>
      <c r="B1774" s="534" t="s">
        <v>28049</v>
      </c>
      <c r="C1774" s="532" t="s">
        <v>114</v>
      </c>
      <c r="D1774" s="533" t="s">
        <v>28050</v>
      </c>
      <c r="F1774" t="str">
        <f t="shared" si="55"/>
        <v>101809</v>
      </c>
      <c r="H1774" s="14">
        <f t="shared" si="56"/>
        <v>4043.82</v>
      </c>
    </row>
    <row r="1775" spans="1:8" ht="54">
      <c r="A1775" s="532" t="s">
        <v>14055</v>
      </c>
      <c r="B1775" s="534" t="s">
        <v>28051</v>
      </c>
      <c r="C1775" s="532" t="s">
        <v>114</v>
      </c>
      <c r="D1775" s="533" t="s">
        <v>28052</v>
      </c>
      <c r="F1775" t="str">
        <f t="shared" si="55"/>
        <v>102139</v>
      </c>
      <c r="H1775" s="14">
        <f t="shared" si="56"/>
        <v>2224.6</v>
      </c>
    </row>
    <row r="1776" spans="1:8" ht="54">
      <c r="A1776" s="532" t="s">
        <v>14056</v>
      </c>
      <c r="B1776" s="534" t="s">
        <v>28053</v>
      </c>
      <c r="C1776" s="532" t="s">
        <v>114</v>
      </c>
      <c r="D1776" s="533" t="s">
        <v>28054</v>
      </c>
      <c r="F1776" t="str">
        <f t="shared" si="55"/>
        <v>102141</v>
      </c>
      <c r="H1776" s="14">
        <f t="shared" si="56"/>
        <v>3401.3</v>
      </c>
    </row>
    <row r="1777" spans="1:8" ht="54">
      <c r="A1777" s="532" t="s">
        <v>14057</v>
      </c>
      <c r="B1777" s="534" t="s">
        <v>28055</v>
      </c>
      <c r="C1777" s="532" t="s">
        <v>114</v>
      </c>
      <c r="D1777" s="533" t="s">
        <v>28056</v>
      </c>
      <c r="F1777" t="str">
        <f t="shared" si="55"/>
        <v>102142</v>
      </c>
      <c r="H1777" s="14">
        <f t="shared" si="56"/>
        <v>3352.86</v>
      </c>
    </row>
    <row r="1778" spans="1:8" ht="54">
      <c r="A1778" s="532" t="s">
        <v>14058</v>
      </c>
      <c r="B1778" s="534" t="s">
        <v>28057</v>
      </c>
      <c r="C1778" s="532" t="s">
        <v>114</v>
      </c>
      <c r="D1778" s="533" t="s">
        <v>28058</v>
      </c>
      <c r="F1778" t="str">
        <f t="shared" si="55"/>
        <v>102457</v>
      </c>
      <c r="H1778" s="14">
        <f t="shared" si="56"/>
        <v>2094.61</v>
      </c>
    </row>
    <row r="1779" spans="1:8" ht="40.5">
      <c r="A1779" s="532" t="s">
        <v>5537</v>
      </c>
      <c r="B1779" s="534" t="s">
        <v>11668</v>
      </c>
      <c r="C1779" s="532" t="s">
        <v>75</v>
      </c>
      <c r="D1779" s="533" t="s">
        <v>28059</v>
      </c>
      <c r="F1779" t="str">
        <f t="shared" si="55"/>
        <v>94263</v>
      </c>
      <c r="H1779" s="14">
        <f t="shared" si="56"/>
        <v>44.67</v>
      </c>
    </row>
    <row r="1780" spans="1:8" ht="40.5">
      <c r="A1780" s="532" t="s">
        <v>5538</v>
      </c>
      <c r="B1780" s="534" t="s">
        <v>11669</v>
      </c>
      <c r="C1780" s="532" t="s">
        <v>75</v>
      </c>
      <c r="D1780" s="533" t="s">
        <v>28060</v>
      </c>
      <c r="F1780" t="str">
        <f t="shared" si="55"/>
        <v>94264</v>
      </c>
      <c r="H1780" s="14">
        <f t="shared" si="56"/>
        <v>49.46</v>
      </c>
    </row>
    <row r="1781" spans="1:8" ht="40.5">
      <c r="A1781" s="532" t="s">
        <v>5539</v>
      </c>
      <c r="B1781" s="534" t="s">
        <v>11670</v>
      </c>
      <c r="C1781" s="532" t="s">
        <v>75</v>
      </c>
      <c r="D1781" s="533" t="s">
        <v>18711</v>
      </c>
      <c r="F1781" t="str">
        <f t="shared" si="55"/>
        <v>94265</v>
      </c>
      <c r="H1781" s="14">
        <f t="shared" si="56"/>
        <v>59.1</v>
      </c>
    </row>
    <row r="1782" spans="1:8" ht="40.5">
      <c r="A1782" s="532" t="s">
        <v>5540</v>
      </c>
      <c r="B1782" s="534" t="s">
        <v>11671</v>
      </c>
      <c r="C1782" s="532" t="s">
        <v>75</v>
      </c>
      <c r="D1782" s="533" t="s">
        <v>18608</v>
      </c>
      <c r="F1782" t="str">
        <f t="shared" si="55"/>
        <v>94266</v>
      </c>
      <c r="H1782" s="14">
        <f t="shared" si="56"/>
        <v>64.569999999999993</v>
      </c>
    </row>
    <row r="1783" spans="1:8" ht="54">
      <c r="A1783" s="532" t="s">
        <v>5541</v>
      </c>
      <c r="B1783" s="534" t="s">
        <v>11672</v>
      </c>
      <c r="C1783" s="532" t="s">
        <v>75</v>
      </c>
      <c r="D1783" s="533" t="s">
        <v>28061</v>
      </c>
      <c r="F1783" t="str">
        <f t="shared" si="55"/>
        <v>94267</v>
      </c>
      <c r="H1783" s="14">
        <f t="shared" si="56"/>
        <v>70.2</v>
      </c>
    </row>
    <row r="1784" spans="1:8" ht="54">
      <c r="A1784" s="532" t="s">
        <v>5542</v>
      </c>
      <c r="B1784" s="534" t="s">
        <v>11673</v>
      </c>
      <c r="C1784" s="532" t="s">
        <v>75</v>
      </c>
      <c r="D1784" s="533" t="s">
        <v>28062</v>
      </c>
      <c r="F1784" t="str">
        <f t="shared" si="55"/>
        <v>94268</v>
      </c>
      <c r="H1784" s="14">
        <f t="shared" si="56"/>
        <v>76.260000000000005</v>
      </c>
    </row>
    <row r="1785" spans="1:8" ht="54">
      <c r="A1785" s="532" t="s">
        <v>5543</v>
      </c>
      <c r="B1785" s="534" t="s">
        <v>11674</v>
      </c>
      <c r="C1785" s="532" t="s">
        <v>75</v>
      </c>
      <c r="D1785" s="533" t="s">
        <v>28063</v>
      </c>
      <c r="F1785" t="str">
        <f t="shared" si="55"/>
        <v>94269</v>
      </c>
      <c r="H1785" s="14">
        <f t="shared" si="56"/>
        <v>100.62</v>
      </c>
    </row>
    <row r="1786" spans="1:8" ht="54">
      <c r="A1786" s="555" t="s">
        <v>5544</v>
      </c>
      <c r="B1786" s="534" t="s">
        <v>11675</v>
      </c>
      <c r="C1786" s="532" t="s">
        <v>75</v>
      </c>
      <c r="D1786" s="533" t="s">
        <v>22901</v>
      </c>
      <c r="F1786" t="str">
        <f t="shared" si="55"/>
        <v>94270</v>
      </c>
      <c r="H1786" s="14">
        <f t="shared" si="56"/>
        <v>109.08</v>
      </c>
    </row>
    <row r="1787" spans="1:8" ht="54">
      <c r="A1787" s="532" t="s">
        <v>5545</v>
      </c>
      <c r="B1787" s="534" t="s">
        <v>28064</v>
      </c>
      <c r="C1787" s="532" t="s">
        <v>75</v>
      </c>
      <c r="D1787" s="533" t="s">
        <v>28065</v>
      </c>
      <c r="F1787" t="str">
        <f t="shared" si="55"/>
        <v>94271</v>
      </c>
      <c r="H1787" s="14">
        <f t="shared" si="56"/>
        <v>122.76</v>
      </c>
    </row>
    <row r="1788" spans="1:8" ht="54">
      <c r="A1788" s="532" t="s">
        <v>5546</v>
      </c>
      <c r="B1788" s="534" t="s">
        <v>11676</v>
      </c>
      <c r="C1788" s="532" t="s">
        <v>75</v>
      </c>
      <c r="D1788" s="533" t="s">
        <v>28066</v>
      </c>
      <c r="F1788" t="str">
        <f t="shared" si="55"/>
        <v>94272</v>
      </c>
      <c r="H1788" s="14">
        <f t="shared" si="56"/>
        <v>134.04</v>
      </c>
    </row>
    <row r="1789" spans="1:8" ht="67.5">
      <c r="A1789" s="532" t="s">
        <v>5547</v>
      </c>
      <c r="B1789" s="534" t="s">
        <v>3349</v>
      </c>
      <c r="C1789" s="532" t="s">
        <v>75</v>
      </c>
      <c r="D1789" s="533" t="s">
        <v>18222</v>
      </c>
      <c r="F1789" t="str">
        <f t="shared" si="55"/>
        <v>94273</v>
      </c>
      <c r="H1789" s="14">
        <f t="shared" si="56"/>
        <v>73.22</v>
      </c>
    </row>
    <row r="1790" spans="1:8" ht="67.5">
      <c r="A1790" s="532" t="s">
        <v>5548</v>
      </c>
      <c r="B1790" s="534" t="s">
        <v>3350</v>
      </c>
      <c r="C1790" s="532" t="s">
        <v>75</v>
      </c>
      <c r="D1790" s="533" t="s">
        <v>24084</v>
      </c>
      <c r="F1790" t="str">
        <f t="shared" si="55"/>
        <v>94274</v>
      </c>
      <c r="H1790" s="14">
        <f t="shared" si="56"/>
        <v>78.83</v>
      </c>
    </row>
    <row r="1791" spans="1:8" ht="81">
      <c r="A1791" s="532" t="s">
        <v>5549</v>
      </c>
      <c r="B1791" s="534" t="s">
        <v>28067</v>
      </c>
      <c r="C1791" s="532" t="s">
        <v>75</v>
      </c>
      <c r="D1791" s="533" t="s">
        <v>28068</v>
      </c>
      <c r="F1791" t="str">
        <f t="shared" si="55"/>
        <v>94275</v>
      </c>
      <c r="H1791" s="14">
        <f t="shared" si="56"/>
        <v>65.91</v>
      </c>
    </row>
    <row r="1792" spans="1:8" ht="81">
      <c r="A1792" s="532" t="s">
        <v>5550</v>
      </c>
      <c r="B1792" s="534" t="s">
        <v>28069</v>
      </c>
      <c r="C1792" s="532" t="s">
        <v>75</v>
      </c>
      <c r="D1792" s="533" t="s">
        <v>28070</v>
      </c>
      <c r="F1792" t="str">
        <f t="shared" si="55"/>
        <v>94276</v>
      </c>
      <c r="H1792" s="14">
        <f t="shared" si="56"/>
        <v>71.52</v>
      </c>
    </row>
    <row r="1793" spans="1:8" ht="81">
      <c r="A1793" s="532" t="s">
        <v>14060</v>
      </c>
      <c r="B1793" s="534" t="s">
        <v>14061</v>
      </c>
      <c r="C1793" s="532" t="s">
        <v>75</v>
      </c>
      <c r="D1793" s="533" t="s">
        <v>18827</v>
      </c>
      <c r="F1793" t="str">
        <f t="shared" si="55"/>
        <v>94277</v>
      </c>
      <c r="H1793" s="14">
        <f t="shared" si="56"/>
        <v>58.1</v>
      </c>
    </row>
    <row r="1794" spans="1:8" ht="81">
      <c r="A1794" s="532" t="s">
        <v>14062</v>
      </c>
      <c r="B1794" s="534" t="s">
        <v>14063</v>
      </c>
      <c r="C1794" s="532" t="s">
        <v>75</v>
      </c>
      <c r="D1794" s="533" t="s">
        <v>17488</v>
      </c>
      <c r="F1794" t="str">
        <f t="shared" si="55"/>
        <v>94278</v>
      </c>
      <c r="H1794" s="14">
        <f t="shared" si="56"/>
        <v>63.72</v>
      </c>
    </row>
    <row r="1795" spans="1:8" ht="81">
      <c r="A1795" s="532" t="s">
        <v>14064</v>
      </c>
      <c r="B1795" s="534" t="s">
        <v>14065</v>
      </c>
      <c r="C1795" s="532" t="s">
        <v>75</v>
      </c>
      <c r="D1795" s="533" t="s">
        <v>13451</v>
      </c>
      <c r="F1795" t="str">
        <f t="shared" si="55"/>
        <v>94279</v>
      </c>
      <c r="H1795" s="14">
        <f t="shared" si="56"/>
        <v>67.489999999999995</v>
      </c>
    </row>
    <row r="1796" spans="1:8" ht="81">
      <c r="A1796" s="532" t="s">
        <v>14066</v>
      </c>
      <c r="B1796" s="534" t="s">
        <v>14067</v>
      </c>
      <c r="C1796" s="532" t="s">
        <v>75</v>
      </c>
      <c r="D1796" s="533" t="s">
        <v>28071</v>
      </c>
      <c r="F1796" t="str">
        <f t="shared" si="55"/>
        <v>94280</v>
      </c>
      <c r="H1796" s="14">
        <f t="shared" si="56"/>
        <v>73.11</v>
      </c>
    </row>
    <row r="1797" spans="1:8" ht="40.5">
      <c r="A1797" s="532" t="s">
        <v>5551</v>
      </c>
      <c r="B1797" s="534" t="s">
        <v>3351</v>
      </c>
      <c r="C1797" s="532" t="s">
        <v>75</v>
      </c>
      <c r="D1797" s="533" t="s">
        <v>18740</v>
      </c>
      <c r="F1797" t="str">
        <f t="shared" ref="F1797:F1860" si="57">TRIM(A1797)</f>
        <v>94281</v>
      </c>
      <c r="H1797" s="14">
        <f t="shared" ref="H1797:H1860" si="58">ROUND(D1797*(1+$H$1),2)</f>
        <v>73.38</v>
      </c>
    </row>
    <row r="1798" spans="1:8" ht="40.5">
      <c r="A1798" s="532" t="s">
        <v>5552</v>
      </c>
      <c r="B1798" s="534" t="s">
        <v>3352</v>
      </c>
      <c r="C1798" s="532" t="s">
        <v>75</v>
      </c>
      <c r="D1798" s="533" t="s">
        <v>28072</v>
      </c>
      <c r="F1798" t="str">
        <f t="shared" si="57"/>
        <v>94282</v>
      </c>
      <c r="H1798" s="14">
        <f t="shared" si="58"/>
        <v>90.46</v>
      </c>
    </row>
    <row r="1799" spans="1:8" ht="40.5">
      <c r="A1799" s="532" t="s">
        <v>5553</v>
      </c>
      <c r="B1799" s="534" t="s">
        <v>3353</v>
      </c>
      <c r="C1799" s="532" t="s">
        <v>75</v>
      </c>
      <c r="D1799" s="533" t="s">
        <v>28073</v>
      </c>
      <c r="F1799" t="str">
        <f t="shared" si="57"/>
        <v>94283</v>
      </c>
      <c r="H1799" s="14">
        <f t="shared" si="58"/>
        <v>94.63</v>
      </c>
    </row>
    <row r="1800" spans="1:8" ht="40.5">
      <c r="A1800" s="532" t="s">
        <v>5554</v>
      </c>
      <c r="B1800" s="534" t="s">
        <v>3354</v>
      </c>
      <c r="C1800" s="532" t="s">
        <v>75</v>
      </c>
      <c r="D1800" s="533" t="s">
        <v>18940</v>
      </c>
      <c r="F1800" t="str">
        <f t="shared" si="57"/>
        <v>94284</v>
      </c>
      <c r="H1800" s="14">
        <f t="shared" si="58"/>
        <v>111.73</v>
      </c>
    </row>
    <row r="1801" spans="1:8" ht="40.5">
      <c r="A1801" s="532" t="s">
        <v>5555</v>
      </c>
      <c r="B1801" s="534" t="s">
        <v>3355</v>
      </c>
      <c r="C1801" s="532" t="s">
        <v>75</v>
      </c>
      <c r="D1801" s="533" t="s">
        <v>17602</v>
      </c>
      <c r="F1801" t="str">
        <f t="shared" si="57"/>
        <v>94285</v>
      </c>
      <c r="H1801" s="14">
        <f t="shared" si="58"/>
        <v>115.06</v>
      </c>
    </row>
    <row r="1802" spans="1:8" ht="40.5">
      <c r="A1802" s="532" t="s">
        <v>5556</v>
      </c>
      <c r="B1802" s="534" t="s">
        <v>3356</v>
      </c>
      <c r="C1802" s="532" t="s">
        <v>75</v>
      </c>
      <c r="D1802" s="533" t="s">
        <v>28074</v>
      </c>
      <c r="F1802" t="str">
        <f t="shared" si="57"/>
        <v>94286</v>
      </c>
      <c r="H1802" s="14">
        <f t="shared" si="58"/>
        <v>132.16</v>
      </c>
    </row>
    <row r="1803" spans="1:8" ht="40.5">
      <c r="A1803" s="532" t="s">
        <v>5557</v>
      </c>
      <c r="B1803" s="534" t="s">
        <v>3357</v>
      </c>
      <c r="C1803" s="532" t="s">
        <v>75</v>
      </c>
      <c r="D1803" s="533" t="s">
        <v>28075</v>
      </c>
      <c r="F1803" t="str">
        <f t="shared" si="57"/>
        <v>94287</v>
      </c>
      <c r="H1803" s="14">
        <f t="shared" si="58"/>
        <v>56.96</v>
      </c>
    </row>
    <row r="1804" spans="1:8" ht="40.5">
      <c r="A1804" s="532" t="s">
        <v>5558</v>
      </c>
      <c r="B1804" s="534" t="s">
        <v>3358</v>
      </c>
      <c r="C1804" s="532" t="s">
        <v>75</v>
      </c>
      <c r="D1804" s="533" t="s">
        <v>23055</v>
      </c>
      <c r="F1804" t="str">
        <f t="shared" si="57"/>
        <v>94288</v>
      </c>
      <c r="H1804" s="14">
        <f t="shared" si="58"/>
        <v>71.92</v>
      </c>
    </row>
    <row r="1805" spans="1:8" ht="40.5">
      <c r="A1805" s="532" t="s">
        <v>5559</v>
      </c>
      <c r="B1805" s="534" t="s">
        <v>3359</v>
      </c>
      <c r="C1805" s="532" t="s">
        <v>75</v>
      </c>
      <c r="D1805" s="533" t="s">
        <v>19240</v>
      </c>
      <c r="F1805" t="str">
        <f t="shared" si="57"/>
        <v>94289</v>
      </c>
      <c r="H1805" s="14">
        <f t="shared" si="58"/>
        <v>72.150000000000006</v>
      </c>
    </row>
    <row r="1806" spans="1:8" ht="40.5">
      <c r="A1806" s="532" t="s">
        <v>5560</v>
      </c>
      <c r="B1806" s="534" t="s">
        <v>3360</v>
      </c>
      <c r="C1806" s="532" t="s">
        <v>75</v>
      </c>
      <c r="D1806" s="533" t="s">
        <v>19249</v>
      </c>
      <c r="F1806" t="str">
        <f t="shared" si="57"/>
        <v>94290</v>
      </c>
      <c r="H1806" s="14">
        <f t="shared" si="58"/>
        <v>87.11</v>
      </c>
    </row>
    <row r="1807" spans="1:8" ht="40.5">
      <c r="A1807" s="532" t="s">
        <v>5561</v>
      </c>
      <c r="B1807" s="534" t="s">
        <v>3361</v>
      </c>
      <c r="C1807" s="532" t="s">
        <v>75</v>
      </c>
      <c r="D1807" s="533" t="s">
        <v>28076</v>
      </c>
      <c r="F1807" t="str">
        <f t="shared" si="57"/>
        <v>94291</v>
      </c>
      <c r="H1807" s="14">
        <f t="shared" si="58"/>
        <v>86.57</v>
      </c>
    </row>
    <row r="1808" spans="1:8" ht="40.5">
      <c r="A1808" s="532" t="s">
        <v>5562</v>
      </c>
      <c r="B1808" s="534" t="s">
        <v>3362</v>
      </c>
      <c r="C1808" s="532" t="s">
        <v>75</v>
      </c>
      <c r="D1808" s="533" t="s">
        <v>27229</v>
      </c>
      <c r="F1808" t="str">
        <f t="shared" si="57"/>
        <v>94292</v>
      </c>
      <c r="H1808" s="14">
        <f t="shared" si="58"/>
        <v>101.54</v>
      </c>
    </row>
    <row r="1809" spans="1:8" ht="40.5">
      <c r="A1809" s="532" t="s">
        <v>5563</v>
      </c>
      <c r="B1809" s="534" t="s">
        <v>3363</v>
      </c>
      <c r="C1809" s="532" t="s">
        <v>75</v>
      </c>
      <c r="D1809" s="533" t="s">
        <v>19066</v>
      </c>
      <c r="F1809" t="str">
        <f t="shared" si="57"/>
        <v>94293</v>
      </c>
      <c r="H1809" s="14">
        <f t="shared" si="58"/>
        <v>229.14</v>
      </c>
    </row>
    <row r="1810" spans="1:8" ht="27">
      <c r="A1810" s="532" t="s">
        <v>5564</v>
      </c>
      <c r="B1810" s="534" t="s">
        <v>3364</v>
      </c>
      <c r="C1810" s="532" t="s">
        <v>75</v>
      </c>
      <c r="D1810" s="533" t="s">
        <v>18762</v>
      </c>
      <c r="F1810" t="str">
        <f t="shared" si="57"/>
        <v>94294</v>
      </c>
      <c r="H1810" s="14">
        <f t="shared" si="58"/>
        <v>11.93</v>
      </c>
    </row>
    <row r="1811" spans="1:8" ht="67.5">
      <c r="A1811" s="532" t="s">
        <v>28077</v>
      </c>
      <c r="B1811" s="534" t="s">
        <v>28078</v>
      </c>
      <c r="C1811" s="532" t="s">
        <v>75</v>
      </c>
      <c r="D1811" s="533" t="s">
        <v>28079</v>
      </c>
      <c r="F1811" t="str">
        <f t="shared" si="57"/>
        <v>104491</v>
      </c>
      <c r="H1811" s="14">
        <f t="shared" si="58"/>
        <v>4610.26</v>
      </c>
    </row>
    <row r="1812" spans="1:8" ht="67.5">
      <c r="A1812" s="532" t="s">
        <v>28080</v>
      </c>
      <c r="B1812" s="534" t="s">
        <v>28081</v>
      </c>
      <c r="C1812" s="532" t="s">
        <v>75</v>
      </c>
      <c r="D1812" s="533" t="s">
        <v>28082</v>
      </c>
      <c r="F1812" t="str">
        <f t="shared" si="57"/>
        <v>104492</v>
      </c>
      <c r="H1812" s="14">
        <f t="shared" si="58"/>
        <v>5762.5</v>
      </c>
    </row>
    <row r="1813" spans="1:8" ht="67.5">
      <c r="A1813" s="532" t="s">
        <v>28083</v>
      </c>
      <c r="B1813" s="534" t="s">
        <v>28084</v>
      </c>
      <c r="C1813" s="532" t="s">
        <v>75</v>
      </c>
      <c r="D1813" s="533" t="s">
        <v>28085</v>
      </c>
      <c r="F1813" t="str">
        <f t="shared" si="57"/>
        <v>104494</v>
      </c>
      <c r="H1813" s="14">
        <f t="shared" si="58"/>
        <v>7779.45</v>
      </c>
    </row>
    <row r="1814" spans="1:8" ht="67.5">
      <c r="A1814" s="532" t="s">
        <v>28086</v>
      </c>
      <c r="B1814" s="534" t="s">
        <v>28087</v>
      </c>
      <c r="C1814" s="532" t="s">
        <v>75</v>
      </c>
      <c r="D1814" s="533" t="s">
        <v>28088</v>
      </c>
      <c r="F1814" t="str">
        <f t="shared" si="57"/>
        <v>104497</v>
      </c>
      <c r="H1814" s="14">
        <f t="shared" si="58"/>
        <v>9340.19</v>
      </c>
    </row>
    <row r="1815" spans="1:8" ht="40.5">
      <c r="A1815" s="532" t="s">
        <v>28089</v>
      </c>
      <c r="B1815" s="534" t="s">
        <v>28090</v>
      </c>
      <c r="C1815" s="532" t="s">
        <v>73</v>
      </c>
      <c r="D1815" s="533" t="s">
        <v>11314</v>
      </c>
      <c r="F1815" t="str">
        <f t="shared" si="57"/>
        <v>104515</v>
      </c>
      <c r="H1815" s="14">
        <f t="shared" si="58"/>
        <v>34.22</v>
      </c>
    </row>
    <row r="1816" spans="1:8" ht="40.5">
      <c r="A1816" s="532" t="s">
        <v>18423</v>
      </c>
      <c r="B1816" s="534" t="s">
        <v>18424</v>
      </c>
      <c r="C1816" s="532" t="s">
        <v>73</v>
      </c>
      <c r="D1816" s="533" t="s">
        <v>28091</v>
      </c>
      <c r="F1816" t="str">
        <f t="shared" si="57"/>
        <v>102727</v>
      </c>
      <c r="H1816" s="14">
        <f t="shared" si="58"/>
        <v>137.78</v>
      </c>
    </row>
    <row r="1817" spans="1:8" ht="27">
      <c r="A1817" s="532" t="s">
        <v>18425</v>
      </c>
      <c r="B1817" s="534" t="s">
        <v>18426</v>
      </c>
      <c r="C1817" s="532" t="s">
        <v>71</v>
      </c>
      <c r="D1817" s="533" t="s">
        <v>9055</v>
      </c>
      <c r="F1817" t="str">
        <f t="shared" si="57"/>
        <v>102728</v>
      </c>
      <c r="H1817" s="14">
        <f t="shared" si="58"/>
        <v>24.6</v>
      </c>
    </row>
    <row r="1818" spans="1:8" ht="27">
      <c r="A1818" s="532" t="s">
        <v>18427</v>
      </c>
      <c r="B1818" s="534" t="s">
        <v>18428</v>
      </c>
      <c r="C1818" s="532" t="s">
        <v>71</v>
      </c>
      <c r="D1818" s="533" t="s">
        <v>9063</v>
      </c>
      <c r="F1818" t="str">
        <f t="shared" si="57"/>
        <v>102729</v>
      </c>
      <c r="H1818" s="14">
        <f t="shared" si="58"/>
        <v>23.49</v>
      </c>
    </row>
    <row r="1819" spans="1:8" ht="27">
      <c r="A1819" s="532" t="s">
        <v>18429</v>
      </c>
      <c r="B1819" s="534" t="s">
        <v>18430</v>
      </c>
      <c r="C1819" s="532" t="s">
        <v>71</v>
      </c>
      <c r="D1819" s="533" t="s">
        <v>12715</v>
      </c>
      <c r="F1819" t="str">
        <f t="shared" si="57"/>
        <v>102730</v>
      </c>
      <c r="H1819" s="14">
        <f t="shared" si="58"/>
        <v>21.19</v>
      </c>
    </row>
    <row r="1820" spans="1:8" ht="27">
      <c r="A1820" s="532" t="s">
        <v>18431</v>
      </c>
      <c r="B1820" s="534" t="s">
        <v>18432</v>
      </c>
      <c r="C1820" s="532" t="s">
        <v>71</v>
      </c>
      <c r="D1820" s="533" t="s">
        <v>12679</v>
      </c>
      <c r="F1820" t="str">
        <f t="shared" si="57"/>
        <v>102731</v>
      </c>
      <c r="H1820" s="14">
        <f t="shared" si="58"/>
        <v>17.98</v>
      </c>
    </row>
    <row r="1821" spans="1:8" ht="27">
      <c r="A1821" s="532" t="s">
        <v>18433</v>
      </c>
      <c r="B1821" s="534" t="s">
        <v>18434</v>
      </c>
      <c r="C1821" s="532" t="s">
        <v>71</v>
      </c>
      <c r="D1821" s="533" t="s">
        <v>28092</v>
      </c>
      <c r="F1821" t="str">
        <f t="shared" si="57"/>
        <v>102732</v>
      </c>
      <c r="H1821" s="14">
        <f t="shared" si="58"/>
        <v>17.2</v>
      </c>
    </row>
    <row r="1822" spans="1:8" ht="27">
      <c r="A1822" s="532" t="s">
        <v>18435</v>
      </c>
      <c r="B1822" s="534" t="s">
        <v>18436</v>
      </c>
      <c r="C1822" s="532" t="s">
        <v>71</v>
      </c>
      <c r="D1822" s="533" t="s">
        <v>28093</v>
      </c>
      <c r="F1822" t="str">
        <f t="shared" si="57"/>
        <v>102733</v>
      </c>
      <c r="H1822" s="14">
        <f t="shared" si="58"/>
        <v>19.37</v>
      </c>
    </row>
    <row r="1823" spans="1:8" ht="27">
      <c r="A1823" s="532" t="s">
        <v>18437</v>
      </c>
      <c r="B1823" s="534" t="s">
        <v>18438</v>
      </c>
      <c r="C1823" s="532" t="s">
        <v>71</v>
      </c>
      <c r="D1823" s="533" t="s">
        <v>20172</v>
      </c>
      <c r="F1823" t="str">
        <f t="shared" si="57"/>
        <v>102734</v>
      </c>
      <c r="H1823" s="14">
        <f t="shared" si="58"/>
        <v>23.41</v>
      </c>
    </row>
    <row r="1824" spans="1:8" ht="27">
      <c r="A1824" s="532" t="s">
        <v>18439</v>
      </c>
      <c r="B1824" s="534" t="s">
        <v>18440</v>
      </c>
      <c r="C1824" s="532" t="s">
        <v>71</v>
      </c>
      <c r="D1824" s="533" t="s">
        <v>18193</v>
      </c>
      <c r="F1824" t="str">
        <f t="shared" si="57"/>
        <v>102735</v>
      </c>
      <c r="H1824" s="14">
        <f t="shared" si="58"/>
        <v>22.45</v>
      </c>
    </row>
    <row r="1825" spans="1:8" ht="40.5">
      <c r="A1825" s="532" t="s">
        <v>18441</v>
      </c>
      <c r="B1825" s="534" t="s">
        <v>18442</v>
      </c>
      <c r="C1825" s="532" t="s">
        <v>83</v>
      </c>
      <c r="D1825" s="533" t="s">
        <v>28094</v>
      </c>
      <c r="F1825" t="str">
        <f t="shared" si="57"/>
        <v>102736</v>
      </c>
      <c r="H1825" s="14">
        <f t="shared" si="58"/>
        <v>820.73</v>
      </c>
    </row>
    <row r="1826" spans="1:8" ht="40.5">
      <c r="A1826" s="532" t="s">
        <v>18443</v>
      </c>
      <c r="B1826" s="534" t="s">
        <v>18444</v>
      </c>
      <c r="C1826" s="532" t="s">
        <v>114</v>
      </c>
      <c r="D1826" s="533" t="s">
        <v>28095</v>
      </c>
      <c r="F1826" t="str">
        <f t="shared" si="57"/>
        <v>102737</v>
      </c>
      <c r="H1826" s="14">
        <f t="shared" si="58"/>
        <v>1590.49</v>
      </c>
    </row>
    <row r="1827" spans="1:8" ht="40.5">
      <c r="A1827" s="532" t="s">
        <v>18445</v>
      </c>
      <c r="B1827" s="534" t="s">
        <v>18446</v>
      </c>
      <c r="C1827" s="532" t="s">
        <v>114</v>
      </c>
      <c r="D1827" s="533" t="s">
        <v>28096</v>
      </c>
      <c r="F1827" t="str">
        <f t="shared" si="57"/>
        <v>102738</v>
      </c>
      <c r="H1827" s="14">
        <f t="shared" si="58"/>
        <v>3271.07</v>
      </c>
    </row>
    <row r="1828" spans="1:8" ht="40.5">
      <c r="A1828" s="532" t="s">
        <v>18447</v>
      </c>
      <c r="B1828" s="534" t="s">
        <v>18448</v>
      </c>
      <c r="C1828" s="532" t="s">
        <v>114</v>
      </c>
      <c r="D1828" s="533" t="s">
        <v>28097</v>
      </c>
      <c r="F1828" t="str">
        <f t="shared" si="57"/>
        <v>102739</v>
      </c>
      <c r="H1828" s="14">
        <f t="shared" si="58"/>
        <v>5495.9</v>
      </c>
    </row>
    <row r="1829" spans="1:8" ht="40.5">
      <c r="A1829" s="532" t="s">
        <v>18449</v>
      </c>
      <c r="B1829" s="534" t="s">
        <v>18450</v>
      </c>
      <c r="C1829" s="532" t="s">
        <v>114</v>
      </c>
      <c r="D1829" s="533" t="s">
        <v>28098</v>
      </c>
      <c r="F1829" t="str">
        <f t="shared" si="57"/>
        <v>102740</v>
      </c>
      <c r="H1829" s="14">
        <f t="shared" si="58"/>
        <v>8259.31</v>
      </c>
    </row>
    <row r="1830" spans="1:8" ht="40.5">
      <c r="A1830" s="532" t="s">
        <v>18451</v>
      </c>
      <c r="B1830" s="534" t="s">
        <v>18452</v>
      </c>
      <c r="C1830" s="532" t="s">
        <v>114</v>
      </c>
      <c r="D1830" s="533" t="s">
        <v>28099</v>
      </c>
      <c r="F1830" t="str">
        <f t="shared" si="57"/>
        <v>102741</v>
      </c>
      <c r="H1830" s="14">
        <f t="shared" si="58"/>
        <v>11618.76</v>
      </c>
    </row>
    <row r="1831" spans="1:8" ht="40.5">
      <c r="A1831" s="532" t="s">
        <v>18453</v>
      </c>
      <c r="B1831" s="534" t="s">
        <v>18454</v>
      </c>
      <c r="C1831" s="532" t="s">
        <v>114</v>
      </c>
      <c r="D1831" s="533" t="s">
        <v>28100</v>
      </c>
      <c r="F1831" t="str">
        <f t="shared" si="57"/>
        <v>102742</v>
      </c>
      <c r="H1831" s="14">
        <f t="shared" si="58"/>
        <v>20161.16</v>
      </c>
    </row>
    <row r="1832" spans="1:8" ht="40.5">
      <c r="A1832" s="532" t="s">
        <v>18455</v>
      </c>
      <c r="B1832" s="534" t="s">
        <v>18456</v>
      </c>
      <c r="C1832" s="532" t="s">
        <v>114</v>
      </c>
      <c r="D1832" s="533" t="s">
        <v>28101</v>
      </c>
      <c r="F1832" t="str">
        <f t="shared" si="57"/>
        <v>102743</v>
      </c>
      <c r="H1832" s="14">
        <f t="shared" si="58"/>
        <v>6645.2</v>
      </c>
    </row>
    <row r="1833" spans="1:8" ht="40.5">
      <c r="A1833" s="532" t="s">
        <v>18457</v>
      </c>
      <c r="B1833" s="534" t="s">
        <v>18458</v>
      </c>
      <c r="C1833" s="532" t="s">
        <v>114</v>
      </c>
      <c r="D1833" s="533" t="s">
        <v>28102</v>
      </c>
      <c r="F1833" t="str">
        <f t="shared" si="57"/>
        <v>102744</v>
      </c>
      <c r="H1833" s="14">
        <f t="shared" si="58"/>
        <v>9983.5400000000009</v>
      </c>
    </row>
    <row r="1834" spans="1:8" ht="40.5">
      <c r="A1834" s="532" t="s">
        <v>18459</v>
      </c>
      <c r="B1834" s="534" t="s">
        <v>18460</v>
      </c>
      <c r="C1834" s="532" t="s">
        <v>114</v>
      </c>
      <c r="D1834" s="533" t="s">
        <v>28103</v>
      </c>
      <c r="F1834" t="str">
        <f t="shared" si="57"/>
        <v>102745</v>
      </c>
      <c r="H1834" s="14">
        <f t="shared" si="58"/>
        <v>14066.79</v>
      </c>
    </row>
    <row r="1835" spans="1:8" ht="40.5">
      <c r="A1835" s="532" t="s">
        <v>18461</v>
      </c>
      <c r="B1835" s="534" t="s">
        <v>18462</v>
      </c>
      <c r="C1835" s="532" t="s">
        <v>114</v>
      </c>
      <c r="D1835" s="533" t="s">
        <v>28104</v>
      </c>
      <c r="F1835" t="str">
        <f t="shared" si="57"/>
        <v>102746</v>
      </c>
      <c r="H1835" s="14">
        <f t="shared" si="58"/>
        <v>24441.54</v>
      </c>
    </row>
    <row r="1836" spans="1:8" ht="40.5">
      <c r="A1836" s="532" t="s">
        <v>18463</v>
      </c>
      <c r="B1836" s="534" t="s">
        <v>18464</v>
      </c>
      <c r="C1836" s="532" t="s">
        <v>114</v>
      </c>
      <c r="D1836" s="533" t="s">
        <v>28105</v>
      </c>
      <c r="F1836" t="str">
        <f t="shared" si="57"/>
        <v>102747</v>
      </c>
      <c r="H1836" s="14">
        <f t="shared" si="58"/>
        <v>12394.42</v>
      </c>
    </row>
    <row r="1837" spans="1:8" ht="40.5">
      <c r="A1837" s="532" t="s">
        <v>18465</v>
      </c>
      <c r="B1837" s="534" t="s">
        <v>18466</v>
      </c>
      <c r="C1837" s="532" t="s">
        <v>114</v>
      </c>
      <c r="D1837" s="533" t="s">
        <v>28106</v>
      </c>
      <c r="F1837" t="str">
        <f t="shared" si="57"/>
        <v>102748</v>
      </c>
      <c r="H1837" s="14">
        <f t="shared" si="58"/>
        <v>17386.79</v>
      </c>
    </row>
    <row r="1838" spans="1:8" ht="40.5">
      <c r="A1838" s="532" t="s">
        <v>18467</v>
      </c>
      <c r="B1838" s="534" t="s">
        <v>18468</v>
      </c>
      <c r="C1838" s="532" t="s">
        <v>114</v>
      </c>
      <c r="D1838" s="533" t="s">
        <v>28107</v>
      </c>
      <c r="F1838" t="str">
        <f t="shared" si="57"/>
        <v>102749</v>
      </c>
      <c r="H1838" s="14">
        <f t="shared" si="58"/>
        <v>29916.34</v>
      </c>
    </row>
    <row r="1839" spans="1:8" ht="40.5">
      <c r="A1839" s="532" t="s">
        <v>18469</v>
      </c>
      <c r="B1839" s="534" t="s">
        <v>18470</v>
      </c>
      <c r="C1839" s="532" t="s">
        <v>114</v>
      </c>
      <c r="D1839" s="533" t="s">
        <v>28108</v>
      </c>
      <c r="F1839" t="str">
        <f t="shared" si="57"/>
        <v>102750</v>
      </c>
      <c r="H1839" s="14">
        <f t="shared" si="58"/>
        <v>3995.54</v>
      </c>
    </row>
    <row r="1840" spans="1:8" ht="40.5">
      <c r="A1840" s="532" t="s">
        <v>18471</v>
      </c>
      <c r="B1840" s="534" t="s">
        <v>18472</v>
      </c>
      <c r="C1840" s="532" t="s">
        <v>114</v>
      </c>
      <c r="D1840" s="533" t="s">
        <v>28109</v>
      </c>
      <c r="F1840" t="str">
        <f t="shared" si="57"/>
        <v>102751</v>
      </c>
      <c r="H1840" s="14">
        <f t="shared" si="58"/>
        <v>6979.28</v>
      </c>
    </row>
    <row r="1841" spans="1:8" ht="40.5">
      <c r="A1841" s="532" t="s">
        <v>18473</v>
      </c>
      <c r="B1841" s="534" t="s">
        <v>18474</v>
      </c>
      <c r="C1841" s="532" t="s">
        <v>114</v>
      </c>
      <c r="D1841" s="533" t="s">
        <v>28110</v>
      </c>
      <c r="F1841" t="str">
        <f t="shared" si="57"/>
        <v>102752</v>
      </c>
      <c r="H1841" s="14">
        <f t="shared" si="58"/>
        <v>11162.02</v>
      </c>
    </row>
    <row r="1842" spans="1:8" ht="40.5">
      <c r="A1842" s="532" t="s">
        <v>18475</v>
      </c>
      <c r="B1842" s="534" t="s">
        <v>18476</v>
      </c>
      <c r="C1842" s="532" t="s">
        <v>114</v>
      </c>
      <c r="D1842" s="533" t="s">
        <v>28111</v>
      </c>
      <c r="F1842" t="str">
        <f t="shared" si="57"/>
        <v>102753</v>
      </c>
      <c r="H1842" s="14">
        <f t="shared" si="58"/>
        <v>16578.95</v>
      </c>
    </row>
    <row r="1843" spans="1:8" ht="40.5">
      <c r="A1843" s="532" t="s">
        <v>18477</v>
      </c>
      <c r="B1843" s="534" t="s">
        <v>18478</v>
      </c>
      <c r="C1843" s="532" t="s">
        <v>114</v>
      </c>
      <c r="D1843" s="533" t="s">
        <v>28112</v>
      </c>
      <c r="F1843" t="str">
        <f t="shared" si="57"/>
        <v>102754</v>
      </c>
      <c r="H1843" s="14">
        <f t="shared" si="58"/>
        <v>31586.61</v>
      </c>
    </row>
    <row r="1844" spans="1:8" ht="40.5">
      <c r="A1844" s="532" t="s">
        <v>18479</v>
      </c>
      <c r="B1844" s="534" t="s">
        <v>18480</v>
      </c>
      <c r="C1844" s="532" t="s">
        <v>114</v>
      </c>
      <c r="D1844" s="533" t="s">
        <v>28113</v>
      </c>
      <c r="F1844" t="str">
        <f t="shared" si="57"/>
        <v>102755</v>
      </c>
      <c r="H1844" s="14">
        <f t="shared" si="58"/>
        <v>15609.34</v>
      </c>
    </row>
    <row r="1845" spans="1:8" ht="40.5">
      <c r="A1845" s="532" t="s">
        <v>18481</v>
      </c>
      <c r="B1845" s="534" t="s">
        <v>18482</v>
      </c>
      <c r="C1845" s="532" t="s">
        <v>114</v>
      </c>
      <c r="D1845" s="533" t="s">
        <v>28114</v>
      </c>
      <c r="F1845" t="str">
        <f t="shared" si="57"/>
        <v>102756</v>
      </c>
      <c r="H1845" s="14">
        <f t="shared" si="58"/>
        <v>23260.720000000001</v>
      </c>
    </row>
    <row r="1846" spans="1:8" ht="40.5">
      <c r="A1846" s="532" t="s">
        <v>18483</v>
      </c>
      <c r="B1846" s="534" t="s">
        <v>18484</v>
      </c>
      <c r="C1846" s="532" t="s">
        <v>114</v>
      </c>
      <c r="D1846" s="533" t="s">
        <v>28115</v>
      </c>
      <c r="F1846" t="str">
        <f t="shared" si="57"/>
        <v>102757</v>
      </c>
      <c r="H1846" s="14">
        <f t="shared" si="58"/>
        <v>43365.68</v>
      </c>
    </row>
    <row r="1847" spans="1:8" ht="40.5">
      <c r="A1847" s="532" t="s">
        <v>18485</v>
      </c>
      <c r="B1847" s="534" t="s">
        <v>18486</v>
      </c>
      <c r="C1847" s="532" t="s">
        <v>114</v>
      </c>
      <c r="D1847" s="533" t="s">
        <v>28116</v>
      </c>
      <c r="F1847" t="str">
        <f t="shared" si="57"/>
        <v>102758</v>
      </c>
      <c r="H1847" s="14">
        <f t="shared" si="58"/>
        <v>20078.759999999998</v>
      </c>
    </row>
    <row r="1848" spans="1:8" ht="40.5">
      <c r="A1848" s="532" t="s">
        <v>18487</v>
      </c>
      <c r="B1848" s="534" t="s">
        <v>18488</v>
      </c>
      <c r="C1848" s="532" t="s">
        <v>114</v>
      </c>
      <c r="D1848" s="533" t="s">
        <v>28117</v>
      </c>
      <c r="F1848" t="str">
        <f t="shared" si="57"/>
        <v>102759</v>
      </c>
      <c r="H1848" s="14">
        <f t="shared" si="58"/>
        <v>29976.21</v>
      </c>
    </row>
    <row r="1849" spans="1:8" ht="40.5">
      <c r="A1849" s="532" t="s">
        <v>18489</v>
      </c>
      <c r="B1849" s="534" t="s">
        <v>18490</v>
      </c>
      <c r="C1849" s="532" t="s">
        <v>114</v>
      </c>
      <c r="D1849" s="533" t="s">
        <v>28118</v>
      </c>
      <c r="F1849" t="str">
        <f t="shared" si="57"/>
        <v>102760</v>
      </c>
      <c r="H1849" s="14">
        <f t="shared" si="58"/>
        <v>55369.64</v>
      </c>
    </row>
    <row r="1850" spans="1:8" ht="40.5">
      <c r="A1850" s="532" t="s">
        <v>18491</v>
      </c>
      <c r="B1850" s="534" t="s">
        <v>18492</v>
      </c>
      <c r="C1850" s="532" t="s">
        <v>114</v>
      </c>
      <c r="D1850" s="533" t="s">
        <v>28119</v>
      </c>
      <c r="F1850" t="str">
        <f t="shared" si="57"/>
        <v>102761</v>
      </c>
      <c r="H1850" s="14">
        <f t="shared" si="58"/>
        <v>18978.759999999998</v>
      </c>
    </row>
    <row r="1851" spans="1:8" ht="40.5">
      <c r="A1851" s="532" t="s">
        <v>18493</v>
      </c>
      <c r="B1851" s="534" t="s">
        <v>18494</v>
      </c>
      <c r="C1851" s="532" t="s">
        <v>114</v>
      </c>
      <c r="D1851" s="533" t="s">
        <v>28120</v>
      </c>
      <c r="F1851" t="str">
        <f t="shared" si="57"/>
        <v>102762</v>
      </c>
      <c r="H1851" s="14">
        <f t="shared" si="58"/>
        <v>29465.61</v>
      </c>
    </row>
    <row r="1852" spans="1:8" ht="40.5">
      <c r="A1852" s="532" t="s">
        <v>18495</v>
      </c>
      <c r="B1852" s="534" t="s">
        <v>18496</v>
      </c>
      <c r="C1852" s="532" t="s">
        <v>114</v>
      </c>
      <c r="D1852" s="533" t="s">
        <v>28121</v>
      </c>
      <c r="F1852" t="str">
        <f t="shared" si="57"/>
        <v>102763</v>
      </c>
      <c r="H1852" s="14">
        <f t="shared" si="58"/>
        <v>41130.81</v>
      </c>
    </row>
    <row r="1853" spans="1:8" ht="40.5">
      <c r="A1853" s="532" t="s">
        <v>18497</v>
      </c>
      <c r="B1853" s="534" t="s">
        <v>18498</v>
      </c>
      <c r="C1853" s="532" t="s">
        <v>114</v>
      </c>
      <c r="D1853" s="533" t="s">
        <v>28122</v>
      </c>
      <c r="F1853" t="str">
        <f t="shared" si="57"/>
        <v>102764</v>
      </c>
      <c r="H1853" s="14">
        <f t="shared" si="58"/>
        <v>58371.5</v>
      </c>
    </row>
    <row r="1854" spans="1:8" ht="40.5">
      <c r="A1854" s="532" t="s">
        <v>18499</v>
      </c>
      <c r="B1854" s="534" t="s">
        <v>18500</v>
      </c>
      <c r="C1854" s="532" t="s">
        <v>114</v>
      </c>
      <c r="D1854" s="533" t="s">
        <v>28123</v>
      </c>
      <c r="F1854" t="str">
        <f t="shared" si="57"/>
        <v>102765</v>
      </c>
      <c r="H1854" s="14">
        <f t="shared" si="58"/>
        <v>23531.39</v>
      </c>
    </row>
    <row r="1855" spans="1:8" ht="40.5">
      <c r="A1855" s="532" t="s">
        <v>18501</v>
      </c>
      <c r="B1855" s="534" t="s">
        <v>18502</v>
      </c>
      <c r="C1855" s="532" t="s">
        <v>114</v>
      </c>
      <c r="D1855" s="533" t="s">
        <v>28124</v>
      </c>
      <c r="F1855" t="str">
        <f t="shared" si="57"/>
        <v>102766</v>
      </c>
      <c r="H1855" s="14">
        <f t="shared" si="58"/>
        <v>35639.72</v>
      </c>
    </row>
    <row r="1856" spans="1:8" ht="40.5">
      <c r="A1856" s="532" t="s">
        <v>18503</v>
      </c>
      <c r="B1856" s="534" t="s">
        <v>18504</v>
      </c>
      <c r="C1856" s="532" t="s">
        <v>114</v>
      </c>
      <c r="D1856" s="533" t="s">
        <v>28125</v>
      </c>
      <c r="F1856" t="str">
        <f t="shared" si="57"/>
        <v>102767</v>
      </c>
      <c r="H1856" s="14">
        <f t="shared" si="58"/>
        <v>50180.35</v>
      </c>
    </row>
    <row r="1857" spans="1:8" ht="40.5">
      <c r="A1857" s="532" t="s">
        <v>18505</v>
      </c>
      <c r="B1857" s="534" t="s">
        <v>18506</v>
      </c>
      <c r="C1857" s="532" t="s">
        <v>114</v>
      </c>
      <c r="D1857" s="533" t="s">
        <v>28126</v>
      </c>
      <c r="F1857" t="str">
        <f t="shared" si="57"/>
        <v>102768</v>
      </c>
      <c r="H1857" s="14">
        <f t="shared" si="58"/>
        <v>70621.75</v>
      </c>
    </row>
    <row r="1858" spans="1:8" ht="40.5">
      <c r="A1858" s="532" t="s">
        <v>18507</v>
      </c>
      <c r="B1858" s="534" t="s">
        <v>18508</v>
      </c>
      <c r="C1858" s="532" t="s">
        <v>114</v>
      </c>
      <c r="D1858" s="533" t="s">
        <v>28127</v>
      </c>
      <c r="F1858" t="str">
        <f t="shared" si="57"/>
        <v>102769</v>
      </c>
      <c r="H1858" s="14">
        <f t="shared" si="58"/>
        <v>27167.45</v>
      </c>
    </row>
    <row r="1859" spans="1:8" ht="40.5">
      <c r="A1859" s="532" t="s">
        <v>18509</v>
      </c>
      <c r="B1859" s="534" t="s">
        <v>18510</v>
      </c>
      <c r="C1859" s="532" t="s">
        <v>114</v>
      </c>
      <c r="D1859" s="533" t="s">
        <v>28128</v>
      </c>
      <c r="F1859" t="str">
        <f t="shared" si="57"/>
        <v>102770</v>
      </c>
      <c r="H1859" s="14">
        <f t="shared" si="58"/>
        <v>41909.040000000001</v>
      </c>
    </row>
    <row r="1860" spans="1:8" ht="40.5">
      <c r="A1860" s="532" t="s">
        <v>18511</v>
      </c>
      <c r="B1860" s="534" t="s">
        <v>18512</v>
      </c>
      <c r="C1860" s="532" t="s">
        <v>114</v>
      </c>
      <c r="D1860" s="533" t="s">
        <v>28129</v>
      </c>
      <c r="F1860" t="str">
        <f t="shared" si="57"/>
        <v>102771</v>
      </c>
      <c r="H1860" s="14">
        <f t="shared" si="58"/>
        <v>58970.45</v>
      </c>
    </row>
    <row r="1861" spans="1:8" ht="40.5">
      <c r="A1861" s="532" t="s">
        <v>18513</v>
      </c>
      <c r="B1861" s="534" t="s">
        <v>18514</v>
      </c>
      <c r="C1861" s="532" t="s">
        <v>114</v>
      </c>
      <c r="D1861" s="533" t="s">
        <v>28130</v>
      </c>
      <c r="F1861" t="str">
        <f t="shared" ref="F1861:F1924" si="59">TRIM(A1861)</f>
        <v>102772</v>
      </c>
      <c r="H1861" s="14">
        <f t="shared" ref="H1861:H1924" si="60">ROUND(D1861*(1+$H$1),2)</f>
        <v>83786.23</v>
      </c>
    </row>
    <row r="1862" spans="1:8" ht="40.5">
      <c r="A1862" s="532" t="s">
        <v>18515</v>
      </c>
      <c r="B1862" s="534" t="s">
        <v>18516</v>
      </c>
      <c r="C1862" s="532" t="s">
        <v>114</v>
      </c>
      <c r="D1862" s="533" t="s">
        <v>28131</v>
      </c>
      <c r="F1862" t="str">
        <f t="shared" si="59"/>
        <v>102773</v>
      </c>
      <c r="H1862" s="14">
        <f t="shared" si="60"/>
        <v>12614.59</v>
      </c>
    </row>
    <row r="1863" spans="1:8" ht="40.5">
      <c r="A1863" s="532" t="s">
        <v>18517</v>
      </c>
      <c r="B1863" s="534" t="s">
        <v>18518</v>
      </c>
      <c r="C1863" s="532" t="s">
        <v>114</v>
      </c>
      <c r="D1863" s="533" t="s">
        <v>28131</v>
      </c>
      <c r="F1863" t="str">
        <f t="shared" si="59"/>
        <v>102774</v>
      </c>
      <c r="H1863" s="14">
        <f t="shared" si="60"/>
        <v>12614.59</v>
      </c>
    </row>
    <row r="1864" spans="1:8" ht="40.5">
      <c r="A1864" s="532" t="s">
        <v>18519</v>
      </c>
      <c r="B1864" s="534" t="s">
        <v>18520</v>
      </c>
      <c r="C1864" s="532" t="s">
        <v>114</v>
      </c>
      <c r="D1864" s="533" t="s">
        <v>28132</v>
      </c>
      <c r="F1864" t="str">
        <f t="shared" si="59"/>
        <v>102775</v>
      </c>
      <c r="H1864" s="14">
        <f t="shared" si="60"/>
        <v>18865.240000000002</v>
      </c>
    </row>
    <row r="1865" spans="1:8" ht="40.5">
      <c r="A1865" s="532" t="s">
        <v>18521</v>
      </c>
      <c r="B1865" s="534" t="s">
        <v>18522</v>
      </c>
      <c r="C1865" s="532" t="s">
        <v>114</v>
      </c>
      <c r="D1865" s="533" t="s">
        <v>28132</v>
      </c>
      <c r="F1865" t="str">
        <f t="shared" si="59"/>
        <v>102776</v>
      </c>
      <c r="H1865" s="14">
        <f t="shared" si="60"/>
        <v>18865.240000000002</v>
      </c>
    </row>
    <row r="1866" spans="1:8" ht="40.5">
      <c r="A1866" s="532" t="s">
        <v>18523</v>
      </c>
      <c r="B1866" s="534" t="s">
        <v>18524</v>
      </c>
      <c r="C1866" s="532" t="s">
        <v>114</v>
      </c>
      <c r="D1866" s="533" t="s">
        <v>28133</v>
      </c>
      <c r="F1866" t="str">
        <f t="shared" si="59"/>
        <v>102777</v>
      </c>
      <c r="H1866" s="14">
        <f t="shared" si="60"/>
        <v>28576.41</v>
      </c>
    </row>
    <row r="1867" spans="1:8" ht="40.5">
      <c r="A1867" s="532" t="s">
        <v>18525</v>
      </c>
      <c r="B1867" s="534" t="s">
        <v>18526</v>
      </c>
      <c r="C1867" s="532" t="s">
        <v>114</v>
      </c>
      <c r="D1867" s="533" t="s">
        <v>28134</v>
      </c>
      <c r="F1867" t="str">
        <f t="shared" si="59"/>
        <v>102778</v>
      </c>
      <c r="H1867" s="14">
        <f t="shared" si="60"/>
        <v>43667.25</v>
      </c>
    </row>
    <row r="1868" spans="1:8" ht="40.5">
      <c r="A1868" s="532" t="s">
        <v>18527</v>
      </c>
      <c r="B1868" s="534" t="s">
        <v>18528</v>
      </c>
      <c r="C1868" s="532" t="s">
        <v>114</v>
      </c>
      <c r="D1868" s="533" t="s">
        <v>28131</v>
      </c>
      <c r="F1868" t="str">
        <f t="shared" si="59"/>
        <v>102779</v>
      </c>
      <c r="H1868" s="14">
        <f t="shared" si="60"/>
        <v>12614.59</v>
      </c>
    </row>
    <row r="1869" spans="1:8" ht="40.5">
      <c r="A1869" s="532" t="s">
        <v>18529</v>
      </c>
      <c r="B1869" s="534" t="s">
        <v>18530</v>
      </c>
      <c r="C1869" s="532" t="s">
        <v>114</v>
      </c>
      <c r="D1869" s="533" t="s">
        <v>28135</v>
      </c>
      <c r="F1869" t="str">
        <f t="shared" si="59"/>
        <v>102780</v>
      </c>
      <c r="H1869" s="14">
        <f t="shared" si="60"/>
        <v>14512.44</v>
      </c>
    </row>
    <row r="1870" spans="1:8" ht="40.5">
      <c r="A1870" s="532" t="s">
        <v>18531</v>
      </c>
      <c r="B1870" s="534" t="s">
        <v>18532</v>
      </c>
      <c r="C1870" s="532" t="s">
        <v>114</v>
      </c>
      <c r="D1870" s="533" t="s">
        <v>28136</v>
      </c>
      <c r="F1870" t="str">
        <f t="shared" si="59"/>
        <v>102781</v>
      </c>
      <c r="H1870" s="14">
        <f t="shared" si="60"/>
        <v>21544.42</v>
      </c>
    </row>
    <row r="1871" spans="1:8" ht="40.5">
      <c r="A1871" s="532" t="s">
        <v>18533</v>
      </c>
      <c r="B1871" s="534" t="s">
        <v>18534</v>
      </c>
      <c r="C1871" s="532" t="s">
        <v>114</v>
      </c>
      <c r="D1871" s="533" t="s">
        <v>28137</v>
      </c>
      <c r="F1871" t="str">
        <f t="shared" si="59"/>
        <v>102782</v>
      </c>
      <c r="H1871" s="14">
        <f t="shared" si="60"/>
        <v>24149.47</v>
      </c>
    </row>
    <row r="1872" spans="1:8" ht="40.5">
      <c r="A1872" s="532" t="s">
        <v>18535</v>
      </c>
      <c r="B1872" s="534" t="s">
        <v>18536</v>
      </c>
      <c r="C1872" s="532" t="s">
        <v>114</v>
      </c>
      <c r="D1872" s="533" t="s">
        <v>28138</v>
      </c>
      <c r="F1872" t="str">
        <f t="shared" si="59"/>
        <v>102783</v>
      </c>
      <c r="H1872" s="14">
        <f t="shared" si="60"/>
        <v>31962.78</v>
      </c>
    </row>
    <row r="1873" spans="1:8" ht="40.5">
      <c r="A1873" s="532" t="s">
        <v>18537</v>
      </c>
      <c r="B1873" s="534" t="s">
        <v>18538</v>
      </c>
      <c r="C1873" s="532" t="s">
        <v>114</v>
      </c>
      <c r="D1873" s="533" t="s">
        <v>28139</v>
      </c>
      <c r="F1873" t="str">
        <f t="shared" si="59"/>
        <v>102784</v>
      </c>
      <c r="H1873" s="14">
        <f t="shared" si="60"/>
        <v>51212.67</v>
      </c>
    </row>
    <row r="1874" spans="1:8" ht="40.5">
      <c r="A1874" s="532" t="s">
        <v>18539</v>
      </c>
      <c r="B1874" s="534" t="s">
        <v>18540</v>
      </c>
      <c r="C1874" s="532" t="s">
        <v>114</v>
      </c>
      <c r="D1874" s="533" t="s">
        <v>28135</v>
      </c>
      <c r="F1874" t="str">
        <f t="shared" si="59"/>
        <v>102785</v>
      </c>
      <c r="H1874" s="14">
        <f t="shared" si="60"/>
        <v>14512.44</v>
      </c>
    </row>
    <row r="1875" spans="1:8" ht="40.5">
      <c r="A1875" s="532" t="s">
        <v>18541</v>
      </c>
      <c r="B1875" s="534" t="s">
        <v>18542</v>
      </c>
      <c r="C1875" s="532" t="s">
        <v>114</v>
      </c>
      <c r="D1875" s="533" t="s">
        <v>28140</v>
      </c>
      <c r="F1875" t="str">
        <f t="shared" si="59"/>
        <v>102786</v>
      </c>
      <c r="H1875" s="14">
        <f t="shared" si="60"/>
        <v>16336.16</v>
      </c>
    </row>
    <row r="1876" spans="1:8" ht="40.5">
      <c r="A1876" s="532" t="s">
        <v>18543</v>
      </c>
      <c r="B1876" s="534" t="s">
        <v>18544</v>
      </c>
      <c r="C1876" s="532" t="s">
        <v>114</v>
      </c>
      <c r="D1876" s="533" t="s">
        <v>28137</v>
      </c>
      <c r="F1876" t="str">
        <f t="shared" si="59"/>
        <v>102787</v>
      </c>
      <c r="H1876" s="14">
        <f t="shared" si="60"/>
        <v>24149.47</v>
      </c>
    </row>
    <row r="1877" spans="1:8" ht="40.5">
      <c r="A1877" s="532" t="s">
        <v>18545</v>
      </c>
      <c r="B1877" s="534" t="s">
        <v>18546</v>
      </c>
      <c r="C1877" s="532" t="s">
        <v>114</v>
      </c>
      <c r="D1877" s="533" t="s">
        <v>28141</v>
      </c>
      <c r="F1877" t="str">
        <f t="shared" si="59"/>
        <v>102788</v>
      </c>
      <c r="H1877" s="14">
        <f t="shared" si="60"/>
        <v>26740.61</v>
      </c>
    </row>
    <row r="1878" spans="1:8" ht="40.5">
      <c r="A1878" s="532" t="s">
        <v>18547</v>
      </c>
      <c r="B1878" s="534" t="s">
        <v>18548</v>
      </c>
      <c r="C1878" s="532" t="s">
        <v>114</v>
      </c>
      <c r="D1878" s="533" t="s">
        <v>28142</v>
      </c>
      <c r="F1878" t="str">
        <f t="shared" si="59"/>
        <v>102789</v>
      </c>
      <c r="H1878" s="14">
        <f t="shared" si="60"/>
        <v>35265.75</v>
      </c>
    </row>
    <row r="1879" spans="1:8" ht="40.5">
      <c r="A1879" s="532" t="s">
        <v>18549</v>
      </c>
      <c r="B1879" s="534" t="s">
        <v>18550</v>
      </c>
      <c r="C1879" s="532" t="s">
        <v>114</v>
      </c>
      <c r="D1879" s="533" t="s">
        <v>28143</v>
      </c>
      <c r="F1879" t="str">
        <f t="shared" si="59"/>
        <v>102790</v>
      </c>
      <c r="H1879" s="14">
        <f t="shared" si="60"/>
        <v>58989.78</v>
      </c>
    </row>
    <row r="1880" spans="1:8" ht="40.5">
      <c r="A1880" s="532" t="s">
        <v>18551</v>
      </c>
      <c r="B1880" s="534" t="s">
        <v>18552</v>
      </c>
      <c r="C1880" s="532" t="s">
        <v>114</v>
      </c>
      <c r="D1880" s="533" t="s">
        <v>28144</v>
      </c>
      <c r="F1880" t="str">
        <f t="shared" si="59"/>
        <v>102791</v>
      </c>
      <c r="H1880" s="14">
        <f t="shared" si="60"/>
        <v>46549.71</v>
      </c>
    </row>
    <row r="1881" spans="1:8" ht="40.5">
      <c r="A1881" s="532" t="s">
        <v>18553</v>
      </c>
      <c r="B1881" s="534" t="s">
        <v>18554</v>
      </c>
      <c r="C1881" s="532" t="s">
        <v>114</v>
      </c>
      <c r="D1881" s="533" t="s">
        <v>28145</v>
      </c>
      <c r="F1881" t="str">
        <f t="shared" si="59"/>
        <v>102792</v>
      </c>
      <c r="H1881" s="14">
        <f t="shared" si="60"/>
        <v>76150.31</v>
      </c>
    </row>
    <row r="1882" spans="1:8" ht="40.5">
      <c r="A1882" s="532" t="s">
        <v>18555</v>
      </c>
      <c r="B1882" s="534" t="s">
        <v>18556</v>
      </c>
      <c r="C1882" s="532" t="s">
        <v>114</v>
      </c>
      <c r="D1882" s="533" t="s">
        <v>28146</v>
      </c>
      <c r="F1882" t="str">
        <f t="shared" si="59"/>
        <v>102793</v>
      </c>
      <c r="H1882" s="14">
        <f t="shared" si="60"/>
        <v>103156.95</v>
      </c>
    </row>
    <row r="1883" spans="1:8" ht="40.5">
      <c r="A1883" s="532" t="s">
        <v>18557</v>
      </c>
      <c r="B1883" s="534" t="s">
        <v>18558</v>
      </c>
      <c r="C1883" s="532" t="s">
        <v>114</v>
      </c>
      <c r="D1883" s="533" t="s">
        <v>28147</v>
      </c>
      <c r="F1883" t="str">
        <f t="shared" si="59"/>
        <v>102794</v>
      </c>
      <c r="H1883" s="14">
        <f t="shared" si="60"/>
        <v>148197.96</v>
      </c>
    </row>
    <row r="1884" spans="1:8" ht="40.5">
      <c r="A1884" s="532" t="s">
        <v>18559</v>
      </c>
      <c r="B1884" s="534" t="s">
        <v>18560</v>
      </c>
      <c r="C1884" s="532" t="s">
        <v>114</v>
      </c>
      <c r="D1884" s="533" t="s">
        <v>28148</v>
      </c>
      <c r="F1884" t="str">
        <f t="shared" si="59"/>
        <v>102795</v>
      </c>
      <c r="H1884" s="14">
        <f t="shared" si="60"/>
        <v>49629.56</v>
      </c>
    </row>
    <row r="1885" spans="1:8" ht="40.5">
      <c r="A1885" s="532" t="s">
        <v>18561</v>
      </c>
      <c r="B1885" s="534" t="s">
        <v>18562</v>
      </c>
      <c r="C1885" s="532" t="s">
        <v>114</v>
      </c>
      <c r="D1885" s="533" t="s">
        <v>28149</v>
      </c>
      <c r="F1885" t="str">
        <f t="shared" si="59"/>
        <v>102796</v>
      </c>
      <c r="H1885" s="14">
        <f t="shared" si="60"/>
        <v>80570.05</v>
      </c>
    </row>
    <row r="1886" spans="1:8" ht="40.5">
      <c r="A1886" s="532" t="s">
        <v>18563</v>
      </c>
      <c r="B1886" s="534" t="s">
        <v>18564</v>
      </c>
      <c r="C1886" s="532" t="s">
        <v>114</v>
      </c>
      <c r="D1886" s="533" t="s">
        <v>28150</v>
      </c>
      <c r="F1886" t="str">
        <f t="shared" si="59"/>
        <v>102797</v>
      </c>
      <c r="H1886" s="14">
        <f t="shared" si="60"/>
        <v>114479.46</v>
      </c>
    </row>
    <row r="1887" spans="1:8" ht="40.5">
      <c r="A1887" s="532" t="s">
        <v>18565</v>
      </c>
      <c r="B1887" s="534" t="s">
        <v>18566</v>
      </c>
      <c r="C1887" s="532" t="s">
        <v>114</v>
      </c>
      <c r="D1887" s="533" t="s">
        <v>28151</v>
      </c>
      <c r="F1887" t="str">
        <f t="shared" si="59"/>
        <v>102798</v>
      </c>
      <c r="H1887" s="14">
        <f t="shared" si="60"/>
        <v>140404.57</v>
      </c>
    </row>
    <row r="1888" spans="1:8" ht="40.5">
      <c r="A1888" s="532" t="s">
        <v>18567</v>
      </c>
      <c r="B1888" s="534" t="s">
        <v>18568</v>
      </c>
      <c r="C1888" s="532" t="s">
        <v>114</v>
      </c>
      <c r="D1888" s="533" t="s">
        <v>28152</v>
      </c>
      <c r="F1888" t="str">
        <f t="shared" si="59"/>
        <v>102799</v>
      </c>
      <c r="H1888" s="14">
        <f t="shared" si="60"/>
        <v>50671.34</v>
      </c>
    </row>
    <row r="1889" spans="1:8" ht="40.5">
      <c r="A1889" s="532" t="s">
        <v>18569</v>
      </c>
      <c r="B1889" s="534" t="s">
        <v>18570</v>
      </c>
      <c r="C1889" s="532" t="s">
        <v>114</v>
      </c>
      <c r="D1889" s="533" t="s">
        <v>28153</v>
      </c>
      <c r="F1889" t="str">
        <f t="shared" si="59"/>
        <v>102800</v>
      </c>
      <c r="H1889" s="14">
        <f t="shared" si="60"/>
        <v>88384.84</v>
      </c>
    </row>
    <row r="1890" spans="1:8" ht="40.5">
      <c r="A1890" s="532" t="s">
        <v>18571</v>
      </c>
      <c r="B1890" s="534" t="s">
        <v>18572</v>
      </c>
      <c r="C1890" s="532" t="s">
        <v>114</v>
      </c>
      <c r="D1890" s="533" t="s">
        <v>28154</v>
      </c>
      <c r="F1890" t="str">
        <f t="shared" si="59"/>
        <v>102801</v>
      </c>
      <c r="H1890" s="14">
        <f t="shared" si="60"/>
        <v>124136.5</v>
      </c>
    </row>
    <row r="1891" spans="1:8" ht="40.5">
      <c r="A1891" s="532" t="s">
        <v>18573</v>
      </c>
      <c r="B1891" s="534" t="s">
        <v>18574</v>
      </c>
      <c r="C1891" s="532" t="s">
        <v>114</v>
      </c>
      <c r="D1891" s="533" t="s">
        <v>28155</v>
      </c>
      <c r="F1891" t="str">
        <f t="shared" si="59"/>
        <v>102802</v>
      </c>
      <c r="H1891" s="14">
        <f t="shared" si="60"/>
        <v>149020.70000000001</v>
      </c>
    </row>
    <row r="1892" spans="1:8" ht="40.5">
      <c r="A1892" s="532" t="s">
        <v>14069</v>
      </c>
      <c r="B1892" s="534" t="s">
        <v>14070</v>
      </c>
      <c r="C1892" s="532" t="s">
        <v>73</v>
      </c>
      <c r="D1892" s="533" t="s">
        <v>27423</v>
      </c>
      <c r="F1892" t="str">
        <f t="shared" si="59"/>
        <v>101570</v>
      </c>
      <c r="H1892" s="14">
        <f t="shared" si="60"/>
        <v>31.14</v>
      </c>
    </row>
    <row r="1893" spans="1:8" ht="40.5">
      <c r="A1893" s="532" t="s">
        <v>14071</v>
      </c>
      <c r="B1893" s="534" t="s">
        <v>14072</v>
      </c>
      <c r="C1893" s="532" t="s">
        <v>73</v>
      </c>
      <c r="D1893" s="533" t="s">
        <v>28156</v>
      </c>
      <c r="F1893" t="str">
        <f t="shared" si="59"/>
        <v>101571</v>
      </c>
      <c r="H1893" s="14">
        <f t="shared" si="60"/>
        <v>42.59</v>
      </c>
    </row>
    <row r="1894" spans="1:8" ht="40.5">
      <c r="A1894" s="532" t="s">
        <v>14074</v>
      </c>
      <c r="B1894" s="534" t="s">
        <v>14075</v>
      </c>
      <c r="C1894" s="532" t="s">
        <v>73</v>
      </c>
      <c r="D1894" s="533" t="s">
        <v>7263</v>
      </c>
      <c r="F1894" t="str">
        <f t="shared" si="59"/>
        <v>101572</v>
      </c>
      <c r="H1894" s="14">
        <f t="shared" si="60"/>
        <v>24.36</v>
      </c>
    </row>
    <row r="1895" spans="1:8" ht="40.5">
      <c r="A1895" s="532" t="s">
        <v>14076</v>
      </c>
      <c r="B1895" s="534" t="s">
        <v>14077</v>
      </c>
      <c r="C1895" s="532" t="s">
        <v>73</v>
      </c>
      <c r="D1895" s="533" t="s">
        <v>12115</v>
      </c>
      <c r="F1895" t="str">
        <f t="shared" si="59"/>
        <v>101573</v>
      </c>
      <c r="H1895" s="14">
        <f t="shared" si="60"/>
        <v>35.83</v>
      </c>
    </row>
    <row r="1896" spans="1:8" ht="40.5">
      <c r="A1896" s="532" t="s">
        <v>14078</v>
      </c>
      <c r="B1896" s="534" t="s">
        <v>14079</v>
      </c>
      <c r="C1896" s="532" t="s">
        <v>73</v>
      </c>
      <c r="D1896" s="533" t="s">
        <v>18655</v>
      </c>
      <c r="F1896" t="str">
        <f t="shared" si="59"/>
        <v>101574</v>
      </c>
      <c r="H1896" s="14">
        <f t="shared" si="60"/>
        <v>18.52</v>
      </c>
    </row>
    <row r="1897" spans="1:8" ht="40.5">
      <c r="A1897" s="532" t="s">
        <v>14080</v>
      </c>
      <c r="B1897" s="534" t="s">
        <v>14081</v>
      </c>
      <c r="C1897" s="532" t="s">
        <v>73</v>
      </c>
      <c r="D1897" s="533" t="s">
        <v>28157</v>
      </c>
      <c r="F1897" t="str">
        <f t="shared" si="59"/>
        <v>101575</v>
      </c>
      <c r="H1897" s="14">
        <f t="shared" si="60"/>
        <v>30.21</v>
      </c>
    </row>
    <row r="1898" spans="1:8" ht="40.5">
      <c r="A1898" s="532" t="s">
        <v>14082</v>
      </c>
      <c r="B1898" s="534" t="s">
        <v>14083</v>
      </c>
      <c r="C1898" s="532" t="s">
        <v>73</v>
      </c>
      <c r="D1898" s="533" t="s">
        <v>19056</v>
      </c>
      <c r="F1898" t="str">
        <f t="shared" si="59"/>
        <v>101576</v>
      </c>
      <c r="H1898" s="14">
        <f t="shared" si="60"/>
        <v>54.53</v>
      </c>
    </row>
    <row r="1899" spans="1:8" ht="40.5">
      <c r="A1899" s="532" t="s">
        <v>14084</v>
      </c>
      <c r="B1899" s="534" t="s">
        <v>14085</v>
      </c>
      <c r="C1899" s="532" t="s">
        <v>73</v>
      </c>
      <c r="D1899" s="533" t="s">
        <v>28158</v>
      </c>
      <c r="F1899" t="str">
        <f t="shared" si="59"/>
        <v>101577</v>
      </c>
      <c r="H1899" s="14">
        <f t="shared" si="60"/>
        <v>69.209999999999994</v>
      </c>
    </row>
    <row r="1900" spans="1:8" ht="40.5">
      <c r="A1900" s="532" t="s">
        <v>14086</v>
      </c>
      <c r="B1900" s="534" t="s">
        <v>14087</v>
      </c>
      <c r="C1900" s="532" t="s">
        <v>73</v>
      </c>
      <c r="D1900" s="533" t="s">
        <v>19234</v>
      </c>
      <c r="F1900" t="str">
        <f t="shared" si="59"/>
        <v>101578</v>
      </c>
      <c r="H1900" s="14">
        <f t="shared" si="60"/>
        <v>44.84</v>
      </c>
    </row>
    <row r="1901" spans="1:8" ht="40.5">
      <c r="A1901" s="532" t="s">
        <v>14088</v>
      </c>
      <c r="B1901" s="534" t="s">
        <v>14089</v>
      </c>
      <c r="C1901" s="532" t="s">
        <v>73</v>
      </c>
      <c r="D1901" s="533" t="s">
        <v>28159</v>
      </c>
      <c r="F1901" t="str">
        <f t="shared" si="59"/>
        <v>101579</v>
      </c>
      <c r="H1901" s="14">
        <f t="shared" si="60"/>
        <v>59.54</v>
      </c>
    </row>
    <row r="1902" spans="1:8" ht="40.5">
      <c r="A1902" s="532" t="s">
        <v>14090</v>
      </c>
      <c r="B1902" s="534" t="s">
        <v>14091</v>
      </c>
      <c r="C1902" s="532" t="s">
        <v>73</v>
      </c>
      <c r="D1902" s="533" t="s">
        <v>28160</v>
      </c>
      <c r="F1902" t="str">
        <f t="shared" si="59"/>
        <v>101580</v>
      </c>
      <c r="H1902" s="14">
        <f t="shared" si="60"/>
        <v>39.270000000000003</v>
      </c>
    </row>
    <row r="1903" spans="1:8" ht="40.5">
      <c r="A1903" s="532" t="s">
        <v>14092</v>
      </c>
      <c r="B1903" s="534" t="s">
        <v>14093</v>
      </c>
      <c r="C1903" s="532" t="s">
        <v>73</v>
      </c>
      <c r="D1903" s="533" t="s">
        <v>12751</v>
      </c>
      <c r="F1903" t="str">
        <f t="shared" si="59"/>
        <v>101581</v>
      </c>
      <c r="H1903" s="14">
        <f t="shared" si="60"/>
        <v>54.17</v>
      </c>
    </row>
    <row r="1904" spans="1:8" ht="40.5">
      <c r="A1904" s="532" t="s">
        <v>14094</v>
      </c>
      <c r="B1904" s="534" t="s">
        <v>14095</v>
      </c>
      <c r="C1904" s="532" t="s">
        <v>73</v>
      </c>
      <c r="D1904" s="533" t="s">
        <v>28161</v>
      </c>
      <c r="F1904" t="str">
        <f t="shared" si="59"/>
        <v>101582</v>
      </c>
      <c r="H1904" s="14">
        <f t="shared" si="60"/>
        <v>89.33</v>
      </c>
    </row>
    <row r="1905" spans="1:8" ht="40.5">
      <c r="A1905" s="532" t="s">
        <v>14096</v>
      </c>
      <c r="B1905" s="534" t="s">
        <v>14097</v>
      </c>
      <c r="C1905" s="532" t="s">
        <v>73</v>
      </c>
      <c r="D1905" s="533" t="s">
        <v>28162</v>
      </c>
      <c r="F1905" t="str">
        <f t="shared" si="59"/>
        <v>101583</v>
      </c>
      <c r="H1905" s="14">
        <f t="shared" si="60"/>
        <v>112.22</v>
      </c>
    </row>
    <row r="1906" spans="1:8" ht="40.5">
      <c r="A1906" s="532" t="s">
        <v>14098</v>
      </c>
      <c r="B1906" s="534" t="s">
        <v>14099</v>
      </c>
      <c r="C1906" s="532" t="s">
        <v>73</v>
      </c>
      <c r="D1906" s="533" t="s">
        <v>13665</v>
      </c>
      <c r="F1906" t="str">
        <f t="shared" si="59"/>
        <v>101584</v>
      </c>
      <c r="H1906" s="14">
        <f t="shared" si="60"/>
        <v>73.099999999999994</v>
      </c>
    </row>
    <row r="1907" spans="1:8" ht="40.5">
      <c r="A1907" s="532" t="s">
        <v>14100</v>
      </c>
      <c r="B1907" s="534" t="s">
        <v>14101</v>
      </c>
      <c r="C1907" s="532" t="s">
        <v>73</v>
      </c>
      <c r="D1907" s="533" t="s">
        <v>28163</v>
      </c>
      <c r="F1907" t="str">
        <f t="shared" si="59"/>
        <v>101585</v>
      </c>
      <c r="H1907" s="14">
        <f t="shared" si="60"/>
        <v>95.99</v>
      </c>
    </row>
    <row r="1908" spans="1:8" ht="40.5">
      <c r="A1908" s="532" t="s">
        <v>14102</v>
      </c>
      <c r="B1908" s="534" t="s">
        <v>14103</v>
      </c>
      <c r="C1908" s="532" t="s">
        <v>73</v>
      </c>
      <c r="D1908" s="533" t="s">
        <v>28164</v>
      </c>
      <c r="F1908" t="str">
        <f t="shared" si="59"/>
        <v>101586</v>
      </c>
      <c r="H1908" s="14">
        <f t="shared" si="60"/>
        <v>62.57</v>
      </c>
    </row>
    <row r="1909" spans="1:8" ht="40.5">
      <c r="A1909" s="532" t="s">
        <v>14104</v>
      </c>
      <c r="B1909" s="534" t="s">
        <v>14105</v>
      </c>
      <c r="C1909" s="532" t="s">
        <v>73</v>
      </c>
      <c r="D1909" s="533" t="s">
        <v>28165</v>
      </c>
      <c r="F1909" t="str">
        <f t="shared" si="59"/>
        <v>101587</v>
      </c>
      <c r="H1909" s="14">
        <f t="shared" si="60"/>
        <v>85.68</v>
      </c>
    </row>
    <row r="1910" spans="1:8" ht="40.5">
      <c r="A1910" s="532" t="s">
        <v>14106</v>
      </c>
      <c r="B1910" s="534" t="s">
        <v>14107</v>
      </c>
      <c r="C1910" s="532" t="s">
        <v>73</v>
      </c>
      <c r="D1910" s="533" t="s">
        <v>18754</v>
      </c>
      <c r="F1910" t="str">
        <f t="shared" si="59"/>
        <v>101588</v>
      </c>
      <c r="H1910" s="14">
        <f t="shared" si="60"/>
        <v>118.71</v>
      </c>
    </row>
    <row r="1911" spans="1:8" ht="54">
      <c r="A1911" s="532" t="s">
        <v>14108</v>
      </c>
      <c r="B1911" s="534" t="s">
        <v>14109</v>
      </c>
      <c r="C1911" s="532" t="s">
        <v>73</v>
      </c>
      <c r="D1911" s="533" t="s">
        <v>28166</v>
      </c>
      <c r="F1911" t="str">
        <f t="shared" si="59"/>
        <v>101589</v>
      </c>
      <c r="H1911" s="14">
        <f t="shared" si="60"/>
        <v>172.92</v>
      </c>
    </row>
    <row r="1912" spans="1:8" ht="40.5">
      <c r="A1912" s="532" t="s">
        <v>14110</v>
      </c>
      <c r="B1912" s="534" t="s">
        <v>14111</v>
      </c>
      <c r="C1912" s="532" t="s">
        <v>73</v>
      </c>
      <c r="D1912" s="533" t="s">
        <v>28167</v>
      </c>
      <c r="F1912" t="str">
        <f t="shared" si="59"/>
        <v>101590</v>
      </c>
      <c r="H1912" s="14">
        <f t="shared" si="60"/>
        <v>89.89</v>
      </c>
    </row>
    <row r="1913" spans="1:8" ht="54">
      <c r="A1913" s="532" t="s">
        <v>14112</v>
      </c>
      <c r="B1913" s="534" t="s">
        <v>14113</v>
      </c>
      <c r="C1913" s="532" t="s">
        <v>73</v>
      </c>
      <c r="D1913" s="533" t="s">
        <v>28168</v>
      </c>
      <c r="F1913" t="str">
        <f t="shared" si="59"/>
        <v>101591</v>
      </c>
      <c r="H1913" s="14">
        <f t="shared" si="60"/>
        <v>144.11000000000001</v>
      </c>
    </row>
    <row r="1914" spans="1:8" ht="40.5">
      <c r="A1914" s="532" t="s">
        <v>14114</v>
      </c>
      <c r="B1914" s="534" t="s">
        <v>14115</v>
      </c>
      <c r="C1914" s="532" t="s">
        <v>73</v>
      </c>
      <c r="D1914" s="533" t="s">
        <v>18806</v>
      </c>
      <c r="F1914" t="str">
        <f t="shared" si="59"/>
        <v>101592</v>
      </c>
      <c r="H1914" s="14">
        <f t="shared" si="60"/>
        <v>63.16</v>
      </c>
    </row>
    <row r="1915" spans="1:8" ht="54">
      <c r="A1915" s="532" t="s">
        <v>14117</v>
      </c>
      <c r="B1915" s="534" t="s">
        <v>14118</v>
      </c>
      <c r="C1915" s="532" t="s">
        <v>73</v>
      </c>
      <c r="D1915" s="533" t="s">
        <v>28169</v>
      </c>
      <c r="F1915" t="str">
        <f t="shared" si="59"/>
        <v>101593</v>
      </c>
      <c r="H1915" s="14">
        <f t="shared" si="60"/>
        <v>117.55</v>
      </c>
    </row>
    <row r="1916" spans="1:8" ht="40.5">
      <c r="A1916" s="532" t="s">
        <v>14119</v>
      </c>
      <c r="B1916" s="534" t="s">
        <v>14120</v>
      </c>
      <c r="C1916" s="532" t="s">
        <v>73</v>
      </c>
      <c r="D1916" s="533" t="s">
        <v>9260</v>
      </c>
      <c r="F1916" t="str">
        <f t="shared" si="59"/>
        <v>101600</v>
      </c>
      <c r="H1916" s="14">
        <f t="shared" si="60"/>
        <v>22.23</v>
      </c>
    </row>
    <row r="1917" spans="1:8" ht="54">
      <c r="A1917" s="532" t="s">
        <v>14121</v>
      </c>
      <c r="B1917" s="534" t="s">
        <v>14122</v>
      </c>
      <c r="C1917" s="532" t="s">
        <v>73</v>
      </c>
      <c r="D1917" s="533" t="s">
        <v>11960</v>
      </c>
      <c r="F1917" t="str">
        <f t="shared" si="59"/>
        <v>101601</v>
      </c>
      <c r="H1917" s="14">
        <f t="shared" si="60"/>
        <v>32.89</v>
      </c>
    </row>
    <row r="1918" spans="1:8" ht="40.5">
      <c r="A1918" s="532" t="s">
        <v>14123</v>
      </c>
      <c r="B1918" s="534" t="s">
        <v>14124</v>
      </c>
      <c r="C1918" s="532" t="s">
        <v>73</v>
      </c>
      <c r="D1918" s="533" t="s">
        <v>28170</v>
      </c>
      <c r="F1918" t="str">
        <f t="shared" si="59"/>
        <v>101602</v>
      </c>
      <c r="H1918" s="14">
        <f t="shared" si="60"/>
        <v>16.47</v>
      </c>
    </row>
    <row r="1919" spans="1:8" ht="54">
      <c r="A1919" s="532" t="s">
        <v>14125</v>
      </c>
      <c r="B1919" s="534" t="s">
        <v>14126</v>
      </c>
      <c r="C1919" s="532" t="s">
        <v>73</v>
      </c>
      <c r="D1919" s="533" t="s">
        <v>9661</v>
      </c>
      <c r="F1919" t="str">
        <f t="shared" si="59"/>
        <v>101603</v>
      </c>
      <c r="H1919" s="14">
        <f t="shared" si="60"/>
        <v>27.14</v>
      </c>
    </row>
    <row r="1920" spans="1:8" ht="40.5">
      <c r="A1920" s="532" t="s">
        <v>14127</v>
      </c>
      <c r="B1920" s="534" t="s">
        <v>14128</v>
      </c>
      <c r="C1920" s="532" t="s">
        <v>73</v>
      </c>
      <c r="D1920" s="533" t="s">
        <v>13671</v>
      </c>
      <c r="F1920" t="str">
        <f t="shared" si="59"/>
        <v>101604</v>
      </c>
      <c r="H1920" s="14">
        <f t="shared" si="60"/>
        <v>10.78</v>
      </c>
    </row>
    <row r="1921" spans="1:8" ht="54">
      <c r="A1921" s="532" t="s">
        <v>14129</v>
      </c>
      <c r="B1921" s="534" t="s">
        <v>14130</v>
      </c>
      <c r="C1921" s="532" t="s">
        <v>73</v>
      </c>
      <c r="D1921" s="533" t="s">
        <v>23842</v>
      </c>
      <c r="F1921" t="str">
        <f t="shared" si="59"/>
        <v>101605</v>
      </c>
      <c r="H1921" s="14">
        <f t="shared" si="60"/>
        <v>21.45</v>
      </c>
    </row>
    <row r="1922" spans="1:8" ht="67.5">
      <c r="A1922" s="532" t="s">
        <v>11955</v>
      </c>
      <c r="B1922" s="534" t="s">
        <v>14131</v>
      </c>
      <c r="C1922" s="532" t="s">
        <v>114</v>
      </c>
      <c r="D1922" s="533" t="s">
        <v>28171</v>
      </c>
      <c r="F1922" t="str">
        <f t="shared" si="59"/>
        <v>90788</v>
      </c>
      <c r="H1922" s="14">
        <f t="shared" si="60"/>
        <v>984.44</v>
      </c>
    </row>
    <row r="1923" spans="1:8" ht="67.5">
      <c r="A1923" s="532" t="s">
        <v>11956</v>
      </c>
      <c r="B1923" s="534" t="s">
        <v>14132</v>
      </c>
      <c r="C1923" s="532" t="s">
        <v>114</v>
      </c>
      <c r="D1923" s="533" t="s">
        <v>28172</v>
      </c>
      <c r="F1923" t="str">
        <f t="shared" si="59"/>
        <v>90789</v>
      </c>
      <c r="H1923" s="14">
        <f t="shared" si="60"/>
        <v>986.89</v>
      </c>
    </row>
    <row r="1924" spans="1:8" ht="67.5">
      <c r="A1924" s="532" t="s">
        <v>11957</v>
      </c>
      <c r="B1924" s="534" t="s">
        <v>14133</v>
      </c>
      <c r="C1924" s="532" t="s">
        <v>114</v>
      </c>
      <c r="D1924" s="533" t="s">
        <v>28173</v>
      </c>
      <c r="F1924" t="str">
        <f t="shared" si="59"/>
        <v>90790</v>
      </c>
      <c r="H1924" s="14">
        <f t="shared" si="60"/>
        <v>1018.1</v>
      </c>
    </row>
    <row r="1925" spans="1:8" ht="67.5">
      <c r="A1925" s="532" t="s">
        <v>11958</v>
      </c>
      <c r="B1925" s="534" t="s">
        <v>14134</v>
      </c>
      <c r="C1925" s="532" t="s">
        <v>114</v>
      </c>
      <c r="D1925" s="533" t="s">
        <v>28174</v>
      </c>
      <c r="F1925" t="str">
        <f t="shared" ref="F1925:F1988" si="61">TRIM(A1925)</f>
        <v>90791</v>
      </c>
      <c r="H1925" s="14">
        <f t="shared" ref="H1925:H1988" si="62">ROUND(D1925*(1+$H$1),2)</f>
        <v>1193.75</v>
      </c>
    </row>
    <row r="1926" spans="1:8" ht="67.5">
      <c r="A1926" s="532" t="s">
        <v>11959</v>
      </c>
      <c r="B1926" s="534" t="s">
        <v>14135</v>
      </c>
      <c r="C1926" s="532" t="s">
        <v>114</v>
      </c>
      <c r="D1926" s="533" t="s">
        <v>28175</v>
      </c>
      <c r="F1926" t="str">
        <f t="shared" si="61"/>
        <v>90793</v>
      </c>
      <c r="H1926" s="14">
        <f t="shared" si="62"/>
        <v>1267.8499999999999</v>
      </c>
    </row>
    <row r="1927" spans="1:8" ht="54">
      <c r="A1927" s="532" t="s">
        <v>14136</v>
      </c>
      <c r="B1927" s="534" t="s">
        <v>14137</v>
      </c>
      <c r="C1927" s="532" t="s">
        <v>114</v>
      </c>
      <c r="D1927" s="533" t="s">
        <v>28176</v>
      </c>
      <c r="F1927" t="str">
        <f t="shared" si="61"/>
        <v>90794</v>
      </c>
      <c r="H1927" s="14">
        <f t="shared" si="62"/>
        <v>856.93</v>
      </c>
    </row>
    <row r="1928" spans="1:8" ht="54">
      <c r="A1928" s="532" t="s">
        <v>14138</v>
      </c>
      <c r="B1928" s="534" t="s">
        <v>14139</v>
      </c>
      <c r="C1928" s="532" t="s">
        <v>114</v>
      </c>
      <c r="D1928" s="533" t="s">
        <v>28177</v>
      </c>
      <c r="F1928" t="str">
        <f t="shared" si="61"/>
        <v>90795</v>
      </c>
      <c r="H1928" s="14">
        <f t="shared" si="62"/>
        <v>866.78</v>
      </c>
    </row>
    <row r="1929" spans="1:8" ht="54">
      <c r="A1929" s="532" t="s">
        <v>14140</v>
      </c>
      <c r="B1929" s="534" t="s">
        <v>14141</v>
      </c>
      <c r="C1929" s="532" t="s">
        <v>114</v>
      </c>
      <c r="D1929" s="533" t="s">
        <v>28178</v>
      </c>
      <c r="F1929" t="str">
        <f t="shared" si="61"/>
        <v>90796</v>
      </c>
      <c r="H1929" s="14">
        <f t="shared" si="62"/>
        <v>876.63</v>
      </c>
    </row>
    <row r="1930" spans="1:8" ht="54">
      <c r="A1930" s="532" t="s">
        <v>14142</v>
      </c>
      <c r="B1930" s="534" t="s">
        <v>14143</v>
      </c>
      <c r="C1930" s="532" t="s">
        <v>114</v>
      </c>
      <c r="D1930" s="533" t="s">
        <v>28179</v>
      </c>
      <c r="F1930" t="str">
        <f t="shared" si="61"/>
        <v>90797</v>
      </c>
      <c r="H1930" s="14">
        <f t="shared" si="62"/>
        <v>886.45</v>
      </c>
    </row>
    <row r="1931" spans="1:8" ht="54">
      <c r="A1931" s="532" t="s">
        <v>14144</v>
      </c>
      <c r="B1931" s="534" t="s">
        <v>14145</v>
      </c>
      <c r="C1931" s="532" t="s">
        <v>114</v>
      </c>
      <c r="D1931" s="533" t="s">
        <v>28180</v>
      </c>
      <c r="F1931" t="str">
        <f t="shared" si="61"/>
        <v>90798</v>
      </c>
      <c r="H1931" s="14">
        <f t="shared" si="62"/>
        <v>1278.56</v>
      </c>
    </row>
    <row r="1932" spans="1:8" ht="54">
      <c r="A1932" s="532" t="s">
        <v>14146</v>
      </c>
      <c r="B1932" s="534" t="s">
        <v>14147</v>
      </c>
      <c r="C1932" s="532" t="s">
        <v>114</v>
      </c>
      <c r="D1932" s="533" t="s">
        <v>28181</v>
      </c>
      <c r="F1932" t="str">
        <f t="shared" si="61"/>
        <v>90799</v>
      </c>
      <c r="H1932" s="14">
        <f t="shared" si="62"/>
        <v>1320.45</v>
      </c>
    </row>
    <row r="1933" spans="1:8" ht="27">
      <c r="A1933" s="532" t="s">
        <v>5569</v>
      </c>
      <c r="B1933" s="534" t="s">
        <v>14148</v>
      </c>
      <c r="C1933" s="532" t="s">
        <v>114</v>
      </c>
      <c r="D1933" s="533" t="s">
        <v>28182</v>
      </c>
      <c r="F1933" t="str">
        <f t="shared" si="61"/>
        <v>90801</v>
      </c>
      <c r="H1933" s="14">
        <f t="shared" si="62"/>
        <v>414.37</v>
      </c>
    </row>
    <row r="1934" spans="1:8" ht="40.5">
      <c r="A1934" s="532" t="s">
        <v>5570</v>
      </c>
      <c r="B1934" s="534" t="s">
        <v>28183</v>
      </c>
      <c r="C1934" s="532" t="s">
        <v>114</v>
      </c>
      <c r="D1934" s="533" t="s">
        <v>28184</v>
      </c>
      <c r="F1934" t="str">
        <f t="shared" si="61"/>
        <v>90806</v>
      </c>
      <c r="H1934" s="14">
        <f t="shared" si="62"/>
        <v>536.78</v>
      </c>
    </row>
    <row r="1935" spans="1:8" ht="54">
      <c r="A1935" s="532" t="s">
        <v>5571</v>
      </c>
      <c r="B1935" s="534" t="s">
        <v>14149</v>
      </c>
      <c r="C1935" s="532" t="s">
        <v>114</v>
      </c>
      <c r="D1935" s="533" t="s">
        <v>28185</v>
      </c>
      <c r="F1935" t="str">
        <f t="shared" si="61"/>
        <v>90820</v>
      </c>
      <c r="H1935" s="14">
        <f t="shared" si="62"/>
        <v>380.19</v>
      </c>
    </row>
    <row r="1936" spans="1:8" ht="54">
      <c r="A1936" s="532" t="s">
        <v>5572</v>
      </c>
      <c r="B1936" s="534" t="s">
        <v>14150</v>
      </c>
      <c r="C1936" s="532" t="s">
        <v>114</v>
      </c>
      <c r="D1936" s="533" t="s">
        <v>28186</v>
      </c>
      <c r="F1936" t="str">
        <f t="shared" si="61"/>
        <v>90821</v>
      </c>
      <c r="H1936" s="14">
        <f t="shared" si="62"/>
        <v>389.13</v>
      </c>
    </row>
    <row r="1937" spans="1:8" ht="54">
      <c r="A1937" s="532" t="s">
        <v>5573</v>
      </c>
      <c r="B1937" s="534" t="s">
        <v>14151</v>
      </c>
      <c r="C1937" s="532" t="s">
        <v>114</v>
      </c>
      <c r="D1937" s="533" t="s">
        <v>28187</v>
      </c>
      <c r="F1937" t="str">
        <f t="shared" si="61"/>
        <v>90822</v>
      </c>
      <c r="H1937" s="14">
        <f t="shared" si="62"/>
        <v>418.29</v>
      </c>
    </row>
    <row r="1938" spans="1:8" ht="54">
      <c r="A1938" s="532" t="s">
        <v>5574</v>
      </c>
      <c r="B1938" s="534" t="s">
        <v>14152</v>
      </c>
      <c r="C1938" s="532" t="s">
        <v>114</v>
      </c>
      <c r="D1938" s="533" t="s">
        <v>28188</v>
      </c>
      <c r="F1938" t="str">
        <f t="shared" si="61"/>
        <v>90823</v>
      </c>
      <c r="H1938" s="14">
        <f t="shared" si="62"/>
        <v>513.97</v>
      </c>
    </row>
    <row r="1939" spans="1:8" ht="54">
      <c r="A1939" s="532" t="s">
        <v>14153</v>
      </c>
      <c r="B1939" s="534" t="s">
        <v>14154</v>
      </c>
      <c r="C1939" s="532" t="s">
        <v>114</v>
      </c>
      <c r="D1939" s="533" t="s">
        <v>28189</v>
      </c>
      <c r="F1939" t="str">
        <f t="shared" si="61"/>
        <v>90824</v>
      </c>
      <c r="H1939" s="14">
        <f t="shared" si="62"/>
        <v>736.21</v>
      </c>
    </row>
    <row r="1940" spans="1:8" ht="40.5">
      <c r="A1940" s="532" t="s">
        <v>14155</v>
      </c>
      <c r="B1940" s="534" t="s">
        <v>14156</v>
      </c>
      <c r="C1940" s="532" t="s">
        <v>114</v>
      </c>
      <c r="D1940" s="533" t="s">
        <v>28190</v>
      </c>
      <c r="F1940" t="str">
        <f t="shared" si="61"/>
        <v>90825</v>
      </c>
      <c r="H1940" s="14">
        <f t="shared" si="62"/>
        <v>820.31</v>
      </c>
    </row>
    <row r="1941" spans="1:8" ht="54">
      <c r="A1941" s="532" t="s">
        <v>5576</v>
      </c>
      <c r="B1941" s="534" t="s">
        <v>14157</v>
      </c>
      <c r="C1941" s="532" t="s">
        <v>114</v>
      </c>
      <c r="D1941" s="533" t="s">
        <v>18204</v>
      </c>
      <c r="F1941" t="str">
        <f t="shared" si="61"/>
        <v>90830</v>
      </c>
      <c r="H1941" s="14">
        <f t="shared" si="62"/>
        <v>192.89</v>
      </c>
    </row>
    <row r="1942" spans="1:8" ht="54">
      <c r="A1942" s="532" t="s">
        <v>5577</v>
      </c>
      <c r="B1942" s="534" t="s">
        <v>14158</v>
      </c>
      <c r="C1942" s="532" t="s">
        <v>114</v>
      </c>
      <c r="D1942" s="533" t="s">
        <v>28191</v>
      </c>
      <c r="F1942" t="str">
        <f t="shared" si="61"/>
        <v>90831</v>
      </c>
      <c r="H1942" s="14">
        <f t="shared" si="62"/>
        <v>167.59</v>
      </c>
    </row>
    <row r="1943" spans="1:8" ht="81">
      <c r="A1943" s="532" t="s">
        <v>5578</v>
      </c>
      <c r="B1943" s="534" t="s">
        <v>14159</v>
      </c>
      <c r="C1943" s="532" t="s">
        <v>114</v>
      </c>
      <c r="D1943" s="533" t="s">
        <v>28192</v>
      </c>
      <c r="F1943" t="str">
        <f t="shared" si="61"/>
        <v>90841</v>
      </c>
      <c r="H1943" s="14">
        <f t="shared" si="62"/>
        <v>1230.76</v>
      </c>
    </row>
    <row r="1944" spans="1:8" ht="81">
      <c r="A1944" s="532" t="s">
        <v>5579</v>
      </c>
      <c r="B1944" s="534" t="s">
        <v>14160</v>
      </c>
      <c r="C1944" s="532" t="s">
        <v>114</v>
      </c>
      <c r="D1944" s="533" t="s">
        <v>28193</v>
      </c>
      <c r="F1944" t="str">
        <f t="shared" si="61"/>
        <v>90842</v>
      </c>
      <c r="H1944" s="14">
        <f t="shared" si="62"/>
        <v>1242.76</v>
      </c>
    </row>
    <row r="1945" spans="1:8" ht="81">
      <c r="A1945" s="532" t="s">
        <v>5580</v>
      </c>
      <c r="B1945" s="534" t="s">
        <v>14161</v>
      </c>
      <c r="C1945" s="532" t="s">
        <v>114</v>
      </c>
      <c r="D1945" s="533" t="s">
        <v>28194</v>
      </c>
      <c r="F1945" t="str">
        <f t="shared" si="61"/>
        <v>90843</v>
      </c>
      <c r="H1945" s="14">
        <f t="shared" si="62"/>
        <v>1300.27</v>
      </c>
    </row>
    <row r="1946" spans="1:8" ht="81">
      <c r="A1946" s="532" t="s">
        <v>5581</v>
      </c>
      <c r="B1946" s="534" t="s">
        <v>14162</v>
      </c>
      <c r="C1946" s="532" t="s">
        <v>114</v>
      </c>
      <c r="D1946" s="533" t="s">
        <v>28195</v>
      </c>
      <c r="F1946" t="str">
        <f t="shared" si="61"/>
        <v>90844</v>
      </c>
      <c r="H1946" s="14">
        <f t="shared" si="62"/>
        <v>1398.99</v>
      </c>
    </row>
    <row r="1947" spans="1:8" ht="81">
      <c r="A1947" s="532" t="s">
        <v>14163</v>
      </c>
      <c r="B1947" s="534" t="s">
        <v>14164</v>
      </c>
      <c r="C1947" s="532" t="s">
        <v>114</v>
      </c>
      <c r="D1947" s="533" t="s">
        <v>28196</v>
      </c>
      <c r="F1947" t="str">
        <f t="shared" si="61"/>
        <v>90845</v>
      </c>
      <c r="H1947" s="14">
        <f t="shared" si="62"/>
        <v>1618.19</v>
      </c>
    </row>
    <row r="1948" spans="1:8" ht="81">
      <c r="A1948" s="532" t="s">
        <v>14165</v>
      </c>
      <c r="B1948" s="534" t="s">
        <v>14166</v>
      </c>
      <c r="C1948" s="532" t="s">
        <v>114</v>
      </c>
      <c r="D1948" s="533" t="s">
        <v>28197</v>
      </c>
      <c r="F1948" t="str">
        <f t="shared" si="61"/>
        <v>90846</v>
      </c>
      <c r="H1948" s="14">
        <f t="shared" si="62"/>
        <v>1705.33</v>
      </c>
    </row>
    <row r="1949" spans="1:8" ht="67.5">
      <c r="A1949" s="532" t="s">
        <v>5582</v>
      </c>
      <c r="B1949" s="534" t="s">
        <v>14167</v>
      </c>
      <c r="C1949" s="532" t="s">
        <v>114</v>
      </c>
      <c r="D1949" s="533" t="s">
        <v>28198</v>
      </c>
      <c r="F1949" t="str">
        <f t="shared" si="61"/>
        <v>90847</v>
      </c>
      <c r="H1949" s="14">
        <f t="shared" si="62"/>
        <v>1063.18</v>
      </c>
    </row>
    <row r="1950" spans="1:8" ht="67.5">
      <c r="A1950" s="532" t="s">
        <v>5583</v>
      </c>
      <c r="B1950" s="534" t="s">
        <v>14168</v>
      </c>
      <c r="C1950" s="532" t="s">
        <v>114</v>
      </c>
      <c r="D1950" s="533" t="s">
        <v>28199</v>
      </c>
      <c r="F1950" t="str">
        <f t="shared" si="61"/>
        <v>90848</v>
      </c>
      <c r="H1950" s="14">
        <f t="shared" si="62"/>
        <v>1075.17</v>
      </c>
    </row>
    <row r="1951" spans="1:8" ht="67.5">
      <c r="A1951" s="532" t="s">
        <v>5584</v>
      </c>
      <c r="B1951" s="534" t="s">
        <v>14169</v>
      </c>
      <c r="C1951" s="532" t="s">
        <v>114</v>
      </c>
      <c r="D1951" s="533" t="s">
        <v>28200</v>
      </c>
      <c r="F1951" t="str">
        <f t="shared" si="61"/>
        <v>90849</v>
      </c>
      <c r="H1951" s="14">
        <f t="shared" si="62"/>
        <v>1107.3699999999999</v>
      </c>
    </row>
    <row r="1952" spans="1:8" ht="67.5">
      <c r="A1952" s="532" t="s">
        <v>5585</v>
      </c>
      <c r="B1952" s="534" t="s">
        <v>14170</v>
      </c>
      <c r="C1952" s="532" t="s">
        <v>114</v>
      </c>
      <c r="D1952" s="533" t="s">
        <v>28201</v>
      </c>
      <c r="F1952" t="str">
        <f t="shared" si="61"/>
        <v>90850</v>
      </c>
      <c r="H1952" s="14">
        <f t="shared" si="62"/>
        <v>1206.0999999999999</v>
      </c>
    </row>
    <row r="1953" spans="1:8" ht="67.5">
      <c r="A1953" s="532" t="s">
        <v>14171</v>
      </c>
      <c r="B1953" s="534" t="s">
        <v>14172</v>
      </c>
      <c r="C1953" s="532" t="s">
        <v>114</v>
      </c>
      <c r="D1953" s="533" t="s">
        <v>28202</v>
      </c>
      <c r="F1953" t="str">
        <f t="shared" si="61"/>
        <v>90851</v>
      </c>
      <c r="H1953" s="14">
        <f t="shared" si="62"/>
        <v>1425.3</v>
      </c>
    </row>
    <row r="1954" spans="1:8" ht="67.5">
      <c r="A1954" s="532" t="s">
        <v>14173</v>
      </c>
      <c r="B1954" s="534" t="s">
        <v>14174</v>
      </c>
      <c r="C1954" s="532" t="s">
        <v>114</v>
      </c>
      <c r="D1954" s="533" t="s">
        <v>28203</v>
      </c>
      <c r="F1954" t="str">
        <f t="shared" si="61"/>
        <v>90852</v>
      </c>
      <c r="H1954" s="14">
        <f t="shared" si="62"/>
        <v>1512.44</v>
      </c>
    </row>
    <row r="1955" spans="1:8" ht="54">
      <c r="A1955" s="532" t="s">
        <v>5586</v>
      </c>
      <c r="B1955" s="534" t="s">
        <v>14175</v>
      </c>
      <c r="C1955" s="532" t="s">
        <v>114</v>
      </c>
      <c r="D1955" s="533" t="s">
        <v>28204</v>
      </c>
      <c r="F1955" t="str">
        <f t="shared" si="61"/>
        <v>91009</v>
      </c>
      <c r="H1955" s="14">
        <f t="shared" si="62"/>
        <v>393.5</v>
      </c>
    </row>
    <row r="1956" spans="1:8" ht="54">
      <c r="A1956" s="532" t="s">
        <v>5587</v>
      </c>
      <c r="B1956" s="534" t="s">
        <v>14176</v>
      </c>
      <c r="C1956" s="532" t="s">
        <v>114</v>
      </c>
      <c r="D1956" s="533" t="s">
        <v>27135</v>
      </c>
      <c r="F1956" t="str">
        <f t="shared" si="61"/>
        <v>91010</v>
      </c>
      <c r="H1956" s="14">
        <f t="shared" si="62"/>
        <v>403.08</v>
      </c>
    </row>
    <row r="1957" spans="1:8" ht="54">
      <c r="A1957" s="532" t="s">
        <v>5588</v>
      </c>
      <c r="B1957" s="534" t="s">
        <v>14177</v>
      </c>
      <c r="C1957" s="532" t="s">
        <v>114</v>
      </c>
      <c r="D1957" s="533" t="s">
        <v>28205</v>
      </c>
      <c r="F1957" t="str">
        <f t="shared" si="61"/>
        <v>91011</v>
      </c>
      <c r="H1957" s="14">
        <f t="shared" si="62"/>
        <v>472.36</v>
      </c>
    </row>
    <row r="1958" spans="1:8" ht="54">
      <c r="A1958" s="532" t="s">
        <v>5589</v>
      </c>
      <c r="B1958" s="534" t="s">
        <v>14178</v>
      </c>
      <c r="C1958" s="532" t="s">
        <v>114</v>
      </c>
      <c r="D1958" s="533" t="s">
        <v>28206</v>
      </c>
      <c r="F1958" t="str">
        <f t="shared" si="61"/>
        <v>91012</v>
      </c>
      <c r="H1958" s="14">
        <f t="shared" si="62"/>
        <v>525.76</v>
      </c>
    </row>
    <row r="1959" spans="1:8" ht="67.5">
      <c r="A1959" s="532" t="s">
        <v>5590</v>
      </c>
      <c r="B1959" s="534" t="s">
        <v>14179</v>
      </c>
      <c r="C1959" s="532" t="s">
        <v>114</v>
      </c>
      <c r="D1959" s="533" t="s">
        <v>28207</v>
      </c>
      <c r="F1959" t="str">
        <f t="shared" si="61"/>
        <v>91013</v>
      </c>
      <c r="H1959" s="14">
        <f t="shared" si="62"/>
        <v>1076.49</v>
      </c>
    </row>
    <row r="1960" spans="1:8" ht="67.5">
      <c r="A1960" s="532" t="s">
        <v>5591</v>
      </c>
      <c r="B1960" s="534" t="s">
        <v>14180</v>
      </c>
      <c r="C1960" s="532" t="s">
        <v>114</v>
      </c>
      <c r="D1960" s="533" t="s">
        <v>28208</v>
      </c>
      <c r="F1960" t="str">
        <f t="shared" si="61"/>
        <v>91014</v>
      </c>
      <c r="H1960" s="14">
        <f t="shared" si="62"/>
        <v>1089.1199999999999</v>
      </c>
    </row>
    <row r="1961" spans="1:8" ht="67.5">
      <c r="A1961" s="532" t="s">
        <v>5592</v>
      </c>
      <c r="B1961" s="534" t="s">
        <v>14181</v>
      </c>
      <c r="C1961" s="532" t="s">
        <v>114</v>
      </c>
      <c r="D1961" s="533" t="s">
        <v>28209</v>
      </c>
      <c r="F1961" t="str">
        <f t="shared" si="61"/>
        <v>91015</v>
      </c>
      <c r="H1961" s="14">
        <f t="shared" si="62"/>
        <v>1161.45</v>
      </c>
    </row>
    <row r="1962" spans="1:8" ht="67.5">
      <c r="A1962" s="532" t="s">
        <v>5593</v>
      </c>
      <c r="B1962" s="534" t="s">
        <v>14182</v>
      </c>
      <c r="C1962" s="532" t="s">
        <v>114</v>
      </c>
      <c r="D1962" s="533" t="s">
        <v>28210</v>
      </c>
      <c r="F1962" t="str">
        <f t="shared" si="61"/>
        <v>91016</v>
      </c>
      <c r="H1962" s="14">
        <f t="shared" si="62"/>
        <v>1217.8900000000001</v>
      </c>
    </row>
    <row r="1963" spans="1:8" ht="27">
      <c r="A1963" s="532" t="s">
        <v>5594</v>
      </c>
      <c r="B1963" s="534" t="s">
        <v>14183</v>
      </c>
      <c r="C1963" s="532" t="s">
        <v>114</v>
      </c>
      <c r="D1963" s="533" t="s">
        <v>28211</v>
      </c>
      <c r="F1963" t="str">
        <f t="shared" si="61"/>
        <v>91287</v>
      </c>
      <c r="H1963" s="14">
        <f t="shared" si="62"/>
        <v>310.87</v>
      </c>
    </row>
    <row r="1964" spans="1:8" ht="40.5">
      <c r="A1964" s="554" t="s">
        <v>5595</v>
      </c>
      <c r="B1964" s="617" t="s">
        <v>28212</v>
      </c>
      <c r="C1964" s="532" t="s">
        <v>114</v>
      </c>
      <c r="D1964" s="533" t="s">
        <v>28213</v>
      </c>
      <c r="F1964" t="str">
        <f t="shared" si="61"/>
        <v>91292</v>
      </c>
      <c r="H1964" s="14">
        <f t="shared" si="62"/>
        <v>433.29</v>
      </c>
    </row>
    <row r="1965" spans="1:8" ht="54">
      <c r="A1965" s="532" t="s">
        <v>5596</v>
      </c>
      <c r="B1965" s="534" t="s">
        <v>14184</v>
      </c>
      <c r="C1965" s="532" t="s">
        <v>114</v>
      </c>
      <c r="D1965" s="533" t="s">
        <v>28214</v>
      </c>
      <c r="F1965" t="str">
        <f t="shared" si="61"/>
        <v>91295</v>
      </c>
      <c r="H1965" s="14">
        <f t="shared" si="62"/>
        <v>405.04</v>
      </c>
    </row>
    <row r="1966" spans="1:8" ht="54">
      <c r="A1966" s="532" t="s">
        <v>5597</v>
      </c>
      <c r="B1966" s="534" t="s">
        <v>14185</v>
      </c>
      <c r="C1966" s="532" t="s">
        <v>114</v>
      </c>
      <c r="D1966" s="533" t="s">
        <v>28215</v>
      </c>
      <c r="F1966" t="str">
        <f t="shared" si="61"/>
        <v>91296</v>
      </c>
      <c r="H1966" s="14">
        <f t="shared" si="62"/>
        <v>435.3</v>
      </c>
    </row>
    <row r="1967" spans="1:8" ht="54">
      <c r="A1967" s="532" t="s">
        <v>5598</v>
      </c>
      <c r="B1967" s="534" t="s">
        <v>14186</v>
      </c>
      <c r="C1967" s="532" t="s">
        <v>114</v>
      </c>
      <c r="D1967" s="533" t="s">
        <v>28216</v>
      </c>
      <c r="F1967" t="str">
        <f t="shared" si="61"/>
        <v>91297</v>
      </c>
      <c r="H1967" s="14">
        <f t="shared" si="62"/>
        <v>480.03</v>
      </c>
    </row>
    <row r="1968" spans="1:8" ht="40.5">
      <c r="A1968" s="532" t="s">
        <v>5599</v>
      </c>
      <c r="B1968" s="534" t="s">
        <v>14187</v>
      </c>
      <c r="C1968" s="532" t="s">
        <v>114</v>
      </c>
      <c r="D1968" s="533" t="s">
        <v>28217</v>
      </c>
      <c r="F1968" t="str">
        <f t="shared" si="61"/>
        <v>91298</v>
      </c>
      <c r="H1968" s="14">
        <f t="shared" si="62"/>
        <v>1168.8399999999999</v>
      </c>
    </row>
    <row r="1969" spans="1:8" ht="54">
      <c r="A1969" s="532" t="s">
        <v>5600</v>
      </c>
      <c r="B1969" s="534" t="s">
        <v>14188</v>
      </c>
      <c r="C1969" s="532" t="s">
        <v>114</v>
      </c>
      <c r="D1969" s="533" t="s">
        <v>28218</v>
      </c>
      <c r="F1969" t="str">
        <f t="shared" si="61"/>
        <v>91299</v>
      </c>
      <c r="H1969" s="14">
        <f t="shared" si="62"/>
        <v>1645.28</v>
      </c>
    </row>
    <row r="1970" spans="1:8" ht="54">
      <c r="A1970" s="532" t="s">
        <v>5601</v>
      </c>
      <c r="B1970" s="534" t="s">
        <v>14189</v>
      </c>
      <c r="C1970" s="532" t="s">
        <v>114</v>
      </c>
      <c r="D1970" s="533" t="s">
        <v>18234</v>
      </c>
      <c r="F1970" t="str">
        <f t="shared" si="61"/>
        <v>91304</v>
      </c>
      <c r="H1970" s="14">
        <f t="shared" si="62"/>
        <v>122.87</v>
      </c>
    </row>
    <row r="1971" spans="1:8" ht="54">
      <c r="A1971" s="532" t="s">
        <v>5602</v>
      </c>
      <c r="B1971" s="534" t="s">
        <v>14190</v>
      </c>
      <c r="C1971" s="532" t="s">
        <v>114</v>
      </c>
      <c r="D1971" s="533" t="s">
        <v>28219</v>
      </c>
      <c r="F1971" t="str">
        <f t="shared" si="61"/>
        <v>91305</v>
      </c>
      <c r="H1971" s="14">
        <f t="shared" si="62"/>
        <v>119.41</v>
      </c>
    </row>
    <row r="1972" spans="1:8" ht="40.5">
      <c r="A1972" s="532" t="s">
        <v>5603</v>
      </c>
      <c r="B1972" s="534" t="s">
        <v>14191</v>
      </c>
      <c r="C1972" s="532" t="s">
        <v>114</v>
      </c>
      <c r="D1972" s="533" t="s">
        <v>28191</v>
      </c>
      <c r="F1972" t="str">
        <f t="shared" si="61"/>
        <v>91306</v>
      </c>
      <c r="H1972" s="14">
        <f t="shared" si="62"/>
        <v>167.59</v>
      </c>
    </row>
    <row r="1973" spans="1:8" ht="40.5">
      <c r="A1973" s="532" t="s">
        <v>5604</v>
      </c>
      <c r="B1973" s="534" t="s">
        <v>14192</v>
      </c>
      <c r="C1973" s="532" t="s">
        <v>114</v>
      </c>
      <c r="D1973" s="533" t="s">
        <v>28220</v>
      </c>
      <c r="F1973" t="str">
        <f t="shared" si="61"/>
        <v>91307</v>
      </c>
      <c r="H1973" s="14">
        <f t="shared" si="62"/>
        <v>103.16</v>
      </c>
    </row>
    <row r="1974" spans="1:8" ht="81">
      <c r="A1974" s="532" t="s">
        <v>5605</v>
      </c>
      <c r="B1974" s="534" t="s">
        <v>14193</v>
      </c>
      <c r="C1974" s="532" t="s">
        <v>114</v>
      </c>
      <c r="D1974" s="533" t="s">
        <v>28221</v>
      </c>
      <c r="F1974" t="str">
        <f t="shared" si="61"/>
        <v>91312</v>
      </c>
      <c r="H1974" s="14">
        <f t="shared" si="62"/>
        <v>1034.45</v>
      </c>
    </row>
    <row r="1975" spans="1:8" ht="81">
      <c r="A1975" s="532" t="s">
        <v>5606</v>
      </c>
      <c r="B1975" s="534" t="s">
        <v>14194</v>
      </c>
      <c r="C1975" s="532" t="s">
        <v>114</v>
      </c>
      <c r="D1975" s="533" t="s">
        <v>28222</v>
      </c>
      <c r="F1975" t="str">
        <f t="shared" si="61"/>
        <v>91313</v>
      </c>
      <c r="H1975" s="14">
        <f t="shared" si="62"/>
        <v>1029.26</v>
      </c>
    </row>
    <row r="1976" spans="1:8" ht="81">
      <c r="A1976" s="532" t="s">
        <v>5607</v>
      </c>
      <c r="B1976" s="534" t="s">
        <v>14195</v>
      </c>
      <c r="C1976" s="532" t="s">
        <v>114</v>
      </c>
      <c r="D1976" s="533" t="s">
        <v>28223</v>
      </c>
      <c r="F1976" t="str">
        <f t="shared" si="61"/>
        <v>91314</v>
      </c>
      <c r="H1976" s="14">
        <f t="shared" si="62"/>
        <v>1080.24</v>
      </c>
    </row>
    <row r="1977" spans="1:8" ht="81">
      <c r="A1977" s="532" t="s">
        <v>5608</v>
      </c>
      <c r="B1977" s="534" t="s">
        <v>14196</v>
      </c>
      <c r="C1977" s="532" t="s">
        <v>114</v>
      </c>
      <c r="D1977" s="533" t="s">
        <v>28224</v>
      </c>
      <c r="F1977" t="str">
        <f t="shared" si="61"/>
        <v>91315</v>
      </c>
      <c r="H1977" s="14">
        <f t="shared" si="62"/>
        <v>1178.04</v>
      </c>
    </row>
    <row r="1978" spans="1:8" ht="81">
      <c r="A1978" s="532" t="s">
        <v>14197</v>
      </c>
      <c r="B1978" s="534" t="s">
        <v>14198</v>
      </c>
      <c r="C1978" s="532" t="s">
        <v>114</v>
      </c>
      <c r="D1978" s="533" t="s">
        <v>28225</v>
      </c>
      <c r="F1978" t="str">
        <f t="shared" si="61"/>
        <v>91316</v>
      </c>
      <c r="H1978" s="14">
        <f t="shared" si="62"/>
        <v>1398.17</v>
      </c>
    </row>
    <row r="1979" spans="1:8" ht="81">
      <c r="A1979" s="532" t="s">
        <v>14199</v>
      </c>
      <c r="B1979" s="534" t="s">
        <v>14200</v>
      </c>
      <c r="C1979" s="532" t="s">
        <v>114</v>
      </c>
      <c r="D1979" s="533" t="s">
        <v>28226</v>
      </c>
      <c r="F1979" t="str">
        <f t="shared" si="61"/>
        <v>91317</v>
      </c>
      <c r="H1979" s="14">
        <f t="shared" si="62"/>
        <v>1484.38</v>
      </c>
    </row>
    <row r="1980" spans="1:8" ht="67.5">
      <c r="A1980" s="532" t="s">
        <v>5609</v>
      </c>
      <c r="B1980" s="534" t="s">
        <v>14201</v>
      </c>
      <c r="C1980" s="532" t="s">
        <v>114</v>
      </c>
      <c r="D1980" s="533" t="s">
        <v>28227</v>
      </c>
      <c r="F1980" t="str">
        <f t="shared" si="61"/>
        <v>91318</v>
      </c>
      <c r="H1980" s="14">
        <f t="shared" si="62"/>
        <v>915.04</v>
      </c>
    </row>
    <row r="1981" spans="1:8" ht="67.5">
      <c r="A1981" s="532" t="s">
        <v>5610</v>
      </c>
      <c r="B1981" s="534" t="s">
        <v>14202</v>
      </c>
      <c r="C1981" s="532" t="s">
        <v>114</v>
      </c>
      <c r="D1981" s="533" t="s">
        <v>28228</v>
      </c>
      <c r="F1981" t="str">
        <f t="shared" si="61"/>
        <v>91319</v>
      </c>
      <c r="H1981" s="14">
        <f t="shared" si="62"/>
        <v>926.1</v>
      </c>
    </row>
    <row r="1982" spans="1:8" ht="67.5">
      <c r="A1982" s="532" t="s">
        <v>5611</v>
      </c>
      <c r="B1982" s="534" t="s">
        <v>14203</v>
      </c>
      <c r="C1982" s="532" t="s">
        <v>114</v>
      </c>
      <c r="D1982" s="533" t="s">
        <v>28229</v>
      </c>
      <c r="F1982" t="str">
        <f t="shared" si="61"/>
        <v>91320</v>
      </c>
      <c r="H1982" s="14">
        <f t="shared" si="62"/>
        <v>957.37</v>
      </c>
    </row>
    <row r="1983" spans="1:8" ht="67.5">
      <c r="A1983" s="532" t="s">
        <v>5612</v>
      </c>
      <c r="B1983" s="534" t="s">
        <v>14204</v>
      </c>
      <c r="C1983" s="532" t="s">
        <v>114</v>
      </c>
      <c r="D1983" s="533" t="s">
        <v>28230</v>
      </c>
      <c r="F1983" t="str">
        <f t="shared" si="61"/>
        <v>91321</v>
      </c>
      <c r="H1983" s="14">
        <f t="shared" si="62"/>
        <v>1055.17</v>
      </c>
    </row>
    <row r="1984" spans="1:8" ht="67.5">
      <c r="A1984" s="532" t="s">
        <v>14205</v>
      </c>
      <c r="B1984" s="534" t="s">
        <v>14206</v>
      </c>
      <c r="C1984" s="532" t="s">
        <v>114</v>
      </c>
      <c r="D1984" s="533" t="s">
        <v>28231</v>
      </c>
      <c r="F1984" t="str">
        <f t="shared" si="61"/>
        <v>91322</v>
      </c>
      <c r="H1984" s="14">
        <f t="shared" si="62"/>
        <v>1275.3</v>
      </c>
    </row>
    <row r="1985" spans="1:8" ht="67.5">
      <c r="A1985" s="532" t="s">
        <v>14207</v>
      </c>
      <c r="B1985" s="534" t="s">
        <v>14208</v>
      </c>
      <c r="C1985" s="532" t="s">
        <v>114</v>
      </c>
      <c r="D1985" s="533" t="s">
        <v>28232</v>
      </c>
      <c r="F1985" t="str">
        <f t="shared" si="61"/>
        <v>91323</v>
      </c>
      <c r="H1985" s="14">
        <f t="shared" si="62"/>
        <v>1361.51</v>
      </c>
    </row>
    <row r="1986" spans="1:8" ht="67.5">
      <c r="A1986" s="532" t="s">
        <v>5613</v>
      </c>
      <c r="B1986" s="534" t="s">
        <v>14209</v>
      </c>
      <c r="C1986" s="532" t="s">
        <v>114</v>
      </c>
      <c r="D1986" s="533" t="s">
        <v>28233</v>
      </c>
      <c r="F1986" t="str">
        <f t="shared" si="61"/>
        <v>91324</v>
      </c>
      <c r="H1986" s="14">
        <f t="shared" si="62"/>
        <v>928.35</v>
      </c>
    </row>
    <row r="1987" spans="1:8" ht="67.5">
      <c r="A1987" s="532" t="s">
        <v>5614</v>
      </c>
      <c r="B1987" s="534" t="s">
        <v>14210</v>
      </c>
      <c r="C1987" s="532" t="s">
        <v>114</v>
      </c>
      <c r="D1987" s="533" t="s">
        <v>28234</v>
      </c>
      <c r="F1987" t="str">
        <f t="shared" si="61"/>
        <v>91325</v>
      </c>
      <c r="H1987" s="14">
        <f t="shared" si="62"/>
        <v>940.05</v>
      </c>
    </row>
    <row r="1988" spans="1:8" ht="67.5">
      <c r="A1988" s="532" t="s">
        <v>5615</v>
      </c>
      <c r="B1988" s="534" t="s">
        <v>14211</v>
      </c>
      <c r="C1988" s="532" t="s">
        <v>114</v>
      </c>
      <c r="D1988" s="533" t="s">
        <v>28235</v>
      </c>
      <c r="F1988" t="str">
        <f t="shared" si="61"/>
        <v>91326</v>
      </c>
      <c r="H1988" s="14">
        <f t="shared" si="62"/>
        <v>1011.45</v>
      </c>
    </row>
    <row r="1989" spans="1:8" ht="67.5">
      <c r="A1989" s="532" t="s">
        <v>5616</v>
      </c>
      <c r="B1989" s="534" t="s">
        <v>14212</v>
      </c>
      <c r="C1989" s="532" t="s">
        <v>114</v>
      </c>
      <c r="D1989" s="533" t="s">
        <v>28236</v>
      </c>
      <c r="F1989" t="str">
        <f t="shared" ref="F1989:F2052" si="63">TRIM(A1989)</f>
        <v>91327</v>
      </c>
      <c r="H1989" s="14">
        <f t="shared" ref="H1989:H2052" si="64">ROUND(D1989*(1+$H$1),2)</f>
        <v>1066.96</v>
      </c>
    </row>
    <row r="1990" spans="1:8" ht="67.5">
      <c r="A1990" s="532" t="s">
        <v>5617</v>
      </c>
      <c r="B1990" s="534" t="s">
        <v>14213</v>
      </c>
      <c r="C1990" s="532" t="s">
        <v>114</v>
      </c>
      <c r="D1990" s="533" t="s">
        <v>28237</v>
      </c>
      <c r="F1990" t="str">
        <f t="shared" si="63"/>
        <v>91328</v>
      </c>
      <c r="H1990" s="14">
        <f t="shared" si="64"/>
        <v>1088.03</v>
      </c>
    </row>
    <row r="1991" spans="1:8" ht="67.5">
      <c r="A1991" s="532" t="s">
        <v>5618</v>
      </c>
      <c r="B1991" s="534" t="s">
        <v>14214</v>
      </c>
      <c r="C1991" s="532" t="s">
        <v>114</v>
      </c>
      <c r="D1991" s="533" t="s">
        <v>28238</v>
      </c>
      <c r="F1991" t="str">
        <f t="shared" si="63"/>
        <v>91329</v>
      </c>
      <c r="H1991" s="14">
        <f t="shared" si="64"/>
        <v>939.89</v>
      </c>
    </row>
    <row r="1992" spans="1:8" ht="67.5">
      <c r="A1992" s="532" t="s">
        <v>5619</v>
      </c>
      <c r="B1992" s="534" t="s">
        <v>14215</v>
      </c>
      <c r="C1992" s="532" t="s">
        <v>114</v>
      </c>
      <c r="D1992" s="533" t="s">
        <v>28239</v>
      </c>
      <c r="F1992" t="str">
        <f t="shared" si="63"/>
        <v>91330</v>
      </c>
      <c r="H1992" s="14">
        <f t="shared" si="64"/>
        <v>1121.3399999999999</v>
      </c>
    </row>
    <row r="1993" spans="1:8" ht="67.5">
      <c r="A1993" s="532" t="s">
        <v>5620</v>
      </c>
      <c r="B1993" s="534" t="s">
        <v>14216</v>
      </c>
      <c r="C1993" s="532" t="s">
        <v>114</v>
      </c>
      <c r="D1993" s="533" t="s">
        <v>28240</v>
      </c>
      <c r="F1993" t="str">
        <f t="shared" si="63"/>
        <v>91331</v>
      </c>
      <c r="H1993" s="14">
        <f t="shared" si="64"/>
        <v>972.27</v>
      </c>
    </row>
    <row r="1994" spans="1:8" ht="67.5">
      <c r="A1994" s="532" t="s">
        <v>5621</v>
      </c>
      <c r="B1994" s="534" t="s">
        <v>14217</v>
      </c>
      <c r="C1994" s="532" t="s">
        <v>114</v>
      </c>
      <c r="D1994" s="533" t="s">
        <v>28241</v>
      </c>
      <c r="F1994" t="str">
        <f t="shared" si="63"/>
        <v>91332</v>
      </c>
      <c r="H1994" s="14">
        <f t="shared" si="64"/>
        <v>1169.1199999999999</v>
      </c>
    </row>
    <row r="1995" spans="1:8" ht="67.5">
      <c r="A1995" s="532" t="s">
        <v>5622</v>
      </c>
      <c r="B1995" s="534" t="s">
        <v>14218</v>
      </c>
      <c r="C1995" s="532" t="s">
        <v>114</v>
      </c>
      <c r="D1995" s="533" t="s">
        <v>28242</v>
      </c>
      <c r="F1995" t="str">
        <f t="shared" si="63"/>
        <v>91333</v>
      </c>
      <c r="H1995" s="14">
        <f t="shared" si="64"/>
        <v>1019.12</v>
      </c>
    </row>
    <row r="1996" spans="1:8" ht="67.5">
      <c r="A1996" s="532" t="s">
        <v>5623</v>
      </c>
      <c r="B1996" s="534" t="s">
        <v>14219</v>
      </c>
      <c r="C1996" s="532" t="s">
        <v>114</v>
      </c>
      <c r="D1996" s="533" t="s">
        <v>28243</v>
      </c>
      <c r="F1996" t="str">
        <f t="shared" si="63"/>
        <v>91334</v>
      </c>
      <c r="H1996" s="14">
        <f t="shared" si="64"/>
        <v>1857.93</v>
      </c>
    </row>
    <row r="1997" spans="1:8" ht="67.5">
      <c r="A1997" s="532" t="s">
        <v>5624</v>
      </c>
      <c r="B1997" s="534" t="s">
        <v>14220</v>
      </c>
      <c r="C1997" s="532" t="s">
        <v>114</v>
      </c>
      <c r="D1997" s="533" t="s">
        <v>28244</v>
      </c>
      <c r="F1997" t="str">
        <f t="shared" si="63"/>
        <v>91335</v>
      </c>
      <c r="H1997" s="14">
        <f t="shared" si="64"/>
        <v>1707.93</v>
      </c>
    </row>
    <row r="1998" spans="1:8" ht="67.5">
      <c r="A1998" s="532" t="s">
        <v>5625</v>
      </c>
      <c r="B1998" s="534" t="s">
        <v>14221</v>
      </c>
      <c r="C1998" s="532" t="s">
        <v>114</v>
      </c>
      <c r="D1998" s="533" t="s">
        <v>28245</v>
      </c>
      <c r="F1998" t="str">
        <f t="shared" si="63"/>
        <v>91336</v>
      </c>
      <c r="H1998" s="14">
        <f t="shared" si="64"/>
        <v>2334.37</v>
      </c>
    </row>
    <row r="1999" spans="1:8" ht="67.5">
      <c r="A1999" s="532" t="s">
        <v>5626</v>
      </c>
      <c r="B1999" s="534" t="s">
        <v>14222</v>
      </c>
      <c r="C1999" s="532" t="s">
        <v>114</v>
      </c>
      <c r="D1999" s="533" t="s">
        <v>28246</v>
      </c>
      <c r="F1999" t="str">
        <f t="shared" si="63"/>
        <v>91337</v>
      </c>
      <c r="H1999" s="14">
        <f t="shared" si="64"/>
        <v>2184.37</v>
      </c>
    </row>
    <row r="2000" spans="1:8" ht="40.5">
      <c r="A2000" s="532" t="s">
        <v>14223</v>
      </c>
      <c r="B2000" s="534" t="s">
        <v>14224</v>
      </c>
      <c r="C2000" s="532" t="s">
        <v>75</v>
      </c>
      <c r="D2000" s="533" t="s">
        <v>19079</v>
      </c>
      <c r="F2000" t="str">
        <f t="shared" si="63"/>
        <v>100659</v>
      </c>
      <c r="H2000" s="14">
        <f t="shared" si="64"/>
        <v>15.23</v>
      </c>
    </row>
    <row r="2001" spans="1:8" ht="40.5">
      <c r="A2001" s="532" t="s">
        <v>14225</v>
      </c>
      <c r="B2001" s="534" t="s">
        <v>14226</v>
      </c>
      <c r="C2001" s="532" t="s">
        <v>75</v>
      </c>
      <c r="D2001" s="533" t="s">
        <v>26622</v>
      </c>
      <c r="F2001" t="str">
        <f t="shared" si="63"/>
        <v>100660</v>
      </c>
      <c r="H2001" s="14">
        <f t="shared" si="64"/>
        <v>10.58</v>
      </c>
    </row>
    <row r="2002" spans="1:8" ht="67.5">
      <c r="A2002" s="532" t="s">
        <v>14227</v>
      </c>
      <c r="B2002" s="534" t="s">
        <v>14228</v>
      </c>
      <c r="C2002" s="532" t="s">
        <v>114</v>
      </c>
      <c r="D2002" s="533" t="s">
        <v>28247</v>
      </c>
      <c r="F2002" t="str">
        <f t="shared" si="63"/>
        <v>100675</v>
      </c>
      <c r="H2002" s="14">
        <f t="shared" si="64"/>
        <v>1129.33</v>
      </c>
    </row>
    <row r="2003" spans="1:8" ht="27">
      <c r="A2003" s="532" t="s">
        <v>14229</v>
      </c>
      <c r="B2003" s="534" t="s">
        <v>14230</v>
      </c>
      <c r="C2003" s="532" t="s">
        <v>114</v>
      </c>
      <c r="D2003" s="533" t="s">
        <v>28248</v>
      </c>
      <c r="F2003" t="str">
        <f t="shared" si="63"/>
        <v>100676</v>
      </c>
      <c r="H2003" s="14">
        <f t="shared" si="64"/>
        <v>258.73</v>
      </c>
    </row>
    <row r="2004" spans="1:8" ht="81">
      <c r="A2004" s="532" t="s">
        <v>14231</v>
      </c>
      <c r="B2004" s="534" t="s">
        <v>14232</v>
      </c>
      <c r="C2004" s="532" t="s">
        <v>114</v>
      </c>
      <c r="D2004" s="533" t="s">
        <v>28249</v>
      </c>
      <c r="F2004" t="str">
        <f t="shared" si="63"/>
        <v>100678</v>
      </c>
      <c r="H2004" s="14">
        <f t="shared" si="64"/>
        <v>1244.08</v>
      </c>
    </row>
    <row r="2005" spans="1:8" ht="81">
      <c r="A2005" s="532" t="s">
        <v>14233</v>
      </c>
      <c r="B2005" s="534" t="s">
        <v>14234</v>
      </c>
      <c r="C2005" s="532" t="s">
        <v>114</v>
      </c>
      <c r="D2005" s="533" t="s">
        <v>28250</v>
      </c>
      <c r="F2005" t="str">
        <f t="shared" si="63"/>
        <v>100679</v>
      </c>
      <c r="H2005" s="14">
        <f t="shared" si="64"/>
        <v>1047.76</v>
      </c>
    </row>
    <row r="2006" spans="1:8" ht="81">
      <c r="A2006" s="532" t="s">
        <v>14235</v>
      </c>
      <c r="B2006" s="534" t="s">
        <v>14236</v>
      </c>
      <c r="C2006" s="532" t="s">
        <v>114</v>
      </c>
      <c r="D2006" s="533" t="s">
        <v>28251</v>
      </c>
      <c r="F2006" t="str">
        <f t="shared" si="63"/>
        <v>100680</v>
      </c>
      <c r="H2006" s="14">
        <f t="shared" si="64"/>
        <v>1256.71</v>
      </c>
    </row>
    <row r="2007" spans="1:8" ht="67.5">
      <c r="A2007" s="532" t="s">
        <v>14237</v>
      </c>
      <c r="B2007" s="534" t="s">
        <v>14238</v>
      </c>
      <c r="C2007" s="532" t="s">
        <v>114</v>
      </c>
      <c r="D2007" s="533" t="s">
        <v>28252</v>
      </c>
      <c r="F2007" t="str">
        <f t="shared" si="63"/>
        <v>100681</v>
      </c>
      <c r="H2007" s="14">
        <f t="shared" si="64"/>
        <v>1288.93</v>
      </c>
    </row>
    <row r="2008" spans="1:8" ht="67.5">
      <c r="A2008" s="532" t="s">
        <v>14239</v>
      </c>
      <c r="B2008" s="534" t="s">
        <v>14240</v>
      </c>
      <c r="C2008" s="532" t="s">
        <v>114</v>
      </c>
      <c r="D2008" s="533" t="s">
        <v>28253</v>
      </c>
      <c r="F2008" t="str">
        <f t="shared" si="63"/>
        <v>100682</v>
      </c>
      <c r="H2008" s="14">
        <f t="shared" si="64"/>
        <v>1075.43</v>
      </c>
    </row>
    <row r="2009" spans="1:8" ht="81">
      <c r="A2009" s="532" t="s">
        <v>14241</v>
      </c>
      <c r="B2009" s="534" t="s">
        <v>14242</v>
      </c>
      <c r="C2009" s="532" t="s">
        <v>114</v>
      </c>
      <c r="D2009" s="533" t="s">
        <v>28254</v>
      </c>
      <c r="F2009" t="str">
        <f t="shared" si="63"/>
        <v>100683</v>
      </c>
      <c r="H2009" s="14">
        <f t="shared" si="64"/>
        <v>1354.34</v>
      </c>
    </row>
    <row r="2010" spans="1:8" ht="81">
      <c r="A2010" s="532" t="s">
        <v>14243</v>
      </c>
      <c r="B2010" s="534" t="s">
        <v>14244</v>
      </c>
      <c r="C2010" s="532" t="s">
        <v>114</v>
      </c>
      <c r="D2010" s="533" t="s">
        <v>28255</v>
      </c>
      <c r="F2010" t="str">
        <f t="shared" si="63"/>
        <v>100684</v>
      </c>
      <c r="H2010" s="14">
        <f t="shared" si="64"/>
        <v>1134.32</v>
      </c>
    </row>
    <row r="2011" spans="1:8" ht="81">
      <c r="A2011" s="532" t="s">
        <v>14245</v>
      </c>
      <c r="B2011" s="534" t="s">
        <v>14246</v>
      </c>
      <c r="C2011" s="532" t="s">
        <v>114</v>
      </c>
      <c r="D2011" s="533" t="s">
        <v>28256</v>
      </c>
      <c r="F2011" t="str">
        <f t="shared" si="63"/>
        <v>100685</v>
      </c>
      <c r="H2011" s="14">
        <f t="shared" si="64"/>
        <v>1410.78</v>
      </c>
    </row>
    <row r="2012" spans="1:8" ht="81">
      <c r="A2012" s="532" t="s">
        <v>14247</v>
      </c>
      <c r="B2012" s="534" t="s">
        <v>14248</v>
      </c>
      <c r="C2012" s="532" t="s">
        <v>114</v>
      </c>
      <c r="D2012" s="533" t="s">
        <v>28257</v>
      </c>
      <c r="F2012" t="str">
        <f t="shared" si="63"/>
        <v>100686</v>
      </c>
      <c r="H2012" s="14">
        <f t="shared" si="64"/>
        <v>1189.83</v>
      </c>
    </row>
    <row r="2013" spans="1:8" ht="67.5">
      <c r="A2013" s="532" t="s">
        <v>14249</v>
      </c>
      <c r="B2013" s="534" t="s">
        <v>14250</v>
      </c>
      <c r="C2013" s="532" t="s">
        <v>114</v>
      </c>
      <c r="D2013" s="533" t="s">
        <v>28258</v>
      </c>
      <c r="F2013" t="str">
        <f t="shared" si="63"/>
        <v>100687</v>
      </c>
      <c r="H2013" s="14">
        <f t="shared" si="64"/>
        <v>1255.6099999999999</v>
      </c>
    </row>
    <row r="2014" spans="1:8" ht="67.5">
      <c r="A2014" s="532" t="s">
        <v>14251</v>
      </c>
      <c r="B2014" s="534" t="s">
        <v>14252</v>
      </c>
      <c r="C2014" s="532" t="s">
        <v>114</v>
      </c>
      <c r="D2014" s="533" t="s">
        <v>28259</v>
      </c>
      <c r="F2014" t="str">
        <f t="shared" si="63"/>
        <v>100688</v>
      </c>
      <c r="H2014" s="14">
        <f t="shared" si="64"/>
        <v>1059.3</v>
      </c>
    </row>
    <row r="2015" spans="1:8" ht="67.5">
      <c r="A2015" s="532" t="s">
        <v>14253</v>
      </c>
      <c r="B2015" s="534" t="s">
        <v>14254</v>
      </c>
      <c r="C2015" s="532" t="s">
        <v>114</v>
      </c>
      <c r="D2015" s="533" t="s">
        <v>28260</v>
      </c>
      <c r="F2015" t="str">
        <f t="shared" si="63"/>
        <v>100689</v>
      </c>
      <c r="H2015" s="14">
        <f t="shared" si="64"/>
        <v>1362.01</v>
      </c>
    </row>
    <row r="2016" spans="1:8" ht="67.5">
      <c r="A2016" s="532" t="s">
        <v>14255</v>
      </c>
      <c r="B2016" s="534" t="s">
        <v>14256</v>
      </c>
      <c r="C2016" s="532" t="s">
        <v>114</v>
      </c>
      <c r="D2016" s="533" t="s">
        <v>28261</v>
      </c>
      <c r="F2016" t="str">
        <f t="shared" si="63"/>
        <v>100690</v>
      </c>
      <c r="H2016" s="14">
        <f t="shared" si="64"/>
        <v>1141.99</v>
      </c>
    </row>
    <row r="2017" spans="1:8" ht="67.5">
      <c r="A2017" s="532" t="s">
        <v>14257</v>
      </c>
      <c r="B2017" s="534" t="s">
        <v>14258</v>
      </c>
      <c r="C2017" s="532" t="s">
        <v>114</v>
      </c>
      <c r="D2017" s="533" t="s">
        <v>28262</v>
      </c>
      <c r="F2017" t="str">
        <f t="shared" si="63"/>
        <v>100691</v>
      </c>
      <c r="H2017" s="14">
        <f t="shared" si="64"/>
        <v>2050.8200000000002</v>
      </c>
    </row>
    <row r="2018" spans="1:8" ht="67.5">
      <c r="A2018" s="532" t="s">
        <v>14259</v>
      </c>
      <c r="B2018" s="534" t="s">
        <v>14260</v>
      </c>
      <c r="C2018" s="532" t="s">
        <v>114</v>
      </c>
      <c r="D2018" s="533" t="s">
        <v>28263</v>
      </c>
      <c r="F2018" t="str">
        <f t="shared" si="63"/>
        <v>100692</v>
      </c>
      <c r="H2018" s="14">
        <f t="shared" si="64"/>
        <v>1830.8</v>
      </c>
    </row>
    <row r="2019" spans="1:8" ht="81">
      <c r="A2019" s="532" t="s">
        <v>14261</v>
      </c>
      <c r="B2019" s="534" t="s">
        <v>14262</v>
      </c>
      <c r="C2019" s="532" t="s">
        <v>114</v>
      </c>
      <c r="D2019" s="533" t="s">
        <v>28264</v>
      </c>
      <c r="F2019" t="str">
        <f t="shared" si="63"/>
        <v>100693</v>
      </c>
      <c r="H2019" s="14">
        <f t="shared" si="64"/>
        <v>2527.2600000000002</v>
      </c>
    </row>
    <row r="2020" spans="1:8" ht="81">
      <c r="A2020" s="532" t="s">
        <v>14263</v>
      </c>
      <c r="B2020" s="534" t="s">
        <v>14264</v>
      </c>
      <c r="C2020" s="532" t="s">
        <v>114</v>
      </c>
      <c r="D2020" s="533" t="s">
        <v>28265</v>
      </c>
      <c r="F2020" t="str">
        <f t="shared" si="63"/>
        <v>100694</v>
      </c>
      <c r="H2020" s="14">
        <f t="shared" si="64"/>
        <v>2307.2399999999998</v>
      </c>
    </row>
    <row r="2021" spans="1:8" ht="40.5">
      <c r="A2021" s="532" t="s">
        <v>14265</v>
      </c>
      <c r="B2021" s="534" t="s">
        <v>14266</v>
      </c>
      <c r="C2021" s="532" t="s">
        <v>114</v>
      </c>
      <c r="D2021" s="533" t="s">
        <v>28266</v>
      </c>
      <c r="F2021" t="str">
        <f t="shared" si="63"/>
        <v>100695</v>
      </c>
      <c r="H2021" s="14">
        <f t="shared" si="64"/>
        <v>82.8</v>
      </c>
    </row>
    <row r="2022" spans="1:8" ht="40.5">
      <c r="A2022" s="532" t="s">
        <v>14267</v>
      </c>
      <c r="B2022" s="534" t="s">
        <v>14268</v>
      </c>
      <c r="C2022" s="532" t="s">
        <v>114</v>
      </c>
      <c r="D2022" s="533" t="s">
        <v>28267</v>
      </c>
      <c r="F2022" t="str">
        <f t="shared" si="63"/>
        <v>100696</v>
      </c>
      <c r="H2022" s="14">
        <f t="shared" si="64"/>
        <v>92.01</v>
      </c>
    </row>
    <row r="2023" spans="1:8" ht="40.5">
      <c r="A2023" s="532" t="s">
        <v>14269</v>
      </c>
      <c r="B2023" s="534" t="s">
        <v>14270</v>
      </c>
      <c r="C2023" s="532" t="s">
        <v>114</v>
      </c>
      <c r="D2023" s="533" t="s">
        <v>19093</v>
      </c>
      <c r="F2023" t="str">
        <f t="shared" si="63"/>
        <v>100697</v>
      </c>
      <c r="H2023" s="14">
        <f t="shared" si="64"/>
        <v>101.27</v>
      </c>
    </row>
    <row r="2024" spans="1:8" ht="40.5">
      <c r="A2024" s="532" t="s">
        <v>14271</v>
      </c>
      <c r="B2024" s="534" t="s">
        <v>14272</v>
      </c>
      <c r="C2024" s="532" t="s">
        <v>114</v>
      </c>
      <c r="D2024" s="533" t="s">
        <v>28268</v>
      </c>
      <c r="F2024" t="str">
        <f t="shared" si="63"/>
        <v>100698</v>
      </c>
      <c r="H2024" s="14">
        <f t="shared" si="64"/>
        <v>110.49</v>
      </c>
    </row>
    <row r="2025" spans="1:8" ht="40.5">
      <c r="A2025" s="532" t="s">
        <v>14273</v>
      </c>
      <c r="B2025" s="534" t="s">
        <v>14274</v>
      </c>
      <c r="C2025" s="532" t="s">
        <v>114</v>
      </c>
      <c r="D2025" s="533" t="s">
        <v>28269</v>
      </c>
      <c r="F2025" t="str">
        <f t="shared" si="63"/>
        <v>100699</v>
      </c>
      <c r="H2025" s="14">
        <f t="shared" si="64"/>
        <v>131.93</v>
      </c>
    </row>
    <row r="2026" spans="1:8" ht="40.5">
      <c r="A2026" s="532" t="s">
        <v>14275</v>
      </c>
      <c r="B2026" s="534" t="s">
        <v>14276</v>
      </c>
      <c r="C2026" s="532" t="s">
        <v>114</v>
      </c>
      <c r="D2026" s="533" t="s">
        <v>28270</v>
      </c>
      <c r="F2026" t="str">
        <f t="shared" si="63"/>
        <v>100700</v>
      </c>
      <c r="H2026" s="14">
        <f t="shared" si="64"/>
        <v>1046.1300000000001</v>
      </c>
    </row>
    <row r="2027" spans="1:8" ht="81">
      <c r="A2027" s="532" t="s">
        <v>14277</v>
      </c>
      <c r="B2027" s="534" t="s">
        <v>14278</v>
      </c>
      <c r="C2027" s="532" t="s">
        <v>114</v>
      </c>
      <c r="D2027" s="533" t="s">
        <v>28271</v>
      </c>
      <c r="F2027" t="str">
        <f t="shared" si="63"/>
        <v>100712</v>
      </c>
      <c r="H2027" s="14">
        <f t="shared" si="64"/>
        <v>1043.21</v>
      </c>
    </row>
    <row r="2028" spans="1:8" ht="81">
      <c r="A2028" s="532" t="s">
        <v>14279</v>
      </c>
      <c r="B2028" s="534" t="s">
        <v>14280</v>
      </c>
      <c r="C2028" s="532" t="s">
        <v>73</v>
      </c>
      <c r="D2028" s="533" t="s">
        <v>28272</v>
      </c>
      <c r="F2028" t="str">
        <f t="shared" si="63"/>
        <v>100665</v>
      </c>
      <c r="H2028" s="14">
        <f t="shared" si="64"/>
        <v>1470.65</v>
      </c>
    </row>
    <row r="2029" spans="1:8" ht="67.5">
      <c r="A2029" s="532" t="s">
        <v>14281</v>
      </c>
      <c r="B2029" s="534" t="s">
        <v>14282</v>
      </c>
      <c r="C2029" s="532" t="s">
        <v>73</v>
      </c>
      <c r="D2029" s="533" t="s">
        <v>28273</v>
      </c>
      <c r="F2029" t="str">
        <f t="shared" si="63"/>
        <v>100666</v>
      </c>
      <c r="H2029" s="14">
        <f t="shared" si="64"/>
        <v>1158.8</v>
      </c>
    </row>
    <row r="2030" spans="1:8" ht="67.5">
      <c r="A2030" s="532" t="s">
        <v>14283</v>
      </c>
      <c r="B2030" s="534" t="s">
        <v>14284</v>
      </c>
      <c r="C2030" s="532" t="s">
        <v>73</v>
      </c>
      <c r="D2030" s="533" t="s">
        <v>28274</v>
      </c>
      <c r="F2030" t="str">
        <f t="shared" si="63"/>
        <v>100667</v>
      </c>
      <c r="H2030" s="14">
        <f t="shared" si="64"/>
        <v>1911.52</v>
      </c>
    </row>
    <row r="2031" spans="1:8" ht="67.5">
      <c r="A2031" s="532" t="s">
        <v>14285</v>
      </c>
      <c r="B2031" s="534" t="s">
        <v>14286</v>
      </c>
      <c r="C2031" s="532" t="s">
        <v>73</v>
      </c>
      <c r="D2031" s="533" t="s">
        <v>28275</v>
      </c>
      <c r="F2031" t="str">
        <f t="shared" si="63"/>
        <v>100668</v>
      </c>
      <c r="H2031" s="14">
        <f t="shared" si="64"/>
        <v>2270.2199999999998</v>
      </c>
    </row>
    <row r="2032" spans="1:8" ht="67.5">
      <c r="A2032" s="532" t="s">
        <v>14287</v>
      </c>
      <c r="B2032" s="534" t="s">
        <v>14288</v>
      </c>
      <c r="C2032" s="532" t="s">
        <v>73</v>
      </c>
      <c r="D2032" s="533" t="s">
        <v>28276</v>
      </c>
      <c r="F2032" t="str">
        <f t="shared" si="63"/>
        <v>100669</v>
      </c>
      <c r="H2032" s="14">
        <f t="shared" si="64"/>
        <v>1370.08</v>
      </c>
    </row>
    <row r="2033" spans="1:8" ht="81">
      <c r="A2033" s="532" t="s">
        <v>14289</v>
      </c>
      <c r="B2033" s="534" t="s">
        <v>14290</v>
      </c>
      <c r="C2033" s="532" t="s">
        <v>73</v>
      </c>
      <c r="D2033" s="533" t="s">
        <v>28277</v>
      </c>
      <c r="F2033" t="str">
        <f t="shared" si="63"/>
        <v>100670</v>
      </c>
      <c r="H2033" s="14">
        <f t="shared" si="64"/>
        <v>1843.15</v>
      </c>
    </row>
    <row r="2034" spans="1:8" ht="81">
      <c r="A2034" s="532" t="s">
        <v>14291</v>
      </c>
      <c r="B2034" s="534" t="s">
        <v>14292</v>
      </c>
      <c r="C2034" s="532" t="s">
        <v>73</v>
      </c>
      <c r="D2034" s="533" t="s">
        <v>28278</v>
      </c>
      <c r="F2034" t="str">
        <f t="shared" si="63"/>
        <v>100671</v>
      </c>
      <c r="H2034" s="14">
        <f t="shared" si="64"/>
        <v>2291.37</v>
      </c>
    </row>
    <row r="2035" spans="1:8" ht="81">
      <c r="A2035" s="532" t="s">
        <v>14293</v>
      </c>
      <c r="B2035" s="534" t="s">
        <v>14294</v>
      </c>
      <c r="C2035" s="532" t="s">
        <v>73</v>
      </c>
      <c r="D2035" s="533" t="s">
        <v>28279</v>
      </c>
      <c r="F2035" t="str">
        <f t="shared" si="63"/>
        <v>100672</v>
      </c>
      <c r="H2035" s="14">
        <f t="shared" si="64"/>
        <v>1473.72</v>
      </c>
    </row>
    <row r="2036" spans="1:8" ht="27">
      <c r="A2036" s="532" t="s">
        <v>14295</v>
      </c>
      <c r="B2036" s="534" t="s">
        <v>14296</v>
      </c>
      <c r="C2036" s="532" t="s">
        <v>73</v>
      </c>
      <c r="D2036" s="533" t="s">
        <v>28280</v>
      </c>
      <c r="F2036" t="str">
        <f t="shared" si="63"/>
        <v>100701</v>
      </c>
      <c r="H2036" s="14">
        <f t="shared" si="64"/>
        <v>961.15</v>
      </c>
    </row>
    <row r="2037" spans="1:8" ht="67.5">
      <c r="A2037" s="532" t="s">
        <v>5627</v>
      </c>
      <c r="B2037" s="534" t="s">
        <v>14297</v>
      </c>
      <c r="C2037" s="532" t="s">
        <v>73</v>
      </c>
      <c r="D2037" s="533" t="s">
        <v>28281</v>
      </c>
      <c r="F2037" t="str">
        <f t="shared" si="63"/>
        <v>94559</v>
      </c>
      <c r="H2037" s="14">
        <f t="shared" si="64"/>
        <v>894</v>
      </c>
    </row>
    <row r="2038" spans="1:8" ht="54">
      <c r="A2038" s="532" t="s">
        <v>5628</v>
      </c>
      <c r="B2038" s="534" t="s">
        <v>14298</v>
      </c>
      <c r="C2038" s="532" t="s">
        <v>73</v>
      </c>
      <c r="D2038" s="533" t="s">
        <v>28282</v>
      </c>
      <c r="F2038" t="str">
        <f t="shared" si="63"/>
        <v>94562</v>
      </c>
      <c r="H2038" s="14">
        <f t="shared" si="64"/>
        <v>828.75</v>
      </c>
    </row>
    <row r="2039" spans="1:8" ht="27">
      <c r="A2039" s="532" t="s">
        <v>14299</v>
      </c>
      <c r="B2039" s="534" t="s">
        <v>14300</v>
      </c>
      <c r="C2039" s="532" t="s">
        <v>75</v>
      </c>
      <c r="D2039" s="533" t="s">
        <v>28283</v>
      </c>
      <c r="F2039" t="str">
        <f t="shared" si="63"/>
        <v>94587</v>
      </c>
      <c r="H2039" s="14">
        <f t="shared" si="64"/>
        <v>97.75</v>
      </c>
    </row>
    <row r="2040" spans="1:8" ht="27">
      <c r="A2040" s="532" t="s">
        <v>14302</v>
      </c>
      <c r="B2040" s="534" t="s">
        <v>14303</v>
      </c>
      <c r="C2040" s="532" t="s">
        <v>75</v>
      </c>
      <c r="D2040" s="533" t="s">
        <v>28284</v>
      </c>
      <c r="F2040" t="str">
        <f t="shared" si="63"/>
        <v>94588</v>
      </c>
      <c r="H2040" s="14">
        <f t="shared" si="64"/>
        <v>87.13</v>
      </c>
    </row>
    <row r="2041" spans="1:8" ht="67.5">
      <c r="A2041" s="532" t="s">
        <v>12565</v>
      </c>
      <c r="B2041" s="534" t="s">
        <v>28285</v>
      </c>
      <c r="C2041" s="532" t="s">
        <v>75</v>
      </c>
      <c r="D2041" s="533" t="s">
        <v>28286</v>
      </c>
      <c r="F2041" t="str">
        <f t="shared" si="63"/>
        <v>99837</v>
      </c>
      <c r="H2041" s="14">
        <f t="shared" si="64"/>
        <v>1170.48</v>
      </c>
    </row>
    <row r="2042" spans="1:8" ht="67.5">
      <c r="A2042" s="532" t="s">
        <v>12566</v>
      </c>
      <c r="B2042" s="534" t="s">
        <v>28287</v>
      </c>
      <c r="C2042" s="532" t="s">
        <v>75</v>
      </c>
      <c r="D2042" s="533" t="s">
        <v>28288</v>
      </c>
      <c r="F2042" t="str">
        <f t="shared" si="63"/>
        <v>99839</v>
      </c>
      <c r="H2042" s="14">
        <f t="shared" si="64"/>
        <v>874.68</v>
      </c>
    </row>
    <row r="2043" spans="1:8" ht="40.5">
      <c r="A2043" s="532" t="s">
        <v>12567</v>
      </c>
      <c r="B2043" s="534" t="s">
        <v>28289</v>
      </c>
      <c r="C2043" s="532" t="s">
        <v>75</v>
      </c>
      <c r="D2043" s="533" t="s">
        <v>28290</v>
      </c>
      <c r="F2043" t="str">
        <f t="shared" si="63"/>
        <v>99841</v>
      </c>
      <c r="H2043" s="14">
        <f t="shared" si="64"/>
        <v>1476.6</v>
      </c>
    </row>
    <row r="2044" spans="1:8" ht="27">
      <c r="A2044" s="532" t="s">
        <v>12568</v>
      </c>
      <c r="B2044" s="534" t="s">
        <v>28291</v>
      </c>
      <c r="C2044" s="532" t="s">
        <v>75</v>
      </c>
      <c r="D2044" s="533" t="s">
        <v>28292</v>
      </c>
      <c r="F2044" t="str">
        <f t="shared" si="63"/>
        <v>99855</v>
      </c>
      <c r="H2044" s="14">
        <f t="shared" si="64"/>
        <v>211.35</v>
      </c>
    </row>
    <row r="2045" spans="1:8" ht="27">
      <c r="A2045" s="532" t="s">
        <v>12569</v>
      </c>
      <c r="B2045" s="534" t="s">
        <v>28293</v>
      </c>
      <c r="C2045" s="532" t="s">
        <v>75</v>
      </c>
      <c r="D2045" s="533" t="s">
        <v>28294</v>
      </c>
      <c r="F2045" t="str">
        <f t="shared" si="63"/>
        <v>99857</v>
      </c>
      <c r="H2045" s="14">
        <f t="shared" si="64"/>
        <v>128.36000000000001</v>
      </c>
    </row>
    <row r="2046" spans="1:8" ht="40.5">
      <c r="A2046" s="532" t="s">
        <v>12570</v>
      </c>
      <c r="B2046" s="534" t="s">
        <v>12571</v>
      </c>
      <c r="C2046" s="532" t="s">
        <v>73</v>
      </c>
      <c r="D2046" s="533" t="s">
        <v>28295</v>
      </c>
      <c r="F2046" t="str">
        <f t="shared" si="63"/>
        <v>99861</v>
      </c>
      <c r="H2046" s="14">
        <f t="shared" si="64"/>
        <v>972.73</v>
      </c>
    </row>
    <row r="2047" spans="1:8" ht="27">
      <c r="A2047" s="532" t="s">
        <v>12572</v>
      </c>
      <c r="B2047" s="534" t="s">
        <v>12573</v>
      </c>
      <c r="C2047" s="532" t="s">
        <v>73</v>
      </c>
      <c r="D2047" s="533" t="s">
        <v>28296</v>
      </c>
      <c r="F2047" t="str">
        <f t="shared" si="63"/>
        <v>99862</v>
      </c>
      <c r="H2047" s="14">
        <f t="shared" si="64"/>
        <v>822.82</v>
      </c>
    </row>
    <row r="2048" spans="1:8" ht="27">
      <c r="A2048" s="532" t="s">
        <v>5630</v>
      </c>
      <c r="B2048" s="534" t="s">
        <v>14304</v>
      </c>
      <c r="C2048" s="532" t="s">
        <v>114</v>
      </c>
      <c r="D2048" s="533" t="s">
        <v>28297</v>
      </c>
      <c r="F2048" t="str">
        <f t="shared" si="63"/>
        <v>90838</v>
      </c>
      <c r="H2048" s="14">
        <f t="shared" si="64"/>
        <v>2399.06</v>
      </c>
    </row>
    <row r="2049" spans="1:8" ht="40.5">
      <c r="A2049" s="532" t="s">
        <v>5631</v>
      </c>
      <c r="B2049" s="534" t="s">
        <v>14305</v>
      </c>
      <c r="C2049" s="532" t="s">
        <v>73</v>
      </c>
      <c r="D2049" s="533" t="s">
        <v>28298</v>
      </c>
      <c r="F2049" t="str">
        <f t="shared" si="63"/>
        <v>91338</v>
      </c>
      <c r="H2049" s="14">
        <f t="shared" si="64"/>
        <v>1147.6400000000001</v>
      </c>
    </row>
    <row r="2050" spans="1:8" ht="40.5">
      <c r="A2050" s="532" t="s">
        <v>5632</v>
      </c>
      <c r="B2050" s="534" t="s">
        <v>14306</v>
      </c>
      <c r="C2050" s="532" t="s">
        <v>73</v>
      </c>
      <c r="D2050" s="533" t="s">
        <v>28299</v>
      </c>
      <c r="F2050" t="str">
        <f t="shared" si="63"/>
        <v>91341</v>
      </c>
      <c r="H2050" s="14">
        <f t="shared" si="64"/>
        <v>895.92</v>
      </c>
    </row>
    <row r="2051" spans="1:8" ht="54">
      <c r="A2051" s="532" t="s">
        <v>5633</v>
      </c>
      <c r="B2051" s="534" t="s">
        <v>14307</v>
      </c>
      <c r="C2051" s="532" t="s">
        <v>114</v>
      </c>
      <c r="D2051" s="533" t="s">
        <v>28300</v>
      </c>
      <c r="F2051" t="str">
        <f t="shared" si="63"/>
        <v>94805</v>
      </c>
      <c r="H2051" s="14">
        <f t="shared" si="64"/>
        <v>1122.9000000000001</v>
      </c>
    </row>
    <row r="2052" spans="1:8" ht="40.5">
      <c r="A2052" s="532" t="s">
        <v>5634</v>
      </c>
      <c r="B2052" s="534" t="s">
        <v>14308</v>
      </c>
      <c r="C2052" s="532" t="s">
        <v>114</v>
      </c>
      <c r="D2052" s="533" t="s">
        <v>28301</v>
      </c>
      <c r="F2052" t="str">
        <f t="shared" si="63"/>
        <v>94806</v>
      </c>
      <c r="H2052" s="14">
        <f t="shared" si="64"/>
        <v>1110.4000000000001</v>
      </c>
    </row>
    <row r="2053" spans="1:8" ht="40.5">
      <c r="A2053" s="532" t="s">
        <v>5635</v>
      </c>
      <c r="B2053" s="534" t="s">
        <v>14309</v>
      </c>
      <c r="C2053" s="532" t="s">
        <v>114</v>
      </c>
      <c r="D2053" s="533" t="s">
        <v>28302</v>
      </c>
      <c r="F2053" t="str">
        <f t="shared" ref="F2053:F2116" si="65">TRIM(A2053)</f>
        <v>94807</v>
      </c>
      <c r="H2053" s="14">
        <f t="shared" ref="H2053:H2116" si="66">ROUND(D2053*(1+$H$1),2)</f>
        <v>1009.81</v>
      </c>
    </row>
    <row r="2054" spans="1:8" ht="40.5">
      <c r="A2054" s="532" t="s">
        <v>14310</v>
      </c>
      <c r="B2054" s="534" t="s">
        <v>14311</v>
      </c>
      <c r="C2054" s="532" t="s">
        <v>73</v>
      </c>
      <c r="D2054" s="533" t="s">
        <v>28303</v>
      </c>
      <c r="F2054" t="str">
        <f t="shared" si="65"/>
        <v>100702</v>
      </c>
      <c r="H2054" s="14">
        <f t="shared" si="66"/>
        <v>632.86</v>
      </c>
    </row>
    <row r="2055" spans="1:8" ht="27">
      <c r="A2055" s="532" t="s">
        <v>14312</v>
      </c>
      <c r="B2055" s="534" t="s">
        <v>14313</v>
      </c>
      <c r="C2055" s="532" t="s">
        <v>114</v>
      </c>
      <c r="D2055" s="533" t="s">
        <v>28304</v>
      </c>
      <c r="F2055" t="str">
        <f t="shared" si="65"/>
        <v>102188</v>
      </c>
      <c r="H2055" s="14">
        <f t="shared" si="66"/>
        <v>993.78</v>
      </c>
    </row>
    <row r="2056" spans="1:8" ht="67.5">
      <c r="A2056" s="532" t="s">
        <v>14314</v>
      </c>
      <c r="B2056" s="534" t="s">
        <v>14315</v>
      </c>
      <c r="C2056" s="532" t="s">
        <v>114</v>
      </c>
      <c r="D2056" s="533" t="s">
        <v>25237</v>
      </c>
      <c r="F2056" t="str">
        <f t="shared" si="65"/>
        <v>102189</v>
      </c>
      <c r="H2056" s="14">
        <f t="shared" si="66"/>
        <v>281.48</v>
      </c>
    </row>
    <row r="2057" spans="1:8" ht="27">
      <c r="A2057" s="532" t="s">
        <v>14316</v>
      </c>
      <c r="B2057" s="534" t="s">
        <v>14317</v>
      </c>
      <c r="C2057" s="532" t="s">
        <v>114</v>
      </c>
      <c r="D2057" s="533" t="s">
        <v>28305</v>
      </c>
      <c r="F2057" t="str">
        <f t="shared" si="65"/>
        <v>100703</v>
      </c>
      <c r="H2057" s="14">
        <f t="shared" si="66"/>
        <v>43.32</v>
      </c>
    </row>
    <row r="2058" spans="1:8" ht="27">
      <c r="A2058" s="532" t="s">
        <v>14318</v>
      </c>
      <c r="B2058" s="534" t="s">
        <v>14319</v>
      </c>
      <c r="C2058" s="532" t="s">
        <v>114</v>
      </c>
      <c r="D2058" s="533" t="s">
        <v>28306</v>
      </c>
      <c r="F2058" t="str">
        <f t="shared" si="65"/>
        <v>100704</v>
      </c>
      <c r="H2058" s="14">
        <f t="shared" si="66"/>
        <v>91.06</v>
      </c>
    </row>
    <row r="2059" spans="1:8" ht="27">
      <c r="A2059" s="532" t="s">
        <v>14320</v>
      </c>
      <c r="B2059" s="534" t="s">
        <v>14321</v>
      </c>
      <c r="C2059" s="532" t="s">
        <v>114</v>
      </c>
      <c r="D2059" s="533" t="s">
        <v>28307</v>
      </c>
      <c r="F2059" t="str">
        <f t="shared" si="65"/>
        <v>100705</v>
      </c>
      <c r="H2059" s="14">
        <f t="shared" si="66"/>
        <v>106.23</v>
      </c>
    </row>
    <row r="2060" spans="1:8" ht="27">
      <c r="A2060" s="532" t="s">
        <v>14322</v>
      </c>
      <c r="B2060" s="534" t="s">
        <v>14323</v>
      </c>
      <c r="C2060" s="532" t="s">
        <v>114</v>
      </c>
      <c r="D2060" s="533" t="s">
        <v>28308</v>
      </c>
      <c r="F2060" t="str">
        <f t="shared" si="65"/>
        <v>100706</v>
      </c>
      <c r="H2060" s="14">
        <f t="shared" si="66"/>
        <v>96.42</v>
      </c>
    </row>
    <row r="2061" spans="1:8">
      <c r="A2061" s="532" t="s">
        <v>14324</v>
      </c>
      <c r="B2061" s="534" t="s">
        <v>14325</v>
      </c>
      <c r="C2061" s="532" t="s">
        <v>114</v>
      </c>
      <c r="D2061" s="533" t="s">
        <v>18205</v>
      </c>
      <c r="F2061" t="str">
        <f t="shared" si="65"/>
        <v>100707</v>
      </c>
      <c r="H2061" s="14">
        <f t="shared" si="66"/>
        <v>192.64</v>
      </c>
    </row>
    <row r="2062" spans="1:8">
      <c r="A2062" s="532" t="s">
        <v>14326</v>
      </c>
      <c r="B2062" s="534" t="s">
        <v>14327</v>
      </c>
      <c r="C2062" s="532" t="s">
        <v>114</v>
      </c>
      <c r="D2062" s="533" t="s">
        <v>28309</v>
      </c>
      <c r="F2062" t="str">
        <f t="shared" si="65"/>
        <v>100708</v>
      </c>
      <c r="H2062" s="14">
        <f t="shared" si="66"/>
        <v>240.5</v>
      </c>
    </row>
    <row r="2063" spans="1:8" ht="40.5">
      <c r="A2063" s="532" t="s">
        <v>14328</v>
      </c>
      <c r="B2063" s="534" t="s">
        <v>14329</v>
      </c>
      <c r="C2063" s="532" t="s">
        <v>114</v>
      </c>
      <c r="D2063" s="533" t="s">
        <v>13927</v>
      </c>
      <c r="F2063" t="str">
        <f t="shared" si="65"/>
        <v>100709</v>
      </c>
      <c r="H2063" s="14">
        <f t="shared" si="66"/>
        <v>59.87</v>
      </c>
    </row>
    <row r="2064" spans="1:8" ht="27">
      <c r="A2064" s="532" t="s">
        <v>14331</v>
      </c>
      <c r="B2064" s="534" t="s">
        <v>14332</v>
      </c>
      <c r="C2064" s="532" t="s">
        <v>114</v>
      </c>
      <c r="D2064" s="533" t="s">
        <v>24816</v>
      </c>
      <c r="F2064" t="str">
        <f t="shared" si="65"/>
        <v>100710</v>
      </c>
      <c r="H2064" s="14">
        <f t="shared" si="66"/>
        <v>131.36000000000001</v>
      </c>
    </row>
    <row r="2065" spans="1:8" ht="40.5">
      <c r="A2065" s="532" t="s">
        <v>14334</v>
      </c>
      <c r="B2065" s="534" t="s">
        <v>14335</v>
      </c>
      <c r="C2065" s="532" t="s">
        <v>73</v>
      </c>
      <c r="D2065" s="533" t="s">
        <v>28310</v>
      </c>
      <c r="F2065" t="str">
        <f t="shared" si="65"/>
        <v>102151</v>
      </c>
      <c r="H2065" s="14">
        <f t="shared" si="66"/>
        <v>229.32</v>
      </c>
    </row>
    <row r="2066" spans="1:8" ht="27">
      <c r="A2066" s="532" t="s">
        <v>14337</v>
      </c>
      <c r="B2066" s="534" t="s">
        <v>14338</v>
      </c>
      <c r="C2066" s="532" t="s">
        <v>73</v>
      </c>
      <c r="D2066" s="533" t="s">
        <v>28311</v>
      </c>
      <c r="F2066" t="str">
        <f t="shared" si="65"/>
        <v>102152</v>
      </c>
      <c r="H2066" s="14">
        <f t="shared" si="66"/>
        <v>254.31</v>
      </c>
    </row>
    <row r="2067" spans="1:8" ht="40.5">
      <c r="A2067" s="532" t="s">
        <v>14339</v>
      </c>
      <c r="B2067" s="534" t="s">
        <v>14340</v>
      </c>
      <c r="C2067" s="532" t="s">
        <v>73</v>
      </c>
      <c r="D2067" s="533" t="s">
        <v>28312</v>
      </c>
      <c r="F2067" t="str">
        <f t="shared" si="65"/>
        <v>102153</v>
      </c>
      <c r="H2067" s="14">
        <f t="shared" si="66"/>
        <v>320.92</v>
      </c>
    </row>
    <row r="2068" spans="1:8" ht="40.5">
      <c r="A2068" s="532" t="s">
        <v>14341</v>
      </c>
      <c r="B2068" s="534" t="s">
        <v>14342</v>
      </c>
      <c r="C2068" s="532" t="s">
        <v>73</v>
      </c>
      <c r="D2068" s="533" t="s">
        <v>28313</v>
      </c>
      <c r="F2068" t="str">
        <f t="shared" si="65"/>
        <v>102154</v>
      </c>
      <c r="H2068" s="14">
        <f t="shared" si="66"/>
        <v>276.97000000000003</v>
      </c>
    </row>
    <row r="2069" spans="1:8" ht="40.5">
      <c r="A2069" s="532" t="s">
        <v>14343</v>
      </c>
      <c r="B2069" s="534" t="s">
        <v>14344</v>
      </c>
      <c r="C2069" s="532" t="s">
        <v>73</v>
      </c>
      <c r="D2069" s="533" t="s">
        <v>28314</v>
      </c>
      <c r="F2069" t="str">
        <f t="shared" si="65"/>
        <v>102155</v>
      </c>
      <c r="H2069" s="14">
        <f t="shared" si="66"/>
        <v>331.46</v>
      </c>
    </row>
    <row r="2070" spans="1:8" ht="40.5">
      <c r="A2070" s="532" t="s">
        <v>14345</v>
      </c>
      <c r="B2070" s="534" t="s">
        <v>14346</v>
      </c>
      <c r="C2070" s="532" t="s">
        <v>73</v>
      </c>
      <c r="D2070" s="533" t="s">
        <v>28315</v>
      </c>
      <c r="F2070" t="str">
        <f t="shared" si="65"/>
        <v>102156</v>
      </c>
      <c r="H2070" s="14">
        <f t="shared" si="66"/>
        <v>316.74</v>
      </c>
    </row>
    <row r="2071" spans="1:8" ht="40.5">
      <c r="A2071" s="532" t="s">
        <v>14347</v>
      </c>
      <c r="B2071" s="534" t="s">
        <v>14348</v>
      </c>
      <c r="C2071" s="532" t="s">
        <v>73</v>
      </c>
      <c r="D2071" s="533" t="s">
        <v>28316</v>
      </c>
      <c r="F2071" t="str">
        <f t="shared" si="65"/>
        <v>102157</v>
      </c>
      <c r="H2071" s="14">
        <f t="shared" si="66"/>
        <v>433.33</v>
      </c>
    </row>
    <row r="2072" spans="1:8" ht="40.5">
      <c r="A2072" s="532" t="s">
        <v>14349</v>
      </c>
      <c r="B2072" s="534" t="s">
        <v>14350</v>
      </c>
      <c r="C2072" s="532" t="s">
        <v>73</v>
      </c>
      <c r="D2072" s="533" t="s">
        <v>28317</v>
      </c>
      <c r="F2072" t="str">
        <f t="shared" si="65"/>
        <v>102158</v>
      </c>
      <c r="H2072" s="14">
        <f t="shared" si="66"/>
        <v>438.02</v>
      </c>
    </row>
    <row r="2073" spans="1:8" ht="40.5">
      <c r="A2073" s="532" t="s">
        <v>14351</v>
      </c>
      <c r="B2073" s="534" t="s">
        <v>14352</v>
      </c>
      <c r="C2073" s="532" t="s">
        <v>73</v>
      </c>
      <c r="D2073" s="533" t="s">
        <v>28318</v>
      </c>
      <c r="F2073" t="str">
        <f t="shared" si="65"/>
        <v>102159</v>
      </c>
      <c r="H2073" s="14">
        <f t="shared" si="66"/>
        <v>521.49</v>
      </c>
    </row>
    <row r="2074" spans="1:8" ht="40.5">
      <c r="A2074" s="532" t="s">
        <v>14353</v>
      </c>
      <c r="B2074" s="534" t="s">
        <v>14354</v>
      </c>
      <c r="C2074" s="532" t="s">
        <v>73</v>
      </c>
      <c r="D2074" s="533" t="s">
        <v>28319</v>
      </c>
      <c r="F2074" t="str">
        <f t="shared" si="65"/>
        <v>102160</v>
      </c>
      <c r="H2074" s="14">
        <f t="shared" si="66"/>
        <v>220.98</v>
      </c>
    </row>
    <row r="2075" spans="1:8" ht="40.5">
      <c r="A2075" s="532" t="s">
        <v>14355</v>
      </c>
      <c r="B2075" s="534" t="s">
        <v>28320</v>
      </c>
      <c r="C2075" s="532" t="s">
        <v>73</v>
      </c>
      <c r="D2075" s="533" t="s">
        <v>28321</v>
      </c>
      <c r="F2075" t="str">
        <f t="shared" si="65"/>
        <v>102161</v>
      </c>
      <c r="H2075" s="14">
        <f t="shared" si="66"/>
        <v>369.85</v>
      </c>
    </row>
    <row r="2076" spans="1:8" ht="40.5">
      <c r="A2076" s="532" t="s">
        <v>14356</v>
      </c>
      <c r="B2076" s="534" t="s">
        <v>28322</v>
      </c>
      <c r="C2076" s="532" t="s">
        <v>73</v>
      </c>
      <c r="D2076" s="533" t="s">
        <v>28323</v>
      </c>
      <c r="F2076" t="str">
        <f t="shared" si="65"/>
        <v>102162</v>
      </c>
      <c r="H2076" s="14">
        <f t="shared" si="66"/>
        <v>394.83</v>
      </c>
    </row>
    <row r="2077" spans="1:8" ht="40.5">
      <c r="A2077" s="532" t="s">
        <v>14357</v>
      </c>
      <c r="B2077" s="534" t="s">
        <v>28324</v>
      </c>
      <c r="C2077" s="532" t="s">
        <v>73</v>
      </c>
      <c r="D2077" s="533" t="s">
        <v>28325</v>
      </c>
      <c r="F2077" t="str">
        <f t="shared" si="65"/>
        <v>102163</v>
      </c>
      <c r="H2077" s="14">
        <f t="shared" si="66"/>
        <v>461.44</v>
      </c>
    </row>
    <row r="2078" spans="1:8" ht="40.5">
      <c r="A2078" s="532" t="s">
        <v>14358</v>
      </c>
      <c r="B2078" s="534" t="s">
        <v>28326</v>
      </c>
      <c r="C2078" s="532" t="s">
        <v>73</v>
      </c>
      <c r="D2078" s="533" t="s">
        <v>17838</v>
      </c>
      <c r="F2078" t="str">
        <f t="shared" si="65"/>
        <v>102164</v>
      </c>
      <c r="H2078" s="14">
        <f t="shared" si="66"/>
        <v>391.64</v>
      </c>
    </row>
    <row r="2079" spans="1:8" ht="40.5">
      <c r="A2079" s="532" t="s">
        <v>14359</v>
      </c>
      <c r="B2079" s="534" t="s">
        <v>28327</v>
      </c>
      <c r="C2079" s="532" t="s">
        <v>73</v>
      </c>
      <c r="D2079" s="533" t="s">
        <v>28328</v>
      </c>
      <c r="F2079" t="str">
        <f t="shared" si="65"/>
        <v>102165</v>
      </c>
      <c r="H2079" s="14">
        <f t="shared" si="66"/>
        <v>446.12</v>
      </c>
    </row>
    <row r="2080" spans="1:8" ht="40.5">
      <c r="A2080" s="532" t="s">
        <v>14360</v>
      </c>
      <c r="B2080" s="534" t="s">
        <v>28329</v>
      </c>
      <c r="C2080" s="532" t="s">
        <v>73</v>
      </c>
      <c r="D2080" s="533" t="s">
        <v>28330</v>
      </c>
      <c r="F2080" t="str">
        <f t="shared" si="65"/>
        <v>102166</v>
      </c>
      <c r="H2080" s="14">
        <f t="shared" si="66"/>
        <v>405.53</v>
      </c>
    </row>
    <row r="2081" spans="1:8" ht="40.5">
      <c r="A2081" s="532" t="s">
        <v>14361</v>
      </c>
      <c r="B2081" s="534" t="s">
        <v>28331</v>
      </c>
      <c r="C2081" s="532" t="s">
        <v>73</v>
      </c>
      <c r="D2081" s="533" t="s">
        <v>28332</v>
      </c>
      <c r="F2081" t="str">
        <f t="shared" si="65"/>
        <v>102167</v>
      </c>
      <c r="H2081" s="14">
        <f t="shared" si="66"/>
        <v>522.13</v>
      </c>
    </row>
    <row r="2082" spans="1:8" ht="40.5">
      <c r="A2082" s="532" t="s">
        <v>14362</v>
      </c>
      <c r="B2082" s="534" t="s">
        <v>28333</v>
      </c>
      <c r="C2082" s="532" t="s">
        <v>73</v>
      </c>
      <c r="D2082" s="533" t="s">
        <v>28334</v>
      </c>
      <c r="F2082" t="str">
        <f t="shared" si="65"/>
        <v>102168</v>
      </c>
      <c r="H2082" s="14">
        <f t="shared" si="66"/>
        <v>503.82</v>
      </c>
    </row>
    <row r="2083" spans="1:8" ht="40.5">
      <c r="A2083" s="532" t="s">
        <v>14363</v>
      </c>
      <c r="B2083" s="534" t="s">
        <v>28335</v>
      </c>
      <c r="C2083" s="532" t="s">
        <v>73</v>
      </c>
      <c r="D2083" s="533" t="s">
        <v>28336</v>
      </c>
      <c r="F2083" t="str">
        <f t="shared" si="65"/>
        <v>102169</v>
      </c>
      <c r="H2083" s="14">
        <f t="shared" si="66"/>
        <v>578.79999999999995</v>
      </c>
    </row>
    <row r="2084" spans="1:8" ht="40.5">
      <c r="A2084" s="532" t="s">
        <v>14364</v>
      </c>
      <c r="B2084" s="534" t="s">
        <v>28337</v>
      </c>
      <c r="C2084" s="532" t="s">
        <v>73</v>
      </c>
      <c r="D2084" s="533" t="s">
        <v>28338</v>
      </c>
      <c r="F2084" t="str">
        <f t="shared" si="65"/>
        <v>102170</v>
      </c>
      <c r="H2084" s="14">
        <f t="shared" si="66"/>
        <v>361.51</v>
      </c>
    </row>
    <row r="2085" spans="1:8" ht="40.5">
      <c r="A2085" s="532" t="s">
        <v>14365</v>
      </c>
      <c r="B2085" s="534" t="s">
        <v>28339</v>
      </c>
      <c r="C2085" s="532" t="s">
        <v>73</v>
      </c>
      <c r="D2085" s="533" t="s">
        <v>28340</v>
      </c>
      <c r="F2085" t="str">
        <f t="shared" si="65"/>
        <v>102171</v>
      </c>
      <c r="H2085" s="14">
        <f t="shared" si="66"/>
        <v>658.14</v>
      </c>
    </row>
    <row r="2086" spans="1:8" ht="40.5">
      <c r="A2086" s="532" t="s">
        <v>14366</v>
      </c>
      <c r="B2086" s="534" t="s">
        <v>28341</v>
      </c>
      <c r="C2086" s="532" t="s">
        <v>73</v>
      </c>
      <c r="D2086" s="533" t="s">
        <v>28342</v>
      </c>
      <c r="F2086" t="str">
        <f t="shared" si="65"/>
        <v>102172</v>
      </c>
      <c r="H2086" s="14">
        <f t="shared" si="66"/>
        <v>638.71</v>
      </c>
    </row>
    <row r="2087" spans="1:8" ht="27">
      <c r="A2087" s="532" t="s">
        <v>14367</v>
      </c>
      <c r="B2087" s="534" t="s">
        <v>28343</v>
      </c>
      <c r="C2087" s="532" t="s">
        <v>73</v>
      </c>
      <c r="D2087" s="533" t="s">
        <v>28344</v>
      </c>
      <c r="F2087" t="str">
        <f t="shared" si="65"/>
        <v>102176</v>
      </c>
      <c r="H2087" s="14">
        <f t="shared" si="66"/>
        <v>1174.6400000000001</v>
      </c>
    </row>
    <row r="2088" spans="1:8" ht="27">
      <c r="A2088" s="532" t="s">
        <v>14368</v>
      </c>
      <c r="B2088" s="534" t="s">
        <v>28345</v>
      </c>
      <c r="C2088" s="532" t="s">
        <v>73</v>
      </c>
      <c r="D2088" s="533" t="s">
        <v>28346</v>
      </c>
      <c r="F2088" t="str">
        <f t="shared" si="65"/>
        <v>102177</v>
      </c>
      <c r="H2088" s="14">
        <f t="shared" si="66"/>
        <v>2358.6</v>
      </c>
    </row>
    <row r="2089" spans="1:8" ht="27">
      <c r="A2089" s="532" t="s">
        <v>14369</v>
      </c>
      <c r="B2089" s="534" t="s">
        <v>28347</v>
      </c>
      <c r="C2089" s="532" t="s">
        <v>73</v>
      </c>
      <c r="D2089" s="533" t="s">
        <v>28348</v>
      </c>
      <c r="F2089" t="str">
        <f t="shared" si="65"/>
        <v>102178</v>
      </c>
      <c r="H2089" s="14">
        <f t="shared" si="66"/>
        <v>2706.23</v>
      </c>
    </row>
    <row r="2090" spans="1:8" ht="27">
      <c r="A2090" s="532" t="s">
        <v>14370</v>
      </c>
      <c r="B2090" s="534" t="s">
        <v>28349</v>
      </c>
      <c r="C2090" s="532" t="s">
        <v>73</v>
      </c>
      <c r="D2090" s="533" t="s">
        <v>28350</v>
      </c>
      <c r="F2090" t="str">
        <f t="shared" si="65"/>
        <v>102179</v>
      </c>
      <c r="H2090" s="14">
        <f t="shared" si="66"/>
        <v>524.01</v>
      </c>
    </row>
    <row r="2091" spans="1:8" ht="27">
      <c r="A2091" s="532" t="s">
        <v>14371</v>
      </c>
      <c r="B2091" s="534" t="s">
        <v>28351</v>
      </c>
      <c r="C2091" s="532" t="s">
        <v>73</v>
      </c>
      <c r="D2091" s="533" t="s">
        <v>28352</v>
      </c>
      <c r="F2091" t="str">
        <f t="shared" si="65"/>
        <v>102180</v>
      </c>
      <c r="H2091" s="14">
        <f t="shared" si="66"/>
        <v>619.49</v>
      </c>
    </row>
    <row r="2092" spans="1:8" ht="27">
      <c r="A2092" s="532" t="s">
        <v>14372</v>
      </c>
      <c r="B2092" s="534" t="s">
        <v>28353</v>
      </c>
      <c r="C2092" s="532" t="s">
        <v>73</v>
      </c>
      <c r="D2092" s="533" t="s">
        <v>28354</v>
      </c>
      <c r="F2092" t="str">
        <f t="shared" si="65"/>
        <v>102181</v>
      </c>
      <c r="H2092" s="14">
        <f t="shared" si="66"/>
        <v>746.6</v>
      </c>
    </row>
    <row r="2093" spans="1:8" ht="27">
      <c r="A2093" s="532" t="s">
        <v>14373</v>
      </c>
      <c r="B2093" s="534" t="s">
        <v>14374</v>
      </c>
      <c r="C2093" s="532" t="s">
        <v>114</v>
      </c>
      <c r="D2093" s="533" t="s">
        <v>28355</v>
      </c>
      <c r="F2093" t="str">
        <f t="shared" si="65"/>
        <v>102182</v>
      </c>
      <c r="H2093" s="14">
        <f t="shared" si="66"/>
        <v>1517.01</v>
      </c>
    </row>
    <row r="2094" spans="1:8" ht="40.5">
      <c r="A2094" s="532" t="s">
        <v>14375</v>
      </c>
      <c r="B2094" s="534" t="s">
        <v>14376</v>
      </c>
      <c r="C2094" s="532" t="s">
        <v>114</v>
      </c>
      <c r="D2094" s="533" t="s">
        <v>28356</v>
      </c>
      <c r="F2094" t="str">
        <f t="shared" si="65"/>
        <v>102183</v>
      </c>
      <c r="H2094" s="14">
        <f t="shared" si="66"/>
        <v>3049.07</v>
      </c>
    </row>
    <row r="2095" spans="1:8" ht="40.5">
      <c r="A2095" s="532" t="s">
        <v>14377</v>
      </c>
      <c r="B2095" s="534" t="s">
        <v>14378</v>
      </c>
      <c r="C2095" s="532" t="s">
        <v>114</v>
      </c>
      <c r="D2095" s="533" t="s">
        <v>28357</v>
      </c>
      <c r="F2095" t="str">
        <f t="shared" si="65"/>
        <v>102184</v>
      </c>
      <c r="H2095" s="14">
        <f t="shared" si="66"/>
        <v>2482.8200000000002</v>
      </c>
    </row>
    <row r="2096" spans="1:8" ht="40.5">
      <c r="A2096" s="532" t="s">
        <v>14379</v>
      </c>
      <c r="B2096" s="534" t="s">
        <v>14380</v>
      </c>
      <c r="C2096" s="532" t="s">
        <v>114</v>
      </c>
      <c r="D2096" s="533" t="s">
        <v>28358</v>
      </c>
      <c r="F2096" t="str">
        <f t="shared" si="65"/>
        <v>102185</v>
      </c>
      <c r="H2096" s="14">
        <f t="shared" si="66"/>
        <v>4980.2700000000004</v>
      </c>
    </row>
    <row r="2097" spans="1:8" ht="27">
      <c r="A2097" s="532" t="s">
        <v>14381</v>
      </c>
      <c r="B2097" s="534" t="s">
        <v>14382</v>
      </c>
      <c r="C2097" s="532" t="s">
        <v>73</v>
      </c>
      <c r="D2097" s="533" t="s">
        <v>19096</v>
      </c>
      <c r="F2097" t="str">
        <f t="shared" si="65"/>
        <v>102190</v>
      </c>
      <c r="H2097" s="14">
        <f t="shared" si="66"/>
        <v>23.12</v>
      </c>
    </row>
    <row r="2098" spans="1:8" ht="27">
      <c r="A2098" s="532" t="s">
        <v>14383</v>
      </c>
      <c r="B2098" s="534" t="s">
        <v>14384</v>
      </c>
      <c r="C2098" s="532" t="s">
        <v>73</v>
      </c>
      <c r="D2098" s="533" t="s">
        <v>11567</v>
      </c>
      <c r="F2098" t="str">
        <f t="shared" si="65"/>
        <v>102191</v>
      </c>
      <c r="H2098" s="14">
        <f t="shared" si="66"/>
        <v>28.09</v>
      </c>
    </row>
    <row r="2099" spans="1:8" ht="27">
      <c r="A2099" s="532" t="s">
        <v>14385</v>
      </c>
      <c r="B2099" s="534" t="s">
        <v>14386</v>
      </c>
      <c r="C2099" s="532" t="s">
        <v>73</v>
      </c>
      <c r="D2099" s="533" t="s">
        <v>28359</v>
      </c>
      <c r="F2099" t="str">
        <f t="shared" si="65"/>
        <v>102192</v>
      </c>
      <c r="H2099" s="14">
        <f t="shared" si="66"/>
        <v>20.05</v>
      </c>
    </row>
    <row r="2100" spans="1:8" ht="54">
      <c r="A2100" s="532" t="s">
        <v>5637</v>
      </c>
      <c r="B2100" s="534" t="s">
        <v>14387</v>
      </c>
      <c r="C2100" s="532" t="s">
        <v>73</v>
      </c>
      <c r="D2100" s="533" t="s">
        <v>28360</v>
      </c>
      <c r="F2100" t="str">
        <f t="shared" si="65"/>
        <v>94569</v>
      </c>
      <c r="H2100" s="14">
        <f t="shared" si="66"/>
        <v>938.76</v>
      </c>
    </row>
    <row r="2101" spans="1:8" ht="67.5">
      <c r="A2101" s="532" t="s">
        <v>5638</v>
      </c>
      <c r="B2101" s="534" t="s">
        <v>14388</v>
      </c>
      <c r="C2101" s="532" t="s">
        <v>73</v>
      </c>
      <c r="D2101" s="533" t="s">
        <v>28361</v>
      </c>
      <c r="F2101" t="str">
        <f t="shared" si="65"/>
        <v>94570</v>
      </c>
      <c r="H2101" s="14">
        <f t="shared" si="66"/>
        <v>487.07</v>
      </c>
    </row>
    <row r="2102" spans="1:8" ht="67.5">
      <c r="A2102" s="532" t="s">
        <v>5639</v>
      </c>
      <c r="B2102" s="534" t="s">
        <v>14389</v>
      </c>
      <c r="C2102" s="532" t="s">
        <v>73</v>
      </c>
      <c r="D2102" s="533" t="s">
        <v>28362</v>
      </c>
      <c r="F2102" t="str">
        <f t="shared" si="65"/>
        <v>94572</v>
      </c>
      <c r="H2102" s="14">
        <f t="shared" si="66"/>
        <v>695.02</v>
      </c>
    </row>
    <row r="2103" spans="1:8" ht="67.5">
      <c r="A2103" s="532" t="s">
        <v>5640</v>
      </c>
      <c r="B2103" s="534" t="s">
        <v>14390</v>
      </c>
      <c r="C2103" s="532" t="s">
        <v>73</v>
      </c>
      <c r="D2103" s="533" t="s">
        <v>28363</v>
      </c>
      <c r="F2103" t="str">
        <f t="shared" si="65"/>
        <v>94573</v>
      </c>
      <c r="H2103" s="14">
        <f t="shared" si="66"/>
        <v>564.14</v>
      </c>
    </row>
    <row r="2104" spans="1:8" ht="81">
      <c r="A2104" s="532" t="s">
        <v>5641</v>
      </c>
      <c r="B2104" s="534" t="s">
        <v>14391</v>
      </c>
      <c r="C2104" s="532" t="s">
        <v>73</v>
      </c>
      <c r="D2104" s="533" t="s">
        <v>28364</v>
      </c>
      <c r="F2104" t="str">
        <f t="shared" si="65"/>
        <v>94580</v>
      </c>
      <c r="H2104" s="14">
        <f t="shared" si="66"/>
        <v>774.46</v>
      </c>
    </row>
    <row r="2105" spans="1:8" ht="27">
      <c r="A2105" s="532" t="s">
        <v>28365</v>
      </c>
      <c r="B2105" s="534" t="s">
        <v>28366</v>
      </c>
      <c r="C2105" s="532" t="s">
        <v>75</v>
      </c>
      <c r="D2105" s="533" t="s">
        <v>9256</v>
      </c>
      <c r="F2105" t="str">
        <f t="shared" si="65"/>
        <v>94589</v>
      </c>
      <c r="H2105" s="14">
        <f t="shared" si="66"/>
        <v>28.97</v>
      </c>
    </row>
    <row r="2106" spans="1:8" ht="27">
      <c r="A2106" s="532" t="s">
        <v>28367</v>
      </c>
      <c r="B2106" s="534" t="s">
        <v>28368</v>
      </c>
      <c r="C2106" s="532" t="s">
        <v>75</v>
      </c>
      <c r="D2106" s="533" t="s">
        <v>11813</v>
      </c>
      <c r="F2106" t="str">
        <f t="shared" si="65"/>
        <v>94590</v>
      </c>
      <c r="H2106" s="14">
        <f t="shared" si="66"/>
        <v>24.13</v>
      </c>
    </row>
    <row r="2107" spans="1:8" ht="54">
      <c r="A2107" s="532" t="s">
        <v>14392</v>
      </c>
      <c r="B2107" s="534" t="s">
        <v>14393</v>
      </c>
      <c r="C2107" s="532" t="s">
        <v>73</v>
      </c>
      <c r="D2107" s="533" t="s">
        <v>28369</v>
      </c>
      <c r="F2107" t="str">
        <f t="shared" si="65"/>
        <v>100674</v>
      </c>
      <c r="H2107" s="14">
        <f t="shared" si="66"/>
        <v>1018.06</v>
      </c>
    </row>
    <row r="2108" spans="1:8" ht="54">
      <c r="A2108" s="532" t="s">
        <v>14394</v>
      </c>
      <c r="B2108" s="534" t="s">
        <v>28370</v>
      </c>
      <c r="C2108" s="532" t="s">
        <v>83</v>
      </c>
      <c r="D2108" s="533" t="s">
        <v>28371</v>
      </c>
      <c r="F2108" t="str">
        <f t="shared" si="65"/>
        <v>101096</v>
      </c>
      <c r="H2108" s="14">
        <f t="shared" si="66"/>
        <v>1779.07</v>
      </c>
    </row>
    <row r="2109" spans="1:8" ht="54">
      <c r="A2109" s="532" t="s">
        <v>14395</v>
      </c>
      <c r="B2109" s="534" t="s">
        <v>28372</v>
      </c>
      <c r="C2109" s="532" t="s">
        <v>83</v>
      </c>
      <c r="D2109" s="533" t="s">
        <v>28373</v>
      </c>
      <c r="F2109" t="str">
        <f t="shared" si="65"/>
        <v>101097</v>
      </c>
      <c r="H2109" s="14">
        <f t="shared" si="66"/>
        <v>1685.44</v>
      </c>
    </row>
    <row r="2110" spans="1:8" ht="54">
      <c r="A2110" s="532" t="s">
        <v>14396</v>
      </c>
      <c r="B2110" s="534" t="s">
        <v>28374</v>
      </c>
      <c r="C2110" s="532" t="s">
        <v>83</v>
      </c>
      <c r="D2110" s="533" t="s">
        <v>28375</v>
      </c>
      <c r="F2110" t="str">
        <f t="shared" si="65"/>
        <v>101098</v>
      </c>
      <c r="H2110" s="14">
        <f t="shared" si="66"/>
        <v>1570.31</v>
      </c>
    </row>
    <row r="2111" spans="1:8" ht="54">
      <c r="A2111" s="532" t="s">
        <v>14397</v>
      </c>
      <c r="B2111" s="534" t="s">
        <v>28376</v>
      </c>
      <c r="C2111" s="532" t="s">
        <v>83</v>
      </c>
      <c r="D2111" s="533" t="s">
        <v>28377</v>
      </c>
      <c r="F2111" t="str">
        <f t="shared" si="65"/>
        <v>101099</v>
      </c>
      <c r="H2111" s="14">
        <f t="shared" si="66"/>
        <v>1433.62</v>
      </c>
    </row>
    <row r="2112" spans="1:8" ht="54">
      <c r="A2112" s="532" t="s">
        <v>14398</v>
      </c>
      <c r="B2112" s="534" t="s">
        <v>28378</v>
      </c>
      <c r="C2112" s="532" t="s">
        <v>83</v>
      </c>
      <c r="D2112" s="533" t="s">
        <v>28379</v>
      </c>
      <c r="F2112" t="str">
        <f t="shared" si="65"/>
        <v>101100</v>
      </c>
      <c r="H2112" s="14">
        <f t="shared" si="66"/>
        <v>1294.0999999999999</v>
      </c>
    </row>
    <row r="2113" spans="1:8" ht="67.5">
      <c r="A2113" s="532" t="s">
        <v>14399</v>
      </c>
      <c r="B2113" s="534" t="s">
        <v>28380</v>
      </c>
      <c r="C2113" s="532" t="s">
        <v>83</v>
      </c>
      <c r="D2113" s="533" t="s">
        <v>28381</v>
      </c>
      <c r="F2113" t="str">
        <f t="shared" si="65"/>
        <v>101101</v>
      </c>
      <c r="H2113" s="14">
        <f t="shared" si="66"/>
        <v>1267.3499999999999</v>
      </c>
    </row>
    <row r="2114" spans="1:8" ht="67.5">
      <c r="A2114" s="532" t="s">
        <v>14400</v>
      </c>
      <c r="B2114" s="534" t="s">
        <v>28382</v>
      </c>
      <c r="C2114" s="532" t="s">
        <v>83</v>
      </c>
      <c r="D2114" s="533" t="s">
        <v>28383</v>
      </c>
      <c r="F2114" t="str">
        <f t="shared" si="65"/>
        <v>101102</v>
      </c>
      <c r="H2114" s="14">
        <f t="shared" si="66"/>
        <v>1244.42</v>
      </c>
    </row>
    <row r="2115" spans="1:8" ht="67.5">
      <c r="A2115" s="532" t="s">
        <v>14401</v>
      </c>
      <c r="B2115" s="534" t="s">
        <v>28384</v>
      </c>
      <c r="C2115" s="532" t="s">
        <v>83</v>
      </c>
      <c r="D2115" s="533" t="s">
        <v>28385</v>
      </c>
      <c r="F2115" t="str">
        <f t="shared" si="65"/>
        <v>101103</v>
      </c>
      <c r="H2115" s="14">
        <f t="shared" si="66"/>
        <v>1167.6199999999999</v>
      </c>
    </row>
    <row r="2116" spans="1:8" ht="67.5">
      <c r="A2116" s="532" t="s">
        <v>14402</v>
      </c>
      <c r="B2116" s="534" t="s">
        <v>28386</v>
      </c>
      <c r="C2116" s="532" t="s">
        <v>83</v>
      </c>
      <c r="D2116" s="533" t="s">
        <v>28387</v>
      </c>
      <c r="F2116" t="str">
        <f t="shared" si="65"/>
        <v>101104</v>
      </c>
      <c r="H2116" s="14">
        <f t="shared" si="66"/>
        <v>1793.52</v>
      </c>
    </row>
    <row r="2117" spans="1:8" ht="67.5">
      <c r="A2117" s="532" t="s">
        <v>14403</v>
      </c>
      <c r="B2117" s="534" t="s">
        <v>28388</v>
      </c>
      <c r="C2117" s="532" t="s">
        <v>83</v>
      </c>
      <c r="D2117" s="533" t="s">
        <v>28389</v>
      </c>
      <c r="F2117" t="str">
        <f t="shared" ref="F2117:F2180" si="67">TRIM(A2117)</f>
        <v>101105</v>
      </c>
      <c r="H2117" s="14">
        <f t="shared" ref="H2117:H2180" si="68">ROUND(D2117*(1+$H$1),2)</f>
        <v>1699.87</v>
      </c>
    </row>
    <row r="2118" spans="1:8" ht="67.5">
      <c r="A2118" s="532" t="s">
        <v>14404</v>
      </c>
      <c r="B2118" s="534" t="s">
        <v>28390</v>
      </c>
      <c r="C2118" s="532" t="s">
        <v>83</v>
      </c>
      <c r="D2118" s="533" t="s">
        <v>28391</v>
      </c>
      <c r="F2118" t="str">
        <f t="shared" si="67"/>
        <v>101106</v>
      </c>
      <c r="H2118" s="14">
        <f t="shared" si="68"/>
        <v>1585.33</v>
      </c>
    </row>
    <row r="2119" spans="1:8" ht="67.5">
      <c r="A2119" s="532" t="s">
        <v>14405</v>
      </c>
      <c r="B2119" s="534" t="s">
        <v>28392</v>
      </c>
      <c r="C2119" s="532" t="s">
        <v>83</v>
      </c>
      <c r="D2119" s="533" t="s">
        <v>28393</v>
      </c>
      <c r="F2119" t="str">
        <f t="shared" si="67"/>
        <v>101107</v>
      </c>
      <c r="H2119" s="14">
        <f t="shared" si="68"/>
        <v>1448.68</v>
      </c>
    </row>
    <row r="2120" spans="1:8" ht="67.5">
      <c r="A2120" s="532" t="s">
        <v>14406</v>
      </c>
      <c r="B2120" s="534" t="s">
        <v>28394</v>
      </c>
      <c r="C2120" s="532" t="s">
        <v>83</v>
      </c>
      <c r="D2120" s="533" t="s">
        <v>28395</v>
      </c>
      <c r="F2120" t="str">
        <f t="shared" si="67"/>
        <v>101108</v>
      </c>
      <c r="H2120" s="14">
        <f t="shared" si="68"/>
        <v>1300.49</v>
      </c>
    </row>
    <row r="2121" spans="1:8" ht="67.5">
      <c r="A2121" s="532" t="s">
        <v>14407</v>
      </c>
      <c r="B2121" s="534" t="s">
        <v>28396</v>
      </c>
      <c r="C2121" s="532" t="s">
        <v>83</v>
      </c>
      <c r="D2121" s="533" t="s">
        <v>28397</v>
      </c>
      <c r="F2121" t="str">
        <f t="shared" si="67"/>
        <v>101109</v>
      </c>
      <c r="H2121" s="14">
        <f t="shared" si="68"/>
        <v>1274.1600000000001</v>
      </c>
    </row>
    <row r="2122" spans="1:8" ht="67.5">
      <c r="A2122" s="532" t="s">
        <v>14408</v>
      </c>
      <c r="B2122" s="534" t="s">
        <v>28398</v>
      </c>
      <c r="C2122" s="532" t="s">
        <v>83</v>
      </c>
      <c r="D2122" s="533" t="s">
        <v>28399</v>
      </c>
      <c r="F2122" t="str">
        <f t="shared" si="67"/>
        <v>101110</v>
      </c>
      <c r="H2122" s="14">
        <f t="shared" si="68"/>
        <v>1252.74</v>
      </c>
    </row>
    <row r="2123" spans="1:8" ht="67.5">
      <c r="A2123" s="532" t="s">
        <v>14409</v>
      </c>
      <c r="B2123" s="534" t="s">
        <v>28400</v>
      </c>
      <c r="C2123" s="532" t="s">
        <v>83</v>
      </c>
      <c r="D2123" s="533" t="s">
        <v>28401</v>
      </c>
      <c r="F2123" t="str">
        <f t="shared" si="67"/>
        <v>101111</v>
      </c>
      <c r="H2123" s="14">
        <f t="shared" si="68"/>
        <v>1176.8800000000001</v>
      </c>
    </row>
    <row r="2124" spans="1:8" ht="40.5">
      <c r="A2124" s="532" t="s">
        <v>14410</v>
      </c>
      <c r="B2124" s="534" t="s">
        <v>14411</v>
      </c>
      <c r="C2124" s="532" t="s">
        <v>83</v>
      </c>
      <c r="D2124" s="533" t="s">
        <v>28402</v>
      </c>
      <c r="F2124" t="str">
        <f t="shared" si="67"/>
        <v>101112</v>
      </c>
      <c r="H2124" s="14">
        <f t="shared" si="68"/>
        <v>1211.75</v>
      </c>
    </row>
    <row r="2125" spans="1:8" ht="54">
      <c r="A2125" s="532" t="s">
        <v>14412</v>
      </c>
      <c r="B2125" s="534" t="s">
        <v>28403</v>
      </c>
      <c r="C2125" s="532" t="s">
        <v>83</v>
      </c>
      <c r="D2125" s="533" t="s">
        <v>28404</v>
      </c>
      <c r="F2125" t="str">
        <f t="shared" si="67"/>
        <v>101113</v>
      </c>
      <c r="H2125" s="14">
        <f t="shared" si="68"/>
        <v>1232.27</v>
      </c>
    </row>
    <row r="2126" spans="1:8" ht="27">
      <c r="A2126" s="532" t="s">
        <v>5642</v>
      </c>
      <c r="B2126" s="534" t="s">
        <v>14413</v>
      </c>
      <c r="C2126" s="532" t="s">
        <v>114</v>
      </c>
      <c r="D2126" s="533" t="s">
        <v>9658</v>
      </c>
      <c r="F2126" t="str">
        <f t="shared" si="67"/>
        <v>95601</v>
      </c>
      <c r="H2126" s="14">
        <f t="shared" si="68"/>
        <v>19.41</v>
      </c>
    </row>
    <row r="2127" spans="1:8" ht="27">
      <c r="A2127" s="532" t="s">
        <v>5643</v>
      </c>
      <c r="B2127" s="534" t="s">
        <v>14414</v>
      </c>
      <c r="C2127" s="532" t="s">
        <v>114</v>
      </c>
      <c r="D2127" s="533" t="s">
        <v>17631</v>
      </c>
      <c r="F2127" t="str">
        <f t="shared" si="67"/>
        <v>95602</v>
      </c>
      <c r="H2127" s="14">
        <f t="shared" si="68"/>
        <v>31.06</v>
      </c>
    </row>
    <row r="2128" spans="1:8" ht="27">
      <c r="A2128" s="554" t="s">
        <v>5644</v>
      </c>
      <c r="B2128" s="534" t="s">
        <v>14415</v>
      </c>
      <c r="C2128" s="532" t="s">
        <v>114</v>
      </c>
      <c r="D2128" s="533" t="s">
        <v>28405</v>
      </c>
      <c r="F2128" t="str">
        <f t="shared" si="67"/>
        <v>95603</v>
      </c>
      <c r="H2128" s="14">
        <f t="shared" si="68"/>
        <v>53.01</v>
      </c>
    </row>
    <row r="2129" spans="1:8" ht="27">
      <c r="A2129" s="532" t="s">
        <v>5645</v>
      </c>
      <c r="B2129" s="534" t="s">
        <v>14416</v>
      </c>
      <c r="C2129" s="532" t="s">
        <v>114</v>
      </c>
      <c r="D2129" s="533" t="s">
        <v>28406</v>
      </c>
      <c r="F2129" t="str">
        <f t="shared" si="67"/>
        <v>95604</v>
      </c>
      <c r="H2129" s="14">
        <f t="shared" si="68"/>
        <v>82.27</v>
      </c>
    </row>
    <row r="2130" spans="1:8" ht="27">
      <c r="A2130" s="532" t="s">
        <v>5646</v>
      </c>
      <c r="B2130" s="534" t="s">
        <v>14417</v>
      </c>
      <c r="C2130" s="532" t="s">
        <v>114</v>
      </c>
      <c r="D2130" s="533" t="s">
        <v>25163</v>
      </c>
      <c r="F2130" t="str">
        <f t="shared" si="67"/>
        <v>95605</v>
      </c>
      <c r="H2130" s="14">
        <f t="shared" si="68"/>
        <v>151.07</v>
      </c>
    </row>
    <row r="2131" spans="1:8" ht="27">
      <c r="A2131" s="553" t="s">
        <v>5647</v>
      </c>
      <c r="B2131" s="534" t="s">
        <v>14418</v>
      </c>
      <c r="C2131" s="532" t="s">
        <v>114</v>
      </c>
      <c r="D2131" s="533" t="s">
        <v>12151</v>
      </c>
      <c r="F2131" t="str">
        <f t="shared" si="67"/>
        <v>95607</v>
      </c>
      <c r="H2131" s="14">
        <f t="shared" si="68"/>
        <v>29.5</v>
      </c>
    </row>
    <row r="2132" spans="1:8" ht="27">
      <c r="A2132" s="532" t="s">
        <v>5648</v>
      </c>
      <c r="B2132" s="534" t="s">
        <v>14419</v>
      </c>
      <c r="C2132" s="532" t="s">
        <v>114</v>
      </c>
      <c r="D2132" s="533" t="s">
        <v>28407</v>
      </c>
      <c r="F2132" t="str">
        <f t="shared" si="67"/>
        <v>95608</v>
      </c>
      <c r="H2132" s="14">
        <f t="shared" si="68"/>
        <v>42.77</v>
      </c>
    </row>
    <row r="2133" spans="1:8" ht="27">
      <c r="A2133" s="532" t="s">
        <v>5649</v>
      </c>
      <c r="B2133" s="534" t="s">
        <v>14420</v>
      </c>
      <c r="C2133" s="532" t="s">
        <v>114</v>
      </c>
      <c r="D2133" s="533" t="s">
        <v>28408</v>
      </c>
      <c r="F2133" t="str">
        <f t="shared" si="67"/>
        <v>95609</v>
      </c>
      <c r="H2133" s="14">
        <f t="shared" si="68"/>
        <v>54.23</v>
      </c>
    </row>
    <row r="2134" spans="1:8" ht="54">
      <c r="A2134" s="532" t="s">
        <v>14421</v>
      </c>
      <c r="B2134" s="534" t="s">
        <v>14422</v>
      </c>
      <c r="C2134" s="532" t="s">
        <v>75</v>
      </c>
      <c r="D2134" s="533" t="s">
        <v>28409</v>
      </c>
      <c r="F2134" t="str">
        <f t="shared" si="67"/>
        <v>100651</v>
      </c>
      <c r="H2134" s="14">
        <f t="shared" si="68"/>
        <v>189.25</v>
      </c>
    </row>
    <row r="2135" spans="1:8" ht="54">
      <c r="A2135" s="532" t="s">
        <v>14423</v>
      </c>
      <c r="B2135" s="534" t="s">
        <v>14424</v>
      </c>
      <c r="C2135" s="532" t="s">
        <v>75</v>
      </c>
      <c r="D2135" s="533" t="s">
        <v>28410</v>
      </c>
      <c r="F2135" t="str">
        <f t="shared" si="67"/>
        <v>100652</v>
      </c>
      <c r="H2135" s="14">
        <f t="shared" si="68"/>
        <v>358.96</v>
      </c>
    </row>
    <row r="2136" spans="1:8" ht="54">
      <c r="A2136" s="532" t="s">
        <v>14425</v>
      </c>
      <c r="B2136" s="534" t="s">
        <v>14426</v>
      </c>
      <c r="C2136" s="532" t="s">
        <v>75</v>
      </c>
      <c r="D2136" s="533" t="s">
        <v>28411</v>
      </c>
      <c r="F2136" t="str">
        <f t="shared" si="67"/>
        <v>100653</v>
      </c>
      <c r="H2136" s="14">
        <f t="shared" si="68"/>
        <v>597.61</v>
      </c>
    </row>
    <row r="2137" spans="1:8" ht="54">
      <c r="A2137" s="532" t="s">
        <v>14427</v>
      </c>
      <c r="B2137" s="534" t="s">
        <v>14428</v>
      </c>
      <c r="C2137" s="532" t="s">
        <v>75</v>
      </c>
      <c r="D2137" s="533" t="s">
        <v>28412</v>
      </c>
      <c r="F2137" t="str">
        <f t="shared" si="67"/>
        <v>100654</v>
      </c>
      <c r="H2137" s="14">
        <f t="shared" si="68"/>
        <v>821.34</v>
      </c>
    </row>
    <row r="2138" spans="1:8" ht="54">
      <c r="A2138" s="532" t="s">
        <v>14429</v>
      </c>
      <c r="B2138" s="534" t="s">
        <v>14430</v>
      </c>
      <c r="C2138" s="532" t="s">
        <v>75</v>
      </c>
      <c r="D2138" s="533" t="s">
        <v>28413</v>
      </c>
      <c r="F2138" t="str">
        <f t="shared" si="67"/>
        <v>100655</v>
      </c>
      <c r="H2138" s="14">
        <f t="shared" si="68"/>
        <v>945.12</v>
      </c>
    </row>
    <row r="2139" spans="1:8" ht="54">
      <c r="A2139" s="532" t="s">
        <v>14431</v>
      </c>
      <c r="B2139" s="534" t="s">
        <v>14432</v>
      </c>
      <c r="C2139" s="532" t="s">
        <v>75</v>
      </c>
      <c r="D2139" s="533" t="s">
        <v>28414</v>
      </c>
      <c r="F2139" t="str">
        <f t="shared" si="67"/>
        <v>100656</v>
      </c>
      <c r="H2139" s="14">
        <f t="shared" si="68"/>
        <v>147.44</v>
      </c>
    </row>
    <row r="2140" spans="1:8" ht="54">
      <c r="A2140" s="532" t="s">
        <v>14433</v>
      </c>
      <c r="B2140" s="534" t="s">
        <v>14434</v>
      </c>
      <c r="C2140" s="532" t="s">
        <v>75</v>
      </c>
      <c r="D2140" s="533" t="s">
        <v>28415</v>
      </c>
      <c r="F2140" t="str">
        <f t="shared" si="67"/>
        <v>100657</v>
      </c>
      <c r="H2140" s="14">
        <f t="shared" si="68"/>
        <v>189.77</v>
      </c>
    </row>
    <row r="2141" spans="1:8" ht="54">
      <c r="A2141" s="532" t="s">
        <v>14435</v>
      </c>
      <c r="B2141" s="534" t="s">
        <v>14436</v>
      </c>
      <c r="C2141" s="532" t="s">
        <v>75</v>
      </c>
      <c r="D2141" s="533" t="s">
        <v>28416</v>
      </c>
      <c r="F2141" t="str">
        <f t="shared" si="67"/>
        <v>100658</v>
      </c>
      <c r="H2141" s="14">
        <f t="shared" si="68"/>
        <v>435.51</v>
      </c>
    </row>
    <row r="2142" spans="1:8" ht="40.5">
      <c r="A2142" s="532" t="s">
        <v>14437</v>
      </c>
      <c r="B2142" s="534" t="s">
        <v>14438</v>
      </c>
      <c r="C2142" s="532" t="s">
        <v>71</v>
      </c>
      <c r="D2142" s="533" t="s">
        <v>8862</v>
      </c>
      <c r="F2142" t="str">
        <f t="shared" si="67"/>
        <v>100889</v>
      </c>
      <c r="H2142" s="14">
        <f t="shared" si="68"/>
        <v>22.16</v>
      </c>
    </row>
    <row r="2143" spans="1:8" ht="40.5">
      <c r="A2143" s="532" t="s">
        <v>14439</v>
      </c>
      <c r="B2143" s="534" t="s">
        <v>14440</v>
      </c>
      <c r="C2143" s="532" t="s">
        <v>71</v>
      </c>
      <c r="D2143" s="533" t="s">
        <v>11204</v>
      </c>
      <c r="F2143" t="str">
        <f t="shared" si="67"/>
        <v>100890</v>
      </c>
      <c r="H2143" s="14">
        <f t="shared" si="68"/>
        <v>21.92</v>
      </c>
    </row>
    <row r="2144" spans="1:8" ht="40.5">
      <c r="A2144" s="532" t="s">
        <v>14441</v>
      </c>
      <c r="B2144" s="534" t="s">
        <v>14442</v>
      </c>
      <c r="C2144" s="532" t="s">
        <v>71</v>
      </c>
      <c r="D2144" s="533" t="s">
        <v>8983</v>
      </c>
      <c r="F2144" t="str">
        <f t="shared" si="67"/>
        <v>100892</v>
      </c>
      <c r="H2144" s="14">
        <f t="shared" si="68"/>
        <v>21.01</v>
      </c>
    </row>
    <row r="2145" spans="1:8" ht="40.5">
      <c r="A2145" s="532" t="s">
        <v>14443</v>
      </c>
      <c r="B2145" s="534" t="s">
        <v>14444</v>
      </c>
      <c r="C2145" s="532" t="s">
        <v>71</v>
      </c>
      <c r="D2145" s="533" t="s">
        <v>17878</v>
      </c>
      <c r="F2145" t="str">
        <f t="shared" si="67"/>
        <v>100893</v>
      </c>
      <c r="H2145" s="14">
        <f t="shared" si="68"/>
        <v>20.77</v>
      </c>
    </row>
    <row r="2146" spans="1:8" ht="40.5">
      <c r="A2146" s="532" t="s">
        <v>14445</v>
      </c>
      <c r="B2146" s="534" t="s">
        <v>14446</v>
      </c>
      <c r="C2146" s="532" t="s">
        <v>71</v>
      </c>
      <c r="D2146" s="533" t="s">
        <v>6755</v>
      </c>
      <c r="F2146" t="str">
        <f t="shared" si="67"/>
        <v>100894</v>
      </c>
      <c r="H2146" s="14">
        <f t="shared" si="68"/>
        <v>20.6</v>
      </c>
    </row>
    <row r="2147" spans="1:8" ht="54">
      <c r="A2147" s="532" t="s">
        <v>14447</v>
      </c>
      <c r="B2147" s="534" t="s">
        <v>14448</v>
      </c>
      <c r="C2147" s="532" t="s">
        <v>75</v>
      </c>
      <c r="D2147" s="533" t="s">
        <v>18385</v>
      </c>
      <c r="F2147" t="str">
        <f t="shared" si="67"/>
        <v>100896</v>
      </c>
      <c r="H2147" s="14">
        <f t="shared" si="68"/>
        <v>83.41</v>
      </c>
    </row>
    <row r="2148" spans="1:8" ht="54">
      <c r="A2148" s="532" t="s">
        <v>14449</v>
      </c>
      <c r="B2148" s="534" t="s">
        <v>14450</v>
      </c>
      <c r="C2148" s="532" t="s">
        <v>75</v>
      </c>
      <c r="D2148" s="533" t="s">
        <v>28417</v>
      </c>
      <c r="F2148" t="str">
        <f t="shared" si="67"/>
        <v>100897</v>
      </c>
      <c r="H2148" s="14">
        <f t="shared" si="68"/>
        <v>161.69</v>
      </c>
    </row>
    <row r="2149" spans="1:8" ht="54">
      <c r="A2149" s="532" t="s">
        <v>14451</v>
      </c>
      <c r="B2149" s="534" t="s">
        <v>14452</v>
      </c>
      <c r="C2149" s="532" t="s">
        <v>75</v>
      </c>
      <c r="D2149" s="533" t="s">
        <v>28418</v>
      </c>
      <c r="F2149" t="str">
        <f t="shared" si="67"/>
        <v>100898</v>
      </c>
      <c r="H2149" s="14">
        <f t="shared" si="68"/>
        <v>311.55</v>
      </c>
    </row>
    <row r="2150" spans="1:8" ht="54">
      <c r="A2150" s="532" t="s">
        <v>14453</v>
      </c>
      <c r="B2150" s="534" t="s">
        <v>14454</v>
      </c>
      <c r="C2150" s="532" t="s">
        <v>75</v>
      </c>
      <c r="D2150" s="533" t="s">
        <v>28419</v>
      </c>
      <c r="F2150" t="str">
        <f t="shared" si="67"/>
        <v>100899</v>
      </c>
      <c r="H2150" s="14">
        <f t="shared" si="68"/>
        <v>114.22</v>
      </c>
    </row>
    <row r="2151" spans="1:8" ht="54">
      <c r="A2151" s="532" t="s">
        <v>14455</v>
      </c>
      <c r="B2151" s="534" t="s">
        <v>28420</v>
      </c>
      <c r="C2151" s="532" t="s">
        <v>75</v>
      </c>
      <c r="D2151" s="533" t="s">
        <v>28421</v>
      </c>
      <c r="F2151" t="str">
        <f t="shared" si="67"/>
        <v>100900</v>
      </c>
      <c r="H2151" s="14">
        <f t="shared" si="68"/>
        <v>356.26</v>
      </c>
    </row>
    <row r="2152" spans="1:8" ht="40.5">
      <c r="A2152" s="532" t="s">
        <v>14456</v>
      </c>
      <c r="B2152" s="534" t="s">
        <v>14457</v>
      </c>
      <c r="C2152" s="532" t="s">
        <v>75</v>
      </c>
      <c r="D2152" s="533" t="s">
        <v>19242</v>
      </c>
      <c r="F2152" t="str">
        <f t="shared" si="67"/>
        <v>101173</v>
      </c>
      <c r="H2152" s="14">
        <f t="shared" si="68"/>
        <v>85.03</v>
      </c>
    </row>
    <row r="2153" spans="1:8" ht="40.5">
      <c r="A2153" s="532" t="s">
        <v>14458</v>
      </c>
      <c r="B2153" s="534" t="s">
        <v>14459</v>
      </c>
      <c r="C2153" s="532" t="s">
        <v>75</v>
      </c>
      <c r="D2153" s="533" t="s">
        <v>28422</v>
      </c>
      <c r="F2153" t="str">
        <f t="shared" si="67"/>
        <v>101174</v>
      </c>
      <c r="H2153" s="14">
        <f t="shared" si="68"/>
        <v>116.66</v>
      </c>
    </row>
    <row r="2154" spans="1:8" ht="40.5">
      <c r="A2154" s="532" t="s">
        <v>14460</v>
      </c>
      <c r="B2154" s="534" t="s">
        <v>14461</v>
      </c>
      <c r="C2154" s="532" t="s">
        <v>75</v>
      </c>
      <c r="D2154" s="533" t="s">
        <v>28423</v>
      </c>
      <c r="F2154" t="str">
        <f t="shared" si="67"/>
        <v>101175</v>
      </c>
      <c r="H2154" s="14">
        <f t="shared" si="68"/>
        <v>159.27000000000001</v>
      </c>
    </row>
    <row r="2155" spans="1:8" ht="40.5">
      <c r="A2155" s="532" t="s">
        <v>14462</v>
      </c>
      <c r="B2155" s="534" t="s">
        <v>14463</v>
      </c>
      <c r="C2155" s="532" t="s">
        <v>75</v>
      </c>
      <c r="D2155" s="533" t="s">
        <v>28424</v>
      </c>
      <c r="F2155" t="str">
        <f t="shared" si="67"/>
        <v>101176</v>
      </c>
      <c r="H2155" s="14">
        <f t="shared" si="68"/>
        <v>207.43</v>
      </c>
    </row>
    <row r="2156" spans="1:8" ht="40.5">
      <c r="A2156" s="532" t="s">
        <v>14464</v>
      </c>
      <c r="B2156" s="534" t="s">
        <v>14465</v>
      </c>
      <c r="C2156" s="532" t="s">
        <v>114</v>
      </c>
      <c r="D2156" s="533" t="s">
        <v>28425</v>
      </c>
      <c r="F2156" t="str">
        <f t="shared" si="67"/>
        <v>102521</v>
      </c>
      <c r="H2156" s="14">
        <f t="shared" si="68"/>
        <v>124.63</v>
      </c>
    </row>
    <row r="2157" spans="1:8" ht="40.5">
      <c r="A2157" s="532" t="s">
        <v>14466</v>
      </c>
      <c r="B2157" s="534" t="s">
        <v>14467</v>
      </c>
      <c r="C2157" s="532" t="s">
        <v>114</v>
      </c>
      <c r="D2157" s="533" t="s">
        <v>28426</v>
      </c>
      <c r="F2157" t="str">
        <f t="shared" si="67"/>
        <v>102522</v>
      </c>
      <c r="H2157" s="14">
        <f t="shared" si="68"/>
        <v>182.83</v>
      </c>
    </row>
    <row r="2158" spans="1:8" ht="40.5">
      <c r="A2158" s="532" t="s">
        <v>14468</v>
      </c>
      <c r="B2158" s="534" t="s">
        <v>14469</v>
      </c>
      <c r="C2158" s="532" t="s">
        <v>114</v>
      </c>
      <c r="D2158" s="533" t="s">
        <v>28427</v>
      </c>
      <c r="F2158" t="str">
        <f t="shared" si="67"/>
        <v>102523</v>
      </c>
      <c r="H2158" s="14">
        <f t="shared" si="68"/>
        <v>241.05</v>
      </c>
    </row>
    <row r="2159" spans="1:8" ht="40.5">
      <c r="A2159" s="532" t="s">
        <v>5651</v>
      </c>
      <c r="B2159" s="534" t="s">
        <v>14470</v>
      </c>
      <c r="C2159" s="532" t="s">
        <v>73</v>
      </c>
      <c r="D2159" s="533" t="s">
        <v>28428</v>
      </c>
      <c r="F2159" t="str">
        <f t="shared" si="67"/>
        <v>95240</v>
      </c>
      <c r="H2159" s="14">
        <f t="shared" si="68"/>
        <v>24.16</v>
      </c>
    </row>
    <row r="2160" spans="1:8" ht="40.5">
      <c r="A2160" s="532" t="s">
        <v>5653</v>
      </c>
      <c r="B2160" s="534" t="s">
        <v>14471</v>
      </c>
      <c r="C2160" s="532" t="s">
        <v>73</v>
      </c>
      <c r="D2160" s="533" t="s">
        <v>28429</v>
      </c>
      <c r="F2160" t="str">
        <f t="shared" si="67"/>
        <v>95241</v>
      </c>
      <c r="H2160" s="14">
        <f t="shared" si="68"/>
        <v>40.31</v>
      </c>
    </row>
    <row r="2161" spans="1:8" ht="27">
      <c r="A2161" s="532" t="s">
        <v>5654</v>
      </c>
      <c r="B2161" s="534" t="s">
        <v>3367</v>
      </c>
      <c r="C2161" s="532" t="s">
        <v>83</v>
      </c>
      <c r="D2161" s="533" t="s">
        <v>28430</v>
      </c>
      <c r="F2161" t="str">
        <f t="shared" si="67"/>
        <v>96616</v>
      </c>
      <c r="H2161" s="14">
        <f t="shared" si="68"/>
        <v>839.9</v>
      </c>
    </row>
    <row r="2162" spans="1:8" ht="40.5">
      <c r="A2162" s="532" t="s">
        <v>5655</v>
      </c>
      <c r="B2162" s="534" t="s">
        <v>3368</v>
      </c>
      <c r="C2162" s="532" t="s">
        <v>73</v>
      </c>
      <c r="D2162" s="533" t="s">
        <v>12675</v>
      </c>
      <c r="F2162" t="str">
        <f t="shared" si="67"/>
        <v>96617</v>
      </c>
      <c r="H2162" s="14">
        <f t="shared" si="68"/>
        <v>25.17</v>
      </c>
    </row>
    <row r="2163" spans="1:8" ht="40.5">
      <c r="A2163" s="532" t="s">
        <v>5657</v>
      </c>
      <c r="B2163" s="534" t="s">
        <v>3369</v>
      </c>
      <c r="C2163" s="532" t="s">
        <v>73</v>
      </c>
      <c r="D2163" s="533" t="s">
        <v>11761</v>
      </c>
      <c r="F2163" t="str">
        <f t="shared" si="67"/>
        <v>96619</v>
      </c>
      <c r="H2163" s="14">
        <f t="shared" si="68"/>
        <v>41.97</v>
      </c>
    </row>
    <row r="2164" spans="1:8" ht="27">
      <c r="A2164" s="532" t="s">
        <v>5658</v>
      </c>
      <c r="B2164" s="534" t="s">
        <v>14472</v>
      </c>
      <c r="C2164" s="532" t="s">
        <v>83</v>
      </c>
      <c r="D2164" s="533" t="s">
        <v>28431</v>
      </c>
      <c r="F2164" t="str">
        <f t="shared" si="67"/>
        <v>96620</v>
      </c>
      <c r="H2164" s="14">
        <f t="shared" si="68"/>
        <v>806.31</v>
      </c>
    </row>
    <row r="2165" spans="1:8" ht="27">
      <c r="A2165" s="532" t="s">
        <v>5659</v>
      </c>
      <c r="B2165" s="534" t="s">
        <v>3370</v>
      </c>
      <c r="C2165" s="532" t="s">
        <v>83</v>
      </c>
      <c r="D2165" s="533" t="s">
        <v>28432</v>
      </c>
      <c r="F2165" t="str">
        <f t="shared" si="67"/>
        <v>96621</v>
      </c>
      <c r="H2165" s="14">
        <f t="shared" si="68"/>
        <v>361.28</v>
      </c>
    </row>
    <row r="2166" spans="1:8" ht="40.5">
      <c r="A2166" s="532" t="s">
        <v>5660</v>
      </c>
      <c r="B2166" s="534" t="s">
        <v>14473</v>
      </c>
      <c r="C2166" s="532" t="s">
        <v>83</v>
      </c>
      <c r="D2166" s="533" t="s">
        <v>28433</v>
      </c>
      <c r="F2166" t="str">
        <f t="shared" si="67"/>
        <v>96622</v>
      </c>
      <c r="H2166" s="14">
        <f t="shared" si="68"/>
        <v>262.61</v>
      </c>
    </row>
    <row r="2167" spans="1:8" ht="27">
      <c r="A2167" s="532" t="s">
        <v>5661</v>
      </c>
      <c r="B2167" s="534" t="s">
        <v>3371</v>
      </c>
      <c r="C2167" s="532" t="s">
        <v>83</v>
      </c>
      <c r="D2167" s="533" t="s">
        <v>28434</v>
      </c>
      <c r="F2167" t="str">
        <f t="shared" si="67"/>
        <v>96623</v>
      </c>
      <c r="H2167" s="14">
        <f t="shared" si="68"/>
        <v>338.3</v>
      </c>
    </row>
    <row r="2168" spans="1:8" ht="40.5">
      <c r="A2168" s="532" t="s">
        <v>5662</v>
      </c>
      <c r="B2168" s="534" t="s">
        <v>14474</v>
      </c>
      <c r="C2168" s="532" t="s">
        <v>83</v>
      </c>
      <c r="D2168" s="533" t="s">
        <v>19159</v>
      </c>
      <c r="F2168" t="str">
        <f t="shared" si="67"/>
        <v>96624</v>
      </c>
      <c r="H2168" s="14">
        <f t="shared" si="68"/>
        <v>254.49</v>
      </c>
    </row>
    <row r="2169" spans="1:8" ht="27">
      <c r="A2169" s="532" t="s">
        <v>5663</v>
      </c>
      <c r="B2169" s="534" t="s">
        <v>28435</v>
      </c>
      <c r="C2169" s="532" t="s">
        <v>83</v>
      </c>
      <c r="D2169" s="533" t="s">
        <v>19107</v>
      </c>
      <c r="F2169" t="str">
        <f t="shared" si="67"/>
        <v>97082</v>
      </c>
      <c r="H2169" s="14">
        <f t="shared" si="68"/>
        <v>78.900000000000006</v>
      </c>
    </row>
    <row r="2170" spans="1:8" ht="40.5">
      <c r="A2170" s="532" t="s">
        <v>5664</v>
      </c>
      <c r="B2170" s="534" t="s">
        <v>28436</v>
      </c>
      <c r="C2170" s="532" t="s">
        <v>73</v>
      </c>
      <c r="D2170" s="533" t="s">
        <v>28437</v>
      </c>
      <c r="F2170" t="str">
        <f t="shared" si="67"/>
        <v>97083</v>
      </c>
      <c r="H2170" s="14">
        <f t="shared" si="68"/>
        <v>4.26</v>
      </c>
    </row>
    <row r="2171" spans="1:8" ht="54">
      <c r="A2171" s="532" t="s">
        <v>5665</v>
      </c>
      <c r="B2171" s="534" t="s">
        <v>28438</v>
      </c>
      <c r="C2171" s="532" t="s">
        <v>73</v>
      </c>
      <c r="D2171" s="533" t="s">
        <v>5056</v>
      </c>
      <c r="F2171" t="str">
        <f t="shared" si="67"/>
        <v>97084</v>
      </c>
      <c r="H2171" s="14">
        <f t="shared" si="68"/>
        <v>0.88</v>
      </c>
    </row>
    <row r="2172" spans="1:8" ht="40.5">
      <c r="A2172" s="532" t="s">
        <v>5666</v>
      </c>
      <c r="B2172" s="534" t="s">
        <v>28439</v>
      </c>
      <c r="C2172" s="532" t="s">
        <v>73</v>
      </c>
      <c r="D2172" s="533" t="s">
        <v>26035</v>
      </c>
      <c r="F2172" t="str">
        <f t="shared" si="67"/>
        <v>97086</v>
      </c>
      <c r="H2172" s="14">
        <f t="shared" si="68"/>
        <v>178.34</v>
      </c>
    </row>
    <row r="2173" spans="1:8" ht="40.5">
      <c r="A2173" s="532" t="s">
        <v>14475</v>
      </c>
      <c r="B2173" s="534" t="s">
        <v>28440</v>
      </c>
      <c r="C2173" s="532" t="s">
        <v>73</v>
      </c>
      <c r="D2173" s="533" t="s">
        <v>17744</v>
      </c>
      <c r="F2173" t="str">
        <f t="shared" si="67"/>
        <v>97087</v>
      </c>
      <c r="H2173" s="14">
        <f t="shared" si="68"/>
        <v>2.85</v>
      </c>
    </row>
    <row r="2174" spans="1:8" ht="40.5">
      <c r="A2174" s="532" t="s">
        <v>14476</v>
      </c>
      <c r="B2174" s="534" t="s">
        <v>28441</v>
      </c>
      <c r="C2174" s="532" t="s">
        <v>71</v>
      </c>
      <c r="D2174" s="533" t="s">
        <v>18646</v>
      </c>
      <c r="F2174" t="str">
        <f t="shared" si="67"/>
        <v>97088</v>
      </c>
      <c r="H2174" s="14">
        <f t="shared" si="68"/>
        <v>33.11</v>
      </c>
    </row>
    <row r="2175" spans="1:8" ht="40.5">
      <c r="A2175" s="532" t="s">
        <v>14477</v>
      </c>
      <c r="B2175" s="534" t="s">
        <v>28442</v>
      </c>
      <c r="C2175" s="532" t="s">
        <v>71</v>
      </c>
      <c r="D2175" s="533" t="s">
        <v>28443</v>
      </c>
      <c r="F2175" t="str">
        <f t="shared" si="67"/>
        <v>97089</v>
      </c>
      <c r="H2175" s="14">
        <f t="shared" si="68"/>
        <v>30.31</v>
      </c>
    </row>
    <row r="2176" spans="1:8" ht="40.5">
      <c r="A2176" s="532" t="s">
        <v>14478</v>
      </c>
      <c r="B2176" s="534" t="s">
        <v>28444</v>
      </c>
      <c r="C2176" s="532" t="s">
        <v>71</v>
      </c>
      <c r="D2176" s="533" t="s">
        <v>12241</v>
      </c>
      <c r="F2176" t="str">
        <f t="shared" si="67"/>
        <v>97090</v>
      </c>
      <c r="H2176" s="14">
        <f t="shared" si="68"/>
        <v>29.82</v>
      </c>
    </row>
    <row r="2177" spans="1:8" ht="40.5">
      <c r="A2177" s="532" t="s">
        <v>14479</v>
      </c>
      <c r="B2177" s="534" t="s">
        <v>28445</v>
      </c>
      <c r="C2177" s="532" t="s">
        <v>71</v>
      </c>
      <c r="D2177" s="533" t="s">
        <v>18723</v>
      </c>
      <c r="F2177" t="str">
        <f t="shared" si="67"/>
        <v>97091</v>
      </c>
      <c r="H2177" s="14">
        <f t="shared" si="68"/>
        <v>28.94</v>
      </c>
    </row>
    <row r="2178" spans="1:8" ht="40.5">
      <c r="A2178" s="532" t="s">
        <v>14480</v>
      </c>
      <c r="B2178" s="534" t="s">
        <v>28446</v>
      </c>
      <c r="C2178" s="532" t="s">
        <v>71</v>
      </c>
      <c r="D2178" s="533" t="s">
        <v>11817</v>
      </c>
      <c r="F2178" t="str">
        <f t="shared" si="67"/>
        <v>97092</v>
      </c>
      <c r="H2178" s="14">
        <f t="shared" si="68"/>
        <v>28.06</v>
      </c>
    </row>
    <row r="2179" spans="1:8" ht="40.5">
      <c r="A2179" s="532" t="s">
        <v>14481</v>
      </c>
      <c r="B2179" s="534" t="s">
        <v>28447</v>
      </c>
      <c r="C2179" s="532" t="s">
        <v>71</v>
      </c>
      <c r="D2179" s="533" t="s">
        <v>19142</v>
      </c>
      <c r="F2179" t="str">
        <f t="shared" si="67"/>
        <v>97093</v>
      </c>
      <c r="H2179" s="14">
        <f t="shared" si="68"/>
        <v>26.38</v>
      </c>
    </row>
    <row r="2180" spans="1:8" ht="40.5">
      <c r="A2180" s="532" t="s">
        <v>5667</v>
      </c>
      <c r="B2180" s="534" t="s">
        <v>28448</v>
      </c>
      <c r="C2180" s="532" t="s">
        <v>83</v>
      </c>
      <c r="D2180" s="533" t="s">
        <v>28449</v>
      </c>
      <c r="F2180" t="str">
        <f t="shared" si="67"/>
        <v>97096</v>
      </c>
      <c r="H2180" s="14">
        <f t="shared" si="68"/>
        <v>804.43</v>
      </c>
    </row>
    <row r="2181" spans="1:8" ht="27">
      <c r="A2181" s="532" t="s">
        <v>14482</v>
      </c>
      <c r="B2181" s="534" t="s">
        <v>28450</v>
      </c>
      <c r="C2181" s="532" t="s">
        <v>73</v>
      </c>
      <c r="D2181" s="533" t="s">
        <v>18716</v>
      </c>
      <c r="F2181" t="str">
        <f t="shared" ref="F2181:F2244" si="69">TRIM(A2181)</f>
        <v>97097</v>
      </c>
      <c r="H2181" s="14">
        <f t="shared" ref="H2181:H2244" si="70">ROUND(D2181*(1+$H$1),2)</f>
        <v>47.32</v>
      </c>
    </row>
    <row r="2182" spans="1:8" ht="40.5">
      <c r="A2182" s="532" t="s">
        <v>14484</v>
      </c>
      <c r="B2182" s="534" t="s">
        <v>28451</v>
      </c>
      <c r="C2182" s="532" t="s">
        <v>73</v>
      </c>
      <c r="D2182" s="533" t="s">
        <v>19017</v>
      </c>
      <c r="F2182" t="str">
        <f t="shared" si="69"/>
        <v>97101</v>
      </c>
      <c r="H2182" s="14">
        <f t="shared" si="70"/>
        <v>267.97000000000003</v>
      </c>
    </row>
    <row r="2183" spans="1:8" ht="40.5">
      <c r="A2183" s="532" t="s">
        <v>14485</v>
      </c>
      <c r="B2183" s="534" t="s">
        <v>28452</v>
      </c>
      <c r="C2183" s="532" t="s">
        <v>73</v>
      </c>
      <c r="D2183" s="533" t="s">
        <v>28453</v>
      </c>
      <c r="F2183" t="str">
        <f t="shared" si="69"/>
        <v>97102</v>
      </c>
      <c r="H2183" s="14">
        <f t="shared" si="70"/>
        <v>333.84</v>
      </c>
    </row>
    <row r="2184" spans="1:8" ht="40.5">
      <c r="A2184" s="532" t="s">
        <v>14486</v>
      </c>
      <c r="B2184" s="534" t="s">
        <v>28454</v>
      </c>
      <c r="C2184" s="532" t="s">
        <v>73</v>
      </c>
      <c r="D2184" s="533" t="s">
        <v>18580</v>
      </c>
      <c r="F2184" t="str">
        <f t="shared" si="69"/>
        <v>97103</v>
      </c>
      <c r="H2184" s="14">
        <f t="shared" si="70"/>
        <v>392.27</v>
      </c>
    </row>
    <row r="2185" spans="1:8" ht="40.5">
      <c r="A2185" s="532" t="s">
        <v>12580</v>
      </c>
      <c r="B2185" s="534" t="s">
        <v>14487</v>
      </c>
      <c r="C2185" s="532" t="s">
        <v>83</v>
      </c>
      <c r="D2185" s="533" t="s">
        <v>28455</v>
      </c>
      <c r="F2185" t="str">
        <f t="shared" si="69"/>
        <v>100322</v>
      </c>
      <c r="H2185" s="14">
        <f t="shared" si="70"/>
        <v>241.94</v>
      </c>
    </row>
    <row r="2186" spans="1:8" ht="40.5">
      <c r="A2186" s="532" t="s">
        <v>12581</v>
      </c>
      <c r="B2186" s="534" t="s">
        <v>14488</v>
      </c>
      <c r="C2186" s="532" t="s">
        <v>83</v>
      </c>
      <c r="D2186" s="533" t="s">
        <v>28456</v>
      </c>
      <c r="F2186" t="str">
        <f t="shared" si="69"/>
        <v>100323</v>
      </c>
      <c r="H2186" s="14">
        <f t="shared" si="70"/>
        <v>160.88999999999999</v>
      </c>
    </row>
    <row r="2187" spans="1:8" ht="40.5">
      <c r="A2187" s="532" t="s">
        <v>12582</v>
      </c>
      <c r="B2187" s="534" t="s">
        <v>14489</v>
      </c>
      <c r="C2187" s="532" t="s">
        <v>83</v>
      </c>
      <c r="D2187" s="533" t="s">
        <v>28457</v>
      </c>
      <c r="F2187" t="str">
        <f t="shared" si="69"/>
        <v>100324</v>
      </c>
      <c r="H2187" s="14">
        <f t="shared" si="70"/>
        <v>253.93</v>
      </c>
    </row>
    <row r="2188" spans="1:8" ht="40.5">
      <c r="A2188" s="532" t="s">
        <v>28458</v>
      </c>
      <c r="B2188" s="534" t="s">
        <v>28459</v>
      </c>
      <c r="C2188" s="532" t="s">
        <v>73</v>
      </c>
      <c r="D2188" s="533" t="s">
        <v>28460</v>
      </c>
      <c r="F2188" t="str">
        <f t="shared" si="69"/>
        <v>103072</v>
      </c>
      <c r="H2188" s="14">
        <f t="shared" si="70"/>
        <v>464.75</v>
      </c>
    </row>
    <row r="2189" spans="1:8" ht="40.5">
      <c r="A2189" s="532" t="s">
        <v>28461</v>
      </c>
      <c r="B2189" s="534" t="s">
        <v>28462</v>
      </c>
      <c r="C2189" s="532" t="s">
        <v>73</v>
      </c>
      <c r="D2189" s="533" t="s">
        <v>28463</v>
      </c>
      <c r="F2189" t="str">
        <f t="shared" si="69"/>
        <v>103073</v>
      </c>
      <c r="H2189" s="14">
        <f t="shared" si="70"/>
        <v>570.38</v>
      </c>
    </row>
    <row r="2190" spans="1:8" ht="40.5">
      <c r="A2190" s="532" t="s">
        <v>28464</v>
      </c>
      <c r="B2190" s="534" t="s">
        <v>28465</v>
      </c>
      <c r="C2190" s="532" t="s">
        <v>73</v>
      </c>
      <c r="D2190" s="533" t="s">
        <v>28466</v>
      </c>
      <c r="F2190" t="str">
        <f t="shared" si="69"/>
        <v>103074</v>
      </c>
      <c r="H2190" s="14">
        <f t="shared" si="70"/>
        <v>258.31</v>
      </c>
    </row>
    <row r="2191" spans="1:8" ht="40.5">
      <c r="A2191" s="532" t="s">
        <v>28467</v>
      </c>
      <c r="B2191" s="534" t="s">
        <v>28468</v>
      </c>
      <c r="C2191" s="532" t="s">
        <v>73</v>
      </c>
      <c r="D2191" s="533" t="s">
        <v>28469</v>
      </c>
      <c r="F2191" t="str">
        <f t="shared" si="69"/>
        <v>103075</v>
      </c>
      <c r="H2191" s="14">
        <f t="shared" si="70"/>
        <v>305.62</v>
      </c>
    </row>
    <row r="2192" spans="1:8" ht="40.5">
      <c r="A2192" s="532" t="s">
        <v>28470</v>
      </c>
      <c r="B2192" s="534" t="s">
        <v>28471</v>
      </c>
      <c r="C2192" s="532" t="s">
        <v>73</v>
      </c>
      <c r="D2192" s="533" t="s">
        <v>28472</v>
      </c>
      <c r="F2192" t="str">
        <f t="shared" si="69"/>
        <v>103076</v>
      </c>
      <c r="H2192" s="14">
        <f t="shared" si="70"/>
        <v>236.39</v>
      </c>
    </row>
    <row r="2193" spans="1:8" ht="40.5">
      <c r="A2193" s="532" t="s">
        <v>28473</v>
      </c>
      <c r="B2193" s="534" t="s">
        <v>28474</v>
      </c>
      <c r="C2193" s="532" t="s">
        <v>73</v>
      </c>
      <c r="D2193" s="533" t="s">
        <v>28475</v>
      </c>
      <c r="F2193" t="str">
        <f t="shared" si="69"/>
        <v>103077</v>
      </c>
      <c r="H2193" s="14">
        <f t="shared" si="70"/>
        <v>302.25</v>
      </c>
    </row>
    <row r="2194" spans="1:8" ht="40.5">
      <c r="A2194" s="532" t="s">
        <v>28476</v>
      </c>
      <c r="B2194" s="534" t="s">
        <v>28477</v>
      </c>
      <c r="C2194" s="532" t="s">
        <v>73</v>
      </c>
      <c r="D2194" s="533" t="s">
        <v>28478</v>
      </c>
      <c r="F2194" t="str">
        <f t="shared" si="69"/>
        <v>103078</v>
      </c>
      <c r="H2194" s="14">
        <f t="shared" si="70"/>
        <v>360.69</v>
      </c>
    </row>
    <row r="2195" spans="1:8" ht="40.5">
      <c r="A2195" s="532" t="s">
        <v>28479</v>
      </c>
      <c r="B2195" s="534" t="s">
        <v>28480</v>
      </c>
      <c r="C2195" s="532" t="s">
        <v>73</v>
      </c>
      <c r="D2195" s="533" t="s">
        <v>25776</v>
      </c>
      <c r="F2195" t="str">
        <f t="shared" si="69"/>
        <v>103079</v>
      </c>
      <c r="H2195" s="14">
        <f t="shared" si="70"/>
        <v>433.16</v>
      </c>
    </row>
    <row r="2196" spans="1:8" ht="40.5">
      <c r="A2196" s="532" t="s">
        <v>28481</v>
      </c>
      <c r="B2196" s="534" t="s">
        <v>28482</v>
      </c>
      <c r="C2196" s="532" t="s">
        <v>73</v>
      </c>
      <c r="D2196" s="533" t="s">
        <v>28483</v>
      </c>
      <c r="F2196" t="str">
        <f t="shared" si="69"/>
        <v>103080</v>
      </c>
      <c r="H2196" s="14">
        <f t="shared" si="70"/>
        <v>538.79999999999995</v>
      </c>
    </row>
    <row r="2197" spans="1:8" ht="40.5">
      <c r="A2197" s="532" t="s">
        <v>5670</v>
      </c>
      <c r="B2197" s="534" t="s">
        <v>14490</v>
      </c>
      <c r="C2197" s="532" t="s">
        <v>73</v>
      </c>
      <c r="D2197" s="533" t="s">
        <v>18729</v>
      </c>
      <c r="F2197" t="str">
        <f t="shared" si="69"/>
        <v>92263</v>
      </c>
      <c r="H2197" s="14">
        <f t="shared" si="70"/>
        <v>243.61</v>
      </c>
    </row>
    <row r="2198" spans="1:8" ht="40.5">
      <c r="A2198" s="532" t="s">
        <v>5671</v>
      </c>
      <c r="B2198" s="534" t="s">
        <v>14491</v>
      </c>
      <c r="C2198" s="532" t="s">
        <v>73</v>
      </c>
      <c r="D2198" s="533" t="s">
        <v>28484</v>
      </c>
      <c r="F2198" t="str">
        <f t="shared" si="69"/>
        <v>92264</v>
      </c>
      <c r="H2198" s="14">
        <f t="shared" si="70"/>
        <v>321.35000000000002</v>
      </c>
    </row>
    <row r="2199" spans="1:8" ht="40.5">
      <c r="A2199" s="532" t="s">
        <v>5672</v>
      </c>
      <c r="B2199" s="534" t="s">
        <v>14492</v>
      </c>
      <c r="C2199" s="532" t="s">
        <v>73</v>
      </c>
      <c r="D2199" s="533" t="s">
        <v>28485</v>
      </c>
      <c r="F2199" t="str">
        <f t="shared" si="69"/>
        <v>92265</v>
      </c>
      <c r="H2199" s="14">
        <f t="shared" si="70"/>
        <v>181.69</v>
      </c>
    </row>
    <row r="2200" spans="1:8" ht="40.5">
      <c r="A2200" s="532" t="s">
        <v>5673</v>
      </c>
      <c r="B2200" s="534" t="s">
        <v>14493</v>
      </c>
      <c r="C2200" s="532" t="s">
        <v>73</v>
      </c>
      <c r="D2200" s="533" t="s">
        <v>28486</v>
      </c>
      <c r="F2200" t="str">
        <f t="shared" si="69"/>
        <v>92266</v>
      </c>
      <c r="H2200" s="14">
        <f t="shared" si="70"/>
        <v>248.36</v>
      </c>
    </row>
    <row r="2201" spans="1:8" ht="40.5">
      <c r="A2201" s="532" t="s">
        <v>5674</v>
      </c>
      <c r="B2201" s="534" t="s">
        <v>14494</v>
      </c>
      <c r="C2201" s="532" t="s">
        <v>73</v>
      </c>
      <c r="D2201" s="533" t="s">
        <v>18585</v>
      </c>
      <c r="F2201" t="str">
        <f t="shared" si="69"/>
        <v>92267</v>
      </c>
      <c r="H2201" s="14">
        <f t="shared" si="70"/>
        <v>89.54</v>
      </c>
    </row>
    <row r="2202" spans="1:8" ht="40.5">
      <c r="A2202" s="532" t="s">
        <v>5675</v>
      </c>
      <c r="B2202" s="534" t="s">
        <v>14495</v>
      </c>
      <c r="C2202" s="532" t="s">
        <v>73</v>
      </c>
      <c r="D2202" s="533" t="s">
        <v>28487</v>
      </c>
      <c r="F2202" t="str">
        <f t="shared" si="69"/>
        <v>92268</v>
      </c>
      <c r="H2202" s="14">
        <f t="shared" si="70"/>
        <v>150.65</v>
      </c>
    </row>
    <row r="2203" spans="1:8" ht="40.5">
      <c r="A2203" s="532" t="s">
        <v>5676</v>
      </c>
      <c r="B2203" s="534" t="s">
        <v>14496</v>
      </c>
      <c r="C2203" s="532" t="s">
        <v>73</v>
      </c>
      <c r="D2203" s="533" t="s">
        <v>28488</v>
      </c>
      <c r="F2203" t="str">
        <f t="shared" si="69"/>
        <v>92269</v>
      </c>
      <c r="H2203" s="14">
        <f t="shared" si="70"/>
        <v>287.25</v>
      </c>
    </row>
    <row r="2204" spans="1:8" ht="27">
      <c r="A2204" s="532" t="s">
        <v>5677</v>
      </c>
      <c r="B2204" s="534" t="s">
        <v>14497</v>
      </c>
      <c r="C2204" s="532" t="s">
        <v>73</v>
      </c>
      <c r="D2204" s="533" t="s">
        <v>28489</v>
      </c>
      <c r="F2204" t="str">
        <f t="shared" si="69"/>
        <v>92270</v>
      </c>
      <c r="H2204" s="14">
        <f t="shared" si="70"/>
        <v>223.82</v>
      </c>
    </row>
    <row r="2205" spans="1:8" ht="27">
      <c r="A2205" s="532" t="s">
        <v>5678</v>
      </c>
      <c r="B2205" s="534" t="s">
        <v>14498</v>
      </c>
      <c r="C2205" s="532" t="s">
        <v>73</v>
      </c>
      <c r="D2205" s="533" t="s">
        <v>28490</v>
      </c>
      <c r="F2205" t="str">
        <f t="shared" si="69"/>
        <v>92271</v>
      </c>
      <c r="H2205" s="14">
        <f t="shared" si="70"/>
        <v>136.55000000000001</v>
      </c>
    </row>
    <row r="2206" spans="1:8" ht="27">
      <c r="A2206" s="532" t="s">
        <v>5679</v>
      </c>
      <c r="B2206" s="534" t="s">
        <v>14499</v>
      </c>
      <c r="C2206" s="532" t="s">
        <v>75</v>
      </c>
      <c r="D2206" s="533" t="s">
        <v>9377</v>
      </c>
      <c r="F2206" t="str">
        <f t="shared" si="69"/>
        <v>92272</v>
      </c>
      <c r="H2206" s="14">
        <f t="shared" si="70"/>
        <v>53.43</v>
      </c>
    </row>
    <row r="2207" spans="1:8" ht="27">
      <c r="A2207" s="532" t="s">
        <v>5680</v>
      </c>
      <c r="B2207" s="534" t="s">
        <v>14500</v>
      </c>
      <c r="C2207" s="532" t="s">
        <v>75</v>
      </c>
      <c r="D2207" s="533" t="s">
        <v>11229</v>
      </c>
      <c r="F2207" t="str">
        <f t="shared" si="69"/>
        <v>92273</v>
      </c>
      <c r="H2207" s="14">
        <f t="shared" si="70"/>
        <v>20.350000000000001</v>
      </c>
    </row>
    <row r="2208" spans="1:8" ht="54">
      <c r="A2208" s="532" t="s">
        <v>5681</v>
      </c>
      <c r="B2208" s="534" t="s">
        <v>14501</v>
      </c>
      <c r="C2208" s="532" t="s">
        <v>73</v>
      </c>
      <c r="D2208" s="533" t="s">
        <v>28491</v>
      </c>
      <c r="F2208" t="str">
        <f t="shared" si="69"/>
        <v>92409</v>
      </c>
      <c r="H2208" s="14">
        <f t="shared" si="70"/>
        <v>426</v>
      </c>
    </row>
    <row r="2209" spans="1:8" ht="54">
      <c r="A2209" s="532" t="s">
        <v>5682</v>
      </c>
      <c r="B2209" s="534" t="s">
        <v>14502</v>
      </c>
      <c r="C2209" s="532" t="s">
        <v>73</v>
      </c>
      <c r="D2209" s="533" t="s">
        <v>28492</v>
      </c>
      <c r="F2209" t="str">
        <f t="shared" si="69"/>
        <v>92411</v>
      </c>
      <c r="H2209" s="14">
        <f t="shared" si="70"/>
        <v>269.76</v>
      </c>
    </row>
    <row r="2210" spans="1:8" ht="54">
      <c r="A2210" s="532" t="s">
        <v>5683</v>
      </c>
      <c r="B2210" s="534" t="s">
        <v>14503</v>
      </c>
      <c r="C2210" s="532" t="s">
        <v>73</v>
      </c>
      <c r="D2210" s="533" t="s">
        <v>28493</v>
      </c>
      <c r="F2210" t="str">
        <f t="shared" si="69"/>
        <v>92413</v>
      </c>
      <c r="H2210" s="14">
        <f t="shared" si="70"/>
        <v>169.65</v>
      </c>
    </row>
    <row r="2211" spans="1:8" ht="54">
      <c r="A2211" s="532" t="s">
        <v>5684</v>
      </c>
      <c r="B2211" s="534" t="s">
        <v>14504</v>
      </c>
      <c r="C2211" s="532" t="s">
        <v>73</v>
      </c>
      <c r="D2211" s="533" t="s">
        <v>28494</v>
      </c>
      <c r="F2211" t="str">
        <f t="shared" si="69"/>
        <v>92415</v>
      </c>
      <c r="H2211" s="14">
        <f t="shared" si="70"/>
        <v>196.84</v>
      </c>
    </row>
    <row r="2212" spans="1:8" ht="54">
      <c r="A2212" s="532" t="s">
        <v>5685</v>
      </c>
      <c r="B2212" s="534" t="s">
        <v>14505</v>
      </c>
      <c r="C2212" s="532" t="s">
        <v>73</v>
      </c>
      <c r="D2212" s="533" t="s">
        <v>28495</v>
      </c>
      <c r="F2212" t="str">
        <f t="shared" si="69"/>
        <v>92417</v>
      </c>
      <c r="H2212" s="14">
        <f t="shared" si="70"/>
        <v>228.56</v>
      </c>
    </row>
    <row r="2213" spans="1:8" ht="54">
      <c r="A2213" s="532" t="s">
        <v>5686</v>
      </c>
      <c r="B2213" s="534" t="s">
        <v>14506</v>
      </c>
      <c r="C2213" s="532" t="s">
        <v>73</v>
      </c>
      <c r="D2213" s="533" t="s">
        <v>28496</v>
      </c>
      <c r="F2213" t="str">
        <f t="shared" si="69"/>
        <v>92419</v>
      </c>
      <c r="H2213" s="14">
        <f t="shared" si="70"/>
        <v>121.72</v>
      </c>
    </row>
    <row r="2214" spans="1:8" ht="54">
      <c r="A2214" s="532" t="s">
        <v>5687</v>
      </c>
      <c r="B2214" s="534" t="s">
        <v>14507</v>
      </c>
      <c r="C2214" s="532" t="s">
        <v>73</v>
      </c>
      <c r="D2214" s="533" t="s">
        <v>18741</v>
      </c>
      <c r="F2214" t="str">
        <f t="shared" si="69"/>
        <v>92421</v>
      </c>
      <c r="H2214" s="14">
        <f t="shared" si="70"/>
        <v>146.06</v>
      </c>
    </row>
    <row r="2215" spans="1:8" ht="54">
      <c r="A2215" s="532" t="s">
        <v>5688</v>
      </c>
      <c r="B2215" s="534" t="s">
        <v>14508</v>
      </c>
      <c r="C2215" s="532" t="s">
        <v>73</v>
      </c>
      <c r="D2215" s="533" t="s">
        <v>27160</v>
      </c>
      <c r="F2215" t="str">
        <f t="shared" si="69"/>
        <v>92423</v>
      </c>
      <c r="H2215" s="14">
        <f t="shared" si="70"/>
        <v>98.49</v>
      </c>
    </row>
    <row r="2216" spans="1:8" ht="54">
      <c r="A2216" s="532" t="s">
        <v>5689</v>
      </c>
      <c r="B2216" s="534" t="s">
        <v>14509</v>
      </c>
      <c r="C2216" s="532" t="s">
        <v>73</v>
      </c>
      <c r="D2216" s="533" t="s">
        <v>28497</v>
      </c>
      <c r="F2216" t="str">
        <f t="shared" si="69"/>
        <v>92425</v>
      </c>
      <c r="H2216" s="14">
        <f t="shared" si="70"/>
        <v>119.63</v>
      </c>
    </row>
    <row r="2217" spans="1:8" ht="54">
      <c r="A2217" s="532" t="s">
        <v>5690</v>
      </c>
      <c r="B2217" s="534" t="s">
        <v>14510</v>
      </c>
      <c r="C2217" s="532" t="s">
        <v>73</v>
      </c>
      <c r="D2217" s="533" t="s">
        <v>28498</v>
      </c>
      <c r="F2217" t="str">
        <f t="shared" si="69"/>
        <v>92427</v>
      </c>
      <c r="H2217" s="14">
        <f t="shared" si="70"/>
        <v>86.71</v>
      </c>
    </row>
    <row r="2218" spans="1:8" ht="54">
      <c r="A2218" s="532" t="s">
        <v>5691</v>
      </c>
      <c r="B2218" s="534" t="s">
        <v>14511</v>
      </c>
      <c r="C2218" s="532" t="s">
        <v>73</v>
      </c>
      <c r="D2218" s="533" t="s">
        <v>28499</v>
      </c>
      <c r="F2218" t="str">
        <f t="shared" si="69"/>
        <v>92429</v>
      </c>
      <c r="H2218" s="14">
        <f t="shared" si="70"/>
        <v>106.32</v>
      </c>
    </row>
    <row r="2219" spans="1:8" ht="54">
      <c r="A2219" s="532" t="s">
        <v>5692</v>
      </c>
      <c r="B2219" s="534" t="s">
        <v>14512</v>
      </c>
      <c r="C2219" s="532" t="s">
        <v>73</v>
      </c>
      <c r="D2219" s="533" t="s">
        <v>28500</v>
      </c>
      <c r="F2219" t="str">
        <f t="shared" si="69"/>
        <v>92431</v>
      </c>
      <c r="H2219" s="14">
        <f t="shared" si="70"/>
        <v>82.4</v>
      </c>
    </row>
    <row r="2220" spans="1:8" ht="54">
      <c r="A2220" s="532" t="s">
        <v>5693</v>
      </c>
      <c r="B2220" s="534" t="s">
        <v>14513</v>
      </c>
      <c r="C2220" s="532" t="s">
        <v>73</v>
      </c>
      <c r="D2220" s="533" t="s">
        <v>28501</v>
      </c>
      <c r="F2220" t="str">
        <f t="shared" si="69"/>
        <v>92433</v>
      </c>
      <c r="H2220" s="14">
        <f t="shared" si="70"/>
        <v>101</v>
      </c>
    </row>
    <row r="2221" spans="1:8" ht="54">
      <c r="A2221" s="532" t="s">
        <v>5694</v>
      </c>
      <c r="B2221" s="534" t="s">
        <v>14514</v>
      </c>
      <c r="C2221" s="532" t="s">
        <v>73</v>
      </c>
      <c r="D2221" s="533" t="s">
        <v>28502</v>
      </c>
      <c r="F2221" t="str">
        <f t="shared" si="69"/>
        <v>92435</v>
      </c>
      <c r="H2221" s="14">
        <f t="shared" si="70"/>
        <v>77.86</v>
      </c>
    </row>
    <row r="2222" spans="1:8" ht="54">
      <c r="A2222" s="532" t="s">
        <v>5695</v>
      </c>
      <c r="B2222" s="534" t="s">
        <v>14515</v>
      </c>
      <c r="C2222" s="532" t="s">
        <v>73</v>
      </c>
      <c r="D2222" s="533" t="s">
        <v>28503</v>
      </c>
      <c r="F2222" t="str">
        <f t="shared" si="69"/>
        <v>92437</v>
      </c>
      <c r="H2222" s="14">
        <f t="shared" si="70"/>
        <v>95.83</v>
      </c>
    </row>
    <row r="2223" spans="1:8" ht="54">
      <c r="A2223" s="532" t="s">
        <v>5696</v>
      </c>
      <c r="B2223" s="534" t="s">
        <v>14516</v>
      </c>
      <c r="C2223" s="532" t="s">
        <v>73</v>
      </c>
      <c r="D2223" s="533" t="s">
        <v>8972</v>
      </c>
      <c r="F2223" t="str">
        <f t="shared" si="69"/>
        <v>92439</v>
      </c>
      <c r="H2223" s="14">
        <f t="shared" si="70"/>
        <v>74.58</v>
      </c>
    </row>
    <row r="2224" spans="1:8" ht="54">
      <c r="A2224" s="532" t="s">
        <v>5697</v>
      </c>
      <c r="B2224" s="534" t="s">
        <v>14517</v>
      </c>
      <c r="C2224" s="532" t="s">
        <v>73</v>
      </c>
      <c r="D2224" s="533" t="s">
        <v>28504</v>
      </c>
      <c r="F2224" t="str">
        <f t="shared" si="69"/>
        <v>92441</v>
      </c>
      <c r="H2224" s="14">
        <f t="shared" si="70"/>
        <v>92.12</v>
      </c>
    </row>
    <row r="2225" spans="1:8" ht="54">
      <c r="A2225" s="532" t="s">
        <v>5698</v>
      </c>
      <c r="B2225" s="534" t="s">
        <v>14518</v>
      </c>
      <c r="C2225" s="532" t="s">
        <v>73</v>
      </c>
      <c r="D2225" s="533" t="s">
        <v>28505</v>
      </c>
      <c r="F2225" t="str">
        <f t="shared" si="69"/>
        <v>92443</v>
      </c>
      <c r="H2225" s="14">
        <f t="shared" si="70"/>
        <v>67.52</v>
      </c>
    </row>
    <row r="2226" spans="1:8" ht="54">
      <c r="A2226" s="532" t="s">
        <v>5699</v>
      </c>
      <c r="B2226" s="534" t="s">
        <v>14519</v>
      </c>
      <c r="C2226" s="532" t="s">
        <v>73</v>
      </c>
      <c r="D2226" s="533" t="s">
        <v>28506</v>
      </c>
      <c r="F2226" t="str">
        <f t="shared" si="69"/>
        <v>92445</v>
      </c>
      <c r="H2226" s="14">
        <f t="shared" si="70"/>
        <v>84.44</v>
      </c>
    </row>
    <row r="2227" spans="1:8" ht="54">
      <c r="A2227" s="532" t="s">
        <v>5700</v>
      </c>
      <c r="B2227" s="534" t="s">
        <v>14521</v>
      </c>
      <c r="C2227" s="532" t="s">
        <v>73</v>
      </c>
      <c r="D2227" s="533" t="s">
        <v>28507</v>
      </c>
      <c r="F2227" t="str">
        <f t="shared" si="69"/>
        <v>92446</v>
      </c>
      <c r="H2227" s="14">
        <f t="shared" si="70"/>
        <v>395.43</v>
      </c>
    </row>
    <row r="2228" spans="1:8" ht="54">
      <c r="A2228" s="532" t="s">
        <v>5701</v>
      </c>
      <c r="B2228" s="534" t="s">
        <v>14522</v>
      </c>
      <c r="C2228" s="532" t="s">
        <v>73</v>
      </c>
      <c r="D2228" s="533" t="s">
        <v>18610</v>
      </c>
      <c r="F2228" t="str">
        <f t="shared" si="69"/>
        <v>92447</v>
      </c>
      <c r="H2228" s="14">
        <f t="shared" si="70"/>
        <v>275.89</v>
      </c>
    </row>
    <row r="2229" spans="1:8" ht="54">
      <c r="A2229" s="532" t="s">
        <v>5702</v>
      </c>
      <c r="B2229" s="534" t="s">
        <v>14523</v>
      </c>
      <c r="C2229" s="532" t="s">
        <v>73</v>
      </c>
      <c r="D2229" s="533" t="s">
        <v>28508</v>
      </c>
      <c r="F2229" t="str">
        <f t="shared" si="69"/>
        <v>92448</v>
      </c>
      <c r="H2229" s="14">
        <f t="shared" si="70"/>
        <v>216.13</v>
      </c>
    </row>
    <row r="2230" spans="1:8" ht="54">
      <c r="A2230" s="532" t="s">
        <v>5703</v>
      </c>
      <c r="B2230" s="534" t="s">
        <v>14525</v>
      </c>
      <c r="C2230" s="532" t="s">
        <v>73</v>
      </c>
      <c r="D2230" s="533" t="s">
        <v>28509</v>
      </c>
      <c r="F2230" t="str">
        <f t="shared" si="69"/>
        <v>92449</v>
      </c>
      <c r="H2230" s="14">
        <f t="shared" si="70"/>
        <v>397.95</v>
      </c>
    </row>
    <row r="2231" spans="1:8" ht="40.5">
      <c r="A2231" s="532" t="s">
        <v>5704</v>
      </c>
      <c r="B2231" s="534" t="s">
        <v>14526</v>
      </c>
      <c r="C2231" s="532" t="s">
        <v>73</v>
      </c>
      <c r="D2231" s="533" t="s">
        <v>28510</v>
      </c>
      <c r="F2231" t="str">
        <f t="shared" si="69"/>
        <v>92450</v>
      </c>
      <c r="H2231" s="14">
        <f t="shared" si="70"/>
        <v>450.53</v>
      </c>
    </row>
    <row r="2232" spans="1:8" ht="54">
      <c r="A2232" s="532" t="s">
        <v>5705</v>
      </c>
      <c r="B2232" s="534" t="s">
        <v>14527</v>
      </c>
      <c r="C2232" s="532" t="s">
        <v>73</v>
      </c>
      <c r="D2232" s="533" t="s">
        <v>28511</v>
      </c>
      <c r="F2232" t="str">
        <f t="shared" si="69"/>
        <v>92451</v>
      </c>
      <c r="H2232" s="14">
        <f t="shared" si="70"/>
        <v>272.11</v>
      </c>
    </row>
    <row r="2233" spans="1:8" ht="54">
      <c r="A2233" s="532" t="s">
        <v>5706</v>
      </c>
      <c r="B2233" s="534" t="s">
        <v>14529</v>
      </c>
      <c r="C2233" s="532" t="s">
        <v>73</v>
      </c>
      <c r="D2233" s="533" t="s">
        <v>18617</v>
      </c>
      <c r="F2233" t="str">
        <f t="shared" si="69"/>
        <v>92452</v>
      </c>
      <c r="H2233" s="14">
        <f t="shared" si="70"/>
        <v>234.09</v>
      </c>
    </row>
    <row r="2234" spans="1:8" ht="54">
      <c r="A2234" s="532" t="s">
        <v>5707</v>
      </c>
      <c r="B2234" s="534" t="s">
        <v>14530</v>
      </c>
      <c r="C2234" s="532" t="s">
        <v>73</v>
      </c>
      <c r="D2234" s="533" t="s">
        <v>28512</v>
      </c>
      <c r="F2234" t="str">
        <f t="shared" si="69"/>
        <v>92453</v>
      </c>
      <c r="H2234" s="14">
        <f t="shared" si="70"/>
        <v>340.43</v>
      </c>
    </row>
    <row r="2235" spans="1:8" ht="40.5">
      <c r="A2235" s="532" t="s">
        <v>5708</v>
      </c>
      <c r="B2235" s="534" t="s">
        <v>14531</v>
      </c>
      <c r="C2235" s="532" t="s">
        <v>73</v>
      </c>
      <c r="D2235" s="533" t="s">
        <v>28513</v>
      </c>
      <c r="F2235" t="str">
        <f t="shared" si="69"/>
        <v>92454</v>
      </c>
      <c r="H2235" s="14">
        <f t="shared" si="70"/>
        <v>405.19</v>
      </c>
    </row>
    <row r="2236" spans="1:8" ht="54">
      <c r="A2236" s="532" t="s">
        <v>5709</v>
      </c>
      <c r="B2236" s="534" t="s">
        <v>14532</v>
      </c>
      <c r="C2236" s="532" t="s">
        <v>73</v>
      </c>
      <c r="D2236" s="533" t="s">
        <v>28514</v>
      </c>
      <c r="F2236" t="str">
        <f t="shared" si="69"/>
        <v>92455</v>
      </c>
      <c r="H2236" s="14">
        <f t="shared" si="70"/>
        <v>222.62</v>
      </c>
    </row>
    <row r="2237" spans="1:8" ht="54">
      <c r="A2237" s="532" t="s">
        <v>5710</v>
      </c>
      <c r="B2237" s="534" t="s">
        <v>14533</v>
      </c>
      <c r="C2237" s="532" t="s">
        <v>73</v>
      </c>
      <c r="D2237" s="533" t="s">
        <v>28515</v>
      </c>
      <c r="F2237" t="str">
        <f t="shared" si="69"/>
        <v>92456</v>
      </c>
      <c r="H2237" s="14">
        <f t="shared" si="70"/>
        <v>188.43</v>
      </c>
    </row>
    <row r="2238" spans="1:8" ht="54">
      <c r="A2238" s="532" t="s">
        <v>5711</v>
      </c>
      <c r="B2238" s="534" t="s">
        <v>14534</v>
      </c>
      <c r="C2238" s="532" t="s">
        <v>73</v>
      </c>
      <c r="D2238" s="533" t="s">
        <v>28516</v>
      </c>
      <c r="F2238" t="str">
        <f t="shared" si="69"/>
        <v>92457</v>
      </c>
      <c r="H2238" s="14">
        <f t="shared" si="70"/>
        <v>295.08</v>
      </c>
    </row>
    <row r="2239" spans="1:8" ht="40.5">
      <c r="A2239" s="532" t="s">
        <v>5712</v>
      </c>
      <c r="B2239" s="534" t="s">
        <v>2522</v>
      </c>
      <c r="C2239" s="532" t="s">
        <v>73</v>
      </c>
      <c r="D2239" s="533" t="s">
        <v>28517</v>
      </c>
      <c r="F2239" t="str">
        <f t="shared" si="69"/>
        <v>92458</v>
      </c>
      <c r="H2239" s="14">
        <f t="shared" si="70"/>
        <v>376.71</v>
      </c>
    </row>
    <row r="2240" spans="1:8" ht="54">
      <c r="A2240" s="532" t="s">
        <v>5713</v>
      </c>
      <c r="B2240" s="534" t="s">
        <v>14535</v>
      </c>
      <c r="C2240" s="532" t="s">
        <v>73</v>
      </c>
      <c r="D2240" s="533" t="s">
        <v>28515</v>
      </c>
      <c r="F2240" t="str">
        <f t="shared" si="69"/>
        <v>92459</v>
      </c>
      <c r="H2240" s="14">
        <f t="shared" si="70"/>
        <v>188.43</v>
      </c>
    </row>
    <row r="2241" spans="1:8" ht="54">
      <c r="A2241" s="532" t="s">
        <v>5714</v>
      </c>
      <c r="B2241" s="534" t="s">
        <v>14536</v>
      </c>
      <c r="C2241" s="532" t="s">
        <v>73</v>
      </c>
      <c r="D2241" s="533" t="s">
        <v>28518</v>
      </c>
      <c r="F2241" t="str">
        <f t="shared" si="69"/>
        <v>92460</v>
      </c>
      <c r="H2241" s="14">
        <f t="shared" si="70"/>
        <v>153.12</v>
      </c>
    </row>
    <row r="2242" spans="1:8" ht="54">
      <c r="A2242" s="532" t="s">
        <v>5715</v>
      </c>
      <c r="B2242" s="534" t="s">
        <v>14537</v>
      </c>
      <c r="C2242" s="532" t="s">
        <v>73</v>
      </c>
      <c r="D2242" s="533" t="s">
        <v>28519</v>
      </c>
      <c r="F2242" t="str">
        <f t="shared" si="69"/>
        <v>92461</v>
      </c>
      <c r="H2242" s="14">
        <f t="shared" si="70"/>
        <v>271.95999999999998</v>
      </c>
    </row>
    <row r="2243" spans="1:8" ht="40.5">
      <c r="A2243" s="532" t="s">
        <v>5716</v>
      </c>
      <c r="B2243" s="534" t="s">
        <v>14538</v>
      </c>
      <c r="C2243" s="532" t="s">
        <v>73</v>
      </c>
      <c r="D2243" s="533" t="s">
        <v>18928</v>
      </c>
      <c r="F2243" t="str">
        <f t="shared" si="69"/>
        <v>92462</v>
      </c>
      <c r="H2243" s="14">
        <f t="shared" si="70"/>
        <v>358.95</v>
      </c>
    </row>
    <row r="2244" spans="1:8" ht="54">
      <c r="A2244" s="532" t="s">
        <v>5717</v>
      </c>
      <c r="B2244" s="534" t="s">
        <v>14539</v>
      </c>
      <c r="C2244" s="532" t="s">
        <v>73</v>
      </c>
      <c r="D2244" s="533" t="s">
        <v>28520</v>
      </c>
      <c r="F2244" t="str">
        <f t="shared" si="69"/>
        <v>92463</v>
      </c>
      <c r="H2244" s="14">
        <f t="shared" si="70"/>
        <v>170.49</v>
      </c>
    </row>
    <row r="2245" spans="1:8" ht="54">
      <c r="A2245" s="532" t="s">
        <v>5718</v>
      </c>
      <c r="B2245" s="534" t="s">
        <v>14540</v>
      </c>
      <c r="C2245" s="532" t="s">
        <v>73</v>
      </c>
      <c r="D2245" s="533" t="s">
        <v>28521</v>
      </c>
      <c r="F2245" t="str">
        <f t="shared" ref="F2245:F2308" si="71">TRIM(A2245)</f>
        <v>92464</v>
      </c>
      <c r="H2245" s="14">
        <f t="shared" ref="H2245:H2308" si="72">ROUND(D2245*(1+$H$1),2)</f>
        <v>143.31</v>
      </c>
    </row>
    <row r="2246" spans="1:8" ht="54">
      <c r="A2246" s="532" t="s">
        <v>5719</v>
      </c>
      <c r="B2246" s="534" t="s">
        <v>14541</v>
      </c>
      <c r="C2246" s="532" t="s">
        <v>73</v>
      </c>
      <c r="D2246" s="533" t="s">
        <v>28522</v>
      </c>
      <c r="F2246" t="str">
        <f t="shared" si="71"/>
        <v>92465</v>
      </c>
      <c r="H2246" s="14">
        <f t="shared" si="72"/>
        <v>218.2</v>
      </c>
    </row>
    <row r="2247" spans="1:8" ht="54">
      <c r="A2247" s="532" t="s">
        <v>5720</v>
      </c>
      <c r="B2247" s="534" t="s">
        <v>14542</v>
      </c>
      <c r="C2247" s="532" t="s">
        <v>73</v>
      </c>
      <c r="D2247" s="533" t="s">
        <v>28523</v>
      </c>
      <c r="F2247" t="str">
        <f t="shared" si="71"/>
        <v>92466</v>
      </c>
      <c r="H2247" s="14">
        <f t="shared" si="72"/>
        <v>350.89</v>
      </c>
    </row>
    <row r="2248" spans="1:8" ht="54">
      <c r="A2248" s="532" t="s">
        <v>5721</v>
      </c>
      <c r="B2248" s="534" t="s">
        <v>14543</v>
      </c>
      <c r="C2248" s="532" t="s">
        <v>73</v>
      </c>
      <c r="D2248" s="533" t="s">
        <v>28524</v>
      </c>
      <c r="F2248" t="str">
        <f t="shared" si="71"/>
        <v>92467</v>
      </c>
      <c r="H2248" s="14">
        <f t="shared" si="72"/>
        <v>141.91</v>
      </c>
    </row>
    <row r="2249" spans="1:8" ht="54">
      <c r="A2249" s="532" t="s">
        <v>5722</v>
      </c>
      <c r="B2249" s="534" t="s">
        <v>14544</v>
      </c>
      <c r="C2249" s="532" t="s">
        <v>73</v>
      </c>
      <c r="D2249" s="533" t="s">
        <v>28525</v>
      </c>
      <c r="F2249" t="str">
        <f t="shared" si="71"/>
        <v>92468</v>
      </c>
      <c r="H2249" s="14">
        <f t="shared" si="72"/>
        <v>135.81</v>
      </c>
    </row>
    <row r="2250" spans="1:8" ht="54">
      <c r="A2250" s="532" t="s">
        <v>5723</v>
      </c>
      <c r="B2250" s="534" t="s">
        <v>14545</v>
      </c>
      <c r="C2250" s="532" t="s">
        <v>73</v>
      </c>
      <c r="D2250" s="533" t="s">
        <v>28526</v>
      </c>
      <c r="F2250" t="str">
        <f t="shared" si="71"/>
        <v>92469</v>
      </c>
      <c r="H2250" s="14">
        <f t="shared" si="72"/>
        <v>198.53</v>
      </c>
    </row>
    <row r="2251" spans="1:8" ht="54">
      <c r="A2251" s="532" t="s">
        <v>5724</v>
      </c>
      <c r="B2251" s="534" t="s">
        <v>14546</v>
      </c>
      <c r="C2251" s="532" t="s">
        <v>73</v>
      </c>
      <c r="D2251" s="533" t="s">
        <v>28527</v>
      </c>
      <c r="F2251" t="str">
        <f t="shared" si="71"/>
        <v>92470</v>
      </c>
      <c r="H2251" s="14">
        <f t="shared" si="72"/>
        <v>340.99</v>
      </c>
    </row>
    <row r="2252" spans="1:8" ht="54">
      <c r="A2252" s="532" t="s">
        <v>5725</v>
      </c>
      <c r="B2252" s="534" t="s">
        <v>14547</v>
      </c>
      <c r="C2252" s="532" t="s">
        <v>73</v>
      </c>
      <c r="D2252" s="533" t="s">
        <v>28528</v>
      </c>
      <c r="F2252" t="str">
        <f t="shared" si="71"/>
        <v>92471</v>
      </c>
      <c r="H2252" s="14">
        <f t="shared" si="72"/>
        <v>129.27000000000001</v>
      </c>
    </row>
    <row r="2253" spans="1:8" ht="54">
      <c r="A2253" s="532" t="s">
        <v>5726</v>
      </c>
      <c r="B2253" s="534" t="s">
        <v>14548</v>
      </c>
      <c r="C2253" s="532" t="s">
        <v>73</v>
      </c>
      <c r="D2253" s="533" t="s">
        <v>28529</v>
      </c>
      <c r="F2253" t="str">
        <f t="shared" si="71"/>
        <v>92472</v>
      </c>
      <c r="H2253" s="14">
        <f t="shared" si="72"/>
        <v>127.08</v>
      </c>
    </row>
    <row r="2254" spans="1:8" ht="54">
      <c r="A2254" s="532" t="s">
        <v>5727</v>
      </c>
      <c r="B2254" s="534" t="s">
        <v>14549</v>
      </c>
      <c r="C2254" s="532" t="s">
        <v>73</v>
      </c>
      <c r="D2254" s="533" t="s">
        <v>28530</v>
      </c>
      <c r="F2254" t="str">
        <f t="shared" si="71"/>
        <v>92473</v>
      </c>
      <c r="H2254" s="14">
        <f t="shared" si="72"/>
        <v>182.66</v>
      </c>
    </row>
    <row r="2255" spans="1:8" ht="54">
      <c r="A2255" s="532" t="s">
        <v>5728</v>
      </c>
      <c r="B2255" s="534" t="s">
        <v>14550</v>
      </c>
      <c r="C2255" s="532" t="s">
        <v>73</v>
      </c>
      <c r="D2255" s="533" t="s">
        <v>28531</v>
      </c>
      <c r="F2255" t="str">
        <f t="shared" si="71"/>
        <v>92474</v>
      </c>
      <c r="H2255" s="14">
        <f t="shared" si="72"/>
        <v>332.51</v>
      </c>
    </row>
    <row r="2256" spans="1:8" ht="54">
      <c r="A2256" s="532" t="s">
        <v>5729</v>
      </c>
      <c r="B2256" s="534" t="s">
        <v>14551</v>
      </c>
      <c r="C2256" s="532" t="s">
        <v>73</v>
      </c>
      <c r="D2256" s="533" t="s">
        <v>28532</v>
      </c>
      <c r="F2256" t="str">
        <f t="shared" si="71"/>
        <v>92475</v>
      </c>
      <c r="H2256" s="14">
        <f t="shared" si="72"/>
        <v>119.06</v>
      </c>
    </row>
    <row r="2257" spans="1:8" ht="54">
      <c r="A2257" s="532" t="s">
        <v>5730</v>
      </c>
      <c r="B2257" s="534" t="s">
        <v>14552</v>
      </c>
      <c r="C2257" s="532" t="s">
        <v>73</v>
      </c>
      <c r="D2257" s="533" t="s">
        <v>27319</v>
      </c>
      <c r="F2257" t="str">
        <f t="shared" si="71"/>
        <v>92476</v>
      </c>
      <c r="H2257" s="14">
        <f t="shared" si="72"/>
        <v>119.74</v>
      </c>
    </row>
    <row r="2258" spans="1:8" ht="54">
      <c r="A2258" s="532" t="s">
        <v>5731</v>
      </c>
      <c r="B2258" s="534" t="s">
        <v>14553</v>
      </c>
      <c r="C2258" s="532" t="s">
        <v>73</v>
      </c>
      <c r="D2258" s="533" t="s">
        <v>28533</v>
      </c>
      <c r="F2258" t="str">
        <f t="shared" si="71"/>
        <v>92477</v>
      </c>
      <c r="H2258" s="14">
        <f t="shared" si="72"/>
        <v>148.6</v>
      </c>
    </row>
    <row r="2259" spans="1:8" ht="54">
      <c r="A2259" s="532" t="s">
        <v>5732</v>
      </c>
      <c r="B2259" s="534" t="s">
        <v>14554</v>
      </c>
      <c r="C2259" s="532" t="s">
        <v>73</v>
      </c>
      <c r="D2259" s="533" t="s">
        <v>28534</v>
      </c>
      <c r="F2259" t="str">
        <f t="shared" si="71"/>
        <v>92478</v>
      </c>
      <c r="H2259" s="14">
        <f t="shared" si="72"/>
        <v>315.68</v>
      </c>
    </row>
    <row r="2260" spans="1:8" ht="54">
      <c r="A2260" s="532" t="s">
        <v>5733</v>
      </c>
      <c r="B2260" s="534" t="s">
        <v>14555</v>
      </c>
      <c r="C2260" s="532" t="s">
        <v>73</v>
      </c>
      <c r="D2260" s="533" t="s">
        <v>28535</v>
      </c>
      <c r="F2260" t="str">
        <f t="shared" si="71"/>
        <v>92479</v>
      </c>
      <c r="H2260" s="14">
        <f t="shared" si="72"/>
        <v>97.1</v>
      </c>
    </row>
    <row r="2261" spans="1:8" ht="54">
      <c r="A2261" s="532" t="s">
        <v>5734</v>
      </c>
      <c r="B2261" s="534" t="s">
        <v>14556</v>
      </c>
      <c r="C2261" s="532" t="s">
        <v>73</v>
      </c>
      <c r="D2261" s="533" t="s">
        <v>28536</v>
      </c>
      <c r="F2261" t="str">
        <f t="shared" si="71"/>
        <v>92480</v>
      </c>
      <c r="H2261" s="14">
        <f t="shared" si="72"/>
        <v>104.88</v>
      </c>
    </row>
    <row r="2262" spans="1:8" ht="40.5">
      <c r="A2262" s="532" t="s">
        <v>5735</v>
      </c>
      <c r="B2262" s="534" t="s">
        <v>14557</v>
      </c>
      <c r="C2262" s="532" t="s">
        <v>73</v>
      </c>
      <c r="D2262" s="533" t="s">
        <v>28537</v>
      </c>
      <c r="F2262" t="str">
        <f t="shared" si="71"/>
        <v>92482</v>
      </c>
      <c r="H2262" s="14">
        <f t="shared" si="72"/>
        <v>435.85</v>
      </c>
    </row>
    <row r="2263" spans="1:8" ht="40.5">
      <c r="A2263" s="532" t="s">
        <v>5736</v>
      </c>
      <c r="B2263" s="534" t="s">
        <v>14558</v>
      </c>
      <c r="C2263" s="532" t="s">
        <v>73</v>
      </c>
      <c r="D2263" s="533" t="s">
        <v>28538</v>
      </c>
      <c r="F2263" t="str">
        <f t="shared" si="71"/>
        <v>92484</v>
      </c>
      <c r="H2263" s="14">
        <f t="shared" si="72"/>
        <v>303.58</v>
      </c>
    </row>
    <row r="2264" spans="1:8" ht="40.5">
      <c r="A2264" s="532" t="s">
        <v>5737</v>
      </c>
      <c r="B2264" s="534" t="s">
        <v>14559</v>
      </c>
      <c r="C2264" s="532" t="s">
        <v>73</v>
      </c>
      <c r="D2264" s="533" t="s">
        <v>18841</v>
      </c>
      <c r="F2264" t="str">
        <f t="shared" si="71"/>
        <v>92486</v>
      </c>
      <c r="H2264" s="14">
        <f t="shared" si="72"/>
        <v>218.6</v>
      </c>
    </row>
    <row r="2265" spans="1:8" ht="54">
      <c r="A2265" s="532" t="s">
        <v>5738</v>
      </c>
      <c r="B2265" s="534" t="s">
        <v>14560</v>
      </c>
      <c r="C2265" s="532" t="s">
        <v>73</v>
      </c>
      <c r="D2265" s="533" t="s">
        <v>28539</v>
      </c>
      <c r="F2265" t="str">
        <f t="shared" si="71"/>
        <v>92488</v>
      </c>
      <c r="H2265" s="14">
        <f t="shared" si="72"/>
        <v>164.16</v>
      </c>
    </row>
    <row r="2266" spans="1:8" ht="54">
      <c r="A2266" s="532" t="s">
        <v>5739</v>
      </c>
      <c r="B2266" s="534" t="s">
        <v>14561</v>
      </c>
      <c r="C2266" s="532" t="s">
        <v>73</v>
      </c>
      <c r="D2266" s="533" t="s">
        <v>28540</v>
      </c>
      <c r="F2266" t="str">
        <f t="shared" si="71"/>
        <v>92490</v>
      </c>
      <c r="H2266" s="14">
        <f t="shared" si="72"/>
        <v>103.28</v>
      </c>
    </row>
    <row r="2267" spans="1:8" ht="54">
      <c r="A2267" s="532" t="s">
        <v>5740</v>
      </c>
      <c r="B2267" s="534" t="s">
        <v>14562</v>
      </c>
      <c r="C2267" s="532" t="s">
        <v>73</v>
      </c>
      <c r="D2267" s="533" t="s">
        <v>28541</v>
      </c>
      <c r="F2267" t="str">
        <f t="shared" si="71"/>
        <v>92492</v>
      </c>
      <c r="H2267" s="14">
        <f t="shared" si="72"/>
        <v>155.82</v>
      </c>
    </row>
    <row r="2268" spans="1:8" ht="54">
      <c r="A2268" s="532" t="s">
        <v>5741</v>
      </c>
      <c r="B2268" s="534" t="s">
        <v>14563</v>
      </c>
      <c r="C2268" s="532" t="s">
        <v>73</v>
      </c>
      <c r="D2268" s="533" t="s">
        <v>18174</v>
      </c>
      <c r="F2268" t="str">
        <f t="shared" si="71"/>
        <v>92494</v>
      </c>
      <c r="H2268" s="14">
        <f t="shared" si="72"/>
        <v>96.45</v>
      </c>
    </row>
    <row r="2269" spans="1:8" ht="54">
      <c r="A2269" s="532" t="s">
        <v>5742</v>
      </c>
      <c r="B2269" s="534" t="s">
        <v>14564</v>
      </c>
      <c r="C2269" s="532" t="s">
        <v>73</v>
      </c>
      <c r="D2269" s="533" t="s">
        <v>28542</v>
      </c>
      <c r="F2269" t="str">
        <f t="shared" si="71"/>
        <v>92496</v>
      </c>
      <c r="H2269" s="14">
        <f t="shared" si="72"/>
        <v>148.93</v>
      </c>
    </row>
    <row r="2270" spans="1:8" ht="54">
      <c r="A2270" s="532" t="s">
        <v>5743</v>
      </c>
      <c r="B2270" s="534" t="s">
        <v>14565</v>
      </c>
      <c r="C2270" s="532" t="s">
        <v>73</v>
      </c>
      <c r="D2270" s="533" t="s">
        <v>28543</v>
      </c>
      <c r="F2270" t="str">
        <f t="shared" si="71"/>
        <v>92498</v>
      </c>
      <c r="H2270" s="14">
        <f t="shared" si="72"/>
        <v>90.85</v>
      </c>
    </row>
    <row r="2271" spans="1:8" ht="54">
      <c r="A2271" s="532" t="s">
        <v>5744</v>
      </c>
      <c r="B2271" s="534" t="s">
        <v>14566</v>
      </c>
      <c r="C2271" s="532" t="s">
        <v>73</v>
      </c>
      <c r="D2271" s="533" t="s">
        <v>18758</v>
      </c>
      <c r="F2271" t="str">
        <f t="shared" si="71"/>
        <v>92500</v>
      </c>
      <c r="H2271" s="14">
        <f t="shared" si="72"/>
        <v>143.56</v>
      </c>
    </row>
    <row r="2272" spans="1:8" ht="54">
      <c r="A2272" s="532" t="s">
        <v>5745</v>
      </c>
      <c r="B2272" s="534" t="s">
        <v>14567</v>
      </c>
      <c r="C2272" s="532" t="s">
        <v>73</v>
      </c>
      <c r="D2272" s="533" t="s">
        <v>28544</v>
      </c>
      <c r="F2272" t="str">
        <f t="shared" si="71"/>
        <v>92502</v>
      </c>
      <c r="H2272" s="14">
        <f t="shared" si="72"/>
        <v>86.73</v>
      </c>
    </row>
    <row r="2273" spans="1:8" ht="54">
      <c r="A2273" s="532" t="s">
        <v>5746</v>
      </c>
      <c r="B2273" s="534" t="s">
        <v>14568</v>
      </c>
      <c r="C2273" s="532" t="s">
        <v>73</v>
      </c>
      <c r="D2273" s="533" t="s">
        <v>28545</v>
      </c>
      <c r="F2273" t="str">
        <f t="shared" si="71"/>
        <v>92504</v>
      </c>
      <c r="H2273" s="14">
        <f t="shared" si="72"/>
        <v>91.88</v>
      </c>
    </row>
    <row r="2274" spans="1:8" ht="54">
      <c r="A2274" s="532" t="s">
        <v>5747</v>
      </c>
      <c r="B2274" s="534" t="s">
        <v>14569</v>
      </c>
      <c r="C2274" s="532" t="s">
        <v>73</v>
      </c>
      <c r="D2274" s="533" t="s">
        <v>19119</v>
      </c>
      <c r="F2274" t="str">
        <f t="shared" si="71"/>
        <v>92506</v>
      </c>
      <c r="H2274" s="14">
        <f t="shared" si="72"/>
        <v>79.069999999999993</v>
      </c>
    </row>
    <row r="2275" spans="1:8" ht="40.5">
      <c r="A2275" s="532" t="s">
        <v>5748</v>
      </c>
      <c r="B2275" s="534" t="s">
        <v>14570</v>
      </c>
      <c r="C2275" s="532" t="s">
        <v>73</v>
      </c>
      <c r="D2275" s="533" t="s">
        <v>28546</v>
      </c>
      <c r="F2275" t="str">
        <f t="shared" si="71"/>
        <v>92508</v>
      </c>
      <c r="H2275" s="14">
        <f t="shared" si="72"/>
        <v>165.91</v>
      </c>
    </row>
    <row r="2276" spans="1:8" ht="40.5">
      <c r="A2276" s="532" t="s">
        <v>5749</v>
      </c>
      <c r="B2276" s="534" t="s">
        <v>14571</v>
      </c>
      <c r="C2276" s="532" t="s">
        <v>73</v>
      </c>
      <c r="D2276" s="533" t="s">
        <v>18803</v>
      </c>
      <c r="F2276" t="str">
        <f t="shared" si="71"/>
        <v>92510</v>
      </c>
      <c r="H2276" s="14">
        <f t="shared" si="72"/>
        <v>102.42</v>
      </c>
    </row>
    <row r="2277" spans="1:8" ht="40.5">
      <c r="A2277" s="532" t="s">
        <v>5750</v>
      </c>
      <c r="B2277" s="534" t="s">
        <v>14573</v>
      </c>
      <c r="C2277" s="532" t="s">
        <v>73</v>
      </c>
      <c r="D2277" s="533" t="s">
        <v>28547</v>
      </c>
      <c r="F2277" t="str">
        <f t="shared" si="71"/>
        <v>92512</v>
      </c>
      <c r="H2277" s="14">
        <f t="shared" si="72"/>
        <v>140.87</v>
      </c>
    </row>
    <row r="2278" spans="1:8" ht="40.5">
      <c r="A2278" s="532" t="s">
        <v>5751</v>
      </c>
      <c r="B2278" s="534" t="s">
        <v>14574</v>
      </c>
      <c r="C2278" s="532" t="s">
        <v>73</v>
      </c>
      <c r="D2278" s="533" t="s">
        <v>18706</v>
      </c>
      <c r="F2278" t="str">
        <f t="shared" si="71"/>
        <v>92514</v>
      </c>
      <c r="H2278" s="14">
        <f t="shared" si="72"/>
        <v>78.989999999999995</v>
      </c>
    </row>
    <row r="2279" spans="1:8" ht="40.5">
      <c r="A2279" s="532" t="s">
        <v>5752</v>
      </c>
      <c r="B2279" s="534" t="s">
        <v>14575</v>
      </c>
      <c r="C2279" s="532" t="s">
        <v>73</v>
      </c>
      <c r="D2279" s="533" t="s">
        <v>18032</v>
      </c>
      <c r="F2279" t="str">
        <f t="shared" si="71"/>
        <v>92515</v>
      </c>
      <c r="H2279" s="14">
        <f t="shared" si="72"/>
        <v>128.66999999999999</v>
      </c>
    </row>
    <row r="2280" spans="1:8" ht="40.5">
      <c r="A2280" s="532" t="s">
        <v>5753</v>
      </c>
      <c r="B2280" s="534" t="s">
        <v>14576</v>
      </c>
      <c r="C2280" s="532" t="s">
        <v>73</v>
      </c>
      <c r="D2280" s="533" t="s">
        <v>28548</v>
      </c>
      <c r="F2280" t="str">
        <f t="shared" si="71"/>
        <v>92518</v>
      </c>
      <c r="H2280" s="14">
        <f t="shared" si="72"/>
        <v>68.33</v>
      </c>
    </row>
    <row r="2281" spans="1:8" ht="40.5">
      <c r="A2281" s="532" t="s">
        <v>5754</v>
      </c>
      <c r="B2281" s="534" t="s">
        <v>14577</v>
      </c>
      <c r="C2281" s="532" t="s">
        <v>73</v>
      </c>
      <c r="D2281" s="533" t="s">
        <v>28549</v>
      </c>
      <c r="F2281" t="str">
        <f t="shared" si="71"/>
        <v>92520</v>
      </c>
      <c r="H2281" s="14">
        <f t="shared" si="72"/>
        <v>120.83</v>
      </c>
    </row>
    <row r="2282" spans="1:8" ht="40.5">
      <c r="A2282" s="553" t="s">
        <v>5755</v>
      </c>
      <c r="B2282" s="534" t="s">
        <v>14578</v>
      </c>
      <c r="C2282" s="532" t="s">
        <v>73</v>
      </c>
      <c r="D2282" s="533" t="s">
        <v>13733</v>
      </c>
      <c r="F2282" t="str">
        <f t="shared" si="71"/>
        <v>92522</v>
      </c>
      <c r="H2282" s="14">
        <f t="shared" si="72"/>
        <v>61.91</v>
      </c>
    </row>
    <row r="2283" spans="1:8" ht="40.5">
      <c r="A2283" s="532" t="s">
        <v>5756</v>
      </c>
      <c r="B2283" s="534" t="s">
        <v>28550</v>
      </c>
      <c r="C2283" s="532" t="s">
        <v>73</v>
      </c>
      <c r="D2283" s="533" t="s">
        <v>28551</v>
      </c>
      <c r="F2283" t="str">
        <f t="shared" si="71"/>
        <v>92524</v>
      </c>
      <c r="H2283" s="14">
        <f t="shared" si="72"/>
        <v>120.71</v>
      </c>
    </row>
    <row r="2284" spans="1:8" ht="54">
      <c r="A2284" s="532" t="s">
        <v>5757</v>
      </c>
      <c r="B2284" s="534" t="s">
        <v>14579</v>
      </c>
      <c r="C2284" s="532" t="s">
        <v>73</v>
      </c>
      <c r="D2284" s="533" t="s">
        <v>28552</v>
      </c>
      <c r="F2284" t="str">
        <f t="shared" si="71"/>
        <v>92526</v>
      </c>
      <c r="H2284" s="14">
        <f t="shared" si="72"/>
        <v>63.11</v>
      </c>
    </row>
    <row r="2285" spans="1:8" ht="40.5">
      <c r="A2285" s="532" t="s">
        <v>5758</v>
      </c>
      <c r="B2285" s="534" t="s">
        <v>14580</v>
      </c>
      <c r="C2285" s="532" t="s">
        <v>73</v>
      </c>
      <c r="D2285" s="533" t="s">
        <v>28553</v>
      </c>
      <c r="F2285" t="str">
        <f t="shared" si="71"/>
        <v>92528</v>
      </c>
      <c r="H2285" s="14">
        <f t="shared" si="72"/>
        <v>115.73</v>
      </c>
    </row>
    <row r="2286" spans="1:8" ht="54">
      <c r="A2286" s="532" t="s">
        <v>5759</v>
      </c>
      <c r="B2286" s="534" t="s">
        <v>14581</v>
      </c>
      <c r="C2286" s="532" t="s">
        <v>73</v>
      </c>
      <c r="D2286" s="533" t="s">
        <v>28554</v>
      </c>
      <c r="F2286" t="str">
        <f t="shared" si="71"/>
        <v>92530</v>
      </c>
      <c r="H2286" s="14">
        <f t="shared" si="72"/>
        <v>59.35</v>
      </c>
    </row>
    <row r="2287" spans="1:8" ht="40.5">
      <c r="A2287" s="532" t="s">
        <v>5760</v>
      </c>
      <c r="B2287" s="534" t="s">
        <v>14582</v>
      </c>
      <c r="C2287" s="532" t="s">
        <v>73</v>
      </c>
      <c r="D2287" s="533" t="s">
        <v>28555</v>
      </c>
      <c r="F2287" t="str">
        <f t="shared" si="71"/>
        <v>92532</v>
      </c>
      <c r="H2287" s="14">
        <f t="shared" si="72"/>
        <v>111.45</v>
      </c>
    </row>
    <row r="2288" spans="1:8" ht="54">
      <c r="A2288" s="532" t="s">
        <v>5761</v>
      </c>
      <c r="B2288" s="534" t="s">
        <v>14583</v>
      </c>
      <c r="C2288" s="532" t="s">
        <v>73</v>
      </c>
      <c r="D2288" s="533" t="s">
        <v>18707</v>
      </c>
      <c r="F2288" t="str">
        <f t="shared" si="71"/>
        <v>92534</v>
      </c>
      <c r="H2288" s="14">
        <f t="shared" si="72"/>
        <v>56.16</v>
      </c>
    </row>
    <row r="2289" spans="1:8" ht="40.5">
      <c r="A2289" s="532" t="s">
        <v>5762</v>
      </c>
      <c r="B2289" s="534" t="s">
        <v>14584</v>
      </c>
      <c r="C2289" s="532" t="s">
        <v>73</v>
      </c>
      <c r="D2289" s="533" t="s">
        <v>28556</v>
      </c>
      <c r="F2289" t="str">
        <f t="shared" si="71"/>
        <v>92536</v>
      </c>
      <c r="H2289" s="14">
        <f t="shared" si="72"/>
        <v>103.11</v>
      </c>
    </row>
    <row r="2290" spans="1:8" ht="54">
      <c r="A2290" s="532" t="s">
        <v>5764</v>
      </c>
      <c r="B2290" s="534" t="s">
        <v>14585</v>
      </c>
      <c r="C2290" s="532" t="s">
        <v>73</v>
      </c>
      <c r="D2290" s="533" t="s">
        <v>28557</v>
      </c>
      <c r="F2290" t="str">
        <f t="shared" si="71"/>
        <v>92538</v>
      </c>
      <c r="H2290" s="14">
        <f t="shared" si="72"/>
        <v>49.8</v>
      </c>
    </row>
    <row r="2291" spans="1:8" ht="27">
      <c r="A2291" s="532" t="s">
        <v>5765</v>
      </c>
      <c r="B2291" s="534" t="s">
        <v>3372</v>
      </c>
      <c r="C2291" s="532" t="s">
        <v>73</v>
      </c>
      <c r="D2291" s="533" t="s">
        <v>28558</v>
      </c>
      <c r="F2291" t="str">
        <f t="shared" si="71"/>
        <v>96252</v>
      </c>
      <c r="H2291" s="14">
        <f t="shared" si="72"/>
        <v>353.81</v>
      </c>
    </row>
    <row r="2292" spans="1:8" ht="54">
      <c r="A2292" s="532" t="s">
        <v>5766</v>
      </c>
      <c r="B2292" s="534" t="s">
        <v>3373</v>
      </c>
      <c r="C2292" s="532" t="s">
        <v>73</v>
      </c>
      <c r="D2292" s="533" t="s">
        <v>28559</v>
      </c>
      <c r="F2292" t="str">
        <f t="shared" si="71"/>
        <v>96257</v>
      </c>
      <c r="H2292" s="14">
        <f t="shared" si="72"/>
        <v>286.57</v>
      </c>
    </row>
    <row r="2293" spans="1:8" ht="54">
      <c r="A2293" s="532" t="s">
        <v>5767</v>
      </c>
      <c r="B2293" s="534" t="s">
        <v>3374</v>
      </c>
      <c r="C2293" s="532" t="s">
        <v>73</v>
      </c>
      <c r="D2293" s="533" t="s">
        <v>28560</v>
      </c>
      <c r="F2293" t="str">
        <f t="shared" si="71"/>
        <v>96258</v>
      </c>
      <c r="H2293" s="14">
        <f t="shared" si="72"/>
        <v>269.26</v>
      </c>
    </row>
    <row r="2294" spans="1:8" ht="54">
      <c r="A2294" s="532" t="s">
        <v>5768</v>
      </c>
      <c r="B2294" s="534" t="s">
        <v>3375</v>
      </c>
      <c r="C2294" s="532" t="s">
        <v>73</v>
      </c>
      <c r="D2294" s="533" t="s">
        <v>28561</v>
      </c>
      <c r="F2294" t="str">
        <f t="shared" si="71"/>
        <v>96259</v>
      </c>
      <c r="H2294" s="14">
        <f t="shared" si="72"/>
        <v>320.32</v>
      </c>
    </row>
    <row r="2295" spans="1:8" ht="40.5">
      <c r="A2295" s="532" t="s">
        <v>5769</v>
      </c>
      <c r="B2295" s="534" t="s">
        <v>3376</v>
      </c>
      <c r="C2295" s="532" t="s">
        <v>73</v>
      </c>
      <c r="D2295" s="533" t="s">
        <v>25834</v>
      </c>
      <c r="F2295" t="str">
        <f t="shared" si="71"/>
        <v>96529</v>
      </c>
      <c r="H2295" s="14">
        <f t="shared" si="72"/>
        <v>468.41</v>
      </c>
    </row>
    <row r="2296" spans="1:8" ht="40.5">
      <c r="A2296" s="532" t="s">
        <v>5770</v>
      </c>
      <c r="B2296" s="534" t="s">
        <v>3377</v>
      </c>
      <c r="C2296" s="532" t="s">
        <v>73</v>
      </c>
      <c r="D2296" s="533" t="s">
        <v>27788</v>
      </c>
      <c r="F2296" t="str">
        <f t="shared" si="71"/>
        <v>96530</v>
      </c>
      <c r="H2296" s="14">
        <f t="shared" si="72"/>
        <v>250.11</v>
      </c>
    </row>
    <row r="2297" spans="1:8" ht="40.5">
      <c r="A2297" s="532" t="s">
        <v>5771</v>
      </c>
      <c r="B2297" s="534" t="s">
        <v>3378</v>
      </c>
      <c r="C2297" s="532" t="s">
        <v>73</v>
      </c>
      <c r="D2297" s="533" t="s">
        <v>28562</v>
      </c>
      <c r="F2297" t="str">
        <f t="shared" si="71"/>
        <v>96531</v>
      </c>
      <c r="H2297" s="14">
        <f t="shared" si="72"/>
        <v>175.85</v>
      </c>
    </row>
    <row r="2298" spans="1:8" ht="40.5">
      <c r="A2298" s="532" t="s">
        <v>5772</v>
      </c>
      <c r="B2298" s="534" t="s">
        <v>3379</v>
      </c>
      <c r="C2298" s="532" t="s">
        <v>73</v>
      </c>
      <c r="D2298" s="533" t="s">
        <v>28563</v>
      </c>
      <c r="F2298" t="str">
        <f t="shared" si="71"/>
        <v>96532</v>
      </c>
      <c r="H2298" s="14">
        <f t="shared" si="72"/>
        <v>298.31</v>
      </c>
    </row>
    <row r="2299" spans="1:8" ht="40.5">
      <c r="A2299" s="532" t="s">
        <v>5773</v>
      </c>
      <c r="B2299" s="534" t="s">
        <v>3380</v>
      </c>
      <c r="C2299" s="532" t="s">
        <v>73</v>
      </c>
      <c r="D2299" s="533" t="s">
        <v>28564</v>
      </c>
      <c r="F2299" t="str">
        <f t="shared" si="71"/>
        <v>96533</v>
      </c>
      <c r="H2299" s="14">
        <f t="shared" si="72"/>
        <v>155.49</v>
      </c>
    </row>
    <row r="2300" spans="1:8" ht="40.5">
      <c r="A2300" s="532" t="s">
        <v>5774</v>
      </c>
      <c r="B2300" s="534" t="s">
        <v>3381</v>
      </c>
      <c r="C2300" s="532" t="s">
        <v>73</v>
      </c>
      <c r="D2300" s="533" t="s">
        <v>28565</v>
      </c>
      <c r="F2300" t="str">
        <f t="shared" si="71"/>
        <v>96534</v>
      </c>
      <c r="H2300" s="14">
        <f t="shared" si="72"/>
        <v>123.55</v>
      </c>
    </row>
    <row r="2301" spans="1:8" ht="40.5">
      <c r="A2301" s="532" t="s">
        <v>5775</v>
      </c>
      <c r="B2301" s="534" t="s">
        <v>3382</v>
      </c>
      <c r="C2301" s="532" t="s">
        <v>73</v>
      </c>
      <c r="D2301" s="533" t="s">
        <v>28566</v>
      </c>
      <c r="F2301" t="str">
        <f t="shared" si="71"/>
        <v>96535</v>
      </c>
      <c r="H2301" s="14">
        <f t="shared" si="72"/>
        <v>209.72</v>
      </c>
    </row>
    <row r="2302" spans="1:8" ht="40.5">
      <c r="A2302" s="532" t="s">
        <v>5776</v>
      </c>
      <c r="B2302" s="534" t="s">
        <v>3383</v>
      </c>
      <c r="C2302" s="532" t="s">
        <v>73</v>
      </c>
      <c r="D2302" s="533" t="s">
        <v>28307</v>
      </c>
      <c r="F2302" t="str">
        <f t="shared" si="71"/>
        <v>96536</v>
      </c>
      <c r="H2302" s="14">
        <f t="shared" si="72"/>
        <v>106.23</v>
      </c>
    </row>
    <row r="2303" spans="1:8" ht="54">
      <c r="A2303" s="532" t="s">
        <v>5777</v>
      </c>
      <c r="B2303" s="534" t="s">
        <v>3384</v>
      </c>
      <c r="C2303" s="532" t="s">
        <v>73</v>
      </c>
      <c r="D2303" s="533" t="s">
        <v>18052</v>
      </c>
      <c r="F2303" t="str">
        <f t="shared" si="71"/>
        <v>96537</v>
      </c>
      <c r="H2303" s="14">
        <f t="shared" si="72"/>
        <v>274.67</v>
      </c>
    </row>
    <row r="2304" spans="1:8" ht="40.5">
      <c r="A2304" s="532" t="s">
        <v>5778</v>
      </c>
      <c r="B2304" s="534" t="s">
        <v>3385</v>
      </c>
      <c r="C2304" s="532" t="s">
        <v>73</v>
      </c>
      <c r="D2304" s="533" t="s">
        <v>28567</v>
      </c>
      <c r="F2304" t="str">
        <f t="shared" si="71"/>
        <v>96538</v>
      </c>
      <c r="H2304" s="14">
        <f t="shared" si="72"/>
        <v>393.13</v>
      </c>
    </row>
    <row r="2305" spans="1:8" ht="40.5">
      <c r="A2305" s="532" t="s">
        <v>5779</v>
      </c>
      <c r="B2305" s="534" t="s">
        <v>3386</v>
      </c>
      <c r="C2305" s="532" t="s">
        <v>73</v>
      </c>
      <c r="D2305" s="533" t="s">
        <v>28568</v>
      </c>
      <c r="F2305" t="str">
        <f t="shared" si="71"/>
        <v>96539</v>
      </c>
      <c r="H2305" s="14">
        <f t="shared" si="72"/>
        <v>182.54</v>
      </c>
    </row>
    <row r="2306" spans="1:8" ht="54">
      <c r="A2306" s="532" t="s">
        <v>5780</v>
      </c>
      <c r="B2306" s="534" t="s">
        <v>3387</v>
      </c>
      <c r="C2306" s="532" t="s">
        <v>73</v>
      </c>
      <c r="D2306" s="533" t="s">
        <v>28569</v>
      </c>
      <c r="F2306" t="str">
        <f t="shared" si="71"/>
        <v>96540</v>
      </c>
      <c r="H2306" s="14">
        <f t="shared" si="72"/>
        <v>190.33</v>
      </c>
    </row>
    <row r="2307" spans="1:8" ht="40.5">
      <c r="A2307" s="532" t="s">
        <v>5781</v>
      </c>
      <c r="B2307" s="534" t="s">
        <v>3388</v>
      </c>
      <c r="C2307" s="532" t="s">
        <v>73</v>
      </c>
      <c r="D2307" s="533" t="s">
        <v>28570</v>
      </c>
      <c r="F2307" t="str">
        <f t="shared" si="71"/>
        <v>96541</v>
      </c>
      <c r="H2307" s="14">
        <f t="shared" si="72"/>
        <v>275.97000000000003</v>
      </c>
    </row>
    <row r="2308" spans="1:8" ht="40.5">
      <c r="A2308" s="532" t="s">
        <v>5782</v>
      </c>
      <c r="B2308" s="534" t="s">
        <v>3389</v>
      </c>
      <c r="C2308" s="532" t="s">
        <v>73</v>
      </c>
      <c r="D2308" s="533" t="s">
        <v>19295</v>
      </c>
      <c r="F2308" t="str">
        <f t="shared" si="71"/>
        <v>96542</v>
      </c>
      <c r="H2308" s="14">
        <f t="shared" si="72"/>
        <v>134.78</v>
      </c>
    </row>
    <row r="2309" spans="1:8" ht="40.5">
      <c r="A2309" s="532" t="s">
        <v>5783</v>
      </c>
      <c r="B2309" s="534" t="s">
        <v>3390</v>
      </c>
      <c r="C2309" s="532" t="s">
        <v>71</v>
      </c>
      <c r="D2309" s="533" t="s">
        <v>19149</v>
      </c>
      <c r="F2309" t="str">
        <f t="shared" ref="F2309:F2372" si="73">TRIM(A2309)</f>
        <v>96543</v>
      </c>
      <c r="H2309" s="14">
        <f t="shared" ref="H2309:H2372" si="74">ROUND(D2309*(1+$H$1),2)</f>
        <v>27.97</v>
      </c>
    </row>
    <row r="2310" spans="1:8" ht="54">
      <c r="A2310" s="532" t="s">
        <v>5784</v>
      </c>
      <c r="B2310" s="534" t="s">
        <v>5785</v>
      </c>
      <c r="C2310" s="532" t="s">
        <v>73</v>
      </c>
      <c r="D2310" s="533" t="s">
        <v>28571</v>
      </c>
      <c r="F2310" t="str">
        <f t="shared" si="73"/>
        <v>97747</v>
      </c>
      <c r="H2310" s="14">
        <f t="shared" si="74"/>
        <v>298.32</v>
      </c>
    </row>
    <row r="2311" spans="1:8" ht="27">
      <c r="A2311" s="532" t="s">
        <v>14586</v>
      </c>
      <c r="B2311" s="534" t="s">
        <v>14587</v>
      </c>
      <c r="C2311" s="532" t="s">
        <v>75</v>
      </c>
      <c r="D2311" s="533" t="s">
        <v>28572</v>
      </c>
      <c r="F2311" t="str">
        <f t="shared" si="73"/>
        <v>101791</v>
      </c>
      <c r="H2311" s="14">
        <f t="shared" si="74"/>
        <v>34.1</v>
      </c>
    </row>
    <row r="2312" spans="1:8" ht="40.5">
      <c r="A2312" s="532" t="s">
        <v>14588</v>
      </c>
      <c r="B2312" s="534" t="s">
        <v>14589</v>
      </c>
      <c r="C2312" s="532" t="s">
        <v>83</v>
      </c>
      <c r="D2312" s="533" t="s">
        <v>19063</v>
      </c>
      <c r="F2312" t="str">
        <f t="shared" si="73"/>
        <v>101792</v>
      </c>
      <c r="H2312" s="14">
        <f t="shared" si="74"/>
        <v>22.68</v>
      </c>
    </row>
    <row r="2313" spans="1:8" ht="40.5">
      <c r="A2313" s="532" t="s">
        <v>14590</v>
      </c>
      <c r="B2313" s="534" t="s">
        <v>14591</v>
      </c>
      <c r="C2313" s="532" t="s">
        <v>83</v>
      </c>
      <c r="D2313" s="533" t="s">
        <v>28573</v>
      </c>
      <c r="F2313" t="str">
        <f t="shared" si="73"/>
        <v>101793</v>
      </c>
      <c r="H2313" s="14">
        <f t="shared" si="74"/>
        <v>34.43</v>
      </c>
    </row>
    <row r="2314" spans="1:8" ht="40.5">
      <c r="A2314" s="532" t="s">
        <v>14592</v>
      </c>
      <c r="B2314" s="534" t="s">
        <v>14593</v>
      </c>
      <c r="C2314" s="532" t="s">
        <v>73</v>
      </c>
      <c r="D2314" s="533" t="s">
        <v>28574</v>
      </c>
      <c r="F2314" t="str">
        <f t="shared" si="73"/>
        <v>101969</v>
      </c>
      <c r="H2314" s="14">
        <f t="shared" si="74"/>
        <v>289.63</v>
      </c>
    </row>
    <row r="2315" spans="1:8" ht="40.5">
      <c r="A2315" s="532" t="s">
        <v>14594</v>
      </c>
      <c r="B2315" s="534" t="s">
        <v>14595</v>
      </c>
      <c r="C2315" s="532" t="s">
        <v>73</v>
      </c>
      <c r="D2315" s="533" t="s">
        <v>19161</v>
      </c>
      <c r="F2315" t="str">
        <f t="shared" si="73"/>
        <v>101971</v>
      </c>
      <c r="H2315" s="14">
        <f t="shared" si="74"/>
        <v>219.92</v>
      </c>
    </row>
    <row r="2316" spans="1:8" ht="40.5">
      <c r="A2316" s="532" t="s">
        <v>14596</v>
      </c>
      <c r="B2316" s="534" t="s">
        <v>14597</v>
      </c>
      <c r="C2316" s="532" t="s">
        <v>73</v>
      </c>
      <c r="D2316" s="533" t="s">
        <v>28575</v>
      </c>
      <c r="F2316" t="str">
        <f t="shared" si="73"/>
        <v>101973</v>
      </c>
      <c r="H2316" s="14">
        <f t="shared" si="74"/>
        <v>270.76</v>
      </c>
    </row>
    <row r="2317" spans="1:8" ht="40.5">
      <c r="A2317" s="532" t="s">
        <v>14598</v>
      </c>
      <c r="B2317" s="534" t="s">
        <v>14599</v>
      </c>
      <c r="C2317" s="532" t="s">
        <v>73</v>
      </c>
      <c r="D2317" s="533" t="s">
        <v>28576</v>
      </c>
      <c r="F2317" t="str">
        <f t="shared" si="73"/>
        <v>101974</v>
      </c>
      <c r="H2317" s="14">
        <f t="shared" si="74"/>
        <v>651.42999999999995</v>
      </c>
    </row>
    <row r="2318" spans="1:8" ht="40.5">
      <c r="A2318" s="532" t="s">
        <v>14600</v>
      </c>
      <c r="B2318" s="534" t="s">
        <v>14601</v>
      </c>
      <c r="C2318" s="532" t="s">
        <v>73</v>
      </c>
      <c r="D2318" s="533" t="s">
        <v>28577</v>
      </c>
      <c r="F2318" t="str">
        <f t="shared" si="73"/>
        <v>101975</v>
      </c>
      <c r="H2318" s="14">
        <f t="shared" si="74"/>
        <v>552.52</v>
      </c>
    </row>
    <row r="2319" spans="1:8" ht="40.5">
      <c r="A2319" s="532" t="s">
        <v>14602</v>
      </c>
      <c r="B2319" s="534" t="s">
        <v>14603</v>
      </c>
      <c r="C2319" s="532" t="s">
        <v>73</v>
      </c>
      <c r="D2319" s="533" t="s">
        <v>28578</v>
      </c>
      <c r="F2319" t="str">
        <f t="shared" si="73"/>
        <v>101977</v>
      </c>
      <c r="H2319" s="14">
        <f t="shared" si="74"/>
        <v>414.42</v>
      </c>
    </row>
    <row r="2320" spans="1:8" ht="40.5">
      <c r="A2320" s="532" t="s">
        <v>14604</v>
      </c>
      <c r="B2320" s="534" t="s">
        <v>14605</v>
      </c>
      <c r="C2320" s="532" t="s">
        <v>73</v>
      </c>
      <c r="D2320" s="533" t="s">
        <v>25690</v>
      </c>
      <c r="F2320" t="str">
        <f t="shared" si="73"/>
        <v>101980</v>
      </c>
      <c r="H2320" s="14">
        <f t="shared" si="74"/>
        <v>373.65</v>
      </c>
    </row>
    <row r="2321" spans="1:8" ht="54">
      <c r="A2321" s="532" t="s">
        <v>14606</v>
      </c>
      <c r="B2321" s="534" t="s">
        <v>14607</v>
      </c>
      <c r="C2321" s="532" t="s">
        <v>73</v>
      </c>
      <c r="D2321" s="533" t="s">
        <v>28579</v>
      </c>
      <c r="F2321" t="str">
        <f t="shared" si="73"/>
        <v>101981</v>
      </c>
      <c r="H2321" s="14">
        <f t="shared" si="74"/>
        <v>322.74</v>
      </c>
    </row>
    <row r="2322" spans="1:8" ht="54">
      <c r="A2322" s="532" t="s">
        <v>14608</v>
      </c>
      <c r="B2322" s="534" t="s">
        <v>14609</v>
      </c>
      <c r="C2322" s="532" t="s">
        <v>73</v>
      </c>
      <c r="D2322" s="533" t="s">
        <v>28580</v>
      </c>
      <c r="F2322" t="str">
        <f t="shared" si="73"/>
        <v>101982</v>
      </c>
      <c r="H2322" s="14">
        <f t="shared" si="74"/>
        <v>283.32</v>
      </c>
    </row>
    <row r="2323" spans="1:8" ht="54">
      <c r="A2323" s="532" t="s">
        <v>14610</v>
      </c>
      <c r="B2323" s="534" t="s">
        <v>14611</v>
      </c>
      <c r="C2323" s="532" t="s">
        <v>73</v>
      </c>
      <c r="D2323" s="533" t="s">
        <v>28581</v>
      </c>
      <c r="F2323" t="str">
        <f t="shared" si="73"/>
        <v>101983</v>
      </c>
      <c r="H2323" s="14">
        <f t="shared" si="74"/>
        <v>258.49</v>
      </c>
    </row>
    <row r="2324" spans="1:8" ht="40.5">
      <c r="A2324" s="532" t="s">
        <v>14612</v>
      </c>
      <c r="B2324" s="534" t="s">
        <v>14613</v>
      </c>
      <c r="C2324" s="532" t="s">
        <v>73</v>
      </c>
      <c r="D2324" s="533" t="s">
        <v>28582</v>
      </c>
      <c r="F2324" t="str">
        <f t="shared" si="73"/>
        <v>101985</v>
      </c>
      <c r="H2324" s="14">
        <f t="shared" si="74"/>
        <v>311.39</v>
      </c>
    </row>
    <row r="2325" spans="1:8" ht="40.5">
      <c r="A2325" s="554" t="s">
        <v>14614</v>
      </c>
      <c r="B2325" s="534" t="s">
        <v>14615</v>
      </c>
      <c r="C2325" s="532" t="s">
        <v>73</v>
      </c>
      <c r="D2325" s="533" t="s">
        <v>28583</v>
      </c>
      <c r="F2325" t="str">
        <f t="shared" si="73"/>
        <v>101986</v>
      </c>
      <c r="H2325" s="14">
        <f t="shared" si="74"/>
        <v>222.77</v>
      </c>
    </row>
    <row r="2326" spans="1:8" ht="40.5">
      <c r="A2326" s="532" t="s">
        <v>14616</v>
      </c>
      <c r="B2326" s="534" t="s">
        <v>14617</v>
      </c>
      <c r="C2326" s="532" t="s">
        <v>73</v>
      </c>
      <c r="D2326" s="533" t="s">
        <v>28584</v>
      </c>
      <c r="F2326" t="str">
        <f t="shared" si="73"/>
        <v>101987</v>
      </c>
      <c r="H2326" s="14">
        <f t="shared" si="74"/>
        <v>316.94</v>
      </c>
    </row>
    <row r="2327" spans="1:8" ht="40.5">
      <c r="A2327" s="532" t="s">
        <v>14618</v>
      </c>
      <c r="B2327" s="534" t="s">
        <v>14619</v>
      </c>
      <c r="C2327" s="532" t="s">
        <v>73</v>
      </c>
      <c r="D2327" s="533" t="s">
        <v>28585</v>
      </c>
      <c r="F2327" t="str">
        <f t="shared" si="73"/>
        <v>101988</v>
      </c>
      <c r="H2327" s="14">
        <f t="shared" si="74"/>
        <v>299.57</v>
      </c>
    </row>
    <row r="2328" spans="1:8" ht="40.5">
      <c r="A2328" s="532" t="s">
        <v>14620</v>
      </c>
      <c r="B2328" s="534" t="s">
        <v>14621</v>
      </c>
      <c r="C2328" s="532" t="s">
        <v>73</v>
      </c>
      <c r="D2328" s="533" t="s">
        <v>28586</v>
      </c>
      <c r="F2328" t="str">
        <f t="shared" si="73"/>
        <v>101989</v>
      </c>
      <c r="H2328" s="14">
        <f t="shared" si="74"/>
        <v>230.74</v>
      </c>
    </row>
    <row r="2329" spans="1:8" ht="40.5">
      <c r="A2329" s="532" t="s">
        <v>14622</v>
      </c>
      <c r="B2329" s="534" t="s">
        <v>14623</v>
      </c>
      <c r="C2329" s="532" t="s">
        <v>73</v>
      </c>
      <c r="D2329" s="533" t="s">
        <v>28587</v>
      </c>
      <c r="F2329" t="str">
        <f t="shared" si="73"/>
        <v>101990</v>
      </c>
      <c r="H2329" s="14">
        <f t="shared" si="74"/>
        <v>291.39999999999998</v>
      </c>
    </row>
    <row r="2330" spans="1:8" ht="40.5">
      <c r="A2330" s="554" t="s">
        <v>14624</v>
      </c>
      <c r="B2330" s="534" t="s">
        <v>14625</v>
      </c>
      <c r="C2330" s="532" t="s">
        <v>73</v>
      </c>
      <c r="D2330" s="533" t="s">
        <v>27169</v>
      </c>
      <c r="F2330" t="str">
        <f t="shared" si="73"/>
        <v>101991</v>
      </c>
      <c r="H2330" s="14">
        <f t="shared" si="74"/>
        <v>310.33999999999997</v>
      </c>
    </row>
    <row r="2331" spans="1:8" ht="40.5">
      <c r="A2331" s="532" t="s">
        <v>14626</v>
      </c>
      <c r="B2331" s="534" t="s">
        <v>14627</v>
      </c>
      <c r="C2331" s="532" t="s">
        <v>73</v>
      </c>
      <c r="D2331" s="533" t="s">
        <v>28588</v>
      </c>
      <c r="F2331" t="str">
        <f t="shared" si="73"/>
        <v>101992</v>
      </c>
      <c r="H2331" s="14">
        <f t="shared" si="74"/>
        <v>225.61</v>
      </c>
    </row>
    <row r="2332" spans="1:8" ht="40.5">
      <c r="A2332" s="532" t="s">
        <v>14628</v>
      </c>
      <c r="B2332" s="534" t="s">
        <v>14629</v>
      </c>
      <c r="C2332" s="532" t="s">
        <v>73</v>
      </c>
      <c r="D2332" s="533" t="s">
        <v>18734</v>
      </c>
      <c r="F2332" t="str">
        <f t="shared" si="73"/>
        <v>101993</v>
      </c>
      <c r="H2332" s="14">
        <f t="shared" si="74"/>
        <v>371.21</v>
      </c>
    </row>
    <row r="2333" spans="1:8" ht="40.5">
      <c r="A2333" s="532" t="s">
        <v>14630</v>
      </c>
      <c r="B2333" s="534" t="s">
        <v>14631</v>
      </c>
      <c r="C2333" s="532" t="s">
        <v>73</v>
      </c>
      <c r="D2333" s="533" t="s">
        <v>28589</v>
      </c>
      <c r="F2333" t="str">
        <f t="shared" si="73"/>
        <v>101994</v>
      </c>
      <c r="H2333" s="14">
        <f t="shared" si="74"/>
        <v>319.55</v>
      </c>
    </row>
    <row r="2334" spans="1:8" ht="40.5">
      <c r="A2334" s="532" t="s">
        <v>14632</v>
      </c>
      <c r="B2334" s="534" t="s">
        <v>14633</v>
      </c>
      <c r="C2334" s="532" t="s">
        <v>73</v>
      </c>
      <c r="D2334" s="533" t="s">
        <v>28590</v>
      </c>
      <c r="F2334" t="str">
        <f t="shared" si="73"/>
        <v>101995</v>
      </c>
      <c r="H2334" s="14">
        <f t="shared" si="74"/>
        <v>242.28</v>
      </c>
    </row>
    <row r="2335" spans="1:8" ht="40.5">
      <c r="A2335" s="532" t="s">
        <v>14634</v>
      </c>
      <c r="B2335" s="534" t="s">
        <v>14635</v>
      </c>
      <c r="C2335" s="532" t="s">
        <v>73</v>
      </c>
      <c r="D2335" s="533" t="s">
        <v>28591</v>
      </c>
      <c r="F2335" t="str">
        <f t="shared" si="73"/>
        <v>101996</v>
      </c>
      <c r="H2335" s="14">
        <f t="shared" si="74"/>
        <v>312.58999999999997</v>
      </c>
    </row>
    <row r="2336" spans="1:8" ht="40.5">
      <c r="A2336" s="532" t="s">
        <v>14636</v>
      </c>
      <c r="B2336" s="534" t="s">
        <v>14637</v>
      </c>
      <c r="C2336" s="532" t="s">
        <v>73</v>
      </c>
      <c r="D2336" s="533" t="s">
        <v>28592</v>
      </c>
      <c r="F2336" t="str">
        <f t="shared" si="73"/>
        <v>101997</v>
      </c>
      <c r="H2336" s="14">
        <f t="shared" si="74"/>
        <v>310.95</v>
      </c>
    </row>
    <row r="2337" spans="1:8" ht="40.5">
      <c r="A2337" s="532" t="s">
        <v>14638</v>
      </c>
      <c r="B2337" s="534" t="s">
        <v>14639</v>
      </c>
      <c r="C2337" s="532" t="s">
        <v>73</v>
      </c>
      <c r="D2337" s="533" t="s">
        <v>28593</v>
      </c>
      <c r="F2337" t="str">
        <f t="shared" si="73"/>
        <v>101998</v>
      </c>
      <c r="H2337" s="14">
        <f t="shared" si="74"/>
        <v>224.3</v>
      </c>
    </row>
    <row r="2338" spans="1:8" ht="40.5">
      <c r="A2338" s="532" t="s">
        <v>14640</v>
      </c>
      <c r="B2338" s="534" t="s">
        <v>14641</v>
      </c>
      <c r="C2338" s="532" t="s">
        <v>73</v>
      </c>
      <c r="D2338" s="533" t="s">
        <v>28594</v>
      </c>
      <c r="F2338" t="str">
        <f t="shared" si="73"/>
        <v>101999</v>
      </c>
      <c r="H2338" s="14">
        <f t="shared" si="74"/>
        <v>397.27</v>
      </c>
    </row>
    <row r="2339" spans="1:8" ht="40.5">
      <c r="A2339" s="532" t="s">
        <v>14642</v>
      </c>
      <c r="B2339" s="534" t="s">
        <v>14643</v>
      </c>
      <c r="C2339" s="532" t="s">
        <v>73</v>
      </c>
      <c r="D2339" s="533" t="s">
        <v>28595</v>
      </c>
      <c r="F2339" t="str">
        <f t="shared" si="73"/>
        <v>102000</v>
      </c>
      <c r="H2339" s="14">
        <f t="shared" si="74"/>
        <v>660.77</v>
      </c>
    </row>
    <row r="2340" spans="1:8" ht="40.5">
      <c r="A2340" s="532" t="s">
        <v>14644</v>
      </c>
      <c r="B2340" s="534" t="s">
        <v>14645</v>
      </c>
      <c r="C2340" s="532" t="s">
        <v>73</v>
      </c>
      <c r="D2340" s="533" t="s">
        <v>28596</v>
      </c>
      <c r="F2340" t="str">
        <f t="shared" si="73"/>
        <v>102001</v>
      </c>
      <c r="H2340" s="14">
        <f t="shared" si="74"/>
        <v>567.05999999999995</v>
      </c>
    </row>
    <row r="2341" spans="1:8" ht="54">
      <c r="A2341" s="532" t="s">
        <v>14646</v>
      </c>
      <c r="B2341" s="534" t="s">
        <v>14647</v>
      </c>
      <c r="C2341" s="532" t="s">
        <v>73</v>
      </c>
      <c r="D2341" s="533" t="s">
        <v>28597</v>
      </c>
      <c r="F2341" t="str">
        <f t="shared" si="73"/>
        <v>102002</v>
      </c>
      <c r="H2341" s="14">
        <f t="shared" si="74"/>
        <v>416.53</v>
      </c>
    </row>
    <row r="2342" spans="1:8" ht="54">
      <c r="A2342" s="532" t="s">
        <v>14648</v>
      </c>
      <c r="B2342" s="534" t="s">
        <v>14649</v>
      </c>
      <c r="C2342" s="532" t="s">
        <v>73</v>
      </c>
      <c r="D2342" s="533" t="s">
        <v>28598</v>
      </c>
      <c r="F2342" t="str">
        <f t="shared" si="73"/>
        <v>102003</v>
      </c>
      <c r="H2342" s="14">
        <f t="shared" si="74"/>
        <v>377.86</v>
      </c>
    </row>
    <row r="2343" spans="1:8" ht="54">
      <c r="A2343" s="532" t="s">
        <v>14650</v>
      </c>
      <c r="B2343" s="534" t="s">
        <v>14651</v>
      </c>
      <c r="C2343" s="532" t="s">
        <v>73</v>
      </c>
      <c r="D2343" s="533" t="s">
        <v>28599</v>
      </c>
      <c r="F2343" t="str">
        <f t="shared" si="73"/>
        <v>102004</v>
      </c>
      <c r="H2343" s="14">
        <f t="shared" si="74"/>
        <v>333.9</v>
      </c>
    </row>
    <row r="2344" spans="1:8" ht="54">
      <c r="A2344" s="532" t="s">
        <v>14652</v>
      </c>
      <c r="B2344" s="534" t="s">
        <v>14653</v>
      </c>
      <c r="C2344" s="532" t="s">
        <v>73</v>
      </c>
      <c r="D2344" s="533" t="s">
        <v>28600</v>
      </c>
      <c r="F2344" t="str">
        <f t="shared" si="73"/>
        <v>102005</v>
      </c>
      <c r="H2344" s="14">
        <f t="shared" si="74"/>
        <v>292.07</v>
      </c>
    </row>
    <row r="2345" spans="1:8" ht="54">
      <c r="A2345" s="532" t="s">
        <v>14654</v>
      </c>
      <c r="B2345" s="534" t="s">
        <v>14655</v>
      </c>
      <c r="C2345" s="532" t="s">
        <v>73</v>
      </c>
      <c r="D2345" s="533" t="s">
        <v>28601</v>
      </c>
      <c r="F2345" t="str">
        <f t="shared" si="73"/>
        <v>102006</v>
      </c>
      <c r="H2345" s="14">
        <f t="shared" si="74"/>
        <v>265.73</v>
      </c>
    </row>
    <row r="2346" spans="1:8" ht="40.5">
      <c r="A2346" s="532" t="s">
        <v>14656</v>
      </c>
      <c r="B2346" s="534" t="s">
        <v>14657</v>
      </c>
      <c r="C2346" s="532" t="s">
        <v>73</v>
      </c>
      <c r="D2346" s="533" t="s">
        <v>28602</v>
      </c>
      <c r="F2346" t="str">
        <f t="shared" si="73"/>
        <v>102007</v>
      </c>
      <c r="H2346" s="14">
        <f t="shared" si="74"/>
        <v>645.74</v>
      </c>
    </row>
    <row r="2347" spans="1:8" ht="40.5">
      <c r="A2347" s="532" t="s">
        <v>14658</v>
      </c>
      <c r="B2347" s="534" t="s">
        <v>14659</v>
      </c>
      <c r="C2347" s="532" t="s">
        <v>73</v>
      </c>
      <c r="D2347" s="533" t="s">
        <v>28603</v>
      </c>
      <c r="F2347" t="str">
        <f t="shared" si="73"/>
        <v>102008</v>
      </c>
      <c r="H2347" s="14">
        <f t="shared" si="74"/>
        <v>538.5</v>
      </c>
    </row>
    <row r="2348" spans="1:8" ht="40.5">
      <c r="A2348" s="532" t="s">
        <v>14660</v>
      </c>
      <c r="B2348" s="534" t="s">
        <v>14661</v>
      </c>
      <c r="C2348" s="532" t="s">
        <v>73</v>
      </c>
      <c r="D2348" s="533" t="s">
        <v>28604</v>
      </c>
      <c r="F2348" t="str">
        <f t="shared" si="73"/>
        <v>102009</v>
      </c>
      <c r="H2348" s="14">
        <f t="shared" si="74"/>
        <v>418.41</v>
      </c>
    </row>
    <row r="2349" spans="1:8" ht="40.5">
      <c r="A2349" s="532" t="s">
        <v>14662</v>
      </c>
      <c r="B2349" s="534" t="s">
        <v>14663</v>
      </c>
      <c r="C2349" s="532" t="s">
        <v>73</v>
      </c>
      <c r="D2349" s="533" t="s">
        <v>28605</v>
      </c>
      <c r="F2349" t="str">
        <f t="shared" si="73"/>
        <v>102010</v>
      </c>
      <c r="H2349" s="14">
        <f t="shared" si="74"/>
        <v>374.5</v>
      </c>
    </row>
    <row r="2350" spans="1:8" ht="54">
      <c r="A2350" s="532" t="s">
        <v>14664</v>
      </c>
      <c r="B2350" s="534" t="s">
        <v>14665</v>
      </c>
      <c r="C2350" s="532" t="s">
        <v>73</v>
      </c>
      <c r="D2350" s="533" t="s">
        <v>28606</v>
      </c>
      <c r="F2350" t="str">
        <f t="shared" si="73"/>
        <v>102011</v>
      </c>
      <c r="H2350" s="14">
        <f t="shared" si="74"/>
        <v>320.36</v>
      </c>
    </row>
    <row r="2351" spans="1:8" ht="54">
      <c r="A2351" s="532" t="s">
        <v>14666</v>
      </c>
      <c r="B2351" s="534" t="s">
        <v>14667</v>
      </c>
      <c r="C2351" s="532" t="s">
        <v>73</v>
      </c>
      <c r="D2351" s="533" t="s">
        <v>18752</v>
      </c>
      <c r="F2351" t="str">
        <f t="shared" si="73"/>
        <v>102012</v>
      </c>
      <c r="H2351" s="14">
        <f t="shared" si="74"/>
        <v>279.83999999999997</v>
      </c>
    </row>
    <row r="2352" spans="1:8" ht="54">
      <c r="A2352" s="532" t="s">
        <v>14668</v>
      </c>
      <c r="B2352" s="534" t="s">
        <v>14669</v>
      </c>
      <c r="C2352" s="532" t="s">
        <v>73</v>
      </c>
      <c r="D2352" s="533" t="s">
        <v>28607</v>
      </c>
      <c r="F2352" t="str">
        <f t="shared" si="73"/>
        <v>102013</v>
      </c>
      <c r="H2352" s="14">
        <f t="shared" si="74"/>
        <v>257.32</v>
      </c>
    </row>
    <row r="2353" spans="1:8" ht="40.5">
      <c r="A2353" s="532" t="s">
        <v>14670</v>
      </c>
      <c r="B2353" s="534" t="s">
        <v>14671</v>
      </c>
      <c r="C2353" s="532" t="s">
        <v>73</v>
      </c>
      <c r="D2353" s="533" t="s">
        <v>28608</v>
      </c>
      <c r="F2353" t="str">
        <f t="shared" si="73"/>
        <v>102014</v>
      </c>
      <c r="H2353" s="14">
        <f t="shared" si="74"/>
        <v>714.95</v>
      </c>
    </row>
    <row r="2354" spans="1:8" ht="40.5">
      <c r="A2354" s="532" t="s">
        <v>14672</v>
      </c>
      <c r="B2354" s="534" t="s">
        <v>14673</v>
      </c>
      <c r="C2354" s="532" t="s">
        <v>73</v>
      </c>
      <c r="D2354" s="533" t="s">
        <v>28609</v>
      </c>
      <c r="F2354" t="str">
        <f t="shared" si="73"/>
        <v>102015</v>
      </c>
      <c r="H2354" s="14">
        <f t="shared" si="74"/>
        <v>597.89</v>
      </c>
    </row>
    <row r="2355" spans="1:8" ht="54">
      <c r="A2355" s="532" t="s">
        <v>14674</v>
      </c>
      <c r="B2355" s="534" t="s">
        <v>14675</v>
      </c>
      <c r="C2355" s="532" t="s">
        <v>73</v>
      </c>
      <c r="D2355" s="533" t="s">
        <v>28610</v>
      </c>
      <c r="F2355" t="str">
        <f t="shared" si="73"/>
        <v>102016</v>
      </c>
      <c r="H2355" s="14">
        <f t="shared" si="74"/>
        <v>414.14</v>
      </c>
    </row>
    <row r="2356" spans="1:8" ht="54">
      <c r="A2356" s="532" t="s">
        <v>14676</v>
      </c>
      <c r="B2356" s="534" t="s">
        <v>14677</v>
      </c>
      <c r="C2356" s="532" t="s">
        <v>73</v>
      </c>
      <c r="D2356" s="533" t="s">
        <v>28611</v>
      </c>
      <c r="F2356" t="str">
        <f t="shared" si="73"/>
        <v>102017</v>
      </c>
      <c r="H2356" s="14">
        <f t="shared" si="74"/>
        <v>372.85</v>
      </c>
    </row>
    <row r="2357" spans="1:8" ht="54">
      <c r="A2357" s="532" t="s">
        <v>14678</v>
      </c>
      <c r="B2357" s="534" t="s">
        <v>14679</v>
      </c>
      <c r="C2357" s="532" t="s">
        <v>73</v>
      </c>
      <c r="D2357" s="533" t="s">
        <v>18918</v>
      </c>
      <c r="F2357" t="str">
        <f t="shared" si="73"/>
        <v>102036</v>
      </c>
      <c r="H2357" s="14">
        <f t="shared" si="74"/>
        <v>326.16000000000003</v>
      </c>
    </row>
    <row r="2358" spans="1:8" ht="54">
      <c r="A2358" s="532" t="s">
        <v>14680</v>
      </c>
      <c r="B2358" s="534" t="s">
        <v>14681</v>
      </c>
      <c r="C2358" s="532" t="s">
        <v>73</v>
      </c>
      <c r="D2358" s="533" t="s">
        <v>18375</v>
      </c>
      <c r="F2358" t="str">
        <f t="shared" si="73"/>
        <v>102037</v>
      </c>
      <c r="H2358" s="14">
        <f t="shared" si="74"/>
        <v>284.45</v>
      </c>
    </row>
    <row r="2359" spans="1:8" ht="54">
      <c r="A2359" s="532" t="s">
        <v>14683</v>
      </c>
      <c r="B2359" s="534" t="s">
        <v>14684</v>
      </c>
      <c r="C2359" s="532" t="s">
        <v>73</v>
      </c>
      <c r="D2359" s="533" t="s">
        <v>28612</v>
      </c>
      <c r="F2359" t="str">
        <f t="shared" si="73"/>
        <v>102038</v>
      </c>
      <c r="H2359" s="14">
        <f t="shared" si="74"/>
        <v>261.29000000000002</v>
      </c>
    </row>
    <row r="2360" spans="1:8" ht="40.5">
      <c r="A2360" s="532" t="s">
        <v>14685</v>
      </c>
      <c r="B2360" s="534" t="s">
        <v>14686</v>
      </c>
      <c r="C2360" s="532" t="s">
        <v>73</v>
      </c>
      <c r="D2360" s="533" t="s">
        <v>28613</v>
      </c>
      <c r="F2360" t="str">
        <f t="shared" si="73"/>
        <v>102039</v>
      </c>
      <c r="H2360" s="14">
        <f t="shared" si="74"/>
        <v>670.95</v>
      </c>
    </row>
    <row r="2361" spans="1:8" ht="40.5">
      <c r="A2361" s="532" t="s">
        <v>14687</v>
      </c>
      <c r="B2361" s="534" t="s">
        <v>14688</v>
      </c>
      <c r="C2361" s="532" t="s">
        <v>73</v>
      </c>
      <c r="D2361" s="533" t="s">
        <v>28614</v>
      </c>
      <c r="F2361" t="str">
        <f t="shared" si="73"/>
        <v>102040</v>
      </c>
      <c r="H2361" s="14">
        <f t="shared" si="74"/>
        <v>557.82000000000005</v>
      </c>
    </row>
    <row r="2362" spans="1:8" ht="40.5">
      <c r="A2362" s="532" t="s">
        <v>14689</v>
      </c>
      <c r="B2362" s="534" t="s">
        <v>14690</v>
      </c>
      <c r="C2362" s="532" t="s">
        <v>73</v>
      </c>
      <c r="D2362" s="533" t="s">
        <v>28615</v>
      </c>
      <c r="F2362" t="str">
        <f t="shared" si="73"/>
        <v>102041</v>
      </c>
      <c r="H2362" s="14">
        <f t="shared" si="74"/>
        <v>422.62</v>
      </c>
    </row>
    <row r="2363" spans="1:8" ht="40.5">
      <c r="A2363" s="532" t="s">
        <v>14691</v>
      </c>
      <c r="B2363" s="534" t="s">
        <v>14692</v>
      </c>
      <c r="C2363" s="532" t="s">
        <v>73</v>
      </c>
      <c r="D2363" s="533" t="s">
        <v>28616</v>
      </c>
      <c r="F2363" t="str">
        <f t="shared" si="73"/>
        <v>102042</v>
      </c>
      <c r="H2363" s="14">
        <f t="shared" si="74"/>
        <v>375.38</v>
      </c>
    </row>
    <row r="2364" spans="1:8" ht="54">
      <c r="A2364" s="532" t="s">
        <v>14693</v>
      </c>
      <c r="B2364" s="534" t="s">
        <v>14694</v>
      </c>
      <c r="C2364" s="532" t="s">
        <v>73</v>
      </c>
      <c r="D2364" s="533" t="s">
        <v>28617</v>
      </c>
      <c r="F2364" t="str">
        <f t="shared" si="73"/>
        <v>102043</v>
      </c>
      <c r="H2364" s="14">
        <f t="shared" si="74"/>
        <v>322.86</v>
      </c>
    </row>
    <row r="2365" spans="1:8" ht="54">
      <c r="A2365" s="532" t="s">
        <v>14695</v>
      </c>
      <c r="B2365" s="534" t="s">
        <v>14696</v>
      </c>
      <c r="C2365" s="532" t="s">
        <v>73</v>
      </c>
      <c r="D2365" s="533" t="s">
        <v>24062</v>
      </c>
      <c r="F2365" t="str">
        <f t="shared" si="73"/>
        <v>102044</v>
      </c>
      <c r="H2365" s="14">
        <f t="shared" si="74"/>
        <v>283.33999999999997</v>
      </c>
    </row>
    <row r="2366" spans="1:8" ht="54">
      <c r="A2366" s="532" t="s">
        <v>14697</v>
      </c>
      <c r="B2366" s="534" t="s">
        <v>14698</v>
      </c>
      <c r="C2366" s="532" t="s">
        <v>73</v>
      </c>
      <c r="D2366" s="533" t="s">
        <v>28618</v>
      </c>
      <c r="F2366" t="str">
        <f t="shared" si="73"/>
        <v>102045</v>
      </c>
      <c r="H2366" s="14">
        <f t="shared" si="74"/>
        <v>259.62</v>
      </c>
    </row>
    <row r="2367" spans="1:8" ht="40.5">
      <c r="A2367" s="532" t="s">
        <v>14699</v>
      </c>
      <c r="B2367" s="534" t="s">
        <v>14700</v>
      </c>
      <c r="C2367" s="532" t="s">
        <v>73</v>
      </c>
      <c r="D2367" s="533" t="s">
        <v>28619</v>
      </c>
      <c r="F2367" t="str">
        <f t="shared" si="73"/>
        <v>102046</v>
      </c>
      <c r="H2367" s="14">
        <f t="shared" si="74"/>
        <v>726.73</v>
      </c>
    </row>
    <row r="2368" spans="1:8" ht="40.5">
      <c r="A2368" s="532" t="s">
        <v>14701</v>
      </c>
      <c r="B2368" s="534" t="s">
        <v>14702</v>
      </c>
      <c r="C2368" s="532" t="s">
        <v>73</v>
      </c>
      <c r="D2368" s="533" t="s">
        <v>28620</v>
      </c>
      <c r="F2368" t="str">
        <f t="shared" si="73"/>
        <v>102047</v>
      </c>
      <c r="H2368" s="14">
        <f t="shared" si="74"/>
        <v>617.87</v>
      </c>
    </row>
    <row r="2369" spans="1:8" ht="40.5">
      <c r="A2369" s="532" t="s">
        <v>14703</v>
      </c>
      <c r="B2369" s="534" t="s">
        <v>14704</v>
      </c>
      <c r="C2369" s="532" t="s">
        <v>73</v>
      </c>
      <c r="D2369" s="533" t="s">
        <v>28621</v>
      </c>
      <c r="F2369" t="str">
        <f t="shared" si="73"/>
        <v>102048</v>
      </c>
      <c r="H2369" s="14">
        <f t="shared" si="74"/>
        <v>408.02</v>
      </c>
    </row>
    <row r="2370" spans="1:8" ht="40.5">
      <c r="A2370" s="532" t="s">
        <v>14705</v>
      </c>
      <c r="B2370" s="534" t="s">
        <v>14706</v>
      </c>
      <c r="C2370" s="532" t="s">
        <v>73</v>
      </c>
      <c r="D2370" s="533" t="s">
        <v>28622</v>
      </c>
      <c r="F2370" t="str">
        <f t="shared" si="73"/>
        <v>102049</v>
      </c>
      <c r="H2370" s="14">
        <f t="shared" si="74"/>
        <v>363.19</v>
      </c>
    </row>
    <row r="2371" spans="1:8" ht="54">
      <c r="A2371" s="532" t="s">
        <v>14707</v>
      </c>
      <c r="B2371" s="534" t="s">
        <v>14708</v>
      </c>
      <c r="C2371" s="532" t="s">
        <v>73</v>
      </c>
      <c r="D2371" s="533" t="s">
        <v>28623</v>
      </c>
      <c r="F2371" t="str">
        <f t="shared" si="73"/>
        <v>102050</v>
      </c>
      <c r="H2371" s="14">
        <f t="shared" si="74"/>
        <v>319.39999999999998</v>
      </c>
    </row>
    <row r="2372" spans="1:8" ht="54">
      <c r="A2372" s="532" t="s">
        <v>14709</v>
      </c>
      <c r="B2372" s="534" t="s">
        <v>14710</v>
      </c>
      <c r="C2372" s="532" t="s">
        <v>73</v>
      </c>
      <c r="D2372" s="533" t="s">
        <v>28624</v>
      </c>
      <c r="F2372" t="str">
        <f t="shared" si="73"/>
        <v>102051</v>
      </c>
      <c r="H2372" s="14">
        <f t="shared" si="74"/>
        <v>277.63</v>
      </c>
    </row>
    <row r="2373" spans="1:8" ht="54">
      <c r="A2373" s="532" t="s">
        <v>14711</v>
      </c>
      <c r="B2373" s="534" t="s">
        <v>14712</v>
      </c>
      <c r="C2373" s="532" t="s">
        <v>73</v>
      </c>
      <c r="D2373" s="533" t="s">
        <v>28625</v>
      </c>
      <c r="F2373" t="str">
        <f t="shared" ref="F2373:F2436" si="75">TRIM(A2373)</f>
        <v>102052</v>
      </c>
      <c r="H2373" s="14">
        <f t="shared" ref="H2373:H2436" si="76">ROUND(D2373*(1+$H$1),2)</f>
        <v>254.43</v>
      </c>
    </row>
    <row r="2374" spans="1:8" ht="40.5">
      <c r="A2374" s="532" t="s">
        <v>14713</v>
      </c>
      <c r="B2374" s="534" t="s">
        <v>14714</v>
      </c>
      <c r="C2374" s="532" t="s">
        <v>73</v>
      </c>
      <c r="D2374" s="533" t="s">
        <v>28626</v>
      </c>
      <c r="F2374" t="str">
        <f t="shared" si="75"/>
        <v>102059</v>
      </c>
      <c r="H2374" s="14">
        <f t="shared" si="76"/>
        <v>627.33000000000004</v>
      </c>
    </row>
    <row r="2375" spans="1:8" ht="40.5">
      <c r="A2375" s="532" t="s">
        <v>14715</v>
      </c>
      <c r="B2375" s="534" t="s">
        <v>14716</v>
      </c>
      <c r="C2375" s="532" t="s">
        <v>73</v>
      </c>
      <c r="D2375" s="533" t="s">
        <v>28627</v>
      </c>
      <c r="F2375" t="str">
        <f t="shared" si="75"/>
        <v>102060</v>
      </c>
      <c r="H2375" s="14">
        <f t="shared" si="76"/>
        <v>526.23</v>
      </c>
    </row>
    <row r="2376" spans="1:8" ht="54">
      <c r="A2376" s="532" t="s">
        <v>14717</v>
      </c>
      <c r="B2376" s="534" t="s">
        <v>14718</v>
      </c>
      <c r="C2376" s="532" t="s">
        <v>73</v>
      </c>
      <c r="D2376" s="533" t="s">
        <v>28628</v>
      </c>
      <c r="F2376" t="str">
        <f t="shared" si="75"/>
        <v>102061</v>
      </c>
      <c r="H2376" s="14">
        <f t="shared" si="76"/>
        <v>389.01</v>
      </c>
    </row>
    <row r="2377" spans="1:8" ht="54">
      <c r="A2377" s="532" t="s">
        <v>14719</v>
      </c>
      <c r="B2377" s="534" t="s">
        <v>14720</v>
      </c>
      <c r="C2377" s="532" t="s">
        <v>73</v>
      </c>
      <c r="D2377" s="533" t="s">
        <v>28629</v>
      </c>
      <c r="F2377" t="str">
        <f t="shared" si="75"/>
        <v>102062</v>
      </c>
      <c r="H2377" s="14">
        <f t="shared" si="76"/>
        <v>352.45</v>
      </c>
    </row>
    <row r="2378" spans="1:8" ht="54">
      <c r="A2378" s="532" t="s">
        <v>14721</v>
      </c>
      <c r="B2378" s="534" t="s">
        <v>14722</v>
      </c>
      <c r="C2378" s="532" t="s">
        <v>73</v>
      </c>
      <c r="D2378" s="533" t="s">
        <v>28630</v>
      </c>
      <c r="F2378" t="str">
        <f t="shared" si="75"/>
        <v>102063</v>
      </c>
      <c r="H2378" s="14">
        <f t="shared" si="76"/>
        <v>301.74</v>
      </c>
    </row>
    <row r="2379" spans="1:8" ht="54">
      <c r="A2379" s="532" t="s">
        <v>14723</v>
      </c>
      <c r="B2379" s="534" t="s">
        <v>14724</v>
      </c>
      <c r="C2379" s="532" t="s">
        <v>73</v>
      </c>
      <c r="D2379" s="533" t="s">
        <v>28631</v>
      </c>
      <c r="F2379" t="str">
        <f t="shared" si="75"/>
        <v>102064</v>
      </c>
      <c r="H2379" s="14">
        <f t="shared" si="76"/>
        <v>261.77999999999997</v>
      </c>
    </row>
    <row r="2380" spans="1:8" ht="54">
      <c r="A2380" s="532" t="s">
        <v>14725</v>
      </c>
      <c r="B2380" s="534" t="s">
        <v>14726</v>
      </c>
      <c r="C2380" s="532" t="s">
        <v>73</v>
      </c>
      <c r="D2380" s="533" t="s">
        <v>28632</v>
      </c>
      <c r="F2380" t="str">
        <f t="shared" si="75"/>
        <v>102065</v>
      </c>
      <c r="H2380" s="14">
        <f t="shared" si="76"/>
        <v>239.64</v>
      </c>
    </row>
    <row r="2381" spans="1:8" ht="40.5">
      <c r="A2381" s="532" t="s">
        <v>14727</v>
      </c>
      <c r="B2381" s="534" t="s">
        <v>14728</v>
      </c>
      <c r="C2381" s="532" t="s">
        <v>73</v>
      </c>
      <c r="D2381" s="533" t="s">
        <v>28633</v>
      </c>
      <c r="F2381" t="str">
        <f t="shared" si="75"/>
        <v>102066</v>
      </c>
      <c r="H2381" s="14">
        <f t="shared" si="76"/>
        <v>648.51</v>
      </c>
    </row>
    <row r="2382" spans="1:8" ht="40.5">
      <c r="A2382" s="532" t="s">
        <v>14729</v>
      </c>
      <c r="B2382" s="534" t="s">
        <v>14730</v>
      </c>
      <c r="C2382" s="532" t="s">
        <v>73</v>
      </c>
      <c r="D2382" s="533" t="s">
        <v>28634</v>
      </c>
      <c r="F2382" t="str">
        <f t="shared" si="75"/>
        <v>102067</v>
      </c>
      <c r="H2382" s="14">
        <f t="shared" si="76"/>
        <v>553.92999999999995</v>
      </c>
    </row>
    <row r="2383" spans="1:8" ht="54">
      <c r="A2383" s="532" t="s">
        <v>14731</v>
      </c>
      <c r="B2383" s="534" t="s">
        <v>14732</v>
      </c>
      <c r="C2383" s="532" t="s">
        <v>73</v>
      </c>
      <c r="D2383" s="533" t="s">
        <v>28635</v>
      </c>
      <c r="F2383" t="str">
        <f t="shared" si="75"/>
        <v>102068</v>
      </c>
      <c r="H2383" s="14">
        <f t="shared" si="76"/>
        <v>370.85</v>
      </c>
    </row>
    <row r="2384" spans="1:8" ht="54">
      <c r="A2384" s="532" t="s">
        <v>14733</v>
      </c>
      <c r="B2384" s="534" t="s">
        <v>14734</v>
      </c>
      <c r="C2384" s="532" t="s">
        <v>73</v>
      </c>
      <c r="D2384" s="533" t="s">
        <v>28636</v>
      </c>
      <c r="F2384" t="str">
        <f t="shared" si="75"/>
        <v>102069</v>
      </c>
      <c r="H2384" s="14">
        <f t="shared" si="76"/>
        <v>336.95</v>
      </c>
    </row>
    <row r="2385" spans="1:8" ht="54">
      <c r="A2385" s="532" t="s">
        <v>14735</v>
      </c>
      <c r="B2385" s="534" t="s">
        <v>14736</v>
      </c>
      <c r="C2385" s="532" t="s">
        <v>73</v>
      </c>
      <c r="D2385" s="533" t="s">
        <v>28637</v>
      </c>
      <c r="F2385" t="str">
        <f t="shared" si="75"/>
        <v>102070</v>
      </c>
      <c r="H2385" s="14">
        <f t="shared" si="76"/>
        <v>295.63</v>
      </c>
    </row>
    <row r="2386" spans="1:8" ht="54">
      <c r="A2386" s="532" t="s">
        <v>14737</v>
      </c>
      <c r="B2386" s="534" t="s">
        <v>14738</v>
      </c>
      <c r="C2386" s="532" t="s">
        <v>73</v>
      </c>
      <c r="D2386" s="533" t="s">
        <v>28638</v>
      </c>
      <c r="F2386" t="str">
        <f t="shared" si="75"/>
        <v>102071</v>
      </c>
      <c r="H2386" s="14">
        <f t="shared" si="76"/>
        <v>256.83999999999997</v>
      </c>
    </row>
    <row r="2387" spans="1:8" ht="54">
      <c r="A2387" s="532" t="s">
        <v>14739</v>
      </c>
      <c r="B2387" s="534" t="s">
        <v>14740</v>
      </c>
      <c r="C2387" s="532" t="s">
        <v>73</v>
      </c>
      <c r="D2387" s="533" t="s">
        <v>28639</v>
      </c>
      <c r="F2387" t="str">
        <f t="shared" si="75"/>
        <v>102072</v>
      </c>
      <c r="H2387" s="14">
        <f t="shared" si="76"/>
        <v>239.14</v>
      </c>
    </row>
    <row r="2388" spans="1:8" ht="40.5">
      <c r="A2388" s="532" t="s">
        <v>14741</v>
      </c>
      <c r="B2388" s="534" t="s">
        <v>14742</v>
      </c>
      <c r="C2388" s="532" t="s">
        <v>83</v>
      </c>
      <c r="D2388" s="533" t="s">
        <v>28640</v>
      </c>
      <c r="F2388" t="str">
        <f t="shared" si="75"/>
        <v>102073</v>
      </c>
      <c r="H2388" s="14">
        <f t="shared" si="76"/>
        <v>5190.1400000000003</v>
      </c>
    </row>
    <row r="2389" spans="1:8" ht="40.5">
      <c r="A2389" s="532" t="s">
        <v>14743</v>
      </c>
      <c r="B2389" s="534" t="s">
        <v>14744</v>
      </c>
      <c r="C2389" s="532" t="s">
        <v>83</v>
      </c>
      <c r="D2389" s="533" t="s">
        <v>28641</v>
      </c>
      <c r="F2389" t="str">
        <f t="shared" si="75"/>
        <v>102074</v>
      </c>
      <c r="H2389" s="14">
        <f t="shared" si="76"/>
        <v>6349.54</v>
      </c>
    </row>
    <row r="2390" spans="1:8" ht="40.5">
      <c r="A2390" s="532" t="s">
        <v>14745</v>
      </c>
      <c r="B2390" s="534" t="s">
        <v>14746</v>
      </c>
      <c r="C2390" s="532" t="s">
        <v>83</v>
      </c>
      <c r="D2390" s="533" t="s">
        <v>28642</v>
      </c>
      <c r="F2390" t="str">
        <f t="shared" si="75"/>
        <v>102075</v>
      </c>
      <c r="H2390" s="14">
        <f t="shared" si="76"/>
        <v>6696.28</v>
      </c>
    </row>
    <row r="2391" spans="1:8" ht="40.5">
      <c r="A2391" s="532" t="s">
        <v>14747</v>
      </c>
      <c r="B2391" s="534" t="s">
        <v>14748</v>
      </c>
      <c r="C2391" s="532" t="s">
        <v>83</v>
      </c>
      <c r="D2391" s="533" t="s">
        <v>28643</v>
      </c>
      <c r="F2391" t="str">
        <f t="shared" si="75"/>
        <v>102076</v>
      </c>
      <c r="H2391" s="14">
        <f t="shared" si="76"/>
        <v>6857.12</v>
      </c>
    </row>
    <row r="2392" spans="1:8" ht="40.5">
      <c r="A2392" s="532" t="s">
        <v>14749</v>
      </c>
      <c r="B2392" s="534" t="s">
        <v>14750</v>
      </c>
      <c r="C2392" s="532" t="s">
        <v>83</v>
      </c>
      <c r="D2392" s="533" t="s">
        <v>28644</v>
      </c>
      <c r="F2392" t="str">
        <f t="shared" si="75"/>
        <v>102077</v>
      </c>
      <c r="H2392" s="14">
        <f t="shared" si="76"/>
        <v>7576.75</v>
      </c>
    </row>
    <row r="2393" spans="1:8" ht="40.5">
      <c r="A2393" s="532" t="s">
        <v>14751</v>
      </c>
      <c r="B2393" s="534" t="s">
        <v>14752</v>
      </c>
      <c r="C2393" s="532" t="s">
        <v>83</v>
      </c>
      <c r="D2393" s="533" t="s">
        <v>28645</v>
      </c>
      <c r="F2393" t="str">
        <f t="shared" si="75"/>
        <v>102078</v>
      </c>
      <c r="H2393" s="14">
        <f t="shared" si="76"/>
        <v>7644.55</v>
      </c>
    </row>
    <row r="2394" spans="1:8" ht="40.5">
      <c r="A2394" s="532" t="s">
        <v>14753</v>
      </c>
      <c r="B2394" s="534" t="s">
        <v>14754</v>
      </c>
      <c r="C2394" s="532" t="s">
        <v>83</v>
      </c>
      <c r="D2394" s="533" t="s">
        <v>28646</v>
      </c>
      <c r="F2394" t="str">
        <f t="shared" si="75"/>
        <v>102079</v>
      </c>
      <c r="H2394" s="14">
        <f t="shared" si="76"/>
        <v>7400.49</v>
      </c>
    </row>
    <row r="2395" spans="1:8" ht="40.5">
      <c r="A2395" s="532" t="s">
        <v>14755</v>
      </c>
      <c r="B2395" s="534" t="s">
        <v>14756</v>
      </c>
      <c r="C2395" s="532" t="s">
        <v>83</v>
      </c>
      <c r="D2395" s="533" t="s">
        <v>28647</v>
      </c>
      <c r="F2395" t="str">
        <f t="shared" si="75"/>
        <v>102080</v>
      </c>
      <c r="H2395" s="14">
        <f t="shared" si="76"/>
        <v>6543.29</v>
      </c>
    </row>
    <row r="2396" spans="1:8" ht="40.5">
      <c r="A2396" s="532" t="s">
        <v>14757</v>
      </c>
      <c r="B2396" s="534" t="s">
        <v>14758</v>
      </c>
      <c r="C2396" s="532" t="s">
        <v>73</v>
      </c>
      <c r="D2396" s="533" t="s">
        <v>28648</v>
      </c>
      <c r="F2396" t="str">
        <f t="shared" si="75"/>
        <v>102086</v>
      </c>
      <c r="H2396" s="14">
        <f t="shared" si="76"/>
        <v>305.64999999999998</v>
      </c>
    </row>
    <row r="2397" spans="1:8" ht="40.5">
      <c r="A2397" s="532" t="s">
        <v>14759</v>
      </c>
      <c r="B2397" s="534" t="s">
        <v>14760</v>
      </c>
      <c r="C2397" s="532" t="s">
        <v>73</v>
      </c>
      <c r="D2397" s="533" t="s">
        <v>28649</v>
      </c>
      <c r="F2397" t="str">
        <f t="shared" si="75"/>
        <v>102087</v>
      </c>
      <c r="H2397" s="14">
        <f t="shared" si="76"/>
        <v>233.37</v>
      </c>
    </row>
    <row r="2398" spans="1:8" ht="40.5">
      <c r="A2398" s="532" t="s">
        <v>14761</v>
      </c>
      <c r="B2398" s="534" t="s">
        <v>14762</v>
      </c>
      <c r="C2398" s="532" t="s">
        <v>73</v>
      </c>
      <c r="D2398" s="533" t="s">
        <v>28650</v>
      </c>
      <c r="F2398" t="str">
        <f t="shared" si="75"/>
        <v>102088</v>
      </c>
      <c r="H2398" s="14">
        <f t="shared" si="76"/>
        <v>291.55</v>
      </c>
    </row>
    <row r="2399" spans="1:8" ht="40.5">
      <c r="A2399" s="532" t="s">
        <v>14763</v>
      </c>
      <c r="B2399" s="534" t="s">
        <v>14764</v>
      </c>
      <c r="C2399" s="532" t="s">
        <v>73</v>
      </c>
      <c r="D2399" s="533" t="s">
        <v>28651</v>
      </c>
      <c r="F2399" t="str">
        <f t="shared" si="75"/>
        <v>102089</v>
      </c>
      <c r="H2399" s="14">
        <f t="shared" si="76"/>
        <v>294.94</v>
      </c>
    </row>
    <row r="2400" spans="1:8" ht="40.5">
      <c r="A2400" s="532" t="s">
        <v>14765</v>
      </c>
      <c r="B2400" s="534" t="s">
        <v>14766</v>
      </c>
      <c r="C2400" s="532" t="s">
        <v>73</v>
      </c>
      <c r="D2400" s="533" t="s">
        <v>28652</v>
      </c>
      <c r="F2400" t="str">
        <f t="shared" si="75"/>
        <v>102090</v>
      </c>
      <c r="H2400" s="14">
        <f t="shared" si="76"/>
        <v>212.95</v>
      </c>
    </row>
    <row r="2401" spans="1:8" ht="40.5">
      <c r="A2401" s="532" t="s">
        <v>14767</v>
      </c>
      <c r="B2401" s="534" t="s">
        <v>14768</v>
      </c>
      <c r="C2401" s="532" t="s">
        <v>73</v>
      </c>
      <c r="D2401" s="533" t="s">
        <v>28653</v>
      </c>
      <c r="F2401" t="str">
        <f t="shared" si="75"/>
        <v>102091</v>
      </c>
      <c r="H2401" s="14">
        <f t="shared" si="76"/>
        <v>337.3</v>
      </c>
    </row>
    <row r="2402" spans="1:8" ht="54">
      <c r="A2402" s="532" t="s">
        <v>28654</v>
      </c>
      <c r="B2402" s="534" t="s">
        <v>28655</v>
      </c>
      <c r="C2402" s="532" t="s">
        <v>73</v>
      </c>
      <c r="D2402" s="533" t="s">
        <v>28656</v>
      </c>
      <c r="F2402" t="str">
        <f t="shared" si="75"/>
        <v>103760</v>
      </c>
      <c r="H2402" s="14">
        <f t="shared" si="76"/>
        <v>165.94</v>
      </c>
    </row>
    <row r="2403" spans="1:8" ht="54">
      <c r="A2403" s="532" t="s">
        <v>28657</v>
      </c>
      <c r="B2403" s="534" t="s">
        <v>28658</v>
      </c>
      <c r="C2403" s="532" t="s">
        <v>73</v>
      </c>
      <c r="D2403" s="533" t="s">
        <v>28659</v>
      </c>
      <c r="F2403" t="str">
        <f t="shared" si="75"/>
        <v>103761</v>
      </c>
      <c r="H2403" s="14">
        <f t="shared" si="76"/>
        <v>113.08</v>
      </c>
    </row>
    <row r="2404" spans="1:8" ht="54">
      <c r="A2404" s="532" t="s">
        <v>28660</v>
      </c>
      <c r="B2404" s="534" t="s">
        <v>28661</v>
      </c>
      <c r="C2404" s="532" t="s">
        <v>73</v>
      </c>
      <c r="D2404" s="533" t="s">
        <v>28662</v>
      </c>
      <c r="F2404" t="str">
        <f t="shared" si="75"/>
        <v>103762</v>
      </c>
      <c r="H2404" s="14">
        <f t="shared" si="76"/>
        <v>95.94</v>
      </c>
    </row>
    <row r="2405" spans="1:8" ht="54">
      <c r="A2405" s="532" t="s">
        <v>28663</v>
      </c>
      <c r="B2405" s="534" t="s">
        <v>28664</v>
      </c>
      <c r="C2405" s="532" t="s">
        <v>73</v>
      </c>
      <c r="D2405" s="533" t="s">
        <v>18017</v>
      </c>
      <c r="F2405" t="str">
        <f t="shared" si="75"/>
        <v>103763</v>
      </c>
      <c r="H2405" s="14">
        <f t="shared" si="76"/>
        <v>84.4</v>
      </c>
    </row>
    <row r="2406" spans="1:8" ht="27">
      <c r="A2406" s="532" t="s">
        <v>5786</v>
      </c>
      <c r="B2406" s="534" t="s">
        <v>28665</v>
      </c>
      <c r="C2406" s="532" t="s">
        <v>71</v>
      </c>
      <c r="D2406" s="533" t="s">
        <v>11795</v>
      </c>
      <c r="F2406" t="str">
        <f t="shared" si="75"/>
        <v>89996</v>
      </c>
      <c r="H2406" s="14">
        <f t="shared" si="76"/>
        <v>18.55</v>
      </c>
    </row>
    <row r="2407" spans="1:8" ht="27">
      <c r="A2407" s="532" t="s">
        <v>5788</v>
      </c>
      <c r="B2407" s="534" t="s">
        <v>28666</v>
      </c>
      <c r="C2407" s="532" t="s">
        <v>71</v>
      </c>
      <c r="D2407" s="533" t="s">
        <v>19062</v>
      </c>
      <c r="F2407" t="str">
        <f t="shared" si="75"/>
        <v>89997</v>
      </c>
      <c r="H2407" s="14">
        <f t="shared" si="76"/>
        <v>15.32</v>
      </c>
    </row>
    <row r="2408" spans="1:8" ht="27">
      <c r="A2408" s="532" t="s">
        <v>5789</v>
      </c>
      <c r="B2408" s="534" t="s">
        <v>28667</v>
      </c>
      <c r="C2408" s="532" t="s">
        <v>71</v>
      </c>
      <c r="D2408" s="533" t="s">
        <v>28668</v>
      </c>
      <c r="F2408" t="str">
        <f t="shared" si="75"/>
        <v>89998</v>
      </c>
      <c r="H2408" s="14">
        <f t="shared" si="76"/>
        <v>17.87</v>
      </c>
    </row>
    <row r="2409" spans="1:8" ht="27">
      <c r="A2409" s="532" t="s">
        <v>5790</v>
      </c>
      <c r="B2409" s="534" t="s">
        <v>28669</v>
      </c>
      <c r="C2409" s="532" t="s">
        <v>71</v>
      </c>
      <c r="D2409" s="533" t="s">
        <v>18271</v>
      </c>
      <c r="F2409" t="str">
        <f t="shared" si="75"/>
        <v>89999</v>
      </c>
      <c r="H2409" s="14">
        <f t="shared" si="76"/>
        <v>25.69</v>
      </c>
    </row>
    <row r="2410" spans="1:8" ht="27">
      <c r="A2410" s="532" t="s">
        <v>5792</v>
      </c>
      <c r="B2410" s="534" t="s">
        <v>28670</v>
      </c>
      <c r="C2410" s="532" t="s">
        <v>71</v>
      </c>
      <c r="D2410" s="533" t="s">
        <v>18181</v>
      </c>
      <c r="F2410" t="str">
        <f t="shared" si="75"/>
        <v>90000</v>
      </c>
      <c r="H2410" s="14">
        <f t="shared" si="76"/>
        <v>21.36</v>
      </c>
    </row>
    <row r="2411" spans="1:8" ht="40.5">
      <c r="A2411" s="532" t="s">
        <v>5794</v>
      </c>
      <c r="B2411" s="534" t="s">
        <v>12591</v>
      </c>
      <c r="C2411" s="532" t="s">
        <v>71</v>
      </c>
      <c r="D2411" s="533" t="s">
        <v>11234</v>
      </c>
      <c r="F2411" t="str">
        <f t="shared" si="75"/>
        <v>91593</v>
      </c>
      <c r="H2411" s="14">
        <f t="shared" si="76"/>
        <v>20.8</v>
      </c>
    </row>
    <row r="2412" spans="1:8" ht="40.5">
      <c r="A2412" s="532" t="s">
        <v>5795</v>
      </c>
      <c r="B2412" s="534" t="s">
        <v>12592</v>
      </c>
      <c r="C2412" s="532" t="s">
        <v>71</v>
      </c>
      <c r="D2412" s="533" t="s">
        <v>18181</v>
      </c>
      <c r="F2412" t="str">
        <f t="shared" si="75"/>
        <v>91594</v>
      </c>
      <c r="H2412" s="14">
        <f t="shared" si="76"/>
        <v>21.36</v>
      </c>
    </row>
    <row r="2413" spans="1:8" ht="40.5">
      <c r="A2413" s="532" t="s">
        <v>5796</v>
      </c>
      <c r="B2413" s="534" t="s">
        <v>12593</v>
      </c>
      <c r="C2413" s="532" t="s">
        <v>71</v>
      </c>
      <c r="D2413" s="533" t="s">
        <v>28671</v>
      </c>
      <c r="F2413" t="str">
        <f t="shared" si="75"/>
        <v>91595</v>
      </c>
      <c r="H2413" s="14">
        <f t="shared" si="76"/>
        <v>22.21</v>
      </c>
    </row>
    <row r="2414" spans="1:8" ht="40.5">
      <c r="A2414" s="532" t="s">
        <v>5797</v>
      </c>
      <c r="B2414" s="534" t="s">
        <v>12594</v>
      </c>
      <c r="C2414" s="532" t="s">
        <v>71</v>
      </c>
      <c r="D2414" s="533" t="s">
        <v>28672</v>
      </c>
      <c r="F2414" t="str">
        <f t="shared" si="75"/>
        <v>91596</v>
      </c>
      <c r="H2414" s="14">
        <f t="shared" si="76"/>
        <v>21.23</v>
      </c>
    </row>
    <row r="2415" spans="1:8" ht="40.5">
      <c r="A2415" s="554" t="s">
        <v>5798</v>
      </c>
      <c r="B2415" s="534" t="s">
        <v>12596</v>
      </c>
      <c r="C2415" s="532" t="s">
        <v>71</v>
      </c>
      <c r="D2415" s="533" t="s">
        <v>7170</v>
      </c>
      <c r="F2415" t="str">
        <f t="shared" si="75"/>
        <v>91597</v>
      </c>
      <c r="H2415" s="14">
        <f t="shared" si="76"/>
        <v>14.9</v>
      </c>
    </row>
    <row r="2416" spans="1:8" ht="40.5">
      <c r="A2416" s="532" t="s">
        <v>5800</v>
      </c>
      <c r="B2416" s="534" t="s">
        <v>12597</v>
      </c>
      <c r="C2416" s="532" t="s">
        <v>71</v>
      </c>
      <c r="D2416" s="533" t="s">
        <v>6913</v>
      </c>
      <c r="F2416" t="str">
        <f t="shared" si="75"/>
        <v>91598</v>
      </c>
      <c r="H2416" s="14">
        <f t="shared" si="76"/>
        <v>20.67</v>
      </c>
    </row>
    <row r="2417" spans="1:8" ht="40.5">
      <c r="A2417" s="532" t="s">
        <v>5801</v>
      </c>
      <c r="B2417" s="534" t="s">
        <v>12598</v>
      </c>
      <c r="C2417" s="532" t="s">
        <v>71</v>
      </c>
      <c r="D2417" s="533" t="s">
        <v>28673</v>
      </c>
      <c r="F2417" t="str">
        <f t="shared" si="75"/>
        <v>91599</v>
      </c>
      <c r="H2417" s="14">
        <f t="shared" si="76"/>
        <v>15.44</v>
      </c>
    </row>
    <row r="2418" spans="1:8" ht="27">
      <c r="A2418" s="532" t="s">
        <v>5802</v>
      </c>
      <c r="B2418" s="534" t="s">
        <v>12599</v>
      </c>
      <c r="C2418" s="532" t="s">
        <v>71</v>
      </c>
      <c r="D2418" s="533" t="s">
        <v>18809</v>
      </c>
      <c r="F2418" t="str">
        <f t="shared" si="75"/>
        <v>91600</v>
      </c>
      <c r="H2418" s="14">
        <f t="shared" si="76"/>
        <v>24.61</v>
      </c>
    </row>
    <row r="2419" spans="1:8" ht="40.5">
      <c r="A2419" s="554" t="s">
        <v>5803</v>
      </c>
      <c r="B2419" s="534" t="s">
        <v>12600</v>
      </c>
      <c r="C2419" s="532" t="s">
        <v>71</v>
      </c>
      <c r="D2419" s="533" t="s">
        <v>11263</v>
      </c>
      <c r="F2419" t="str">
        <f t="shared" si="75"/>
        <v>91601</v>
      </c>
      <c r="H2419" s="14">
        <f t="shared" si="76"/>
        <v>21.8</v>
      </c>
    </row>
    <row r="2420" spans="1:8" ht="40.5">
      <c r="A2420" s="532" t="s">
        <v>5805</v>
      </c>
      <c r="B2420" s="534" t="s">
        <v>12601</v>
      </c>
      <c r="C2420" s="532" t="s">
        <v>71</v>
      </c>
      <c r="D2420" s="533" t="s">
        <v>18242</v>
      </c>
      <c r="F2420" t="str">
        <f t="shared" si="75"/>
        <v>91602</v>
      </c>
      <c r="H2420" s="14">
        <f t="shared" si="76"/>
        <v>20.53</v>
      </c>
    </row>
    <row r="2421" spans="1:8" ht="40.5">
      <c r="A2421" s="532" t="s">
        <v>5806</v>
      </c>
      <c r="B2421" s="534" t="s">
        <v>12602</v>
      </c>
      <c r="C2421" s="532" t="s">
        <v>71</v>
      </c>
      <c r="D2421" s="533" t="s">
        <v>9116</v>
      </c>
      <c r="F2421" t="str">
        <f t="shared" si="75"/>
        <v>91603</v>
      </c>
      <c r="H2421" s="14">
        <f t="shared" si="76"/>
        <v>19.39</v>
      </c>
    </row>
    <row r="2422" spans="1:8" ht="40.5">
      <c r="A2422" s="532" t="s">
        <v>5807</v>
      </c>
      <c r="B2422" s="534" t="s">
        <v>28674</v>
      </c>
      <c r="C2422" s="532" t="s">
        <v>71</v>
      </c>
      <c r="D2422" s="533" t="s">
        <v>11577</v>
      </c>
      <c r="F2422" t="str">
        <f t="shared" si="75"/>
        <v>92759</v>
      </c>
      <c r="H2422" s="14">
        <f t="shared" si="76"/>
        <v>23.44</v>
      </c>
    </row>
    <row r="2423" spans="1:8" ht="40.5">
      <c r="A2423" s="532" t="s">
        <v>5808</v>
      </c>
      <c r="B2423" s="534" t="s">
        <v>28675</v>
      </c>
      <c r="C2423" s="532" t="s">
        <v>71</v>
      </c>
      <c r="D2423" s="533" t="s">
        <v>11753</v>
      </c>
      <c r="F2423" t="str">
        <f t="shared" si="75"/>
        <v>92760</v>
      </c>
      <c r="H2423" s="14">
        <f t="shared" si="76"/>
        <v>22.93</v>
      </c>
    </row>
    <row r="2424" spans="1:8" ht="40.5">
      <c r="A2424" s="532" t="s">
        <v>5809</v>
      </c>
      <c r="B2424" s="534" t="s">
        <v>28676</v>
      </c>
      <c r="C2424" s="532" t="s">
        <v>71</v>
      </c>
      <c r="D2424" s="533" t="s">
        <v>18670</v>
      </c>
      <c r="F2424" t="str">
        <f t="shared" si="75"/>
        <v>92761</v>
      </c>
      <c r="H2424" s="14">
        <f t="shared" si="76"/>
        <v>22.15</v>
      </c>
    </row>
    <row r="2425" spans="1:8" ht="40.5">
      <c r="A2425" s="532" t="s">
        <v>5811</v>
      </c>
      <c r="B2425" s="534" t="s">
        <v>28677</v>
      </c>
      <c r="C2425" s="532" t="s">
        <v>71</v>
      </c>
      <c r="D2425" s="533" t="s">
        <v>28359</v>
      </c>
      <c r="F2425" t="str">
        <f t="shared" si="75"/>
        <v>92762</v>
      </c>
      <c r="H2425" s="14">
        <f t="shared" si="76"/>
        <v>20.05</v>
      </c>
    </row>
    <row r="2426" spans="1:8" ht="40.5">
      <c r="A2426" s="532" t="s">
        <v>5812</v>
      </c>
      <c r="B2426" s="534" t="s">
        <v>28678</v>
      </c>
      <c r="C2426" s="532" t="s">
        <v>71</v>
      </c>
      <c r="D2426" s="533" t="s">
        <v>18624</v>
      </c>
      <c r="F2426" t="str">
        <f t="shared" si="75"/>
        <v>92763</v>
      </c>
      <c r="H2426" s="14">
        <f t="shared" si="76"/>
        <v>17.04</v>
      </c>
    </row>
    <row r="2427" spans="1:8" ht="40.5">
      <c r="A2427" s="532" t="s">
        <v>5813</v>
      </c>
      <c r="B2427" s="534" t="s">
        <v>28679</v>
      </c>
      <c r="C2427" s="532" t="s">
        <v>71</v>
      </c>
      <c r="D2427" s="533" t="s">
        <v>28680</v>
      </c>
      <c r="F2427" t="str">
        <f t="shared" si="75"/>
        <v>92764</v>
      </c>
      <c r="H2427" s="14">
        <f t="shared" si="76"/>
        <v>16.64</v>
      </c>
    </row>
    <row r="2428" spans="1:8" ht="40.5">
      <c r="A2428" s="532" t="s">
        <v>5814</v>
      </c>
      <c r="B2428" s="534" t="s">
        <v>28681</v>
      </c>
      <c r="C2428" s="532" t="s">
        <v>71</v>
      </c>
      <c r="D2428" s="533" t="s">
        <v>18623</v>
      </c>
      <c r="F2428" t="str">
        <f t="shared" si="75"/>
        <v>92765</v>
      </c>
      <c r="H2428" s="14">
        <f t="shared" si="76"/>
        <v>19.11</v>
      </c>
    </row>
    <row r="2429" spans="1:8" ht="40.5">
      <c r="A2429" s="532" t="s">
        <v>5815</v>
      </c>
      <c r="B2429" s="534" t="s">
        <v>28682</v>
      </c>
      <c r="C2429" s="532" t="s">
        <v>71</v>
      </c>
      <c r="D2429" s="533" t="s">
        <v>11235</v>
      </c>
      <c r="F2429" t="str">
        <f t="shared" si="75"/>
        <v>92766</v>
      </c>
      <c r="H2429" s="14">
        <f t="shared" si="76"/>
        <v>18.96</v>
      </c>
    </row>
    <row r="2430" spans="1:8" ht="40.5">
      <c r="A2430" s="532" t="s">
        <v>5817</v>
      </c>
      <c r="B2430" s="534" t="s">
        <v>28683</v>
      </c>
      <c r="C2430" s="532" t="s">
        <v>71</v>
      </c>
      <c r="D2430" s="533" t="s">
        <v>18881</v>
      </c>
      <c r="F2430" t="str">
        <f t="shared" si="75"/>
        <v>92767</v>
      </c>
      <c r="H2430" s="14">
        <f t="shared" si="76"/>
        <v>25.25</v>
      </c>
    </row>
    <row r="2431" spans="1:8" ht="40.5">
      <c r="A2431" s="532" t="s">
        <v>5818</v>
      </c>
      <c r="B2431" s="534" t="s">
        <v>28684</v>
      </c>
      <c r="C2431" s="532" t="s">
        <v>71</v>
      </c>
      <c r="D2431" s="533" t="s">
        <v>26643</v>
      </c>
      <c r="F2431" t="str">
        <f t="shared" si="75"/>
        <v>92768</v>
      </c>
      <c r="H2431" s="14">
        <f t="shared" si="76"/>
        <v>22.77</v>
      </c>
    </row>
    <row r="2432" spans="1:8" ht="40.5">
      <c r="A2432" s="532" t="s">
        <v>5819</v>
      </c>
      <c r="B2432" s="534" t="s">
        <v>28685</v>
      </c>
      <c r="C2432" s="532" t="s">
        <v>71</v>
      </c>
      <c r="D2432" s="533" t="s">
        <v>18835</v>
      </c>
      <c r="F2432" t="str">
        <f t="shared" si="75"/>
        <v>92769</v>
      </c>
      <c r="H2432" s="14">
        <f t="shared" si="76"/>
        <v>22.27</v>
      </c>
    </row>
    <row r="2433" spans="1:8" ht="40.5">
      <c r="A2433" s="532" t="s">
        <v>5820</v>
      </c>
      <c r="B2433" s="534" t="s">
        <v>28686</v>
      </c>
      <c r="C2433" s="532" t="s">
        <v>71</v>
      </c>
      <c r="D2433" s="533" t="s">
        <v>4647</v>
      </c>
      <c r="F2433" t="str">
        <f t="shared" si="75"/>
        <v>92770</v>
      </c>
      <c r="H2433" s="14">
        <f t="shared" si="76"/>
        <v>21.51</v>
      </c>
    </row>
    <row r="2434" spans="1:8" ht="40.5">
      <c r="A2434" s="532" t="s">
        <v>5821</v>
      </c>
      <c r="B2434" s="534" t="s">
        <v>28687</v>
      </c>
      <c r="C2434" s="532" t="s">
        <v>71</v>
      </c>
      <c r="D2434" s="533" t="s">
        <v>28688</v>
      </c>
      <c r="F2434" t="str">
        <f t="shared" si="75"/>
        <v>92771</v>
      </c>
      <c r="H2434" s="14">
        <f t="shared" si="76"/>
        <v>19.48</v>
      </c>
    </row>
    <row r="2435" spans="1:8" ht="40.5">
      <c r="A2435" s="532" t="s">
        <v>5822</v>
      </c>
      <c r="B2435" s="534" t="s">
        <v>28689</v>
      </c>
      <c r="C2435" s="532" t="s">
        <v>71</v>
      </c>
      <c r="D2435" s="533" t="s">
        <v>8986</v>
      </c>
      <c r="F2435" t="str">
        <f t="shared" si="75"/>
        <v>92772</v>
      </c>
      <c r="H2435" s="14">
        <f t="shared" si="76"/>
        <v>16.52</v>
      </c>
    </row>
    <row r="2436" spans="1:8" ht="40.5">
      <c r="A2436" s="532" t="s">
        <v>5823</v>
      </c>
      <c r="B2436" s="534" t="s">
        <v>28690</v>
      </c>
      <c r="C2436" s="532" t="s">
        <v>71</v>
      </c>
      <c r="D2436" s="533" t="s">
        <v>28691</v>
      </c>
      <c r="F2436" t="str">
        <f t="shared" si="75"/>
        <v>92773</v>
      </c>
      <c r="H2436" s="14">
        <f t="shared" si="76"/>
        <v>16.3</v>
      </c>
    </row>
    <row r="2437" spans="1:8" ht="40.5">
      <c r="A2437" s="532" t="s">
        <v>5824</v>
      </c>
      <c r="B2437" s="534" t="s">
        <v>28692</v>
      </c>
      <c r="C2437" s="532" t="s">
        <v>71</v>
      </c>
      <c r="D2437" s="533" t="s">
        <v>28693</v>
      </c>
      <c r="F2437" t="str">
        <f t="shared" ref="F2437:F2500" si="77">TRIM(A2437)</f>
        <v>92774</v>
      </c>
      <c r="H2437" s="14">
        <f t="shared" ref="H2437:H2500" si="78">ROUND(D2437*(1+$H$1),2)</f>
        <v>18.91</v>
      </c>
    </row>
    <row r="2438" spans="1:8" ht="27">
      <c r="A2438" s="532" t="s">
        <v>5832</v>
      </c>
      <c r="B2438" s="534" t="s">
        <v>28694</v>
      </c>
      <c r="C2438" s="532" t="s">
        <v>71</v>
      </c>
      <c r="D2438" s="533" t="s">
        <v>28695</v>
      </c>
      <c r="F2438" t="str">
        <f t="shared" si="77"/>
        <v>92798</v>
      </c>
      <c r="H2438" s="14">
        <f t="shared" si="78"/>
        <v>17.440000000000001</v>
      </c>
    </row>
    <row r="2439" spans="1:8" ht="27">
      <c r="A2439" s="532" t="s">
        <v>5833</v>
      </c>
      <c r="B2439" s="534" t="s">
        <v>28696</v>
      </c>
      <c r="C2439" s="532" t="s">
        <v>71</v>
      </c>
      <c r="D2439" s="533" t="s">
        <v>11949</v>
      </c>
      <c r="F2439" t="str">
        <f t="shared" si="77"/>
        <v>92799</v>
      </c>
      <c r="H2439" s="14">
        <f t="shared" si="78"/>
        <v>19.2</v>
      </c>
    </row>
    <row r="2440" spans="1:8" ht="27">
      <c r="A2440" s="532" t="s">
        <v>5835</v>
      </c>
      <c r="B2440" s="534" t="s">
        <v>28697</v>
      </c>
      <c r="C2440" s="532" t="s">
        <v>71</v>
      </c>
      <c r="D2440" s="533" t="s">
        <v>11217</v>
      </c>
      <c r="F2440" t="str">
        <f t="shared" si="77"/>
        <v>92800</v>
      </c>
      <c r="H2440" s="14">
        <f t="shared" si="78"/>
        <v>17.8</v>
      </c>
    </row>
    <row r="2441" spans="1:8" ht="27">
      <c r="A2441" s="532" t="s">
        <v>5837</v>
      </c>
      <c r="B2441" s="534" t="s">
        <v>28698</v>
      </c>
      <c r="C2441" s="532" t="s">
        <v>71</v>
      </c>
      <c r="D2441" s="533" t="s">
        <v>6000</v>
      </c>
      <c r="F2441" t="str">
        <f t="shared" si="77"/>
        <v>92801</v>
      </c>
      <c r="H2441" s="14">
        <f t="shared" si="78"/>
        <v>18.48</v>
      </c>
    </row>
    <row r="2442" spans="1:8" ht="27">
      <c r="A2442" s="532" t="s">
        <v>5838</v>
      </c>
      <c r="B2442" s="534" t="s">
        <v>28699</v>
      </c>
      <c r="C2442" s="532" t="s">
        <v>71</v>
      </c>
      <c r="D2442" s="533" t="s">
        <v>8916</v>
      </c>
      <c r="F2442" t="str">
        <f t="shared" si="77"/>
        <v>92802</v>
      </c>
      <c r="H2442" s="14">
        <f t="shared" si="78"/>
        <v>18.670000000000002</v>
      </c>
    </row>
    <row r="2443" spans="1:8" ht="27">
      <c r="A2443" s="532" t="s">
        <v>5840</v>
      </c>
      <c r="B2443" s="534" t="s">
        <v>28700</v>
      </c>
      <c r="C2443" s="532" t="s">
        <v>71</v>
      </c>
      <c r="D2443" s="533" t="s">
        <v>13689</v>
      </c>
      <c r="F2443" t="str">
        <f t="shared" si="77"/>
        <v>92803</v>
      </c>
      <c r="H2443" s="14">
        <f t="shared" si="78"/>
        <v>17.32</v>
      </c>
    </row>
    <row r="2444" spans="1:8" ht="27">
      <c r="A2444" s="532" t="s">
        <v>5842</v>
      </c>
      <c r="B2444" s="534" t="s">
        <v>28701</v>
      </c>
      <c r="C2444" s="532" t="s">
        <v>71</v>
      </c>
      <c r="D2444" s="533" t="s">
        <v>9049</v>
      </c>
      <c r="F2444" t="str">
        <f t="shared" si="77"/>
        <v>92804</v>
      </c>
      <c r="H2444" s="14">
        <f t="shared" si="78"/>
        <v>14.88</v>
      </c>
    </row>
    <row r="2445" spans="1:8" ht="27">
      <c r="A2445" s="532" t="s">
        <v>5843</v>
      </c>
      <c r="B2445" s="534" t="s">
        <v>28702</v>
      </c>
      <c r="C2445" s="532" t="s">
        <v>71</v>
      </c>
      <c r="D2445" s="533" t="s">
        <v>12636</v>
      </c>
      <c r="F2445" t="str">
        <f t="shared" si="77"/>
        <v>92805</v>
      </c>
      <c r="H2445" s="14">
        <f t="shared" si="78"/>
        <v>14.79</v>
      </c>
    </row>
    <row r="2446" spans="1:8" ht="27">
      <c r="A2446" s="532" t="s">
        <v>5844</v>
      </c>
      <c r="B2446" s="534" t="s">
        <v>28703</v>
      </c>
      <c r="C2446" s="532" t="s">
        <v>71</v>
      </c>
      <c r="D2446" s="533" t="s">
        <v>11568</v>
      </c>
      <c r="F2446" t="str">
        <f t="shared" si="77"/>
        <v>92806</v>
      </c>
      <c r="H2446" s="14">
        <f t="shared" si="78"/>
        <v>17.46</v>
      </c>
    </row>
    <row r="2447" spans="1:8" ht="27">
      <c r="A2447" s="532" t="s">
        <v>5846</v>
      </c>
      <c r="B2447" s="534" t="s">
        <v>28704</v>
      </c>
      <c r="C2447" s="532" t="s">
        <v>71</v>
      </c>
      <c r="D2447" s="533" t="s">
        <v>11845</v>
      </c>
      <c r="F2447" t="str">
        <f t="shared" si="77"/>
        <v>92875</v>
      </c>
      <c r="H2447" s="14">
        <f t="shared" si="78"/>
        <v>17.350000000000001</v>
      </c>
    </row>
    <row r="2448" spans="1:8" ht="27">
      <c r="A2448" s="532" t="s">
        <v>5847</v>
      </c>
      <c r="B2448" s="534" t="s">
        <v>28705</v>
      </c>
      <c r="C2448" s="532" t="s">
        <v>71</v>
      </c>
      <c r="D2448" s="533" t="s">
        <v>18776</v>
      </c>
      <c r="F2448" t="str">
        <f t="shared" si="77"/>
        <v>92876</v>
      </c>
      <c r="H2448" s="14">
        <f t="shared" si="78"/>
        <v>17.16</v>
      </c>
    </row>
    <row r="2449" spans="1:8" ht="27">
      <c r="A2449" s="532" t="s">
        <v>5848</v>
      </c>
      <c r="B2449" s="534" t="s">
        <v>28706</v>
      </c>
      <c r="C2449" s="532" t="s">
        <v>71</v>
      </c>
      <c r="D2449" s="533" t="s">
        <v>12170</v>
      </c>
      <c r="F2449" t="str">
        <f t="shared" si="77"/>
        <v>92877</v>
      </c>
      <c r="H2449" s="14">
        <f t="shared" si="78"/>
        <v>18.72</v>
      </c>
    </row>
    <row r="2450" spans="1:8" ht="27">
      <c r="A2450" s="532" t="s">
        <v>5849</v>
      </c>
      <c r="B2450" s="534" t="s">
        <v>28707</v>
      </c>
      <c r="C2450" s="532" t="s">
        <v>71</v>
      </c>
      <c r="D2450" s="533" t="s">
        <v>6802</v>
      </c>
      <c r="F2450" t="str">
        <f t="shared" si="77"/>
        <v>92878</v>
      </c>
      <c r="H2450" s="14">
        <f t="shared" si="78"/>
        <v>18.5</v>
      </c>
    </row>
    <row r="2451" spans="1:8" ht="27">
      <c r="A2451" s="532" t="s">
        <v>5850</v>
      </c>
      <c r="B2451" s="534" t="s">
        <v>28708</v>
      </c>
      <c r="C2451" s="532" t="s">
        <v>71</v>
      </c>
      <c r="D2451" s="533" t="s">
        <v>28709</v>
      </c>
      <c r="F2451" t="str">
        <f t="shared" si="77"/>
        <v>92879</v>
      </c>
      <c r="H2451" s="14">
        <f t="shared" si="78"/>
        <v>18.36</v>
      </c>
    </row>
    <row r="2452" spans="1:8" ht="27">
      <c r="A2452" s="532" t="s">
        <v>5851</v>
      </c>
      <c r="B2452" s="534" t="s">
        <v>28710</v>
      </c>
      <c r="C2452" s="532" t="s">
        <v>71</v>
      </c>
      <c r="D2452" s="533" t="s">
        <v>9259</v>
      </c>
      <c r="F2452" t="str">
        <f t="shared" si="77"/>
        <v>92880</v>
      </c>
      <c r="H2452" s="14">
        <f t="shared" si="78"/>
        <v>18.8</v>
      </c>
    </row>
    <row r="2453" spans="1:8" ht="27">
      <c r="A2453" s="532" t="s">
        <v>5852</v>
      </c>
      <c r="B2453" s="534" t="s">
        <v>28711</v>
      </c>
      <c r="C2453" s="532" t="s">
        <v>71</v>
      </c>
      <c r="D2453" s="533" t="s">
        <v>4019</v>
      </c>
      <c r="F2453" t="str">
        <f t="shared" si="77"/>
        <v>92881</v>
      </c>
      <c r="H2453" s="14">
        <f t="shared" si="78"/>
        <v>18.760000000000002</v>
      </c>
    </row>
    <row r="2454" spans="1:8" ht="27">
      <c r="A2454" s="532" t="s">
        <v>5853</v>
      </c>
      <c r="B2454" s="534" t="s">
        <v>28712</v>
      </c>
      <c r="C2454" s="532" t="s">
        <v>71</v>
      </c>
      <c r="D2454" s="533" t="s">
        <v>15480</v>
      </c>
      <c r="F2454" t="str">
        <f t="shared" si="77"/>
        <v>92882</v>
      </c>
      <c r="H2454" s="14">
        <f t="shared" si="78"/>
        <v>22.43</v>
      </c>
    </row>
    <row r="2455" spans="1:8" ht="27">
      <c r="A2455" s="532" t="s">
        <v>5854</v>
      </c>
      <c r="B2455" s="534" t="s">
        <v>28713</v>
      </c>
      <c r="C2455" s="532" t="s">
        <v>71</v>
      </c>
      <c r="D2455" s="533" t="s">
        <v>28672</v>
      </c>
      <c r="F2455" t="str">
        <f t="shared" si="77"/>
        <v>92883</v>
      </c>
      <c r="H2455" s="14">
        <f t="shared" si="78"/>
        <v>21.23</v>
      </c>
    </row>
    <row r="2456" spans="1:8" ht="27">
      <c r="A2456" s="532" t="s">
        <v>5855</v>
      </c>
      <c r="B2456" s="534" t="s">
        <v>28714</v>
      </c>
      <c r="C2456" s="532" t="s">
        <v>71</v>
      </c>
      <c r="D2456" s="533" t="s">
        <v>8897</v>
      </c>
      <c r="F2456" t="str">
        <f t="shared" si="77"/>
        <v>92884</v>
      </c>
      <c r="H2456" s="14">
        <f t="shared" si="78"/>
        <v>22</v>
      </c>
    </row>
    <row r="2457" spans="1:8" ht="27">
      <c r="A2457" s="532" t="s">
        <v>5857</v>
      </c>
      <c r="B2457" s="534" t="s">
        <v>28715</v>
      </c>
      <c r="C2457" s="532" t="s">
        <v>71</v>
      </c>
      <c r="D2457" s="533" t="s">
        <v>11755</v>
      </c>
      <c r="F2457" t="str">
        <f t="shared" si="77"/>
        <v>92885</v>
      </c>
      <c r="H2457" s="14">
        <f t="shared" si="78"/>
        <v>21.17</v>
      </c>
    </row>
    <row r="2458" spans="1:8" ht="27">
      <c r="A2458" s="532" t="s">
        <v>5858</v>
      </c>
      <c r="B2458" s="534" t="s">
        <v>28716</v>
      </c>
      <c r="C2458" s="532" t="s">
        <v>71</v>
      </c>
      <c r="D2458" s="533" t="s">
        <v>9572</v>
      </c>
      <c r="F2458" t="str">
        <f t="shared" si="77"/>
        <v>92886</v>
      </c>
      <c r="H2458" s="14">
        <f t="shared" si="78"/>
        <v>20.48</v>
      </c>
    </row>
    <row r="2459" spans="1:8" ht="27">
      <c r="A2459" s="532" t="s">
        <v>5859</v>
      </c>
      <c r="B2459" s="534" t="s">
        <v>28717</v>
      </c>
      <c r="C2459" s="532" t="s">
        <v>71</v>
      </c>
      <c r="D2459" s="533" t="s">
        <v>19082</v>
      </c>
      <c r="F2459" t="str">
        <f t="shared" si="77"/>
        <v>92887</v>
      </c>
      <c r="H2459" s="14">
        <f t="shared" si="78"/>
        <v>20.55</v>
      </c>
    </row>
    <row r="2460" spans="1:8" ht="27">
      <c r="A2460" s="532" t="s">
        <v>5860</v>
      </c>
      <c r="B2460" s="534" t="s">
        <v>28718</v>
      </c>
      <c r="C2460" s="532" t="s">
        <v>71</v>
      </c>
      <c r="D2460" s="533" t="s">
        <v>11739</v>
      </c>
      <c r="F2460" t="str">
        <f t="shared" si="77"/>
        <v>92888</v>
      </c>
      <c r="H2460" s="14">
        <f t="shared" si="78"/>
        <v>20.2</v>
      </c>
    </row>
    <row r="2461" spans="1:8" ht="54">
      <c r="A2461" s="532" t="s">
        <v>5861</v>
      </c>
      <c r="B2461" s="534" t="s">
        <v>28719</v>
      </c>
      <c r="C2461" s="532" t="s">
        <v>71</v>
      </c>
      <c r="D2461" s="533" t="s">
        <v>28720</v>
      </c>
      <c r="F2461" t="str">
        <f t="shared" si="77"/>
        <v>92915</v>
      </c>
      <c r="H2461" s="14">
        <f t="shared" si="78"/>
        <v>26.89</v>
      </c>
    </row>
    <row r="2462" spans="1:8" ht="54">
      <c r="A2462" s="532" t="s">
        <v>5862</v>
      </c>
      <c r="B2462" s="534" t="s">
        <v>28721</v>
      </c>
      <c r="C2462" s="532" t="s">
        <v>71</v>
      </c>
      <c r="D2462" s="533" t="s">
        <v>11759</v>
      </c>
      <c r="F2462" t="str">
        <f t="shared" si="77"/>
        <v>92916</v>
      </c>
      <c r="H2462" s="14">
        <f t="shared" si="78"/>
        <v>25.48</v>
      </c>
    </row>
    <row r="2463" spans="1:8" ht="54">
      <c r="A2463" s="532" t="s">
        <v>5864</v>
      </c>
      <c r="B2463" s="534" t="s">
        <v>28722</v>
      </c>
      <c r="C2463" s="532" t="s">
        <v>71</v>
      </c>
      <c r="D2463" s="533" t="s">
        <v>11961</v>
      </c>
      <c r="F2463" t="str">
        <f t="shared" si="77"/>
        <v>92917</v>
      </c>
      <c r="H2463" s="14">
        <f t="shared" si="78"/>
        <v>23.96</v>
      </c>
    </row>
    <row r="2464" spans="1:8" ht="54">
      <c r="A2464" s="532" t="s">
        <v>5865</v>
      </c>
      <c r="B2464" s="534" t="s">
        <v>28723</v>
      </c>
      <c r="C2464" s="532" t="s">
        <v>71</v>
      </c>
      <c r="D2464" s="533" t="s">
        <v>11733</v>
      </c>
      <c r="F2464" t="str">
        <f t="shared" si="77"/>
        <v>92919</v>
      </c>
      <c r="H2464" s="14">
        <f t="shared" si="78"/>
        <v>21.32</v>
      </c>
    </row>
    <row r="2465" spans="1:8" ht="54">
      <c r="A2465" s="532" t="s">
        <v>5866</v>
      </c>
      <c r="B2465" s="534" t="s">
        <v>28724</v>
      </c>
      <c r="C2465" s="532" t="s">
        <v>71</v>
      </c>
      <c r="D2465" s="533" t="s">
        <v>28668</v>
      </c>
      <c r="F2465" t="str">
        <f t="shared" si="77"/>
        <v>92921</v>
      </c>
      <c r="H2465" s="14">
        <f t="shared" si="78"/>
        <v>17.87</v>
      </c>
    </row>
    <row r="2466" spans="1:8" ht="54">
      <c r="A2466" s="532" t="s">
        <v>5867</v>
      </c>
      <c r="B2466" s="534" t="s">
        <v>28725</v>
      </c>
      <c r="C2466" s="532" t="s">
        <v>71</v>
      </c>
      <c r="D2466" s="533" t="s">
        <v>13893</v>
      </c>
      <c r="F2466" t="str">
        <f t="shared" si="77"/>
        <v>92922</v>
      </c>
      <c r="H2466" s="14">
        <f t="shared" si="78"/>
        <v>17.27</v>
      </c>
    </row>
    <row r="2467" spans="1:8" ht="54">
      <c r="A2467" s="532" t="s">
        <v>5869</v>
      </c>
      <c r="B2467" s="534" t="s">
        <v>28726</v>
      </c>
      <c r="C2467" s="532" t="s">
        <v>71</v>
      </c>
      <c r="D2467" s="533" t="s">
        <v>13752</v>
      </c>
      <c r="F2467" t="str">
        <f t="shared" si="77"/>
        <v>92923</v>
      </c>
      <c r="H2467" s="14">
        <f t="shared" si="78"/>
        <v>19.600000000000001</v>
      </c>
    </row>
    <row r="2468" spans="1:8" ht="54">
      <c r="A2468" s="532" t="s">
        <v>5871</v>
      </c>
      <c r="B2468" s="534" t="s">
        <v>28727</v>
      </c>
      <c r="C2468" s="532" t="s">
        <v>71</v>
      </c>
      <c r="D2468" s="533" t="s">
        <v>28728</v>
      </c>
      <c r="F2468" t="str">
        <f t="shared" si="77"/>
        <v>92924</v>
      </c>
      <c r="H2468" s="14">
        <f t="shared" si="78"/>
        <v>19.329999999999998</v>
      </c>
    </row>
    <row r="2469" spans="1:8" ht="27">
      <c r="A2469" s="532" t="s">
        <v>14770</v>
      </c>
      <c r="B2469" s="534" t="s">
        <v>28729</v>
      </c>
      <c r="C2469" s="532" t="s">
        <v>71</v>
      </c>
      <c r="D2469" s="533" t="s">
        <v>4431</v>
      </c>
      <c r="F2469" t="str">
        <f t="shared" si="77"/>
        <v>95448</v>
      </c>
      <c r="H2469" s="14">
        <f t="shared" si="78"/>
        <v>19.16</v>
      </c>
    </row>
    <row r="2470" spans="1:8" ht="27">
      <c r="A2470" s="532" t="s">
        <v>5872</v>
      </c>
      <c r="B2470" s="534" t="s">
        <v>28730</v>
      </c>
      <c r="C2470" s="532" t="s">
        <v>71</v>
      </c>
      <c r="D2470" s="533" t="s">
        <v>13116</v>
      </c>
      <c r="F2470" t="str">
        <f t="shared" si="77"/>
        <v>95576</v>
      </c>
      <c r="H2470" s="14">
        <f t="shared" si="78"/>
        <v>22.32</v>
      </c>
    </row>
    <row r="2471" spans="1:8" ht="27">
      <c r="A2471" s="532" t="s">
        <v>5873</v>
      </c>
      <c r="B2471" s="534" t="s">
        <v>28731</v>
      </c>
      <c r="C2471" s="532" t="s">
        <v>71</v>
      </c>
      <c r="D2471" s="533" t="s">
        <v>11408</v>
      </c>
      <c r="F2471" t="str">
        <f t="shared" si="77"/>
        <v>95577</v>
      </c>
      <c r="H2471" s="14">
        <f t="shared" si="78"/>
        <v>19.52</v>
      </c>
    </row>
    <row r="2472" spans="1:8" ht="27">
      <c r="A2472" s="532" t="s">
        <v>5875</v>
      </c>
      <c r="B2472" s="534" t="s">
        <v>28732</v>
      </c>
      <c r="C2472" s="532" t="s">
        <v>71</v>
      </c>
      <c r="D2472" s="533" t="s">
        <v>18671</v>
      </c>
      <c r="F2472" t="str">
        <f t="shared" si="77"/>
        <v>95578</v>
      </c>
      <c r="H2472" s="14">
        <f t="shared" si="78"/>
        <v>16.48</v>
      </c>
    </row>
    <row r="2473" spans="1:8" ht="27">
      <c r="A2473" s="532" t="s">
        <v>5876</v>
      </c>
      <c r="B2473" s="534" t="s">
        <v>28733</v>
      </c>
      <c r="C2473" s="532" t="s">
        <v>71</v>
      </c>
      <c r="D2473" s="533" t="s">
        <v>13643</v>
      </c>
      <c r="F2473" t="str">
        <f t="shared" si="77"/>
        <v>95579</v>
      </c>
      <c r="H2473" s="14">
        <f t="shared" si="78"/>
        <v>16.100000000000001</v>
      </c>
    </row>
    <row r="2474" spans="1:8" ht="27">
      <c r="A2474" s="532" t="s">
        <v>5877</v>
      </c>
      <c r="B2474" s="534" t="s">
        <v>28734</v>
      </c>
      <c r="C2474" s="532" t="s">
        <v>71</v>
      </c>
      <c r="D2474" s="533" t="s">
        <v>28735</v>
      </c>
      <c r="F2474" t="str">
        <f t="shared" si="77"/>
        <v>95580</v>
      </c>
      <c r="H2474" s="14">
        <f t="shared" si="78"/>
        <v>18.64</v>
      </c>
    </row>
    <row r="2475" spans="1:8" ht="27">
      <c r="A2475" s="532" t="s">
        <v>5878</v>
      </c>
      <c r="B2475" s="534" t="s">
        <v>28736</v>
      </c>
      <c r="C2475" s="532" t="s">
        <v>71</v>
      </c>
      <c r="D2475" s="533" t="s">
        <v>4876</v>
      </c>
      <c r="F2475" t="str">
        <f t="shared" si="77"/>
        <v>95581</v>
      </c>
      <c r="H2475" s="14">
        <f t="shared" si="78"/>
        <v>18.579999999999998</v>
      </c>
    </row>
    <row r="2476" spans="1:8" ht="27">
      <c r="A2476" s="532" t="s">
        <v>14771</v>
      </c>
      <c r="B2476" s="534" t="s">
        <v>28737</v>
      </c>
      <c r="C2476" s="532" t="s">
        <v>71</v>
      </c>
      <c r="D2476" s="533" t="s">
        <v>12292</v>
      </c>
      <c r="F2476" t="str">
        <f t="shared" si="77"/>
        <v>95582</v>
      </c>
      <c r="H2476" s="14">
        <f t="shared" si="78"/>
        <v>20.27</v>
      </c>
    </row>
    <row r="2477" spans="1:8" ht="27">
      <c r="A2477" s="532" t="s">
        <v>5880</v>
      </c>
      <c r="B2477" s="534" t="s">
        <v>28738</v>
      </c>
      <c r="C2477" s="532" t="s">
        <v>71</v>
      </c>
      <c r="D2477" s="533" t="s">
        <v>28739</v>
      </c>
      <c r="F2477" t="str">
        <f t="shared" si="77"/>
        <v>95583</v>
      </c>
      <c r="H2477" s="14">
        <f t="shared" si="78"/>
        <v>25.7</v>
      </c>
    </row>
    <row r="2478" spans="1:8" ht="27">
      <c r="A2478" s="532" t="s">
        <v>5882</v>
      </c>
      <c r="B2478" s="534" t="s">
        <v>28740</v>
      </c>
      <c r="C2478" s="532" t="s">
        <v>71</v>
      </c>
      <c r="D2478" s="533" t="s">
        <v>28741</v>
      </c>
      <c r="F2478" t="str">
        <f t="shared" si="77"/>
        <v>95584</v>
      </c>
      <c r="H2478" s="14">
        <f t="shared" si="78"/>
        <v>23.83</v>
      </c>
    </row>
    <row r="2479" spans="1:8" ht="40.5">
      <c r="A2479" s="532" t="s">
        <v>5885</v>
      </c>
      <c r="B2479" s="534" t="s">
        <v>28742</v>
      </c>
      <c r="C2479" s="532" t="s">
        <v>71</v>
      </c>
      <c r="D2479" s="533" t="s">
        <v>28739</v>
      </c>
      <c r="F2479" t="str">
        <f t="shared" si="77"/>
        <v>95592</v>
      </c>
      <c r="H2479" s="14">
        <f t="shared" si="78"/>
        <v>25.7</v>
      </c>
    </row>
    <row r="2480" spans="1:8" ht="40.5">
      <c r="A2480" s="532" t="s">
        <v>5886</v>
      </c>
      <c r="B2480" s="534" t="s">
        <v>28743</v>
      </c>
      <c r="C2480" s="532" t="s">
        <v>71</v>
      </c>
      <c r="D2480" s="533" t="s">
        <v>28741</v>
      </c>
      <c r="F2480" t="str">
        <f t="shared" si="77"/>
        <v>95593</v>
      </c>
      <c r="H2480" s="14">
        <f t="shared" si="78"/>
        <v>23.83</v>
      </c>
    </row>
    <row r="2481" spans="1:8" ht="40.5">
      <c r="A2481" s="532" t="s">
        <v>5887</v>
      </c>
      <c r="B2481" s="534" t="s">
        <v>14774</v>
      </c>
      <c r="C2481" s="532" t="s">
        <v>71</v>
      </c>
      <c r="D2481" s="533" t="s">
        <v>19280</v>
      </c>
      <c r="F2481" t="str">
        <f t="shared" si="77"/>
        <v>95943</v>
      </c>
      <c r="H2481" s="14">
        <f t="shared" si="78"/>
        <v>33.659999999999997</v>
      </c>
    </row>
    <row r="2482" spans="1:8" ht="40.5">
      <c r="A2482" s="532" t="s">
        <v>5888</v>
      </c>
      <c r="B2482" s="534" t="s">
        <v>14775</v>
      </c>
      <c r="C2482" s="532" t="s">
        <v>71</v>
      </c>
      <c r="D2482" s="533" t="s">
        <v>11717</v>
      </c>
      <c r="F2482" t="str">
        <f t="shared" si="77"/>
        <v>95944</v>
      </c>
      <c r="H2482" s="14">
        <f t="shared" si="78"/>
        <v>31.55</v>
      </c>
    </row>
    <row r="2483" spans="1:8" ht="40.5">
      <c r="A2483" s="532" t="s">
        <v>5889</v>
      </c>
      <c r="B2483" s="534" t="s">
        <v>14776</v>
      </c>
      <c r="C2483" s="532" t="s">
        <v>71</v>
      </c>
      <c r="D2483" s="533" t="s">
        <v>9568</v>
      </c>
      <c r="F2483" t="str">
        <f t="shared" si="77"/>
        <v>95945</v>
      </c>
      <c r="H2483" s="14">
        <f t="shared" si="78"/>
        <v>26.84</v>
      </c>
    </row>
    <row r="2484" spans="1:8" ht="40.5">
      <c r="A2484" s="532" t="s">
        <v>5891</v>
      </c>
      <c r="B2484" s="534" t="s">
        <v>14777</v>
      </c>
      <c r="C2484" s="532" t="s">
        <v>71</v>
      </c>
      <c r="D2484" s="533" t="s">
        <v>28744</v>
      </c>
      <c r="F2484" t="str">
        <f t="shared" si="77"/>
        <v>95946</v>
      </c>
      <c r="H2484" s="14">
        <f t="shared" si="78"/>
        <v>22.2</v>
      </c>
    </row>
    <row r="2485" spans="1:8" ht="40.5">
      <c r="A2485" s="532" t="s">
        <v>5892</v>
      </c>
      <c r="B2485" s="534" t="s">
        <v>14778</v>
      </c>
      <c r="C2485" s="532" t="s">
        <v>71</v>
      </c>
      <c r="D2485" s="533" t="s">
        <v>28745</v>
      </c>
      <c r="F2485" t="str">
        <f t="shared" si="77"/>
        <v>95947</v>
      </c>
      <c r="H2485" s="14">
        <f t="shared" si="78"/>
        <v>17.670000000000002</v>
      </c>
    </row>
    <row r="2486" spans="1:8" ht="40.5">
      <c r="A2486" s="532" t="s">
        <v>5893</v>
      </c>
      <c r="B2486" s="534" t="s">
        <v>14779</v>
      </c>
      <c r="C2486" s="532" t="s">
        <v>71</v>
      </c>
      <c r="D2486" s="533" t="s">
        <v>19097</v>
      </c>
      <c r="F2486" t="str">
        <f t="shared" si="77"/>
        <v>95948</v>
      </c>
      <c r="H2486" s="14">
        <f t="shared" si="78"/>
        <v>16.12</v>
      </c>
    </row>
    <row r="2487" spans="1:8" ht="40.5">
      <c r="A2487" s="532" t="s">
        <v>5895</v>
      </c>
      <c r="B2487" s="534" t="s">
        <v>3391</v>
      </c>
      <c r="C2487" s="532" t="s">
        <v>71</v>
      </c>
      <c r="D2487" s="533" t="s">
        <v>8981</v>
      </c>
      <c r="F2487" t="str">
        <f t="shared" si="77"/>
        <v>96544</v>
      </c>
      <c r="H2487" s="14">
        <f t="shared" si="78"/>
        <v>26.5</v>
      </c>
    </row>
    <row r="2488" spans="1:8" ht="40.5">
      <c r="A2488" s="532" t="s">
        <v>5896</v>
      </c>
      <c r="B2488" s="534" t="s">
        <v>3392</v>
      </c>
      <c r="C2488" s="532" t="s">
        <v>71</v>
      </c>
      <c r="D2488" s="533" t="s">
        <v>12589</v>
      </c>
      <c r="F2488" t="str">
        <f t="shared" si="77"/>
        <v>96545</v>
      </c>
      <c r="H2488" s="14">
        <f t="shared" si="78"/>
        <v>24.98</v>
      </c>
    </row>
    <row r="2489" spans="1:8" ht="40.5">
      <c r="A2489" s="532" t="s">
        <v>5897</v>
      </c>
      <c r="B2489" s="534" t="s">
        <v>3393</v>
      </c>
      <c r="C2489" s="532" t="s">
        <v>71</v>
      </c>
      <c r="D2489" s="533" t="s">
        <v>19086</v>
      </c>
      <c r="F2489" t="str">
        <f t="shared" si="77"/>
        <v>96546</v>
      </c>
      <c r="H2489" s="14">
        <f t="shared" si="78"/>
        <v>22.4</v>
      </c>
    </row>
    <row r="2490" spans="1:8" ht="40.5">
      <c r="A2490" s="532" t="s">
        <v>5899</v>
      </c>
      <c r="B2490" s="534" t="s">
        <v>3394</v>
      </c>
      <c r="C2490" s="532" t="s">
        <v>71</v>
      </c>
      <c r="D2490" s="533" t="s">
        <v>28746</v>
      </c>
      <c r="F2490" t="str">
        <f t="shared" si="77"/>
        <v>96547</v>
      </c>
      <c r="H2490" s="14">
        <f t="shared" si="78"/>
        <v>18.989999999999998</v>
      </c>
    </row>
    <row r="2491" spans="1:8" ht="40.5">
      <c r="A2491" s="532" t="s">
        <v>5900</v>
      </c>
      <c r="B2491" s="534" t="s">
        <v>3395</v>
      </c>
      <c r="C2491" s="532" t="s">
        <v>71</v>
      </c>
      <c r="D2491" s="533" t="s">
        <v>11215</v>
      </c>
      <c r="F2491" t="str">
        <f t="shared" si="77"/>
        <v>96548</v>
      </c>
      <c r="H2491" s="14">
        <f t="shared" si="78"/>
        <v>18.04</v>
      </c>
    </row>
    <row r="2492" spans="1:8" ht="40.5">
      <c r="A2492" s="532" t="s">
        <v>5901</v>
      </c>
      <c r="B2492" s="534" t="s">
        <v>3396</v>
      </c>
      <c r="C2492" s="532" t="s">
        <v>71</v>
      </c>
      <c r="D2492" s="533" t="s">
        <v>19147</v>
      </c>
      <c r="F2492" t="str">
        <f t="shared" si="77"/>
        <v>96549</v>
      </c>
      <c r="H2492" s="14">
        <f t="shared" si="78"/>
        <v>20.12</v>
      </c>
    </row>
    <row r="2493" spans="1:8" ht="40.5">
      <c r="A2493" s="532" t="s">
        <v>5903</v>
      </c>
      <c r="B2493" s="534" t="s">
        <v>3397</v>
      </c>
      <c r="C2493" s="532" t="s">
        <v>71</v>
      </c>
      <c r="D2493" s="533" t="s">
        <v>11810</v>
      </c>
      <c r="F2493" t="str">
        <f t="shared" si="77"/>
        <v>96550</v>
      </c>
      <c r="H2493" s="14">
        <f t="shared" si="78"/>
        <v>19.64</v>
      </c>
    </row>
    <row r="2494" spans="1:8" ht="40.5">
      <c r="A2494" s="532" t="s">
        <v>14780</v>
      </c>
      <c r="B2494" s="534" t="s">
        <v>14781</v>
      </c>
      <c r="C2494" s="532" t="s">
        <v>71</v>
      </c>
      <c r="D2494" s="533" t="s">
        <v>11755</v>
      </c>
      <c r="F2494" t="str">
        <f t="shared" si="77"/>
        <v>100064</v>
      </c>
      <c r="H2494" s="14">
        <f t="shared" si="78"/>
        <v>21.17</v>
      </c>
    </row>
    <row r="2495" spans="1:8" ht="40.5">
      <c r="A2495" s="532" t="s">
        <v>12604</v>
      </c>
      <c r="B2495" s="534" t="s">
        <v>12605</v>
      </c>
      <c r="C2495" s="532" t="s">
        <v>71</v>
      </c>
      <c r="D2495" s="533" t="s">
        <v>12684</v>
      </c>
      <c r="F2495" t="str">
        <f t="shared" si="77"/>
        <v>100066</v>
      </c>
      <c r="H2495" s="14">
        <f t="shared" si="78"/>
        <v>21.13</v>
      </c>
    </row>
    <row r="2496" spans="1:8" ht="40.5">
      <c r="A2496" s="532" t="s">
        <v>12606</v>
      </c>
      <c r="B2496" s="534" t="s">
        <v>12607</v>
      </c>
      <c r="C2496" s="532" t="s">
        <v>71</v>
      </c>
      <c r="D2496" s="533" t="s">
        <v>11234</v>
      </c>
      <c r="F2496" t="str">
        <f t="shared" si="77"/>
        <v>100067</v>
      </c>
      <c r="H2496" s="14">
        <f t="shared" si="78"/>
        <v>20.8</v>
      </c>
    </row>
    <row r="2497" spans="1:8" ht="40.5">
      <c r="A2497" s="532" t="s">
        <v>12608</v>
      </c>
      <c r="B2497" s="534" t="s">
        <v>12609</v>
      </c>
      <c r="C2497" s="532" t="s">
        <v>71</v>
      </c>
      <c r="D2497" s="533" t="s">
        <v>27363</v>
      </c>
      <c r="F2497" t="str">
        <f t="shared" si="77"/>
        <v>100068</v>
      </c>
      <c r="H2497" s="14">
        <f t="shared" si="78"/>
        <v>16.66</v>
      </c>
    </row>
    <row r="2498" spans="1:8" ht="27">
      <c r="A2498" s="532" t="s">
        <v>28747</v>
      </c>
      <c r="B2498" s="534" t="s">
        <v>28748</v>
      </c>
      <c r="C2498" s="532" t="s">
        <v>71</v>
      </c>
      <c r="D2498" s="533" t="s">
        <v>7170</v>
      </c>
      <c r="F2498" t="str">
        <f t="shared" si="77"/>
        <v>102920</v>
      </c>
      <c r="H2498" s="14">
        <f t="shared" si="78"/>
        <v>14.9</v>
      </c>
    </row>
    <row r="2499" spans="1:8" ht="27">
      <c r="A2499" s="532" t="s">
        <v>28749</v>
      </c>
      <c r="B2499" s="534" t="s">
        <v>28750</v>
      </c>
      <c r="C2499" s="532" t="s">
        <v>71</v>
      </c>
      <c r="D2499" s="533" t="s">
        <v>28751</v>
      </c>
      <c r="F2499" t="str">
        <f t="shared" si="77"/>
        <v>102921</v>
      </c>
      <c r="H2499" s="14">
        <f t="shared" si="78"/>
        <v>14.51</v>
      </c>
    </row>
    <row r="2500" spans="1:8" ht="27">
      <c r="A2500" s="532" t="s">
        <v>28752</v>
      </c>
      <c r="B2500" s="534" t="s">
        <v>28753</v>
      </c>
      <c r="C2500" s="532" t="s">
        <v>71</v>
      </c>
      <c r="D2500" s="533" t="s">
        <v>8880</v>
      </c>
      <c r="F2500" t="str">
        <f t="shared" si="77"/>
        <v>102922</v>
      </c>
      <c r="H2500" s="14">
        <f t="shared" si="78"/>
        <v>15.62</v>
      </c>
    </row>
    <row r="2501" spans="1:8" ht="27">
      <c r="A2501" s="532" t="s">
        <v>28754</v>
      </c>
      <c r="B2501" s="534" t="s">
        <v>28755</v>
      </c>
      <c r="C2501" s="532" t="s">
        <v>71</v>
      </c>
      <c r="D2501" s="533" t="s">
        <v>11983</v>
      </c>
      <c r="F2501" t="str">
        <f t="shared" ref="F2501:F2564" si="79">TRIM(A2501)</f>
        <v>102923</v>
      </c>
      <c r="H2501" s="14">
        <f t="shared" ref="H2501:H2564" si="80">ROUND(D2501*(1+$H$1),2)</f>
        <v>14.26</v>
      </c>
    </row>
    <row r="2502" spans="1:8" ht="27">
      <c r="A2502" s="532" t="s">
        <v>28756</v>
      </c>
      <c r="B2502" s="534" t="s">
        <v>28757</v>
      </c>
      <c r="C2502" s="532" t="s">
        <v>71</v>
      </c>
      <c r="D2502" s="533" t="s">
        <v>9168</v>
      </c>
      <c r="F2502" t="str">
        <f t="shared" si="79"/>
        <v>103088</v>
      </c>
      <c r="H2502" s="14">
        <f t="shared" si="80"/>
        <v>17.12</v>
      </c>
    </row>
    <row r="2503" spans="1:8" ht="54">
      <c r="A2503" s="532" t="s">
        <v>28758</v>
      </c>
      <c r="B2503" s="534" t="s">
        <v>28759</v>
      </c>
      <c r="C2503" s="532" t="s">
        <v>71</v>
      </c>
      <c r="D2503" s="533" t="s">
        <v>19082</v>
      </c>
      <c r="F2503" t="str">
        <f t="shared" si="79"/>
        <v>104104</v>
      </c>
      <c r="H2503" s="14">
        <f t="shared" si="80"/>
        <v>20.55</v>
      </c>
    </row>
    <row r="2504" spans="1:8" ht="40.5">
      <c r="A2504" s="532" t="s">
        <v>28760</v>
      </c>
      <c r="B2504" s="534" t="s">
        <v>28761</v>
      </c>
      <c r="C2504" s="532" t="s">
        <v>71</v>
      </c>
      <c r="D2504" s="533" t="s">
        <v>19082</v>
      </c>
      <c r="F2504" t="str">
        <f t="shared" si="79"/>
        <v>104105</v>
      </c>
      <c r="H2504" s="14">
        <f t="shared" si="80"/>
        <v>20.55</v>
      </c>
    </row>
    <row r="2505" spans="1:8" ht="54">
      <c r="A2505" s="532" t="s">
        <v>28762</v>
      </c>
      <c r="B2505" s="534" t="s">
        <v>28763</v>
      </c>
      <c r="C2505" s="532" t="s">
        <v>71</v>
      </c>
      <c r="D2505" s="533" t="s">
        <v>11882</v>
      </c>
      <c r="F2505" t="str">
        <f t="shared" si="79"/>
        <v>104106</v>
      </c>
      <c r="H2505" s="14">
        <f t="shared" si="80"/>
        <v>18.11</v>
      </c>
    </row>
    <row r="2506" spans="1:8" ht="54">
      <c r="A2506" s="532" t="s">
        <v>28764</v>
      </c>
      <c r="B2506" s="534" t="s">
        <v>28765</v>
      </c>
      <c r="C2506" s="532" t="s">
        <v>71</v>
      </c>
      <c r="D2506" s="533" t="s">
        <v>7801</v>
      </c>
      <c r="F2506" t="str">
        <f t="shared" si="79"/>
        <v>104107</v>
      </c>
      <c r="H2506" s="14">
        <f t="shared" si="80"/>
        <v>18.97</v>
      </c>
    </row>
    <row r="2507" spans="1:8" ht="54">
      <c r="A2507" s="532" t="s">
        <v>28766</v>
      </c>
      <c r="B2507" s="534" t="s">
        <v>28767</v>
      </c>
      <c r="C2507" s="532" t="s">
        <v>71</v>
      </c>
      <c r="D2507" s="533" t="s">
        <v>12714</v>
      </c>
      <c r="F2507" t="str">
        <f t="shared" si="79"/>
        <v>104108</v>
      </c>
      <c r="H2507" s="14">
        <f t="shared" si="80"/>
        <v>22.31</v>
      </c>
    </row>
    <row r="2508" spans="1:8" ht="54">
      <c r="A2508" s="532" t="s">
        <v>28768</v>
      </c>
      <c r="B2508" s="534" t="s">
        <v>28769</v>
      </c>
      <c r="C2508" s="532" t="s">
        <v>71</v>
      </c>
      <c r="D2508" s="533" t="s">
        <v>28770</v>
      </c>
      <c r="F2508" t="str">
        <f t="shared" si="79"/>
        <v>104109</v>
      </c>
      <c r="H2508" s="14">
        <f t="shared" si="80"/>
        <v>26.4</v>
      </c>
    </row>
    <row r="2509" spans="1:8" ht="54">
      <c r="A2509" s="532" t="s">
        <v>28771</v>
      </c>
      <c r="B2509" s="534" t="s">
        <v>28772</v>
      </c>
      <c r="C2509" s="532" t="s">
        <v>71</v>
      </c>
      <c r="D2509" s="533" t="s">
        <v>28773</v>
      </c>
      <c r="F2509" t="str">
        <f t="shared" si="79"/>
        <v>104110</v>
      </c>
      <c r="H2509" s="14">
        <f t="shared" si="80"/>
        <v>28.9</v>
      </c>
    </row>
    <row r="2510" spans="1:8" ht="54">
      <c r="A2510" s="532" t="s">
        <v>28774</v>
      </c>
      <c r="B2510" s="534" t="s">
        <v>28775</v>
      </c>
      <c r="C2510" s="532" t="s">
        <v>71</v>
      </c>
      <c r="D2510" s="533" t="s">
        <v>27367</v>
      </c>
      <c r="F2510" t="str">
        <f t="shared" si="79"/>
        <v>104111</v>
      </c>
      <c r="H2510" s="14">
        <f t="shared" si="80"/>
        <v>31.51</v>
      </c>
    </row>
    <row r="2511" spans="1:8" ht="27">
      <c r="A2511" s="532" t="s">
        <v>5904</v>
      </c>
      <c r="B2511" s="534" t="s">
        <v>28776</v>
      </c>
      <c r="C2511" s="532" t="s">
        <v>83</v>
      </c>
      <c r="D2511" s="533" t="s">
        <v>28777</v>
      </c>
      <c r="F2511" t="str">
        <f t="shared" si="79"/>
        <v>89993</v>
      </c>
      <c r="H2511" s="14">
        <f t="shared" si="80"/>
        <v>1343.97</v>
      </c>
    </row>
    <row r="2512" spans="1:8" ht="27">
      <c r="A2512" s="532" t="s">
        <v>5905</v>
      </c>
      <c r="B2512" s="534" t="s">
        <v>28778</v>
      </c>
      <c r="C2512" s="532" t="s">
        <v>83</v>
      </c>
      <c r="D2512" s="533" t="s">
        <v>28779</v>
      </c>
      <c r="F2512" t="str">
        <f t="shared" si="79"/>
        <v>89994</v>
      </c>
      <c r="H2512" s="14">
        <f t="shared" si="80"/>
        <v>1157.49</v>
      </c>
    </row>
    <row r="2513" spans="1:8" ht="27">
      <c r="A2513" s="532" t="s">
        <v>5906</v>
      </c>
      <c r="B2513" s="534" t="s">
        <v>28780</v>
      </c>
      <c r="C2513" s="532" t="s">
        <v>83</v>
      </c>
      <c r="D2513" s="533" t="s">
        <v>28781</v>
      </c>
      <c r="F2513" t="str">
        <f t="shared" si="79"/>
        <v>89995</v>
      </c>
      <c r="H2513" s="14">
        <f t="shared" si="80"/>
        <v>1296.28</v>
      </c>
    </row>
    <row r="2514" spans="1:8" ht="40.5">
      <c r="A2514" s="532" t="s">
        <v>5907</v>
      </c>
      <c r="B2514" s="534" t="s">
        <v>28782</v>
      </c>
      <c r="C2514" s="532" t="s">
        <v>83</v>
      </c>
      <c r="D2514" s="533" t="s">
        <v>28783</v>
      </c>
      <c r="F2514" t="str">
        <f t="shared" si="79"/>
        <v>90278</v>
      </c>
      <c r="H2514" s="14">
        <f t="shared" si="80"/>
        <v>674.96</v>
      </c>
    </row>
    <row r="2515" spans="1:8" ht="40.5">
      <c r="A2515" s="532" t="s">
        <v>5908</v>
      </c>
      <c r="B2515" s="534" t="s">
        <v>28784</v>
      </c>
      <c r="C2515" s="532" t="s">
        <v>83</v>
      </c>
      <c r="D2515" s="533" t="s">
        <v>28785</v>
      </c>
      <c r="F2515" t="str">
        <f t="shared" si="79"/>
        <v>90279</v>
      </c>
      <c r="H2515" s="14">
        <f t="shared" si="80"/>
        <v>744.41</v>
      </c>
    </row>
    <row r="2516" spans="1:8" ht="40.5">
      <c r="A2516" s="532" t="s">
        <v>5909</v>
      </c>
      <c r="B2516" s="534" t="s">
        <v>28786</v>
      </c>
      <c r="C2516" s="532" t="s">
        <v>83</v>
      </c>
      <c r="D2516" s="533" t="s">
        <v>28787</v>
      </c>
      <c r="F2516" t="str">
        <f t="shared" si="79"/>
        <v>90280</v>
      </c>
      <c r="H2516" s="14">
        <f t="shared" si="80"/>
        <v>823.46</v>
      </c>
    </row>
    <row r="2517" spans="1:8" ht="40.5">
      <c r="A2517" s="532" t="s">
        <v>5910</v>
      </c>
      <c r="B2517" s="534" t="s">
        <v>28788</v>
      </c>
      <c r="C2517" s="532" t="s">
        <v>83</v>
      </c>
      <c r="D2517" s="533" t="s">
        <v>28789</v>
      </c>
      <c r="F2517" t="str">
        <f t="shared" si="79"/>
        <v>90281</v>
      </c>
      <c r="H2517" s="14">
        <f t="shared" si="80"/>
        <v>955.23</v>
      </c>
    </row>
    <row r="2518" spans="1:8" ht="40.5">
      <c r="A2518" s="532" t="s">
        <v>5911</v>
      </c>
      <c r="B2518" s="534" t="s">
        <v>28790</v>
      </c>
      <c r="C2518" s="532" t="s">
        <v>83</v>
      </c>
      <c r="D2518" s="533" t="s">
        <v>28791</v>
      </c>
      <c r="F2518" t="str">
        <f t="shared" si="79"/>
        <v>90282</v>
      </c>
      <c r="H2518" s="14">
        <f t="shared" si="80"/>
        <v>659.88</v>
      </c>
    </row>
    <row r="2519" spans="1:8" ht="40.5">
      <c r="A2519" s="532" t="s">
        <v>5912</v>
      </c>
      <c r="B2519" s="534" t="s">
        <v>28792</v>
      </c>
      <c r="C2519" s="532" t="s">
        <v>83</v>
      </c>
      <c r="D2519" s="533" t="s">
        <v>28793</v>
      </c>
      <c r="F2519" t="str">
        <f t="shared" si="79"/>
        <v>90283</v>
      </c>
      <c r="H2519" s="14">
        <f t="shared" si="80"/>
        <v>729.1</v>
      </c>
    </row>
    <row r="2520" spans="1:8" ht="40.5">
      <c r="A2520" s="532" t="s">
        <v>5913</v>
      </c>
      <c r="B2520" s="534" t="s">
        <v>28794</v>
      </c>
      <c r="C2520" s="532" t="s">
        <v>83</v>
      </c>
      <c r="D2520" s="533" t="s">
        <v>28795</v>
      </c>
      <c r="F2520" t="str">
        <f t="shared" si="79"/>
        <v>90284</v>
      </c>
      <c r="H2520" s="14">
        <f t="shared" si="80"/>
        <v>813.65</v>
      </c>
    </row>
    <row r="2521" spans="1:8" ht="40.5">
      <c r="A2521" s="532" t="s">
        <v>5914</v>
      </c>
      <c r="B2521" s="534" t="s">
        <v>28796</v>
      </c>
      <c r="C2521" s="532" t="s">
        <v>83</v>
      </c>
      <c r="D2521" s="533" t="s">
        <v>28797</v>
      </c>
      <c r="F2521" t="str">
        <f t="shared" si="79"/>
        <v>90285</v>
      </c>
      <c r="H2521" s="14">
        <f t="shared" si="80"/>
        <v>952.54</v>
      </c>
    </row>
    <row r="2522" spans="1:8" ht="40.5">
      <c r="A2522" s="532" t="s">
        <v>5915</v>
      </c>
      <c r="B2522" s="534" t="s">
        <v>14783</v>
      </c>
      <c r="C2522" s="532" t="s">
        <v>83</v>
      </c>
      <c r="D2522" s="533" t="s">
        <v>28798</v>
      </c>
      <c r="F2522" t="str">
        <f t="shared" si="79"/>
        <v>94962</v>
      </c>
      <c r="H2522" s="14">
        <f t="shared" si="80"/>
        <v>510.11</v>
      </c>
    </row>
    <row r="2523" spans="1:8" ht="40.5">
      <c r="A2523" s="532" t="s">
        <v>5916</v>
      </c>
      <c r="B2523" s="534" t="s">
        <v>14784</v>
      </c>
      <c r="C2523" s="532" t="s">
        <v>83</v>
      </c>
      <c r="D2523" s="533" t="s">
        <v>28799</v>
      </c>
      <c r="F2523" t="str">
        <f t="shared" si="79"/>
        <v>94963</v>
      </c>
      <c r="H2523" s="14">
        <f t="shared" si="80"/>
        <v>566.59</v>
      </c>
    </row>
    <row r="2524" spans="1:8" ht="40.5">
      <c r="A2524" s="532" t="s">
        <v>5917</v>
      </c>
      <c r="B2524" s="534" t="s">
        <v>14785</v>
      </c>
      <c r="C2524" s="532" t="s">
        <v>83</v>
      </c>
      <c r="D2524" s="533" t="s">
        <v>28800</v>
      </c>
      <c r="F2524" t="str">
        <f t="shared" si="79"/>
        <v>94964</v>
      </c>
      <c r="H2524" s="14">
        <f t="shared" si="80"/>
        <v>621.9</v>
      </c>
    </row>
    <row r="2525" spans="1:8" ht="40.5">
      <c r="A2525" s="532" t="s">
        <v>5918</v>
      </c>
      <c r="B2525" s="534" t="s">
        <v>14786</v>
      </c>
      <c r="C2525" s="532" t="s">
        <v>83</v>
      </c>
      <c r="D2525" s="533" t="s">
        <v>28801</v>
      </c>
      <c r="F2525" t="str">
        <f t="shared" si="79"/>
        <v>94965</v>
      </c>
      <c r="H2525" s="14">
        <f t="shared" si="80"/>
        <v>647.46</v>
      </c>
    </row>
    <row r="2526" spans="1:8" ht="40.5">
      <c r="A2526" s="532" t="s">
        <v>5919</v>
      </c>
      <c r="B2526" s="534" t="s">
        <v>14787</v>
      </c>
      <c r="C2526" s="532" t="s">
        <v>83</v>
      </c>
      <c r="D2526" s="533" t="s">
        <v>28802</v>
      </c>
      <c r="F2526" t="str">
        <f t="shared" si="79"/>
        <v>94966</v>
      </c>
      <c r="H2526" s="14">
        <f t="shared" si="80"/>
        <v>669.73</v>
      </c>
    </row>
    <row r="2527" spans="1:8" ht="40.5">
      <c r="A2527" s="532" t="s">
        <v>5920</v>
      </c>
      <c r="B2527" s="534" t="s">
        <v>14788</v>
      </c>
      <c r="C2527" s="532" t="s">
        <v>83</v>
      </c>
      <c r="D2527" s="533" t="s">
        <v>28803</v>
      </c>
      <c r="F2527" t="str">
        <f t="shared" si="79"/>
        <v>94967</v>
      </c>
      <c r="H2527" s="14">
        <f t="shared" si="80"/>
        <v>763.54</v>
      </c>
    </row>
    <row r="2528" spans="1:8" ht="40.5">
      <c r="A2528" s="532" t="s">
        <v>5921</v>
      </c>
      <c r="B2528" s="534" t="s">
        <v>14789</v>
      </c>
      <c r="C2528" s="532" t="s">
        <v>83</v>
      </c>
      <c r="D2528" s="533" t="s">
        <v>28804</v>
      </c>
      <c r="F2528" t="str">
        <f t="shared" si="79"/>
        <v>94968</v>
      </c>
      <c r="H2528" s="14">
        <f t="shared" si="80"/>
        <v>505</v>
      </c>
    </row>
    <row r="2529" spans="1:8" ht="40.5">
      <c r="A2529" s="532" t="s">
        <v>5922</v>
      </c>
      <c r="B2529" s="534" t="s">
        <v>14790</v>
      </c>
      <c r="C2529" s="532" t="s">
        <v>83</v>
      </c>
      <c r="D2529" s="533" t="s">
        <v>28805</v>
      </c>
      <c r="F2529" t="str">
        <f t="shared" si="79"/>
        <v>94969</v>
      </c>
      <c r="H2529" s="14">
        <f t="shared" si="80"/>
        <v>557.29</v>
      </c>
    </row>
    <row r="2530" spans="1:8" ht="40.5">
      <c r="A2530" s="532" t="s">
        <v>5923</v>
      </c>
      <c r="B2530" s="534" t="s">
        <v>14791</v>
      </c>
      <c r="C2530" s="532" t="s">
        <v>83</v>
      </c>
      <c r="D2530" s="533" t="s">
        <v>28806</v>
      </c>
      <c r="F2530" t="str">
        <f t="shared" si="79"/>
        <v>94970</v>
      </c>
      <c r="H2530" s="14">
        <f t="shared" si="80"/>
        <v>603.89</v>
      </c>
    </row>
    <row r="2531" spans="1:8" ht="40.5">
      <c r="A2531" s="532" t="s">
        <v>5924</v>
      </c>
      <c r="B2531" s="534" t="s">
        <v>14792</v>
      </c>
      <c r="C2531" s="532" t="s">
        <v>83</v>
      </c>
      <c r="D2531" s="533" t="s">
        <v>28807</v>
      </c>
      <c r="F2531" t="str">
        <f t="shared" si="79"/>
        <v>94971</v>
      </c>
      <c r="H2531" s="14">
        <f t="shared" si="80"/>
        <v>638.01</v>
      </c>
    </row>
    <row r="2532" spans="1:8" ht="40.5">
      <c r="A2532" s="532" t="s">
        <v>5925</v>
      </c>
      <c r="B2532" s="534" t="s">
        <v>14793</v>
      </c>
      <c r="C2532" s="532" t="s">
        <v>83</v>
      </c>
      <c r="D2532" s="533" t="s">
        <v>28808</v>
      </c>
      <c r="F2532" t="str">
        <f t="shared" si="79"/>
        <v>94972</v>
      </c>
      <c r="H2532" s="14">
        <f t="shared" si="80"/>
        <v>660.35</v>
      </c>
    </row>
    <row r="2533" spans="1:8" ht="40.5">
      <c r="A2533" s="532" t="s">
        <v>5926</v>
      </c>
      <c r="B2533" s="534" t="s">
        <v>14794</v>
      </c>
      <c r="C2533" s="532" t="s">
        <v>83</v>
      </c>
      <c r="D2533" s="533" t="s">
        <v>28809</v>
      </c>
      <c r="F2533" t="str">
        <f t="shared" si="79"/>
        <v>94973</v>
      </c>
      <c r="H2533" s="14">
        <f t="shared" si="80"/>
        <v>751.6</v>
      </c>
    </row>
    <row r="2534" spans="1:8" ht="40.5">
      <c r="A2534" s="532" t="s">
        <v>5927</v>
      </c>
      <c r="B2534" s="534" t="s">
        <v>14795</v>
      </c>
      <c r="C2534" s="532" t="s">
        <v>83</v>
      </c>
      <c r="D2534" s="533" t="s">
        <v>28810</v>
      </c>
      <c r="F2534" t="str">
        <f t="shared" si="79"/>
        <v>94974</v>
      </c>
      <c r="H2534" s="14">
        <f t="shared" si="80"/>
        <v>579.21</v>
      </c>
    </row>
    <row r="2535" spans="1:8" ht="40.5">
      <c r="A2535" s="532" t="s">
        <v>5928</v>
      </c>
      <c r="B2535" s="534" t="s">
        <v>14796</v>
      </c>
      <c r="C2535" s="532" t="s">
        <v>83</v>
      </c>
      <c r="D2535" s="533" t="s">
        <v>28811</v>
      </c>
      <c r="F2535" t="str">
        <f t="shared" si="79"/>
        <v>94975</v>
      </c>
      <c r="H2535" s="14">
        <f t="shared" si="80"/>
        <v>629.41999999999996</v>
      </c>
    </row>
    <row r="2536" spans="1:8" ht="40.5">
      <c r="A2536" s="532" t="s">
        <v>5929</v>
      </c>
      <c r="B2536" s="534" t="s">
        <v>3398</v>
      </c>
      <c r="C2536" s="532" t="s">
        <v>83</v>
      </c>
      <c r="D2536" s="533" t="s">
        <v>28812</v>
      </c>
      <c r="F2536" t="str">
        <f t="shared" si="79"/>
        <v>96555</v>
      </c>
      <c r="H2536" s="14">
        <f t="shared" si="80"/>
        <v>912.83</v>
      </c>
    </row>
    <row r="2537" spans="1:8" ht="40.5">
      <c r="A2537" s="532" t="s">
        <v>5930</v>
      </c>
      <c r="B2537" s="534" t="s">
        <v>3399</v>
      </c>
      <c r="C2537" s="532" t="s">
        <v>83</v>
      </c>
      <c r="D2537" s="533" t="s">
        <v>28813</v>
      </c>
      <c r="F2537" t="str">
        <f t="shared" si="79"/>
        <v>96556</v>
      </c>
      <c r="H2537" s="14">
        <f t="shared" si="80"/>
        <v>1026.77</v>
      </c>
    </row>
    <row r="2538" spans="1:8" ht="40.5">
      <c r="A2538" s="532" t="s">
        <v>5931</v>
      </c>
      <c r="B2538" s="534" t="s">
        <v>3400</v>
      </c>
      <c r="C2538" s="532" t="s">
        <v>83</v>
      </c>
      <c r="D2538" s="533" t="s">
        <v>28814</v>
      </c>
      <c r="F2538" t="str">
        <f t="shared" si="79"/>
        <v>96557</v>
      </c>
      <c r="H2538" s="14">
        <f t="shared" si="80"/>
        <v>872.51</v>
      </c>
    </row>
    <row r="2539" spans="1:8" ht="40.5">
      <c r="A2539" s="532" t="s">
        <v>5932</v>
      </c>
      <c r="B2539" s="534" t="s">
        <v>3401</v>
      </c>
      <c r="C2539" s="532" t="s">
        <v>83</v>
      </c>
      <c r="D2539" s="533" t="s">
        <v>28815</v>
      </c>
      <c r="F2539" t="str">
        <f t="shared" si="79"/>
        <v>96558</v>
      </c>
      <c r="H2539" s="14">
        <f t="shared" si="80"/>
        <v>882.57</v>
      </c>
    </row>
    <row r="2540" spans="1:8" ht="54">
      <c r="A2540" s="532" t="s">
        <v>11695</v>
      </c>
      <c r="B2540" s="534" t="s">
        <v>28816</v>
      </c>
      <c r="C2540" s="532" t="s">
        <v>83</v>
      </c>
      <c r="D2540" s="533" t="s">
        <v>28817</v>
      </c>
      <c r="F2540" t="str">
        <f t="shared" si="79"/>
        <v>99235</v>
      </c>
      <c r="H2540" s="14">
        <f t="shared" si="80"/>
        <v>846.2</v>
      </c>
    </row>
    <row r="2541" spans="1:8" ht="67.5">
      <c r="A2541" s="532" t="s">
        <v>11696</v>
      </c>
      <c r="B2541" s="534" t="s">
        <v>28818</v>
      </c>
      <c r="C2541" s="532" t="s">
        <v>83</v>
      </c>
      <c r="D2541" s="533" t="s">
        <v>28819</v>
      </c>
      <c r="F2541" t="str">
        <f t="shared" si="79"/>
        <v>99431</v>
      </c>
      <c r="H2541" s="14">
        <f t="shared" si="80"/>
        <v>875.95</v>
      </c>
    </row>
    <row r="2542" spans="1:8" ht="67.5">
      <c r="A2542" s="532" t="s">
        <v>11697</v>
      </c>
      <c r="B2542" s="534" t="s">
        <v>28820</v>
      </c>
      <c r="C2542" s="532" t="s">
        <v>83</v>
      </c>
      <c r="D2542" s="533" t="s">
        <v>28821</v>
      </c>
      <c r="F2542" t="str">
        <f t="shared" si="79"/>
        <v>99432</v>
      </c>
      <c r="H2542" s="14">
        <f t="shared" si="80"/>
        <v>850.56</v>
      </c>
    </row>
    <row r="2543" spans="1:8" ht="67.5">
      <c r="A2543" s="532" t="s">
        <v>11698</v>
      </c>
      <c r="B2543" s="534" t="s">
        <v>28822</v>
      </c>
      <c r="C2543" s="532" t="s">
        <v>83</v>
      </c>
      <c r="D2543" s="533" t="s">
        <v>28823</v>
      </c>
      <c r="F2543" t="str">
        <f t="shared" si="79"/>
        <v>99433</v>
      </c>
      <c r="H2543" s="14">
        <f t="shared" si="80"/>
        <v>922.8</v>
      </c>
    </row>
    <row r="2544" spans="1:8" ht="67.5">
      <c r="A2544" s="532" t="s">
        <v>11699</v>
      </c>
      <c r="B2544" s="534" t="s">
        <v>28824</v>
      </c>
      <c r="C2544" s="532" t="s">
        <v>83</v>
      </c>
      <c r="D2544" s="533" t="s">
        <v>28825</v>
      </c>
      <c r="F2544" t="str">
        <f t="shared" si="79"/>
        <v>99434</v>
      </c>
      <c r="H2544" s="14">
        <f t="shared" si="80"/>
        <v>881.42</v>
      </c>
    </row>
    <row r="2545" spans="1:8" ht="67.5">
      <c r="A2545" s="532" t="s">
        <v>11700</v>
      </c>
      <c r="B2545" s="534" t="s">
        <v>28826</v>
      </c>
      <c r="C2545" s="532" t="s">
        <v>83</v>
      </c>
      <c r="D2545" s="533" t="s">
        <v>28827</v>
      </c>
      <c r="F2545" t="str">
        <f t="shared" si="79"/>
        <v>99435</v>
      </c>
      <c r="H2545" s="14">
        <f t="shared" si="80"/>
        <v>854.33</v>
      </c>
    </row>
    <row r="2546" spans="1:8" ht="67.5">
      <c r="A2546" s="532" t="s">
        <v>11701</v>
      </c>
      <c r="B2546" s="534" t="s">
        <v>28828</v>
      </c>
      <c r="C2546" s="532" t="s">
        <v>83</v>
      </c>
      <c r="D2546" s="533" t="s">
        <v>28829</v>
      </c>
      <c r="F2546" t="str">
        <f t="shared" si="79"/>
        <v>99436</v>
      </c>
      <c r="H2546" s="14">
        <f t="shared" si="80"/>
        <v>951.41</v>
      </c>
    </row>
    <row r="2547" spans="1:8" ht="54">
      <c r="A2547" s="532" t="s">
        <v>11702</v>
      </c>
      <c r="B2547" s="534" t="s">
        <v>28830</v>
      </c>
      <c r="C2547" s="532" t="s">
        <v>83</v>
      </c>
      <c r="D2547" s="533" t="s">
        <v>28831</v>
      </c>
      <c r="F2547" t="str">
        <f t="shared" si="79"/>
        <v>99437</v>
      </c>
      <c r="H2547" s="14">
        <f t="shared" si="80"/>
        <v>897.44</v>
      </c>
    </row>
    <row r="2548" spans="1:8" ht="54">
      <c r="A2548" s="532" t="s">
        <v>11703</v>
      </c>
      <c r="B2548" s="534" t="s">
        <v>28832</v>
      </c>
      <c r="C2548" s="532" t="s">
        <v>83</v>
      </c>
      <c r="D2548" s="533" t="s">
        <v>28833</v>
      </c>
      <c r="F2548" t="str">
        <f t="shared" si="79"/>
        <v>99438</v>
      </c>
      <c r="H2548" s="14">
        <f t="shared" si="80"/>
        <v>905.31</v>
      </c>
    </row>
    <row r="2549" spans="1:8" ht="67.5">
      <c r="A2549" s="532" t="s">
        <v>11704</v>
      </c>
      <c r="B2549" s="534" t="s">
        <v>28834</v>
      </c>
      <c r="C2549" s="532" t="s">
        <v>83</v>
      </c>
      <c r="D2549" s="533" t="s">
        <v>28835</v>
      </c>
      <c r="F2549" t="str">
        <f t="shared" si="79"/>
        <v>99439</v>
      </c>
      <c r="H2549" s="14">
        <f t="shared" si="80"/>
        <v>862.38</v>
      </c>
    </row>
    <row r="2550" spans="1:8" ht="54">
      <c r="A2550" s="532" t="s">
        <v>14797</v>
      </c>
      <c r="B2550" s="534" t="s">
        <v>14798</v>
      </c>
      <c r="C2550" s="532" t="s">
        <v>83</v>
      </c>
      <c r="D2550" s="533" t="s">
        <v>28836</v>
      </c>
      <c r="F2550" t="str">
        <f t="shared" si="79"/>
        <v>102473</v>
      </c>
      <c r="H2550" s="14">
        <f t="shared" si="80"/>
        <v>771.88</v>
      </c>
    </row>
    <row r="2551" spans="1:8" ht="40.5">
      <c r="A2551" s="532" t="s">
        <v>14799</v>
      </c>
      <c r="B2551" s="534" t="s">
        <v>14800</v>
      </c>
      <c r="C2551" s="532" t="s">
        <v>83</v>
      </c>
      <c r="D2551" s="533" t="s">
        <v>28837</v>
      </c>
      <c r="F2551" t="str">
        <f t="shared" si="79"/>
        <v>102474</v>
      </c>
      <c r="H2551" s="14">
        <f t="shared" si="80"/>
        <v>821.61</v>
      </c>
    </row>
    <row r="2552" spans="1:8" ht="40.5">
      <c r="A2552" s="532" t="s">
        <v>14801</v>
      </c>
      <c r="B2552" s="534" t="s">
        <v>14802</v>
      </c>
      <c r="C2552" s="532" t="s">
        <v>83</v>
      </c>
      <c r="D2552" s="533" t="s">
        <v>28838</v>
      </c>
      <c r="F2552" t="str">
        <f t="shared" si="79"/>
        <v>102475</v>
      </c>
      <c r="H2552" s="14">
        <f t="shared" si="80"/>
        <v>885.9</v>
      </c>
    </row>
    <row r="2553" spans="1:8" ht="40.5">
      <c r="A2553" s="532" t="s">
        <v>14803</v>
      </c>
      <c r="B2553" s="534" t="s">
        <v>14804</v>
      </c>
      <c r="C2553" s="532" t="s">
        <v>83</v>
      </c>
      <c r="D2553" s="533" t="s">
        <v>28839</v>
      </c>
      <c r="F2553" t="str">
        <f t="shared" si="79"/>
        <v>102476</v>
      </c>
      <c r="H2553" s="14">
        <f t="shared" si="80"/>
        <v>908.91</v>
      </c>
    </row>
    <row r="2554" spans="1:8" ht="40.5">
      <c r="A2554" s="532" t="s">
        <v>14805</v>
      </c>
      <c r="B2554" s="534" t="s">
        <v>14806</v>
      </c>
      <c r="C2554" s="532" t="s">
        <v>83</v>
      </c>
      <c r="D2554" s="533" t="s">
        <v>28840</v>
      </c>
      <c r="F2554" t="str">
        <f t="shared" si="79"/>
        <v>102477</v>
      </c>
      <c r="H2554" s="14">
        <f t="shared" si="80"/>
        <v>958.44</v>
      </c>
    </row>
    <row r="2555" spans="1:8" ht="40.5">
      <c r="A2555" s="532" t="s">
        <v>14807</v>
      </c>
      <c r="B2555" s="534" t="s">
        <v>14808</v>
      </c>
      <c r="C2555" s="532" t="s">
        <v>83</v>
      </c>
      <c r="D2555" s="533" t="s">
        <v>28841</v>
      </c>
      <c r="F2555" t="str">
        <f t="shared" si="79"/>
        <v>102478</v>
      </c>
      <c r="H2555" s="14">
        <f t="shared" si="80"/>
        <v>1025.04</v>
      </c>
    </row>
    <row r="2556" spans="1:8" ht="54">
      <c r="A2556" s="532" t="s">
        <v>14809</v>
      </c>
      <c r="B2556" s="534" t="s">
        <v>14810</v>
      </c>
      <c r="C2556" s="532" t="s">
        <v>83</v>
      </c>
      <c r="D2556" s="533" t="s">
        <v>28842</v>
      </c>
      <c r="F2556" t="str">
        <f t="shared" si="79"/>
        <v>102479</v>
      </c>
      <c r="H2556" s="14">
        <f t="shared" si="80"/>
        <v>768.03</v>
      </c>
    </row>
    <row r="2557" spans="1:8" ht="40.5">
      <c r="A2557" s="532" t="s">
        <v>14811</v>
      </c>
      <c r="B2557" s="534" t="s">
        <v>14812</v>
      </c>
      <c r="C2557" s="532" t="s">
        <v>83</v>
      </c>
      <c r="D2557" s="533" t="s">
        <v>28843</v>
      </c>
      <c r="F2557" t="str">
        <f t="shared" si="79"/>
        <v>102480</v>
      </c>
      <c r="H2557" s="14">
        <f t="shared" si="80"/>
        <v>813.21</v>
      </c>
    </row>
    <row r="2558" spans="1:8" ht="40.5">
      <c r="A2558" s="532" t="s">
        <v>14813</v>
      </c>
      <c r="B2558" s="534" t="s">
        <v>14814</v>
      </c>
      <c r="C2558" s="532" t="s">
        <v>83</v>
      </c>
      <c r="D2558" s="533" t="s">
        <v>28844</v>
      </c>
      <c r="F2558" t="str">
        <f t="shared" si="79"/>
        <v>102481</v>
      </c>
      <c r="H2558" s="14">
        <f t="shared" si="80"/>
        <v>869.02</v>
      </c>
    </row>
    <row r="2559" spans="1:8" ht="40.5">
      <c r="A2559" s="532" t="s">
        <v>14815</v>
      </c>
      <c r="B2559" s="534" t="s">
        <v>14816</v>
      </c>
      <c r="C2559" s="532" t="s">
        <v>83</v>
      </c>
      <c r="D2559" s="533" t="s">
        <v>28845</v>
      </c>
      <c r="F2559" t="str">
        <f t="shared" si="79"/>
        <v>102482</v>
      </c>
      <c r="H2559" s="14">
        <f t="shared" si="80"/>
        <v>905.38</v>
      </c>
    </row>
    <row r="2560" spans="1:8" ht="40.5">
      <c r="A2560" s="532" t="s">
        <v>14817</v>
      </c>
      <c r="B2560" s="534" t="s">
        <v>14818</v>
      </c>
      <c r="C2560" s="532" t="s">
        <v>83</v>
      </c>
      <c r="D2560" s="533" t="s">
        <v>28846</v>
      </c>
      <c r="F2560" t="str">
        <f t="shared" si="79"/>
        <v>102483</v>
      </c>
      <c r="H2560" s="14">
        <f t="shared" si="80"/>
        <v>949.3</v>
      </c>
    </row>
    <row r="2561" spans="1:8" ht="40.5">
      <c r="A2561" s="532" t="s">
        <v>14819</v>
      </c>
      <c r="B2561" s="534" t="s">
        <v>14820</v>
      </c>
      <c r="C2561" s="532" t="s">
        <v>83</v>
      </c>
      <c r="D2561" s="533" t="s">
        <v>28847</v>
      </c>
      <c r="F2561" t="str">
        <f t="shared" si="79"/>
        <v>102484</v>
      </c>
      <c r="H2561" s="14">
        <f t="shared" si="80"/>
        <v>1023.89</v>
      </c>
    </row>
    <row r="2562" spans="1:8" ht="40.5">
      <c r="A2562" s="532" t="s">
        <v>14821</v>
      </c>
      <c r="B2562" s="534" t="s">
        <v>14822</v>
      </c>
      <c r="C2562" s="532" t="s">
        <v>83</v>
      </c>
      <c r="D2562" s="533" t="s">
        <v>28848</v>
      </c>
      <c r="F2562" t="str">
        <f t="shared" si="79"/>
        <v>102485</v>
      </c>
      <c r="H2562" s="14">
        <f t="shared" si="80"/>
        <v>847.22</v>
      </c>
    </row>
    <row r="2563" spans="1:8" ht="40.5">
      <c r="A2563" s="532" t="s">
        <v>14823</v>
      </c>
      <c r="B2563" s="534" t="s">
        <v>14824</v>
      </c>
      <c r="C2563" s="532" t="s">
        <v>83</v>
      </c>
      <c r="D2563" s="533" t="s">
        <v>28849</v>
      </c>
      <c r="F2563" t="str">
        <f t="shared" si="79"/>
        <v>102486</v>
      </c>
      <c r="H2563" s="14">
        <f t="shared" si="80"/>
        <v>886.94</v>
      </c>
    </row>
    <row r="2564" spans="1:8" ht="27">
      <c r="A2564" s="532" t="s">
        <v>14825</v>
      </c>
      <c r="B2564" s="534" t="s">
        <v>14826</v>
      </c>
      <c r="C2564" s="532" t="s">
        <v>83</v>
      </c>
      <c r="D2564" s="533" t="s">
        <v>28850</v>
      </c>
      <c r="F2564" t="str">
        <f t="shared" si="79"/>
        <v>102487</v>
      </c>
      <c r="H2564" s="14">
        <f t="shared" si="80"/>
        <v>770.74</v>
      </c>
    </row>
    <row r="2565" spans="1:8" ht="67.5">
      <c r="A2565" s="532" t="s">
        <v>28851</v>
      </c>
      <c r="B2565" s="534" t="s">
        <v>28852</v>
      </c>
      <c r="C2565" s="532" t="s">
        <v>83</v>
      </c>
      <c r="D2565" s="533" t="s">
        <v>28853</v>
      </c>
      <c r="F2565" t="str">
        <f t="shared" ref="F2565:F2628" si="81">TRIM(A2565)</f>
        <v>103183</v>
      </c>
      <c r="H2565" s="14">
        <f t="shared" ref="H2565:H2628" si="82">ROUND(D2565*(1+$H$1),2)</f>
        <v>916.45</v>
      </c>
    </row>
    <row r="2566" spans="1:8" ht="67.5">
      <c r="A2566" s="532" t="s">
        <v>28854</v>
      </c>
      <c r="B2566" s="534" t="s">
        <v>28855</v>
      </c>
      <c r="C2566" s="532" t="s">
        <v>83</v>
      </c>
      <c r="D2566" s="533" t="s">
        <v>28856</v>
      </c>
      <c r="F2566" t="str">
        <f t="shared" si="81"/>
        <v>103184</v>
      </c>
      <c r="H2566" s="14">
        <f t="shared" si="82"/>
        <v>862.15</v>
      </c>
    </row>
    <row r="2567" spans="1:8" ht="40.5">
      <c r="A2567" s="532" t="s">
        <v>28857</v>
      </c>
      <c r="B2567" s="534" t="s">
        <v>28858</v>
      </c>
      <c r="C2567" s="532" t="s">
        <v>83</v>
      </c>
      <c r="D2567" s="533" t="s">
        <v>28859</v>
      </c>
      <c r="F2567" t="str">
        <f t="shared" si="81"/>
        <v>103669</v>
      </c>
      <c r="H2567" s="14">
        <f t="shared" si="82"/>
        <v>1217.6099999999999</v>
      </c>
    </row>
    <row r="2568" spans="1:8" ht="27">
      <c r="A2568" s="532" t="s">
        <v>28860</v>
      </c>
      <c r="B2568" s="534" t="s">
        <v>28861</v>
      </c>
      <c r="C2568" s="532" t="s">
        <v>83</v>
      </c>
      <c r="D2568" s="533" t="s">
        <v>28862</v>
      </c>
      <c r="F2568" t="str">
        <f t="shared" si="81"/>
        <v>103670</v>
      </c>
      <c r="H2568" s="14">
        <f t="shared" si="82"/>
        <v>383.81</v>
      </c>
    </row>
    <row r="2569" spans="1:8" ht="40.5">
      <c r="A2569" s="532" t="s">
        <v>28863</v>
      </c>
      <c r="B2569" s="534" t="s">
        <v>28864</v>
      </c>
      <c r="C2569" s="532" t="s">
        <v>83</v>
      </c>
      <c r="D2569" s="533" t="s">
        <v>28865</v>
      </c>
      <c r="F2569" t="str">
        <f t="shared" si="81"/>
        <v>103671</v>
      </c>
      <c r="H2569" s="14">
        <f t="shared" si="82"/>
        <v>896.03</v>
      </c>
    </row>
    <row r="2570" spans="1:8" ht="40.5">
      <c r="A2570" s="532" t="s">
        <v>28866</v>
      </c>
      <c r="B2570" s="534" t="s">
        <v>28867</v>
      </c>
      <c r="C2570" s="532" t="s">
        <v>83</v>
      </c>
      <c r="D2570" s="533" t="s">
        <v>28868</v>
      </c>
      <c r="F2570" t="str">
        <f t="shared" si="81"/>
        <v>103672</v>
      </c>
      <c r="H2570" s="14">
        <f t="shared" si="82"/>
        <v>839.04</v>
      </c>
    </row>
    <row r="2571" spans="1:8" ht="27">
      <c r="A2571" s="532" t="s">
        <v>28869</v>
      </c>
      <c r="B2571" s="534" t="s">
        <v>28870</v>
      </c>
      <c r="C2571" s="532" t="s">
        <v>83</v>
      </c>
      <c r="D2571" s="533" t="s">
        <v>28871</v>
      </c>
      <c r="F2571" t="str">
        <f t="shared" si="81"/>
        <v>103673</v>
      </c>
      <c r="H2571" s="14">
        <f t="shared" si="82"/>
        <v>53.23</v>
      </c>
    </row>
    <row r="2572" spans="1:8" ht="40.5">
      <c r="A2572" s="532" t="s">
        <v>28872</v>
      </c>
      <c r="B2572" s="534" t="s">
        <v>28873</v>
      </c>
      <c r="C2572" s="532" t="s">
        <v>83</v>
      </c>
      <c r="D2572" s="533" t="s">
        <v>28874</v>
      </c>
      <c r="F2572" t="str">
        <f t="shared" si="81"/>
        <v>103674</v>
      </c>
      <c r="H2572" s="14">
        <f t="shared" si="82"/>
        <v>865.79</v>
      </c>
    </row>
    <row r="2573" spans="1:8" ht="54">
      <c r="A2573" s="532" t="s">
        <v>28875</v>
      </c>
      <c r="B2573" s="534" t="s">
        <v>28876</v>
      </c>
      <c r="C2573" s="532" t="s">
        <v>83</v>
      </c>
      <c r="D2573" s="533" t="s">
        <v>28877</v>
      </c>
      <c r="F2573" t="str">
        <f t="shared" si="81"/>
        <v>103675</v>
      </c>
      <c r="H2573" s="14">
        <f t="shared" si="82"/>
        <v>840.26</v>
      </c>
    </row>
    <row r="2574" spans="1:8" ht="54">
      <c r="A2574" s="532" t="s">
        <v>28878</v>
      </c>
      <c r="B2574" s="534" t="s">
        <v>28879</v>
      </c>
      <c r="C2574" s="532" t="s">
        <v>83</v>
      </c>
      <c r="D2574" s="533" t="s">
        <v>28880</v>
      </c>
      <c r="F2574" t="str">
        <f t="shared" si="81"/>
        <v>103676</v>
      </c>
      <c r="H2574" s="14">
        <f t="shared" si="82"/>
        <v>1284.58</v>
      </c>
    </row>
    <row r="2575" spans="1:8" ht="67.5">
      <c r="A2575" s="532" t="s">
        <v>28881</v>
      </c>
      <c r="B2575" s="534" t="s">
        <v>28882</v>
      </c>
      <c r="C2575" s="532" t="s">
        <v>83</v>
      </c>
      <c r="D2575" s="533" t="s">
        <v>28883</v>
      </c>
      <c r="F2575" t="str">
        <f t="shared" si="81"/>
        <v>103677</v>
      </c>
      <c r="H2575" s="14">
        <f t="shared" si="82"/>
        <v>1067.43</v>
      </c>
    </row>
    <row r="2576" spans="1:8" ht="54">
      <c r="A2576" s="532" t="s">
        <v>28884</v>
      </c>
      <c r="B2576" s="534" t="s">
        <v>28885</v>
      </c>
      <c r="C2576" s="532" t="s">
        <v>83</v>
      </c>
      <c r="D2576" s="533" t="s">
        <v>28886</v>
      </c>
      <c r="F2576" t="str">
        <f t="shared" si="81"/>
        <v>103678</v>
      </c>
      <c r="H2576" s="14">
        <f t="shared" si="82"/>
        <v>1162.1300000000001</v>
      </c>
    </row>
    <row r="2577" spans="1:8" ht="67.5">
      <c r="A2577" s="532" t="s">
        <v>28887</v>
      </c>
      <c r="B2577" s="534" t="s">
        <v>28888</v>
      </c>
      <c r="C2577" s="532" t="s">
        <v>83</v>
      </c>
      <c r="D2577" s="533" t="s">
        <v>28889</v>
      </c>
      <c r="F2577" t="str">
        <f t="shared" si="81"/>
        <v>103679</v>
      </c>
      <c r="H2577" s="14">
        <f t="shared" si="82"/>
        <v>1012.99</v>
      </c>
    </row>
    <row r="2578" spans="1:8" ht="54">
      <c r="A2578" s="532" t="s">
        <v>28890</v>
      </c>
      <c r="B2578" s="534" t="s">
        <v>28891</v>
      </c>
      <c r="C2578" s="532" t="s">
        <v>83</v>
      </c>
      <c r="D2578" s="533" t="s">
        <v>28892</v>
      </c>
      <c r="F2578" t="str">
        <f t="shared" si="81"/>
        <v>103680</v>
      </c>
      <c r="H2578" s="14">
        <f t="shared" si="82"/>
        <v>1078.4100000000001</v>
      </c>
    </row>
    <row r="2579" spans="1:8" ht="67.5">
      <c r="A2579" s="532" t="s">
        <v>28893</v>
      </c>
      <c r="B2579" s="534" t="s">
        <v>28894</v>
      </c>
      <c r="C2579" s="532" t="s">
        <v>83</v>
      </c>
      <c r="D2579" s="533" t="s">
        <v>28895</v>
      </c>
      <c r="F2579" t="str">
        <f t="shared" si="81"/>
        <v>103681</v>
      </c>
      <c r="H2579" s="14">
        <f t="shared" si="82"/>
        <v>930.05</v>
      </c>
    </row>
    <row r="2580" spans="1:8" ht="54">
      <c r="A2580" s="532" t="s">
        <v>28896</v>
      </c>
      <c r="B2580" s="534" t="s">
        <v>28897</v>
      </c>
      <c r="C2580" s="532" t="s">
        <v>83</v>
      </c>
      <c r="D2580" s="533" t="s">
        <v>28898</v>
      </c>
      <c r="F2580" t="str">
        <f t="shared" si="81"/>
        <v>103682</v>
      </c>
      <c r="H2580" s="14">
        <f t="shared" si="82"/>
        <v>1236.97</v>
      </c>
    </row>
    <row r="2581" spans="1:8" ht="54">
      <c r="A2581" s="532" t="s">
        <v>28899</v>
      </c>
      <c r="B2581" s="534" t="s">
        <v>28900</v>
      </c>
      <c r="C2581" s="532" t="s">
        <v>83</v>
      </c>
      <c r="D2581" s="533" t="s">
        <v>28901</v>
      </c>
      <c r="F2581" t="str">
        <f t="shared" si="81"/>
        <v>103683</v>
      </c>
      <c r="H2581" s="14">
        <f t="shared" si="82"/>
        <v>1606.16</v>
      </c>
    </row>
    <row r="2582" spans="1:8" ht="40.5">
      <c r="A2582" s="532" t="s">
        <v>28902</v>
      </c>
      <c r="B2582" s="534" t="s">
        <v>28903</v>
      </c>
      <c r="C2582" s="532" t="s">
        <v>83</v>
      </c>
      <c r="D2582" s="533" t="s">
        <v>28904</v>
      </c>
      <c r="F2582" t="str">
        <f t="shared" si="81"/>
        <v>103684</v>
      </c>
      <c r="H2582" s="14">
        <f t="shared" si="82"/>
        <v>862.26</v>
      </c>
    </row>
    <row r="2583" spans="1:8" ht="40.5">
      <c r="A2583" s="532" t="s">
        <v>28905</v>
      </c>
      <c r="B2583" s="534" t="s">
        <v>28906</v>
      </c>
      <c r="C2583" s="532" t="s">
        <v>83</v>
      </c>
      <c r="D2583" s="533" t="s">
        <v>28907</v>
      </c>
      <c r="F2583" t="str">
        <f t="shared" si="81"/>
        <v>103685</v>
      </c>
      <c r="H2583" s="14">
        <f t="shared" si="82"/>
        <v>846.32</v>
      </c>
    </row>
    <row r="2584" spans="1:8" ht="40.5">
      <c r="A2584" s="532" t="s">
        <v>28908</v>
      </c>
      <c r="B2584" s="534" t="s">
        <v>28909</v>
      </c>
      <c r="C2584" s="532" t="s">
        <v>83</v>
      </c>
      <c r="D2584" s="533" t="s">
        <v>28910</v>
      </c>
      <c r="F2584" t="str">
        <f t="shared" si="81"/>
        <v>103686</v>
      </c>
      <c r="H2584" s="14">
        <f t="shared" si="82"/>
        <v>926.21</v>
      </c>
    </row>
    <row r="2585" spans="1:8" ht="40.5">
      <c r="A2585" s="532" t="s">
        <v>28911</v>
      </c>
      <c r="B2585" s="534" t="s">
        <v>28912</v>
      </c>
      <c r="C2585" s="532" t="s">
        <v>83</v>
      </c>
      <c r="D2585" s="533" t="s">
        <v>28913</v>
      </c>
      <c r="F2585" t="str">
        <f t="shared" si="81"/>
        <v>103687</v>
      </c>
      <c r="H2585" s="14">
        <f t="shared" si="82"/>
        <v>1372.25</v>
      </c>
    </row>
    <row r="2586" spans="1:8" ht="40.5">
      <c r="A2586" s="532" t="s">
        <v>28914</v>
      </c>
      <c r="B2586" s="534" t="s">
        <v>28915</v>
      </c>
      <c r="C2586" s="532" t="s">
        <v>83</v>
      </c>
      <c r="D2586" s="533" t="s">
        <v>28916</v>
      </c>
      <c r="F2586" t="str">
        <f t="shared" si="81"/>
        <v>103688</v>
      </c>
      <c r="H2586" s="14">
        <f t="shared" si="82"/>
        <v>1060</v>
      </c>
    </row>
    <row r="2587" spans="1:8" ht="54">
      <c r="A2587" s="532" t="s">
        <v>14827</v>
      </c>
      <c r="B2587" s="534" t="s">
        <v>14828</v>
      </c>
      <c r="C2587" s="532" t="s">
        <v>73</v>
      </c>
      <c r="D2587" s="533" t="s">
        <v>28917</v>
      </c>
      <c r="F2587" t="str">
        <f t="shared" si="81"/>
        <v>101963</v>
      </c>
      <c r="H2587" s="14">
        <f t="shared" si="82"/>
        <v>234.41</v>
      </c>
    </row>
    <row r="2588" spans="1:8" ht="54">
      <c r="A2588" s="532" t="s">
        <v>14829</v>
      </c>
      <c r="B2588" s="534" t="s">
        <v>14830</v>
      </c>
      <c r="C2588" s="532" t="s">
        <v>73</v>
      </c>
      <c r="D2588" s="533" t="s">
        <v>28918</v>
      </c>
      <c r="F2588" t="str">
        <f t="shared" si="81"/>
        <v>101964</v>
      </c>
      <c r="H2588" s="14">
        <f t="shared" si="82"/>
        <v>217.88</v>
      </c>
    </row>
    <row r="2589" spans="1:8" ht="40.5">
      <c r="A2589" s="532" t="s">
        <v>14831</v>
      </c>
      <c r="B2589" s="534" t="s">
        <v>14832</v>
      </c>
      <c r="C2589" s="532" t="s">
        <v>83</v>
      </c>
      <c r="D2589" s="533" t="s">
        <v>28919</v>
      </c>
      <c r="F2589" t="str">
        <f t="shared" si="81"/>
        <v>101165</v>
      </c>
      <c r="H2589" s="14">
        <f t="shared" si="82"/>
        <v>1216.79</v>
      </c>
    </row>
    <row r="2590" spans="1:8" ht="40.5">
      <c r="A2590" s="532" t="s">
        <v>14833</v>
      </c>
      <c r="B2590" s="534" t="s">
        <v>14834</v>
      </c>
      <c r="C2590" s="532" t="s">
        <v>83</v>
      </c>
      <c r="D2590" s="533" t="s">
        <v>28920</v>
      </c>
      <c r="F2590" t="str">
        <f t="shared" si="81"/>
        <v>101166</v>
      </c>
      <c r="H2590" s="14">
        <f t="shared" si="82"/>
        <v>779.58</v>
      </c>
    </row>
    <row r="2591" spans="1:8" ht="40.5">
      <c r="A2591" s="532" t="s">
        <v>28921</v>
      </c>
      <c r="B2591" s="534" t="s">
        <v>28922</v>
      </c>
      <c r="C2591" s="532" t="s">
        <v>75</v>
      </c>
      <c r="D2591" s="533" t="s">
        <v>28923</v>
      </c>
      <c r="F2591" t="str">
        <f t="shared" si="81"/>
        <v>98575</v>
      </c>
      <c r="H2591" s="14">
        <f t="shared" si="82"/>
        <v>137.26</v>
      </c>
    </row>
    <row r="2592" spans="1:8" ht="27">
      <c r="A2592" s="532" t="s">
        <v>9268</v>
      </c>
      <c r="B2592" s="534" t="s">
        <v>9269</v>
      </c>
      <c r="C2592" s="532" t="s">
        <v>75</v>
      </c>
      <c r="D2592" s="533" t="s">
        <v>11898</v>
      </c>
      <c r="F2592" t="str">
        <f t="shared" si="81"/>
        <v>98576</v>
      </c>
      <c r="H2592" s="14">
        <f t="shared" si="82"/>
        <v>30.98</v>
      </c>
    </row>
    <row r="2593" spans="1:8" ht="40.5">
      <c r="A2593" s="532" t="s">
        <v>28924</v>
      </c>
      <c r="B2593" s="534" t="s">
        <v>28925</v>
      </c>
      <c r="C2593" s="532" t="s">
        <v>75</v>
      </c>
      <c r="D2593" s="533" t="s">
        <v>13733</v>
      </c>
      <c r="F2593" t="str">
        <f t="shared" si="81"/>
        <v>98577</v>
      </c>
      <c r="H2593" s="14">
        <f t="shared" si="82"/>
        <v>61.91</v>
      </c>
    </row>
    <row r="2594" spans="1:8" ht="27">
      <c r="A2594" s="532" t="s">
        <v>5933</v>
      </c>
      <c r="B2594" s="534" t="s">
        <v>3402</v>
      </c>
      <c r="C2594" s="532" t="s">
        <v>75</v>
      </c>
      <c r="D2594" s="533" t="s">
        <v>28926</v>
      </c>
      <c r="F2594" t="str">
        <f t="shared" si="81"/>
        <v>93182</v>
      </c>
      <c r="H2594" s="14">
        <f t="shared" si="82"/>
        <v>66.78</v>
      </c>
    </row>
    <row r="2595" spans="1:8" ht="27">
      <c r="A2595" s="532" t="s">
        <v>5934</v>
      </c>
      <c r="B2595" s="534" t="s">
        <v>3403</v>
      </c>
      <c r="C2595" s="532" t="s">
        <v>75</v>
      </c>
      <c r="D2595" s="533" t="s">
        <v>18850</v>
      </c>
      <c r="F2595" t="str">
        <f t="shared" si="81"/>
        <v>93183</v>
      </c>
      <c r="H2595" s="14">
        <f t="shared" si="82"/>
        <v>85.84</v>
      </c>
    </row>
    <row r="2596" spans="1:8" ht="27">
      <c r="A2596" s="532" t="s">
        <v>5935</v>
      </c>
      <c r="B2596" s="534" t="s">
        <v>3404</v>
      </c>
      <c r="C2596" s="532" t="s">
        <v>75</v>
      </c>
      <c r="D2596" s="533" t="s">
        <v>12750</v>
      </c>
      <c r="F2596" t="str">
        <f t="shared" si="81"/>
        <v>93184</v>
      </c>
      <c r="H2596" s="14">
        <f t="shared" si="82"/>
        <v>49.36</v>
      </c>
    </row>
    <row r="2597" spans="1:8" ht="27">
      <c r="A2597" s="532" t="s">
        <v>5937</v>
      </c>
      <c r="B2597" s="534" t="s">
        <v>3405</v>
      </c>
      <c r="C2597" s="532" t="s">
        <v>75</v>
      </c>
      <c r="D2597" s="533" t="s">
        <v>28927</v>
      </c>
      <c r="F2597" t="str">
        <f t="shared" si="81"/>
        <v>93185</v>
      </c>
      <c r="H2597" s="14">
        <f t="shared" si="82"/>
        <v>84.6</v>
      </c>
    </row>
    <row r="2598" spans="1:8" ht="27">
      <c r="A2598" s="532" t="s">
        <v>5938</v>
      </c>
      <c r="B2598" s="534" t="s">
        <v>3406</v>
      </c>
      <c r="C2598" s="532" t="s">
        <v>75</v>
      </c>
      <c r="D2598" s="533" t="s">
        <v>21958</v>
      </c>
      <c r="F2598" t="str">
        <f t="shared" si="81"/>
        <v>93186</v>
      </c>
      <c r="H2598" s="14">
        <f t="shared" si="82"/>
        <v>122.4</v>
      </c>
    </row>
    <row r="2599" spans="1:8" ht="27">
      <c r="A2599" s="532" t="s">
        <v>5939</v>
      </c>
      <c r="B2599" s="534" t="s">
        <v>3407</v>
      </c>
      <c r="C2599" s="532" t="s">
        <v>75</v>
      </c>
      <c r="D2599" s="533" t="s">
        <v>17887</v>
      </c>
      <c r="F2599" t="str">
        <f t="shared" si="81"/>
        <v>93187</v>
      </c>
      <c r="H2599" s="14">
        <f t="shared" si="82"/>
        <v>140.71</v>
      </c>
    </row>
    <row r="2600" spans="1:8" ht="27">
      <c r="A2600" s="532" t="s">
        <v>5940</v>
      </c>
      <c r="B2600" s="534" t="s">
        <v>3408</v>
      </c>
      <c r="C2600" s="532" t="s">
        <v>75</v>
      </c>
      <c r="D2600" s="533" t="s">
        <v>28928</v>
      </c>
      <c r="F2600" t="str">
        <f t="shared" si="81"/>
        <v>93188</v>
      </c>
      <c r="H2600" s="14">
        <f t="shared" si="82"/>
        <v>113.82</v>
      </c>
    </row>
    <row r="2601" spans="1:8" ht="27">
      <c r="A2601" s="532" t="s">
        <v>5941</v>
      </c>
      <c r="B2601" s="534" t="s">
        <v>3409</v>
      </c>
      <c r="C2601" s="532" t="s">
        <v>75</v>
      </c>
      <c r="D2601" s="533" t="s">
        <v>28929</v>
      </c>
      <c r="F2601" t="str">
        <f t="shared" si="81"/>
        <v>93189</v>
      </c>
      <c r="H2601" s="14">
        <f t="shared" si="82"/>
        <v>141.9</v>
      </c>
    </row>
    <row r="2602" spans="1:8" ht="40.5">
      <c r="A2602" s="532" t="s">
        <v>5942</v>
      </c>
      <c r="B2602" s="534" t="s">
        <v>3410</v>
      </c>
      <c r="C2602" s="532" t="s">
        <v>75</v>
      </c>
      <c r="D2602" s="533" t="s">
        <v>19130</v>
      </c>
      <c r="F2602" t="str">
        <f t="shared" si="81"/>
        <v>93190</v>
      </c>
      <c r="H2602" s="14">
        <f t="shared" si="82"/>
        <v>64.010000000000005</v>
      </c>
    </row>
    <row r="2603" spans="1:8" ht="40.5">
      <c r="A2603" s="532" t="s">
        <v>5943</v>
      </c>
      <c r="B2603" s="534" t="s">
        <v>3411</v>
      </c>
      <c r="C2603" s="532" t="s">
        <v>75</v>
      </c>
      <c r="D2603" s="533" t="s">
        <v>28930</v>
      </c>
      <c r="F2603" t="str">
        <f t="shared" si="81"/>
        <v>93191</v>
      </c>
      <c r="H2603" s="14">
        <f t="shared" si="82"/>
        <v>67.66</v>
      </c>
    </row>
    <row r="2604" spans="1:8" ht="40.5">
      <c r="A2604" s="532" t="s">
        <v>5944</v>
      </c>
      <c r="B2604" s="534" t="s">
        <v>3412</v>
      </c>
      <c r="C2604" s="532" t="s">
        <v>75</v>
      </c>
      <c r="D2604" s="533" t="s">
        <v>17478</v>
      </c>
      <c r="F2604" t="str">
        <f t="shared" si="81"/>
        <v>93192</v>
      </c>
      <c r="H2604" s="14">
        <f t="shared" si="82"/>
        <v>70.12</v>
      </c>
    </row>
    <row r="2605" spans="1:8" ht="40.5">
      <c r="A2605" s="532" t="s">
        <v>5945</v>
      </c>
      <c r="B2605" s="534" t="s">
        <v>3413</v>
      </c>
      <c r="C2605" s="532" t="s">
        <v>75</v>
      </c>
      <c r="D2605" s="533" t="s">
        <v>19108</v>
      </c>
      <c r="F2605" t="str">
        <f t="shared" si="81"/>
        <v>93193</v>
      </c>
      <c r="H2605" s="14">
        <f t="shared" si="82"/>
        <v>69.040000000000006</v>
      </c>
    </row>
    <row r="2606" spans="1:8" ht="27">
      <c r="A2606" s="532" t="s">
        <v>5946</v>
      </c>
      <c r="B2606" s="534" t="s">
        <v>3414</v>
      </c>
      <c r="C2606" s="532" t="s">
        <v>75</v>
      </c>
      <c r="D2606" s="533" t="s">
        <v>28931</v>
      </c>
      <c r="F2606" t="str">
        <f t="shared" si="81"/>
        <v>93194</v>
      </c>
      <c r="H2606" s="14">
        <f t="shared" si="82"/>
        <v>65.44</v>
      </c>
    </row>
    <row r="2607" spans="1:8" ht="27">
      <c r="A2607" s="532" t="s">
        <v>5947</v>
      </c>
      <c r="B2607" s="534" t="s">
        <v>3415</v>
      </c>
      <c r="C2607" s="532" t="s">
        <v>75</v>
      </c>
      <c r="D2607" s="533" t="s">
        <v>17919</v>
      </c>
      <c r="F2607" t="str">
        <f t="shared" si="81"/>
        <v>93195</v>
      </c>
      <c r="H2607" s="14">
        <f t="shared" si="82"/>
        <v>79.260000000000005</v>
      </c>
    </row>
    <row r="2608" spans="1:8" ht="27">
      <c r="A2608" s="532" t="s">
        <v>5948</v>
      </c>
      <c r="B2608" s="534" t="s">
        <v>3416</v>
      </c>
      <c r="C2608" s="532" t="s">
        <v>75</v>
      </c>
      <c r="D2608" s="533" t="s">
        <v>28932</v>
      </c>
      <c r="F2608" t="str">
        <f t="shared" si="81"/>
        <v>93196</v>
      </c>
      <c r="H2608" s="14">
        <f t="shared" si="82"/>
        <v>118.65</v>
      </c>
    </row>
    <row r="2609" spans="1:8" ht="27">
      <c r="A2609" s="532" t="s">
        <v>5949</v>
      </c>
      <c r="B2609" s="534" t="s">
        <v>3417</v>
      </c>
      <c r="C2609" s="532" t="s">
        <v>75</v>
      </c>
      <c r="D2609" s="533" t="s">
        <v>28933</v>
      </c>
      <c r="F2609" t="str">
        <f t="shared" si="81"/>
        <v>93197</v>
      </c>
      <c r="H2609" s="14">
        <f t="shared" si="82"/>
        <v>132.68</v>
      </c>
    </row>
    <row r="2610" spans="1:8" ht="40.5">
      <c r="A2610" s="532" t="s">
        <v>5950</v>
      </c>
      <c r="B2610" s="534" t="s">
        <v>3418</v>
      </c>
      <c r="C2610" s="532" t="s">
        <v>75</v>
      </c>
      <c r="D2610" s="533" t="s">
        <v>28934</v>
      </c>
      <c r="F2610" t="str">
        <f t="shared" si="81"/>
        <v>93198</v>
      </c>
      <c r="H2610" s="14">
        <f t="shared" si="82"/>
        <v>56.02</v>
      </c>
    </row>
    <row r="2611" spans="1:8" ht="40.5">
      <c r="A2611" s="532" t="s">
        <v>5951</v>
      </c>
      <c r="B2611" s="534" t="s">
        <v>3419</v>
      </c>
      <c r="C2611" s="532" t="s">
        <v>75</v>
      </c>
      <c r="D2611" s="533" t="s">
        <v>28935</v>
      </c>
      <c r="F2611" t="str">
        <f t="shared" si="81"/>
        <v>93199</v>
      </c>
      <c r="H2611" s="14">
        <f t="shared" si="82"/>
        <v>55.22</v>
      </c>
    </row>
    <row r="2612" spans="1:8" ht="27">
      <c r="A2612" s="532" t="s">
        <v>5952</v>
      </c>
      <c r="B2612" s="534" t="s">
        <v>3420</v>
      </c>
      <c r="C2612" s="532" t="s">
        <v>75</v>
      </c>
      <c r="D2612" s="533" t="s">
        <v>18274</v>
      </c>
      <c r="F2612" t="str">
        <f t="shared" si="81"/>
        <v>93200</v>
      </c>
      <c r="H2612" s="14">
        <f t="shared" si="82"/>
        <v>4.12</v>
      </c>
    </row>
    <row r="2613" spans="1:8" ht="27">
      <c r="A2613" s="532" t="s">
        <v>5953</v>
      </c>
      <c r="B2613" s="534" t="s">
        <v>3421</v>
      </c>
      <c r="C2613" s="532" t="s">
        <v>75</v>
      </c>
      <c r="D2613" s="533" t="s">
        <v>11982</v>
      </c>
      <c r="F2613" t="str">
        <f t="shared" si="81"/>
        <v>93201</v>
      </c>
      <c r="H2613" s="14">
        <f t="shared" si="82"/>
        <v>8.5399999999999991</v>
      </c>
    </row>
    <row r="2614" spans="1:8" ht="27">
      <c r="A2614" s="532" t="s">
        <v>5955</v>
      </c>
      <c r="B2614" s="534" t="s">
        <v>3422</v>
      </c>
      <c r="C2614" s="532" t="s">
        <v>75</v>
      </c>
      <c r="D2614" s="533" t="s">
        <v>28936</v>
      </c>
      <c r="F2614" t="str">
        <f t="shared" si="81"/>
        <v>93202</v>
      </c>
      <c r="H2614" s="14">
        <f t="shared" si="82"/>
        <v>32.979999999999997</v>
      </c>
    </row>
    <row r="2615" spans="1:8" ht="27">
      <c r="A2615" s="532" t="s">
        <v>5956</v>
      </c>
      <c r="B2615" s="534" t="s">
        <v>5957</v>
      </c>
      <c r="C2615" s="532" t="s">
        <v>75</v>
      </c>
      <c r="D2615" s="533" t="s">
        <v>12749</v>
      </c>
      <c r="F2615" t="str">
        <f t="shared" si="81"/>
        <v>93203</v>
      </c>
      <c r="H2615" s="14">
        <f t="shared" si="82"/>
        <v>21.27</v>
      </c>
    </row>
    <row r="2616" spans="1:8" ht="27">
      <c r="A2616" s="532" t="s">
        <v>5958</v>
      </c>
      <c r="B2616" s="534" t="s">
        <v>2523</v>
      </c>
      <c r="C2616" s="532" t="s">
        <v>75</v>
      </c>
      <c r="D2616" s="533" t="s">
        <v>28937</v>
      </c>
      <c r="F2616" t="str">
        <f t="shared" si="81"/>
        <v>93204</v>
      </c>
      <c r="H2616" s="14">
        <f t="shared" si="82"/>
        <v>88.38</v>
      </c>
    </row>
    <row r="2617" spans="1:8" ht="27">
      <c r="A2617" s="532" t="s">
        <v>5959</v>
      </c>
      <c r="B2617" s="534" t="s">
        <v>2524</v>
      </c>
      <c r="C2617" s="532" t="s">
        <v>75</v>
      </c>
      <c r="D2617" s="533" t="s">
        <v>13883</v>
      </c>
      <c r="F2617" t="str">
        <f t="shared" si="81"/>
        <v>93205</v>
      </c>
      <c r="H2617" s="14">
        <f t="shared" si="82"/>
        <v>54.99</v>
      </c>
    </row>
    <row r="2618" spans="1:8" ht="40.5">
      <c r="A2618" s="532" t="s">
        <v>9271</v>
      </c>
      <c r="B2618" s="534" t="s">
        <v>9272</v>
      </c>
      <c r="C2618" s="532" t="s">
        <v>83</v>
      </c>
      <c r="D2618" s="533" t="s">
        <v>28938</v>
      </c>
      <c r="F2618" t="str">
        <f t="shared" si="81"/>
        <v>97733</v>
      </c>
      <c r="H2618" s="14">
        <f t="shared" si="82"/>
        <v>4648.83</v>
      </c>
    </row>
    <row r="2619" spans="1:8" ht="40.5">
      <c r="A2619" s="532" t="s">
        <v>9273</v>
      </c>
      <c r="B2619" s="534" t="s">
        <v>9274</v>
      </c>
      <c r="C2619" s="532" t="s">
        <v>83</v>
      </c>
      <c r="D2619" s="533" t="s">
        <v>28939</v>
      </c>
      <c r="F2619" t="str">
        <f t="shared" si="81"/>
        <v>97734</v>
      </c>
      <c r="H2619" s="14">
        <f t="shared" si="82"/>
        <v>3998.1</v>
      </c>
    </row>
    <row r="2620" spans="1:8" ht="40.5">
      <c r="A2620" s="532" t="s">
        <v>9275</v>
      </c>
      <c r="B2620" s="534" t="s">
        <v>9276</v>
      </c>
      <c r="C2620" s="532" t="s">
        <v>83</v>
      </c>
      <c r="D2620" s="533" t="s">
        <v>28940</v>
      </c>
      <c r="F2620" t="str">
        <f t="shared" si="81"/>
        <v>97735</v>
      </c>
      <c r="H2620" s="14">
        <f t="shared" si="82"/>
        <v>3314.47</v>
      </c>
    </row>
    <row r="2621" spans="1:8" ht="40.5">
      <c r="A2621" s="532" t="s">
        <v>9277</v>
      </c>
      <c r="B2621" s="534" t="s">
        <v>9278</v>
      </c>
      <c r="C2621" s="532" t="s">
        <v>83</v>
      </c>
      <c r="D2621" s="533" t="s">
        <v>28941</v>
      </c>
      <c r="F2621" t="str">
        <f t="shared" si="81"/>
        <v>97736</v>
      </c>
      <c r="H2621" s="14">
        <f t="shared" si="82"/>
        <v>2091.08</v>
      </c>
    </row>
    <row r="2622" spans="1:8" ht="40.5">
      <c r="A2622" s="532" t="s">
        <v>9279</v>
      </c>
      <c r="B2622" s="534" t="s">
        <v>9280</v>
      </c>
      <c r="C2622" s="532" t="s">
        <v>83</v>
      </c>
      <c r="D2622" s="533" t="s">
        <v>28942</v>
      </c>
      <c r="F2622" t="str">
        <f t="shared" si="81"/>
        <v>97737</v>
      </c>
      <c r="H2622" s="14">
        <f t="shared" si="82"/>
        <v>4557.0200000000004</v>
      </c>
    </row>
    <row r="2623" spans="1:8" ht="40.5">
      <c r="A2623" s="532" t="s">
        <v>9281</v>
      </c>
      <c r="B2623" s="534" t="s">
        <v>28943</v>
      </c>
      <c r="C2623" s="532" t="s">
        <v>83</v>
      </c>
      <c r="D2623" s="533" t="s">
        <v>28944</v>
      </c>
      <c r="F2623" t="str">
        <f t="shared" si="81"/>
        <v>97738</v>
      </c>
      <c r="H2623" s="14">
        <f t="shared" si="82"/>
        <v>7436.87</v>
      </c>
    </row>
    <row r="2624" spans="1:8" ht="40.5">
      <c r="A2624" s="532" t="s">
        <v>9282</v>
      </c>
      <c r="B2624" s="534" t="s">
        <v>9283</v>
      </c>
      <c r="C2624" s="532" t="s">
        <v>83</v>
      </c>
      <c r="D2624" s="533" t="s">
        <v>28945</v>
      </c>
      <c r="F2624" t="str">
        <f t="shared" si="81"/>
        <v>97739</v>
      </c>
      <c r="H2624" s="14">
        <f t="shared" si="82"/>
        <v>4034.57</v>
      </c>
    </row>
    <row r="2625" spans="1:8" ht="40.5">
      <c r="A2625" s="532" t="s">
        <v>9284</v>
      </c>
      <c r="B2625" s="534" t="s">
        <v>9285</v>
      </c>
      <c r="C2625" s="532" t="s">
        <v>83</v>
      </c>
      <c r="D2625" s="533" t="s">
        <v>28946</v>
      </c>
      <c r="F2625" t="str">
        <f t="shared" si="81"/>
        <v>97740</v>
      </c>
      <c r="H2625" s="14">
        <f t="shared" si="82"/>
        <v>2957.03</v>
      </c>
    </row>
    <row r="2626" spans="1:8" ht="40.5">
      <c r="A2626" s="532" t="s">
        <v>9286</v>
      </c>
      <c r="B2626" s="534" t="s">
        <v>9287</v>
      </c>
      <c r="C2626" s="532" t="s">
        <v>73</v>
      </c>
      <c r="D2626" s="533" t="s">
        <v>28947</v>
      </c>
      <c r="F2626" t="str">
        <f t="shared" si="81"/>
        <v>98615</v>
      </c>
      <c r="H2626" s="14">
        <f t="shared" si="82"/>
        <v>192.29</v>
      </c>
    </row>
    <row r="2627" spans="1:8" ht="40.5">
      <c r="A2627" s="532" t="s">
        <v>9288</v>
      </c>
      <c r="B2627" s="534" t="s">
        <v>9289</v>
      </c>
      <c r="C2627" s="532" t="s">
        <v>73</v>
      </c>
      <c r="D2627" s="533" t="s">
        <v>28948</v>
      </c>
      <c r="F2627" t="str">
        <f t="shared" si="81"/>
        <v>98616</v>
      </c>
      <c r="H2627" s="14">
        <f t="shared" si="82"/>
        <v>150.63999999999999</v>
      </c>
    </row>
    <row r="2628" spans="1:8" ht="40.5">
      <c r="A2628" s="532" t="s">
        <v>9290</v>
      </c>
      <c r="B2628" s="534" t="s">
        <v>9291</v>
      </c>
      <c r="C2628" s="532" t="s">
        <v>73</v>
      </c>
      <c r="D2628" s="533" t="s">
        <v>28949</v>
      </c>
      <c r="F2628" t="str">
        <f t="shared" si="81"/>
        <v>98617</v>
      </c>
      <c r="H2628" s="14">
        <f t="shared" si="82"/>
        <v>139.22999999999999</v>
      </c>
    </row>
    <row r="2629" spans="1:8" ht="40.5">
      <c r="A2629" s="532" t="s">
        <v>9292</v>
      </c>
      <c r="B2629" s="534" t="s">
        <v>9293</v>
      </c>
      <c r="C2629" s="532" t="s">
        <v>73</v>
      </c>
      <c r="D2629" s="533" t="s">
        <v>28950</v>
      </c>
      <c r="F2629" t="str">
        <f t="shared" ref="F2629:F2692" si="83">TRIM(A2629)</f>
        <v>98618</v>
      </c>
      <c r="H2629" s="14">
        <f t="shared" ref="H2629:H2692" si="84">ROUND(D2629*(1+$H$1),2)</f>
        <v>191.13</v>
      </c>
    </row>
    <row r="2630" spans="1:8" ht="40.5">
      <c r="A2630" s="532" t="s">
        <v>9294</v>
      </c>
      <c r="B2630" s="534" t="s">
        <v>9295</v>
      </c>
      <c r="C2630" s="532" t="s">
        <v>73</v>
      </c>
      <c r="D2630" s="533" t="s">
        <v>28951</v>
      </c>
      <c r="F2630" t="str">
        <f t="shared" si="83"/>
        <v>98619</v>
      </c>
      <c r="H2630" s="14">
        <f t="shared" si="84"/>
        <v>173.85</v>
      </c>
    </row>
    <row r="2631" spans="1:8" ht="40.5">
      <c r="A2631" s="532" t="s">
        <v>9296</v>
      </c>
      <c r="B2631" s="534" t="s">
        <v>9297</v>
      </c>
      <c r="C2631" s="532" t="s">
        <v>73</v>
      </c>
      <c r="D2631" s="533" t="s">
        <v>28952</v>
      </c>
      <c r="F2631" t="str">
        <f t="shared" si="83"/>
        <v>98620</v>
      </c>
      <c r="H2631" s="14">
        <f t="shared" si="84"/>
        <v>165.14</v>
      </c>
    </row>
    <row r="2632" spans="1:8" ht="40.5">
      <c r="A2632" s="532" t="s">
        <v>9298</v>
      </c>
      <c r="B2632" s="534" t="s">
        <v>9299</v>
      </c>
      <c r="C2632" s="532" t="s">
        <v>73</v>
      </c>
      <c r="D2632" s="533" t="s">
        <v>24180</v>
      </c>
      <c r="F2632" t="str">
        <f t="shared" si="83"/>
        <v>98621</v>
      </c>
      <c r="H2632" s="14">
        <f t="shared" si="84"/>
        <v>216.53</v>
      </c>
    </row>
    <row r="2633" spans="1:8" ht="40.5">
      <c r="A2633" s="532" t="s">
        <v>9300</v>
      </c>
      <c r="B2633" s="534" t="s">
        <v>9301</v>
      </c>
      <c r="C2633" s="532" t="s">
        <v>73</v>
      </c>
      <c r="D2633" s="533" t="s">
        <v>28953</v>
      </c>
      <c r="F2633" t="str">
        <f t="shared" si="83"/>
        <v>98622</v>
      </c>
      <c r="H2633" s="14">
        <f t="shared" si="84"/>
        <v>202.62</v>
      </c>
    </row>
    <row r="2634" spans="1:8" ht="40.5">
      <c r="A2634" s="532" t="s">
        <v>9302</v>
      </c>
      <c r="B2634" s="534" t="s">
        <v>9303</v>
      </c>
      <c r="C2634" s="532" t="s">
        <v>73</v>
      </c>
      <c r="D2634" s="533" t="s">
        <v>28954</v>
      </c>
      <c r="F2634" t="str">
        <f t="shared" si="83"/>
        <v>98623</v>
      </c>
      <c r="H2634" s="14">
        <f t="shared" si="84"/>
        <v>195.56</v>
      </c>
    </row>
    <row r="2635" spans="1:8" ht="40.5">
      <c r="A2635" s="532" t="s">
        <v>9304</v>
      </c>
      <c r="B2635" s="534" t="s">
        <v>9305</v>
      </c>
      <c r="C2635" s="532" t="s">
        <v>73</v>
      </c>
      <c r="D2635" s="533" t="s">
        <v>28955</v>
      </c>
      <c r="F2635" t="str">
        <f t="shared" si="83"/>
        <v>98624</v>
      </c>
      <c r="H2635" s="14">
        <f t="shared" si="84"/>
        <v>244.29</v>
      </c>
    </row>
    <row r="2636" spans="1:8" ht="40.5">
      <c r="A2636" s="532" t="s">
        <v>9306</v>
      </c>
      <c r="B2636" s="534" t="s">
        <v>9307</v>
      </c>
      <c r="C2636" s="532" t="s">
        <v>73</v>
      </c>
      <c r="D2636" s="533" t="s">
        <v>28956</v>
      </c>
      <c r="F2636" t="str">
        <f t="shared" si="83"/>
        <v>98625</v>
      </c>
      <c r="H2636" s="14">
        <f t="shared" si="84"/>
        <v>232.53</v>
      </c>
    </row>
    <row r="2637" spans="1:8" ht="40.5">
      <c r="A2637" s="532" t="s">
        <v>9308</v>
      </c>
      <c r="B2637" s="534" t="s">
        <v>9309</v>
      </c>
      <c r="C2637" s="532" t="s">
        <v>73</v>
      </c>
      <c r="D2637" s="533" t="s">
        <v>28957</v>
      </c>
      <c r="F2637" t="str">
        <f t="shared" si="83"/>
        <v>98626</v>
      </c>
      <c r="H2637" s="14">
        <f t="shared" si="84"/>
        <v>226.49</v>
      </c>
    </row>
    <row r="2638" spans="1:8" ht="27">
      <c r="A2638" s="532" t="s">
        <v>9310</v>
      </c>
      <c r="B2638" s="534" t="s">
        <v>9311</v>
      </c>
      <c r="C2638" s="532" t="s">
        <v>75</v>
      </c>
      <c r="D2638" s="533" t="s">
        <v>28958</v>
      </c>
      <c r="F2638" t="str">
        <f t="shared" si="83"/>
        <v>98655</v>
      </c>
      <c r="H2638" s="14">
        <f t="shared" si="84"/>
        <v>953.6</v>
      </c>
    </row>
    <row r="2639" spans="1:8" ht="27">
      <c r="A2639" s="532" t="s">
        <v>9312</v>
      </c>
      <c r="B2639" s="534" t="s">
        <v>9313</v>
      </c>
      <c r="C2639" s="532" t="s">
        <v>75</v>
      </c>
      <c r="D2639" s="533" t="s">
        <v>28959</v>
      </c>
      <c r="F2639" t="str">
        <f t="shared" si="83"/>
        <v>98656</v>
      </c>
      <c r="H2639" s="14">
        <f t="shared" si="84"/>
        <v>968.54</v>
      </c>
    </row>
    <row r="2640" spans="1:8" ht="27">
      <c r="A2640" s="532" t="s">
        <v>9314</v>
      </c>
      <c r="B2640" s="534" t="s">
        <v>9315</v>
      </c>
      <c r="C2640" s="532" t="s">
        <v>75</v>
      </c>
      <c r="D2640" s="533" t="s">
        <v>28960</v>
      </c>
      <c r="F2640" t="str">
        <f t="shared" si="83"/>
        <v>98657</v>
      </c>
      <c r="H2640" s="14">
        <f t="shared" si="84"/>
        <v>983.52</v>
      </c>
    </row>
    <row r="2641" spans="1:8" ht="27">
      <c r="A2641" s="532" t="s">
        <v>9316</v>
      </c>
      <c r="B2641" s="534" t="s">
        <v>9317</v>
      </c>
      <c r="C2641" s="532" t="s">
        <v>75</v>
      </c>
      <c r="D2641" s="533" t="s">
        <v>28961</v>
      </c>
      <c r="F2641" t="str">
        <f t="shared" si="83"/>
        <v>98658</v>
      </c>
      <c r="H2641" s="14">
        <f t="shared" si="84"/>
        <v>998.46</v>
      </c>
    </row>
    <row r="2642" spans="1:8" ht="27">
      <c r="A2642" s="532" t="s">
        <v>9318</v>
      </c>
      <c r="B2642" s="534" t="s">
        <v>9319</v>
      </c>
      <c r="C2642" s="532" t="s">
        <v>75</v>
      </c>
      <c r="D2642" s="533" t="s">
        <v>28962</v>
      </c>
      <c r="F2642" t="str">
        <f t="shared" si="83"/>
        <v>98659</v>
      </c>
      <c r="H2642" s="14">
        <f t="shared" si="84"/>
        <v>1028.3800000000001</v>
      </c>
    </row>
    <row r="2643" spans="1:8" ht="27">
      <c r="A2643" s="532" t="s">
        <v>11278</v>
      </c>
      <c r="B2643" s="534" t="s">
        <v>11279</v>
      </c>
      <c r="C2643" s="532" t="s">
        <v>75</v>
      </c>
      <c r="D2643" s="533" t="s">
        <v>28963</v>
      </c>
      <c r="F2643" t="str">
        <f t="shared" si="83"/>
        <v>98746</v>
      </c>
      <c r="H2643" s="14">
        <f t="shared" si="84"/>
        <v>86.12</v>
      </c>
    </row>
    <row r="2644" spans="1:8" ht="27">
      <c r="A2644" s="532" t="s">
        <v>11280</v>
      </c>
      <c r="B2644" s="534" t="s">
        <v>11281</v>
      </c>
      <c r="C2644" s="532" t="s">
        <v>75</v>
      </c>
      <c r="D2644" s="533" t="s">
        <v>20640</v>
      </c>
      <c r="F2644" t="str">
        <f t="shared" si="83"/>
        <v>98749</v>
      </c>
      <c r="H2644" s="14">
        <f t="shared" si="84"/>
        <v>101.43</v>
      </c>
    </row>
    <row r="2645" spans="1:8" ht="27">
      <c r="A2645" s="532" t="s">
        <v>11282</v>
      </c>
      <c r="B2645" s="534" t="s">
        <v>11283</v>
      </c>
      <c r="C2645" s="532" t="s">
        <v>75</v>
      </c>
      <c r="D2645" s="533" t="s">
        <v>22508</v>
      </c>
      <c r="F2645" t="str">
        <f t="shared" si="83"/>
        <v>98750</v>
      </c>
      <c r="H2645" s="14">
        <f t="shared" si="84"/>
        <v>119.79</v>
      </c>
    </row>
    <row r="2646" spans="1:8" ht="27">
      <c r="A2646" s="532" t="s">
        <v>11284</v>
      </c>
      <c r="B2646" s="534" t="s">
        <v>11285</v>
      </c>
      <c r="C2646" s="532" t="s">
        <v>75</v>
      </c>
      <c r="D2646" s="533" t="s">
        <v>28964</v>
      </c>
      <c r="F2646" t="str">
        <f t="shared" si="83"/>
        <v>98751</v>
      </c>
      <c r="H2646" s="14">
        <f t="shared" si="84"/>
        <v>167.68</v>
      </c>
    </row>
    <row r="2647" spans="1:8" ht="27">
      <c r="A2647" s="532" t="s">
        <v>11286</v>
      </c>
      <c r="B2647" s="534" t="s">
        <v>11287</v>
      </c>
      <c r="C2647" s="532" t="s">
        <v>75</v>
      </c>
      <c r="D2647" s="533" t="s">
        <v>17884</v>
      </c>
      <c r="F2647" t="str">
        <f t="shared" si="83"/>
        <v>98752</v>
      </c>
      <c r="H2647" s="14">
        <f t="shared" si="84"/>
        <v>225.14</v>
      </c>
    </row>
    <row r="2648" spans="1:8" ht="27">
      <c r="A2648" s="532" t="s">
        <v>11288</v>
      </c>
      <c r="B2648" s="534" t="s">
        <v>11289</v>
      </c>
      <c r="C2648" s="532" t="s">
        <v>75</v>
      </c>
      <c r="D2648" s="533" t="s">
        <v>28965</v>
      </c>
      <c r="F2648" t="str">
        <f t="shared" si="83"/>
        <v>98753</v>
      </c>
      <c r="H2648" s="14">
        <f t="shared" si="84"/>
        <v>296.41000000000003</v>
      </c>
    </row>
    <row r="2649" spans="1:8" ht="67.5">
      <c r="A2649" s="532" t="s">
        <v>14838</v>
      </c>
      <c r="B2649" s="534" t="s">
        <v>28966</v>
      </c>
      <c r="C2649" s="532" t="s">
        <v>71</v>
      </c>
      <c r="D2649" s="533" t="s">
        <v>11293</v>
      </c>
      <c r="F2649" t="str">
        <f t="shared" si="83"/>
        <v>100763</v>
      </c>
      <c r="H2649" s="14">
        <f t="shared" si="84"/>
        <v>25.64</v>
      </c>
    </row>
    <row r="2650" spans="1:8" ht="67.5">
      <c r="A2650" s="532" t="s">
        <v>14839</v>
      </c>
      <c r="B2650" s="534" t="s">
        <v>28967</v>
      </c>
      <c r="C2650" s="532" t="s">
        <v>71</v>
      </c>
      <c r="D2650" s="533" t="s">
        <v>9567</v>
      </c>
      <c r="F2650" t="str">
        <f t="shared" si="83"/>
        <v>100764</v>
      </c>
      <c r="H2650" s="14">
        <f t="shared" si="84"/>
        <v>25.22</v>
      </c>
    </row>
    <row r="2651" spans="1:8" ht="67.5">
      <c r="A2651" s="532" t="s">
        <v>14840</v>
      </c>
      <c r="B2651" s="534" t="s">
        <v>28968</v>
      </c>
      <c r="C2651" s="532" t="s">
        <v>71</v>
      </c>
      <c r="D2651" s="533" t="s">
        <v>12758</v>
      </c>
      <c r="F2651" t="str">
        <f t="shared" si="83"/>
        <v>100765</v>
      </c>
      <c r="H2651" s="14">
        <f t="shared" si="84"/>
        <v>25.09</v>
      </c>
    </row>
    <row r="2652" spans="1:8" ht="67.5">
      <c r="A2652" s="532" t="s">
        <v>14841</v>
      </c>
      <c r="B2652" s="534" t="s">
        <v>28969</v>
      </c>
      <c r="C2652" s="532" t="s">
        <v>71</v>
      </c>
      <c r="D2652" s="533" t="s">
        <v>16483</v>
      </c>
      <c r="F2652" t="str">
        <f t="shared" si="83"/>
        <v>100766</v>
      </c>
      <c r="H2652" s="14">
        <f t="shared" si="84"/>
        <v>25.28</v>
      </c>
    </row>
    <row r="2653" spans="1:8" ht="67.5">
      <c r="A2653" s="532" t="s">
        <v>14842</v>
      </c>
      <c r="B2653" s="534" t="s">
        <v>28970</v>
      </c>
      <c r="C2653" s="532" t="s">
        <v>71</v>
      </c>
      <c r="D2653" s="533" t="s">
        <v>18185</v>
      </c>
      <c r="F2653" t="str">
        <f t="shared" si="83"/>
        <v>100767</v>
      </c>
      <c r="H2653" s="14">
        <f t="shared" si="84"/>
        <v>26.96</v>
      </c>
    </row>
    <row r="2654" spans="1:8" ht="67.5">
      <c r="A2654" s="532" t="s">
        <v>14843</v>
      </c>
      <c r="B2654" s="534" t="s">
        <v>28971</v>
      </c>
      <c r="C2654" s="532" t="s">
        <v>71</v>
      </c>
      <c r="D2654" s="533" t="s">
        <v>8920</v>
      </c>
      <c r="F2654" t="str">
        <f t="shared" si="83"/>
        <v>100768</v>
      </c>
      <c r="H2654" s="14">
        <f t="shared" si="84"/>
        <v>25.52</v>
      </c>
    </row>
    <row r="2655" spans="1:8" ht="67.5">
      <c r="A2655" s="532" t="s">
        <v>14844</v>
      </c>
      <c r="B2655" s="534" t="s">
        <v>28972</v>
      </c>
      <c r="C2655" s="532" t="s">
        <v>71</v>
      </c>
      <c r="D2655" s="533" t="s">
        <v>18843</v>
      </c>
      <c r="F2655" t="str">
        <f t="shared" si="83"/>
        <v>100769</v>
      </c>
      <c r="H2655" s="14">
        <f t="shared" si="84"/>
        <v>34.39</v>
      </c>
    </row>
    <row r="2656" spans="1:8" ht="67.5">
      <c r="A2656" s="532" t="s">
        <v>14845</v>
      </c>
      <c r="B2656" s="534" t="s">
        <v>28973</v>
      </c>
      <c r="C2656" s="532" t="s">
        <v>71</v>
      </c>
      <c r="D2656" s="533" t="s">
        <v>28974</v>
      </c>
      <c r="F2656" t="str">
        <f t="shared" si="83"/>
        <v>100770</v>
      </c>
      <c r="H2656" s="14">
        <f t="shared" si="84"/>
        <v>32.770000000000003</v>
      </c>
    </row>
    <row r="2657" spans="1:8" ht="67.5">
      <c r="A2657" s="532" t="s">
        <v>14846</v>
      </c>
      <c r="B2657" s="534" t="s">
        <v>28975</v>
      </c>
      <c r="C2657" s="532" t="s">
        <v>71</v>
      </c>
      <c r="D2657" s="533" t="s">
        <v>19149</v>
      </c>
      <c r="F2657" t="str">
        <f t="shared" si="83"/>
        <v>100771</v>
      </c>
      <c r="H2657" s="14">
        <f t="shared" si="84"/>
        <v>27.97</v>
      </c>
    </row>
    <row r="2658" spans="1:8" ht="67.5">
      <c r="A2658" s="532" t="s">
        <v>14847</v>
      </c>
      <c r="B2658" s="534" t="s">
        <v>28976</v>
      </c>
      <c r="C2658" s="532" t="s">
        <v>71</v>
      </c>
      <c r="D2658" s="533" t="s">
        <v>23610</v>
      </c>
      <c r="F2658" t="str">
        <f t="shared" si="83"/>
        <v>100772</v>
      </c>
      <c r="H2658" s="14">
        <f t="shared" si="84"/>
        <v>26.41</v>
      </c>
    </row>
    <row r="2659" spans="1:8" ht="67.5">
      <c r="A2659" s="532" t="s">
        <v>14848</v>
      </c>
      <c r="B2659" s="534" t="s">
        <v>28977</v>
      </c>
      <c r="C2659" s="532" t="s">
        <v>71</v>
      </c>
      <c r="D2659" s="533" t="s">
        <v>11836</v>
      </c>
      <c r="F2659" t="str">
        <f t="shared" si="83"/>
        <v>100773</v>
      </c>
      <c r="H2659" s="14">
        <f t="shared" si="84"/>
        <v>30.13</v>
      </c>
    </row>
    <row r="2660" spans="1:8" ht="67.5">
      <c r="A2660" s="532" t="s">
        <v>14849</v>
      </c>
      <c r="B2660" s="534" t="s">
        <v>28978</v>
      </c>
      <c r="C2660" s="532" t="s">
        <v>71</v>
      </c>
      <c r="D2660" s="533" t="s">
        <v>8565</v>
      </c>
      <c r="F2660" t="str">
        <f t="shared" si="83"/>
        <v>100774</v>
      </c>
      <c r="H2660" s="14">
        <f t="shared" si="84"/>
        <v>19.04</v>
      </c>
    </row>
    <row r="2661" spans="1:8" ht="67.5">
      <c r="A2661" s="532" t="s">
        <v>14850</v>
      </c>
      <c r="B2661" s="534" t="s">
        <v>28979</v>
      </c>
      <c r="C2661" s="532" t="s">
        <v>71</v>
      </c>
      <c r="D2661" s="533" t="s">
        <v>12100</v>
      </c>
      <c r="F2661" t="str">
        <f t="shared" si="83"/>
        <v>100775</v>
      </c>
      <c r="H2661" s="14">
        <f t="shared" si="84"/>
        <v>21.93</v>
      </c>
    </row>
    <row r="2662" spans="1:8" ht="67.5">
      <c r="A2662" s="532" t="s">
        <v>14851</v>
      </c>
      <c r="B2662" s="534" t="s">
        <v>28980</v>
      </c>
      <c r="C2662" s="532" t="s">
        <v>71</v>
      </c>
      <c r="D2662" s="533" t="s">
        <v>18208</v>
      </c>
      <c r="F2662" t="str">
        <f t="shared" si="83"/>
        <v>100776</v>
      </c>
      <c r="H2662" s="14">
        <f t="shared" si="84"/>
        <v>30.41</v>
      </c>
    </row>
    <row r="2663" spans="1:8" ht="67.5">
      <c r="A2663" s="532" t="s">
        <v>14852</v>
      </c>
      <c r="B2663" s="534" t="s">
        <v>28981</v>
      </c>
      <c r="C2663" s="532" t="s">
        <v>71</v>
      </c>
      <c r="D2663" s="533" t="s">
        <v>19307</v>
      </c>
      <c r="F2663" t="str">
        <f t="shared" si="83"/>
        <v>100777</v>
      </c>
      <c r="H2663" s="14">
        <f t="shared" si="84"/>
        <v>22.48</v>
      </c>
    </row>
    <row r="2664" spans="1:8" ht="67.5">
      <c r="A2664" s="532" t="s">
        <v>14853</v>
      </c>
      <c r="B2664" s="534" t="s">
        <v>28982</v>
      </c>
      <c r="C2664" s="532" t="s">
        <v>71</v>
      </c>
      <c r="D2664" s="533" t="s">
        <v>11730</v>
      </c>
      <c r="F2664" t="str">
        <f t="shared" si="83"/>
        <v>100778</v>
      </c>
      <c r="H2664" s="14">
        <f t="shared" si="84"/>
        <v>17.34</v>
      </c>
    </row>
    <row r="2665" spans="1:8" ht="40.5">
      <c r="A2665" s="532" t="s">
        <v>28983</v>
      </c>
      <c r="B2665" s="534" t="s">
        <v>28984</v>
      </c>
      <c r="C2665" s="532" t="s">
        <v>73</v>
      </c>
      <c r="D2665" s="533" t="s">
        <v>28985</v>
      </c>
      <c r="F2665" t="str">
        <f t="shared" si="83"/>
        <v>103795</v>
      </c>
      <c r="H2665" s="14">
        <f t="shared" si="84"/>
        <v>120.72</v>
      </c>
    </row>
    <row r="2666" spans="1:8" ht="40.5">
      <c r="A2666" s="532" t="s">
        <v>28986</v>
      </c>
      <c r="B2666" s="534" t="s">
        <v>28987</v>
      </c>
      <c r="C2666" s="532" t="s">
        <v>73</v>
      </c>
      <c r="D2666" s="533" t="s">
        <v>28988</v>
      </c>
      <c r="F2666" t="str">
        <f t="shared" si="83"/>
        <v>103796</v>
      </c>
      <c r="H2666" s="14">
        <f t="shared" si="84"/>
        <v>77.67</v>
      </c>
    </row>
    <row r="2667" spans="1:8" ht="27">
      <c r="A2667" s="532" t="s">
        <v>28989</v>
      </c>
      <c r="B2667" s="534" t="s">
        <v>28990</v>
      </c>
      <c r="C2667" s="532" t="s">
        <v>71</v>
      </c>
      <c r="D2667" s="533" t="s">
        <v>11562</v>
      </c>
      <c r="F2667" t="str">
        <f t="shared" si="83"/>
        <v>103797</v>
      </c>
      <c r="H2667" s="14">
        <f t="shared" si="84"/>
        <v>25.93</v>
      </c>
    </row>
    <row r="2668" spans="1:8" ht="40.5">
      <c r="A2668" s="532" t="s">
        <v>28991</v>
      </c>
      <c r="B2668" s="534" t="s">
        <v>28992</v>
      </c>
      <c r="C2668" s="532" t="s">
        <v>83</v>
      </c>
      <c r="D2668" s="533" t="s">
        <v>28993</v>
      </c>
      <c r="F2668" t="str">
        <f t="shared" si="83"/>
        <v>103798</v>
      </c>
      <c r="H2668" s="14">
        <f t="shared" si="84"/>
        <v>842.49</v>
      </c>
    </row>
    <row r="2669" spans="1:8" ht="67.5">
      <c r="A2669" s="532" t="s">
        <v>28994</v>
      </c>
      <c r="B2669" s="534" t="s">
        <v>28995</v>
      </c>
      <c r="C2669" s="532" t="s">
        <v>83</v>
      </c>
      <c r="D2669" s="533" t="s">
        <v>28996</v>
      </c>
      <c r="F2669" t="str">
        <f t="shared" si="83"/>
        <v>103799</v>
      </c>
      <c r="H2669" s="14">
        <f t="shared" si="84"/>
        <v>586.54999999999995</v>
      </c>
    </row>
    <row r="2670" spans="1:8" ht="54">
      <c r="A2670" s="532" t="s">
        <v>28997</v>
      </c>
      <c r="B2670" s="534" t="s">
        <v>28998</v>
      </c>
      <c r="C2670" s="532" t="s">
        <v>83</v>
      </c>
      <c r="D2670" s="533" t="s">
        <v>28999</v>
      </c>
      <c r="F2670" t="str">
        <f t="shared" si="83"/>
        <v>103800</v>
      </c>
      <c r="H2670" s="14">
        <f t="shared" si="84"/>
        <v>677.82</v>
      </c>
    </row>
    <row r="2671" spans="1:8" ht="54">
      <c r="A2671" s="532" t="s">
        <v>29000</v>
      </c>
      <c r="B2671" s="534" t="s">
        <v>29001</v>
      </c>
      <c r="C2671" s="532" t="s">
        <v>83</v>
      </c>
      <c r="D2671" s="533" t="s">
        <v>29002</v>
      </c>
      <c r="F2671" t="str">
        <f t="shared" si="83"/>
        <v>103801</v>
      </c>
      <c r="H2671" s="14">
        <f t="shared" si="84"/>
        <v>833.65</v>
      </c>
    </row>
    <row r="2672" spans="1:8" ht="67.5">
      <c r="A2672" s="532" t="s">
        <v>29003</v>
      </c>
      <c r="B2672" s="534" t="s">
        <v>29004</v>
      </c>
      <c r="C2672" s="532" t="s">
        <v>83</v>
      </c>
      <c r="D2672" s="533" t="s">
        <v>29005</v>
      </c>
      <c r="F2672" t="str">
        <f t="shared" si="83"/>
        <v>103925</v>
      </c>
      <c r="H2672" s="14">
        <f t="shared" si="84"/>
        <v>2392.8200000000002</v>
      </c>
    </row>
    <row r="2673" spans="1:8" ht="67.5">
      <c r="A2673" s="532" t="s">
        <v>29006</v>
      </c>
      <c r="B2673" s="534" t="s">
        <v>29007</v>
      </c>
      <c r="C2673" s="532" t="s">
        <v>83</v>
      </c>
      <c r="D2673" s="533" t="s">
        <v>29008</v>
      </c>
      <c r="F2673" t="str">
        <f t="shared" si="83"/>
        <v>103926</v>
      </c>
      <c r="H2673" s="14">
        <f t="shared" si="84"/>
        <v>1910.59</v>
      </c>
    </row>
    <row r="2674" spans="1:8" ht="54">
      <c r="A2674" s="532" t="s">
        <v>29009</v>
      </c>
      <c r="B2674" s="534" t="s">
        <v>29010</v>
      </c>
      <c r="C2674" s="532" t="s">
        <v>83</v>
      </c>
      <c r="D2674" s="533" t="s">
        <v>28999</v>
      </c>
      <c r="F2674" t="str">
        <f t="shared" si="83"/>
        <v>103928</v>
      </c>
      <c r="H2674" s="14">
        <f t="shared" si="84"/>
        <v>677.82</v>
      </c>
    </row>
    <row r="2675" spans="1:8" ht="54">
      <c r="A2675" s="532" t="s">
        <v>29011</v>
      </c>
      <c r="B2675" s="534" t="s">
        <v>29012</v>
      </c>
      <c r="C2675" s="532" t="s">
        <v>83</v>
      </c>
      <c r="D2675" s="533" t="s">
        <v>29013</v>
      </c>
      <c r="F2675" t="str">
        <f t="shared" si="83"/>
        <v>103929</v>
      </c>
      <c r="H2675" s="14">
        <f t="shared" si="84"/>
        <v>1610.45</v>
      </c>
    </row>
    <row r="2676" spans="1:8" ht="67.5">
      <c r="A2676" s="532" t="s">
        <v>29014</v>
      </c>
      <c r="B2676" s="534" t="s">
        <v>29015</v>
      </c>
      <c r="C2676" s="532" t="s">
        <v>83</v>
      </c>
      <c r="D2676" s="533" t="s">
        <v>29016</v>
      </c>
      <c r="F2676" t="str">
        <f t="shared" si="83"/>
        <v>103930</v>
      </c>
      <c r="H2676" s="14">
        <f t="shared" si="84"/>
        <v>1020.8</v>
      </c>
    </row>
    <row r="2677" spans="1:8" ht="67.5">
      <c r="A2677" s="532" t="s">
        <v>29017</v>
      </c>
      <c r="B2677" s="534" t="s">
        <v>29018</v>
      </c>
      <c r="C2677" s="532" t="s">
        <v>83</v>
      </c>
      <c r="D2677" s="533" t="s">
        <v>29019</v>
      </c>
      <c r="F2677" t="str">
        <f t="shared" si="83"/>
        <v>103931</v>
      </c>
      <c r="H2677" s="14">
        <f t="shared" si="84"/>
        <v>762.15</v>
      </c>
    </row>
    <row r="2678" spans="1:8" ht="67.5">
      <c r="A2678" s="532" t="s">
        <v>29020</v>
      </c>
      <c r="B2678" s="534" t="s">
        <v>29021</v>
      </c>
      <c r="C2678" s="532" t="s">
        <v>83</v>
      </c>
      <c r="D2678" s="533" t="s">
        <v>29022</v>
      </c>
      <c r="F2678" t="str">
        <f t="shared" si="83"/>
        <v>103932</v>
      </c>
      <c r="H2678" s="14">
        <f t="shared" si="84"/>
        <v>724.27</v>
      </c>
    </row>
    <row r="2679" spans="1:8" ht="54">
      <c r="A2679" s="532" t="s">
        <v>29023</v>
      </c>
      <c r="B2679" s="534" t="s">
        <v>29024</v>
      </c>
      <c r="C2679" s="532" t="s">
        <v>83</v>
      </c>
      <c r="D2679" s="533" t="s">
        <v>29025</v>
      </c>
      <c r="F2679" t="str">
        <f t="shared" si="83"/>
        <v>103933</v>
      </c>
      <c r="H2679" s="14">
        <f t="shared" si="84"/>
        <v>2124.88</v>
      </c>
    </row>
    <row r="2680" spans="1:8" ht="54">
      <c r="A2680" s="532" t="s">
        <v>29026</v>
      </c>
      <c r="B2680" s="534" t="s">
        <v>29027</v>
      </c>
      <c r="C2680" s="532" t="s">
        <v>71</v>
      </c>
      <c r="D2680" s="533" t="s">
        <v>18682</v>
      </c>
      <c r="F2680" t="str">
        <f t="shared" si="83"/>
        <v>104466</v>
      </c>
      <c r="H2680" s="14">
        <f t="shared" si="84"/>
        <v>43.88</v>
      </c>
    </row>
    <row r="2681" spans="1:8" ht="40.5">
      <c r="A2681" s="532" t="s">
        <v>29028</v>
      </c>
      <c r="B2681" s="534" t="s">
        <v>29029</v>
      </c>
      <c r="C2681" s="532" t="s">
        <v>71</v>
      </c>
      <c r="D2681" s="533" t="s">
        <v>29030</v>
      </c>
      <c r="F2681" t="str">
        <f t="shared" si="83"/>
        <v>104467</v>
      </c>
      <c r="H2681" s="14">
        <f t="shared" si="84"/>
        <v>58.32</v>
      </c>
    </row>
    <row r="2682" spans="1:8" ht="40.5">
      <c r="A2682" s="532" t="s">
        <v>29031</v>
      </c>
      <c r="B2682" s="534" t="s">
        <v>29032</v>
      </c>
      <c r="C2682" s="532" t="s">
        <v>71</v>
      </c>
      <c r="D2682" s="533" t="s">
        <v>29033</v>
      </c>
      <c r="F2682" t="str">
        <f t="shared" si="83"/>
        <v>104468</v>
      </c>
      <c r="H2682" s="14">
        <f t="shared" si="84"/>
        <v>76.86</v>
      </c>
    </row>
    <row r="2683" spans="1:8" ht="40.5">
      <c r="A2683" s="532" t="s">
        <v>29034</v>
      </c>
      <c r="B2683" s="534" t="s">
        <v>29035</v>
      </c>
      <c r="C2683" s="532" t="s">
        <v>71</v>
      </c>
      <c r="D2683" s="533" t="s">
        <v>29036</v>
      </c>
      <c r="F2683" t="str">
        <f t="shared" si="83"/>
        <v>104469</v>
      </c>
      <c r="H2683" s="14">
        <f t="shared" si="84"/>
        <v>81.11</v>
      </c>
    </row>
    <row r="2684" spans="1:8" ht="54">
      <c r="A2684" s="532" t="s">
        <v>29037</v>
      </c>
      <c r="B2684" s="534" t="s">
        <v>29038</v>
      </c>
      <c r="C2684" s="532" t="s">
        <v>71</v>
      </c>
      <c r="D2684" s="533" t="s">
        <v>27379</v>
      </c>
      <c r="F2684" t="str">
        <f t="shared" si="83"/>
        <v>104470</v>
      </c>
      <c r="H2684" s="14">
        <f t="shared" si="84"/>
        <v>45.44</v>
      </c>
    </row>
    <row r="2685" spans="1:8" ht="54">
      <c r="A2685" s="532" t="s">
        <v>29039</v>
      </c>
      <c r="B2685" s="534" t="s">
        <v>29040</v>
      </c>
      <c r="C2685" s="532" t="s">
        <v>71</v>
      </c>
      <c r="D2685" s="533" t="s">
        <v>29041</v>
      </c>
      <c r="F2685" t="str">
        <f t="shared" si="83"/>
        <v>104471</v>
      </c>
      <c r="H2685" s="14">
        <f t="shared" si="84"/>
        <v>40.04</v>
      </c>
    </row>
    <row r="2686" spans="1:8" ht="54">
      <c r="A2686" s="532" t="s">
        <v>29042</v>
      </c>
      <c r="B2686" s="534" t="s">
        <v>29043</v>
      </c>
      <c r="C2686" s="532" t="s">
        <v>71</v>
      </c>
      <c r="D2686" s="533" t="s">
        <v>29044</v>
      </c>
      <c r="F2686" t="str">
        <f t="shared" si="83"/>
        <v>104472</v>
      </c>
      <c r="H2686" s="14">
        <f t="shared" si="84"/>
        <v>59.84</v>
      </c>
    </row>
    <row r="2687" spans="1:8" ht="54">
      <c r="A2687" s="532" t="s">
        <v>29045</v>
      </c>
      <c r="B2687" s="534" t="s">
        <v>29046</v>
      </c>
      <c r="C2687" s="532" t="s">
        <v>83</v>
      </c>
      <c r="D2687" s="533" t="s">
        <v>29047</v>
      </c>
      <c r="F2687" t="str">
        <f t="shared" si="83"/>
        <v>104483</v>
      </c>
      <c r="H2687" s="14">
        <f t="shared" si="84"/>
        <v>3326.45</v>
      </c>
    </row>
    <row r="2688" spans="1:8" ht="54">
      <c r="A2688" s="532" t="s">
        <v>29048</v>
      </c>
      <c r="B2688" s="534" t="s">
        <v>29049</v>
      </c>
      <c r="C2688" s="532" t="s">
        <v>83</v>
      </c>
      <c r="D2688" s="533" t="s">
        <v>29050</v>
      </c>
      <c r="F2688" t="str">
        <f t="shared" si="83"/>
        <v>104484</v>
      </c>
      <c r="H2688" s="14">
        <f t="shared" si="84"/>
        <v>5539.7</v>
      </c>
    </row>
    <row r="2689" spans="1:8" ht="54">
      <c r="A2689" s="532" t="s">
        <v>29051</v>
      </c>
      <c r="B2689" s="534" t="s">
        <v>29052</v>
      </c>
      <c r="C2689" s="532" t="s">
        <v>83</v>
      </c>
      <c r="D2689" s="533" t="s">
        <v>29053</v>
      </c>
      <c r="F2689" t="str">
        <f t="shared" si="83"/>
        <v>104485</v>
      </c>
      <c r="H2689" s="14">
        <f t="shared" si="84"/>
        <v>4400.49</v>
      </c>
    </row>
    <row r="2690" spans="1:8" ht="54">
      <c r="A2690" s="532" t="s">
        <v>29054</v>
      </c>
      <c r="B2690" s="534" t="s">
        <v>29055</v>
      </c>
      <c r="C2690" s="532" t="s">
        <v>83</v>
      </c>
      <c r="D2690" s="533" t="s">
        <v>29056</v>
      </c>
      <c r="F2690" t="str">
        <f t="shared" si="83"/>
        <v>104486</v>
      </c>
      <c r="H2690" s="14">
        <f t="shared" si="84"/>
        <v>4739.1000000000004</v>
      </c>
    </row>
    <row r="2691" spans="1:8" ht="54">
      <c r="A2691" s="532" t="s">
        <v>29057</v>
      </c>
      <c r="B2691" s="534" t="s">
        <v>29058</v>
      </c>
      <c r="C2691" s="532" t="s">
        <v>83</v>
      </c>
      <c r="D2691" s="533" t="s">
        <v>29059</v>
      </c>
      <c r="F2691" t="str">
        <f t="shared" si="83"/>
        <v>104487</v>
      </c>
      <c r="H2691" s="14">
        <f t="shared" si="84"/>
        <v>3871.55</v>
      </c>
    </row>
    <row r="2692" spans="1:8" ht="40.5">
      <c r="A2692" s="532" t="s">
        <v>29060</v>
      </c>
      <c r="B2692" s="534" t="s">
        <v>29061</v>
      </c>
      <c r="C2692" s="532" t="s">
        <v>83</v>
      </c>
      <c r="D2692" s="533" t="s">
        <v>29062</v>
      </c>
      <c r="F2692" t="str">
        <f t="shared" si="83"/>
        <v>104488</v>
      </c>
      <c r="H2692" s="14">
        <f t="shared" si="84"/>
        <v>3795.45</v>
      </c>
    </row>
    <row r="2693" spans="1:8" ht="40.5">
      <c r="A2693" s="532" t="s">
        <v>29063</v>
      </c>
      <c r="B2693" s="534" t="s">
        <v>29064</v>
      </c>
      <c r="C2693" s="532" t="s">
        <v>83</v>
      </c>
      <c r="D2693" s="533" t="s">
        <v>29065</v>
      </c>
      <c r="F2693" t="str">
        <f t="shared" ref="F2693:F2756" si="85">TRIM(A2693)</f>
        <v>104489</v>
      </c>
      <c r="H2693" s="14">
        <f t="shared" ref="H2693:H2756" si="86">ROUND(D2693*(1+$H$1),2)</f>
        <v>5601.18</v>
      </c>
    </row>
    <row r="2694" spans="1:8" ht="54">
      <c r="A2694" s="532" t="s">
        <v>29066</v>
      </c>
      <c r="B2694" s="534" t="s">
        <v>29067</v>
      </c>
      <c r="C2694" s="532" t="s">
        <v>83</v>
      </c>
      <c r="D2694" s="533" t="s">
        <v>29068</v>
      </c>
      <c r="F2694" t="str">
        <f t="shared" si="85"/>
        <v>104490</v>
      </c>
      <c r="H2694" s="14">
        <f t="shared" si="86"/>
        <v>3685.83</v>
      </c>
    </row>
    <row r="2695" spans="1:8" ht="40.5">
      <c r="A2695" s="532" t="s">
        <v>9320</v>
      </c>
      <c r="B2695" s="534" t="s">
        <v>9321</v>
      </c>
      <c r="C2695" s="532" t="s">
        <v>73</v>
      </c>
      <c r="D2695" s="533" t="s">
        <v>29069</v>
      </c>
      <c r="F2695" t="str">
        <f t="shared" si="85"/>
        <v>98560</v>
      </c>
      <c r="H2695" s="14">
        <f t="shared" si="86"/>
        <v>63.77</v>
      </c>
    </row>
    <row r="2696" spans="1:8" ht="40.5">
      <c r="A2696" s="532" t="s">
        <v>9322</v>
      </c>
      <c r="B2696" s="534" t="s">
        <v>9323</v>
      </c>
      <c r="C2696" s="532" t="s">
        <v>73</v>
      </c>
      <c r="D2696" s="533" t="s">
        <v>19152</v>
      </c>
      <c r="F2696" t="str">
        <f t="shared" si="85"/>
        <v>98561</v>
      </c>
      <c r="H2696" s="14">
        <f t="shared" si="86"/>
        <v>57.38</v>
      </c>
    </row>
    <row r="2697" spans="1:8" ht="40.5">
      <c r="A2697" s="532" t="s">
        <v>9324</v>
      </c>
      <c r="B2697" s="534" t="s">
        <v>9325</v>
      </c>
      <c r="C2697" s="532" t="s">
        <v>73</v>
      </c>
      <c r="D2697" s="533" t="s">
        <v>12633</v>
      </c>
      <c r="F2697" t="str">
        <f t="shared" si="85"/>
        <v>98562</v>
      </c>
      <c r="H2697" s="14">
        <f t="shared" si="86"/>
        <v>56.12</v>
      </c>
    </row>
    <row r="2698" spans="1:8" ht="40.5">
      <c r="A2698" s="532" t="s">
        <v>9326</v>
      </c>
      <c r="B2698" s="534" t="s">
        <v>12618</v>
      </c>
      <c r="C2698" s="532" t="s">
        <v>73</v>
      </c>
      <c r="D2698" s="533" t="s">
        <v>29070</v>
      </c>
      <c r="F2698" t="str">
        <f t="shared" si="85"/>
        <v>98555</v>
      </c>
      <c r="H2698" s="14">
        <f t="shared" si="86"/>
        <v>34.25</v>
      </c>
    </row>
    <row r="2699" spans="1:8" ht="40.5">
      <c r="A2699" s="532" t="s">
        <v>9327</v>
      </c>
      <c r="B2699" s="534" t="s">
        <v>12619</v>
      </c>
      <c r="C2699" s="532" t="s">
        <v>73</v>
      </c>
      <c r="D2699" s="533" t="s">
        <v>29071</v>
      </c>
      <c r="F2699" t="str">
        <f t="shared" si="85"/>
        <v>98556</v>
      </c>
      <c r="H2699" s="14">
        <f t="shared" si="86"/>
        <v>65.61</v>
      </c>
    </row>
    <row r="2700" spans="1:8" ht="40.5">
      <c r="A2700" s="532" t="s">
        <v>9328</v>
      </c>
      <c r="B2700" s="534" t="s">
        <v>12620</v>
      </c>
      <c r="C2700" s="532" t="s">
        <v>114</v>
      </c>
      <c r="D2700" s="533" t="s">
        <v>23460</v>
      </c>
      <c r="F2700" t="str">
        <f t="shared" si="85"/>
        <v>98558</v>
      </c>
      <c r="H2700" s="14">
        <f t="shared" si="86"/>
        <v>10.1</v>
      </c>
    </row>
    <row r="2701" spans="1:8" ht="27">
      <c r="A2701" s="532" t="s">
        <v>9330</v>
      </c>
      <c r="B2701" s="534" t="s">
        <v>9331</v>
      </c>
      <c r="C2701" s="532" t="s">
        <v>75</v>
      </c>
      <c r="D2701" s="533" t="s">
        <v>4293</v>
      </c>
      <c r="F2701" t="str">
        <f t="shared" si="85"/>
        <v>98559</v>
      </c>
      <c r="H2701" s="14">
        <f t="shared" si="86"/>
        <v>6.29</v>
      </c>
    </row>
    <row r="2702" spans="1:8" ht="40.5">
      <c r="A2702" s="532" t="s">
        <v>9332</v>
      </c>
      <c r="B2702" s="534" t="s">
        <v>9333</v>
      </c>
      <c r="C2702" s="532" t="s">
        <v>73</v>
      </c>
      <c r="D2702" s="533" t="s">
        <v>29072</v>
      </c>
      <c r="F2702" t="str">
        <f t="shared" si="85"/>
        <v>98546</v>
      </c>
      <c r="H2702" s="14">
        <f t="shared" si="86"/>
        <v>142.6</v>
      </c>
    </row>
    <row r="2703" spans="1:8" ht="40.5">
      <c r="A2703" s="532" t="s">
        <v>9334</v>
      </c>
      <c r="B2703" s="534" t="s">
        <v>9335</v>
      </c>
      <c r="C2703" s="532" t="s">
        <v>73</v>
      </c>
      <c r="D2703" s="533" t="s">
        <v>29073</v>
      </c>
      <c r="F2703" t="str">
        <f t="shared" si="85"/>
        <v>98547</v>
      </c>
      <c r="H2703" s="14">
        <f t="shared" si="86"/>
        <v>267.08999999999997</v>
      </c>
    </row>
    <row r="2704" spans="1:8" ht="27">
      <c r="A2704" s="532" t="s">
        <v>14854</v>
      </c>
      <c r="B2704" s="534" t="s">
        <v>14855</v>
      </c>
      <c r="C2704" s="532" t="s">
        <v>73</v>
      </c>
      <c r="D2704" s="533" t="s">
        <v>29074</v>
      </c>
      <c r="F2704" t="str">
        <f t="shared" si="85"/>
        <v>98553</v>
      </c>
      <c r="H2704" s="14">
        <f t="shared" si="86"/>
        <v>167.82</v>
      </c>
    </row>
    <row r="2705" spans="1:8" ht="27">
      <c r="A2705" s="532" t="s">
        <v>14856</v>
      </c>
      <c r="B2705" s="534" t="s">
        <v>14857</v>
      </c>
      <c r="C2705" s="532" t="s">
        <v>73</v>
      </c>
      <c r="D2705" s="533" t="s">
        <v>29075</v>
      </c>
      <c r="F2705" t="str">
        <f t="shared" si="85"/>
        <v>98554</v>
      </c>
      <c r="H2705" s="14">
        <f t="shared" si="86"/>
        <v>57.55</v>
      </c>
    </row>
    <row r="2706" spans="1:8" ht="27">
      <c r="A2706" s="532" t="s">
        <v>9336</v>
      </c>
      <c r="B2706" s="534" t="s">
        <v>9337</v>
      </c>
      <c r="C2706" s="532" t="s">
        <v>73</v>
      </c>
      <c r="D2706" s="533" t="s">
        <v>28557</v>
      </c>
      <c r="F2706" t="str">
        <f t="shared" si="85"/>
        <v>98557</v>
      </c>
      <c r="H2706" s="14">
        <f t="shared" si="86"/>
        <v>49.8</v>
      </c>
    </row>
    <row r="2707" spans="1:8" ht="40.5">
      <c r="A2707" s="532" t="s">
        <v>9338</v>
      </c>
      <c r="B2707" s="534" t="s">
        <v>9339</v>
      </c>
      <c r="C2707" s="532" t="s">
        <v>73</v>
      </c>
      <c r="D2707" s="533" t="s">
        <v>25338</v>
      </c>
      <c r="F2707" t="str">
        <f t="shared" si="85"/>
        <v>98563</v>
      </c>
      <c r="H2707" s="14">
        <f t="shared" si="86"/>
        <v>45.17</v>
      </c>
    </row>
    <row r="2708" spans="1:8" ht="40.5">
      <c r="A2708" s="532" t="s">
        <v>9340</v>
      </c>
      <c r="B2708" s="534" t="s">
        <v>9341</v>
      </c>
      <c r="C2708" s="532" t="s">
        <v>73</v>
      </c>
      <c r="D2708" s="533" t="s">
        <v>29076</v>
      </c>
      <c r="F2708" t="str">
        <f t="shared" si="85"/>
        <v>98564</v>
      </c>
      <c r="H2708" s="14">
        <f t="shared" si="86"/>
        <v>65.48</v>
      </c>
    </row>
    <row r="2709" spans="1:8" ht="40.5">
      <c r="A2709" s="532" t="s">
        <v>9342</v>
      </c>
      <c r="B2709" s="534" t="s">
        <v>9343</v>
      </c>
      <c r="C2709" s="532" t="s">
        <v>73</v>
      </c>
      <c r="D2709" s="533" t="s">
        <v>29077</v>
      </c>
      <c r="F2709" t="str">
        <f t="shared" si="85"/>
        <v>98565</v>
      </c>
      <c r="H2709" s="14">
        <f t="shared" si="86"/>
        <v>65.010000000000005</v>
      </c>
    </row>
    <row r="2710" spans="1:8" ht="40.5">
      <c r="A2710" s="532" t="s">
        <v>9344</v>
      </c>
      <c r="B2710" s="534" t="s">
        <v>9345</v>
      </c>
      <c r="C2710" s="532" t="s">
        <v>73</v>
      </c>
      <c r="D2710" s="533" t="s">
        <v>29078</v>
      </c>
      <c r="F2710" t="str">
        <f t="shared" si="85"/>
        <v>98566</v>
      </c>
      <c r="H2710" s="14">
        <f t="shared" si="86"/>
        <v>85.32</v>
      </c>
    </row>
    <row r="2711" spans="1:8" ht="40.5">
      <c r="A2711" s="532" t="s">
        <v>9346</v>
      </c>
      <c r="B2711" s="534" t="s">
        <v>9347</v>
      </c>
      <c r="C2711" s="532" t="s">
        <v>73</v>
      </c>
      <c r="D2711" s="533" t="s">
        <v>11804</v>
      </c>
      <c r="F2711" t="str">
        <f t="shared" si="85"/>
        <v>98567</v>
      </c>
      <c r="H2711" s="14">
        <f t="shared" si="86"/>
        <v>83.88</v>
      </c>
    </row>
    <row r="2712" spans="1:8" ht="40.5">
      <c r="A2712" s="532" t="s">
        <v>9348</v>
      </c>
      <c r="B2712" s="534" t="s">
        <v>9349</v>
      </c>
      <c r="C2712" s="532" t="s">
        <v>73</v>
      </c>
      <c r="D2712" s="533" t="s">
        <v>19101</v>
      </c>
      <c r="F2712" t="str">
        <f t="shared" si="85"/>
        <v>98568</v>
      </c>
      <c r="H2712" s="14">
        <f t="shared" si="86"/>
        <v>104.16</v>
      </c>
    </row>
    <row r="2713" spans="1:8" ht="40.5">
      <c r="A2713" s="532" t="s">
        <v>9350</v>
      </c>
      <c r="B2713" s="534" t="s">
        <v>9351</v>
      </c>
      <c r="C2713" s="532" t="s">
        <v>73</v>
      </c>
      <c r="D2713" s="533" t="s">
        <v>29079</v>
      </c>
      <c r="F2713" t="str">
        <f t="shared" si="85"/>
        <v>98569</v>
      </c>
      <c r="H2713" s="14">
        <f t="shared" si="86"/>
        <v>103.68</v>
      </c>
    </row>
    <row r="2714" spans="1:8" ht="40.5">
      <c r="A2714" s="532" t="s">
        <v>9352</v>
      </c>
      <c r="B2714" s="534" t="s">
        <v>9353</v>
      </c>
      <c r="C2714" s="532" t="s">
        <v>73</v>
      </c>
      <c r="D2714" s="533" t="s">
        <v>29080</v>
      </c>
      <c r="F2714" t="str">
        <f t="shared" si="85"/>
        <v>98570</v>
      </c>
      <c r="H2714" s="14">
        <f t="shared" si="86"/>
        <v>124.03</v>
      </c>
    </row>
    <row r="2715" spans="1:8" ht="27">
      <c r="A2715" s="532" t="s">
        <v>9354</v>
      </c>
      <c r="B2715" s="534" t="s">
        <v>9355</v>
      </c>
      <c r="C2715" s="532" t="s">
        <v>73</v>
      </c>
      <c r="D2715" s="533" t="s">
        <v>12044</v>
      </c>
      <c r="F2715" t="str">
        <f t="shared" si="85"/>
        <v>98571</v>
      </c>
      <c r="H2715" s="14">
        <f t="shared" si="86"/>
        <v>56.42</v>
      </c>
    </row>
    <row r="2716" spans="1:8" ht="27">
      <c r="A2716" s="532" t="s">
        <v>9356</v>
      </c>
      <c r="B2716" s="534" t="s">
        <v>9357</v>
      </c>
      <c r="C2716" s="532" t="s">
        <v>73</v>
      </c>
      <c r="D2716" s="533" t="s">
        <v>29081</v>
      </c>
      <c r="F2716" t="str">
        <f t="shared" si="85"/>
        <v>98572</v>
      </c>
      <c r="H2716" s="14">
        <f t="shared" si="86"/>
        <v>69.53</v>
      </c>
    </row>
    <row r="2717" spans="1:8" ht="27">
      <c r="A2717" s="532" t="s">
        <v>9358</v>
      </c>
      <c r="B2717" s="534" t="s">
        <v>9359</v>
      </c>
      <c r="C2717" s="532" t="s">
        <v>73</v>
      </c>
      <c r="D2717" s="533" t="s">
        <v>29082</v>
      </c>
      <c r="F2717" t="str">
        <f t="shared" si="85"/>
        <v>98573</v>
      </c>
      <c r="H2717" s="14">
        <f t="shared" si="86"/>
        <v>89.28</v>
      </c>
    </row>
    <row r="2718" spans="1:8" ht="40.5">
      <c r="A2718" s="532" t="s">
        <v>5963</v>
      </c>
      <c r="B2718" s="534" t="s">
        <v>29083</v>
      </c>
      <c r="C2718" s="532" t="s">
        <v>75</v>
      </c>
      <c r="D2718" s="533" t="s">
        <v>6348</v>
      </c>
      <c r="F2718" t="str">
        <f t="shared" si="85"/>
        <v>91831</v>
      </c>
      <c r="H2718" s="14">
        <f t="shared" si="86"/>
        <v>13.03</v>
      </c>
    </row>
    <row r="2719" spans="1:8" ht="40.5">
      <c r="A2719" s="532" t="s">
        <v>11988</v>
      </c>
      <c r="B2719" s="534" t="s">
        <v>29084</v>
      </c>
      <c r="C2719" s="532" t="s">
        <v>75</v>
      </c>
      <c r="D2719" s="533" t="s">
        <v>8925</v>
      </c>
      <c r="F2719" t="str">
        <f t="shared" si="85"/>
        <v>91833</v>
      </c>
      <c r="H2719" s="14">
        <f t="shared" si="86"/>
        <v>13.72</v>
      </c>
    </row>
    <row r="2720" spans="1:8" ht="40.5">
      <c r="A2720" s="532" t="s">
        <v>5964</v>
      </c>
      <c r="B2720" s="534" t="s">
        <v>29085</v>
      </c>
      <c r="C2720" s="532" t="s">
        <v>75</v>
      </c>
      <c r="D2720" s="533" t="s">
        <v>8971</v>
      </c>
      <c r="F2720" t="str">
        <f t="shared" si="85"/>
        <v>91834</v>
      </c>
      <c r="H2720" s="14">
        <f t="shared" si="86"/>
        <v>14.11</v>
      </c>
    </row>
    <row r="2721" spans="1:8" ht="40.5">
      <c r="A2721" s="532" t="s">
        <v>11990</v>
      </c>
      <c r="B2721" s="534" t="s">
        <v>29086</v>
      </c>
      <c r="C2721" s="532" t="s">
        <v>75</v>
      </c>
      <c r="D2721" s="533" t="s">
        <v>29087</v>
      </c>
      <c r="F2721" t="str">
        <f t="shared" si="85"/>
        <v>91835</v>
      </c>
      <c r="H2721" s="14">
        <f t="shared" si="86"/>
        <v>15.86</v>
      </c>
    </row>
    <row r="2722" spans="1:8" ht="40.5">
      <c r="A2722" s="532" t="s">
        <v>5965</v>
      </c>
      <c r="B2722" s="534" t="s">
        <v>29088</v>
      </c>
      <c r="C2722" s="532" t="s">
        <v>75</v>
      </c>
      <c r="D2722" s="533" t="s">
        <v>11683</v>
      </c>
      <c r="F2722" t="str">
        <f t="shared" si="85"/>
        <v>91836</v>
      </c>
      <c r="H2722" s="14">
        <f t="shared" si="86"/>
        <v>17.52</v>
      </c>
    </row>
    <row r="2723" spans="1:8" ht="40.5">
      <c r="A2723" s="532" t="s">
        <v>11991</v>
      </c>
      <c r="B2723" s="534" t="s">
        <v>29089</v>
      </c>
      <c r="C2723" s="532" t="s">
        <v>75</v>
      </c>
      <c r="D2723" s="533" t="s">
        <v>11911</v>
      </c>
      <c r="F2723" t="str">
        <f t="shared" si="85"/>
        <v>91837</v>
      </c>
      <c r="H2723" s="14">
        <f t="shared" si="86"/>
        <v>21.59</v>
      </c>
    </row>
    <row r="2724" spans="1:8" ht="40.5">
      <c r="A2724" s="532" t="s">
        <v>11992</v>
      </c>
      <c r="B2724" s="534" t="s">
        <v>29090</v>
      </c>
      <c r="C2724" s="532" t="s">
        <v>75</v>
      </c>
      <c r="D2724" s="533" t="s">
        <v>28691</v>
      </c>
      <c r="F2724" t="str">
        <f t="shared" si="85"/>
        <v>91839</v>
      </c>
      <c r="H2724" s="14">
        <f t="shared" si="86"/>
        <v>16.3</v>
      </c>
    </row>
    <row r="2725" spans="1:8" ht="40.5">
      <c r="A2725" s="532" t="s">
        <v>11993</v>
      </c>
      <c r="B2725" s="534" t="s">
        <v>29091</v>
      </c>
      <c r="C2725" s="532" t="s">
        <v>75</v>
      </c>
      <c r="D2725" s="533" t="s">
        <v>9070</v>
      </c>
      <c r="F2725" t="str">
        <f t="shared" si="85"/>
        <v>91840</v>
      </c>
      <c r="H2725" s="14">
        <f t="shared" si="86"/>
        <v>19.920000000000002</v>
      </c>
    </row>
    <row r="2726" spans="1:8" ht="40.5">
      <c r="A2726" s="532" t="s">
        <v>11994</v>
      </c>
      <c r="B2726" s="534" t="s">
        <v>29092</v>
      </c>
      <c r="C2726" s="532" t="s">
        <v>75</v>
      </c>
      <c r="D2726" s="533" t="s">
        <v>16638</v>
      </c>
      <c r="F2726" t="str">
        <f t="shared" si="85"/>
        <v>91841</v>
      </c>
      <c r="H2726" s="14">
        <f t="shared" si="86"/>
        <v>18.89</v>
      </c>
    </row>
    <row r="2727" spans="1:8" ht="40.5">
      <c r="A2727" s="532" t="s">
        <v>5967</v>
      </c>
      <c r="B2727" s="534" t="s">
        <v>29093</v>
      </c>
      <c r="C2727" s="532" t="s">
        <v>75</v>
      </c>
      <c r="D2727" s="533" t="s">
        <v>4700</v>
      </c>
      <c r="F2727" t="str">
        <f t="shared" si="85"/>
        <v>91842</v>
      </c>
      <c r="H2727" s="14">
        <f t="shared" si="86"/>
        <v>7.62</v>
      </c>
    </row>
    <row r="2728" spans="1:8" ht="40.5">
      <c r="A2728" s="532" t="s">
        <v>11995</v>
      </c>
      <c r="B2728" s="534" t="s">
        <v>29094</v>
      </c>
      <c r="C2728" s="532" t="s">
        <v>75</v>
      </c>
      <c r="D2728" s="533" t="s">
        <v>6518</v>
      </c>
      <c r="F2728" t="str">
        <f t="shared" si="85"/>
        <v>91843</v>
      </c>
      <c r="H2728" s="14">
        <f t="shared" si="86"/>
        <v>8.31</v>
      </c>
    </row>
    <row r="2729" spans="1:8" ht="40.5">
      <c r="A2729" s="532" t="s">
        <v>5968</v>
      </c>
      <c r="B2729" s="534" t="s">
        <v>29095</v>
      </c>
      <c r="C2729" s="532" t="s">
        <v>75</v>
      </c>
      <c r="D2729" s="533" t="s">
        <v>8254</v>
      </c>
      <c r="F2729" t="str">
        <f t="shared" si="85"/>
        <v>91844</v>
      </c>
      <c r="H2729" s="14">
        <f t="shared" si="86"/>
        <v>8.6199999999999992</v>
      </c>
    </row>
    <row r="2730" spans="1:8" ht="40.5">
      <c r="A2730" s="532" t="s">
        <v>11996</v>
      </c>
      <c r="B2730" s="534" t="s">
        <v>29096</v>
      </c>
      <c r="C2730" s="532" t="s">
        <v>75</v>
      </c>
      <c r="D2730" s="533" t="s">
        <v>11713</v>
      </c>
      <c r="F2730" t="str">
        <f t="shared" si="85"/>
        <v>91845</v>
      </c>
      <c r="H2730" s="14">
        <f t="shared" si="86"/>
        <v>10.37</v>
      </c>
    </row>
    <row r="2731" spans="1:8" ht="40.5">
      <c r="A2731" s="532" t="s">
        <v>5969</v>
      </c>
      <c r="B2731" s="534" t="s">
        <v>29097</v>
      </c>
      <c r="C2731" s="532" t="s">
        <v>75</v>
      </c>
      <c r="D2731" s="533" t="s">
        <v>9047</v>
      </c>
      <c r="F2731" t="str">
        <f t="shared" si="85"/>
        <v>91846</v>
      </c>
      <c r="H2731" s="14">
        <f t="shared" si="86"/>
        <v>12.13</v>
      </c>
    </row>
    <row r="2732" spans="1:8" ht="40.5">
      <c r="A2732" s="532" t="s">
        <v>11997</v>
      </c>
      <c r="B2732" s="534" t="s">
        <v>29098</v>
      </c>
      <c r="C2732" s="532" t="s">
        <v>75</v>
      </c>
      <c r="D2732" s="533" t="s">
        <v>19077</v>
      </c>
      <c r="F2732" t="str">
        <f t="shared" si="85"/>
        <v>91847</v>
      </c>
      <c r="H2732" s="14">
        <f t="shared" si="86"/>
        <v>16.190000000000001</v>
      </c>
    </row>
    <row r="2733" spans="1:8" ht="40.5">
      <c r="A2733" s="532" t="s">
        <v>11998</v>
      </c>
      <c r="B2733" s="534" t="s">
        <v>29099</v>
      </c>
      <c r="C2733" s="532" t="s">
        <v>75</v>
      </c>
      <c r="D2733" s="533" t="s">
        <v>29100</v>
      </c>
      <c r="F2733" t="str">
        <f t="shared" si="85"/>
        <v>91849</v>
      </c>
      <c r="H2733" s="14">
        <f t="shared" si="86"/>
        <v>10.9</v>
      </c>
    </row>
    <row r="2734" spans="1:8" ht="40.5">
      <c r="A2734" s="532" t="s">
        <v>11999</v>
      </c>
      <c r="B2734" s="534" t="s">
        <v>29101</v>
      </c>
      <c r="C2734" s="532" t="s">
        <v>75</v>
      </c>
      <c r="D2734" s="533" t="s">
        <v>29102</v>
      </c>
      <c r="F2734" t="str">
        <f t="shared" si="85"/>
        <v>91850</v>
      </c>
      <c r="H2734" s="14">
        <f t="shared" si="86"/>
        <v>14.46</v>
      </c>
    </row>
    <row r="2735" spans="1:8" ht="40.5">
      <c r="A2735" s="532" t="s">
        <v>12000</v>
      </c>
      <c r="B2735" s="534" t="s">
        <v>29103</v>
      </c>
      <c r="C2735" s="532" t="s">
        <v>75</v>
      </c>
      <c r="D2735" s="533" t="s">
        <v>12645</v>
      </c>
      <c r="F2735" t="str">
        <f t="shared" si="85"/>
        <v>91851</v>
      </c>
      <c r="H2735" s="14">
        <f t="shared" si="86"/>
        <v>13.43</v>
      </c>
    </row>
    <row r="2736" spans="1:8" ht="40.5">
      <c r="A2736" s="532" t="s">
        <v>5971</v>
      </c>
      <c r="B2736" s="534" t="s">
        <v>29104</v>
      </c>
      <c r="C2736" s="532" t="s">
        <v>75</v>
      </c>
      <c r="D2736" s="533" t="s">
        <v>9654</v>
      </c>
      <c r="F2736" t="str">
        <f t="shared" si="85"/>
        <v>91852</v>
      </c>
      <c r="H2736" s="14">
        <f t="shared" si="86"/>
        <v>11.99</v>
      </c>
    </row>
    <row r="2737" spans="1:8" ht="40.5">
      <c r="A2737" s="532" t="s">
        <v>12002</v>
      </c>
      <c r="B2737" s="534" t="s">
        <v>29105</v>
      </c>
      <c r="C2737" s="532" t="s">
        <v>75</v>
      </c>
      <c r="D2737" s="533" t="s">
        <v>8890</v>
      </c>
      <c r="F2737" t="str">
        <f t="shared" si="85"/>
        <v>91853</v>
      </c>
      <c r="H2737" s="14">
        <f t="shared" si="86"/>
        <v>12.63</v>
      </c>
    </row>
    <row r="2738" spans="1:8" ht="40.5">
      <c r="A2738" s="532" t="s">
        <v>5973</v>
      </c>
      <c r="B2738" s="534" t="s">
        <v>29106</v>
      </c>
      <c r="C2738" s="532" t="s">
        <v>75</v>
      </c>
      <c r="D2738" s="533" t="s">
        <v>18804</v>
      </c>
      <c r="F2738" t="str">
        <f t="shared" si="85"/>
        <v>91854</v>
      </c>
      <c r="H2738" s="14">
        <f t="shared" si="86"/>
        <v>12.97</v>
      </c>
    </row>
    <row r="2739" spans="1:8" ht="40.5">
      <c r="A2739" s="532" t="s">
        <v>12003</v>
      </c>
      <c r="B2739" s="534" t="s">
        <v>29107</v>
      </c>
      <c r="C2739" s="532" t="s">
        <v>75</v>
      </c>
      <c r="D2739" s="533" t="s">
        <v>12631</v>
      </c>
      <c r="F2739" t="str">
        <f t="shared" si="85"/>
        <v>91855</v>
      </c>
      <c r="H2739" s="14">
        <f t="shared" si="86"/>
        <v>14.58</v>
      </c>
    </row>
    <row r="2740" spans="1:8" ht="40.5">
      <c r="A2740" s="532" t="s">
        <v>5975</v>
      </c>
      <c r="B2740" s="534" t="s">
        <v>29108</v>
      </c>
      <c r="C2740" s="532" t="s">
        <v>75</v>
      </c>
      <c r="D2740" s="533" t="s">
        <v>18792</v>
      </c>
      <c r="F2740" t="str">
        <f t="shared" si="85"/>
        <v>91856</v>
      </c>
      <c r="H2740" s="14">
        <f t="shared" si="86"/>
        <v>16.28</v>
      </c>
    </row>
    <row r="2741" spans="1:8" ht="40.5">
      <c r="A2741" s="532" t="s">
        <v>12004</v>
      </c>
      <c r="B2741" s="534" t="s">
        <v>29109</v>
      </c>
      <c r="C2741" s="532" t="s">
        <v>75</v>
      </c>
      <c r="D2741" s="533" t="s">
        <v>12133</v>
      </c>
      <c r="F2741" t="str">
        <f t="shared" si="85"/>
        <v>91857</v>
      </c>
      <c r="H2741" s="14">
        <f t="shared" si="86"/>
        <v>20.04</v>
      </c>
    </row>
    <row r="2742" spans="1:8" ht="40.5">
      <c r="A2742" s="532" t="s">
        <v>12005</v>
      </c>
      <c r="B2742" s="534" t="s">
        <v>29110</v>
      </c>
      <c r="C2742" s="532" t="s">
        <v>75</v>
      </c>
      <c r="D2742" s="533" t="s">
        <v>29111</v>
      </c>
      <c r="F2742" t="str">
        <f t="shared" si="85"/>
        <v>91859</v>
      </c>
      <c r="H2742" s="14">
        <f t="shared" si="86"/>
        <v>15.15</v>
      </c>
    </row>
    <row r="2743" spans="1:8" ht="40.5">
      <c r="A2743" s="532" t="s">
        <v>12006</v>
      </c>
      <c r="B2743" s="534" t="s">
        <v>29112</v>
      </c>
      <c r="C2743" s="532" t="s">
        <v>75</v>
      </c>
      <c r="D2743" s="533" t="s">
        <v>12296</v>
      </c>
      <c r="F2743" t="str">
        <f t="shared" si="85"/>
        <v>91860</v>
      </c>
      <c r="H2743" s="14">
        <f t="shared" si="86"/>
        <v>18.510000000000002</v>
      </c>
    </row>
    <row r="2744" spans="1:8" ht="40.5">
      <c r="A2744" s="532" t="s">
        <v>12007</v>
      </c>
      <c r="B2744" s="534" t="s">
        <v>29113</v>
      </c>
      <c r="C2744" s="532" t="s">
        <v>75</v>
      </c>
      <c r="D2744" s="533" t="s">
        <v>18681</v>
      </c>
      <c r="F2744" t="str">
        <f t="shared" si="85"/>
        <v>91861</v>
      </c>
      <c r="H2744" s="14">
        <f t="shared" si="86"/>
        <v>17.559999999999999</v>
      </c>
    </row>
    <row r="2745" spans="1:8" ht="40.5">
      <c r="A2745" s="532" t="s">
        <v>5976</v>
      </c>
      <c r="B2745" s="534" t="s">
        <v>29114</v>
      </c>
      <c r="C2745" s="532" t="s">
        <v>75</v>
      </c>
      <c r="D2745" s="533" t="s">
        <v>29115</v>
      </c>
      <c r="F2745" t="str">
        <f t="shared" si="85"/>
        <v>91862</v>
      </c>
      <c r="H2745" s="14">
        <f t="shared" si="86"/>
        <v>12.45</v>
      </c>
    </row>
    <row r="2746" spans="1:8" ht="40.5">
      <c r="A2746" s="532" t="s">
        <v>5977</v>
      </c>
      <c r="B2746" s="534" t="s">
        <v>29116</v>
      </c>
      <c r="C2746" s="532" t="s">
        <v>75</v>
      </c>
      <c r="D2746" s="533" t="s">
        <v>11857</v>
      </c>
      <c r="F2746" t="str">
        <f t="shared" si="85"/>
        <v>91863</v>
      </c>
      <c r="H2746" s="14">
        <f t="shared" si="86"/>
        <v>14.64</v>
      </c>
    </row>
    <row r="2747" spans="1:8" ht="40.5">
      <c r="A2747" s="532" t="s">
        <v>5978</v>
      </c>
      <c r="B2747" s="534" t="s">
        <v>29117</v>
      </c>
      <c r="C2747" s="532" t="s">
        <v>75</v>
      </c>
      <c r="D2747" s="533" t="s">
        <v>9658</v>
      </c>
      <c r="F2747" t="str">
        <f t="shared" si="85"/>
        <v>91864</v>
      </c>
      <c r="H2747" s="14">
        <f t="shared" si="86"/>
        <v>19.41</v>
      </c>
    </row>
    <row r="2748" spans="1:8" ht="40.5">
      <c r="A2748" s="532" t="s">
        <v>5980</v>
      </c>
      <c r="B2748" s="534" t="s">
        <v>29118</v>
      </c>
      <c r="C2748" s="532" t="s">
        <v>75</v>
      </c>
      <c r="D2748" s="533" t="s">
        <v>28428</v>
      </c>
      <c r="F2748" t="str">
        <f t="shared" si="85"/>
        <v>91865</v>
      </c>
      <c r="H2748" s="14">
        <f t="shared" si="86"/>
        <v>24.16</v>
      </c>
    </row>
    <row r="2749" spans="1:8" ht="40.5">
      <c r="A2749" s="532" t="s">
        <v>5981</v>
      </c>
      <c r="B2749" s="534" t="s">
        <v>29119</v>
      </c>
      <c r="C2749" s="532" t="s">
        <v>75</v>
      </c>
      <c r="D2749" s="533" t="s">
        <v>19520</v>
      </c>
      <c r="F2749" t="str">
        <f t="shared" si="85"/>
        <v>91866</v>
      </c>
      <c r="H2749" s="14">
        <f t="shared" si="86"/>
        <v>10.66</v>
      </c>
    </row>
    <row r="2750" spans="1:8" ht="40.5">
      <c r="A2750" s="532" t="s">
        <v>5982</v>
      </c>
      <c r="B2750" s="534" t="s">
        <v>29120</v>
      </c>
      <c r="C2750" s="532" t="s">
        <v>75</v>
      </c>
      <c r="D2750" s="533" t="s">
        <v>12628</v>
      </c>
      <c r="F2750" t="str">
        <f t="shared" si="85"/>
        <v>91867</v>
      </c>
      <c r="H2750" s="14">
        <f t="shared" si="86"/>
        <v>12.86</v>
      </c>
    </row>
    <row r="2751" spans="1:8" ht="40.5">
      <c r="A2751" s="532" t="s">
        <v>5983</v>
      </c>
      <c r="B2751" s="534" t="s">
        <v>29121</v>
      </c>
      <c r="C2751" s="532" t="s">
        <v>75</v>
      </c>
      <c r="D2751" s="533" t="s">
        <v>29122</v>
      </c>
      <c r="F2751" t="str">
        <f t="shared" si="85"/>
        <v>91868</v>
      </c>
      <c r="H2751" s="14">
        <f t="shared" si="86"/>
        <v>17.64</v>
      </c>
    </row>
    <row r="2752" spans="1:8" ht="40.5">
      <c r="A2752" s="532" t="s">
        <v>5984</v>
      </c>
      <c r="B2752" s="534" t="s">
        <v>29123</v>
      </c>
      <c r="C2752" s="532" t="s">
        <v>75</v>
      </c>
      <c r="D2752" s="533" t="s">
        <v>13116</v>
      </c>
      <c r="F2752" t="str">
        <f t="shared" si="85"/>
        <v>91869</v>
      </c>
      <c r="H2752" s="14">
        <f t="shared" si="86"/>
        <v>22.32</v>
      </c>
    </row>
    <row r="2753" spans="1:8" ht="40.5">
      <c r="A2753" s="532" t="s">
        <v>5985</v>
      </c>
      <c r="B2753" s="534" t="s">
        <v>29124</v>
      </c>
      <c r="C2753" s="532" t="s">
        <v>75</v>
      </c>
      <c r="D2753" s="533" t="s">
        <v>11850</v>
      </c>
      <c r="F2753" t="str">
        <f t="shared" si="85"/>
        <v>91870</v>
      </c>
      <c r="H2753" s="14">
        <f t="shared" si="86"/>
        <v>16.739999999999998</v>
      </c>
    </row>
    <row r="2754" spans="1:8" ht="40.5">
      <c r="A2754" s="532" t="s">
        <v>5987</v>
      </c>
      <c r="B2754" s="534" t="s">
        <v>29125</v>
      </c>
      <c r="C2754" s="532" t="s">
        <v>75</v>
      </c>
      <c r="D2754" s="533" t="s">
        <v>6061</v>
      </c>
      <c r="F2754" t="str">
        <f t="shared" si="85"/>
        <v>91871</v>
      </c>
      <c r="H2754" s="14">
        <f t="shared" si="86"/>
        <v>18.95</v>
      </c>
    </row>
    <row r="2755" spans="1:8" ht="40.5">
      <c r="A2755" s="532" t="s">
        <v>5988</v>
      </c>
      <c r="B2755" s="534" t="s">
        <v>29126</v>
      </c>
      <c r="C2755" s="532" t="s">
        <v>75</v>
      </c>
      <c r="D2755" s="533" t="s">
        <v>13734</v>
      </c>
      <c r="F2755" t="str">
        <f t="shared" si="85"/>
        <v>91872</v>
      </c>
      <c r="H2755" s="14">
        <f t="shared" si="86"/>
        <v>23.72</v>
      </c>
    </row>
    <row r="2756" spans="1:8" ht="40.5">
      <c r="A2756" s="532" t="s">
        <v>5990</v>
      </c>
      <c r="B2756" s="534" t="s">
        <v>29127</v>
      </c>
      <c r="C2756" s="532" t="s">
        <v>75</v>
      </c>
      <c r="D2756" s="533" t="s">
        <v>29128</v>
      </c>
      <c r="F2756" t="str">
        <f t="shared" si="85"/>
        <v>91873</v>
      </c>
      <c r="H2756" s="14">
        <f t="shared" si="86"/>
        <v>28.38</v>
      </c>
    </row>
    <row r="2757" spans="1:8" ht="54">
      <c r="A2757" s="532" t="s">
        <v>5991</v>
      </c>
      <c r="B2757" s="534" t="s">
        <v>29129</v>
      </c>
      <c r="C2757" s="532" t="s">
        <v>75</v>
      </c>
      <c r="D2757" s="533" t="s">
        <v>11976</v>
      </c>
      <c r="F2757" t="str">
        <f t="shared" ref="F2757:F2820" si="87">TRIM(A2757)</f>
        <v>93008</v>
      </c>
      <c r="H2757" s="14">
        <f t="shared" ref="H2757:H2820" si="88">ROUND(D2757*(1+$H$1),2)</f>
        <v>22.76</v>
      </c>
    </row>
    <row r="2758" spans="1:8" ht="40.5">
      <c r="A2758" s="532" t="s">
        <v>5992</v>
      </c>
      <c r="B2758" s="534" t="s">
        <v>29130</v>
      </c>
      <c r="C2758" s="532" t="s">
        <v>75</v>
      </c>
      <c r="D2758" s="533" t="s">
        <v>29131</v>
      </c>
      <c r="F2758" t="str">
        <f t="shared" si="87"/>
        <v>93009</v>
      </c>
      <c r="H2758" s="14">
        <f t="shared" si="88"/>
        <v>33.21</v>
      </c>
    </row>
    <row r="2759" spans="1:8" ht="54">
      <c r="A2759" s="532" t="s">
        <v>5993</v>
      </c>
      <c r="B2759" s="534" t="s">
        <v>29132</v>
      </c>
      <c r="C2759" s="532" t="s">
        <v>75</v>
      </c>
      <c r="D2759" s="533" t="s">
        <v>25606</v>
      </c>
      <c r="F2759" t="str">
        <f t="shared" si="87"/>
        <v>93010</v>
      </c>
      <c r="H2759" s="14">
        <f t="shared" si="88"/>
        <v>45.92</v>
      </c>
    </row>
    <row r="2760" spans="1:8" ht="40.5">
      <c r="A2760" s="532" t="s">
        <v>5994</v>
      </c>
      <c r="B2760" s="534" t="s">
        <v>29133</v>
      </c>
      <c r="C2760" s="532" t="s">
        <v>75</v>
      </c>
      <c r="D2760" s="533" t="s">
        <v>29134</v>
      </c>
      <c r="F2760" t="str">
        <f t="shared" si="87"/>
        <v>93011</v>
      </c>
      <c r="H2760" s="14">
        <f t="shared" si="88"/>
        <v>55.94</v>
      </c>
    </row>
    <row r="2761" spans="1:8" ht="40.5">
      <c r="A2761" s="532" t="s">
        <v>5995</v>
      </c>
      <c r="B2761" s="534" t="s">
        <v>29135</v>
      </c>
      <c r="C2761" s="532" t="s">
        <v>75</v>
      </c>
      <c r="D2761" s="533" t="s">
        <v>18742</v>
      </c>
      <c r="F2761" t="str">
        <f t="shared" si="87"/>
        <v>93012</v>
      </c>
      <c r="H2761" s="14">
        <f t="shared" si="88"/>
        <v>83.97</v>
      </c>
    </row>
    <row r="2762" spans="1:8" ht="27">
      <c r="A2762" s="532" t="s">
        <v>5996</v>
      </c>
      <c r="B2762" s="534" t="s">
        <v>29136</v>
      </c>
      <c r="C2762" s="532" t="s">
        <v>75</v>
      </c>
      <c r="D2762" s="533" t="s">
        <v>6818</v>
      </c>
      <c r="F2762" t="str">
        <f t="shared" si="87"/>
        <v>95726</v>
      </c>
      <c r="H2762" s="14">
        <f t="shared" si="88"/>
        <v>11.63</v>
      </c>
    </row>
    <row r="2763" spans="1:8" ht="40.5">
      <c r="A2763" s="532" t="s">
        <v>5997</v>
      </c>
      <c r="B2763" s="534" t="s">
        <v>29137</v>
      </c>
      <c r="C2763" s="532" t="s">
        <v>75</v>
      </c>
      <c r="D2763" s="533" t="s">
        <v>29138</v>
      </c>
      <c r="F2763" t="str">
        <f t="shared" si="87"/>
        <v>95727</v>
      </c>
      <c r="H2763" s="14">
        <f t="shared" si="88"/>
        <v>16.63</v>
      </c>
    </row>
    <row r="2764" spans="1:8" ht="27">
      <c r="A2764" s="532" t="s">
        <v>5999</v>
      </c>
      <c r="B2764" s="534" t="s">
        <v>29139</v>
      </c>
      <c r="C2764" s="532" t="s">
        <v>75</v>
      </c>
      <c r="D2764" s="533" t="s">
        <v>13153</v>
      </c>
      <c r="F2764" t="str">
        <f t="shared" si="87"/>
        <v>95728</v>
      </c>
      <c r="H2764" s="14">
        <f t="shared" si="88"/>
        <v>24.53</v>
      </c>
    </row>
    <row r="2765" spans="1:8" ht="54">
      <c r="A2765" s="532" t="s">
        <v>12009</v>
      </c>
      <c r="B2765" s="534" t="s">
        <v>29140</v>
      </c>
      <c r="C2765" s="532" t="s">
        <v>75</v>
      </c>
      <c r="D2765" s="533" t="s">
        <v>9177</v>
      </c>
      <c r="F2765" t="str">
        <f t="shared" si="87"/>
        <v>97667</v>
      </c>
      <c r="H2765" s="14">
        <f t="shared" si="88"/>
        <v>12.7</v>
      </c>
    </row>
    <row r="2766" spans="1:8" ht="40.5">
      <c r="A2766" s="532" t="s">
        <v>12010</v>
      </c>
      <c r="B2766" s="534" t="s">
        <v>29141</v>
      </c>
      <c r="C2766" s="532" t="s">
        <v>75</v>
      </c>
      <c r="D2766" s="533" t="s">
        <v>29142</v>
      </c>
      <c r="F2766" t="str">
        <f t="shared" si="87"/>
        <v>97668</v>
      </c>
      <c r="H2766" s="14">
        <f t="shared" si="88"/>
        <v>18.12</v>
      </c>
    </row>
    <row r="2767" spans="1:8" ht="40.5">
      <c r="A2767" s="532" t="s">
        <v>12011</v>
      </c>
      <c r="B2767" s="534" t="s">
        <v>29143</v>
      </c>
      <c r="C2767" s="532" t="s">
        <v>75</v>
      </c>
      <c r="D2767" s="533" t="s">
        <v>8006</v>
      </c>
      <c r="F2767" t="str">
        <f t="shared" si="87"/>
        <v>97669</v>
      </c>
      <c r="H2767" s="14">
        <f t="shared" si="88"/>
        <v>26.77</v>
      </c>
    </row>
    <row r="2768" spans="1:8" ht="40.5">
      <c r="A2768" s="532" t="s">
        <v>12012</v>
      </c>
      <c r="B2768" s="534" t="s">
        <v>29144</v>
      </c>
      <c r="C2768" s="532" t="s">
        <v>75</v>
      </c>
      <c r="D2768" s="533" t="s">
        <v>11296</v>
      </c>
      <c r="F2768" t="str">
        <f t="shared" si="87"/>
        <v>97670</v>
      </c>
      <c r="H2768" s="14">
        <f t="shared" si="88"/>
        <v>34.47</v>
      </c>
    </row>
    <row r="2769" spans="1:8" ht="40.5">
      <c r="A2769" s="532" t="s">
        <v>6004</v>
      </c>
      <c r="B2769" s="534" t="s">
        <v>29145</v>
      </c>
      <c r="C2769" s="532" t="s">
        <v>114</v>
      </c>
      <c r="D2769" s="533" t="s">
        <v>6698</v>
      </c>
      <c r="F2769" t="str">
        <f t="shared" si="87"/>
        <v>91874</v>
      </c>
      <c r="H2769" s="14">
        <f t="shared" si="88"/>
        <v>10.130000000000001</v>
      </c>
    </row>
    <row r="2770" spans="1:8" ht="40.5">
      <c r="A2770" s="532" t="s">
        <v>6006</v>
      </c>
      <c r="B2770" s="534" t="s">
        <v>29146</v>
      </c>
      <c r="C2770" s="532" t="s">
        <v>114</v>
      </c>
      <c r="D2770" s="533" t="s">
        <v>4370</v>
      </c>
      <c r="F2770" t="str">
        <f t="shared" si="87"/>
        <v>91875</v>
      </c>
      <c r="H2770" s="14">
        <f t="shared" si="88"/>
        <v>11.89</v>
      </c>
    </row>
    <row r="2771" spans="1:8" ht="40.5">
      <c r="A2771" s="532" t="s">
        <v>6007</v>
      </c>
      <c r="B2771" s="534" t="s">
        <v>29147</v>
      </c>
      <c r="C2771" s="532" t="s">
        <v>114</v>
      </c>
      <c r="D2771" s="533" t="s">
        <v>29148</v>
      </c>
      <c r="F2771" t="str">
        <f t="shared" si="87"/>
        <v>91876</v>
      </c>
      <c r="H2771" s="14">
        <f t="shared" si="88"/>
        <v>14.27</v>
      </c>
    </row>
    <row r="2772" spans="1:8" ht="40.5">
      <c r="A2772" s="532" t="s">
        <v>6008</v>
      </c>
      <c r="B2772" s="534" t="s">
        <v>29149</v>
      </c>
      <c r="C2772" s="532" t="s">
        <v>114</v>
      </c>
      <c r="D2772" s="533" t="s">
        <v>18681</v>
      </c>
      <c r="F2772" t="str">
        <f t="shared" si="87"/>
        <v>91877</v>
      </c>
      <c r="H2772" s="14">
        <f t="shared" si="88"/>
        <v>17.559999999999999</v>
      </c>
    </row>
    <row r="2773" spans="1:8" ht="40.5">
      <c r="A2773" s="532" t="s">
        <v>6009</v>
      </c>
      <c r="B2773" s="534" t="s">
        <v>29150</v>
      </c>
      <c r="C2773" s="532" t="s">
        <v>114</v>
      </c>
      <c r="D2773" s="533" t="s">
        <v>12734</v>
      </c>
      <c r="F2773" t="str">
        <f t="shared" si="87"/>
        <v>91878</v>
      </c>
      <c r="H2773" s="14">
        <f t="shared" si="88"/>
        <v>7.98</v>
      </c>
    </row>
    <row r="2774" spans="1:8" ht="40.5">
      <c r="A2774" s="532" t="s">
        <v>6011</v>
      </c>
      <c r="B2774" s="534" t="s">
        <v>29151</v>
      </c>
      <c r="C2774" s="532" t="s">
        <v>114</v>
      </c>
      <c r="D2774" s="533" t="s">
        <v>18194</v>
      </c>
      <c r="F2774" t="str">
        <f t="shared" si="87"/>
        <v>91879</v>
      </c>
      <c r="H2774" s="14">
        <f t="shared" si="88"/>
        <v>9.74</v>
      </c>
    </row>
    <row r="2775" spans="1:8" ht="40.5">
      <c r="A2775" s="532" t="s">
        <v>6012</v>
      </c>
      <c r="B2775" s="534" t="s">
        <v>29152</v>
      </c>
      <c r="C2775" s="532" t="s">
        <v>114</v>
      </c>
      <c r="D2775" s="533" t="s">
        <v>12610</v>
      </c>
      <c r="F2775" t="str">
        <f t="shared" si="87"/>
        <v>91880</v>
      </c>
      <c r="H2775" s="14">
        <f t="shared" si="88"/>
        <v>12.14</v>
      </c>
    </row>
    <row r="2776" spans="1:8" ht="40.5">
      <c r="A2776" s="532" t="s">
        <v>6013</v>
      </c>
      <c r="B2776" s="534" t="s">
        <v>29153</v>
      </c>
      <c r="C2776" s="532" t="s">
        <v>114</v>
      </c>
      <c r="D2776" s="533" t="s">
        <v>11725</v>
      </c>
      <c r="F2776" t="str">
        <f t="shared" si="87"/>
        <v>91881</v>
      </c>
      <c r="H2776" s="14">
        <f t="shared" si="88"/>
        <v>15.42</v>
      </c>
    </row>
    <row r="2777" spans="1:8" ht="40.5">
      <c r="A2777" s="532" t="s">
        <v>6014</v>
      </c>
      <c r="B2777" s="534" t="s">
        <v>29154</v>
      </c>
      <c r="C2777" s="532" t="s">
        <v>114</v>
      </c>
      <c r="D2777" s="533" t="s">
        <v>18259</v>
      </c>
      <c r="F2777" t="str">
        <f t="shared" si="87"/>
        <v>91882</v>
      </c>
      <c r="H2777" s="14">
        <f t="shared" si="88"/>
        <v>14.56</v>
      </c>
    </row>
    <row r="2778" spans="1:8" ht="40.5">
      <c r="A2778" s="532" t="s">
        <v>6015</v>
      </c>
      <c r="B2778" s="534" t="s">
        <v>29155</v>
      </c>
      <c r="C2778" s="532" t="s">
        <v>114</v>
      </c>
      <c r="D2778" s="533" t="s">
        <v>6671</v>
      </c>
      <c r="F2778" t="str">
        <f t="shared" si="87"/>
        <v>91884</v>
      </c>
      <c r="H2778" s="14">
        <f t="shared" si="88"/>
        <v>16.34</v>
      </c>
    </row>
    <row r="2779" spans="1:8" ht="40.5">
      <c r="A2779" s="532" t="s">
        <v>6016</v>
      </c>
      <c r="B2779" s="534" t="s">
        <v>29156</v>
      </c>
      <c r="C2779" s="532" t="s">
        <v>114</v>
      </c>
      <c r="D2779" s="533" t="s">
        <v>9080</v>
      </c>
      <c r="F2779" t="str">
        <f t="shared" si="87"/>
        <v>91885</v>
      </c>
      <c r="H2779" s="14">
        <f t="shared" si="88"/>
        <v>18.66</v>
      </c>
    </row>
    <row r="2780" spans="1:8" ht="40.5">
      <c r="A2780" s="532" t="s">
        <v>6017</v>
      </c>
      <c r="B2780" s="534" t="s">
        <v>29157</v>
      </c>
      <c r="C2780" s="532" t="s">
        <v>114</v>
      </c>
      <c r="D2780" s="533" t="s">
        <v>29158</v>
      </c>
      <c r="F2780" t="str">
        <f t="shared" si="87"/>
        <v>91886</v>
      </c>
      <c r="H2780" s="14">
        <f t="shared" si="88"/>
        <v>21.87</v>
      </c>
    </row>
    <row r="2781" spans="1:8" ht="40.5">
      <c r="A2781" s="532" t="s">
        <v>6018</v>
      </c>
      <c r="B2781" s="534" t="s">
        <v>29159</v>
      </c>
      <c r="C2781" s="532" t="s">
        <v>114</v>
      </c>
      <c r="D2781" s="533" t="s">
        <v>11568</v>
      </c>
      <c r="F2781" t="str">
        <f t="shared" si="87"/>
        <v>91887</v>
      </c>
      <c r="H2781" s="14">
        <f t="shared" si="88"/>
        <v>17.46</v>
      </c>
    </row>
    <row r="2782" spans="1:8" ht="54">
      <c r="A2782" s="532" t="s">
        <v>6020</v>
      </c>
      <c r="B2782" s="534" t="s">
        <v>29160</v>
      </c>
      <c r="C2782" s="532" t="s">
        <v>114</v>
      </c>
      <c r="D2782" s="533" t="s">
        <v>17735</v>
      </c>
      <c r="F2782" t="str">
        <f t="shared" si="87"/>
        <v>91889</v>
      </c>
      <c r="H2782" s="14">
        <f t="shared" si="88"/>
        <v>17.02</v>
      </c>
    </row>
    <row r="2783" spans="1:8" ht="40.5">
      <c r="A2783" s="532" t="s">
        <v>6021</v>
      </c>
      <c r="B2783" s="534" t="s">
        <v>29161</v>
      </c>
      <c r="C2783" s="532" t="s">
        <v>114</v>
      </c>
      <c r="D2783" s="533" t="s">
        <v>9665</v>
      </c>
      <c r="F2783" t="str">
        <f t="shared" si="87"/>
        <v>91890</v>
      </c>
      <c r="H2783" s="14">
        <f t="shared" si="88"/>
        <v>19.28</v>
      </c>
    </row>
    <row r="2784" spans="1:8" ht="54">
      <c r="A2784" s="532" t="s">
        <v>6023</v>
      </c>
      <c r="B2784" s="534" t="s">
        <v>29162</v>
      </c>
      <c r="C2784" s="532" t="s">
        <v>114</v>
      </c>
      <c r="D2784" s="533" t="s">
        <v>8885</v>
      </c>
      <c r="F2784" t="str">
        <f t="shared" si="87"/>
        <v>91892</v>
      </c>
      <c r="H2784" s="14">
        <f t="shared" si="88"/>
        <v>22.17</v>
      </c>
    </row>
    <row r="2785" spans="1:8" ht="40.5">
      <c r="A2785" s="532" t="s">
        <v>6025</v>
      </c>
      <c r="B2785" s="534" t="s">
        <v>29163</v>
      </c>
      <c r="C2785" s="532" t="s">
        <v>114</v>
      </c>
      <c r="D2785" s="533" t="s">
        <v>29164</v>
      </c>
      <c r="F2785" t="str">
        <f t="shared" si="87"/>
        <v>91893</v>
      </c>
      <c r="H2785" s="14">
        <f t="shared" si="88"/>
        <v>23.88</v>
      </c>
    </row>
    <row r="2786" spans="1:8" ht="54">
      <c r="A2786" s="532" t="s">
        <v>12016</v>
      </c>
      <c r="B2786" s="534" t="s">
        <v>29165</v>
      </c>
      <c r="C2786" s="532" t="s">
        <v>114</v>
      </c>
      <c r="D2786" s="533" t="s">
        <v>29166</v>
      </c>
      <c r="F2786" t="str">
        <f t="shared" si="87"/>
        <v>91895</v>
      </c>
      <c r="H2786" s="14">
        <f t="shared" si="88"/>
        <v>26.82</v>
      </c>
    </row>
    <row r="2787" spans="1:8" ht="54">
      <c r="A2787" s="532" t="s">
        <v>6026</v>
      </c>
      <c r="B2787" s="534" t="s">
        <v>29167</v>
      </c>
      <c r="C2787" s="532" t="s">
        <v>114</v>
      </c>
      <c r="D2787" s="533" t="s">
        <v>15563</v>
      </c>
      <c r="F2787" t="str">
        <f t="shared" si="87"/>
        <v>91896</v>
      </c>
      <c r="H2787" s="14">
        <f t="shared" si="88"/>
        <v>27.48</v>
      </c>
    </row>
    <row r="2788" spans="1:8" ht="54">
      <c r="A2788" s="532" t="s">
        <v>6027</v>
      </c>
      <c r="B2788" s="534" t="s">
        <v>29168</v>
      </c>
      <c r="C2788" s="532" t="s">
        <v>114</v>
      </c>
      <c r="D2788" s="533" t="s">
        <v>6109</v>
      </c>
      <c r="F2788" t="str">
        <f t="shared" si="87"/>
        <v>91898</v>
      </c>
      <c r="H2788" s="14">
        <f t="shared" si="88"/>
        <v>30.63</v>
      </c>
    </row>
    <row r="2789" spans="1:8" ht="40.5">
      <c r="A2789" s="532" t="s">
        <v>6028</v>
      </c>
      <c r="B2789" s="534" t="s">
        <v>29169</v>
      </c>
      <c r="C2789" s="532" t="s">
        <v>114</v>
      </c>
      <c r="D2789" s="533" t="s">
        <v>18794</v>
      </c>
      <c r="F2789" t="str">
        <f t="shared" si="87"/>
        <v>91899</v>
      </c>
      <c r="H2789" s="14">
        <f t="shared" si="88"/>
        <v>14.19</v>
      </c>
    </row>
    <row r="2790" spans="1:8" ht="54">
      <c r="A2790" s="532" t="s">
        <v>6029</v>
      </c>
      <c r="B2790" s="534" t="s">
        <v>29170</v>
      </c>
      <c r="C2790" s="532" t="s">
        <v>114</v>
      </c>
      <c r="D2790" s="533" t="s">
        <v>12687</v>
      </c>
      <c r="F2790" t="str">
        <f t="shared" si="87"/>
        <v>91901</v>
      </c>
      <c r="H2790" s="14">
        <f t="shared" si="88"/>
        <v>13.75</v>
      </c>
    </row>
    <row r="2791" spans="1:8" ht="40.5">
      <c r="A2791" s="532" t="s">
        <v>6031</v>
      </c>
      <c r="B2791" s="534" t="s">
        <v>29171</v>
      </c>
      <c r="C2791" s="532" t="s">
        <v>114</v>
      </c>
      <c r="D2791" s="533" t="s">
        <v>18661</v>
      </c>
      <c r="F2791" t="str">
        <f t="shared" si="87"/>
        <v>91902</v>
      </c>
      <c r="H2791" s="14">
        <f t="shared" si="88"/>
        <v>16.03</v>
      </c>
    </row>
    <row r="2792" spans="1:8" ht="54">
      <c r="A2792" s="532" t="s">
        <v>6032</v>
      </c>
      <c r="B2792" s="534" t="s">
        <v>29172</v>
      </c>
      <c r="C2792" s="532" t="s">
        <v>114</v>
      </c>
      <c r="D2792" s="533" t="s">
        <v>11891</v>
      </c>
      <c r="F2792" t="str">
        <f t="shared" si="87"/>
        <v>91904</v>
      </c>
      <c r="H2792" s="14">
        <f t="shared" si="88"/>
        <v>18.920000000000002</v>
      </c>
    </row>
    <row r="2793" spans="1:8" ht="40.5">
      <c r="A2793" s="532" t="s">
        <v>6033</v>
      </c>
      <c r="B2793" s="534" t="s">
        <v>29173</v>
      </c>
      <c r="C2793" s="532" t="s">
        <v>114</v>
      </c>
      <c r="D2793" s="533" t="s">
        <v>29174</v>
      </c>
      <c r="F2793" t="str">
        <f t="shared" si="87"/>
        <v>91905</v>
      </c>
      <c r="H2793" s="14">
        <f t="shared" si="88"/>
        <v>20.63</v>
      </c>
    </row>
    <row r="2794" spans="1:8" ht="54">
      <c r="A2794" s="532" t="s">
        <v>12018</v>
      </c>
      <c r="B2794" s="534" t="s">
        <v>29175</v>
      </c>
      <c r="C2794" s="532" t="s">
        <v>114</v>
      </c>
      <c r="D2794" s="533" t="s">
        <v>8987</v>
      </c>
      <c r="F2794" t="str">
        <f t="shared" si="87"/>
        <v>91907</v>
      </c>
      <c r="H2794" s="14">
        <f t="shared" si="88"/>
        <v>23.57</v>
      </c>
    </row>
    <row r="2795" spans="1:8" ht="54">
      <c r="A2795" s="532" t="s">
        <v>6034</v>
      </c>
      <c r="B2795" s="534" t="s">
        <v>29176</v>
      </c>
      <c r="C2795" s="532" t="s">
        <v>114</v>
      </c>
      <c r="D2795" s="533" t="s">
        <v>29177</v>
      </c>
      <c r="F2795" t="str">
        <f t="shared" si="87"/>
        <v>91908</v>
      </c>
      <c r="H2795" s="14">
        <f t="shared" si="88"/>
        <v>24.29</v>
      </c>
    </row>
    <row r="2796" spans="1:8" ht="54">
      <c r="A2796" s="532" t="s">
        <v>6035</v>
      </c>
      <c r="B2796" s="534" t="s">
        <v>29178</v>
      </c>
      <c r="C2796" s="532" t="s">
        <v>114</v>
      </c>
      <c r="D2796" s="533" t="s">
        <v>6469</v>
      </c>
      <c r="F2796" t="str">
        <f t="shared" si="87"/>
        <v>91910</v>
      </c>
      <c r="H2796" s="14">
        <f t="shared" si="88"/>
        <v>27.45</v>
      </c>
    </row>
    <row r="2797" spans="1:8" ht="40.5">
      <c r="A2797" s="532" t="s">
        <v>6037</v>
      </c>
      <c r="B2797" s="534" t="s">
        <v>29179</v>
      </c>
      <c r="C2797" s="532" t="s">
        <v>114</v>
      </c>
      <c r="D2797" s="533" t="s">
        <v>12720</v>
      </c>
      <c r="F2797" t="str">
        <f t="shared" si="87"/>
        <v>91911</v>
      </c>
      <c r="H2797" s="14">
        <f t="shared" si="88"/>
        <v>24.1</v>
      </c>
    </row>
    <row r="2798" spans="1:8" ht="54">
      <c r="A2798" s="532" t="s">
        <v>6038</v>
      </c>
      <c r="B2798" s="534" t="s">
        <v>29180</v>
      </c>
      <c r="C2798" s="532" t="s">
        <v>114</v>
      </c>
      <c r="D2798" s="533" t="s">
        <v>21713</v>
      </c>
      <c r="F2798" t="str">
        <f t="shared" si="87"/>
        <v>91913</v>
      </c>
      <c r="H2798" s="14">
        <f t="shared" si="88"/>
        <v>23.67</v>
      </c>
    </row>
    <row r="2799" spans="1:8" ht="40.5">
      <c r="A2799" s="532" t="s">
        <v>6040</v>
      </c>
      <c r="B2799" s="534" t="s">
        <v>29181</v>
      </c>
      <c r="C2799" s="532" t="s">
        <v>114</v>
      </c>
      <c r="D2799" s="533" t="s">
        <v>29182</v>
      </c>
      <c r="F2799" t="str">
        <f t="shared" si="87"/>
        <v>91914</v>
      </c>
      <c r="H2799" s="14">
        <f t="shared" si="88"/>
        <v>25.86</v>
      </c>
    </row>
    <row r="2800" spans="1:8" ht="54">
      <c r="A2800" s="532" t="s">
        <v>6042</v>
      </c>
      <c r="B2800" s="534" t="s">
        <v>29183</v>
      </c>
      <c r="C2800" s="532" t="s">
        <v>114</v>
      </c>
      <c r="D2800" s="533" t="s">
        <v>18861</v>
      </c>
      <c r="F2800" t="str">
        <f t="shared" si="87"/>
        <v>91916</v>
      </c>
      <c r="H2800" s="14">
        <f t="shared" si="88"/>
        <v>28.76</v>
      </c>
    </row>
    <row r="2801" spans="1:8" ht="40.5">
      <c r="A2801" s="532" t="s">
        <v>6043</v>
      </c>
      <c r="B2801" s="534" t="s">
        <v>29184</v>
      </c>
      <c r="C2801" s="532" t="s">
        <v>114</v>
      </c>
      <c r="D2801" s="533" t="s">
        <v>29185</v>
      </c>
      <c r="F2801" t="str">
        <f t="shared" si="87"/>
        <v>91917</v>
      </c>
      <c r="H2801" s="14">
        <f t="shared" si="88"/>
        <v>30.39</v>
      </c>
    </row>
    <row r="2802" spans="1:8" ht="54">
      <c r="A2802" s="532" t="s">
        <v>12020</v>
      </c>
      <c r="B2802" s="534" t="s">
        <v>29186</v>
      </c>
      <c r="C2802" s="532" t="s">
        <v>114</v>
      </c>
      <c r="D2802" s="533" t="s">
        <v>18896</v>
      </c>
      <c r="F2802" t="str">
        <f t="shared" si="87"/>
        <v>91919</v>
      </c>
      <c r="H2802" s="14">
        <f t="shared" si="88"/>
        <v>33.340000000000003</v>
      </c>
    </row>
    <row r="2803" spans="1:8" ht="54">
      <c r="A2803" s="532" t="s">
        <v>6044</v>
      </c>
      <c r="B2803" s="534" t="s">
        <v>29187</v>
      </c>
      <c r="C2803" s="532" t="s">
        <v>114</v>
      </c>
      <c r="D2803" s="533" t="s">
        <v>11718</v>
      </c>
      <c r="F2803" t="str">
        <f t="shared" si="87"/>
        <v>91920</v>
      </c>
      <c r="H2803" s="14">
        <f t="shared" si="88"/>
        <v>33.909999999999997</v>
      </c>
    </row>
    <row r="2804" spans="1:8" ht="54">
      <c r="A2804" s="532" t="s">
        <v>6045</v>
      </c>
      <c r="B2804" s="534" t="s">
        <v>29188</v>
      </c>
      <c r="C2804" s="532" t="s">
        <v>114</v>
      </c>
      <c r="D2804" s="533" t="s">
        <v>29189</v>
      </c>
      <c r="F2804" t="str">
        <f t="shared" si="87"/>
        <v>91922</v>
      </c>
      <c r="H2804" s="14">
        <f t="shared" si="88"/>
        <v>37.07</v>
      </c>
    </row>
    <row r="2805" spans="1:8" ht="54">
      <c r="A2805" s="532" t="s">
        <v>6046</v>
      </c>
      <c r="B2805" s="534" t="s">
        <v>29190</v>
      </c>
      <c r="C2805" s="532" t="s">
        <v>114</v>
      </c>
      <c r="D2805" s="533" t="s">
        <v>17834</v>
      </c>
      <c r="F2805" t="str">
        <f t="shared" si="87"/>
        <v>93013</v>
      </c>
      <c r="H2805" s="14">
        <f t="shared" si="88"/>
        <v>21.81</v>
      </c>
    </row>
    <row r="2806" spans="1:8" ht="54">
      <c r="A2806" s="532" t="s">
        <v>6048</v>
      </c>
      <c r="B2806" s="534" t="s">
        <v>29191</v>
      </c>
      <c r="C2806" s="532" t="s">
        <v>114</v>
      </c>
      <c r="D2806" s="533" t="s">
        <v>8804</v>
      </c>
      <c r="F2806" t="str">
        <f t="shared" si="87"/>
        <v>93014</v>
      </c>
      <c r="H2806" s="14">
        <f t="shared" si="88"/>
        <v>26.65</v>
      </c>
    </row>
    <row r="2807" spans="1:8" ht="54">
      <c r="A2807" s="532" t="s">
        <v>6049</v>
      </c>
      <c r="B2807" s="534" t="s">
        <v>29192</v>
      </c>
      <c r="C2807" s="532" t="s">
        <v>114</v>
      </c>
      <c r="D2807" s="533" t="s">
        <v>16616</v>
      </c>
      <c r="F2807" t="str">
        <f t="shared" si="87"/>
        <v>93015</v>
      </c>
      <c r="H2807" s="14">
        <f t="shared" si="88"/>
        <v>39.659999999999997</v>
      </c>
    </row>
    <row r="2808" spans="1:8" ht="54">
      <c r="A2808" s="532" t="s">
        <v>6050</v>
      </c>
      <c r="B2808" s="534" t="s">
        <v>29193</v>
      </c>
      <c r="C2808" s="532" t="s">
        <v>114</v>
      </c>
      <c r="D2808" s="533" t="s">
        <v>29194</v>
      </c>
      <c r="F2808" t="str">
        <f t="shared" si="87"/>
        <v>93016</v>
      </c>
      <c r="H2808" s="14">
        <f t="shared" si="88"/>
        <v>47.9</v>
      </c>
    </row>
    <row r="2809" spans="1:8" ht="54">
      <c r="A2809" s="532" t="s">
        <v>6051</v>
      </c>
      <c r="B2809" s="534" t="s">
        <v>29195</v>
      </c>
      <c r="C2809" s="532" t="s">
        <v>114</v>
      </c>
      <c r="D2809" s="533" t="s">
        <v>29196</v>
      </c>
      <c r="F2809" t="str">
        <f t="shared" si="87"/>
        <v>93017</v>
      </c>
      <c r="H2809" s="14">
        <f t="shared" si="88"/>
        <v>71.25</v>
      </c>
    </row>
    <row r="2810" spans="1:8" ht="54">
      <c r="A2810" s="532" t="s">
        <v>6052</v>
      </c>
      <c r="B2810" s="534" t="s">
        <v>29197</v>
      </c>
      <c r="C2810" s="532" t="s">
        <v>114</v>
      </c>
      <c r="D2810" s="533" t="s">
        <v>18187</v>
      </c>
      <c r="F2810" t="str">
        <f t="shared" si="87"/>
        <v>93018</v>
      </c>
      <c r="H2810" s="14">
        <f t="shared" si="88"/>
        <v>33.270000000000003</v>
      </c>
    </row>
    <row r="2811" spans="1:8" ht="54">
      <c r="A2811" s="532" t="s">
        <v>6053</v>
      </c>
      <c r="B2811" s="534" t="s">
        <v>29198</v>
      </c>
      <c r="C2811" s="532" t="s">
        <v>114</v>
      </c>
      <c r="D2811" s="533" t="s">
        <v>29199</v>
      </c>
      <c r="F2811" t="str">
        <f t="shared" si="87"/>
        <v>93020</v>
      </c>
      <c r="H2811" s="14">
        <f t="shared" si="88"/>
        <v>42.24</v>
      </c>
    </row>
    <row r="2812" spans="1:8" ht="54">
      <c r="A2812" s="532" t="s">
        <v>6054</v>
      </c>
      <c r="B2812" s="534" t="s">
        <v>29200</v>
      </c>
      <c r="C2812" s="532" t="s">
        <v>114</v>
      </c>
      <c r="D2812" s="533" t="s">
        <v>18712</v>
      </c>
      <c r="F2812" t="str">
        <f t="shared" si="87"/>
        <v>93022</v>
      </c>
      <c r="H2812" s="14">
        <f t="shared" si="88"/>
        <v>68.97</v>
      </c>
    </row>
    <row r="2813" spans="1:8" ht="54">
      <c r="A2813" s="532" t="s">
        <v>6055</v>
      </c>
      <c r="B2813" s="534" t="s">
        <v>29201</v>
      </c>
      <c r="C2813" s="532" t="s">
        <v>114</v>
      </c>
      <c r="D2813" s="533" t="s">
        <v>29202</v>
      </c>
      <c r="F2813" t="str">
        <f t="shared" si="87"/>
        <v>93024</v>
      </c>
      <c r="H2813" s="14">
        <f t="shared" si="88"/>
        <v>72.75</v>
      </c>
    </row>
    <row r="2814" spans="1:8" ht="54">
      <c r="A2814" s="532" t="s">
        <v>6056</v>
      </c>
      <c r="B2814" s="534" t="s">
        <v>29203</v>
      </c>
      <c r="C2814" s="532" t="s">
        <v>114</v>
      </c>
      <c r="D2814" s="533" t="s">
        <v>19104</v>
      </c>
      <c r="F2814" t="str">
        <f t="shared" si="87"/>
        <v>93026</v>
      </c>
      <c r="H2814" s="14">
        <f t="shared" si="88"/>
        <v>117.19</v>
      </c>
    </row>
    <row r="2815" spans="1:8" ht="54">
      <c r="A2815" s="532" t="s">
        <v>12021</v>
      </c>
      <c r="B2815" s="534" t="s">
        <v>29204</v>
      </c>
      <c r="C2815" s="532" t="s">
        <v>114</v>
      </c>
      <c r="D2815" s="533" t="s">
        <v>6061</v>
      </c>
      <c r="F2815" t="str">
        <f t="shared" si="87"/>
        <v>97559</v>
      </c>
      <c r="H2815" s="14">
        <f t="shared" si="88"/>
        <v>18.95</v>
      </c>
    </row>
    <row r="2816" spans="1:8" ht="54">
      <c r="A2816" s="532" t="s">
        <v>12022</v>
      </c>
      <c r="B2816" s="534" t="s">
        <v>29205</v>
      </c>
      <c r="C2816" s="532" t="s">
        <v>114</v>
      </c>
      <c r="D2816" s="533" t="s">
        <v>7935</v>
      </c>
      <c r="F2816" t="str">
        <f t="shared" si="87"/>
        <v>97562</v>
      </c>
      <c r="H2816" s="14">
        <f t="shared" si="88"/>
        <v>15.7</v>
      </c>
    </row>
    <row r="2817" spans="1:8" ht="54">
      <c r="A2817" s="532" t="s">
        <v>12023</v>
      </c>
      <c r="B2817" s="534" t="s">
        <v>29206</v>
      </c>
      <c r="C2817" s="532" t="s">
        <v>114</v>
      </c>
      <c r="D2817" s="533" t="s">
        <v>29207</v>
      </c>
      <c r="F2817" t="str">
        <f t="shared" si="87"/>
        <v>97564</v>
      </c>
      <c r="H2817" s="14">
        <f t="shared" si="88"/>
        <v>25.53</v>
      </c>
    </row>
    <row r="2818" spans="1:8" ht="40.5">
      <c r="A2818" s="532" t="s">
        <v>29208</v>
      </c>
      <c r="B2818" s="534" t="s">
        <v>29209</v>
      </c>
      <c r="C2818" s="532" t="s">
        <v>114</v>
      </c>
      <c r="D2818" s="533" t="s">
        <v>29210</v>
      </c>
      <c r="F2818" t="str">
        <f t="shared" si="87"/>
        <v>104395</v>
      </c>
      <c r="H2818" s="14">
        <f t="shared" si="88"/>
        <v>30.49</v>
      </c>
    </row>
    <row r="2819" spans="1:8" ht="40.5">
      <c r="A2819" s="532" t="s">
        <v>6063</v>
      </c>
      <c r="B2819" s="534" t="s">
        <v>29211</v>
      </c>
      <c r="C2819" s="532" t="s">
        <v>75</v>
      </c>
      <c r="D2819" s="533" t="s">
        <v>4562</v>
      </c>
      <c r="F2819" t="str">
        <f t="shared" si="87"/>
        <v>91924</v>
      </c>
      <c r="H2819" s="14">
        <f t="shared" si="88"/>
        <v>3.8</v>
      </c>
    </row>
    <row r="2820" spans="1:8" ht="40.5">
      <c r="A2820" s="532" t="s">
        <v>6064</v>
      </c>
      <c r="B2820" s="534" t="s">
        <v>29212</v>
      </c>
      <c r="C2820" s="532" t="s">
        <v>75</v>
      </c>
      <c r="D2820" s="533" t="s">
        <v>29213</v>
      </c>
      <c r="F2820" t="str">
        <f t="shared" si="87"/>
        <v>91925</v>
      </c>
      <c r="H2820" s="14">
        <f t="shared" si="88"/>
        <v>4.53</v>
      </c>
    </row>
    <row r="2821" spans="1:8" ht="40.5">
      <c r="A2821" s="532" t="s">
        <v>6065</v>
      </c>
      <c r="B2821" s="534" t="s">
        <v>29214</v>
      </c>
      <c r="C2821" s="532" t="s">
        <v>75</v>
      </c>
      <c r="D2821" s="533" t="s">
        <v>18221</v>
      </c>
      <c r="F2821" t="str">
        <f t="shared" ref="F2821:F2884" si="89">TRIM(A2821)</f>
        <v>91926</v>
      </c>
      <c r="H2821" s="14">
        <f t="shared" ref="H2821:H2884" si="90">ROUND(D2821*(1+$H$1),2)</f>
        <v>5.48</v>
      </c>
    </row>
    <row r="2822" spans="1:8" ht="40.5">
      <c r="A2822" s="532" t="s">
        <v>6066</v>
      </c>
      <c r="B2822" s="534" t="s">
        <v>29215</v>
      </c>
      <c r="C2822" s="532" t="s">
        <v>75</v>
      </c>
      <c r="D2822" s="533" t="s">
        <v>8856</v>
      </c>
      <c r="F2822" t="str">
        <f t="shared" si="89"/>
        <v>91927</v>
      </c>
      <c r="H2822" s="14">
        <f t="shared" si="90"/>
        <v>6.09</v>
      </c>
    </row>
    <row r="2823" spans="1:8" ht="40.5">
      <c r="A2823" s="532" t="s">
        <v>6068</v>
      </c>
      <c r="B2823" s="534" t="s">
        <v>29216</v>
      </c>
      <c r="C2823" s="532" t="s">
        <v>75</v>
      </c>
      <c r="D2823" s="533" t="s">
        <v>6520</v>
      </c>
      <c r="F2823" t="str">
        <f t="shared" si="89"/>
        <v>91928</v>
      </c>
      <c r="H2823" s="14">
        <f t="shared" si="90"/>
        <v>8.39</v>
      </c>
    </row>
    <row r="2824" spans="1:8" ht="40.5">
      <c r="A2824" s="532" t="s">
        <v>6069</v>
      </c>
      <c r="B2824" s="534" t="s">
        <v>29217</v>
      </c>
      <c r="C2824" s="532" t="s">
        <v>75</v>
      </c>
      <c r="D2824" s="533" t="s">
        <v>29218</v>
      </c>
      <c r="F2824" t="str">
        <f t="shared" si="89"/>
        <v>91929</v>
      </c>
      <c r="H2824" s="14">
        <f t="shared" si="90"/>
        <v>8.93</v>
      </c>
    </row>
    <row r="2825" spans="1:8" ht="40.5">
      <c r="A2825" s="532" t="s">
        <v>6070</v>
      </c>
      <c r="B2825" s="534" t="s">
        <v>29219</v>
      </c>
      <c r="C2825" s="532" t="s">
        <v>75</v>
      </c>
      <c r="D2825" s="533" t="s">
        <v>6003</v>
      </c>
      <c r="F2825" t="str">
        <f t="shared" si="89"/>
        <v>91930</v>
      </c>
      <c r="H2825" s="14">
        <f t="shared" si="90"/>
        <v>11.66</v>
      </c>
    </row>
    <row r="2826" spans="1:8" ht="40.5">
      <c r="A2826" s="532" t="s">
        <v>6071</v>
      </c>
      <c r="B2826" s="534" t="s">
        <v>29220</v>
      </c>
      <c r="C2826" s="532" t="s">
        <v>75</v>
      </c>
      <c r="D2826" s="533" t="s">
        <v>6625</v>
      </c>
      <c r="F2826" t="str">
        <f t="shared" si="89"/>
        <v>91931</v>
      </c>
      <c r="H2826" s="14">
        <f t="shared" si="90"/>
        <v>12.54</v>
      </c>
    </row>
    <row r="2827" spans="1:8" ht="40.5">
      <c r="A2827" s="532" t="s">
        <v>6072</v>
      </c>
      <c r="B2827" s="534" t="s">
        <v>29221</v>
      </c>
      <c r="C2827" s="532" t="s">
        <v>75</v>
      </c>
      <c r="D2827" s="533" t="s">
        <v>6913</v>
      </c>
      <c r="F2827" t="str">
        <f t="shared" si="89"/>
        <v>91932</v>
      </c>
      <c r="H2827" s="14">
        <f t="shared" si="90"/>
        <v>20.67</v>
      </c>
    </row>
    <row r="2828" spans="1:8" ht="40.5">
      <c r="A2828" s="532" t="s">
        <v>6073</v>
      </c>
      <c r="B2828" s="534" t="s">
        <v>29222</v>
      </c>
      <c r="C2828" s="532" t="s">
        <v>75</v>
      </c>
      <c r="D2828" s="533" t="s">
        <v>11178</v>
      </c>
      <c r="F2828" t="str">
        <f t="shared" si="89"/>
        <v>91933</v>
      </c>
      <c r="H2828" s="14">
        <f t="shared" si="90"/>
        <v>19.97</v>
      </c>
    </row>
    <row r="2829" spans="1:8" ht="40.5">
      <c r="A2829" s="532" t="s">
        <v>6074</v>
      </c>
      <c r="B2829" s="534" t="s">
        <v>29223</v>
      </c>
      <c r="C2829" s="532" t="s">
        <v>75</v>
      </c>
      <c r="D2829" s="533" t="s">
        <v>11966</v>
      </c>
      <c r="F2829" t="str">
        <f t="shared" si="89"/>
        <v>91934</v>
      </c>
      <c r="H2829" s="14">
        <f t="shared" si="90"/>
        <v>29.93</v>
      </c>
    </row>
    <row r="2830" spans="1:8" ht="40.5">
      <c r="A2830" s="532" t="s">
        <v>6075</v>
      </c>
      <c r="B2830" s="534" t="s">
        <v>29224</v>
      </c>
      <c r="C2830" s="532" t="s">
        <v>75</v>
      </c>
      <c r="D2830" s="533" t="s">
        <v>11843</v>
      </c>
      <c r="F2830" t="str">
        <f t="shared" si="89"/>
        <v>91935</v>
      </c>
      <c r="H2830" s="14">
        <f t="shared" si="90"/>
        <v>31.26</v>
      </c>
    </row>
    <row r="2831" spans="1:8" ht="40.5">
      <c r="A2831" s="532" t="s">
        <v>6077</v>
      </c>
      <c r="B2831" s="534" t="s">
        <v>2525</v>
      </c>
      <c r="C2831" s="532" t="s">
        <v>75</v>
      </c>
      <c r="D2831" s="533" t="s">
        <v>19392</v>
      </c>
      <c r="F2831" t="str">
        <f t="shared" si="89"/>
        <v>92979</v>
      </c>
      <c r="H2831" s="14">
        <f t="shared" si="90"/>
        <v>13.1</v>
      </c>
    </row>
    <row r="2832" spans="1:8" ht="40.5">
      <c r="A2832" s="532" t="s">
        <v>6078</v>
      </c>
      <c r="B2832" s="534" t="s">
        <v>2526</v>
      </c>
      <c r="C2832" s="532" t="s">
        <v>75</v>
      </c>
      <c r="D2832" s="533" t="s">
        <v>6039</v>
      </c>
      <c r="F2832" t="str">
        <f t="shared" si="89"/>
        <v>92980</v>
      </c>
      <c r="H2832" s="14">
        <f t="shared" si="90"/>
        <v>12.53</v>
      </c>
    </row>
    <row r="2833" spans="1:8" ht="40.5">
      <c r="A2833" s="532" t="s">
        <v>6079</v>
      </c>
      <c r="B2833" s="534" t="s">
        <v>2527</v>
      </c>
      <c r="C2833" s="532" t="s">
        <v>75</v>
      </c>
      <c r="D2833" s="533" t="s">
        <v>5139</v>
      </c>
      <c r="F2833" t="str">
        <f t="shared" si="89"/>
        <v>92981</v>
      </c>
      <c r="H2833" s="14">
        <f t="shared" si="90"/>
        <v>18.71</v>
      </c>
    </row>
    <row r="2834" spans="1:8" ht="40.5">
      <c r="A2834" s="532" t="s">
        <v>6080</v>
      </c>
      <c r="B2834" s="534" t="s">
        <v>2528</v>
      </c>
      <c r="C2834" s="532" t="s">
        <v>75</v>
      </c>
      <c r="D2834" s="533" t="s">
        <v>18268</v>
      </c>
      <c r="F2834" t="str">
        <f t="shared" si="89"/>
        <v>92982</v>
      </c>
      <c r="H2834" s="14">
        <f t="shared" si="90"/>
        <v>19.829999999999998</v>
      </c>
    </row>
    <row r="2835" spans="1:8" ht="54">
      <c r="A2835" s="532" t="s">
        <v>6081</v>
      </c>
      <c r="B2835" s="534" t="s">
        <v>29225</v>
      </c>
      <c r="C2835" s="532" t="s">
        <v>75</v>
      </c>
      <c r="D2835" s="533" t="s">
        <v>11938</v>
      </c>
      <c r="F2835" t="str">
        <f t="shared" si="89"/>
        <v>92984</v>
      </c>
      <c r="H2835" s="14">
        <f t="shared" si="90"/>
        <v>33.39</v>
      </c>
    </row>
    <row r="2836" spans="1:8" ht="54">
      <c r="A2836" s="532" t="s">
        <v>6082</v>
      </c>
      <c r="B2836" s="534" t="s">
        <v>29226</v>
      </c>
      <c r="C2836" s="532" t="s">
        <v>75</v>
      </c>
      <c r="D2836" s="533" t="s">
        <v>29227</v>
      </c>
      <c r="F2836" t="str">
        <f t="shared" si="89"/>
        <v>92986</v>
      </c>
      <c r="H2836" s="14">
        <f t="shared" si="90"/>
        <v>45.97</v>
      </c>
    </row>
    <row r="2837" spans="1:8" ht="54">
      <c r="A2837" s="532" t="s">
        <v>6083</v>
      </c>
      <c r="B2837" s="534" t="s">
        <v>29228</v>
      </c>
      <c r="C2837" s="532" t="s">
        <v>75</v>
      </c>
      <c r="D2837" s="533" t="s">
        <v>29229</v>
      </c>
      <c r="F2837" t="str">
        <f t="shared" si="89"/>
        <v>92988</v>
      </c>
      <c r="H2837" s="14">
        <f t="shared" si="90"/>
        <v>66.48</v>
      </c>
    </row>
    <row r="2838" spans="1:8" ht="54">
      <c r="A2838" s="532" t="s">
        <v>6084</v>
      </c>
      <c r="B2838" s="534" t="s">
        <v>29230</v>
      </c>
      <c r="C2838" s="532" t="s">
        <v>75</v>
      </c>
      <c r="D2838" s="533" t="s">
        <v>29231</v>
      </c>
      <c r="F2838" t="str">
        <f t="shared" si="89"/>
        <v>92990</v>
      </c>
      <c r="H2838" s="14">
        <f t="shared" si="90"/>
        <v>91.85</v>
      </c>
    </row>
    <row r="2839" spans="1:8" ht="54">
      <c r="A2839" s="532" t="s">
        <v>6085</v>
      </c>
      <c r="B2839" s="534" t="s">
        <v>29232</v>
      </c>
      <c r="C2839" s="532" t="s">
        <v>75</v>
      </c>
      <c r="D2839" s="533" t="s">
        <v>18891</v>
      </c>
      <c r="F2839" t="str">
        <f t="shared" si="89"/>
        <v>92992</v>
      </c>
      <c r="H2839" s="14">
        <f t="shared" si="90"/>
        <v>118.67</v>
      </c>
    </row>
    <row r="2840" spans="1:8" ht="54">
      <c r="A2840" s="532" t="s">
        <v>6086</v>
      </c>
      <c r="B2840" s="534" t="s">
        <v>29233</v>
      </c>
      <c r="C2840" s="532" t="s">
        <v>75</v>
      </c>
      <c r="D2840" s="533" t="s">
        <v>18647</v>
      </c>
      <c r="F2840" t="str">
        <f t="shared" si="89"/>
        <v>92994</v>
      </c>
      <c r="H2840" s="14">
        <f t="shared" si="90"/>
        <v>154.02000000000001</v>
      </c>
    </row>
    <row r="2841" spans="1:8" ht="54">
      <c r="A2841" s="532" t="s">
        <v>6087</v>
      </c>
      <c r="B2841" s="534" t="s">
        <v>29234</v>
      </c>
      <c r="C2841" s="532" t="s">
        <v>75</v>
      </c>
      <c r="D2841" s="533" t="s">
        <v>29235</v>
      </c>
      <c r="F2841" t="str">
        <f t="shared" si="89"/>
        <v>92996</v>
      </c>
      <c r="H2841" s="14">
        <f t="shared" si="90"/>
        <v>186.3</v>
      </c>
    </row>
    <row r="2842" spans="1:8" ht="54">
      <c r="A2842" s="532" t="s">
        <v>6088</v>
      </c>
      <c r="B2842" s="534" t="s">
        <v>29236</v>
      </c>
      <c r="C2842" s="532" t="s">
        <v>75</v>
      </c>
      <c r="D2842" s="533" t="s">
        <v>27770</v>
      </c>
      <c r="F2842" t="str">
        <f t="shared" si="89"/>
        <v>92998</v>
      </c>
      <c r="H2842" s="14">
        <f t="shared" si="90"/>
        <v>228.23</v>
      </c>
    </row>
    <row r="2843" spans="1:8" ht="54">
      <c r="A2843" s="532" t="s">
        <v>6089</v>
      </c>
      <c r="B2843" s="534" t="s">
        <v>29237</v>
      </c>
      <c r="C2843" s="532" t="s">
        <v>75</v>
      </c>
      <c r="D2843" s="533" t="s">
        <v>29238</v>
      </c>
      <c r="F2843" t="str">
        <f t="shared" si="89"/>
        <v>93000</v>
      </c>
      <c r="H2843" s="14">
        <f t="shared" si="90"/>
        <v>301.95999999999998</v>
      </c>
    </row>
    <row r="2844" spans="1:8" ht="54">
      <c r="A2844" s="554" t="s">
        <v>6090</v>
      </c>
      <c r="B2844" s="534" t="s">
        <v>29239</v>
      </c>
      <c r="C2844" s="532" t="s">
        <v>75</v>
      </c>
      <c r="D2844" s="533" t="s">
        <v>29240</v>
      </c>
      <c r="F2844" t="str">
        <f t="shared" si="89"/>
        <v>93002</v>
      </c>
      <c r="H2844" s="14">
        <f t="shared" si="90"/>
        <v>390.18</v>
      </c>
    </row>
    <row r="2845" spans="1:8" ht="40.5">
      <c r="A2845" s="532" t="s">
        <v>14860</v>
      </c>
      <c r="B2845" s="534" t="s">
        <v>14861</v>
      </c>
      <c r="C2845" s="532" t="s">
        <v>75</v>
      </c>
      <c r="D2845" s="533" t="s">
        <v>29241</v>
      </c>
      <c r="F2845" t="str">
        <f t="shared" si="89"/>
        <v>101884</v>
      </c>
      <c r="H2845" s="14">
        <f t="shared" si="90"/>
        <v>12.71</v>
      </c>
    </row>
    <row r="2846" spans="1:8" ht="40.5">
      <c r="A2846" s="532" t="s">
        <v>14862</v>
      </c>
      <c r="B2846" s="534" t="s">
        <v>14863</v>
      </c>
      <c r="C2846" s="532" t="s">
        <v>75</v>
      </c>
      <c r="D2846" s="533" t="s">
        <v>12610</v>
      </c>
      <c r="F2846" t="str">
        <f t="shared" si="89"/>
        <v>101885</v>
      </c>
      <c r="H2846" s="14">
        <f t="shared" si="90"/>
        <v>12.14</v>
      </c>
    </row>
    <row r="2847" spans="1:8" ht="40.5">
      <c r="A2847" s="532" t="s">
        <v>14864</v>
      </c>
      <c r="B2847" s="534" t="s">
        <v>14865</v>
      </c>
      <c r="C2847" s="532" t="s">
        <v>75</v>
      </c>
      <c r="D2847" s="533" t="s">
        <v>9043</v>
      </c>
      <c r="F2847" t="str">
        <f t="shared" si="89"/>
        <v>101886</v>
      </c>
      <c r="H2847" s="14">
        <f t="shared" si="90"/>
        <v>18.27</v>
      </c>
    </row>
    <row r="2848" spans="1:8" ht="40.5">
      <c r="A2848" s="532" t="s">
        <v>14866</v>
      </c>
      <c r="B2848" s="534" t="s">
        <v>14867</v>
      </c>
      <c r="C2848" s="532" t="s">
        <v>75</v>
      </c>
      <c r="D2848" s="533" t="s">
        <v>9116</v>
      </c>
      <c r="F2848" t="str">
        <f t="shared" si="89"/>
        <v>101887</v>
      </c>
      <c r="H2848" s="14">
        <f t="shared" si="90"/>
        <v>19.39</v>
      </c>
    </row>
    <row r="2849" spans="1:8" ht="40.5">
      <c r="A2849" s="532" t="s">
        <v>14868</v>
      </c>
      <c r="B2849" s="534" t="s">
        <v>14869</v>
      </c>
      <c r="C2849" s="532" t="s">
        <v>75</v>
      </c>
      <c r="D2849" s="533" t="s">
        <v>6333</v>
      </c>
      <c r="F2849" t="str">
        <f t="shared" si="89"/>
        <v>101888</v>
      </c>
      <c r="H2849" s="14">
        <f t="shared" si="90"/>
        <v>28.66</v>
      </c>
    </row>
    <row r="2850" spans="1:8" ht="40.5">
      <c r="A2850" s="532" t="s">
        <v>14871</v>
      </c>
      <c r="B2850" s="534" t="s">
        <v>14872</v>
      </c>
      <c r="C2850" s="532" t="s">
        <v>75</v>
      </c>
      <c r="D2850" s="533" t="s">
        <v>19303</v>
      </c>
      <c r="F2850" t="str">
        <f t="shared" si="89"/>
        <v>101889</v>
      </c>
      <c r="H2850" s="14">
        <f t="shared" si="90"/>
        <v>30.11</v>
      </c>
    </row>
    <row r="2851" spans="1:8" ht="27">
      <c r="A2851" s="532" t="s">
        <v>6092</v>
      </c>
      <c r="B2851" s="534" t="s">
        <v>29242</v>
      </c>
      <c r="C2851" s="532" t="s">
        <v>114</v>
      </c>
      <c r="D2851" s="533" t="s">
        <v>23620</v>
      </c>
      <c r="F2851" t="str">
        <f t="shared" si="89"/>
        <v>91936</v>
      </c>
      <c r="H2851" s="14">
        <f t="shared" si="90"/>
        <v>25.45</v>
      </c>
    </row>
    <row r="2852" spans="1:8" ht="27">
      <c r="A2852" s="532" t="s">
        <v>6094</v>
      </c>
      <c r="B2852" s="534" t="s">
        <v>29243</v>
      </c>
      <c r="C2852" s="532" t="s">
        <v>114</v>
      </c>
      <c r="D2852" s="533" t="s">
        <v>18739</v>
      </c>
      <c r="F2852" t="str">
        <f t="shared" si="89"/>
        <v>91937</v>
      </c>
      <c r="H2852" s="14">
        <f t="shared" si="90"/>
        <v>22.67</v>
      </c>
    </row>
    <row r="2853" spans="1:8" ht="40.5">
      <c r="A2853" s="532" t="s">
        <v>6096</v>
      </c>
      <c r="B2853" s="534" t="s">
        <v>29244</v>
      </c>
      <c r="C2853" s="532" t="s">
        <v>114</v>
      </c>
      <c r="D2853" s="533" t="s">
        <v>29245</v>
      </c>
      <c r="F2853" t="str">
        <f t="shared" si="89"/>
        <v>91939</v>
      </c>
      <c r="H2853" s="14">
        <f t="shared" si="90"/>
        <v>44.91</v>
      </c>
    </row>
    <row r="2854" spans="1:8" ht="40.5">
      <c r="A2854" s="532" t="s">
        <v>6097</v>
      </c>
      <c r="B2854" s="534" t="s">
        <v>29246</v>
      </c>
      <c r="C2854" s="532" t="s">
        <v>114</v>
      </c>
      <c r="D2854" s="533" t="s">
        <v>18691</v>
      </c>
      <c r="F2854" t="str">
        <f t="shared" si="89"/>
        <v>91940</v>
      </c>
      <c r="H2854" s="14">
        <f t="shared" si="90"/>
        <v>25.73</v>
      </c>
    </row>
    <row r="2855" spans="1:8" ht="40.5">
      <c r="A2855" s="532" t="s">
        <v>6098</v>
      </c>
      <c r="B2855" s="534" t="s">
        <v>29247</v>
      </c>
      <c r="C2855" s="532" t="s">
        <v>114</v>
      </c>
      <c r="D2855" s="533" t="s">
        <v>6671</v>
      </c>
      <c r="F2855" t="str">
        <f t="shared" si="89"/>
        <v>91941</v>
      </c>
      <c r="H2855" s="14">
        <f t="shared" si="90"/>
        <v>16.34</v>
      </c>
    </row>
    <row r="2856" spans="1:8" ht="40.5">
      <c r="A2856" s="532" t="s">
        <v>6099</v>
      </c>
      <c r="B2856" s="534" t="s">
        <v>29248</v>
      </c>
      <c r="C2856" s="532" t="s">
        <v>114</v>
      </c>
      <c r="D2856" s="533" t="s">
        <v>9161</v>
      </c>
      <c r="F2856" t="str">
        <f t="shared" si="89"/>
        <v>91942</v>
      </c>
      <c r="H2856" s="14">
        <f t="shared" si="90"/>
        <v>50.01</v>
      </c>
    </row>
    <row r="2857" spans="1:8" ht="40.5">
      <c r="A2857" s="532" t="s">
        <v>6100</v>
      </c>
      <c r="B2857" s="534" t="s">
        <v>29249</v>
      </c>
      <c r="C2857" s="532" t="s">
        <v>114</v>
      </c>
      <c r="D2857" s="533" t="s">
        <v>8991</v>
      </c>
      <c r="F2857" t="str">
        <f t="shared" si="89"/>
        <v>91943</v>
      </c>
      <c r="H2857" s="14">
        <f t="shared" si="90"/>
        <v>30.18</v>
      </c>
    </row>
    <row r="2858" spans="1:8" ht="40.5">
      <c r="A2858" s="532" t="s">
        <v>6101</v>
      </c>
      <c r="B2858" s="534" t="s">
        <v>29250</v>
      </c>
      <c r="C2858" s="532" t="s">
        <v>114</v>
      </c>
      <c r="D2858" s="533" t="s">
        <v>13442</v>
      </c>
      <c r="F2858" t="str">
        <f t="shared" si="89"/>
        <v>91944</v>
      </c>
      <c r="H2858" s="14">
        <f t="shared" si="90"/>
        <v>20.41</v>
      </c>
    </row>
    <row r="2859" spans="1:8" ht="27">
      <c r="A2859" s="532" t="s">
        <v>6103</v>
      </c>
      <c r="B2859" s="534" t="s">
        <v>29251</v>
      </c>
      <c r="C2859" s="532" t="s">
        <v>114</v>
      </c>
      <c r="D2859" s="533" t="s">
        <v>19096</v>
      </c>
      <c r="F2859" t="str">
        <f t="shared" si="89"/>
        <v>92865</v>
      </c>
      <c r="H2859" s="14">
        <f t="shared" si="90"/>
        <v>23.12</v>
      </c>
    </row>
    <row r="2860" spans="1:8" ht="27">
      <c r="A2860" s="532" t="s">
        <v>6104</v>
      </c>
      <c r="B2860" s="534" t="s">
        <v>29252</v>
      </c>
      <c r="C2860" s="532" t="s">
        <v>114</v>
      </c>
      <c r="D2860" s="533" t="s">
        <v>28688</v>
      </c>
      <c r="F2860" t="str">
        <f t="shared" si="89"/>
        <v>92866</v>
      </c>
      <c r="H2860" s="14">
        <f t="shared" si="90"/>
        <v>19.48</v>
      </c>
    </row>
    <row r="2861" spans="1:8" ht="40.5">
      <c r="A2861" s="532" t="s">
        <v>6105</v>
      </c>
      <c r="B2861" s="534" t="s">
        <v>29253</v>
      </c>
      <c r="C2861" s="532" t="s">
        <v>114</v>
      </c>
      <c r="D2861" s="533" t="s">
        <v>12237</v>
      </c>
      <c r="F2861" t="str">
        <f t="shared" si="89"/>
        <v>92867</v>
      </c>
      <c r="H2861" s="14">
        <f t="shared" si="90"/>
        <v>44.59</v>
      </c>
    </row>
    <row r="2862" spans="1:8" ht="40.5">
      <c r="A2862" s="532" t="s">
        <v>6106</v>
      </c>
      <c r="B2862" s="534" t="s">
        <v>29254</v>
      </c>
      <c r="C2862" s="532" t="s">
        <v>114</v>
      </c>
      <c r="D2862" s="533" t="s">
        <v>18620</v>
      </c>
      <c r="F2862" t="str">
        <f t="shared" si="89"/>
        <v>92868</v>
      </c>
      <c r="H2862" s="14">
        <f t="shared" si="90"/>
        <v>25.41</v>
      </c>
    </row>
    <row r="2863" spans="1:8" ht="40.5">
      <c r="A2863" s="532" t="s">
        <v>6107</v>
      </c>
      <c r="B2863" s="534" t="s">
        <v>29255</v>
      </c>
      <c r="C2863" s="532" t="s">
        <v>114</v>
      </c>
      <c r="D2863" s="533" t="s">
        <v>19078</v>
      </c>
      <c r="F2863" t="str">
        <f t="shared" si="89"/>
        <v>92869</v>
      </c>
      <c r="H2863" s="14">
        <f t="shared" si="90"/>
        <v>16.02</v>
      </c>
    </row>
    <row r="2864" spans="1:8" ht="40.5">
      <c r="A2864" s="532" t="s">
        <v>6108</v>
      </c>
      <c r="B2864" s="534" t="s">
        <v>29256</v>
      </c>
      <c r="C2864" s="532" t="s">
        <v>114</v>
      </c>
      <c r="D2864" s="533" t="s">
        <v>29257</v>
      </c>
      <c r="F2864" t="str">
        <f t="shared" si="89"/>
        <v>92870</v>
      </c>
      <c r="H2864" s="14">
        <f t="shared" si="90"/>
        <v>49.77</v>
      </c>
    </row>
    <row r="2865" spans="1:8" ht="40.5">
      <c r="A2865" s="532" t="s">
        <v>6110</v>
      </c>
      <c r="B2865" s="534" t="s">
        <v>29258</v>
      </c>
      <c r="C2865" s="532" t="s">
        <v>114</v>
      </c>
      <c r="D2865" s="533" t="s">
        <v>12042</v>
      </c>
      <c r="F2865" t="str">
        <f t="shared" si="89"/>
        <v>92871</v>
      </c>
      <c r="H2865" s="14">
        <f t="shared" si="90"/>
        <v>29.94</v>
      </c>
    </row>
    <row r="2866" spans="1:8" ht="40.5">
      <c r="A2866" s="532" t="s">
        <v>6111</v>
      </c>
      <c r="B2866" s="534" t="s">
        <v>29259</v>
      </c>
      <c r="C2866" s="532" t="s">
        <v>114</v>
      </c>
      <c r="D2866" s="533" t="s">
        <v>11818</v>
      </c>
      <c r="F2866" t="str">
        <f t="shared" si="89"/>
        <v>92872</v>
      </c>
      <c r="H2866" s="14">
        <f t="shared" si="90"/>
        <v>20.170000000000002</v>
      </c>
    </row>
    <row r="2867" spans="1:8" ht="40.5">
      <c r="A2867" s="532" t="s">
        <v>6113</v>
      </c>
      <c r="B2867" s="534" t="s">
        <v>29260</v>
      </c>
      <c r="C2867" s="532" t="s">
        <v>114</v>
      </c>
      <c r="D2867" s="533" t="s">
        <v>22303</v>
      </c>
      <c r="F2867" t="str">
        <f t="shared" si="89"/>
        <v>95777</v>
      </c>
      <c r="H2867" s="14">
        <f t="shared" si="90"/>
        <v>34.619999999999997</v>
      </c>
    </row>
    <row r="2868" spans="1:8" ht="40.5">
      <c r="A2868" s="532" t="s">
        <v>6114</v>
      </c>
      <c r="B2868" s="534" t="s">
        <v>29261</v>
      </c>
      <c r="C2868" s="532" t="s">
        <v>114</v>
      </c>
      <c r="D2868" s="533" t="s">
        <v>24351</v>
      </c>
      <c r="F2868" t="str">
        <f t="shared" si="89"/>
        <v>95778</v>
      </c>
      <c r="H2868" s="14">
        <f t="shared" si="90"/>
        <v>38.79</v>
      </c>
    </row>
    <row r="2869" spans="1:8" ht="40.5">
      <c r="A2869" s="532" t="s">
        <v>6115</v>
      </c>
      <c r="B2869" s="534" t="s">
        <v>29262</v>
      </c>
      <c r="C2869" s="532" t="s">
        <v>114</v>
      </c>
      <c r="D2869" s="533" t="s">
        <v>29263</v>
      </c>
      <c r="F2869" t="str">
        <f t="shared" si="89"/>
        <v>95779</v>
      </c>
      <c r="H2869" s="14">
        <f t="shared" si="90"/>
        <v>32.22</v>
      </c>
    </row>
    <row r="2870" spans="1:8" ht="40.5">
      <c r="A2870" s="532" t="s">
        <v>6116</v>
      </c>
      <c r="B2870" s="534" t="s">
        <v>29264</v>
      </c>
      <c r="C2870" s="532" t="s">
        <v>114</v>
      </c>
      <c r="D2870" s="533" t="s">
        <v>29265</v>
      </c>
      <c r="F2870" t="str">
        <f t="shared" si="89"/>
        <v>95780</v>
      </c>
      <c r="H2870" s="14">
        <f t="shared" si="90"/>
        <v>41.24</v>
      </c>
    </row>
    <row r="2871" spans="1:8" ht="40.5">
      <c r="A2871" s="532" t="s">
        <v>6117</v>
      </c>
      <c r="B2871" s="534" t="s">
        <v>29266</v>
      </c>
      <c r="C2871" s="532" t="s">
        <v>114</v>
      </c>
      <c r="D2871" s="533" t="s">
        <v>29267</v>
      </c>
      <c r="F2871" t="str">
        <f t="shared" si="89"/>
        <v>95781</v>
      </c>
      <c r="H2871" s="14">
        <f t="shared" si="90"/>
        <v>47.01</v>
      </c>
    </row>
    <row r="2872" spans="1:8" ht="40.5">
      <c r="A2872" s="532" t="s">
        <v>6118</v>
      </c>
      <c r="B2872" s="534" t="s">
        <v>29268</v>
      </c>
      <c r="C2872" s="532" t="s">
        <v>114</v>
      </c>
      <c r="D2872" s="533" t="s">
        <v>29269</v>
      </c>
      <c r="F2872" t="str">
        <f t="shared" si="89"/>
        <v>95782</v>
      </c>
      <c r="H2872" s="14">
        <f t="shared" si="90"/>
        <v>43.99</v>
      </c>
    </row>
    <row r="2873" spans="1:8" ht="40.5">
      <c r="A2873" s="532" t="s">
        <v>6119</v>
      </c>
      <c r="B2873" s="534" t="s">
        <v>29270</v>
      </c>
      <c r="C2873" s="532" t="s">
        <v>114</v>
      </c>
      <c r="D2873" s="533" t="s">
        <v>29271</v>
      </c>
      <c r="F2873" t="str">
        <f t="shared" si="89"/>
        <v>95785</v>
      </c>
      <c r="H2873" s="14">
        <f t="shared" si="90"/>
        <v>52.13</v>
      </c>
    </row>
    <row r="2874" spans="1:8" ht="40.5">
      <c r="A2874" s="532" t="s">
        <v>6120</v>
      </c>
      <c r="B2874" s="534" t="s">
        <v>29272</v>
      </c>
      <c r="C2874" s="532" t="s">
        <v>114</v>
      </c>
      <c r="D2874" s="533" t="s">
        <v>29273</v>
      </c>
      <c r="F2874" t="str">
        <f t="shared" si="89"/>
        <v>95787</v>
      </c>
      <c r="H2874" s="14">
        <f t="shared" si="90"/>
        <v>39.020000000000003</v>
      </c>
    </row>
    <row r="2875" spans="1:8" ht="40.5">
      <c r="A2875" s="532" t="s">
        <v>6121</v>
      </c>
      <c r="B2875" s="534" t="s">
        <v>29274</v>
      </c>
      <c r="C2875" s="532" t="s">
        <v>114</v>
      </c>
      <c r="D2875" s="533" t="s">
        <v>18173</v>
      </c>
      <c r="F2875" t="str">
        <f t="shared" si="89"/>
        <v>95789</v>
      </c>
      <c r="H2875" s="14">
        <f t="shared" si="90"/>
        <v>53.19</v>
      </c>
    </row>
    <row r="2876" spans="1:8" ht="40.5">
      <c r="A2876" s="532" t="s">
        <v>6122</v>
      </c>
      <c r="B2876" s="534" t="s">
        <v>29275</v>
      </c>
      <c r="C2876" s="532" t="s">
        <v>114</v>
      </c>
      <c r="D2876" s="533" t="s">
        <v>29276</v>
      </c>
      <c r="F2876" t="str">
        <f t="shared" si="89"/>
        <v>95791</v>
      </c>
      <c r="H2876" s="14">
        <f t="shared" si="90"/>
        <v>73.94</v>
      </c>
    </row>
    <row r="2877" spans="1:8" ht="40.5">
      <c r="A2877" s="532" t="s">
        <v>6123</v>
      </c>
      <c r="B2877" s="534" t="s">
        <v>29277</v>
      </c>
      <c r="C2877" s="532" t="s">
        <v>114</v>
      </c>
      <c r="D2877" s="533" t="s">
        <v>29278</v>
      </c>
      <c r="F2877" t="str">
        <f t="shared" si="89"/>
        <v>95795</v>
      </c>
      <c r="H2877" s="14">
        <f t="shared" si="90"/>
        <v>44.49</v>
      </c>
    </row>
    <row r="2878" spans="1:8" ht="40.5">
      <c r="A2878" s="532" t="s">
        <v>6124</v>
      </c>
      <c r="B2878" s="534" t="s">
        <v>29279</v>
      </c>
      <c r="C2878" s="532" t="s">
        <v>114</v>
      </c>
      <c r="D2878" s="533" t="s">
        <v>12123</v>
      </c>
      <c r="F2878" t="str">
        <f t="shared" si="89"/>
        <v>95796</v>
      </c>
      <c r="H2878" s="14">
        <f t="shared" si="90"/>
        <v>62.49</v>
      </c>
    </row>
    <row r="2879" spans="1:8" ht="40.5">
      <c r="A2879" s="532" t="s">
        <v>6125</v>
      </c>
      <c r="B2879" s="534" t="s">
        <v>29280</v>
      </c>
      <c r="C2879" s="532" t="s">
        <v>114</v>
      </c>
      <c r="D2879" s="533" t="s">
        <v>29281</v>
      </c>
      <c r="F2879" t="str">
        <f t="shared" si="89"/>
        <v>95797</v>
      </c>
      <c r="H2879" s="14">
        <f t="shared" si="90"/>
        <v>86.45</v>
      </c>
    </row>
    <row r="2880" spans="1:8" ht="40.5">
      <c r="A2880" s="532" t="s">
        <v>6126</v>
      </c>
      <c r="B2880" s="534" t="s">
        <v>29282</v>
      </c>
      <c r="C2880" s="532" t="s">
        <v>114</v>
      </c>
      <c r="D2880" s="533" t="s">
        <v>29283</v>
      </c>
      <c r="F2880" t="str">
        <f t="shared" si="89"/>
        <v>95801</v>
      </c>
      <c r="H2880" s="14">
        <f t="shared" si="90"/>
        <v>53.22</v>
      </c>
    </row>
    <row r="2881" spans="1:8" ht="40.5">
      <c r="A2881" s="532" t="s">
        <v>6127</v>
      </c>
      <c r="B2881" s="534" t="s">
        <v>29284</v>
      </c>
      <c r="C2881" s="532" t="s">
        <v>114</v>
      </c>
      <c r="D2881" s="533" t="s">
        <v>29285</v>
      </c>
      <c r="F2881" t="str">
        <f t="shared" si="89"/>
        <v>95802</v>
      </c>
      <c r="H2881" s="14">
        <f t="shared" si="90"/>
        <v>66.290000000000006</v>
      </c>
    </row>
    <row r="2882" spans="1:8" ht="40.5">
      <c r="A2882" s="532" t="s">
        <v>6128</v>
      </c>
      <c r="B2882" s="534" t="s">
        <v>29286</v>
      </c>
      <c r="C2882" s="532" t="s">
        <v>114</v>
      </c>
      <c r="D2882" s="533" t="s">
        <v>28308</v>
      </c>
      <c r="F2882" t="str">
        <f t="shared" si="89"/>
        <v>95803</v>
      </c>
      <c r="H2882" s="14">
        <f t="shared" si="90"/>
        <v>96.42</v>
      </c>
    </row>
    <row r="2883" spans="1:8" ht="40.5">
      <c r="A2883" s="532" t="s">
        <v>6129</v>
      </c>
      <c r="B2883" s="534" t="s">
        <v>29287</v>
      </c>
      <c r="C2883" s="532" t="s">
        <v>114</v>
      </c>
      <c r="D2883" s="533" t="s">
        <v>18911</v>
      </c>
      <c r="F2883" t="str">
        <f t="shared" si="89"/>
        <v>95804</v>
      </c>
      <c r="H2883" s="14">
        <f t="shared" si="90"/>
        <v>31.15</v>
      </c>
    </row>
    <row r="2884" spans="1:8" ht="40.5">
      <c r="A2884" s="532" t="s">
        <v>6130</v>
      </c>
      <c r="B2884" s="534" t="s">
        <v>29288</v>
      </c>
      <c r="C2884" s="532" t="s">
        <v>114</v>
      </c>
      <c r="D2884" s="533" t="s">
        <v>29289</v>
      </c>
      <c r="F2884" t="str">
        <f t="shared" si="89"/>
        <v>95805</v>
      </c>
      <c r="H2884" s="14">
        <f t="shared" si="90"/>
        <v>32.99</v>
      </c>
    </row>
    <row r="2885" spans="1:8" ht="40.5">
      <c r="A2885" s="532" t="s">
        <v>6131</v>
      </c>
      <c r="B2885" s="534" t="s">
        <v>29290</v>
      </c>
      <c r="C2885" s="532" t="s">
        <v>114</v>
      </c>
      <c r="D2885" s="533" t="s">
        <v>15483</v>
      </c>
      <c r="F2885" t="str">
        <f t="shared" ref="F2885:F2948" si="91">TRIM(A2885)</f>
        <v>95806</v>
      </c>
      <c r="H2885" s="14">
        <f t="shared" ref="H2885:H2948" si="92">ROUND(D2885*(1+$H$1),2)</f>
        <v>36.26</v>
      </c>
    </row>
    <row r="2886" spans="1:8" ht="40.5">
      <c r="A2886" s="532" t="s">
        <v>6132</v>
      </c>
      <c r="B2886" s="534" t="s">
        <v>29291</v>
      </c>
      <c r="C2886" s="532" t="s">
        <v>114</v>
      </c>
      <c r="D2886" s="533" t="s">
        <v>29292</v>
      </c>
      <c r="F2886" t="str">
        <f t="shared" si="91"/>
        <v>95807</v>
      </c>
      <c r="H2886" s="14">
        <f t="shared" si="92"/>
        <v>36.700000000000003</v>
      </c>
    </row>
    <row r="2887" spans="1:8" ht="40.5">
      <c r="A2887" s="532" t="s">
        <v>6133</v>
      </c>
      <c r="B2887" s="534" t="s">
        <v>29293</v>
      </c>
      <c r="C2887" s="532" t="s">
        <v>114</v>
      </c>
      <c r="D2887" s="533" t="s">
        <v>29294</v>
      </c>
      <c r="F2887" t="str">
        <f t="shared" si="91"/>
        <v>95808</v>
      </c>
      <c r="H2887" s="14">
        <f t="shared" si="92"/>
        <v>42.23</v>
      </c>
    </row>
    <row r="2888" spans="1:8" ht="40.5">
      <c r="A2888" s="532" t="s">
        <v>6135</v>
      </c>
      <c r="B2888" s="534" t="s">
        <v>29295</v>
      </c>
      <c r="C2888" s="532" t="s">
        <v>114</v>
      </c>
      <c r="D2888" s="533" t="s">
        <v>27567</v>
      </c>
      <c r="F2888" t="str">
        <f t="shared" si="91"/>
        <v>95809</v>
      </c>
      <c r="H2888" s="14">
        <f t="shared" si="92"/>
        <v>52.62</v>
      </c>
    </row>
    <row r="2889" spans="1:8" ht="40.5">
      <c r="A2889" s="532" t="s">
        <v>6136</v>
      </c>
      <c r="B2889" s="534" t="s">
        <v>29296</v>
      </c>
      <c r="C2889" s="532" t="s">
        <v>114</v>
      </c>
      <c r="D2889" s="533" t="s">
        <v>11182</v>
      </c>
      <c r="F2889" t="str">
        <f t="shared" si="91"/>
        <v>95810</v>
      </c>
      <c r="H2889" s="14">
        <f t="shared" si="92"/>
        <v>22.24</v>
      </c>
    </row>
    <row r="2890" spans="1:8" ht="40.5">
      <c r="A2890" s="532" t="s">
        <v>6137</v>
      </c>
      <c r="B2890" s="534" t="s">
        <v>29297</v>
      </c>
      <c r="C2890" s="532" t="s">
        <v>114</v>
      </c>
      <c r="D2890" s="533" t="s">
        <v>13155</v>
      </c>
      <c r="F2890" t="str">
        <f t="shared" si="91"/>
        <v>95811</v>
      </c>
      <c r="H2890" s="14">
        <f t="shared" si="92"/>
        <v>27.78</v>
      </c>
    </row>
    <row r="2891" spans="1:8" ht="40.5">
      <c r="A2891" s="532" t="s">
        <v>6139</v>
      </c>
      <c r="B2891" s="534" t="s">
        <v>29298</v>
      </c>
      <c r="C2891" s="532" t="s">
        <v>114</v>
      </c>
      <c r="D2891" s="533" t="s">
        <v>29299</v>
      </c>
      <c r="F2891" t="str">
        <f t="shared" si="91"/>
        <v>95812</v>
      </c>
      <c r="H2891" s="14">
        <f t="shared" si="92"/>
        <v>38.18</v>
      </c>
    </row>
    <row r="2892" spans="1:8" ht="40.5">
      <c r="A2892" s="532" t="s">
        <v>6140</v>
      </c>
      <c r="B2892" s="534" t="s">
        <v>29300</v>
      </c>
      <c r="C2892" s="532" t="s">
        <v>114</v>
      </c>
      <c r="D2892" s="533" t="s">
        <v>9657</v>
      </c>
      <c r="F2892" t="str">
        <f t="shared" si="91"/>
        <v>95813</v>
      </c>
      <c r="H2892" s="14">
        <f t="shared" si="92"/>
        <v>25.94</v>
      </c>
    </row>
    <row r="2893" spans="1:8" ht="40.5">
      <c r="A2893" s="532" t="s">
        <v>6141</v>
      </c>
      <c r="B2893" s="534" t="s">
        <v>29301</v>
      </c>
      <c r="C2893" s="532" t="s">
        <v>114</v>
      </c>
      <c r="D2893" s="533" t="s">
        <v>29302</v>
      </c>
      <c r="F2893" t="str">
        <f t="shared" si="91"/>
        <v>95814</v>
      </c>
      <c r="H2893" s="14">
        <f t="shared" si="92"/>
        <v>33.33</v>
      </c>
    </row>
    <row r="2894" spans="1:8" ht="40.5">
      <c r="A2894" s="532" t="s">
        <v>6142</v>
      </c>
      <c r="B2894" s="534" t="s">
        <v>29303</v>
      </c>
      <c r="C2894" s="532" t="s">
        <v>114</v>
      </c>
      <c r="D2894" s="533" t="s">
        <v>29304</v>
      </c>
      <c r="F2894" t="str">
        <f t="shared" si="91"/>
        <v>95815</v>
      </c>
      <c r="H2894" s="14">
        <f t="shared" si="92"/>
        <v>49.33</v>
      </c>
    </row>
    <row r="2895" spans="1:8" ht="40.5">
      <c r="A2895" s="532" t="s">
        <v>6143</v>
      </c>
      <c r="B2895" s="534" t="s">
        <v>29305</v>
      </c>
      <c r="C2895" s="532" t="s">
        <v>114</v>
      </c>
      <c r="D2895" s="533" t="s">
        <v>18652</v>
      </c>
      <c r="F2895" t="str">
        <f t="shared" si="91"/>
        <v>95816</v>
      </c>
      <c r="H2895" s="14">
        <f t="shared" si="92"/>
        <v>44.47</v>
      </c>
    </row>
    <row r="2896" spans="1:8" ht="40.5">
      <c r="A2896" s="532" t="s">
        <v>6144</v>
      </c>
      <c r="B2896" s="534" t="s">
        <v>29306</v>
      </c>
      <c r="C2896" s="532" t="s">
        <v>114</v>
      </c>
      <c r="D2896" s="533" t="s">
        <v>28405</v>
      </c>
      <c r="F2896" t="str">
        <f t="shared" si="91"/>
        <v>95817</v>
      </c>
      <c r="H2896" s="14">
        <f t="shared" si="92"/>
        <v>53.01</v>
      </c>
    </row>
    <row r="2897" spans="1:8" ht="40.5">
      <c r="A2897" s="532" t="s">
        <v>6145</v>
      </c>
      <c r="B2897" s="534" t="s">
        <v>29307</v>
      </c>
      <c r="C2897" s="532" t="s">
        <v>114</v>
      </c>
      <c r="D2897" s="533" t="s">
        <v>29308</v>
      </c>
      <c r="F2897" t="str">
        <f t="shared" si="91"/>
        <v>95818</v>
      </c>
      <c r="H2897" s="14">
        <f t="shared" si="92"/>
        <v>73.62</v>
      </c>
    </row>
    <row r="2898" spans="1:8" ht="40.5">
      <c r="A2898" s="532" t="s">
        <v>14876</v>
      </c>
      <c r="B2898" s="534" t="s">
        <v>14877</v>
      </c>
      <c r="C2898" s="532" t="s">
        <v>114</v>
      </c>
      <c r="D2898" s="533" t="s">
        <v>29309</v>
      </c>
      <c r="F2898" t="str">
        <f t="shared" si="91"/>
        <v>97881</v>
      </c>
      <c r="H2898" s="14">
        <f t="shared" si="92"/>
        <v>166.74</v>
      </c>
    </row>
    <row r="2899" spans="1:8" ht="40.5">
      <c r="A2899" s="532" t="s">
        <v>14878</v>
      </c>
      <c r="B2899" s="534" t="s">
        <v>14879</v>
      </c>
      <c r="C2899" s="532" t="s">
        <v>114</v>
      </c>
      <c r="D2899" s="533" t="s">
        <v>27143</v>
      </c>
      <c r="F2899" t="str">
        <f t="shared" si="91"/>
        <v>97882</v>
      </c>
      <c r="H2899" s="14">
        <f t="shared" si="92"/>
        <v>260.69</v>
      </c>
    </row>
    <row r="2900" spans="1:8" ht="40.5">
      <c r="A2900" s="532" t="s">
        <v>14880</v>
      </c>
      <c r="B2900" s="534" t="s">
        <v>14881</v>
      </c>
      <c r="C2900" s="532" t="s">
        <v>114</v>
      </c>
      <c r="D2900" s="533" t="s">
        <v>29310</v>
      </c>
      <c r="F2900" t="str">
        <f t="shared" si="91"/>
        <v>97883</v>
      </c>
      <c r="H2900" s="14">
        <f t="shared" si="92"/>
        <v>504.42</v>
      </c>
    </row>
    <row r="2901" spans="1:8" ht="40.5">
      <c r="A2901" s="532" t="s">
        <v>14882</v>
      </c>
      <c r="B2901" s="534" t="s">
        <v>14883</v>
      </c>
      <c r="C2901" s="532" t="s">
        <v>114</v>
      </c>
      <c r="D2901" s="533" t="s">
        <v>29311</v>
      </c>
      <c r="F2901" t="str">
        <f t="shared" si="91"/>
        <v>97884</v>
      </c>
      <c r="H2901" s="14">
        <f t="shared" si="92"/>
        <v>982.35</v>
      </c>
    </row>
    <row r="2902" spans="1:8" ht="40.5">
      <c r="A2902" s="532" t="s">
        <v>14884</v>
      </c>
      <c r="B2902" s="534" t="s">
        <v>14885</v>
      </c>
      <c r="C2902" s="532" t="s">
        <v>114</v>
      </c>
      <c r="D2902" s="533" t="s">
        <v>29312</v>
      </c>
      <c r="F2902" t="str">
        <f t="shared" si="91"/>
        <v>97885</v>
      </c>
      <c r="H2902" s="14">
        <f t="shared" si="92"/>
        <v>1509.62</v>
      </c>
    </row>
    <row r="2903" spans="1:8" ht="40.5">
      <c r="A2903" s="532" t="s">
        <v>9366</v>
      </c>
      <c r="B2903" s="534" t="s">
        <v>14886</v>
      </c>
      <c r="C2903" s="532" t="s">
        <v>114</v>
      </c>
      <c r="D2903" s="533" t="s">
        <v>29313</v>
      </c>
      <c r="F2903" t="str">
        <f t="shared" si="91"/>
        <v>97886</v>
      </c>
      <c r="H2903" s="14">
        <f t="shared" si="92"/>
        <v>211.23</v>
      </c>
    </row>
    <row r="2904" spans="1:8" ht="40.5">
      <c r="A2904" s="532" t="s">
        <v>9367</v>
      </c>
      <c r="B2904" s="534" t="s">
        <v>14887</v>
      </c>
      <c r="C2904" s="532" t="s">
        <v>114</v>
      </c>
      <c r="D2904" s="533" t="s">
        <v>29314</v>
      </c>
      <c r="F2904" t="str">
        <f t="shared" si="91"/>
        <v>97887</v>
      </c>
      <c r="H2904" s="14">
        <f t="shared" si="92"/>
        <v>331.31</v>
      </c>
    </row>
    <row r="2905" spans="1:8" ht="40.5">
      <c r="A2905" s="532" t="s">
        <v>9368</v>
      </c>
      <c r="B2905" s="534" t="s">
        <v>14888</v>
      </c>
      <c r="C2905" s="532" t="s">
        <v>114</v>
      </c>
      <c r="D2905" s="533" t="s">
        <v>29315</v>
      </c>
      <c r="F2905" t="str">
        <f t="shared" si="91"/>
        <v>97888</v>
      </c>
      <c r="H2905" s="14">
        <f t="shared" si="92"/>
        <v>635.64</v>
      </c>
    </row>
    <row r="2906" spans="1:8" ht="40.5">
      <c r="A2906" s="532" t="s">
        <v>9369</v>
      </c>
      <c r="B2906" s="534" t="s">
        <v>14889</v>
      </c>
      <c r="C2906" s="532" t="s">
        <v>114</v>
      </c>
      <c r="D2906" s="533" t="s">
        <v>29316</v>
      </c>
      <c r="F2906" t="str">
        <f t="shared" si="91"/>
        <v>97889</v>
      </c>
      <c r="H2906" s="14">
        <f t="shared" si="92"/>
        <v>866.32</v>
      </c>
    </row>
    <row r="2907" spans="1:8" ht="40.5">
      <c r="A2907" s="532" t="s">
        <v>9370</v>
      </c>
      <c r="B2907" s="534" t="s">
        <v>14890</v>
      </c>
      <c r="C2907" s="532" t="s">
        <v>114</v>
      </c>
      <c r="D2907" s="533" t="s">
        <v>29317</v>
      </c>
      <c r="F2907" t="str">
        <f t="shared" si="91"/>
        <v>97890</v>
      </c>
      <c r="H2907" s="14">
        <f t="shared" si="92"/>
        <v>987.38</v>
      </c>
    </row>
    <row r="2908" spans="1:8" ht="40.5">
      <c r="A2908" s="532" t="s">
        <v>9371</v>
      </c>
      <c r="B2908" s="534" t="s">
        <v>14891</v>
      </c>
      <c r="C2908" s="532" t="s">
        <v>114</v>
      </c>
      <c r="D2908" s="533" t="s">
        <v>29318</v>
      </c>
      <c r="F2908" t="str">
        <f t="shared" si="91"/>
        <v>97891</v>
      </c>
      <c r="H2908" s="14">
        <f t="shared" si="92"/>
        <v>264.81</v>
      </c>
    </row>
    <row r="2909" spans="1:8" ht="40.5">
      <c r="A2909" s="532" t="s">
        <v>9372</v>
      </c>
      <c r="B2909" s="534" t="s">
        <v>14892</v>
      </c>
      <c r="C2909" s="532" t="s">
        <v>114</v>
      </c>
      <c r="D2909" s="533" t="s">
        <v>29319</v>
      </c>
      <c r="F2909" t="str">
        <f t="shared" si="91"/>
        <v>97892</v>
      </c>
      <c r="H2909" s="14">
        <f t="shared" si="92"/>
        <v>495.01</v>
      </c>
    </row>
    <row r="2910" spans="1:8" ht="40.5">
      <c r="A2910" s="532" t="s">
        <v>9373</v>
      </c>
      <c r="B2910" s="534" t="s">
        <v>14893</v>
      </c>
      <c r="C2910" s="532" t="s">
        <v>114</v>
      </c>
      <c r="D2910" s="533" t="s">
        <v>29320</v>
      </c>
      <c r="F2910" t="str">
        <f t="shared" si="91"/>
        <v>97893</v>
      </c>
      <c r="H2910" s="14">
        <f t="shared" si="92"/>
        <v>686.97</v>
      </c>
    </row>
    <row r="2911" spans="1:8" ht="40.5">
      <c r="A2911" s="532" t="s">
        <v>9374</v>
      </c>
      <c r="B2911" s="534" t="s">
        <v>14894</v>
      </c>
      <c r="C2911" s="532" t="s">
        <v>114</v>
      </c>
      <c r="D2911" s="533" t="s">
        <v>29321</v>
      </c>
      <c r="F2911" t="str">
        <f t="shared" si="91"/>
        <v>97894</v>
      </c>
      <c r="H2911" s="14">
        <f t="shared" si="92"/>
        <v>770.03</v>
      </c>
    </row>
    <row r="2912" spans="1:8" ht="40.5">
      <c r="A2912" s="532" t="s">
        <v>29322</v>
      </c>
      <c r="B2912" s="534" t="s">
        <v>29323</v>
      </c>
      <c r="C2912" s="532" t="s">
        <v>114</v>
      </c>
      <c r="D2912" s="533" t="s">
        <v>29324</v>
      </c>
      <c r="F2912" t="str">
        <f t="shared" si="91"/>
        <v>104396</v>
      </c>
      <c r="H2912" s="14">
        <f t="shared" si="92"/>
        <v>31.19</v>
      </c>
    </row>
    <row r="2913" spans="1:8" ht="40.5">
      <c r="A2913" s="532" t="s">
        <v>29325</v>
      </c>
      <c r="B2913" s="534" t="s">
        <v>29326</v>
      </c>
      <c r="C2913" s="532" t="s">
        <v>114</v>
      </c>
      <c r="D2913" s="533" t="s">
        <v>29327</v>
      </c>
      <c r="F2913" t="str">
        <f t="shared" si="91"/>
        <v>104397</v>
      </c>
      <c r="H2913" s="14">
        <f t="shared" si="92"/>
        <v>37.11</v>
      </c>
    </row>
    <row r="2914" spans="1:8" ht="40.5">
      <c r="A2914" s="532" t="s">
        <v>29328</v>
      </c>
      <c r="B2914" s="534" t="s">
        <v>29329</v>
      </c>
      <c r="C2914" s="532" t="s">
        <v>114</v>
      </c>
      <c r="D2914" s="533" t="s">
        <v>12198</v>
      </c>
      <c r="F2914" t="str">
        <f t="shared" si="91"/>
        <v>104398</v>
      </c>
      <c r="H2914" s="14">
        <f t="shared" si="92"/>
        <v>36.68</v>
      </c>
    </row>
    <row r="2915" spans="1:8" ht="40.5">
      <c r="A2915" s="532" t="s">
        <v>29330</v>
      </c>
      <c r="B2915" s="534" t="s">
        <v>29331</v>
      </c>
      <c r="C2915" s="532" t="s">
        <v>114</v>
      </c>
      <c r="D2915" s="533" t="s">
        <v>11179</v>
      </c>
      <c r="F2915" t="str">
        <f t="shared" si="91"/>
        <v>104399</v>
      </c>
      <c r="H2915" s="14">
        <f t="shared" si="92"/>
        <v>40.43</v>
      </c>
    </row>
    <row r="2916" spans="1:8" ht="40.5">
      <c r="A2916" s="532" t="s">
        <v>29332</v>
      </c>
      <c r="B2916" s="534" t="s">
        <v>29333</v>
      </c>
      <c r="C2916" s="532" t="s">
        <v>114</v>
      </c>
      <c r="D2916" s="533" t="s">
        <v>29334</v>
      </c>
      <c r="F2916" t="str">
        <f t="shared" si="91"/>
        <v>104400</v>
      </c>
      <c r="H2916" s="14">
        <f t="shared" si="92"/>
        <v>51.85</v>
      </c>
    </row>
    <row r="2917" spans="1:8" ht="40.5">
      <c r="A2917" s="532" t="s">
        <v>29335</v>
      </c>
      <c r="B2917" s="534" t="s">
        <v>29336</v>
      </c>
      <c r="C2917" s="532" t="s">
        <v>114</v>
      </c>
      <c r="D2917" s="533" t="s">
        <v>29337</v>
      </c>
      <c r="F2917" t="str">
        <f t="shared" si="91"/>
        <v>104401</v>
      </c>
      <c r="H2917" s="14">
        <f t="shared" si="92"/>
        <v>34.659999999999997</v>
      </c>
    </row>
    <row r="2918" spans="1:8" ht="40.5">
      <c r="A2918" s="532" t="s">
        <v>29338</v>
      </c>
      <c r="B2918" s="534" t="s">
        <v>29339</v>
      </c>
      <c r="C2918" s="532" t="s">
        <v>114</v>
      </c>
      <c r="D2918" s="533" t="s">
        <v>29340</v>
      </c>
      <c r="F2918" t="str">
        <f t="shared" si="91"/>
        <v>104402</v>
      </c>
      <c r="H2918" s="14">
        <f t="shared" si="92"/>
        <v>36.549999999999997</v>
      </c>
    </row>
    <row r="2919" spans="1:8" ht="40.5">
      <c r="A2919" s="532" t="s">
        <v>29341</v>
      </c>
      <c r="B2919" s="534" t="s">
        <v>29342</v>
      </c>
      <c r="C2919" s="532" t="s">
        <v>114</v>
      </c>
      <c r="D2919" s="533" t="s">
        <v>11197</v>
      </c>
      <c r="F2919" t="str">
        <f t="shared" si="91"/>
        <v>104403</v>
      </c>
      <c r="H2919" s="14">
        <f t="shared" si="92"/>
        <v>45.41</v>
      </c>
    </row>
    <row r="2920" spans="1:8" ht="40.5">
      <c r="A2920" s="532" t="s">
        <v>29343</v>
      </c>
      <c r="B2920" s="534" t="s">
        <v>29344</v>
      </c>
      <c r="C2920" s="532" t="s">
        <v>114</v>
      </c>
      <c r="D2920" s="533" t="s">
        <v>12660</v>
      </c>
      <c r="F2920" t="str">
        <f t="shared" si="91"/>
        <v>104404</v>
      </c>
      <c r="H2920" s="14">
        <f t="shared" si="92"/>
        <v>47.22</v>
      </c>
    </row>
    <row r="2921" spans="1:8" ht="40.5">
      <c r="A2921" s="532" t="s">
        <v>29345</v>
      </c>
      <c r="B2921" s="534" t="s">
        <v>29346</v>
      </c>
      <c r="C2921" s="532" t="s">
        <v>114</v>
      </c>
      <c r="D2921" s="533" t="s">
        <v>29347</v>
      </c>
      <c r="F2921" t="str">
        <f t="shared" si="91"/>
        <v>104405</v>
      </c>
      <c r="H2921" s="14">
        <f t="shared" si="92"/>
        <v>63.79</v>
      </c>
    </row>
    <row r="2922" spans="1:8" ht="27">
      <c r="A2922" s="532" t="s">
        <v>6146</v>
      </c>
      <c r="B2922" s="534" t="s">
        <v>14895</v>
      </c>
      <c r="C2922" s="532" t="s">
        <v>114</v>
      </c>
      <c r="D2922" s="533" t="s">
        <v>18628</v>
      </c>
      <c r="F2922" t="str">
        <f t="shared" si="91"/>
        <v>93653</v>
      </c>
      <c r="H2922" s="14">
        <f t="shared" si="92"/>
        <v>15.12</v>
      </c>
    </row>
    <row r="2923" spans="1:8" ht="27">
      <c r="A2923" s="532" t="s">
        <v>6147</v>
      </c>
      <c r="B2923" s="534" t="s">
        <v>14896</v>
      </c>
      <c r="C2923" s="532" t="s">
        <v>114</v>
      </c>
      <c r="D2923" s="533" t="s">
        <v>18661</v>
      </c>
      <c r="F2923" t="str">
        <f t="shared" si="91"/>
        <v>93654</v>
      </c>
      <c r="H2923" s="14">
        <f t="shared" si="92"/>
        <v>16.03</v>
      </c>
    </row>
    <row r="2924" spans="1:8" ht="27">
      <c r="A2924" s="532" t="s">
        <v>6148</v>
      </c>
      <c r="B2924" s="534" t="s">
        <v>14897</v>
      </c>
      <c r="C2924" s="532" t="s">
        <v>114</v>
      </c>
      <c r="D2924" s="533" t="s">
        <v>12075</v>
      </c>
      <c r="F2924" t="str">
        <f t="shared" si="91"/>
        <v>93655</v>
      </c>
      <c r="H2924" s="14">
        <f t="shared" si="92"/>
        <v>17.82</v>
      </c>
    </row>
    <row r="2925" spans="1:8" ht="27">
      <c r="A2925" s="532" t="s">
        <v>6150</v>
      </c>
      <c r="B2925" s="534" t="s">
        <v>14898</v>
      </c>
      <c r="C2925" s="532" t="s">
        <v>114</v>
      </c>
      <c r="D2925" s="533" t="s">
        <v>12075</v>
      </c>
      <c r="F2925" t="str">
        <f t="shared" si="91"/>
        <v>93656</v>
      </c>
      <c r="H2925" s="14">
        <f t="shared" si="92"/>
        <v>17.82</v>
      </c>
    </row>
    <row r="2926" spans="1:8" ht="27">
      <c r="A2926" s="532" t="s">
        <v>6151</v>
      </c>
      <c r="B2926" s="534" t="s">
        <v>14899</v>
      </c>
      <c r="C2926" s="532" t="s">
        <v>114</v>
      </c>
      <c r="D2926" s="533" t="s">
        <v>29348</v>
      </c>
      <c r="F2926" t="str">
        <f t="shared" si="91"/>
        <v>93657</v>
      </c>
      <c r="H2926" s="14">
        <f t="shared" si="92"/>
        <v>20</v>
      </c>
    </row>
    <row r="2927" spans="1:8" ht="27">
      <c r="A2927" s="532" t="s">
        <v>6152</v>
      </c>
      <c r="B2927" s="534" t="s">
        <v>14900</v>
      </c>
      <c r="C2927" s="532" t="s">
        <v>114</v>
      </c>
      <c r="D2927" s="533" t="s">
        <v>18253</v>
      </c>
      <c r="F2927" t="str">
        <f t="shared" si="91"/>
        <v>93658</v>
      </c>
      <c r="H2927" s="14">
        <f t="shared" si="92"/>
        <v>28.84</v>
      </c>
    </row>
    <row r="2928" spans="1:8" ht="27">
      <c r="A2928" s="532" t="s">
        <v>6153</v>
      </c>
      <c r="B2928" s="534" t="s">
        <v>14901</v>
      </c>
      <c r="C2928" s="532" t="s">
        <v>114</v>
      </c>
      <c r="D2928" s="533" t="s">
        <v>29349</v>
      </c>
      <c r="F2928" t="str">
        <f t="shared" si="91"/>
        <v>93659</v>
      </c>
      <c r="H2928" s="14">
        <f t="shared" si="92"/>
        <v>33.26</v>
      </c>
    </row>
    <row r="2929" spans="1:8" ht="27">
      <c r="A2929" s="532" t="s">
        <v>6154</v>
      </c>
      <c r="B2929" s="534" t="s">
        <v>14902</v>
      </c>
      <c r="C2929" s="532" t="s">
        <v>114</v>
      </c>
      <c r="D2929" s="533" t="s">
        <v>23055</v>
      </c>
      <c r="F2929" t="str">
        <f t="shared" si="91"/>
        <v>93660</v>
      </c>
      <c r="H2929" s="14">
        <f t="shared" si="92"/>
        <v>71.92</v>
      </c>
    </row>
    <row r="2930" spans="1:8" ht="27">
      <c r="A2930" s="532" t="s">
        <v>6155</v>
      </c>
      <c r="B2930" s="534" t="s">
        <v>14903</v>
      </c>
      <c r="C2930" s="532" t="s">
        <v>114</v>
      </c>
      <c r="D2930" s="533" t="s">
        <v>29350</v>
      </c>
      <c r="F2930" t="str">
        <f t="shared" si="91"/>
        <v>93661</v>
      </c>
      <c r="H2930" s="14">
        <f t="shared" si="92"/>
        <v>73.77</v>
      </c>
    </row>
    <row r="2931" spans="1:8" ht="27">
      <c r="A2931" s="532" t="s">
        <v>6156</v>
      </c>
      <c r="B2931" s="534" t="s">
        <v>14904</v>
      </c>
      <c r="C2931" s="532" t="s">
        <v>114</v>
      </c>
      <c r="D2931" s="533" t="s">
        <v>12588</v>
      </c>
      <c r="F2931" t="str">
        <f t="shared" si="91"/>
        <v>93662</v>
      </c>
      <c r="H2931" s="14">
        <f t="shared" si="92"/>
        <v>77.319999999999993</v>
      </c>
    </row>
    <row r="2932" spans="1:8" ht="27">
      <c r="A2932" s="532" t="s">
        <v>6157</v>
      </c>
      <c r="B2932" s="534" t="s">
        <v>14905</v>
      </c>
      <c r="C2932" s="532" t="s">
        <v>114</v>
      </c>
      <c r="D2932" s="533" t="s">
        <v>12588</v>
      </c>
      <c r="F2932" t="str">
        <f t="shared" si="91"/>
        <v>93663</v>
      </c>
      <c r="H2932" s="14">
        <f t="shared" si="92"/>
        <v>77.319999999999993</v>
      </c>
    </row>
    <row r="2933" spans="1:8" ht="27">
      <c r="A2933" s="532" t="s">
        <v>6158</v>
      </c>
      <c r="B2933" s="534" t="s">
        <v>14906</v>
      </c>
      <c r="C2933" s="532" t="s">
        <v>114</v>
      </c>
      <c r="D2933" s="533" t="s">
        <v>18751</v>
      </c>
      <c r="F2933" t="str">
        <f t="shared" si="91"/>
        <v>93664</v>
      </c>
      <c r="H2933" s="14">
        <f t="shared" si="92"/>
        <v>81.7</v>
      </c>
    </row>
    <row r="2934" spans="1:8" ht="27">
      <c r="A2934" s="532" t="s">
        <v>6159</v>
      </c>
      <c r="B2934" s="534" t="s">
        <v>14907</v>
      </c>
      <c r="C2934" s="532" t="s">
        <v>114</v>
      </c>
      <c r="D2934" s="533" t="s">
        <v>29351</v>
      </c>
      <c r="F2934" t="str">
        <f t="shared" si="91"/>
        <v>93665</v>
      </c>
      <c r="H2934" s="14">
        <f t="shared" si="92"/>
        <v>87.6</v>
      </c>
    </row>
    <row r="2935" spans="1:8" ht="27">
      <c r="A2935" s="532" t="s">
        <v>6160</v>
      </c>
      <c r="B2935" s="534" t="s">
        <v>14908</v>
      </c>
      <c r="C2935" s="532" t="s">
        <v>114</v>
      </c>
      <c r="D2935" s="533" t="s">
        <v>29352</v>
      </c>
      <c r="F2935" t="str">
        <f t="shared" si="91"/>
        <v>93666</v>
      </c>
      <c r="H2935" s="14">
        <f t="shared" si="92"/>
        <v>96.43</v>
      </c>
    </row>
    <row r="2936" spans="1:8" ht="27">
      <c r="A2936" s="532" t="s">
        <v>6161</v>
      </c>
      <c r="B2936" s="534" t="s">
        <v>14909</v>
      </c>
      <c r="C2936" s="532" t="s">
        <v>114</v>
      </c>
      <c r="D2936" s="533" t="s">
        <v>18694</v>
      </c>
      <c r="F2936" t="str">
        <f t="shared" si="91"/>
        <v>93667</v>
      </c>
      <c r="H2936" s="14">
        <f t="shared" si="92"/>
        <v>90.3</v>
      </c>
    </row>
    <row r="2937" spans="1:8" ht="27">
      <c r="A2937" s="532" t="s">
        <v>6162</v>
      </c>
      <c r="B2937" s="534" t="s">
        <v>14910</v>
      </c>
      <c r="C2937" s="532" t="s">
        <v>114</v>
      </c>
      <c r="D2937" s="533" t="s">
        <v>29353</v>
      </c>
      <c r="F2937" t="str">
        <f t="shared" si="91"/>
        <v>93668</v>
      </c>
      <c r="H2937" s="14">
        <f t="shared" si="92"/>
        <v>93.06</v>
      </c>
    </row>
    <row r="2938" spans="1:8" ht="27">
      <c r="A2938" s="532" t="s">
        <v>6163</v>
      </c>
      <c r="B2938" s="534" t="s">
        <v>14911</v>
      </c>
      <c r="C2938" s="532" t="s">
        <v>114</v>
      </c>
      <c r="D2938" s="533" t="s">
        <v>29354</v>
      </c>
      <c r="F2938" t="str">
        <f t="shared" si="91"/>
        <v>93669</v>
      </c>
      <c r="H2938" s="14">
        <f t="shared" si="92"/>
        <v>98.41</v>
      </c>
    </row>
    <row r="2939" spans="1:8" ht="27">
      <c r="A2939" s="532" t="s">
        <v>6164</v>
      </c>
      <c r="B2939" s="534" t="s">
        <v>14912</v>
      </c>
      <c r="C2939" s="532" t="s">
        <v>114</v>
      </c>
      <c r="D2939" s="533" t="s">
        <v>29354</v>
      </c>
      <c r="F2939" t="str">
        <f t="shared" si="91"/>
        <v>93670</v>
      </c>
      <c r="H2939" s="14">
        <f t="shared" si="92"/>
        <v>98.41</v>
      </c>
    </row>
    <row r="2940" spans="1:8" ht="27">
      <c r="A2940" s="532" t="s">
        <v>6165</v>
      </c>
      <c r="B2940" s="534" t="s">
        <v>14913</v>
      </c>
      <c r="C2940" s="532" t="s">
        <v>114</v>
      </c>
      <c r="D2940" s="533" t="s">
        <v>29355</v>
      </c>
      <c r="F2940" t="str">
        <f t="shared" si="91"/>
        <v>93671</v>
      </c>
      <c r="H2940" s="14">
        <f t="shared" si="92"/>
        <v>104.96</v>
      </c>
    </row>
    <row r="2941" spans="1:8" ht="27">
      <c r="A2941" s="532" t="s">
        <v>6166</v>
      </c>
      <c r="B2941" s="534" t="s">
        <v>14914</v>
      </c>
      <c r="C2941" s="532" t="s">
        <v>114</v>
      </c>
      <c r="D2941" s="533" t="s">
        <v>29356</v>
      </c>
      <c r="F2941" t="str">
        <f t="shared" si="91"/>
        <v>93672</v>
      </c>
      <c r="H2941" s="14">
        <f t="shared" si="92"/>
        <v>115.27</v>
      </c>
    </row>
    <row r="2942" spans="1:8" ht="27">
      <c r="A2942" s="532" t="s">
        <v>6167</v>
      </c>
      <c r="B2942" s="534" t="s">
        <v>14915</v>
      </c>
      <c r="C2942" s="532" t="s">
        <v>114</v>
      </c>
      <c r="D2942" s="533" t="s">
        <v>29357</v>
      </c>
      <c r="F2942" t="str">
        <f t="shared" si="91"/>
        <v>93673</v>
      </c>
      <c r="H2942" s="14">
        <f t="shared" si="92"/>
        <v>128.55000000000001</v>
      </c>
    </row>
    <row r="2943" spans="1:8" ht="27">
      <c r="A2943" s="532" t="s">
        <v>14916</v>
      </c>
      <c r="B2943" s="534" t="s">
        <v>14917</v>
      </c>
      <c r="C2943" s="532" t="s">
        <v>114</v>
      </c>
      <c r="D2943" s="533" t="s">
        <v>29358</v>
      </c>
      <c r="F2943" t="str">
        <f t="shared" si="91"/>
        <v>97359</v>
      </c>
      <c r="H2943" s="14">
        <f t="shared" si="92"/>
        <v>3966.03</v>
      </c>
    </row>
    <row r="2944" spans="1:8" ht="27">
      <c r="A2944" s="532" t="s">
        <v>14918</v>
      </c>
      <c r="B2944" s="534" t="s">
        <v>14919</v>
      </c>
      <c r="C2944" s="532" t="s">
        <v>114</v>
      </c>
      <c r="D2944" s="533" t="s">
        <v>29359</v>
      </c>
      <c r="F2944" t="str">
        <f t="shared" si="91"/>
        <v>97360</v>
      </c>
      <c r="H2944" s="14">
        <f t="shared" si="92"/>
        <v>7611.91</v>
      </c>
    </row>
    <row r="2945" spans="1:8" ht="27">
      <c r="A2945" s="532" t="s">
        <v>14920</v>
      </c>
      <c r="B2945" s="534" t="s">
        <v>14921</v>
      </c>
      <c r="C2945" s="532" t="s">
        <v>114</v>
      </c>
      <c r="D2945" s="533" t="s">
        <v>29360</v>
      </c>
      <c r="F2945" t="str">
        <f t="shared" si="91"/>
        <v>97361</v>
      </c>
      <c r="H2945" s="14">
        <f t="shared" si="92"/>
        <v>10149.200000000001</v>
      </c>
    </row>
    <row r="2946" spans="1:8" ht="40.5">
      <c r="A2946" s="532" t="s">
        <v>14922</v>
      </c>
      <c r="B2946" s="534" t="s">
        <v>14923</v>
      </c>
      <c r="C2946" s="532" t="s">
        <v>114</v>
      </c>
      <c r="D2946" s="533" t="s">
        <v>29361</v>
      </c>
      <c r="F2946" t="str">
        <f t="shared" si="91"/>
        <v>97362</v>
      </c>
      <c r="H2946" s="14">
        <f t="shared" si="92"/>
        <v>3607.22</v>
      </c>
    </row>
    <row r="2947" spans="1:8" ht="54">
      <c r="A2947" s="532" t="s">
        <v>14924</v>
      </c>
      <c r="B2947" s="534" t="s">
        <v>14925</v>
      </c>
      <c r="C2947" s="532" t="s">
        <v>114</v>
      </c>
      <c r="D2947" s="533" t="s">
        <v>29362</v>
      </c>
      <c r="F2947" t="str">
        <f t="shared" si="91"/>
        <v>101875</v>
      </c>
      <c r="H2947" s="14">
        <f t="shared" si="92"/>
        <v>763.6</v>
      </c>
    </row>
    <row r="2948" spans="1:8" ht="40.5">
      <c r="A2948" s="532" t="s">
        <v>14926</v>
      </c>
      <c r="B2948" s="534" t="s">
        <v>14927</v>
      </c>
      <c r="C2948" s="532" t="s">
        <v>114</v>
      </c>
      <c r="D2948" s="533" t="s">
        <v>29363</v>
      </c>
      <c r="F2948" t="str">
        <f t="shared" si="91"/>
        <v>101876</v>
      </c>
      <c r="H2948" s="14">
        <f t="shared" si="92"/>
        <v>94.69</v>
      </c>
    </row>
    <row r="2949" spans="1:8" ht="40.5">
      <c r="A2949" s="532" t="s">
        <v>14928</v>
      </c>
      <c r="B2949" s="534" t="s">
        <v>14929</v>
      </c>
      <c r="C2949" s="532" t="s">
        <v>114</v>
      </c>
      <c r="D2949" s="533" t="s">
        <v>17646</v>
      </c>
      <c r="F2949" t="str">
        <f t="shared" ref="F2949:F3012" si="93">TRIM(A2949)</f>
        <v>101877</v>
      </c>
      <c r="H2949" s="14">
        <f t="shared" ref="H2949:H3012" si="94">ROUND(D2949*(1+$H$1),2)</f>
        <v>66.739999999999995</v>
      </c>
    </row>
    <row r="2950" spans="1:8" ht="54">
      <c r="A2950" s="532" t="s">
        <v>14930</v>
      </c>
      <c r="B2950" s="534" t="s">
        <v>14931</v>
      </c>
      <c r="C2950" s="532" t="s">
        <v>114</v>
      </c>
      <c r="D2950" s="533" t="s">
        <v>29364</v>
      </c>
      <c r="F2950" t="str">
        <f t="shared" si="93"/>
        <v>101878</v>
      </c>
      <c r="H2950" s="14">
        <f t="shared" si="94"/>
        <v>1044.1500000000001</v>
      </c>
    </row>
    <row r="2951" spans="1:8" ht="54">
      <c r="A2951" s="532" t="s">
        <v>14932</v>
      </c>
      <c r="B2951" s="534" t="s">
        <v>14933</v>
      </c>
      <c r="C2951" s="532" t="s">
        <v>114</v>
      </c>
      <c r="D2951" s="533" t="s">
        <v>29365</v>
      </c>
      <c r="F2951" t="str">
        <f t="shared" si="93"/>
        <v>101879</v>
      </c>
      <c r="H2951" s="14">
        <f t="shared" si="94"/>
        <v>1109.31</v>
      </c>
    </row>
    <row r="2952" spans="1:8" ht="54">
      <c r="A2952" s="532" t="s">
        <v>14934</v>
      </c>
      <c r="B2952" s="534" t="s">
        <v>14935</v>
      </c>
      <c r="C2952" s="532" t="s">
        <v>114</v>
      </c>
      <c r="D2952" s="533" t="s">
        <v>29366</v>
      </c>
      <c r="F2952" t="str">
        <f t="shared" si="93"/>
        <v>101880</v>
      </c>
      <c r="H2952" s="14">
        <f t="shared" si="94"/>
        <v>1275.96</v>
      </c>
    </row>
    <row r="2953" spans="1:8" ht="54">
      <c r="A2953" s="532" t="s">
        <v>14936</v>
      </c>
      <c r="B2953" s="534" t="s">
        <v>14937</v>
      </c>
      <c r="C2953" s="532" t="s">
        <v>114</v>
      </c>
      <c r="D2953" s="533" t="s">
        <v>29367</v>
      </c>
      <c r="F2953" t="str">
        <f t="shared" si="93"/>
        <v>101881</v>
      </c>
      <c r="H2953" s="14">
        <f t="shared" si="94"/>
        <v>1842.89</v>
      </c>
    </row>
    <row r="2954" spans="1:8" ht="54">
      <c r="A2954" s="532" t="s">
        <v>14938</v>
      </c>
      <c r="B2954" s="534" t="s">
        <v>14939</v>
      </c>
      <c r="C2954" s="532" t="s">
        <v>114</v>
      </c>
      <c r="D2954" s="533" t="s">
        <v>29368</v>
      </c>
      <c r="F2954" t="str">
        <f t="shared" si="93"/>
        <v>101882</v>
      </c>
      <c r="H2954" s="14">
        <f t="shared" si="94"/>
        <v>2624.07</v>
      </c>
    </row>
    <row r="2955" spans="1:8" ht="54">
      <c r="A2955" s="532" t="s">
        <v>14940</v>
      </c>
      <c r="B2955" s="534" t="s">
        <v>14941</v>
      </c>
      <c r="C2955" s="532" t="s">
        <v>114</v>
      </c>
      <c r="D2955" s="533" t="s">
        <v>29369</v>
      </c>
      <c r="F2955" t="str">
        <f t="shared" si="93"/>
        <v>101883</v>
      </c>
      <c r="H2955" s="14">
        <f t="shared" si="94"/>
        <v>1057.1500000000001</v>
      </c>
    </row>
    <row r="2956" spans="1:8" ht="40.5">
      <c r="A2956" s="532" t="s">
        <v>14942</v>
      </c>
      <c r="B2956" s="534" t="s">
        <v>14943</v>
      </c>
      <c r="C2956" s="532" t="s">
        <v>114</v>
      </c>
      <c r="D2956" s="533" t="s">
        <v>29370</v>
      </c>
      <c r="F2956" t="str">
        <f t="shared" si="93"/>
        <v>101890</v>
      </c>
      <c r="H2956" s="14">
        <f t="shared" si="94"/>
        <v>21.12</v>
      </c>
    </row>
    <row r="2957" spans="1:8" ht="40.5">
      <c r="A2957" s="532" t="s">
        <v>14945</v>
      </c>
      <c r="B2957" s="534" t="s">
        <v>14946</v>
      </c>
      <c r="C2957" s="532" t="s">
        <v>114</v>
      </c>
      <c r="D2957" s="533" t="s">
        <v>23752</v>
      </c>
      <c r="F2957" t="str">
        <f t="shared" si="93"/>
        <v>101891</v>
      </c>
      <c r="H2957" s="14">
        <f t="shared" si="94"/>
        <v>36.54</v>
      </c>
    </row>
    <row r="2958" spans="1:8" ht="40.5">
      <c r="A2958" s="532" t="s">
        <v>14947</v>
      </c>
      <c r="B2958" s="534" t="s">
        <v>14948</v>
      </c>
      <c r="C2958" s="532" t="s">
        <v>114</v>
      </c>
      <c r="D2958" s="533" t="s">
        <v>29371</v>
      </c>
      <c r="F2958" t="str">
        <f t="shared" si="93"/>
        <v>101892</v>
      </c>
      <c r="H2958" s="14">
        <f t="shared" si="94"/>
        <v>91.14</v>
      </c>
    </row>
    <row r="2959" spans="1:8" ht="40.5">
      <c r="A2959" s="532" t="s">
        <v>14949</v>
      </c>
      <c r="B2959" s="534" t="s">
        <v>14950</v>
      </c>
      <c r="C2959" s="532" t="s">
        <v>114</v>
      </c>
      <c r="D2959" s="533" t="s">
        <v>13431</v>
      </c>
      <c r="F2959" t="str">
        <f t="shared" si="93"/>
        <v>101893</v>
      </c>
      <c r="H2959" s="14">
        <f t="shared" si="94"/>
        <v>117.06</v>
      </c>
    </row>
    <row r="2960" spans="1:8" ht="40.5">
      <c r="A2960" s="532" t="s">
        <v>14951</v>
      </c>
      <c r="B2960" s="534" t="s">
        <v>14952</v>
      </c>
      <c r="C2960" s="532" t="s">
        <v>114</v>
      </c>
      <c r="D2960" s="533" t="s">
        <v>29372</v>
      </c>
      <c r="F2960" t="str">
        <f t="shared" si="93"/>
        <v>101894</v>
      </c>
      <c r="H2960" s="14">
        <f t="shared" si="94"/>
        <v>205.98</v>
      </c>
    </row>
    <row r="2961" spans="1:8" ht="40.5">
      <c r="A2961" s="532" t="s">
        <v>14953</v>
      </c>
      <c r="B2961" s="534" t="s">
        <v>14954</v>
      </c>
      <c r="C2961" s="532" t="s">
        <v>114</v>
      </c>
      <c r="D2961" s="533" t="s">
        <v>29373</v>
      </c>
      <c r="F2961" t="str">
        <f t="shared" si="93"/>
        <v>101895</v>
      </c>
      <c r="H2961" s="14">
        <f t="shared" si="94"/>
        <v>547.64</v>
      </c>
    </row>
    <row r="2962" spans="1:8" ht="40.5">
      <c r="A2962" s="532" t="s">
        <v>14955</v>
      </c>
      <c r="B2962" s="534" t="s">
        <v>14956</v>
      </c>
      <c r="C2962" s="532" t="s">
        <v>114</v>
      </c>
      <c r="D2962" s="533" t="s">
        <v>29374</v>
      </c>
      <c r="F2962" t="str">
        <f t="shared" si="93"/>
        <v>101896</v>
      </c>
      <c r="H2962" s="14">
        <f t="shared" si="94"/>
        <v>812.71</v>
      </c>
    </row>
    <row r="2963" spans="1:8" ht="40.5">
      <c r="A2963" s="532" t="s">
        <v>14957</v>
      </c>
      <c r="B2963" s="534" t="s">
        <v>14958</v>
      </c>
      <c r="C2963" s="532" t="s">
        <v>114</v>
      </c>
      <c r="D2963" s="533" t="s">
        <v>29375</v>
      </c>
      <c r="F2963" t="str">
        <f t="shared" si="93"/>
        <v>101897</v>
      </c>
      <c r="H2963" s="14">
        <f t="shared" si="94"/>
        <v>1285.81</v>
      </c>
    </row>
    <row r="2964" spans="1:8" ht="40.5">
      <c r="A2964" s="532" t="s">
        <v>14959</v>
      </c>
      <c r="B2964" s="534" t="s">
        <v>14960</v>
      </c>
      <c r="C2964" s="532" t="s">
        <v>114</v>
      </c>
      <c r="D2964" s="533" t="s">
        <v>29376</v>
      </c>
      <c r="F2964" t="str">
        <f t="shared" si="93"/>
        <v>101898</v>
      </c>
      <c r="H2964" s="14">
        <f t="shared" si="94"/>
        <v>1711.8</v>
      </c>
    </row>
    <row r="2965" spans="1:8" ht="40.5">
      <c r="A2965" s="532" t="s">
        <v>14961</v>
      </c>
      <c r="B2965" s="534" t="s">
        <v>14962</v>
      </c>
      <c r="C2965" s="532" t="s">
        <v>114</v>
      </c>
      <c r="D2965" s="533" t="s">
        <v>29377</v>
      </c>
      <c r="F2965" t="str">
        <f t="shared" si="93"/>
        <v>101899</v>
      </c>
      <c r="H2965" s="14">
        <f t="shared" si="94"/>
        <v>2725.06</v>
      </c>
    </row>
    <row r="2966" spans="1:8" ht="27">
      <c r="A2966" s="532" t="s">
        <v>14963</v>
      </c>
      <c r="B2966" s="534" t="s">
        <v>14964</v>
      </c>
      <c r="C2966" s="532" t="s">
        <v>114</v>
      </c>
      <c r="D2966" s="533" t="s">
        <v>29378</v>
      </c>
      <c r="F2966" t="str">
        <f t="shared" si="93"/>
        <v>101900</v>
      </c>
      <c r="H2966" s="14">
        <f t="shared" si="94"/>
        <v>5659.93</v>
      </c>
    </row>
    <row r="2967" spans="1:8" ht="27">
      <c r="A2967" s="532" t="s">
        <v>14965</v>
      </c>
      <c r="B2967" s="534" t="s">
        <v>14966</v>
      </c>
      <c r="C2967" s="532" t="s">
        <v>114</v>
      </c>
      <c r="D2967" s="533" t="s">
        <v>29379</v>
      </c>
      <c r="F2967" t="str">
        <f t="shared" si="93"/>
        <v>101901</v>
      </c>
      <c r="H2967" s="14">
        <f t="shared" si="94"/>
        <v>169.32</v>
      </c>
    </row>
    <row r="2968" spans="1:8" ht="27">
      <c r="A2968" s="532" t="s">
        <v>14967</v>
      </c>
      <c r="B2968" s="534" t="s">
        <v>14968</v>
      </c>
      <c r="C2968" s="532" t="s">
        <v>114</v>
      </c>
      <c r="D2968" s="533" t="s">
        <v>29380</v>
      </c>
      <c r="F2968" t="str">
        <f t="shared" si="93"/>
        <v>101902</v>
      </c>
      <c r="H2968" s="14">
        <f t="shared" si="94"/>
        <v>209.64</v>
      </c>
    </row>
    <row r="2969" spans="1:8" ht="27">
      <c r="A2969" s="532" t="s">
        <v>14969</v>
      </c>
      <c r="B2969" s="534" t="s">
        <v>14970</v>
      </c>
      <c r="C2969" s="532" t="s">
        <v>114</v>
      </c>
      <c r="D2969" s="533" t="s">
        <v>29381</v>
      </c>
      <c r="F2969" t="str">
        <f t="shared" si="93"/>
        <v>101903</v>
      </c>
      <c r="H2969" s="14">
        <f t="shared" si="94"/>
        <v>436.35</v>
      </c>
    </row>
    <row r="2970" spans="1:8" ht="27">
      <c r="A2970" s="532" t="s">
        <v>14971</v>
      </c>
      <c r="B2970" s="534" t="s">
        <v>14972</v>
      </c>
      <c r="C2970" s="532" t="s">
        <v>114</v>
      </c>
      <c r="D2970" s="533" t="s">
        <v>29382</v>
      </c>
      <c r="F2970" t="str">
        <f t="shared" si="93"/>
        <v>101904</v>
      </c>
      <c r="H2970" s="14">
        <f t="shared" si="94"/>
        <v>1588.77</v>
      </c>
    </row>
    <row r="2971" spans="1:8" ht="27">
      <c r="A2971" s="532" t="s">
        <v>14973</v>
      </c>
      <c r="B2971" s="534" t="s">
        <v>14974</v>
      </c>
      <c r="C2971" s="532" t="s">
        <v>114</v>
      </c>
      <c r="D2971" s="533" t="s">
        <v>29383</v>
      </c>
      <c r="F2971" t="str">
        <f t="shared" si="93"/>
        <v>101938</v>
      </c>
      <c r="H2971" s="14">
        <f t="shared" si="94"/>
        <v>126.53</v>
      </c>
    </row>
    <row r="2972" spans="1:8" ht="40.5">
      <c r="A2972" s="532" t="s">
        <v>14976</v>
      </c>
      <c r="B2972" s="534" t="s">
        <v>14977</v>
      </c>
      <c r="C2972" s="532" t="s">
        <v>114</v>
      </c>
      <c r="D2972" s="533" t="s">
        <v>29384</v>
      </c>
      <c r="F2972" t="str">
        <f t="shared" si="93"/>
        <v>101946</v>
      </c>
      <c r="H2972" s="14">
        <f t="shared" si="94"/>
        <v>203.97</v>
      </c>
    </row>
    <row r="2973" spans="1:8" ht="40.5">
      <c r="A2973" s="532" t="s">
        <v>6168</v>
      </c>
      <c r="B2973" s="534" t="s">
        <v>29385</v>
      </c>
      <c r="C2973" s="532" t="s">
        <v>114</v>
      </c>
      <c r="D2973" s="533" t="s">
        <v>11739</v>
      </c>
      <c r="F2973" t="str">
        <f t="shared" si="93"/>
        <v>91945</v>
      </c>
      <c r="H2973" s="14">
        <f t="shared" si="94"/>
        <v>20.2</v>
      </c>
    </row>
    <row r="2974" spans="1:8" ht="40.5">
      <c r="A2974" s="532" t="s">
        <v>6169</v>
      </c>
      <c r="B2974" s="534" t="s">
        <v>29386</v>
      </c>
      <c r="C2974" s="532" t="s">
        <v>114</v>
      </c>
      <c r="D2974" s="533" t="s">
        <v>12286</v>
      </c>
      <c r="F2974" t="str">
        <f t="shared" si="93"/>
        <v>91946</v>
      </c>
      <c r="H2974" s="14">
        <f t="shared" si="94"/>
        <v>15.83</v>
      </c>
    </row>
    <row r="2975" spans="1:8" ht="40.5">
      <c r="A2975" s="532" t="s">
        <v>6170</v>
      </c>
      <c r="B2975" s="534" t="s">
        <v>29387</v>
      </c>
      <c r="C2975" s="532" t="s">
        <v>114</v>
      </c>
      <c r="D2975" s="533" t="s">
        <v>12049</v>
      </c>
      <c r="F2975" t="str">
        <f t="shared" si="93"/>
        <v>91947</v>
      </c>
      <c r="H2975" s="14">
        <f t="shared" si="94"/>
        <v>13.09</v>
      </c>
    </row>
    <row r="2976" spans="1:8" ht="40.5">
      <c r="A2976" s="532" t="s">
        <v>6172</v>
      </c>
      <c r="B2976" s="534" t="s">
        <v>29388</v>
      </c>
      <c r="C2976" s="532" t="s">
        <v>114</v>
      </c>
      <c r="D2976" s="533" t="s">
        <v>9360</v>
      </c>
      <c r="F2976" t="str">
        <f t="shared" si="93"/>
        <v>91949</v>
      </c>
      <c r="H2976" s="14">
        <f t="shared" si="94"/>
        <v>28.52</v>
      </c>
    </row>
    <row r="2977" spans="1:8" ht="40.5">
      <c r="A2977" s="532" t="s">
        <v>6173</v>
      </c>
      <c r="B2977" s="534" t="s">
        <v>29389</v>
      </c>
      <c r="C2977" s="532" t="s">
        <v>114</v>
      </c>
      <c r="D2977" s="533" t="s">
        <v>8136</v>
      </c>
      <c r="F2977" t="str">
        <f t="shared" si="93"/>
        <v>91950</v>
      </c>
      <c r="H2977" s="14">
        <f t="shared" si="94"/>
        <v>23.19</v>
      </c>
    </row>
    <row r="2978" spans="1:8" ht="40.5">
      <c r="A2978" s="532" t="s">
        <v>6175</v>
      </c>
      <c r="B2978" s="534" t="s">
        <v>29390</v>
      </c>
      <c r="C2978" s="532" t="s">
        <v>114</v>
      </c>
      <c r="D2978" s="533" t="s">
        <v>11922</v>
      </c>
      <c r="F2978" t="str">
        <f t="shared" si="93"/>
        <v>91951</v>
      </c>
      <c r="H2978" s="14">
        <f t="shared" si="94"/>
        <v>20.010000000000002</v>
      </c>
    </row>
    <row r="2979" spans="1:8" ht="40.5">
      <c r="A2979" s="532" t="s">
        <v>6176</v>
      </c>
      <c r="B2979" s="534" t="s">
        <v>29391</v>
      </c>
      <c r="C2979" s="532" t="s">
        <v>114</v>
      </c>
      <c r="D2979" s="533" t="s">
        <v>12135</v>
      </c>
      <c r="F2979" t="str">
        <f t="shared" si="93"/>
        <v>91952</v>
      </c>
      <c r="H2979" s="14">
        <f t="shared" si="94"/>
        <v>27.06</v>
      </c>
    </row>
    <row r="2980" spans="1:8" ht="40.5">
      <c r="A2980" s="532" t="s">
        <v>6177</v>
      </c>
      <c r="B2980" s="534" t="s">
        <v>29392</v>
      </c>
      <c r="C2980" s="532" t="s">
        <v>114</v>
      </c>
      <c r="D2980" s="533" t="s">
        <v>29393</v>
      </c>
      <c r="F2980" t="str">
        <f t="shared" si="93"/>
        <v>91953</v>
      </c>
      <c r="H2980" s="14">
        <f t="shared" si="94"/>
        <v>42.89</v>
      </c>
    </row>
    <row r="2981" spans="1:8" ht="40.5">
      <c r="A2981" s="532" t="s">
        <v>6178</v>
      </c>
      <c r="B2981" s="534" t="s">
        <v>29394</v>
      </c>
      <c r="C2981" s="532" t="s">
        <v>114</v>
      </c>
      <c r="D2981" s="533" t="s">
        <v>18788</v>
      </c>
      <c r="F2981" t="str">
        <f t="shared" si="93"/>
        <v>91954</v>
      </c>
      <c r="H2981" s="14">
        <f t="shared" si="94"/>
        <v>36.35</v>
      </c>
    </row>
    <row r="2982" spans="1:8" ht="40.5">
      <c r="A2982" s="532" t="s">
        <v>6179</v>
      </c>
      <c r="B2982" s="534" t="s">
        <v>29395</v>
      </c>
      <c r="C2982" s="532" t="s">
        <v>114</v>
      </c>
      <c r="D2982" s="533" t="s">
        <v>18963</v>
      </c>
      <c r="F2982" t="str">
        <f t="shared" si="93"/>
        <v>91955</v>
      </c>
      <c r="H2982" s="14">
        <f t="shared" si="94"/>
        <v>52.18</v>
      </c>
    </row>
    <row r="2983" spans="1:8" ht="40.5">
      <c r="A2983" s="532" t="s">
        <v>6180</v>
      </c>
      <c r="B2983" s="534" t="s">
        <v>29396</v>
      </c>
      <c r="C2983" s="532" t="s">
        <v>114</v>
      </c>
      <c r="D2983" s="533" t="s">
        <v>29397</v>
      </c>
      <c r="F2983" t="str">
        <f t="shared" si="93"/>
        <v>91956</v>
      </c>
      <c r="H2983" s="14">
        <f t="shared" si="94"/>
        <v>58.79</v>
      </c>
    </row>
    <row r="2984" spans="1:8" ht="40.5">
      <c r="A2984" s="532" t="s">
        <v>6181</v>
      </c>
      <c r="B2984" s="534" t="s">
        <v>29398</v>
      </c>
      <c r="C2984" s="532" t="s">
        <v>114</v>
      </c>
      <c r="D2984" s="533" t="s">
        <v>29399</v>
      </c>
      <c r="F2984" t="str">
        <f t="shared" si="93"/>
        <v>91957</v>
      </c>
      <c r="H2984" s="14">
        <f t="shared" si="94"/>
        <v>74.62</v>
      </c>
    </row>
    <row r="2985" spans="1:8" ht="40.5">
      <c r="A2985" s="532" t="s">
        <v>6182</v>
      </c>
      <c r="B2985" s="534" t="s">
        <v>29400</v>
      </c>
      <c r="C2985" s="532" t="s">
        <v>114</v>
      </c>
      <c r="D2985" s="533" t="s">
        <v>29401</v>
      </c>
      <c r="F2985" t="str">
        <f t="shared" si="93"/>
        <v>91958</v>
      </c>
      <c r="H2985" s="14">
        <f t="shared" si="94"/>
        <v>49.56</v>
      </c>
    </row>
    <row r="2986" spans="1:8" ht="40.5">
      <c r="A2986" s="532" t="s">
        <v>6183</v>
      </c>
      <c r="B2986" s="534" t="s">
        <v>29402</v>
      </c>
      <c r="C2986" s="532" t="s">
        <v>114</v>
      </c>
      <c r="D2986" s="533" t="s">
        <v>29403</v>
      </c>
      <c r="F2986" t="str">
        <f t="shared" si="93"/>
        <v>91959</v>
      </c>
      <c r="H2986" s="14">
        <f t="shared" si="94"/>
        <v>65.39</v>
      </c>
    </row>
    <row r="2987" spans="1:8" ht="40.5">
      <c r="A2987" s="532" t="s">
        <v>6184</v>
      </c>
      <c r="B2987" s="534" t="s">
        <v>29404</v>
      </c>
      <c r="C2987" s="532" t="s">
        <v>114</v>
      </c>
      <c r="D2987" s="533" t="s">
        <v>29405</v>
      </c>
      <c r="F2987" t="str">
        <f t="shared" si="93"/>
        <v>91960</v>
      </c>
      <c r="H2987" s="14">
        <f t="shared" si="94"/>
        <v>68.14</v>
      </c>
    </row>
    <row r="2988" spans="1:8" ht="40.5">
      <c r="A2988" s="532" t="s">
        <v>6185</v>
      </c>
      <c r="B2988" s="534" t="s">
        <v>29406</v>
      </c>
      <c r="C2988" s="532" t="s">
        <v>114</v>
      </c>
      <c r="D2988" s="533" t="s">
        <v>18742</v>
      </c>
      <c r="F2988" t="str">
        <f t="shared" si="93"/>
        <v>91961</v>
      </c>
      <c r="H2988" s="14">
        <f t="shared" si="94"/>
        <v>83.97</v>
      </c>
    </row>
    <row r="2989" spans="1:8" ht="40.5">
      <c r="A2989" s="532" t="s">
        <v>6186</v>
      </c>
      <c r="B2989" s="534" t="s">
        <v>29407</v>
      </c>
      <c r="C2989" s="532" t="s">
        <v>114</v>
      </c>
      <c r="D2989" s="533" t="s">
        <v>29408</v>
      </c>
      <c r="F2989" t="str">
        <f t="shared" si="93"/>
        <v>91962</v>
      </c>
      <c r="H2989" s="14">
        <f t="shared" si="94"/>
        <v>90.56</v>
      </c>
    </row>
    <row r="2990" spans="1:8" ht="40.5">
      <c r="A2990" s="532" t="s">
        <v>6187</v>
      </c>
      <c r="B2990" s="534" t="s">
        <v>29409</v>
      </c>
      <c r="C2990" s="532" t="s">
        <v>114</v>
      </c>
      <c r="D2990" s="533" t="s">
        <v>29410</v>
      </c>
      <c r="F2990" t="str">
        <f t="shared" si="93"/>
        <v>91963</v>
      </c>
      <c r="H2990" s="14">
        <f t="shared" si="94"/>
        <v>106.39</v>
      </c>
    </row>
    <row r="2991" spans="1:8" ht="40.5">
      <c r="A2991" s="532" t="s">
        <v>6188</v>
      </c>
      <c r="B2991" s="534" t="s">
        <v>29411</v>
      </c>
      <c r="C2991" s="532" t="s">
        <v>114</v>
      </c>
      <c r="D2991" s="533" t="s">
        <v>16208</v>
      </c>
      <c r="F2991" t="str">
        <f t="shared" si="93"/>
        <v>91964</v>
      </c>
      <c r="H2991" s="14">
        <f t="shared" si="94"/>
        <v>81.27</v>
      </c>
    </row>
    <row r="2992" spans="1:8" ht="40.5">
      <c r="A2992" s="532" t="s">
        <v>6189</v>
      </c>
      <c r="B2992" s="534" t="s">
        <v>29412</v>
      </c>
      <c r="C2992" s="532" t="s">
        <v>114</v>
      </c>
      <c r="D2992" s="533" t="s">
        <v>28535</v>
      </c>
      <c r="F2992" t="str">
        <f t="shared" si="93"/>
        <v>91965</v>
      </c>
      <c r="H2992" s="14">
        <f t="shared" si="94"/>
        <v>97.1</v>
      </c>
    </row>
    <row r="2993" spans="1:8" ht="40.5">
      <c r="A2993" s="532" t="s">
        <v>6190</v>
      </c>
      <c r="B2993" s="534" t="s">
        <v>29413</v>
      </c>
      <c r="C2993" s="532" t="s">
        <v>114</v>
      </c>
      <c r="D2993" s="533" t="s">
        <v>29414</v>
      </c>
      <c r="F2993" t="str">
        <f t="shared" si="93"/>
        <v>91966</v>
      </c>
      <c r="H2993" s="14">
        <f t="shared" si="94"/>
        <v>72.06</v>
      </c>
    </row>
    <row r="2994" spans="1:8" ht="40.5">
      <c r="A2994" s="532" t="s">
        <v>6191</v>
      </c>
      <c r="B2994" s="534" t="s">
        <v>29415</v>
      </c>
      <c r="C2994" s="532" t="s">
        <v>114</v>
      </c>
      <c r="D2994" s="533" t="s">
        <v>19485</v>
      </c>
      <c r="F2994" t="str">
        <f t="shared" si="93"/>
        <v>91967</v>
      </c>
      <c r="H2994" s="14">
        <f t="shared" si="94"/>
        <v>87.89</v>
      </c>
    </row>
    <row r="2995" spans="1:8" ht="40.5">
      <c r="A2995" s="532" t="s">
        <v>6192</v>
      </c>
      <c r="B2995" s="534" t="s">
        <v>29416</v>
      </c>
      <c r="C2995" s="532" t="s">
        <v>114</v>
      </c>
      <c r="D2995" s="533" t="s">
        <v>29417</v>
      </c>
      <c r="F2995" t="str">
        <f t="shared" si="93"/>
        <v>91968</v>
      </c>
      <c r="H2995" s="14">
        <f t="shared" si="94"/>
        <v>99.84</v>
      </c>
    </row>
    <row r="2996" spans="1:8" ht="40.5">
      <c r="A2996" s="532" t="s">
        <v>6193</v>
      </c>
      <c r="B2996" s="534" t="s">
        <v>29418</v>
      </c>
      <c r="C2996" s="532" t="s">
        <v>114</v>
      </c>
      <c r="D2996" s="533" t="s">
        <v>29419</v>
      </c>
      <c r="F2996" t="str">
        <f t="shared" si="93"/>
        <v>91969</v>
      </c>
      <c r="H2996" s="14">
        <f t="shared" si="94"/>
        <v>115.67</v>
      </c>
    </row>
    <row r="2997" spans="1:8" ht="40.5">
      <c r="A2997" s="532" t="s">
        <v>6194</v>
      </c>
      <c r="B2997" s="534" t="s">
        <v>29420</v>
      </c>
      <c r="C2997" s="532" t="s">
        <v>114</v>
      </c>
      <c r="D2997" s="533" t="s">
        <v>19057</v>
      </c>
      <c r="F2997" t="str">
        <f t="shared" si="93"/>
        <v>91970</v>
      </c>
      <c r="H2997" s="14">
        <f t="shared" si="94"/>
        <v>104.28</v>
      </c>
    </row>
    <row r="2998" spans="1:8" ht="40.5">
      <c r="A2998" s="532" t="s">
        <v>6195</v>
      </c>
      <c r="B2998" s="534" t="s">
        <v>29421</v>
      </c>
      <c r="C2998" s="532" t="s">
        <v>114</v>
      </c>
      <c r="D2998" s="533" t="s">
        <v>29422</v>
      </c>
      <c r="F2998" t="str">
        <f t="shared" si="93"/>
        <v>91971</v>
      </c>
      <c r="H2998" s="14">
        <f t="shared" si="94"/>
        <v>127.47</v>
      </c>
    </row>
    <row r="2999" spans="1:8" ht="40.5">
      <c r="A2999" s="532" t="s">
        <v>6196</v>
      </c>
      <c r="B2999" s="534" t="s">
        <v>29423</v>
      </c>
      <c r="C2999" s="532" t="s">
        <v>114</v>
      </c>
      <c r="D2999" s="533" t="s">
        <v>29424</v>
      </c>
      <c r="F2999" t="str">
        <f t="shared" si="93"/>
        <v>91972</v>
      </c>
      <c r="H2999" s="14">
        <f t="shared" si="94"/>
        <v>113.65</v>
      </c>
    </row>
    <row r="3000" spans="1:8" ht="40.5">
      <c r="A3000" s="532" t="s">
        <v>6197</v>
      </c>
      <c r="B3000" s="534" t="s">
        <v>29425</v>
      </c>
      <c r="C3000" s="532" t="s">
        <v>114</v>
      </c>
      <c r="D3000" s="533" t="s">
        <v>27201</v>
      </c>
      <c r="F3000" t="str">
        <f t="shared" si="93"/>
        <v>91973</v>
      </c>
      <c r="H3000" s="14">
        <f t="shared" si="94"/>
        <v>136.83000000000001</v>
      </c>
    </row>
    <row r="3001" spans="1:8" ht="40.5">
      <c r="A3001" s="532" t="s">
        <v>6198</v>
      </c>
      <c r="B3001" s="534" t="s">
        <v>29426</v>
      </c>
      <c r="C3001" s="532" t="s">
        <v>114</v>
      </c>
      <c r="D3001" s="533" t="s">
        <v>29427</v>
      </c>
      <c r="F3001" t="str">
        <f t="shared" si="93"/>
        <v>91974</v>
      </c>
      <c r="H3001" s="14">
        <f t="shared" si="94"/>
        <v>95.01</v>
      </c>
    </row>
    <row r="3002" spans="1:8" ht="40.5">
      <c r="A3002" s="532" t="s">
        <v>6199</v>
      </c>
      <c r="B3002" s="534" t="s">
        <v>29428</v>
      </c>
      <c r="C3002" s="532" t="s">
        <v>114</v>
      </c>
      <c r="D3002" s="533" t="s">
        <v>18583</v>
      </c>
      <c r="F3002" t="str">
        <f t="shared" si="93"/>
        <v>91975</v>
      </c>
      <c r="H3002" s="14">
        <f t="shared" si="94"/>
        <v>118.19</v>
      </c>
    </row>
    <row r="3003" spans="1:8" ht="40.5">
      <c r="A3003" s="532" t="s">
        <v>6200</v>
      </c>
      <c r="B3003" s="534" t="s">
        <v>29429</v>
      </c>
      <c r="C3003" s="532" t="s">
        <v>114</v>
      </c>
      <c r="D3003" s="533" t="s">
        <v>29430</v>
      </c>
      <c r="F3003" t="str">
        <f t="shared" si="93"/>
        <v>91976</v>
      </c>
      <c r="H3003" s="14">
        <f t="shared" si="94"/>
        <v>140.06</v>
      </c>
    </row>
    <row r="3004" spans="1:8" ht="40.5">
      <c r="A3004" s="532" t="s">
        <v>6201</v>
      </c>
      <c r="B3004" s="534" t="s">
        <v>29431</v>
      </c>
      <c r="C3004" s="532" t="s">
        <v>114</v>
      </c>
      <c r="D3004" s="533" t="s">
        <v>29432</v>
      </c>
      <c r="F3004" t="str">
        <f t="shared" si="93"/>
        <v>91977</v>
      </c>
      <c r="H3004" s="14">
        <f t="shared" si="94"/>
        <v>163.24</v>
      </c>
    </row>
    <row r="3005" spans="1:8" ht="40.5">
      <c r="A3005" s="532" t="s">
        <v>6202</v>
      </c>
      <c r="B3005" s="534" t="s">
        <v>29433</v>
      </c>
      <c r="C3005" s="532" t="s">
        <v>114</v>
      </c>
      <c r="D3005" s="533" t="s">
        <v>29434</v>
      </c>
      <c r="F3005" t="str">
        <f t="shared" si="93"/>
        <v>91978</v>
      </c>
      <c r="H3005" s="14">
        <f t="shared" si="94"/>
        <v>57.15</v>
      </c>
    </row>
    <row r="3006" spans="1:8" ht="40.5">
      <c r="A3006" s="532" t="s">
        <v>6203</v>
      </c>
      <c r="B3006" s="534" t="s">
        <v>29435</v>
      </c>
      <c r="C3006" s="532" t="s">
        <v>114</v>
      </c>
      <c r="D3006" s="533" t="s">
        <v>29436</v>
      </c>
      <c r="F3006" t="str">
        <f t="shared" si="93"/>
        <v>91979</v>
      </c>
      <c r="H3006" s="14">
        <f t="shared" si="94"/>
        <v>72.98</v>
      </c>
    </row>
    <row r="3007" spans="1:8" ht="40.5">
      <c r="A3007" s="532" t="s">
        <v>6204</v>
      </c>
      <c r="B3007" s="534" t="s">
        <v>29437</v>
      </c>
      <c r="C3007" s="532" t="s">
        <v>114</v>
      </c>
      <c r="D3007" s="533" t="s">
        <v>29438</v>
      </c>
      <c r="F3007" t="str">
        <f t="shared" si="93"/>
        <v>91980</v>
      </c>
      <c r="H3007" s="14">
        <f t="shared" si="94"/>
        <v>55.42</v>
      </c>
    </row>
    <row r="3008" spans="1:8" ht="40.5">
      <c r="A3008" s="532" t="s">
        <v>6205</v>
      </c>
      <c r="B3008" s="534" t="s">
        <v>29439</v>
      </c>
      <c r="C3008" s="532" t="s">
        <v>114</v>
      </c>
      <c r="D3008" s="533" t="s">
        <v>29196</v>
      </c>
      <c r="F3008" t="str">
        <f t="shared" si="93"/>
        <v>91981</v>
      </c>
      <c r="H3008" s="14">
        <f t="shared" si="94"/>
        <v>71.25</v>
      </c>
    </row>
    <row r="3009" spans="1:8" ht="40.5">
      <c r="A3009" s="532" t="s">
        <v>6206</v>
      </c>
      <c r="B3009" s="534" t="s">
        <v>29440</v>
      </c>
      <c r="C3009" s="532" t="s">
        <v>114</v>
      </c>
      <c r="D3009" s="533" t="s">
        <v>29441</v>
      </c>
      <c r="F3009" t="str">
        <f t="shared" si="93"/>
        <v>91982</v>
      </c>
      <c r="H3009" s="14">
        <f t="shared" si="94"/>
        <v>127.51</v>
      </c>
    </row>
    <row r="3010" spans="1:8" ht="40.5">
      <c r="A3010" s="532" t="s">
        <v>6207</v>
      </c>
      <c r="B3010" s="534" t="s">
        <v>29442</v>
      </c>
      <c r="C3010" s="532" t="s">
        <v>114</v>
      </c>
      <c r="D3010" s="533" t="s">
        <v>22560</v>
      </c>
      <c r="F3010" t="str">
        <f t="shared" si="93"/>
        <v>91983</v>
      </c>
      <c r="H3010" s="14">
        <f t="shared" si="94"/>
        <v>143.34</v>
      </c>
    </row>
    <row r="3011" spans="1:8" ht="40.5">
      <c r="A3011" s="532" t="s">
        <v>6208</v>
      </c>
      <c r="B3011" s="534" t="s">
        <v>29443</v>
      </c>
      <c r="C3011" s="532" t="s">
        <v>114</v>
      </c>
      <c r="D3011" s="533" t="s">
        <v>23620</v>
      </c>
      <c r="F3011" t="str">
        <f t="shared" si="93"/>
        <v>91984</v>
      </c>
      <c r="H3011" s="14">
        <f t="shared" si="94"/>
        <v>25.45</v>
      </c>
    </row>
    <row r="3012" spans="1:8" ht="40.5">
      <c r="A3012" s="532" t="s">
        <v>6209</v>
      </c>
      <c r="B3012" s="534" t="s">
        <v>29444</v>
      </c>
      <c r="C3012" s="532" t="s">
        <v>114</v>
      </c>
      <c r="D3012" s="533" t="s">
        <v>12674</v>
      </c>
      <c r="F3012" t="str">
        <f t="shared" si="93"/>
        <v>91985</v>
      </c>
      <c r="H3012" s="14">
        <f t="shared" si="94"/>
        <v>41.28</v>
      </c>
    </row>
    <row r="3013" spans="1:8" ht="40.5">
      <c r="A3013" s="532" t="s">
        <v>6210</v>
      </c>
      <c r="B3013" s="534" t="s">
        <v>29445</v>
      </c>
      <c r="C3013" s="532" t="s">
        <v>114</v>
      </c>
      <c r="D3013" s="533" t="s">
        <v>29446</v>
      </c>
      <c r="F3013" t="str">
        <f t="shared" ref="F3013:F3076" si="95">TRIM(A3013)</f>
        <v>91986</v>
      </c>
      <c r="H3013" s="14">
        <f t="shared" ref="H3013:H3076" si="96">ROUND(D3013*(1+$H$1),2)</f>
        <v>53.27</v>
      </c>
    </row>
    <row r="3014" spans="1:8" ht="40.5">
      <c r="A3014" s="532" t="s">
        <v>6211</v>
      </c>
      <c r="B3014" s="534" t="s">
        <v>29447</v>
      </c>
      <c r="C3014" s="532" t="s">
        <v>114</v>
      </c>
      <c r="D3014" s="533" t="s">
        <v>18418</v>
      </c>
      <c r="F3014" t="str">
        <f t="shared" si="95"/>
        <v>91987</v>
      </c>
      <c r="H3014" s="14">
        <f t="shared" si="96"/>
        <v>69.099999999999994</v>
      </c>
    </row>
    <row r="3015" spans="1:8" ht="40.5">
      <c r="A3015" s="532" t="s">
        <v>6212</v>
      </c>
      <c r="B3015" s="534" t="s">
        <v>29448</v>
      </c>
      <c r="C3015" s="532" t="s">
        <v>114</v>
      </c>
      <c r="D3015" s="533" t="s">
        <v>29449</v>
      </c>
      <c r="F3015" t="str">
        <f t="shared" si="95"/>
        <v>91988</v>
      </c>
      <c r="H3015" s="14">
        <f t="shared" si="96"/>
        <v>31.29</v>
      </c>
    </row>
    <row r="3016" spans="1:8" ht="40.5">
      <c r="A3016" s="532" t="s">
        <v>6214</v>
      </c>
      <c r="B3016" s="534" t="s">
        <v>29450</v>
      </c>
      <c r="C3016" s="532" t="s">
        <v>114</v>
      </c>
      <c r="D3016" s="533" t="s">
        <v>27296</v>
      </c>
      <c r="F3016" t="str">
        <f t="shared" si="95"/>
        <v>91989</v>
      </c>
      <c r="H3016" s="14">
        <f t="shared" si="96"/>
        <v>47.12</v>
      </c>
    </row>
    <row r="3017" spans="1:8" ht="40.5">
      <c r="A3017" s="532" t="s">
        <v>6215</v>
      </c>
      <c r="B3017" s="534" t="s">
        <v>29451</v>
      </c>
      <c r="C3017" s="532" t="s">
        <v>114</v>
      </c>
      <c r="D3017" s="533" t="s">
        <v>29452</v>
      </c>
      <c r="F3017" t="str">
        <f t="shared" si="95"/>
        <v>91990</v>
      </c>
      <c r="H3017" s="14">
        <f t="shared" si="96"/>
        <v>49.1</v>
      </c>
    </row>
    <row r="3018" spans="1:8" ht="40.5">
      <c r="A3018" s="532" t="s">
        <v>6216</v>
      </c>
      <c r="B3018" s="534" t="s">
        <v>29453</v>
      </c>
      <c r="C3018" s="532" t="s">
        <v>114</v>
      </c>
      <c r="D3018" s="533" t="s">
        <v>29454</v>
      </c>
      <c r="F3018" t="str">
        <f t="shared" si="95"/>
        <v>91991</v>
      </c>
      <c r="H3018" s="14">
        <f t="shared" si="96"/>
        <v>52.25</v>
      </c>
    </row>
    <row r="3019" spans="1:8" ht="40.5">
      <c r="A3019" s="532" t="s">
        <v>6217</v>
      </c>
      <c r="B3019" s="534" t="s">
        <v>29455</v>
      </c>
      <c r="C3019" s="532" t="s">
        <v>114</v>
      </c>
      <c r="D3019" s="533" t="s">
        <v>29456</v>
      </c>
      <c r="F3019" t="str">
        <f t="shared" si="95"/>
        <v>91992</v>
      </c>
      <c r="H3019" s="14">
        <f t="shared" si="96"/>
        <v>64.930000000000007</v>
      </c>
    </row>
    <row r="3020" spans="1:8" ht="40.5">
      <c r="A3020" s="532" t="s">
        <v>6218</v>
      </c>
      <c r="B3020" s="534" t="s">
        <v>29457</v>
      </c>
      <c r="C3020" s="532" t="s">
        <v>114</v>
      </c>
      <c r="D3020" s="533" t="s">
        <v>29458</v>
      </c>
      <c r="F3020" t="str">
        <f t="shared" si="95"/>
        <v>91993</v>
      </c>
      <c r="H3020" s="14">
        <f t="shared" si="96"/>
        <v>68.08</v>
      </c>
    </row>
    <row r="3021" spans="1:8" ht="40.5">
      <c r="A3021" s="532" t="s">
        <v>6219</v>
      </c>
      <c r="B3021" s="534" t="s">
        <v>29459</v>
      </c>
      <c r="C3021" s="532" t="s">
        <v>114</v>
      </c>
      <c r="D3021" s="533" t="s">
        <v>29460</v>
      </c>
      <c r="F3021" t="str">
        <f t="shared" si="95"/>
        <v>91994</v>
      </c>
      <c r="H3021" s="14">
        <f t="shared" si="96"/>
        <v>34.72</v>
      </c>
    </row>
    <row r="3022" spans="1:8" ht="40.5">
      <c r="A3022" s="532" t="s">
        <v>6220</v>
      </c>
      <c r="B3022" s="534" t="s">
        <v>29461</v>
      </c>
      <c r="C3022" s="532" t="s">
        <v>114</v>
      </c>
      <c r="D3022" s="533" t="s">
        <v>19233</v>
      </c>
      <c r="F3022" t="str">
        <f t="shared" si="95"/>
        <v>91995</v>
      </c>
      <c r="H3022" s="14">
        <f t="shared" si="96"/>
        <v>37.869999999999997</v>
      </c>
    </row>
    <row r="3023" spans="1:8" ht="40.5">
      <c r="A3023" s="532" t="s">
        <v>6221</v>
      </c>
      <c r="B3023" s="534" t="s">
        <v>29462</v>
      </c>
      <c r="C3023" s="532" t="s">
        <v>114</v>
      </c>
      <c r="D3023" s="533" t="s">
        <v>29463</v>
      </c>
      <c r="F3023" t="str">
        <f t="shared" si="95"/>
        <v>91996</v>
      </c>
      <c r="H3023" s="14">
        <f t="shared" si="96"/>
        <v>50.56</v>
      </c>
    </row>
    <row r="3024" spans="1:8" ht="40.5">
      <c r="A3024" s="532" t="s">
        <v>6222</v>
      </c>
      <c r="B3024" s="534" t="s">
        <v>29464</v>
      </c>
      <c r="C3024" s="532" t="s">
        <v>114</v>
      </c>
      <c r="D3024" s="533" t="s">
        <v>18840</v>
      </c>
      <c r="F3024" t="str">
        <f t="shared" si="95"/>
        <v>91997</v>
      </c>
      <c r="H3024" s="14">
        <f t="shared" si="96"/>
        <v>53.7</v>
      </c>
    </row>
    <row r="3025" spans="1:8" ht="40.5">
      <c r="A3025" s="532" t="s">
        <v>6223</v>
      </c>
      <c r="B3025" s="534" t="s">
        <v>29465</v>
      </c>
      <c r="C3025" s="532" t="s">
        <v>114</v>
      </c>
      <c r="D3025" s="533" t="s">
        <v>12692</v>
      </c>
      <c r="F3025" t="str">
        <f t="shared" si="95"/>
        <v>91998</v>
      </c>
      <c r="H3025" s="14">
        <f t="shared" si="96"/>
        <v>29.18</v>
      </c>
    </row>
    <row r="3026" spans="1:8" ht="40.5">
      <c r="A3026" s="532" t="s">
        <v>6224</v>
      </c>
      <c r="B3026" s="534" t="s">
        <v>29466</v>
      </c>
      <c r="C3026" s="532" t="s">
        <v>114</v>
      </c>
      <c r="D3026" s="533" t="s">
        <v>29467</v>
      </c>
      <c r="F3026" t="str">
        <f t="shared" si="95"/>
        <v>91999</v>
      </c>
      <c r="H3026" s="14">
        <f t="shared" si="96"/>
        <v>32.33</v>
      </c>
    </row>
    <row r="3027" spans="1:8" ht="40.5">
      <c r="A3027" s="532" t="s">
        <v>6225</v>
      </c>
      <c r="B3027" s="534" t="s">
        <v>29468</v>
      </c>
      <c r="C3027" s="532" t="s">
        <v>114</v>
      </c>
      <c r="D3027" s="533" t="s">
        <v>17485</v>
      </c>
      <c r="F3027" t="str">
        <f t="shared" si="95"/>
        <v>92000</v>
      </c>
      <c r="H3027" s="14">
        <f t="shared" si="96"/>
        <v>45.01</v>
      </c>
    </row>
    <row r="3028" spans="1:8" ht="40.5">
      <c r="A3028" s="532" t="s">
        <v>6226</v>
      </c>
      <c r="B3028" s="534" t="s">
        <v>29469</v>
      </c>
      <c r="C3028" s="532" t="s">
        <v>114</v>
      </c>
      <c r="D3028" s="533" t="s">
        <v>29470</v>
      </c>
      <c r="F3028" t="str">
        <f t="shared" si="95"/>
        <v>92001</v>
      </c>
      <c r="H3028" s="14">
        <f t="shared" si="96"/>
        <v>48.16</v>
      </c>
    </row>
    <row r="3029" spans="1:8" ht="40.5">
      <c r="A3029" s="532" t="s">
        <v>6227</v>
      </c>
      <c r="B3029" s="534" t="s">
        <v>29471</v>
      </c>
      <c r="C3029" s="532" t="s">
        <v>114</v>
      </c>
      <c r="D3029" s="533" t="s">
        <v>29472</v>
      </c>
      <c r="F3029" t="str">
        <f t="shared" si="95"/>
        <v>92002</v>
      </c>
      <c r="H3029" s="14">
        <f t="shared" si="96"/>
        <v>64.89</v>
      </c>
    </row>
    <row r="3030" spans="1:8" ht="40.5">
      <c r="A3030" s="532" t="s">
        <v>6228</v>
      </c>
      <c r="B3030" s="534" t="s">
        <v>29473</v>
      </c>
      <c r="C3030" s="532" t="s">
        <v>114</v>
      </c>
      <c r="D3030" s="533" t="s">
        <v>29474</v>
      </c>
      <c r="F3030" t="str">
        <f t="shared" si="95"/>
        <v>92003</v>
      </c>
      <c r="H3030" s="14">
        <f t="shared" si="96"/>
        <v>71.180000000000007</v>
      </c>
    </row>
    <row r="3031" spans="1:8" ht="40.5">
      <c r="A3031" s="532" t="s">
        <v>6229</v>
      </c>
      <c r="B3031" s="534" t="s">
        <v>29475</v>
      </c>
      <c r="C3031" s="532" t="s">
        <v>114</v>
      </c>
      <c r="D3031" s="533" t="s">
        <v>29476</v>
      </c>
      <c r="F3031" t="str">
        <f t="shared" si="95"/>
        <v>92004</v>
      </c>
      <c r="H3031" s="14">
        <f t="shared" si="96"/>
        <v>80.72</v>
      </c>
    </row>
    <row r="3032" spans="1:8" ht="40.5">
      <c r="A3032" s="532" t="s">
        <v>6230</v>
      </c>
      <c r="B3032" s="534" t="s">
        <v>29477</v>
      </c>
      <c r="C3032" s="532" t="s">
        <v>114</v>
      </c>
      <c r="D3032" s="533" t="s">
        <v>27402</v>
      </c>
      <c r="F3032" t="str">
        <f t="shared" si="95"/>
        <v>92005</v>
      </c>
      <c r="H3032" s="14">
        <f t="shared" si="96"/>
        <v>87.01</v>
      </c>
    </row>
    <row r="3033" spans="1:8" ht="40.5">
      <c r="A3033" s="532" t="s">
        <v>6231</v>
      </c>
      <c r="B3033" s="534" t="s">
        <v>29478</v>
      </c>
      <c r="C3033" s="532" t="s">
        <v>114</v>
      </c>
      <c r="D3033" s="533" t="s">
        <v>18650</v>
      </c>
      <c r="F3033" t="str">
        <f t="shared" si="95"/>
        <v>92006</v>
      </c>
      <c r="H3033" s="14">
        <f t="shared" si="96"/>
        <v>53.73</v>
      </c>
    </row>
    <row r="3034" spans="1:8" ht="40.5">
      <c r="A3034" s="532" t="s">
        <v>6232</v>
      </c>
      <c r="B3034" s="534" t="s">
        <v>29479</v>
      </c>
      <c r="C3034" s="532" t="s">
        <v>114</v>
      </c>
      <c r="D3034" s="533" t="s">
        <v>19154</v>
      </c>
      <c r="F3034" t="str">
        <f t="shared" si="95"/>
        <v>92007</v>
      </c>
      <c r="H3034" s="14">
        <f t="shared" si="96"/>
        <v>60.02</v>
      </c>
    </row>
    <row r="3035" spans="1:8" ht="40.5">
      <c r="A3035" s="532" t="s">
        <v>6233</v>
      </c>
      <c r="B3035" s="534" t="s">
        <v>29480</v>
      </c>
      <c r="C3035" s="532" t="s">
        <v>114</v>
      </c>
      <c r="D3035" s="533" t="s">
        <v>29481</v>
      </c>
      <c r="F3035" t="str">
        <f t="shared" si="95"/>
        <v>92008</v>
      </c>
      <c r="H3035" s="14">
        <f t="shared" si="96"/>
        <v>69.56</v>
      </c>
    </row>
    <row r="3036" spans="1:8" ht="40.5">
      <c r="A3036" s="532" t="s">
        <v>6234</v>
      </c>
      <c r="B3036" s="534" t="s">
        <v>29482</v>
      </c>
      <c r="C3036" s="532" t="s">
        <v>114</v>
      </c>
      <c r="D3036" s="533" t="s">
        <v>29483</v>
      </c>
      <c r="F3036" t="str">
        <f t="shared" si="95"/>
        <v>92009</v>
      </c>
      <c r="H3036" s="14">
        <f t="shared" si="96"/>
        <v>75.849999999999994</v>
      </c>
    </row>
    <row r="3037" spans="1:8" ht="40.5">
      <c r="A3037" s="532" t="s">
        <v>6235</v>
      </c>
      <c r="B3037" s="534" t="s">
        <v>29484</v>
      </c>
      <c r="C3037" s="532" t="s">
        <v>114</v>
      </c>
      <c r="D3037" s="533" t="s">
        <v>27588</v>
      </c>
      <c r="F3037" t="str">
        <f t="shared" si="95"/>
        <v>92010</v>
      </c>
      <c r="H3037" s="14">
        <f t="shared" si="96"/>
        <v>94.97</v>
      </c>
    </row>
    <row r="3038" spans="1:8" ht="40.5">
      <c r="A3038" s="532" t="s">
        <v>6236</v>
      </c>
      <c r="B3038" s="534" t="s">
        <v>29485</v>
      </c>
      <c r="C3038" s="532" t="s">
        <v>114</v>
      </c>
      <c r="D3038" s="533" t="s">
        <v>29486</v>
      </c>
      <c r="F3038" t="str">
        <f t="shared" si="95"/>
        <v>92011</v>
      </c>
      <c r="H3038" s="14">
        <f t="shared" si="96"/>
        <v>104.4</v>
      </c>
    </row>
    <row r="3039" spans="1:8" ht="40.5">
      <c r="A3039" s="532" t="s">
        <v>6237</v>
      </c>
      <c r="B3039" s="534" t="s">
        <v>29487</v>
      </c>
      <c r="C3039" s="532" t="s">
        <v>114</v>
      </c>
      <c r="D3039" s="533" t="s">
        <v>29488</v>
      </c>
      <c r="F3039" t="str">
        <f t="shared" si="95"/>
        <v>92012</v>
      </c>
      <c r="H3039" s="14">
        <f t="shared" si="96"/>
        <v>110.8</v>
      </c>
    </row>
    <row r="3040" spans="1:8" ht="40.5">
      <c r="A3040" s="532" t="s">
        <v>6238</v>
      </c>
      <c r="B3040" s="534" t="s">
        <v>29489</v>
      </c>
      <c r="C3040" s="532" t="s">
        <v>114</v>
      </c>
      <c r="D3040" s="533" t="s">
        <v>29490</v>
      </c>
      <c r="F3040" t="str">
        <f t="shared" si="95"/>
        <v>92013</v>
      </c>
      <c r="H3040" s="14">
        <f t="shared" si="96"/>
        <v>120.23</v>
      </c>
    </row>
    <row r="3041" spans="1:8" ht="40.5">
      <c r="A3041" s="532" t="s">
        <v>6239</v>
      </c>
      <c r="B3041" s="534" t="s">
        <v>29491</v>
      </c>
      <c r="C3041" s="532" t="s">
        <v>114</v>
      </c>
      <c r="D3041" s="533" t="s">
        <v>29492</v>
      </c>
      <c r="F3041" t="str">
        <f t="shared" si="95"/>
        <v>92014</v>
      </c>
      <c r="H3041" s="14">
        <f t="shared" si="96"/>
        <v>78.260000000000005</v>
      </c>
    </row>
    <row r="3042" spans="1:8" ht="40.5">
      <c r="A3042" s="532" t="s">
        <v>6240</v>
      </c>
      <c r="B3042" s="534" t="s">
        <v>29493</v>
      </c>
      <c r="C3042" s="532" t="s">
        <v>114</v>
      </c>
      <c r="D3042" s="533" t="s">
        <v>22934</v>
      </c>
      <c r="F3042" t="str">
        <f t="shared" si="95"/>
        <v>92015</v>
      </c>
      <c r="H3042" s="14">
        <f t="shared" si="96"/>
        <v>87.69</v>
      </c>
    </row>
    <row r="3043" spans="1:8" ht="40.5">
      <c r="A3043" s="532" t="s">
        <v>6241</v>
      </c>
      <c r="B3043" s="534" t="s">
        <v>29494</v>
      </c>
      <c r="C3043" s="532" t="s">
        <v>114</v>
      </c>
      <c r="D3043" s="533" t="s">
        <v>18823</v>
      </c>
      <c r="F3043" t="str">
        <f t="shared" si="95"/>
        <v>92016</v>
      </c>
      <c r="H3043" s="14">
        <f t="shared" si="96"/>
        <v>94.09</v>
      </c>
    </row>
    <row r="3044" spans="1:8" ht="40.5">
      <c r="A3044" s="532" t="s">
        <v>6242</v>
      </c>
      <c r="B3044" s="534" t="s">
        <v>29495</v>
      </c>
      <c r="C3044" s="532" t="s">
        <v>114</v>
      </c>
      <c r="D3044" s="533" t="s">
        <v>29496</v>
      </c>
      <c r="F3044" t="str">
        <f t="shared" si="95"/>
        <v>92017</v>
      </c>
      <c r="H3044" s="14">
        <f t="shared" si="96"/>
        <v>103.52</v>
      </c>
    </row>
    <row r="3045" spans="1:8" ht="40.5">
      <c r="A3045" s="532" t="s">
        <v>6243</v>
      </c>
      <c r="B3045" s="534" t="s">
        <v>29497</v>
      </c>
      <c r="C3045" s="532" t="s">
        <v>114</v>
      </c>
      <c r="D3045" s="533" t="s">
        <v>19297</v>
      </c>
      <c r="F3045" t="str">
        <f t="shared" si="95"/>
        <v>92018</v>
      </c>
      <c r="H3045" s="14">
        <f t="shared" si="96"/>
        <v>103.6</v>
      </c>
    </row>
    <row r="3046" spans="1:8" ht="40.5">
      <c r="A3046" s="532" t="s">
        <v>6244</v>
      </c>
      <c r="B3046" s="534" t="s">
        <v>29498</v>
      </c>
      <c r="C3046" s="532" t="s">
        <v>114</v>
      </c>
      <c r="D3046" s="533" t="s">
        <v>29499</v>
      </c>
      <c r="F3046" t="str">
        <f t="shared" si="95"/>
        <v>92019</v>
      </c>
      <c r="H3046" s="14">
        <f t="shared" si="96"/>
        <v>126.79</v>
      </c>
    </row>
    <row r="3047" spans="1:8" ht="40.5">
      <c r="A3047" s="532" t="s">
        <v>6245</v>
      </c>
      <c r="B3047" s="534" t="s">
        <v>29500</v>
      </c>
      <c r="C3047" s="532" t="s">
        <v>114</v>
      </c>
      <c r="D3047" s="533" t="s">
        <v>29501</v>
      </c>
      <c r="F3047" t="str">
        <f t="shared" si="95"/>
        <v>92020</v>
      </c>
      <c r="H3047" s="14">
        <f t="shared" si="96"/>
        <v>153.04</v>
      </c>
    </row>
    <row r="3048" spans="1:8" ht="40.5">
      <c r="A3048" s="532" t="s">
        <v>6246</v>
      </c>
      <c r="B3048" s="534" t="s">
        <v>29502</v>
      </c>
      <c r="C3048" s="532" t="s">
        <v>114</v>
      </c>
      <c r="D3048" s="533" t="s">
        <v>29503</v>
      </c>
      <c r="F3048" t="str">
        <f t="shared" si="95"/>
        <v>92021</v>
      </c>
      <c r="H3048" s="14">
        <f t="shared" si="96"/>
        <v>176.22</v>
      </c>
    </row>
    <row r="3049" spans="1:8" ht="40.5">
      <c r="A3049" s="532" t="s">
        <v>6247</v>
      </c>
      <c r="B3049" s="534" t="s">
        <v>29504</v>
      </c>
      <c r="C3049" s="532" t="s">
        <v>114</v>
      </c>
      <c r="D3049" s="533" t="s">
        <v>29505</v>
      </c>
      <c r="F3049" t="str">
        <f t="shared" si="95"/>
        <v>92022</v>
      </c>
      <c r="H3049" s="14">
        <f t="shared" si="96"/>
        <v>57.16</v>
      </c>
    </row>
    <row r="3050" spans="1:8" ht="40.5">
      <c r="A3050" s="532" t="s">
        <v>6248</v>
      </c>
      <c r="B3050" s="534" t="s">
        <v>29506</v>
      </c>
      <c r="C3050" s="532" t="s">
        <v>114</v>
      </c>
      <c r="D3050" s="533" t="s">
        <v>29507</v>
      </c>
      <c r="F3050" t="str">
        <f t="shared" si="95"/>
        <v>92023</v>
      </c>
      <c r="H3050" s="14">
        <f t="shared" si="96"/>
        <v>72.989999999999995</v>
      </c>
    </row>
    <row r="3051" spans="1:8" ht="40.5">
      <c r="A3051" s="532" t="s">
        <v>6250</v>
      </c>
      <c r="B3051" s="534" t="s">
        <v>29508</v>
      </c>
      <c r="C3051" s="532" t="s">
        <v>114</v>
      </c>
      <c r="D3051" s="533" t="s">
        <v>29509</v>
      </c>
      <c r="F3051" t="str">
        <f t="shared" si="95"/>
        <v>92024</v>
      </c>
      <c r="H3051" s="14">
        <f t="shared" si="96"/>
        <v>87.31</v>
      </c>
    </row>
    <row r="3052" spans="1:8" ht="40.5">
      <c r="A3052" s="532" t="s">
        <v>6251</v>
      </c>
      <c r="B3052" s="534" t="s">
        <v>29510</v>
      </c>
      <c r="C3052" s="532" t="s">
        <v>114</v>
      </c>
      <c r="D3052" s="533" t="s">
        <v>29511</v>
      </c>
      <c r="F3052" t="str">
        <f t="shared" si="95"/>
        <v>92025</v>
      </c>
      <c r="H3052" s="14">
        <f t="shared" si="96"/>
        <v>103.14</v>
      </c>
    </row>
    <row r="3053" spans="1:8" ht="40.5">
      <c r="A3053" s="532" t="s">
        <v>6252</v>
      </c>
      <c r="B3053" s="534" t="s">
        <v>29512</v>
      </c>
      <c r="C3053" s="532" t="s">
        <v>114</v>
      </c>
      <c r="D3053" s="533" t="s">
        <v>29513</v>
      </c>
      <c r="F3053" t="str">
        <f t="shared" si="95"/>
        <v>92026</v>
      </c>
      <c r="H3053" s="14">
        <f t="shared" si="96"/>
        <v>79.64</v>
      </c>
    </row>
    <row r="3054" spans="1:8" ht="40.5">
      <c r="A3054" s="532" t="s">
        <v>6253</v>
      </c>
      <c r="B3054" s="534" t="s">
        <v>29514</v>
      </c>
      <c r="C3054" s="532" t="s">
        <v>114</v>
      </c>
      <c r="D3054" s="533" t="s">
        <v>24852</v>
      </c>
      <c r="F3054" t="str">
        <f t="shared" si="95"/>
        <v>92027</v>
      </c>
      <c r="H3054" s="14">
        <f t="shared" si="96"/>
        <v>95.47</v>
      </c>
    </row>
    <row r="3055" spans="1:8" ht="40.5">
      <c r="A3055" s="532" t="s">
        <v>6254</v>
      </c>
      <c r="B3055" s="534" t="s">
        <v>29515</v>
      </c>
      <c r="C3055" s="532" t="s">
        <v>114</v>
      </c>
      <c r="D3055" s="533" t="s">
        <v>29516</v>
      </c>
      <c r="F3055" t="str">
        <f t="shared" si="95"/>
        <v>92028</v>
      </c>
      <c r="H3055" s="14">
        <f t="shared" si="96"/>
        <v>66.52</v>
      </c>
    </row>
    <row r="3056" spans="1:8" ht="40.5">
      <c r="A3056" s="532" t="s">
        <v>6255</v>
      </c>
      <c r="B3056" s="534" t="s">
        <v>29517</v>
      </c>
      <c r="C3056" s="532" t="s">
        <v>114</v>
      </c>
      <c r="D3056" s="533" t="s">
        <v>29518</v>
      </c>
      <c r="F3056" t="str">
        <f t="shared" si="95"/>
        <v>92029</v>
      </c>
      <c r="H3056" s="14">
        <f t="shared" si="96"/>
        <v>82.35</v>
      </c>
    </row>
    <row r="3057" spans="1:8" ht="40.5">
      <c r="A3057" s="532" t="s">
        <v>6256</v>
      </c>
      <c r="B3057" s="534" t="s">
        <v>29519</v>
      </c>
      <c r="C3057" s="532" t="s">
        <v>114</v>
      </c>
      <c r="D3057" s="533" t="s">
        <v>19114</v>
      </c>
      <c r="F3057" t="str">
        <f t="shared" si="95"/>
        <v>92030</v>
      </c>
      <c r="H3057" s="14">
        <f t="shared" si="96"/>
        <v>96.59</v>
      </c>
    </row>
    <row r="3058" spans="1:8" ht="40.5">
      <c r="A3058" s="532" t="s">
        <v>6257</v>
      </c>
      <c r="B3058" s="534" t="s">
        <v>29520</v>
      </c>
      <c r="C3058" s="532" t="s">
        <v>114</v>
      </c>
      <c r="D3058" s="533" t="s">
        <v>29521</v>
      </c>
      <c r="F3058" t="str">
        <f t="shared" si="95"/>
        <v>92031</v>
      </c>
      <c r="H3058" s="14">
        <f t="shared" si="96"/>
        <v>112.42</v>
      </c>
    </row>
    <row r="3059" spans="1:8" ht="40.5">
      <c r="A3059" s="532" t="s">
        <v>6258</v>
      </c>
      <c r="B3059" s="534" t="s">
        <v>29522</v>
      </c>
      <c r="C3059" s="532" t="s">
        <v>114</v>
      </c>
      <c r="D3059" s="533" t="s">
        <v>29523</v>
      </c>
      <c r="F3059" t="str">
        <f t="shared" si="95"/>
        <v>92032</v>
      </c>
      <c r="H3059" s="14">
        <f t="shared" si="96"/>
        <v>98.22</v>
      </c>
    </row>
    <row r="3060" spans="1:8" ht="40.5">
      <c r="A3060" s="532" t="s">
        <v>6259</v>
      </c>
      <c r="B3060" s="534" t="s">
        <v>29524</v>
      </c>
      <c r="C3060" s="532" t="s">
        <v>114</v>
      </c>
      <c r="D3060" s="533" t="s">
        <v>29525</v>
      </c>
      <c r="F3060" t="str">
        <f t="shared" si="95"/>
        <v>92033</v>
      </c>
      <c r="H3060" s="14">
        <f t="shared" si="96"/>
        <v>114.05</v>
      </c>
    </row>
    <row r="3061" spans="1:8" ht="54">
      <c r="A3061" s="532" t="s">
        <v>6260</v>
      </c>
      <c r="B3061" s="534" t="s">
        <v>29526</v>
      </c>
      <c r="C3061" s="532" t="s">
        <v>114</v>
      </c>
      <c r="D3061" s="533" t="s">
        <v>29527</v>
      </c>
      <c r="F3061" t="str">
        <f t="shared" si="95"/>
        <v>92034</v>
      </c>
      <c r="H3061" s="14">
        <f t="shared" si="96"/>
        <v>88.93</v>
      </c>
    </row>
    <row r="3062" spans="1:8" ht="54">
      <c r="A3062" s="532" t="s">
        <v>6261</v>
      </c>
      <c r="B3062" s="534" t="s">
        <v>29528</v>
      </c>
      <c r="C3062" s="532" t="s">
        <v>114</v>
      </c>
      <c r="D3062" s="533" t="s">
        <v>29529</v>
      </c>
      <c r="F3062" t="str">
        <f t="shared" si="95"/>
        <v>92035</v>
      </c>
      <c r="H3062" s="14">
        <f t="shared" si="96"/>
        <v>104.76</v>
      </c>
    </row>
    <row r="3063" spans="1:8" ht="54">
      <c r="A3063" s="532" t="s">
        <v>6263</v>
      </c>
      <c r="B3063" s="534" t="s">
        <v>14986</v>
      </c>
      <c r="C3063" s="532" t="s">
        <v>114</v>
      </c>
      <c r="D3063" s="533" t="s">
        <v>29530</v>
      </c>
      <c r="F3063" t="str">
        <f t="shared" si="95"/>
        <v>97583</v>
      </c>
      <c r="H3063" s="14">
        <f t="shared" si="96"/>
        <v>112.8</v>
      </c>
    </row>
    <row r="3064" spans="1:8" ht="54">
      <c r="A3064" s="532" t="s">
        <v>6264</v>
      </c>
      <c r="B3064" s="534" t="s">
        <v>14987</v>
      </c>
      <c r="C3064" s="532" t="s">
        <v>114</v>
      </c>
      <c r="D3064" s="533" t="s">
        <v>29531</v>
      </c>
      <c r="F3064" t="str">
        <f t="shared" si="95"/>
        <v>97584</v>
      </c>
      <c r="H3064" s="14">
        <f t="shared" si="96"/>
        <v>157.1</v>
      </c>
    </row>
    <row r="3065" spans="1:8" ht="54">
      <c r="A3065" s="532" t="s">
        <v>6265</v>
      </c>
      <c r="B3065" s="534" t="s">
        <v>14988</v>
      </c>
      <c r="C3065" s="532" t="s">
        <v>114</v>
      </c>
      <c r="D3065" s="533" t="s">
        <v>29532</v>
      </c>
      <c r="F3065" t="str">
        <f t="shared" si="95"/>
        <v>97585</v>
      </c>
      <c r="H3065" s="14">
        <f t="shared" si="96"/>
        <v>151.43</v>
      </c>
    </row>
    <row r="3066" spans="1:8" ht="54">
      <c r="A3066" s="532" t="s">
        <v>6266</v>
      </c>
      <c r="B3066" s="534" t="s">
        <v>14989</v>
      </c>
      <c r="C3066" s="532" t="s">
        <v>114</v>
      </c>
      <c r="D3066" s="533" t="s">
        <v>29533</v>
      </c>
      <c r="F3066" t="str">
        <f t="shared" si="95"/>
        <v>97586</v>
      </c>
      <c r="H3066" s="14">
        <f t="shared" si="96"/>
        <v>204.94</v>
      </c>
    </row>
    <row r="3067" spans="1:8" ht="40.5">
      <c r="A3067" s="532" t="s">
        <v>6267</v>
      </c>
      <c r="B3067" s="534" t="s">
        <v>14990</v>
      </c>
      <c r="C3067" s="532" t="s">
        <v>114</v>
      </c>
      <c r="D3067" s="533" t="s">
        <v>29534</v>
      </c>
      <c r="F3067" t="str">
        <f t="shared" si="95"/>
        <v>97587</v>
      </c>
      <c r="H3067" s="14">
        <f t="shared" si="96"/>
        <v>372.06</v>
      </c>
    </row>
    <row r="3068" spans="1:8" ht="40.5">
      <c r="A3068" s="532" t="s">
        <v>6268</v>
      </c>
      <c r="B3068" s="534" t="s">
        <v>14991</v>
      </c>
      <c r="C3068" s="532" t="s">
        <v>114</v>
      </c>
      <c r="D3068" s="533" t="s">
        <v>29535</v>
      </c>
      <c r="F3068" t="str">
        <f t="shared" si="95"/>
        <v>97589</v>
      </c>
      <c r="H3068" s="14">
        <f t="shared" si="96"/>
        <v>51.61</v>
      </c>
    </row>
    <row r="3069" spans="1:8" ht="40.5">
      <c r="A3069" s="532" t="s">
        <v>6269</v>
      </c>
      <c r="B3069" s="534" t="s">
        <v>14992</v>
      </c>
      <c r="C3069" s="532" t="s">
        <v>114</v>
      </c>
      <c r="D3069" s="533" t="s">
        <v>29536</v>
      </c>
      <c r="F3069" t="str">
        <f t="shared" si="95"/>
        <v>97590</v>
      </c>
      <c r="H3069" s="14">
        <f t="shared" si="96"/>
        <v>125.53</v>
      </c>
    </row>
    <row r="3070" spans="1:8" ht="54">
      <c r="A3070" s="532" t="s">
        <v>6270</v>
      </c>
      <c r="B3070" s="534" t="s">
        <v>14993</v>
      </c>
      <c r="C3070" s="532" t="s">
        <v>114</v>
      </c>
      <c r="D3070" s="533" t="s">
        <v>29537</v>
      </c>
      <c r="F3070" t="str">
        <f t="shared" si="95"/>
        <v>97591</v>
      </c>
      <c r="H3070" s="14">
        <f t="shared" si="96"/>
        <v>161.06</v>
      </c>
    </row>
    <row r="3071" spans="1:8" ht="40.5">
      <c r="A3071" s="532" t="s">
        <v>6271</v>
      </c>
      <c r="B3071" s="534" t="s">
        <v>14994</v>
      </c>
      <c r="C3071" s="532" t="s">
        <v>114</v>
      </c>
      <c r="D3071" s="533" t="s">
        <v>18390</v>
      </c>
      <c r="F3071" t="str">
        <f t="shared" si="95"/>
        <v>97593</v>
      </c>
      <c r="H3071" s="14">
        <f t="shared" si="96"/>
        <v>181.79</v>
      </c>
    </row>
    <row r="3072" spans="1:8" ht="40.5">
      <c r="A3072" s="532" t="s">
        <v>6272</v>
      </c>
      <c r="B3072" s="534" t="s">
        <v>14995</v>
      </c>
      <c r="C3072" s="532" t="s">
        <v>114</v>
      </c>
      <c r="D3072" s="533" t="s">
        <v>29538</v>
      </c>
      <c r="F3072" t="str">
        <f t="shared" si="95"/>
        <v>97594</v>
      </c>
      <c r="H3072" s="14">
        <f t="shared" si="96"/>
        <v>161.33000000000001</v>
      </c>
    </row>
    <row r="3073" spans="1:8" ht="27">
      <c r="A3073" s="532" t="s">
        <v>6273</v>
      </c>
      <c r="B3073" s="534" t="s">
        <v>14996</v>
      </c>
      <c r="C3073" s="532" t="s">
        <v>114</v>
      </c>
      <c r="D3073" s="533" t="s">
        <v>13461</v>
      </c>
      <c r="F3073" t="str">
        <f t="shared" si="95"/>
        <v>97595</v>
      </c>
      <c r="H3073" s="14">
        <f t="shared" si="96"/>
        <v>135.02000000000001</v>
      </c>
    </row>
    <row r="3074" spans="1:8" ht="27">
      <c r="A3074" s="532" t="s">
        <v>6274</v>
      </c>
      <c r="B3074" s="534" t="s">
        <v>14997</v>
      </c>
      <c r="C3074" s="532" t="s">
        <v>114</v>
      </c>
      <c r="D3074" s="533" t="s">
        <v>11404</v>
      </c>
      <c r="F3074" t="str">
        <f t="shared" si="95"/>
        <v>97596</v>
      </c>
      <c r="H3074" s="14">
        <f t="shared" si="96"/>
        <v>95.09</v>
      </c>
    </row>
    <row r="3075" spans="1:8" ht="27">
      <c r="A3075" s="532" t="s">
        <v>6275</v>
      </c>
      <c r="B3075" s="534" t="s">
        <v>14998</v>
      </c>
      <c r="C3075" s="532" t="s">
        <v>114</v>
      </c>
      <c r="D3075" s="533" t="s">
        <v>29539</v>
      </c>
      <c r="F3075" t="str">
        <f t="shared" si="95"/>
        <v>97597</v>
      </c>
      <c r="H3075" s="14">
        <f t="shared" si="96"/>
        <v>93.08</v>
      </c>
    </row>
    <row r="3076" spans="1:8" ht="27">
      <c r="A3076" s="532" t="s">
        <v>6276</v>
      </c>
      <c r="B3076" s="534" t="s">
        <v>14999</v>
      </c>
      <c r="C3076" s="532" t="s">
        <v>114</v>
      </c>
      <c r="D3076" s="533" t="s">
        <v>29540</v>
      </c>
      <c r="F3076" t="str">
        <f t="shared" si="95"/>
        <v>97598</v>
      </c>
      <c r="H3076" s="14">
        <f t="shared" si="96"/>
        <v>87.97</v>
      </c>
    </row>
    <row r="3077" spans="1:8" ht="40.5">
      <c r="A3077" s="532" t="s">
        <v>6277</v>
      </c>
      <c r="B3077" s="534" t="s">
        <v>15000</v>
      </c>
      <c r="C3077" s="532" t="s">
        <v>114</v>
      </c>
      <c r="D3077" s="533" t="s">
        <v>19469</v>
      </c>
      <c r="F3077" t="str">
        <f t="shared" ref="F3077:F3140" si="97">TRIM(A3077)</f>
        <v>97599</v>
      </c>
      <c r="H3077" s="14">
        <f t="shared" ref="H3077:H3140" si="98">ROUND(D3077*(1+$H$1),2)</f>
        <v>36.630000000000003</v>
      </c>
    </row>
    <row r="3078" spans="1:8" ht="27">
      <c r="A3078" s="532" t="s">
        <v>6278</v>
      </c>
      <c r="B3078" s="534" t="s">
        <v>15001</v>
      </c>
      <c r="C3078" s="532" t="s">
        <v>114</v>
      </c>
      <c r="D3078" s="533" t="s">
        <v>6643</v>
      </c>
      <c r="F3078" t="str">
        <f t="shared" si="97"/>
        <v>97609</v>
      </c>
      <c r="H3078" s="14">
        <f t="shared" si="98"/>
        <v>22.12</v>
      </c>
    </row>
    <row r="3079" spans="1:8" ht="27">
      <c r="A3079" s="532" t="s">
        <v>6279</v>
      </c>
      <c r="B3079" s="534" t="s">
        <v>15002</v>
      </c>
      <c r="C3079" s="532" t="s">
        <v>114</v>
      </c>
      <c r="D3079" s="533" t="s">
        <v>29541</v>
      </c>
      <c r="F3079" t="str">
        <f t="shared" si="97"/>
        <v>97610</v>
      </c>
      <c r="H3079" s="14">
        <f t="shared" si="98"/>
        <v>23.53</v>
      </c>
    </row>
    <row r="3080" spans="1:8" ht="27">
      <c r="A3080" s="532" t="s">
        <v>6280</v>
      </c>
      <c r="B3080" s="534" t="s">
        <v>15003</v>
      </c>
      <c r="C3080" s="532" t="s">
        <v>114</v>
      </c>
      <c r="D3080" s="533" t="s">
        <v>9568</v>
      </c>
      <c r="F3080" t="str">
        <f t="shared" si="97"/>
        <v>97611</v>
      </c>
      <c r="H3080" s="14">
        <f t="shared" si="98"/>
        <v>26.84</v>
      </c>
    </row>
    <row r="3081" spans="1:8" ht="27">
      <c r="A3081" s="532" t="s">
        <v>6281</v>
      </c>
      <c r="B3081" s="534" t="s">
        <v>15004</v>
      </c>
      <c r="C3081" s="532" t="s">
        <v>114</v>
      </c>
      <c r="D3081" s="533" t="s">
        <v>8833</v>
      </c>
      <c r="F3081" t="str">
        <f t="shared" si="97"/>
        <v>97612</v>
      </c>
      <c r="H3081" s="14">
        <f t="shared" si="98"/>
        <v>28.82</v>
      </c>
    </row>
    <row r="3082" spans="1:8" ht="27">
      <c r="A3082" s="532" t="s">
        <v>6282</v>
      </c>
      <c r="B3082" s="534" t="s">
        <v>15005</v>
      </c>
      <c r="C3082" s="532" t="s">
        <v>114</v>
      </c>
      <c r="D3082" s="533" t="s">
        <v>17979</v>
      </c>
      <c r="F3082" t="str">
        <f t="shared" si="97"/>
        <v>97613</v>
      </c>
      <c r="H3082" s="14">
        <f t="shared" si="98"/>
        <v>35.39</v>
      </c>
    </row>
    <row r="3083" spans="1:8" ht="27">
      <c r="A3083" s="532" t="s">
        <v>6283</v>
      </c>
      <c r="B3083" s="534" t="s">
        <v>15006</v>
      </c>
      <c r="C3083" s="532" t="s">
        <v>114</v>
      </c>
      <c r="D3083" s="533" t="s">
        <v>13687</v>
      </c>
      <c r="F3083" t="str">
        <f t="shared" si="97"/>
        <v>97614</v>
      </c>
      <c r="H3083" s="14">
        <f t="shared" si="98"/>
        <v>59.15</v>
      </c>
    </row>
    <row r="3084" spans="1:8" ht="27">
      <c r="A3084" s="532" t="s">
        <v>6284</v>
      </c>
      <c r="B3084" s="534" t="s">
        <v>29542</v>
      </c>
      <c r="C3084" s="532" t="s">
        <v>114</v>
      </c>
      <c r="D3084" s="533" t="s">
        <v>29543</v>
      </c>
      <c r="F3084" t="str">
        <f t="shared" si="97"/>
        <v>97615</v>
      </c>
      <c r="H3084" s="14">
        <f t="shared" si="98"/>
        <v>67.81</v>
      </c>
    </row>
    <row r="3085" spans="1:8" ht="27">
      <c r="A3085" s="532" t="s">
        <v>6285</v>
      </c>
      <c r="B3085" s="534" t="s">
        <v>29544</v>
      </c>
      <c r="C3085" s="532" t="s">
        <v>114</v>
      </c>
      <c r="D3085" s="533" t="s">
        <v>29545</v>
      </c>
      <c r="F3085" t="str">
        <f t="shared" si="97"/>
        <v>97616</v>
      </c>
      <c r="H3085" s="14">
        <f t="shared" si="98"/>
        <v>77.87</v>
      </c>
    </row>
    <row r="3086" spans="1:8" ht="27">
      <c r="A3086" s="532" t="s">
        <v>6286</v>
      </c>
      <c r="B3086" s="534" t="s">
        <v>29546</v>
      </c>
      <c r="C3086" s="532" t="s">
        <v>114</v>
      </c>
      <c r="D3086" s="533" t="s">
        <v>29547</v>
      </c>
      <c r="F3086" t="str">
        <f t="shared" si="97"/>
        <v>97617</v>
      </c>
      <c r="H3086" s="14">
        <f t="shared" si="98"/>
        <v>77.56</v>
      </c>
    </row>
    <row r="3087" spans="1:8" ht="27">
      <c r="A3087" s="532" t="s">
        <v>6287</v>
      </c>
      <c r="B3087" s="534" t="s">
        <v>29548</v>
      </c>
      <c r="C3087" s="532" t="s">
        <v>114</v>
      </c>
      <c r="D3087" s="533" t="s">
        <v>29549</v>
      </c>
      <c r="F3087" t="str">
        <f t="shared" si="97"/>
        <v>97618</v>
      </c>
      <c r="H3087" s="14">
        <f t="shared" si="98"/>
        <v>70.599999999999994</v>
      </c>
    </row>
    <row r="3088" spans="1:8" ht="27">
      <c r="A3088" s="532" t="s">
        <v>15007</v>
      </c>
      <c r="B3088" s="534" t="s">
        <v>29550</v>
      </c>
      <c r="C3088" s="532" t="s">
        <v>114</v>
      </c>
      <c r="D3088" s="533" t="s">
        <v>18759</v>
      </c>
      <c r="F3088" t="str">
        <f t="shared" si="97"/>
        <v>100902</v>
      </c>
      <c r="H3088" s="14">
        <f t="shared" si="98"/>
        <v>35.46</v>
      </c>
    </row>
    <row r="3089" spans="1:8" ht="27">
      <c r="A3089" s="532" t="s">
        <v>15008</v>
      </c>
      <c r="B3089" s="534" t="s">
        <v>29551</v>
      </c>
      <c r="C3089" s="532" t="s">
        <v>114</v>
      </c>
      <c r="D3089" s="533" t="s">
        <v>29552</v>
      </c>
      <c r="F3089" t="str">
        <f t="shared" si="97"/>
        <v>100903</v>
      </c>
      <c r="H3089" s="14">
        <f t="shared" si="98"/>
        <v>41.69</v>
      </c>
    </row>
    <row r="3090" spans="1:8" ht="54">
      <c r="A3090" s="532" t="s">
        <v>15009</v>
      </c>
      <c r="B3090" s="534" t="s">
        <v>15010</v>
      </c>
      <c r="C3090" s="532" t="s">
        <v>114</v>
      </c>
      <c r="D3090" s="533" t="s">
        <v>29530</v>
      </c>
      <c r="F3090" t="str">
        <f t="shared" si="97"/>
        <v>100904</v>
      </c>
      <c r="H3090" s="14">
        <f t="shared" si="98"/>
        <v>112.8</v>
      </c>
    </row>
    <row r="3091" spans="1:8" ht="54">
      <c r="A3091" s="532" t="s">
        <v>15011</v>
      </c>
      <c r="B3091" s="534" t="s">
        <v>15012</v>
      </c>
      <c r="C3091" s="532" t="s">
        <v>114</v>
      </c>
      <c r="D3091" s="533" t="s">
        <v>29553</v>
      </c>
      <c r="F3091" t="str">
        <f t="shared" si="97"/>
        <v>100905</v>
      </c>
      <c r="H3091" s="14">
        <f t="shared" si="98"/>
        <v>302.88</v>
      </c>
    </row>
    <row r="3092" spans="1:8" ht="54">
      <c r="A3092" s="532" t="s">
        <v>15013</v>
      </c>
      <c r="B3092" s="534" t="s">
        <v>15014</v>
      </c>
      <c r="C3092" s="532" t="s">
        <v>114</v>
      </c>
      <c r="D3092" s="533" t="s">
        <v>29554</v>
      </c>
      <c r="F3092" t="str">
        <f t="shared" si="97"/>
        <v>100906</v>
      </c>
      <c r="H3092" s="14">
        <f t="shared" si="98"/>
        <v>409.9</v>
      </c>
    </row>
    <row r="3093" spans="1:8" ht="27">
      <c r="A3093" s="532" t="s">
        <v>15015</v>
      </c>
      <c r="B3093" s="534" t="s">
        <v>15016</v>
      </c>
      <c r="C3093" s="532" t="s">
        <v>114</v>
      </c>
      <c r="D3093" s="533" t="s">
        <v>18595</v>
      </c>
      <c r="F3093" t="str">
        <f t="shared" si="97"/>
        <v>100919</v>
      </c>
      <c r="H3093" s="14">
        <f t="shared" si="98"/>
        <v>66.900000000000006</v>
      </c>
    </row>
    <row r="3094" spans="1:8" ht="27">
      <c r="A3094" s="532" t="s">
        <v>15018</v>
      </c>
      <c r="B3094" s="534" t="s">
        <v>15019</v>
      </c>
      <c r="C3094" s="532" t="s">
        <v>114</v>
      </c>
      <c r="D3094" s="533" t="s">
        <v>17585</v>
      </c>
      <c r="F3094" t="str">
        <f t="shared" si="97"/>
        <v>100920</v>
      </c>
      <c r="H3094" s="14">
        <f t="shared" si="98"/>
        <v>110.72</v>
      </c>
    </row>
    <row r="3095" spans="1:8" ht="40.5">
      <c r="A3095" s="532" t="s">
        <v>15020</v>
      </c>
      <c r="B3095" s="534" t="s">
        <v>15021</v>
      </c>
      <c r="C3095" s="532" t="s">
        <v>114</v>
      </c>
      <c r="D3095" s="533" t="s">
        <v>18842</v>
      </c>
      <c r="F3095" t="str">
        <f t="shared" si="97"/>
        <v>100921</v>
      </c>
      <c r="H3095" s="14">
        <f t="shared" si="98"/>
        <v>89.1</v>
      </c>
    </row>
    <row r="3096" spans="1:8" ht="40.5">
      <c r="A3096" s="532" t="s">
        <v>15022</v>
      </c>
      <c r="B3096" s="534" t="s">
        <v>15023</v>
      </c>
      <c r="C3096" s="532" t="s">
        <v>114</v>
      </c>
      <c r="D3096" s="533" t="s">
        <v>29555</v>
      </c>
      <c r="F3096" t="str">
        <f t="shared" si="97"/>
        <v>100922</v>
      </c>
      <c r="H3096" s="14">
        <f t="shared" si="98"/>
        <v>63.84</v>
      </c>
    </row>
    <row r="3097" spans="1:8" ht="40.5">
      <c r="A3097" s="532" t="s">
        <v>15024</v>
      </c>
      <c r="B3097" s="534" t="s">
        <v>15025</v>
      </c>
      <c r="C3097" s="532" t="s">
        <v>114</v>
      </c>
      <c r="D3097" s="533" t="s">
        <v>29556</v>
      </c>
      <c r="F3097" t="str">
        <f t="shared" si="97"/>
        <v>100923</v>
      </c>
      <c r="H3097" s="14">
        <f t="shared" si="98"/>
        <v>73.39</v>
      </c>
    </row>
    <row r="3098" spans="1:8" ht="40.5">
      <c r="A3098" s="532" t="s">
        <v>29557</v>
      </c>
      <c r="B3098" s="534" t="s">
        <v>29558</v>
      </c>
      <c r="C3098" s="532" t="s">
        <v>114</v>
      </c>
      <c r="D3098" s="533" t="s">
        <v>29559</v>
      </c>
      <c r="F3098" t="str">
        <f t="shared" si="97"/>
        <v>103782</v>
      </c>
      <c r="H3098" s="14">
        <f t="shared" si="98"/>
        <v>52.05</v>
      </c>
    </row>
    <row r="3099" spans="1:8" ht="54">
      <c r="A3099" s="532" t="s">
        <v>15026</v>
      </c>
      <c r="B3099" s="534" t="s">
        <v>29560</v>
      </c>
      <c r="C3099" s="532" t="s">
        <v>114</v>
      </c>
      <c r="D3099" s="533" t="s">
        <v>29561</v>
      </c>
      <c r="F3099" t="str">
        <f t="shared" si="97"/>
        <v>101489</v>
      </c>
      <c r="H3099" s="14">
        <f t="shared" si="98"/>
        <v>1856.36</v>
      </c>
    </row>
    <row r="3100" spans="1:8" ht="54">
      <c r="A3100" s="532" t="s">
        <v>15027</v>
      </c>
      <c r="B3100" s="534" t="s">
        <v>29562</v>
      </c>
      <c r="C3100" s="532" t="s">
        <v>114</v>
      </c>
      <c r="D3100" s="533" t="s">
        <v>29563</v>
      </c>
      <c r="F3100" t="str">
        <f t="shared" si="97"/>
        <v>101490</v>
      </c>
      <c r="H3100" s="14">
        <f t="shared" si="98"/>
        <v>1980.51</v>
      </c>
    </row>
    <row r="3101" spans="1:8" ht="54">
      <c r="A3101" s="532" t="s">
        <v>15028</v>
      </c>
      <c r="B3101" s="534" t="s">
        <v>29564</v>
      </c>
      <c r="C3101" s="532" t="s">
        <v>114</v>
      </c>
      <c r="D3101" s="533" t="s">
        <v>29565</v>
      </c>
      <c r="F3101" t="str">
        <f t="shared" si="97"/>
        <v>101491</v>
      </c>
      <c r="H3101" s="14">
        <f t="shared" si="98"/>
        <v>2003.96</v>
      </c>
    </row>
    <row r="3102" spans="1:8" ht="54">
      <c r="A3102" s="532" t="s">
        <v>15029</v>
      </c>
      <c r="B3102" s="534" t="s">
        <v>29566</v>
      </c>
      <c r="C3102" s="532" t="s">
        <v>114</v>
      </c>
      <c r="D3102" s="533" t="s">
        <v>29567</v>
      </c>
      <c r="F3102" t="str">
        <f t="shared" si="97"/>
        <v>101492</v>
      </c>
      <c r="H3102" s="14">
        <f t="shared" si="98"/>
        <v>2181</v>
      </c>
    </row>
    <row r="3103" spans="1:8" ht="54">
      <c r="A3103" s="532" t="s">
        <v>15030</v>
      </c>
      <c r="B3103" s="534" t="s">
        <v>29568</v>
      </c>
      <c r="C3103" s="532" t="s">
        <v>114</v>
      </c>
      <c r="D3103" s="533" t="s">
        <v>29569</v>
      </c>
      <c r="F3103" t="str">
        <f t="shared" si="97"/>
        <v>101493</v>
      </c>
      <c r="H3103" s="14">
        <f t="shared" si="98"/>
        <v>1833.35</v>
      </c>
    </row>
    <row r="3104" spans="1:8" ht="54">
      <c r="A3104" s="532" t="s">
        <v>15031</v>
      </c>
      <c r="B3104" s="534" t="s">
        <v>29570</v>
      </c>
      <c r="C3104" s="532" t="s">
        <v>114</v>
      </c>
      <c r="D3104" s="533" t="s">
        <v>29571</v>
      </c>
      <c r="F3104" t="str">
        <f t="shared" si="97"/>
        <v>101494</v>
      </c>
      <c r="H3104" s="14">
        <f t="shared" si="98"/>
        <v>1957.5</v>
      </c>
    </row>
    <row r="3105" spans="1:8" ht="54">
      <c r="A3105" s="532" t="s">
        <v>15032</v>
      </c>
      <c r="B3105" s="534" t="s">
        <v>29572</v>
      </c>
      <c r="C3105" s="532" t="s">
        <v>114</v>
      </c>
      <c r="D3105" s="533" t="s">
        <v>29573</v>
      </c>
      <c r="F3105" t="str">
        <f t="shared" si="97"/>
        <v>101495</v>
      </c>
      <c r="H3105" s="14">
        <f t="shared" si="98"/>
        <v>1980.95</v>
      </c>
    </row>
    <row r="3106" spans="1:8" ht="54">
      <c r="A3106" s="532" t="s">
        <v>15033</v>
      </c>
      <c r="B3106" s="534" t="s">
        <v>29574</v>
      </c>
      <c r="C3106" s="532" t="s">
        <v>114</v>
      </c>
      <c r="D3106" s="533" t="s">
        <v>29575</v>
      </c>
      <c r="F3106" t="str">
        <f t="shared" si="97"/>
        <v>101496</v>
      </c>
      <c r="H3106" s="14">
        <f t="shared" si="98"/>
        <v>2157.98</v>
      </c>
    </row>
    <row r="3107" spans="1:8" ht="54">
      <c r="A3107" s="532" t="s">
        <v>15034</v>
      </c>
      <c r="B3107" s="534" t="s">
        <v>29576</v>
      </c>
      <c r="C3107" s="532" t="s">
        <v>114</v>
      </c>
      <c r="D3107" s="533" t="s">
        <v>29577</v>
      </c>
      <c r="F3107" t="str">
        <f t="shared" si="97"/>
        <v>101497</v>
      </c>
      <c r="H3107" s="14">
        <f t="shared" si="98"/>
        <v>2155.9499999999998</v>
      </c>
    </row>
    <row r="3108" spans="1:8" ht="54">
      <c r="A3108" s="532" t="s">
        <v>15035</v>
      </c>
      <c r="B3108" s="534" t="s">
        <v>29578</v>
      </c>
      <c r="C3108" s="532" t="s">
        <v>114</v>
      </c>
      <c r="D3108" s="533" t="s">
        <v>29579</v>
      </c>
      <c r="F3108" t="str">
        <f t="shared" si="97"/>
        <v>101498</v>
      </c>
      <c r="H3108" s="14">
        <f t="shared" si="98"/>
        <v>2343.85</v>
      </c>
    </row>
    <row r="3109" spans="1:8" ht="54">
      <c r="A3109" s="532" t="s">
        <v>15036</v>
      </c>
      <c r="B3109" s="534" t="s">
        <v>29580</v>
      </c>
      <c r="C3109" s="532" t="s">
        <v>114</v>
      </c>
      <c r="D3109" s="533" t="s">
        <v>29581</v>
      </c>
      <c r="F3109" t="str">
        <f t="shared" si="97"/>
        <v>101499</v>
      </c>
      <c r="H3109" s="14">
        <f t="shared" si="98"/>
        <v>2379.35</v>
      </c>
    </row>
    <row r="3110" spans="1:8" ht="54">
      <c r="A3110" s="532" t="s">
        <v>15037</v>
      </c>
      <c r="B3110" s="534" t="s">
        <v>29582</v>
      </c>
      <c r="C3110" s="532" t="s">
        <v>114</v>
      </c>
      <c r="D3110" s="533" t="s">
        <v>29583</v>
      </c>
      <c r="F3110" t="str">
        <f t="shared" si="97"/>
        <v>101500</v>
      </c>
      <c r="H3110" s="14">
        <f t="shared" si="98"/>
        <v>2627.46</v>
      </c>
    </row>
    <row r="3111" spans="1:8" ht="54">
      <c r="A3111" s="532" t="s">
        <v>15038</v>
      </c>
      <c r="B3111" s="534" t="s">
        <v>29584</v>
      </c>
      <c r="C3111" s="532" t="s">
        <v>114</v>
      </c>
      <c r="D3111" s="533" t="s">
        <v>29585</v>
      </c>
      <c r="F3111" t="str">
        <f t="shared" si="97"/>
        <v>101501</v>
      </c>
      <c r="H3111" s="14">
        <f t="shared" si="98"/>
        <v>2142.9899999999998</v>
      </c>
    </row>
    <row r="3112" spans="1:8" ht="54">
      <c r="A3112" s="532" t="s">
        <v>15039</v>
      </c>
      <c r="B3112" s="534" t="s">
        <v>29586</v>
      </c>
      <c r="C3112" s="532" t="s">
        <v>114</v>
      </c>
      <c r="D3112" s="533" t="s">
        <v>29587</v>
      </c>
      <c r="F3112" t="str">
        <f t="shared" si="97"/>
        <v>101502</v>
      </c>
      <c r="H3112" s="14">
        <f t="shared" si="98"/>
        <v>2330.9</v>
      </c>
    </row>
    <row r="3113" spans="1:8" ht="54">
      <c r="A3113" s="532" t="s">
        <v>15040</v>
      </c>
      <c r="B3113" s="534" t="s">
        <v>29588</v>
      </c>
      <c r="C3113" s="532" t="s">
        <v>114</v>
      </c>
      <c r="D3113" s="533" t="s">
        <v>29589</v>
      </c>
      <c r="F3113" t="str">
        <f t="shared" si="97"/>
        <v>101503</v>
      </c>
      <c r="H3113" s="14">
        <f t="shared" si="98"/>
        <v>2366.4</v>
      </c>
    </row>
    <row r="3114" spans="1:8" ht="54">
      <c r="A3114" s="532" t="s">
        <v>15041</v>
      </c>
      <c r="B3114" s="534" t="s">
        <v>29590</v>
      </c>
      <c r="C3114" s="532" t="s">
        <v>114</v>
      </c>
      <c r="D3114" s="533" t="s">
        <v>29591</v>
      </c>
      <c r="F3114" t="str">
        <f t="shared" si="97"/>
        <v>101504</v>
      </c>
      <c r="H3114" s="14">
        <f t="shared" si="98"/>
        <v>2614.5100000000002</v>
      </c>
    </row>
    <row r="3115" spans="1:8" ht="54">
      <c r="A3115" s="532" t="s">
        <v>15042</v>
      </c>
      <c r="B3115" s="534" t="s">
        <v>29592</v>
      </c>
      <c r="C3115" s="532" t="s">
        <v>114</v>
      </c>
      <c r="D3115" s="533" t="s">
        <v>29593</v>
      </c>
      <c r="F3115" t="str">
        <f t="shared" si="97"/>
        <v>101505</v>
      </c>
      <c r="H3115" s="14">
        <f t="shared" si="98"/>
        <v>2298.91</v>
      </c>
    </row>
    <row r="3116" spans="1:8" ht="54">
      <c r="A3116" s="532" t="s">
        <v>15043</v>
      </c>
      <c r="B3116" s="534" t="s">
        <v>29594</v>
      </c>
      <c r="C3116" s="532" t="s">
        <v>114</v>
      </c>
      <c r="D3116" s="533" t="s">
        <v>29595</v>
      </c>
      <c r="F3116" t="str">
        <f t="shared" si="97"/>
        <v>101506</v>
      </c>
      <c r="H3116" s="14">
        <f t="shared" si="98"/>
        <v>2549.4699999999998</v>
      </c>
    </row>
    <row r="3117" spans="1:8" ht="54">
      <c r="A3117" s="532" t="s">
        <v>15044</v>
      </c>
      <c r="B3117" s="534" t="s">
        <v>29596</v>
      </c>
      <c r="C3117" s="532" t="s">
        <v>114</v>
      </c>
      <c r="D3117" s="533" t="s">
        <v>29597</v>
      </c>
      <c r="F3117" t="str">
        <f t="shared" si="97"/>
        <v>101507</v>
      </c>
      <c r="H3117" s="14">
        <f t="shared" si="98"/>
        <v>2596.8000000000002</v>
      </c>
    </row>
    <row r="3118" spans="1:8" ht="54">
      <c r="A3118" s="532" t="s">
        <v>15045</v>
      </c>
      <c r="B3118" s="534" t="s">
        <v>29598</v>
      </c>
      <c r="C3118" s="532" t="s">
        <v>114</v>
      </c>
      <c r="D3118" s="533" t="s">
        <v>29599</v>
      </c>
      <c r="F3118" t="str">
        <f t="shared" si="97"/>
        <v>101508</v>
      </c>
      <c r="H3118" s="14">
        <f t="shared" si="98"/>
        <v>2914.72</v>
      </c>
    </row>
    <row r="3119" spans="1:8" ht="54">
      <c r="A3119" s="532" t="s">
        <v>15046</v>
      </c>
      <c r="B3119" s="534" t="s">
        <v>29600</v>
      </c>
      <c r="C3119" s="532" t="s">
        <v>114</v>
      </c>
      <c r="D3119" s="533" t="s">
        <v>29601</v>
      </c>
      <c r="F3119" t="str">
        <f t="shared" si="97"/>
        <v>101509</v>
      </c>
      <c r="H3119" s="14">
        <f t="shared" si="98"/>
        <v>2612.0500000000002</v>
      </c>
    </row>
    <row r="3120" spans="1:8" ht="54">
      <c r="A3120" s="532" t="s">
        <v>15047</v>
      </c>
      <c r="B3120" s="534" t="s">
        <v>29602</v>
      </c>
      <c r="C3120" s="532" t="s">
        <v>114</v>
      </c>
      <c r="D3120" s="533" t="s">
        <v>29603</v>
      </c>
      <c r="F3120" t="str">
        <f t="shared" si="97"/>
        <v>101510</v>
      </c>
      <c r="H3120" s="14">
        <f t="shared" si="98"/>
        <v>2862.61</v>
      </c>
    </row>
    <row r="3121" spans="1:8" ht="54">
      <c r="A3121" s="532" t="s">
        <v>15048</v>
      </c>
      <c r="B3121" s="534" t="s">
        <v>29604</v>
      </c>
      <c r="C3121" s="532" t="s">
        <v>114</v>
      </c>
      <c r="D3121" s="533" t="s">
        <v>29605</v>
      </c>
      <c r="F3121" t="str">
        <f t="shared" si="97"/>
        <v>101511</v>
      </c>
      <c r="H3121" s="14">
        <f t="shared" si="98"/>
        <v>2909.94</v>
      </c>
    </row>
    <row r="3122" spans="1:8" ht="54">
      <c r="A3122" s="532" t="s">
        <v>15049</v>
      </c>
      <c r="B3122" s="534" t="s">
        <v>29606</v>
      </c>
      <c r="C3122" s="532" t="s">
        <v>114</v>
      </c>
      <c r="D3122" s="533" t="s">
        <v>29607</v>
      </c>
      <c r="F3122" t="str">
        <f t="shared" si="97"/>
        <v>101512</v>
      </c>
      <c r="H3122" s="14">
        <f t="shared" si="98"/>
        <v>3227.86</v>
      </c>
    </row>
    <row r="3123" spans="1:8" ht="54">
      <c r="A3123" s="532" t="s">
        <v>15050</v>
      </c>
      <c r="B3123" s="534" t="s">
        <v>29608</v>
      </c>
      <c r="C3123" s="532" t="s">
        <v>114</v>
      </c>
      <c r="D3123" s="533" t="s">
        <v>29609</v>
      </c>
      <c r="F3123" t="str">
        <f t="shared" si="97"/>
        <v>101513</v>
      </c>
      <c r="H3123" s="14">
        <f t="shared" si="98"/>
        <v>1028.78</v>
      </c>
    </row>
    <row r="3124" spans="1:8" ht="54">
      <c r="A3124" s="532" t="s">
        <v>15051</v>
      </c>
      <c r="B3124" s="534" t="s">
        <v>29610</v>
      </c>
      <c r="C3124" s="532" t="s">
        <v>114</v>
      </c>
      <c r="D3124" s="533" t="s">
        <v>29611</v>
      </c>
      <c r="F3124" t="str">
        <f t="shared" si="97"/>
        <v>101514</v>
      </c>
      <c r="H3124" s="14">
        <f t="shared" si="98"/>
        <v>1177.77</v>
      </c>
    </row>
    <row r="3125" spans="1:8" ht="54">
      <c r="A3125" s="532" t="s">
        <v>15052</v>
      </c>
      <c r="B3125" s="534" t="s">
        <v>29612</v>
      </c>
      <c r="C3125" s="532" t="s">
        <v>114</v>
      </c>
      <c r="D3125" s="533" t="s">
        <v>29613</v>
      </c>
      <c r="F3125" t="str">
        <f t="shared" si="97"/>
        <v>101515</v>
      </c>
      <c r="H3125" s="14">
        <f t="shared" si="98"/>
        <v>1205.9100000000001</v>
      </c>
    </row>
    <row r="3126" spans="1:8" ht="54">
      <c r="A3126" s="532" t="s">
        <v>15053</v>
      </c>
      <c r="B3126" s="534" t="s">
        <v>29614</v>
      </c>
      <c r="C3126" s="532" t="s">
        <v>114</v>
      </c>
      <c r="D3126" s="533" t="s">
        <v>29615</v>
      </c>
      <c r="F3126" t="str">
        <f t="shared" si="97"/>
        <v>101516</v>
      </c>
      <c r="H3126" s="14">
        <f t="shared" si="98"/>
        <v>1371.96</v>
      </c>
    </row>
    <row r="3127" spans="1:8" ht="54">
      <c r="A3127" s="532" t="s">
        <v>15054</v>
      </c>
      <c r="B3127" s="534" t="s">
        <v>29616</v>
      </c>
      <c r="C3127" s="532" t="s">
        <v>114</v>
      </c>
      <c r="D3127" s="533" t="s">
        <v>29617</v>
      </c>
      <c r="F3127" t="str">
        <f t="shared" si="97"/>
        <v>101517</v>
      </c>
      <c r="H3127" s="14">
        <f t="shared" si="98"/>
        <v>1005.77</v>
      </c>
    </row>
    <row r="3128" spans="1:8" ht="54">
      <c r="A3128" s="532" t="s">
        <v>15055</v>
      </c>
      <c r="B3128" s="534" t="s">
        <v>29618</v>
      </c>
      <c r="C3128" s="532" t="s">
        <v>114</v>
      </c>
      <c r="D3128" s="533" t="s">
        <v>29619</v>
      </c>
      <c r="F3128" t="str">
        <f t="shared" si="97"/>
        <v>101518</v>
      </c>
      <c r="H3128" s="14">
        <f t="shared" si="98"/>
        <v>1154.76</v>
      </c>
    </row>
    <row r="3129" spans="1:8" ht="54">
      <c r="A3129" s="532" t="s">
        <v>15056</v>
      </c>
      <c r="B3129" s="534" t="s">
        <v>29620</v>
      </c>
      <c r="C3129" s="532" t="s">
        <v>114</v>
      </c>
      <c r="D3129" s="533" t="s">
        <v>29621</v>
      </c>
      <c r="F3129" t="str">
        <f t="shared" si="97"/>
        <v>101519</v>
      </c>
      <c r="H3129" s="14">
        <f t="shared" si="98"/>
        <v>1182.9000000000001</v>
      </c>
    </row>
    <row r="3130" spans="1:8" ht="54">
      <c r="A3130" s="532" t="s">
        <v>15057</v>
      </c>
      <c r="B3130" s="534" t="s">
        <v>29622</v>
      </c>
      <c r="C3130" s="532" t="s">
        <v>114</v>
      </c>
      <c r="D3130" s="533" t="s">
        <v>29623</v>
      </c>
      <c r="F3130" t="str">
        <f t="shared" si="97"/>
        <v>101520</v>
      </c>
      <c r="H3130" s="14">
        <f t="shared" si="98"/>
        <v>1348.94</v>
      </c>
    </row>
    <row r="3131" spans="1:8" ht="54">
      <c r="A3131" s="532" t="s">
        <v>15058</v>
      </c>
      <c r="B3131" s="534" t="s">
        <v>29624</v>
      </c>
      <c r="C3131" s="532" t="s">
        <v>114</v>
      </c>
      <c r="D3131" s="533" t="s">
        <v>29625</v>
      </c>
      <c r="F3131" t="str">
        <f t="shared" si="97"/>
        <v>101521</v>
      </c>
      <c r="H3131" s="14">
        <f t="shared" si="98"/>
        <v>1347.36</v>
      </c>
    </row>
    <row r="3132" spans="1:8" ht="54">
      <c r="A3132" s="532" t="s">
        <v>15059</v>
      </c>
      <c r="B3132" s="534" t="s">
        <v>29626</v>
      </c>
      <c r="C3132" s="532" t="s">
        <v>114</v>
      </c>
      <c r="D3132" s="533" t="s">
        <v>29627</v>
      </c>
      <c r="F3132" t="str">
        <f t="shared" si="97"/>
        <v>101522</v>
      </c>
      <c r="H3132" s="14">
        <f t="shared" si="98"/>
        <v>1570.82</v>
      </c>
    </row>
    <row r="3133" spans="1:8" ht="54">
      <c r="A3133" s="532" t="s">
        <v>15060</v>
      </c>
      <c r="B3133" s="534" t="s">
        <v>29628</v>
      </c>
      <c r="C3133" s="532" t="s">
        <v>114</v>
      </c>
      <c r="D3133" s="533" t="s">
        <v>29629</v>
      </c>
      <c r="F3133" t="str">
        <f t="shared" si="97"/>
        <v>101523</v>
      </c>
      <c r="H3133" s="14">
        <f t="shared" si="98"/>
        <v>1613.03</v>
      </c>
    </row>
    <row r="3134" spans="1:8" ht="54">
      <c r="A3134" s="532" t="s">
        <v>15061</v>
      </c>
      <c r="B3134" s="534" t="s">
        <v>29630</v>
      </c>
      <c r="C3134" s="532" t="s">
        <v>114</v>
      </c>
      <c r="D3134" s="533" t="s">
        <v>29631</v>
      </c>
      <c r="F3134" t="str">
        <f t="shared" si="97"/>
        <v>101524</v>
      </c>
      <c r="H3134" s="14">
        <f t="shared" si="98"/>
        <v>1862.1</v>
      </c>
    </row>
    <row r="3135" spans="1:8" ht="54">
      <c r="A3135" s="532" t="s">
        <v>15062</v>
      </c>
      <c r="B3135" s="534" t="s">
        <v>29632</v>
      </c>
      <c r="C3135" s="532" t="s">
        <v>114</v>
      </c>
      <c r="D3135" s="533" t="s">
        <v>29633</v>
      </c>
      <c r="F3135" t="str">
        <f t="shared" si="97"/>
        <v>101525</v>
      </c>
      <c r="H3135" s="14">
        <f t="shared" si="98"/>
        <v>1334.41</v>
      </c>
    </row>
    <row r="3136" spans="1:8" ht="54">
      <c r="A3136" s="532" t="s">
        <v>15063</v>
      </c>
      <c r="B3136" s="534" t="s">
        <v>29634</v>
      </c>
      <c r="C3136" s="532" t="s">
        <v>114</v>
      </c>
      <c r="D3136" s="533" t="s">
        <v>29635</v>
      </c>
      <c r="F3136" t="str">
        <f t="shared" si="97"/>
        <v>101526</v>
      </c>
      <c r="H3136" s="14">
        <f t="shared" si="98"/>
        <v>1557.87</v>
      </c>
    </row>
    <row r="3137" spans="1:8" ht="54">
      <c r="A3137" s="532" t="s">
        <v>15064</v>
      </c>
      <c r="B3137" s="534" t="s">
        <v>29636</v>
      </c>
      <c r="C3137" s="532" t="s">
        <v>114</v>
      </c>
      <c r="D3137" s="533" t="s">
        <v>29637</v>
      </c>
      <c r="F3137" t="str">
        <f t="shared" si="97"/>
        <v>101527</v>
      </c>
      <c r="H3137" s="14">
        <f t="shared" si="98"/>
        <v>1600.08</v>
      </c>
    </row>
    <row r="3138" spans="1:8" ht="54">
      <c r="A3138" s="532" t="s">
        <v>15065</v>
      </c>
      <c r="B3138" s="534" t="s">
        <v>29638</v>
      </c>
      <c r="C3138" s="532" t="s">
        <v>114</v>
      </c>
      <c r="D3138" s="533" t="s">
        <v>29639</v>
      </c>
      <c r="F3138" t="str">
        <f t="shared" si="97"/>
        <v>101528</v>
      </c>
      <c r="H3138" s="14">
        <f t="shared" si="98"/>
        <v>1849.15</v>
      </c>
    </row>
    <row r="3139" spans="1:8" ht="54">
      <c r="A3139" s="532" t="s">
        <v>15066</v>
      </c>
      <c r="B3139" s="534" t="s">
        <v>29640</v>
      </c>
      <c r="C3139" s="532" t="s">
        <v>114</v>
      </c>
      <c r="D3139" s="533" t="s">
        <v>29641</v>
      </c>
      <c r="F3139" t="str">
        <f t="shared" si="97"/>
        <v>101529</v>
      </c>
      <c r="H3139" s="14">
        <f t="shared" si="98"/>
        <v>1511.29</v>
      </c>
    </row>
    <row r="3140" spans="1:8" ht="54">
      <c r="A3140" s="532" t="s">
        <v>15067</v>
      </c>
      <c r="B3140" s="534" t="s">
        <v>29642</v>
      </c>
      <c r="C3140" s="532" t="s">
        <v>114</v>
      </c>
      <c r="D3140" s="533" t="s">
        <v>29643</v>
      </c>
      <c r="F3140" t="str">
        <f t="shared" si="97"/>
        <v>101530</v>
      </c>
      <c r="H3140" s="14">
        <f t="shared" si="98"/>
        <v>1809.26</v>
      </c>
    </row>
    <row r="3141" spans="1:8" ht="54">
      <c r="A3141" s="532" t="s">
        <v>15068</v>
      </c>
      <c r="B3141" s="534" t="s">
        <v>29644</v>
      </c>
      <c r="C3141" s="532" t="s">
        <v>114</v>
      </c>
      <c r="D3141" s="533" t="s">
        <v>29645</v>
      </c>
      <c r="F3141" t="str">
        <f t="shared" ref="F3141:F3204" si="99">TRIM(A3141)</f>
        <v>101531</v>
      </c>
      <c r="H3141" s="14">
        <f t="shared" ref="H3141:H3204" si="100">ROUND(D3141*(1+$H$1),2)</f>
        <v>1865.54</v>
      </c>
    </row>
    <row r="3142" spans="1:8" ht="54">
      <c r="A3142" s="532" t="s">
        <v>15069</v>
      </c>
      <c r="B3142" s="534" t="s">
        <v>29646</v>
      </c>
      <c r="C3142" s="532" t="s">
        <v>114</v>
      </c>
      <c r="D3142" s="533" t="s">
        <v>29647</v>
      </c>
      <c r="F3142" t="str">
        <f t="shared" si="99"/>
        <v>101532</v>
      </c>
      <c r="H3142" s="14">
        <f t="shared" si="100"/>
        <v>2197.63</v>
      </c>
    </row>
    <row r="3143" spans="1:8" ht="54">
      <c r="A3143" s="532" t="s">
        <v>15070</v>
      </c>
      <c r="B3143" s="534" t="s">
        <v>29648</v>
      </c>
      <c r="C3143" s="532" t="s">
        <v>114</v>
      </c>
      <c r="D3143" s="533" t="s">
        <v>29649</v>
      </c>
      <c r="F3143" t="str">
        <f t="shared" si="99"/>
        <v>101533</v>
      </c>
      <c r="H3143" s="14">
        <f t="shared" si="100"/>
        <v>1824.43</v>
      </c>
    </row>
    <row r="3144" spans="1:8" ht="54">
      <c r="A3144" s="532" t="s">
        <v>15071</v>
      </c>
      <c r="B3144" s="534" t="s">
        <v>29650</v>
      </c>
      <c r="C3144" s="532" t="s">
        <v>114</v>
      </c>
      <c r="D3144" s="533" t="s">
        <v>29651</v>
      </c>
      <c r="F3144" t="str">
        <f t="shared" si="99"/>
        <v>101534</v>
      </c>
      <c r="H3144" s="14">
        <f t="shared" si="100"/>
        <v>2122.39</v>
      </c>
    </row>
    <row r="3145" spans="1:8" ht="54">
      <c r="A3145" s="532" t="s">
        <v>15072</v>
      </c>
      <c r="B3145" s="534" t="s">
        <v>29652</v>
      </c>
      <c r="C3145" s="532" t="s">
        <v>114</v>
      </c>
      <c r="D3145" s="533" t="s">
        <v>29653</v>
      </c>
      <c r="F3145" t="str">
        <f t="shared" si="99"/>
        <v>101535</v>
      </c>
      <c r="H3145" s="14">
        <f t="shared" si="100"/>
        <v>2178.6799999999998</v>
      </c>
    </row>
    <row r="3146" spans="1:8" ht="54">
      <c r="A3146" s="532" t="s">
        <v>15073</v>
      </c>
      <c r="B3146" s="534" t="s">
        <v>29654</v>
      </c>
      <c r="C3146" s="532" t="s">
        <v>114</v>
      </c>
      <c r="D3146" s="533" t="s">
        <v>29655</v>
      </c>
      <c r="F3146" t="str">
        <f t="shared" si="99"/>
        <v>101536</v>
      </c>
      <c r="H3146" s="14">
        <f t="shared" si="100"/>
        <v>2510.7600000000002</v>
      </c>
    </row>
    <row r="3147" spans="1:8" ht="40.5">
      <c r="A3147" s="532" t="s">
        <v>15074</v>
      </c>
      <c r="B3147" s="534" t="s">
        <v>15075</v>
      </c>
      <c r="C3147" s="532" t="s">
        <v>114</v>
      </c>
      <c r="D3147" s="533" t="s">
        <v>29656</v>
      </c>
      <c r="F3147" t="str">
        <f t="shared" si="99"/>
        <v>101537</v>
      </c>
      <c r="H3147" s="14">
        <f t="shared" si="100"/>
        <v>176.29</v>
      </c>
    </row>
    <row r="3148" spans="1:8" ht="27">
      <c r="A3148" s="532" t="s">
        <v>15077</v>
      </c>
      <c r="B3148" s="534" t="s">
        <v>15078</v>
      </c>
      <c r="C3148" s="532" t="s">
        <v>114</v>
      </c>
      <c r="D3148" s="533" t="s">
        <v>29657</v>
      </c>
      <c r="F3148" t="str">
        <f t="shared" si="99"/>
        <v>101538</v>
      </c>
      <c r="H3148" s="14">
        <f t="shared" si="100"/>
        <v>76.3</v>
      </c>
    </row>
    <row r="3149" spans="1:8" ht="27">
      <c r="A3149" s="532" t="s">
        <v>15079</v>
      </c>
      <c r="B3149" s="534" t="s">
        <v>15080</v>
      </c>
      <c r="C3149" s="532" t="s">
        <v>114</v>
      </c>
      <c r="D3149" s="533" t="s">
        <v>29658</v>
      </c>
      <c r="F3149" t="str">
        <f t="shared" si="99"/>
        <v>101539</v>
      </c>
      <c r="H3149" s="14">
        <f t="shared" si="100"/>
        <v>124.66</v>
      </c>
    </row>
    <row r="3150" spans="1:8" ht="27">
      <c r="A3150" s="532" t="s">
        <v>15081</v>
      </c>
      <c r="B3150" s="534" t="s">
        <v>15082</v>
      </c>
      <c r="C3150" s="532" t="s">
        <v>114</v>
      </c>
      <c r="D3150" s="533" t="s">
        <v>29659</v>
      </c>
      <c r="F3150" t="str">
        <f t="shared" si="99"/>
        <v>101540</v>
      </c>
      <c r="H3150" s="14">
        <f t="shared" si="100"/>
        <v>211.87</v>
      </c>
    </row>
    <row r="3151" spans="1:8" ht="27">
      <c r="A3151" s="532" t="s">
        <v>15083</v>
      </c>
      <c r="B3151" s="534" t="s">
        <v>15084</v>
      </c>
      <c r="C3151" s="532" t="s">
        <v>114</v>
      </c>
      <c r="D3151" s="533" t="s">
        <v>29660</v>
      </c>
      <c r="F3151" t="str">
        <f t="shared" si="99"/>
        <v>101541</v>
      </c>
      <c r="H3151" s="14">
        <f t="shared" si="100"/>
        <v>275.93</v>
      </c>
    </row>
    <row r="3152" spans="1:8" ht="27">
      <c r="A3152" s="532" t="s">
        <v>15085</v>
      </c>
      <c r="B3152" s="534" t="s">
        <v>15086</v>
      </c>
      <c r="C3152" s="532" t="s">
        <v>114</v>
      </c>
      <c r="D3152" s="533" t="s">
        <v>29661</v>
      </c>
      <c r="F3152" t="str">
        <f t="shared" si="99"/>
        <v>101542</v>
      </c>
      <c r="H3152" s="14">
        <f t="shared" si="100"/>
        <v>57.26</v>
      </c>
    </row>
    <row r="3153" spans="1:8" ht="27">
      <c r="A3153" s="532" t="s">
        <v>15087</v>
      </c>
      <c r="B3153" s="534" t="s">
        <v>15088</v>
      </c>
      <c r="C3153" s="532" t="s">
        <v>114</v>
      </c>
      <c r="D3153" s="533" t="s">
        <v>29662</v>
      </c>
      <c r="F3153" t="str">
        <f t="shared" si="99"/>
        <v>101543</v>
      </c>
      <c r="H3153" s="14">
        <f t="shared" si="100"/>
        <v>100.99</v>
      </c>
    </row>
    <row r="3154" spans="1:8" ht="27">
      <c r="A3154" s="532" t="s">
        <v>15089</v>
      </c>
      <c r="B3154" s="534" t="s">
        <v>15090</v>
      </c>
      <c r="C3154" s="532" t="s">
        <v>114</v>
      </c>
      <c r="D3154" s="533" t="s">
        <v>29663</v>
      </c>
      <c r="F3154" t="str">
        <f t="shared" si="99"/>
        <v>101544</v>
      </c>
      <c r="H3154" s="14">
        <f t="shared" si="100"/>
        <v>162.30000000000001</v>
      </c>
    </row>
    <row r="3155" spans="1:8" ht="27">
      <c r="A3155" s="532" t="s">
        <v>15091</v>
      </c>
      <c r="B3155" s="534" t="s">
        <v>15092</v>
      </c>
      <c r="C3155" s="532" t="s">
        <v>114</v>
      </c>
      <c r="D3155" s="533" t="s">
        <v>29664</v>
      </c>
      <c r="F3155" t="str">
        <f t="shared" si="99"/>
        <v>101545</v>
      </c>
      <c r="H3155" s="14">
        <f t="shared" si="100"/>
        <v>236.75</v>
      </c>
    </row>
    <row r="3156" spans="1:8" ht="27">
      <c r="A3156" s="532" t="s">
        <v>15093</v>
      </c>
      <c r="B3156" s="534" t="s">
        <v>15094</v>
      </c>
      <c r="C3156" s="532" t="s">
        <v>114</v>
      </c>
      <c r="D3156" s="533" t="s">
        <v>29665</v>
      </c>
      <c r="F3156" t="str">
        <f t="shared" si="99"/>
        <v>101546</v>
      </c>
      <c r="H3156" s="14">
        <f t="shared" si="100"/>
        <v>48.33</v>
      </c>
    </row>
    <row r="3157" spans="1:8" ht="27">
      <c r="A3157" s="532" t="s">
        <v>15095</v>
      </c>
      <c r="B3157" s="534" t="s">
        <v>15096</v>
      </c>
      <c r="C3157" s="532" t="s">
        <v>114</v>
      </c>
      <c r="D3157" s="533" t="s">
        <v>29666</v>
      </c>
      <c r="F3157" t="str">
        <f t="shared" si="99"/>
        <v>101547</v>
      </c>
      <c r="H3157" s="14">
        <f t="shared" si="100"/>
        <v>151.88</v>
      </c>
    </row>
    <row r="3158" spans="1:8" ht="27">
      <c r="A3158" s="532" t="s">
        <v>15097</v>
      </c>
      <c r="B3158" s="534" t="s">
        <v>15098</v>
      </c>
      <c r="C3158" s="532" t="s">
        <v>114</v>
      </c>
      <c r="D3158" s="533" t="s">
        <v>8883</v>
      </c>
      <c r="F3158" t="str">
        <f t="shared" si="99"/>
        <v>101548</v>
      </c>
      <c r="H3158" s="14">
        <f t="shared" si="100"/>
        <v>11.81</v>
      </c>
    </row>
    <row r="3159" spans="1:8" ht="40.5">
      <c r="A3159" s="532" t="s">
        <v>15099</v>
      </c>
      <c r="B3159" s="534" t="s">
        <v>15100</v>
      </c>
      <c r="C3159" s="532" t="s">
        <v>114</v>
      </c>
      <c r="D3159" s="533" t="s">
        <v>29667</v>
      </c>
      <c r="F3159" t="str">
        <f t="shared" si="99"/>
        <v>101549</v>
      </c>
      <c r="H3159" s="14">
        <f t="shared" si="100"/>
        <v>26.94</v>
      </c>
    </row>
    <row r="3160" spans="1:8" ht="40.5">
      <c r="A3160" s="532" t="s">
        <v>15101</v>
      </c>
      <c r="B3160" s="534" t="s">
        <v>15102</v>
      </c>
      <c r="C3160" s="532" t="s">
        <v>114</v>
      </c>
      <c r="D3160" s="533" t="s">
        <v>14980</v>
      </c>
      <c r="F3160" t="str">
        <f t="shared" si="99"/>
        <v>101553</v>
      </c>
      <c r="H3160" s="14">
        <f t="shared" si="100"/>
        <v>26.76</v>
      </c>
    </row>
    <row r="3161" spans="1:8" ht="40.5">
      <c r="A3161" s="532" t="s">
        <v>15103</v>
      </c>
      <c r="B3161" s="534" t="s">
        <v>15104</v>
      </c>
      <c r="C3161" s="532" t="s">
        <v>114</v>
      </c>
      <c r="D3161" s="533" t="s">
        <v>12055</v>
      </c>
      <c r="F3161" t="str">
        <f t="shared" si="99"/>
        <v>101554</v>
      </c>
      <c r="H3161" s="14">
        <f t="shared" si="100"/>
        <v>18.84</v>
      </c>
    </row>
    <row r="3162" spans="1:8" ht="40.5">
      <c r="A3162" s="532" t="s">
        <v>15105</v>
      </c>
      <c r="B3162" s="534" t="s">
        <v>15106</v>
      </c>
      <c r="C3162" s="532" t="s">
        <v>114</v>
      </c>
      <c r="D3162" s="533" t="s">
        <v>12025</v>
      </c>
      <c r="F3162" t="str">
        <f t="shared" si="99"/>
        <v>101555</v>
      </c>
      <c r="H3162" s="14">
        <f t="shared" si="100"/>
        <v>11.61</v>
      </c>
    </row>
    <row r="3163" spans="1:8" ht="40.5">
      <c r="A3163" s="532" t="s">
        <v>15107</v>
      </c>
      <c r="B3163" s="534" t="s">
        <v>15108</v>
      </c>
      <c r="C3163" s="532" t="s">
        <v>114</v>
      </c>
      <c r="D3163" s="533" t="s">
        <v>29668</v>
      </c>
      <c r="F3163" t="str">
        <f t="shared" si="99"/>
        <v>101556</v>
      </c>
      <c r="H3163" s="14">
        <f t="shared" si="100"/>
        <v>10.46</v>
      </c>
    </row>
    <row r="3164" spans="1:8" ht="54">
      <c r="A3164" s="532" t="s">
        <v>15109</v>
      </c>
      <c r="B3164" s="534" t="s">
        <v>15110</v>
      </c>
      <c r="C3164" s="532" t="s">
        <v>75</v>
      </c>
      <c r="D3164" s="533" t="s">
        <v>8816</v>
      </c>
      <c r="F3164" t="str">
        <f t="shared" si="99"/>
        <v>101560</v>
      </c>
      <c r="H3164" s="14">
        <f t="shared" si="100"/>
        <v>12.07</v>
      </c>
    </row>
    <row r="3165" spans="1:8" ht="54">
      <c r="A3165" s="532" t="s">
        <v>15111</v>
      </c>
      <c r="B3165" s="534" t="s">
        <v>15112</v>
      </c>
      <c r="C3165" s="532" t="s">
        <v>75</v>
      </c>
      <c r="D3165" s="533" t="s">
        <v>6734</v>
      </c>
      <c r="F3165" t="str">
        <f t="shared" si="99"/>
        <v>101561</v>
      </c>
      <c r="H3165" s="14">
        <f t="shared" si="100"/>
        <v>19.170000000000002</v>
      </c>
    </row>
    <row r="3166" spans="1:8" ht="54">
      <c r="A3166" s="532" t="s">
        <v>15113</v>
      </c>
      <c r="B3166" s="534" t="s">
        <v>15114</v>
      </c>
      <c r="C3166" s="532" t="s">
        <v>75</v>
      </c>
      <c r="D3166" s="533" t="s">
        <v>29669</v>
      </c>
      <c r="F3166" t="str">
        <f t="shared" si="99"/>
        <v>101562</v>
      </c>
      <c r="H3166" s="14">
        <f t="shared" si="100"/>
        <v>29.67</v>
      </c>
    </row>
    <row r="3167" spans="1:8" ht="54">
      <c r="A3167" s="532" t="s">
        <v>15115</v>
      </c>
      <c r="B3167" s="534" t="s">
        <v>15116</v>
      </c>
      <c r="C3167" s="532" t="s">
        <v>75</v>
      </c>
      <c r="D3167" s="533" t="s">
        <v>29670</v>
      </c>
      <c r="F3167" t="str">
        <f t="shared" si="99"/>
        <v>101563</v>
      </c>
      <c r="H3167" s="14">
        <f t="shared" si="100"/>
        <v>41.89</v>
      </c>
    </row>
    <row r="3168" spans="1:8" ht="54">
      <c r="A3168" s="532" t="s">
        <v>15117</v>
      </c>
      <c r="B3168" s="534" t="s">
        <v>15118</v>
      </c>
      <c r="C3168" s="532" t="s">
        <v>75</v>
      </c>
      <c r="D3168" s="533" t="s">
        <v>13733</v>
      </c>
      <c r="F3168" t="str">
        <f t="shared" si="99"/>
        <v>101564</v>
      </c>
      <c r="H3168" s="14">
        <f t="shared" si="100"/>
        <v>61.91</v>
      </c>
    </row>
    <row r="3169" spans="1:8" ht="54">
      <c r="A3169" s="532" t="s">
        <v>15119</v>
      </c>
      <c r="B3169" s="534" t="s">
        <v>15120</v>
      </c>
      <c r="C3169" s="532" t="s">
        <v>75</v>
      </c>
      <c r="D3169" s="533" t="s">
        <v>27417</v>
      </c>
      <c r="F3169" t="str">
        <f t="shared" si="99"/>
        <v>101565</v>
      </c>
      <c r="H3169" s="14">
        <f t="shared" si="100"/>
        <v>86.59</v>
      </c>
    </row>
    <row r="3170" spans="1:8" ht="54">
      <c r="A3170" s="532" t="s">
        <v>15121</v>
      </c>
      <c r="B3170" s="534" t="s">
        <v>15122</v>
      </c>
      <c r="C3170" s="532" t="s">
        <v>75</v>
      </c>
      <c r="D3170" s="533" t="s">
        <v>29671</v>
      </c>
      <c r="F3170" t="str">
        <f t="shared" si="99"/>
        <v>101567</v>
      </c>
      <c r="H3170" s="14">
        <f t="shared" si="100"/>
        <v>112.38</v>
      </c>
    </row>
    <row r="3171" spans="1:8" ht="54">
      <c r="A3171" s="532" t="s">
        <v>15123</v>
      </c>
      <c r="B3171" s="534" t="s">
        <v>15124</v>
      </c>
      <c r="C3171" s="532" t="s">
        <v>75</v>
      </c>
      <c r="D3171" s="533" t="s">
        <v>29672</v>
      </c>
      <c r="F3171" t="str">
        <f t="shared" si="99"/>
        <v>101568</v>
      </c>
      <c r="H3171" s="14">
        <f t="shared" si="100"/>
        <v>146.93</v>
      </c>
    </row>
    <row r="3172" spans="1:8" ht="27">
      <c r="A3172" s="532" t="s">
        <v>15125</v>
      </c>
      <c r="B3172" s="534" t="s">
        <v>15126</v>
      </c>
      <c r="C3172" s="532" t="s">
        <v>114</v>
      </c>
      <c r="D3172" s="533" t="s">
        <v>29673</v>
      </c>
      <c r="F3172" t="str">
        <f t="shared" si="99"/>
        <v>101626</v>
      </c>
      <c r="H3172" s="14">
        <f t="shared" si="100"/>
        <v>220.5</v>
      </c>
    </row>
    <row r="3173" spans="1:8" ht="27">
      <c r="A3173" s="532" t="s">
        <v>15127</v>
      </c>
      <c r="B3173" s="534" t="s">
        <v>15128</v>
      </c>
      <c r="C3173" s="532" t="s">
        <v>114</v>
      </c>
      <c r="D3173" s="533" t="s">
        <v>29674</v>
      </c>
      <c r="F3173" t="str">
        <f t="shared" si="99"/>
        <v>101627</v>
      </c>
      <c r="H3173" s="14">
        <f t="shared" si="100"/>
        <v>341.65</v>
      </c>
    </row>
    <row r="3174" spans="1:8" ht="27">
      <c r="A3174" s="532" t="s">
        <v>15129</v>
      </c>
      <c r="B3174" s="534" t="s">
        <v>15130</v>
      </c>
      <c r="C3174" s="532" t="s">
        <v>114</v>
      </c>
      <c r="D3174" s="533" t="s">
        <v>18599</v>
      </c>
      <c r="F3174" t="str">
        <f t="shared" si="99"/>
        <v>101628</v>
      </c>
      <c r="H3174" s="14">
        <f t="shared" si="100"/>
        <v>164.46</v>
      </c>
    </row>
    <row r="3175" spans="1:8" ht="27">
      <c r="A3175" s="532" t="s">
        <v>15131</v>
      </c>
      <c r="B3175" s="534" t="s">
        <v>15132</v>
      </c>
      <c r="C3175" s="532" t="s">
        <v>114</v>
      </c>
      <c r="D3175" s="533" t="s">
        <v>29675</v>
      </c>
      <c r="F3175" t="str">
        <f t="shared" si="99"/>
        <v>101629</v>
      </c>
      <c r="H3175" s="14">
        <f t="shared" si="100"/>
        <v>193.32</v>
      </c>
    </row>
    <row r="3176" spans="1:8" ht="27">
      <c r="A3176" s="532" t="s">
        <v>15133</v>
      </c>
      <c r="B3176" s="534" t="s">
        <v>15134</v>
      </c>
      <c r="C3176" s="532" t="s">
        <v>114</v>
      </c>
      <c r="D3176" s="533" t="s">
        <v>25853</v>
      </c>
      <c r="F3176" t="str">
        <f t="shared" si="99"/>
        <v>101630</v>
      </c>
      <c r="H3176" s="14">
        <f t="shared" si="100"/>
        <v>103.97</v>
      </c>
    </row>
    <row r="3177" spans="1:8" ht="40.5">
      <c r="A3177" s="532" t="s">
        <v>15135</v>
      </c>
      <c r="B3177" s="534" t="s">
        <v>15136</v>
      </c>
      <c r="C3177" s="532" t="s">
        <v>114</v>
      </c>
      <c r="D3177" s="533" t="s">
        <v>29676</v>
      </c>
      <c r="F3177" t="str">
        <f t="shared" si="99"/>
        <v>101631</v>
      </c>
      <c r="H3177" s="14">
        <f t="shared" si="100"/>
        <v>53.14</v>
      </c>
    </row>
    <row r="3178" spans="1:8" ht="40.5">
      <c r="A3178" s="532" t="s">
        <v>15137</v>
      </c>
      <c r="B3178" s="534" t="s">
        <v>15138</v>
      </c>
      <c r="C3178" s="532" t="s">
        <v>114</v>
      </c>
      <c r="D3178" s="533" t="s">
        <v>25261</v>
      </c>
      <c r="F3178" t="str">
        <f t="shared" si="99"/>
        <v>101632</v>
      </c>
      <c r="H3178" s="14">
        <f t="shared" si="100"/>
        <v>48.73</v>
      </c>
    </row>
    <row r="3179" spans="1:8" ht="40.5">
      <c r="A3179" s="532" t="s">
        <v>15139</v>
      </c>
      <c r="B3179" s="534" t="s">
        <v>15140</v>
      </c>
      <c r="C3179" s="532" t="s">
        <v>114</v>
      </c>
      <c r="D3179" s="533" t="s">
        <v>29677</v>
      </c>
      <c r="F3179" t="str">
        <f t="shared" si="99"/>
        <v>101633</v>
      </c>
      <c r="H3179" s="14">
        <f t="shared" si="100"/>
        <v>133.41</v>
      </c>
    </row>
    <row r="3180" spans="1:8" ht="54">
      <c r="A3180" s="532" t="s">
        <v>15141</v>
      </c>
      <c r="B3180" s="534" t="s">
        <v>15142</v>
      </c>
      <c r="C3180" s="532" t="s">
        <v>114</v>
      </c>
      <c r="D3180" s="533" t="s">
        <v>29678</v>
      </c>
      <c r="F3180" t="str">
        <f t="shared" si="99"/>
        <v>101636</v>
      </c>
      <c r="H3180" s="14">
        <f t="shared" si="100"/>
        <v>201.07</v>
      </c>
    </row>
    <row r="3181" spans="1:8" ht="54">
      <c r="A3181" s="532" t="s">
        <v>15143</v>
      </c>
      <c r="B3181" s="534" t="s">
        <v>15144</v>
      </c>
      <c r="C3181" s="532" t="s">
        <v>114</v>
      </c>
      <c r="D3181" s="533" t="s">
        <v>29679</v>
      </c>
      <c r="F3181" t="str">
        <f t="shared" si="99"/>
        <v>101637</v>
      </c>
      <c r="H3181" s="14">
        <f t="shared" si="100"/>
        <v>194.78</v>
      </c>
    </row>
    <row r="3182" spans="1:8" ht="27">
      <c r="A3182" s="532" t="s">
        <v>15145</v>
      </c>
      <c r="B3182" s="534" t="s">
        <v>15146</v>
      </c>
      <c r="C3182" s="532" t="s">
        <v>114</v>
      </c>
      <c r="D3182" s="533" t="s">
        <v>29680</v>
      </c>
      <c r="F3182" t="str">
        <f t="shared" si="99"/>
        <v>101640</v>
      </c>
      <c r="H3182" s="14">
        <f t="shared" si="100"/>
        <v>92.73</v>
      </c>
    </row>
    <row r="3183" spans="1:8" ht="27">
      <c r="A3183" s="532" t="s">
        <v>15147</v>
      </c>
      <c r="B3183" s="534" t="s">
        <v>15148</v>
      </c>
      <c r="C3183" s="532" t="s">
        <v>114</v>
      </c>
      <c r="D3183" s="533" t="s">
        <v>19311</v>
      </c>
      <c r="F3183" t="str">
        <f t="shared" si="99"/>
        <v>101641</v>
      </c>
      <c r="H3183" s="14">
        <f t="shared" si="100"/>
        <v>48.37</v>
      </c>
    </row>
    <row r="3184" spans="1:8" ht="27">
      <c r="A3184" s="532" t="s">
        <v>15149</v>
      </c>
      <c r="B3184" s="534" t="s">
        <v>15150</v>
      </c>
      <c r="C3184" s="532" t="s">
        <v>114</v>
      </c>
      <c r="D3184" s="533" t="s">
        <v>18809</v>
      </c>
      <c r="F3184" t="str">
        <f t="shared" si="99"/>
        <v>101642</v>
      </c>
      <c r="H3184" s="14">
        <f t="shared" si="100"/>
        <v>24.61</v>
      </c>
    </row>
    <row r="3185" spans="1:8" ht="27">
      <c r="A3185" s="532" t="s">
        <v>15151</v>
      </c>
      <c r="B3185" s="534" t="s">
        <v>15152</v>
      </c>
      <c r="C3185" s="532" t="s">
        <v>114</v>
      </c>
      <c r="D3185" s="533" t="s">
        <v>25390</v>
      </c>
      <c r="F3185" t="str">
        <f t="shared" si="99"/>
        <v>101643</v>
      </c>
      <c r="H3185" s="14">
        <f t="shared" si="100"/>
        <v>42.31</v>
      </c>
    </row>
    <row r="3186" spans="1:8" ht="27">
      <c r="A3186" s="532" t="s">
        <v>15154</v>
      </c>
      <c r="B3186" s="534" t="s">
        <v>15155</v>
      </c>
      <c r="C3186" s="532" t="s">
        <v>114</v>
      </c>
      <c r="D3186" s="533" t="s">
        <v>19139</v>
      </c>
      <c r="F3186" t="str">
        <f t="shared" si="99"/>
        <v>101644</v>
      </c>
      <c r="H3186" s="14">
        <f t="shared" si="100"/>
        <v>57</v>
      </c>
    </row>
    <row r="3187" spans="1:8" ht="27">
      <c r="A3187" s="532" t="s">
        <v>15156</v>
      </c>
      <c r="B3187" s="534" t="s">
        <v>15157</v>
      </c>
      <c r="C3187" s="532" t="s">
        <v>114</v>
      </c>
      <c r="D3187" s="533" t="s">
        <v>29681</v>
      </c>
      <c r="F3187" t="str">
        <f t="shared" si="99"/>
        <v>101645</v>
      </c>
      <c r="H3187" s="14">
        <f t="shared" si="100"/>
        <v>27.36</v>
      </c>
    </row>
    <row r="3188" spans="1:8" ht="27">
      <c r="A3188" s="532" t="s">
        <v>15158</v>
      </c>
      <c r="B3188" s="534" t="s">
        <v>15159</v>
      </c>
      <c r="C3188" s="532" t="s">
        <v>114</v>
      </c>
      <c r="D3188" s="533" t="s">
        <v>29682</v>
      </c>
      <c r="F3188" t="str">
        <f t="shared" si="99"/>
        <v>101646</v>
      </c>
      <c r="H3188" s="14">
        <f t="shared" si="100"/>
        <v>36.1</v>
      </c>
    </row>
    <row r="3189" spans="1:8" ht="27">
      <c r="A3189" s="532" t="s">
        <v>15160</v>
      </c>
      <c r="B3189" s="534" t="s">
        <v>15161</v>
      </c>
      <c r="C3189" s="532" t="s">
        <v>114</v>
      </c>
      <c r="D3189" s="533" t="s">
        <v>29683</v>
      </c>
      <c r="F3189" t="str">
        <f t="shared" si="99"/>
        <v>101647</v>
      </c>
      <c r="H3189" s="14">
        <f t="shared" si="100"/>
        <v>65.709999999999994</v>
      </c>
    </row>
    <row r="3190" spans="1:8" ht="27">
      <c r="A3190" s="532" t="s">
        <v>15162</v>
      </c>
      <c r="B3190" s="534" t="s">
        <v>15163</v>
      </c>
      <c r="C3190" s="532" t="s">
        <v>114</v>
      </c>
      <c r="D3190" s="533" t="s">
        <v>29684</v>
      </c>
      <c r="F3190" t="str">
        <f t="shared" si="99"/>
        <v>101648</v>
      </c>
      <c r="H3190" s="14">
        <f t="shared" si="100"/>
        <v>50.98</v>
      </c>
    </row>
    <row r="3191" spans="1:8" ht="27">
      <c r="A3191" s="532" t="s">
        <v>15164</v>
      </c>
      <c r="B3191" s="534" t="s">
        <v>15165</v>
      </c>
      <c r="C3191" s="532" t="s">
        <v>114</v>
      </c>
      <c r="D3191" s="533" t="s">
        <v>13463</v>
      </c>
      <c r="F3191" t="str">
        <f t="shared" si="99"/>
        <v>101649</v>
      </c>
      <c r="H3191" s="14">
        <f t="shared" si="100"/>
        <v>58.63</v>
      </c>
    </row>
    <row r="3192" spans="1:8" ht="27">
      <c r="A3192" s="532" t="s">
        <v>15166</v>
      </c>
      <c r="B3192" s="534" t="s">
        <v>15167</v>
      </c>
      <c r="C3192" s="532" t="s">
        <v>114</v>
      </c>
      <c r="D3192" s="533" t="s">
        <v>29685</v>
      </c>
      <c r="F3192" t="str">
        <f t="shared" si="99"/>
        <v>101650</v>
      </c>
      <c r="H3192" s="14">
        <f t="shared" si="100"/>
        <v>68.040000000000006</v>
      </c>
    </row>
    <row r="3193" spans="1:8" ht="27">
      <c r="A3193" s="532" t="s">
        <v>15168</v>
      </c>
      <c r="B3193" s="534" t="s">
        <v>15169</v>
      </c>
      <c r="C3193" s="532" t="s">
        <v>114</v>
      </c>
      <c r="D3193" s="533" t="s">
        <v>12160</v>
      </c>
      <c r="F3193" t="str">
        <f t="shared" si="99"/>
        <v>101651</v>
      </c>
      <c r="H3193" s="14">
        <f t="shared" si="100"/>
        <v>87.75</v>
      </c>
    </row>
    <row r="3194" spans="1:8" ht="40.5">
      <c r="A3194" s="532" t="s">
        <v>15170</v>
      </c>
      <c r="B3194" s="534" t="s">
        <v>15171</v>
      </c>
      <c r="C3194" s="532" t="s">
        <v>114</v>
      </c>
      <c r="D3194" s="533" t="s">
        <v>29686</v>
      </c>
      <c r="F3194" t="str">
        <f t="shared" si="99"/>
        <v>101652</v>
      </c>
      <c r="H3194" s="14">
        <f t="shared" si="100"/>
        <v>664.62</v>
      </c>
    </row>
    <row r="3195" spans="1:8" ht="81">
      <c r="A3195" s="532" t="s">
        <v>15172</v>
      </c>
      <c r="B3195" s="534" t="s">
        <v>15173</v>
      </c>
      <c r="C3195" s="532" t="s">
        <v>114</v>
      </c>
      <c r="D3195" s="533" t="s">
        <v>29687</v>
      </c>
      <c r="F3195" t="str">
        <f t="shared" si="99"/>
        <v>101653</v>
      </c>
      <c r="H3195" s="14">
        <f t="shared" si="100"/>
        <v>372.83</v>
      </c>
    </row>
    <row r="3196" spans="1:8" ht="27">
      <c r="A3196" s="532" t="s">
        <v>15174</v>
      </c>
      <c r="B3196" s="534" t="s">
        <v>15175</v>
      </c>
      <c r="C3196" s="532" t="s">
        <v>114</v>
      </c>
      <c r="D3196" s="533" t="s">
        <v>29688</v>
      </c>
      <c r="F3196" t="str">
        <f t="shared" si="99"/>
        <v>101654</v>
      </c>
      <c r="H3196" s="14">
        <f t="shared" si="100"/>
        <v>377.88</v>
      </c>
    </row>
    <row r="3197" spans="1:8" ht="27">
      <c r="A3197" s="532" t="s">
        <v>15176</v>
      </c>
      <c r="B3197" s="534" t="s">
        <v>15177</v>
      </c>
      <c r="C3197" s="532" t="s">
        <v>114</v>
      </c>
      <c r="D3197" s="533" t="s">
        <v>29689</v>
      </c>
      <c r="F3197" t="str">
        <f t="shared" si="99"/>
        <v>101655</v>
      </c>
      <c r="H3197" s="14">
        <f t="shared" si="100"/>
        <v>611.83000000000004</v>
      </c>
    </row>
    <row r="3198" spans="1:8" ht="27">
      <c r="A3198" s="532" t="s">
        <v>15178</v>
      </c>
      <c r="B3198" s="534" t="s">
        <v>15179</v>
      </c>
      <c r="C3198" s="532" t="s">
        <v>114</v>
      </c>
      <c r="D3198" s="533" t="s">
        <v>29690</v>
      </c>
      <c r="F3198" t="str">
        <f t="shared" si="99"/>
        <v>101656</v>
      </c>
      <c r="H3198" s="14">
        <f t="shared" si="100"/>
        <v>666.45</v>
      </c>
    </row>
    <row r="3199" spans="1:8" ht="27">
      <c r="A3199" s="532" t="s">
        <v>15180</v>
      </c>
      <c r="B3199" s="534" t="s">
        <v>15181</v>
      </c>
      <c r="C3199" s="532" t="s">
        <v>114</v>
      </c>
      <c r="D3199" s="533" t="s">
        <v>29691</v>
      </c>
      <c r="F3199" t="str">
        <f t="shared" si="99"/>
        <v>101657</v>
      </c>
      <c r="H3199" s="14">
        <f t="shared" si="100"/>
        <v>782.8</v>
      </c>
    </row>
    <row r="3200" spans="1:8" ht="40.5">
      <c r="A3200" s="532" t="s">
        <v>15182</v>
      </c>
      <c r="B3200" s="534" t="s">
        <v>15183</v>
      </c>
      <c r="C3200" s="532" t="s">
        <v>114</v>
      </c>
      <c r="D3200" s="533" t="s">
        <v>29692</v>
      </c>
      <c r="F3200" t="str">
        <f t="shared" si="99"/>
        <v>101658</v>
      </c>
      <c r="H3200" s="14">
        <f t="shared" si="100"/>
        <v>1022.05</v>
      </c>
    </row>
    <row r="3201" spans="1:8" ht="40.5">
      <c r="A3201" s="532" t="s">
        <v>15184</v>
      </c>
      <c r="B3201" s="534" t="s">
        <v>15185</v>
      </c>
      <c r="C3201" s="532" t="s">
        <v>114</v>
      </c>
      <c r="D3201" s="533" t="s">
        <v>29693</v>
      </c>
      <c r="F3201" t="str">
        <f t="shared" si="99"/>
        <v>101659</v>
      </c>
      <c r="H3201" s="14">
        <f t="shared" si="100"/>
        <v>1170.8499999999999</v>
      </c>
    </row>
    <row r="3202" spans="1:8" ht="40.5">
      <c r="A3202" s="532" t="s">
        <v>15186</v>
      </c>
      <c r="B3202" s="534" t="s">
        <v>15187</v>
      </c>
      <c r="C3202" s="532" t="s">
        <v>114</v>
      </c>
      <c r="D3202" s="533" t="s">
        <v>29694</v>
      </c>
      <c r="F3202" t="str">
        <f t="shared" si="99"/>
        <v>101660</v>
      </c>
      <c r="H3202" s="14">
        <f t="shared" si="100"/>
        <v>1873.3</v>
      </c>
    </row>
    <row r="3203" spans="1:8" ht="54">
      <c r="A3203" s="532" t="s">
        <v>15188</v>
      </c>
      <c r="B3203" s="534" t="s">
        <v>15189</v>
      </c>
      <c r="C3203" s="532" t="s">
        <v>114</v>
      </c>
      <c r="D3203" s="533" t="s">
        <v>29695</v>
      </c>
      <c r="F3203" t="str">
        <f t="shared" si="99"/>
        <v>101661</v>
      </c>
      <c r="H3203" s="14">
        <f t="shared" si="100"/>
        <v>161.03</v>
      </c>
    </row>
    <row r="3204" spans="1:8" ht="54">
      <c r="A3204" s="532" t="s">
        <v>15191</v>
      </c>
      <c r="B3204" s="534" t="s">
        <v>15192</v>
      </c>
      <c r="C3204" s="532" t="s">
        <v>114</v>
      </c>
      <c r="D3204" s="533" t="s">
        <v>29696</v>
      </c>
      <c r="F3204" t="str">
        <f t="shared" si="99"/>
        <v>101662</v>
      </c>
      <c r="H3204" s="14">
        <f t="shared" si="100"/>
        <v>900.28</v>
      </c>
    </row>
    <row r="3205" spans="1:8" ht="27">
      <c r="A3205" s="532" t="s">
        <v>15193</v>
      </c>
      <c r="B3205" s="534" t="s">
        <v>15194</v>
      </c>
      <c r="C3205" s="532" t="s">
        <v>114</v>
      </c>
      <c r="D3205" s="533" t="s">
        <v>8927</v>
      </c>
      <c r="F3205" t="str">
        <f t="shared" ref="F3205:F3268" si="101">TRIM(A3205)</f>
        <v>101663</v>
      </c>
      <c r="H3205" s="14">
        <f t="shared" ref="H3205:H3268" si="102">ROUND(D3205*(1+$H$1),2)</f>
        <v>38.200000000000003</v>
      </c>
    </row>
    <row r="3206" spans="1:8" ht="27">
      <c r="A3206" s="532" t="s">
        <v>15195</v>
      </c>
      <c r="B3206" s="534" t="s">
        <v>15196</v>
      </c>
      <c r="C3206" s="532" t="s">
        <v>114</v>
      </c>
      <c r="D3206" s="533" t="s">
        <v>29697</v>
      </c>
      <c r="F3206" t="str">
        <f t="shared" si="101"/>
        <v>101664</v>
      </c>
      <c r="H3206" s="14">
        <f t="shared" si="102"/>
        <v>39.82</v>
      </c>
    </row>
    <row r="3207" spans="1:8" ht="27">
      <c r="A3207" s="532" t="s">
        <v>15197</v>
      </c>
      <c r="B3207" s="534" t="s">
        <v>15198</v>
      </c>
      <c r="C3207" s="532" t="s">
        <v>114</v>
      </c>
      <c r="D3207" s="533" t="s">
        <v>13680</v>
      </c>
      <c r="F3207" t="str">
        <f t="shared" si="101"/>
        <v>101665</v>
      </c>
      <c r="H3207" s="14">
        <f t="shared" si="102"/>
        <v>46.72</v>
      </c>
    </row>
    <row r="3208" spans="1:8" ht="40.5">
      <c r="A3208" s="532" t="s">
        <v>15199</v>
      </c>
      <c r="B3208" s="534" t="s">
        <v>15200</v>
      </c>
      <c r="C3208" s="532" t="s">
        <v>114</v>
      </c>
      <c r="D3208" s="533" t="s">
        <v>29698</v>
      </c>
      <c r="F3208" t="str">
        <f t="shared" si="101"/>
        <v>101666</v>
      </c>
      <c r="H3208" s="14">
        <f t="shared" si="102"/>
        <v>484.79</v>
      </c>
    </row>
    <row r="3209" spans="1:8" ht="40.5">
      <c r="A3209" s="532" t="s">
        <v>15201</v>
      </c>
      <c r="B3209" s="534" t="s">
        <v>15202</v>
      </c>
      <c r="C3209" s="532" t="s">
        <v>114</v>
      </c>
      <c r="D3209" s="533" t="s">
        <v>29699</v>
      </c>
      <c r="F3209" t="str">
        <f t="shared" si="101"/>
        <v>102085</v>
      </c>
      <c r="H3209" s="14">
        <f t="shared" si="102"/>
        <v>261.7</v>
      </c>
    </row>
    <row r="3210" spans="1:8" ht="54">
      <c r="A3210" s="532" t="s">
        <v>13480</v>
      </c>
      <c r="B3210" s="534" t="s">
        <v>13481</v>
      </c>
      <c r="C3210" s="532" t="s">
        <v>114</v>
      </c>
      <c r="D3210" s="533" t="s">
        <v>29700</v>
      </c>
      <c r="F3210" t="str">
        <f t="shared" si="101"/>
        <v>100578</v>
      </c>
      <c r="H3210" s="14">
        <f t="shared" si="102"/>
        <v>622.20000000000005</v>
      </c>
    </row>
    <row r="3211" spans="1:8" ht="54">
      <c r="A3211" s="532" t="s">
        <v>13482</v>
      </c>
      <c r="B3211" s="534" t="s">
        <v>13483</v>
      </c>
      <c r="C3211" s="532" t="s">
        <v>114</v>
      </c>
      <c r="D3211" s="533" t="s">
        <v>29701</v>
      </c>
      <c r="F3211" t="str">
        <f t="shared" si="101"/>
        <v>100579</v>
      </c>
      <c r="H3211" s="14">
        <f t="shared" si="102"/>
        <v>681.63</v>
      </c>
    </row>
    <row r="3212" spans="1:8" ht="54">
      <c r="A3212" s="532" t="s">
        <v>13484</v>
      </c>
      <c r="B3212" s="534" t="s">
        <v>13485</v>
      </c>
      <c r="C3212" s="532" t="s">
        <v>114</v>
      </c>
      <c r="D3212" s="533" t="s">
        <v>29702</v>
      </c>
      <c r="F3212" t="str">
        <f t="shared" si="101"/>
        <v>100580</v>
      </c>
      <c r="H3212" s="14">
        <f t="shared" si="102"/>
        <v>751.13</v>
      </c>
    </row>
    <row r="3213" spans="1:8" ht="54">
      <c r="A3213" s="532" t="s">
        <v>13486</v>
      </c>
      <c r="B3213" s="534" t="s">
        <v>13487</v>
      </c>
      <c r="C3213" s="532" t="s">
        <v>114</v>
      </c>
      <c r="D3213" s="533" t="s">
        <v>29703</v>
      </c>
      <c r="F3213" t="str">
        <f t="shared" si="101"/>
        <v>100581</v>
      </c>
      <c r="H3213" s="14">
        <f t="shared" si="102"/>
        <v>711.08</v>
      </c>
    </row>
    <row r="3214" spans="1:8" ht="54">
      <c r="A3214" s="532" t="s">
        <v>13488</v>
      </c>
      <c r="B3214" s="534" t="s">
        <v>13489</v>
      </c>
      <c r="C3214" s="532" t="s">
        <v>114</v>
      </c>
      <c r="D3214" s="533" t="s">
        <v>29704</v>
      </c>
      <c r="F3214" t="str">
        <f t="shared" si="101"/>
        <v>100582</v>
      </c>
      <c r="H3214" s="14">
        <f t="shared" si="102"/>
        <v>836.34</v>
      </c>
    </row>
    <row r="3215" spans="1:8" ht="54">
      <c r="A3215" s="532" t="s">
        <v>13490</v>
      </c>
      <c r="B3215" s="534" t="s">
        <v>13491</v>
      </c>
      <c r="C3215" s="532" t="s">
        <v>114</v>
      </c>
      <c r="D3215" s="533" t="s">
        <v>29705</v>
      </c>
      <c r="F3215" t="str">
        <f t="shared" si="101"/>
        <v>100583</v>
      </c>
      <c r="H3215" s="14">
        <f t="shared" si="102"/>
        <v>742.76</v>
      </c>
    </row>
    <row r="3216" spans="1:8" ht="54">
      <c r="A3216" s="532" t="s">
        <v>13492</v>
      </c>
      <c r="B3216" s="534" t="s">
        <v>13493</v>
      </c>
      <c r="C3216" s="532" t="s">
        <v>114</v>
      </c>
      <c r="D3216" s="533" t="s">
        <v>29706</v>
      </c>
      <c r="F3216" t="str">
        <f t="shared" si="101"/>
        <v>100584</v>
      </c>
      <c r="H3216" s="14">
        <f t="shared" si="102"/>
        <v>818.09</v>
      </c>
    </row>
    <row r="3217" spans="1:8" ht="54">
      <c r="A3217" s="532" t="s">
        <v>13494</v>
      </c>
      <c r="B3217" s="534" t="s">
        <v>13495</v>
      </c>
      <c r="C3217" s="532" t="s">
        <v>114</v>
      </c>
      <c r="D3217" s="533" t="s">
        <v>29707</v>
      </c>
      <c r="F3217" t="str">
        <f t="shared" si="101"/>
        <v>100585</v>
      </c>
      <c r="H3217" s="14">
        <f t="shared" si="102"/>
        <v>804.24</v>
      </c>
    </row>
    <row r="3218" spans="1:8" ht="54">
      <c r="A3218" s="532" t="s">
        <v>13496</v>
      </c>
      <c r="B3218" s="534" t="s">
        <v>13497</v>
      </c>
      <c r="C3218" s="532" t="s">
        <v>114</v>
      </c>
      <c r="D3218" s="533" t="s">
        <v>29708</v>
      </c>
      <c r="F3218" t="str">
        <f t="shared" si="101"/>
        <v>100586</v>
      </c>
      <c r="H3218" s="14">
        <f t="shared" si="102"/>
        <v>924.25</v>
      </c>
    </row>
    <row r="3219" spans="1:8" ht="54">
      <c r="A3219" s="532" t="s">
        <v>13498</v>
      </c>
      <c r="B3219" s="534" t="s">
        <v>13499</v>
      </c>
      <c r="C3219" s="532" t="s">
        <v>114</v>
      </c>
      <c r="D3219" s="533" t="s">
        <v>29709</v>
      </c>
      <c r="F3219" t="str">
        <f t="shared" si="101"/>
        <v>100587</v>
      </c>
      <c r="H3219" s="14">
        <f t="shared" si="102"/>
        <v>868.08</v>
      </c>
    </row>
    <row r="3220" spans="1:8" ht="54">
      <c r="A3220" s="532" t="s">
        <v>13500</v>
      </c>
      <c r="B3220" s="534" t="s">
        <v>13501</v>
      </c>
      <c r="C3220" s="532" t="s">
        <v>114</v>
      </c>
      <c r="D3220" s="533" t="s">
        <v>29710</v>
      </c>
      <c r="F3220" t="str">
        <f t="shared" si="101"/>
        <v>100588</v>
      </c>
      <c r="H3220" s="14">
        <f t="shared" si="102"/>
        <v>961.36</v>
      </c>
    </row>
    <row r="3221" spans="1:8" ht="54">
      <c r="A3221" s="532" t="s">
        <v>13502</v>
      </c>
      <c r="B3221" s="534" t="s">
        <v>13503</v>
      </c>
      <c r="C3221" s="532" t="s">
        <v>114</v>
      </c>
      <c r="D3221" s="533" t="s">
        <v>29711</v>
      </c>
      <c r="F3221" t="str">
        <f t="shared" si="101"/>
        <v>100589</v>
      </c>
      <c r="H3221" s="14">
        <f t="shared" si="102"/>
        <v>964.73</v>
      </c>
    </row>
    <row r="3222" spans="1:8" ht="54">
      <c r="A3222" s="532" t="s">
        <v>13504</v>
      </c>
      <c r="B3222" s="534" t="s">
        <v>13505</v>
      </c>
      <c r="C3222" s="532" t="s">
        <v>114</v>
      </c>
      <c r="D3222" s="533" t="s">
        <v>29712</v>
      </c>
      <c r="F3222" t="str">
        <f t="shared" si="101"/>
        <v>100590</v>
      </c>
      <c r="H3222" s="14">
        <f t="shared" si="102"/>
        <v>1056.95</v>
      </c>
    </row>
    <row r="3223" spans="1:8" ht="54">
      <c r="A3223" s="532" t="s">
        <v>13506</v>
      </c>
      <c r="B3223" s="534" t="s">
        <v>13507</v>
      </c>
      <c r="C3223" s="532" t="s">
        <v>114</v>
      </c>
      <c r="D3223" s="533" t="s">
        <v>29713</v>
      </c>
      <c r="F3223" t="str">
        <f t="shared" si="101"/>
        <v>100591</v>
      </c>
      <c r="H3223" s="14">
        <f t="shared" si="102"/>
        <v>956.35</v>
      </c>
    </row>
    <row r="3224" spans="1:8" ht="54">
      <c r="A3224" s="532" t="s">
        <v>13508</v>
      </c>
      <c r="B3224" s="534" t="s">
        <v>13509</v>
      </c>
      <c r="C3224" s="532" t="s">
        <v>114</v>
      </c>
      <c r="D3224" s="533" t="s">
        <v>29714</v>
      </c>
      <c r="F3224" t="str">
        <f t="shared" si="101"/>
        <v>100592</v>
      </c>
      <c r="H3224" s="14">
        <f t="shared" si="102"/>
        <v>1032.79</v>
      </c>
    </row>
    <row r="3225" spans="1:8" ht="54">
      <c r="A3225" s="532" t="s">
        <v>13510</v>
      </c>
      <c r="B3225" s="534" t="s">
        <v>13511</v>
      </c>
      <c r="C3225" s="532" t="s">
        <v>114</v>
      </c>
      <c r="D3225" s="533" t="s">
        <v>29715</v>
      </c>
      <c r="F3225" t="str">
        <f t="shared" si="101"/>
        <v>100593</v>
      </c>
      <c r="H3225" s="14">
        <f t="shared" si="102"/>
        <v>1024.3699999999999</v>
      </c>
    </row>
    <row r="3226" spans="1:8" ht="54">
      <c r="A3226" s="532" t="s">
        <v>13512</v>
      </c>
      <c r="B3226" s="534" t="s">
        <v>13513</v>
      </c>
      <c r="C3226" s="532" t="s">
        <v>114</v>
      </c>
      <c r="D3226" s="533" t="s">
        <v>29716</v>
      </c>
      <c r="F3226" t="str">
        <f t="shared" si="101"/>
        <v>100594</v>
      </c>
      <c r="H3226" s="14">
        <f t="shared" si="102"/>
        <v>1153.9100000000001</v>
      </c>
    </row>
    <row r="3227" spans="1:8" ht="54">
      <c r="A3227" s="532" t="s">
        <v>13514</v>
      </c>
      <c r="B3227" s="534" t="s">
        <v>13515</v>
      </c>
      <c r="C3227" s="532" t="s">
        <v>114</v>
      </c>
      <c r="D3227" s="533" t="s">
        <v>29717</v>
      </c>
      <c r="F3227" t="str">
        <f t="shared" si="101"/>
        <v>100595</v>
      </c>
      <c r="H3227" s="14">
        <f t="shared" si="102"/>
        <v>1228.46</v>
      </c>
    </row>
    <row r="3228" spans="1:8" ht="54">
      <c r="A3228" s="532" t="s">
        <v>13516</v>
      </c>
      <c r="B3228" s="534" t="s">
        <v>13517</v>
      </c>
      <c r="C3228" s="532" t="s">
        <v>114</v>
      </c>
      <c r="D3228" s="533" t="s">
        <v>29718</v>
      </c>
      <c r="F3228" t="str">
        <f t="shared" si="101"/>
        <v>100596</v>
      </c>
      <c r="H3228" s="14">
        <f t="shared" si="102"/>
        <v>1403.2</v>
      </c>
    </row>
    <row r="3229" spans="1:8" ht="54">
      <c r="A3229" s="532" t="s">
        <v>13518</v>
      </c>
      <c r="B3229" s="534" t="s">
        <v>13519</v>
      </c>
      <c r="C3229" s="532" t="s">
        <v>114</v>
      </c>
      <c r="D3229" s="533" t="s">
        <v>29719</v>
      </c>
      <c r="F3229" t="str">
        <f t="shared" si="101"/>
        <v>100597</v>
      </c>
      <c r="H3229" s="14">
        <f t="shared" si="102"/>
        <v>1423.95</v>
      </c>
    </row>
    <row r="3230" spans="1:8" ht="54">
      <c r="A3230" s="532" t="s">
        <v>13520</v>
      </c>
      <c r="B3230" s="534" t="s">
        <v>13521</v>
      </c>
      <c r="C3230" s="532" t="s">
        <v>114</v>
      </c>
      <c r="D3230" s="533" t="s">
        <v>29720</v>
      </c>
      <c r="F3230" t="str">
        <f t="shared" si="101"/>
        <v>100598</v>
      </c>
      <c r="H3230" s="14">
        <f t="shared" si="102"/>
        <v>1568.01</v>
      </c>
    </row>
    <row r="3231" spans="1:8" ht="67.5">
      <c r="A3231" s="532" t="s">
        <v>13522</v>
      </c>
      <c r="B3231" s="534" t="s">
        <v>13523</v>
      </c>
      <c r="C3231" s="532" t="s">
        <v>114</v>
      </c>
      <c r="D3231" s="533" t="s">
        <v>29721</v>
      </c>
      <c r="F3231" t="str">
        <f t="shared" si="101"/>
        <v>100599</v>
      </c>
      <c r="H3231" s="14">
        <f t="shared" si="102"/>
        <v>645</v>
      </c>
    </row>
    <row r="3232" spans="1:8" ht="67.5">
      <c r="A3232" s="532" t="s">
        <v>13524</v>
      </c>
      <c r="B3232" s="534" t="s">
        <v>13525</v>
      </c>
      <c r="C3232" s="532" t="s">
        <v>114</v>
      </c>
      <c r="D3232" s="533" t="s">
        <v>29722</v>
      </c>
      <c r="F3232" t="str">
        <f t="shared" si="101"/>
        <v>100600</v>
      </c>
      <c r="H3232" s="14">
        <f t="shared" si="102"/>
        <v>773.4</v>
      </c>
    </row>
    <row r="3233" spans="1:8" ht="67.5">
      <c r="A3233" s="532" t="s">
        <v>13526</v>
      </c>
      <c r="B3233" s="534" t="s">
        <v>13527</v>
      </c>
      <c r="C3233" s="532" t="s">
        <v>114</v>
      </c>
      <c r="D3233" s="533" t="s">
        <v>29723</v>
      </c>
      <c r="F3233" t="str">
        <f t="shared" si="101"/>
        <v>100601</v>
      </c>
      <c r="H3233" s="14">
        <f t="shared" si="102"/>
        <v>990.23</v>
      </c>
    </row>
    <row r="3234" spans="1:8" ht="67.5">
      <c r="A3234" s="532" t="s">
        <v>13528</v>
      </c>
      <c r="B3234" s="534" t="s">
        <v>13529</v>
      </c>
      <c r="C3234" s="532" t="s">
        <v>114</v>
      </c>
      <c r="D3234" s="533" t="s">
        <v>29724</v>
      </c>
      <c r="F3234" t="str">
        <f t="shared" si="101"/>
        <v>100602</v>
      </c>
      <c r="H3234" s="14">
        <f t="shared" si="102"/>
        <v>1260.74</v>
      </c>
    </row>
    <row r="3235" spans="1:8" ht="67.5">
      <c r="A3235" s="532" t="s">
        <v>13530</v>
      </c>
      <c r="B3235" s="534" t="s">
        <v>13531</v>
      </c>
      <c r="C3235" s="532" t="s">
        <v>114</v>
      </c>
      <c r="D3235" s="533" t="s">
        <v>27632</v>
      </c>
      <c r="F3235" t="str">
        <f t="shared" si="101"/>
        <v>100603</v>
      </c>
      <c r="H3235" s="14">
        <f t="shared" si="102"/>
        <v>1956.6</v>
      </c>
    </row>
    <row r="3236" spans="1:8" ht="67.5">
      <c r="A3236" s="532" t="s">
        <v>13532</v>
      </c>
      <c r="B3236" s="534" t="s">
        <v>13533</v>
      </c>
      <c r="C3236" s="532" t="s">
        <v>114</v>
      </c>
      <c r="D3236" s="533" t="s">
        <v>29725</v>
      </c>
      <c r="F3236" t="str">
        <f t="shared" si="101"/>
        <v>100604</v>
      </c>
      <c r="H3236" s="14">
        <f t="shared" si="102"/>
        <v>819.74</v>
      </c>
    </row>
    <row r="3237" spans="1:8" ht="67.5">
      <c r="A3237" s="532" t="s">
        <v>13534</v>
      </c>
      <c r="B3237" s="534" t="s">
        <v>13535</v>
      </c>
      <c r="C3237" s="532" t="s">
        <v>114</v>
      </c>
      <c r="D3237" s="533" t="s">
        <v>27612</v>
      </c>
      <c r="F3237" t="str">
        <f t="shared" si="101"/>
        <v>100605</v>
      </c>
      <c r="H3237" s="14">
        <f t="shared" si="102"/>
        <v>1319.8</v>
      </c>
    </row>
    <row r="3238" spans="1:8" ht="67.5">
      <c r="A3238" s="532" t="s">
        <v>13536</v>
      </c>
      <c r="B3238" s="534" t="s">
        <v>13537</v>
      </c>
      <c r="C3238" s="532" t="s">
        <v>114</v>
      </c>
      <c r="D3238" s="533" t="s">
        <v>29726</v>
      </c>
      <c r="F3238" t="str">
        <f t="shared" si="101"/>
        <v>100606</v>
      </c>
      <c r="H3238" s="14">
        <f t="shared" si="102"/>
        <v>2032.09</v>
      </c>
    </row>
    <row r="3239" spans="1:8" ht="67.5">
      <c r="A3239" s="532" t="s">
        <v>13538</v>
      </c>
      <c r="B3239" s="534" t="s">
        <v>13539</v>
      </c>
      <c r="C3239" s="532" t="s">
        <v>114</v>
      </c>
      <c r="D3239" s="533" t="s">
        <v>29727</v>
      </c>
      <c r="F3239" t="str">
        <f t="shared" si="101"/>
        <v>100607</v>
      </c>
      <c r="H3239" s="14">
        <f t="shared" si="102"/>
        <v>841.71</v>
      </c>
    </row>
    <row r="3240" spans="1:8" ht="67.5">
      <c r="A3240" s="532" t="s">
        <v>13540</v>
      </c>
      <c r="B3240" s="534" t="s">
        <v>13541</v>
      </c>
      <c r="C3240" s="532" t="s">
        <v>114</v>
      </c>
      <c r="D3240" s="533" t="s">
        <v>29728</v>
      </c>
      <c r="F3240" t="str">
        <f t="shared" si="101"/>
        <v>100608</v>
      </c>
      <c r="H3240" s="14">
        <f t="shared" si="102"/>
        <v>1348.9</v>
      </c>
    </row>
    <row r="3241" spans="1:8" ht="67.5">
      <c r="A3241" s="532" t="s">
        <v>13542</v>
      </c>
      <c r="B3241" s="534" t="s">
        <v>13543</v>
      </c>
      <c r="C3241" s="532" t="s">
        <v>114</v>
      </c>
      <c r="D3241" s="533" t="s">
        <v>29729</v>
      </c>
      <c r="F3241" t="str">
        <f t="shared" si="101"/>
        <v>100609</v>
      </c>
      <c r="H3241" s="14">
        <f t="shared" si="102"/>
        <v>2072.58</v>
      </c>
    </row>
    <row r="3242" spans="1:8" ht="67.5">
      <c r="A3242" s="532" t="s">
        <v>13544</v>
      </c>
      <c r="B3242" s="534" t="s">
        <v>13545</v>
      </c>
      <c r="C3242" s="532" t="s">
        <v>114</v>
      </c>
      <c r="D3242" s="533" t="s">
        <v>29730</v>
      </c>
      <c r="F3242" t="str">
        <f t="shared" si="101"/>
        <v>100610</v>
      </c>
      <c r="H3242" s="14">
        <f t="shared" si="102"/>
        <v>863.57</v>
      </c>
    </row>
    <row r="3243" spans="1:8" ht="67.5">
      <c r="A3243" s="532" t="s">
        <v>13546</v>
      </c>
      <c r="B3243" s="534" t="s">
        <v>13547</v>
      </c>
      <c r="C3243" s="532" t="s">
        <v>114</v>
      </c>
      <c r="D3243" s="533" t="s">
        <v>29731</v>
      </c>
      <c r="F3243" t="str">
        <f t="shared" si="101"/>
        <v>100611</v>
      </c>
      <c r="H3243" s="14">
        <f t="shared" si="102"/>
        <v>1091.6500000000001</v>
      </c>
    </row>
    <row r="3244" spans="1:8" ht="67.5">
      <c r="A3244" s="532" t="s">
        <v>13548</v>
      </c>
      <c r="B3244" s="534" t="s">
        <v>13549</v>
      </c>
      <c r="C3244" s="532" t="s">
        <v>114</v>
      </c>
      <c r="D3244" s="533" t="s">
        <v>29732</v>
      </c>
      <c r="F3244" t="str">
        <f t="shared" si="101"/>
        <v>100612</v>
      </c>
      <c r="H3244" s="14">
        <f t="shared" si="102"/>
        <v>1377.42</v>
      </c>
    </row>
    <row r="3245" spans="1:8" ht="67.5">
      <c r="A3245" s="532" t="s">
        <v>13550</v>
      </c>
      <c r="B3245" s="534" t="s">
        <v>13551</v>
      </c>
      <c r="C3245" s="532" t="s">
        <v>114</v>
      </c>
      <c r="D3245" s="533" t="s">
        <v>29733</v>
      </c>
      <c r="F3245" t="str">
        <f t="shared" si="101"/>
        <v>100613</v>
      </c>
      <c r="H3245" s="14">
        <f t="shared" si="102"/>
        <v>2112.11</v>
      </c>
    </row>
    <row r="3246" spans="1:8" ht="67.5">
      <c r="A3246" s="532" t="s">
        <v>13552</v>
      </c>
      <c r="B3246" s="534" t="s">
        <v>13553</v>
      </c>
      <c r="C3246" s="532" t="s">
        <v>114</v>
      </c>
      <c r="D3246" s="533" t="s">
        <v>29734</v>
      </c>
      <c r="F3246" t="str">
        <f t="shared" si="101"/>
        <v>100614</v>
      </c>
      <c r="H3246" s="14">
        <f t="shared" si="102"/>
        <v>1141.3900000000001</v>
      </c>
    </row>
    <row r="3247" spans="1:8" ht="67.5">
      <c r="A3247" s="532" t="s">
        <v>13554</v>
      </c>
      <c r="B3247" s="534" t="s">
        <v>13555</v>
      </c>
      <c r="C3247" s="532" t="s">
        <v>114</v>
      </c>
      <c r="D3247" s="533" t="s">
        <v>29735</v>
      </c>
      <c r="F3247" t="str">
        <f t="shared" si="101"/>
        <v>100615</v>
      </c>
      <c r="H3247" s="14">
        <f t="shared" si="102"/>
        <v>1433.98</v>
      </c>
    </row>
    <row r="3248" spans="1:8" ht="67.5">
      <c r="A3248" s="532" t="s">
        <v>13556</v>
      </c>
      <c r="B3248" s="534" t="s">
        <v>13557</v>
      </c>
      <c r="C3248" s="532" t="s">
        <v>114</v>
      </c>
      <c r="D3248" s="533" t="s">
        <v>29736</v>
      </c>
      <c r="F3248" t="str">
        <f t="shared" si="101"/>
        <v>100616</v>
      </c>
      <c r="H3248" s="14">
        <f t="shared" si="102"/>
        <v>2195.39</v>
      </c>
    </row>
    <row r="3249" spans="1:8" ht="67.5">
      <c r="A3249" s="532" t="s">
        <v>13558</v>
      </c>
      <c r="B3249" s="534" t="s">
        <v>13559</v>
      </c>
      <c r="C3249" s="532" t="s">
        <v>114</v>
      </c>
      <c r="D3249" s="533" t="s">
        <v>29737</v>
      </c>
      <c r="F3249" t="str">
        <f t="shared" si="101"/>
        <v>100617</v>
      </c>
      <c r="H3249" s="14">
        <f t="shared" si="102"/>
        <v>1490.31</v>
      </c>
    </row>
    <row r="3250" spans="1:8" ht="67.5">
      <c r="A3250" s="532" t="s">
        <v>13560</v>
      </c>
      <c r="B3250" s="534" t="s">
        <v>13561</v>
      </c>
      <c r="C3250" s="532" t="s">
        <v>114</v>
      </c>
      <c r="D3250" s="533" t="s">
        <v>29738</v>
      </c>
      <c r="F3250" t="str">
        <f t="shared" si="101"/>
        <v>100618</v>
      </c>
      <c r="H3250" s="14">
        <f t="shared" si="102"/>
        <v>2285.41</v>
      </c>
    </row>
    <row r="3251" spans="1:8" ht="40.5">
      <c r="A3251" s="532" t="s">
        <v>13562</v>
      </c>
      <c r="B3251" s="534" t="s">
        <v>13563</v>
      </c>
      <c r="C3251" s="532" t="s">
        <v>114</v>
      </c>
      <c r="D3251" s="533" t="s">
        <v>29739</v>
      </c>
      <c r="F3251" t="str">
        <f t="shared" si="101"/>
        <v>100619</v>
      </c>
      <c r="H3251" s="14">
        <f t="shared" si="102"/>
        <v>787.59</v>
      </c>
    </row>
    <row r="3252" spans="1:8" ht="40.5">
      <c r="A3252" s="532" t="s">
        <v>13564</v>
      </c>
      <c r="B3252" s="534" t="s">
        <v>13565</v>
      </c>
      <c r="C3252" s="532" t="s">
        <v>114</v>
      </c>
      <c r="D3252" s="533" t="s">
        <v>29740</v>
      </c>
      <c r="F3252" t="str">
        <f t="shared" si="101"/>
        <v>100620</v>
      </c>
      <c r="H3252" s="14">
        <f t="shared" si="102"/>
        <v>4746.5</v>
      </c>
    </row>
    <row r="3253" spans="1:8" ht="40.5">
      <c r="A3253" s="532" t="s">
        <v>13566</v>
      </c>
      <c r="B3253" s="534" t="s">
        <v>13567</v>
      </c>
      <c r="C3253" s="532" t="s">
        <v>114</v>
      </c>
      <c r="D3253" s="533" t="s">
        <v>29741</v>
      </c>
      <c r="F3253" t="str">
        <f t="shared" si="101"/>
        <v>100621</v>
      </c>
      <c r="H3253" s="14">
        <f t="shared" si="102"/>
        <v>5364.13</v>
      </c>
    </row>
    <row r="3254" spans="1:8" ht="40.5">
      <c r="A3254" s="532" t="s">
        <v>13568</v>
      </c>
      <c r="B3254" s="534" t="s">
        <v>13569</v>
      </c>
      <c r="C3254" s="532" t="s">
        <v>114</v>
      </c>
      <c r="D3254" s="533" t="s">
        <v>29742</v>
      </c>
      <c r="F3254" t="str">
        <f t="shared" si="101"/>
        <v>100622</v>
      </c>
      <c r="H3254" s="14">
        <f t="shared" si="102"/>
        <v>3316.79</v>
      </c>
    </row>
    <row r="3255" spans="1:8" ht="40.5">
      <c r="A3255" s="532" t="s">
        <v>13570</v>
      </c>
      <c r="B3255" s="534" t="s">
        <v>13571</v>
      </c>
      <c r="C3255" s="532" t="s">
        <v>114</v>
      </c>
      <c r="D3255" s="533" t="s">
        <v>29743</v>
      </c>
      <c r="F3255" t="str">
        <f t="shared" si="101"/>
        <v>100623</v>
      </c>
      <c r="H3255" s="14">
        <f t="shared" si="102"/>
        <v>3564.85</v>
      </c>
    </row>
    <row r="3256" spans="1:8" ht="54">
      <c r="A3256" s="532" t="s">
        <v>6290</v>
      </c>
      <c r="B3256" s="534" t="s">
        <v>15203</v>
      </c>
      <c r="C3256" s="532" t="s">
        <v>114</v>
      </c>
      <c r="D3256" s="533" t="s">
        <v>29744</v>
      </c>
      <c r="F3256" t="str">
        <f t="shared" si="101"/>
        <v>97600</v>
      </c>
      <c r="H3256" s="14">
        <f t="shared" si="102"/>
        <v>438.39</v>
      </c>
    </row>
    <row r="3257" spans="1:8" ht="54">
      <c r="A3257" s="532" t="s">
        <v>6291</v>
      </c>
      <c r="B3257" s="534" t="s">
        <v>15204</v>
      </c>
      <c r="C3257" s="532" t="s">
        <v>114</v>
      </c>
      <c r="D3257" s="533" t="s">
        <v>29745</v>
      </c>
      <c r="F3257" t="str">
        <f t="shared" si="101"/>
        <v>97601</v>
      </c>
      <c r="H3257" s="14">
        <f t="shared" si="102"/>
        <v>456.09</v>
      </c>
    </row>
    <row r="3258" spans="1:8" ht="40.5">
      <c r="A3258" s="532" t="s">
        <v>6292</v>
      </c>
      <c r="B3258" s="534" t="s">
        <v>15205</v>
      </c>
      <c r="C3258" s="532" t="s">
        <v>114</v>
      </c>
      <c r="D3258" s="533" t="s">
        <v>29746</v>
      </c>
      <c r="F3258" t="str">
        <f t="shared" si="101"/>
        <v>97605</v>
      </c>
      <c r="H3258" s="14">
        <f t="shared" si="102"/>
        <v>121.99</v>
      </c>
    </row>
    <row r="3259" spans="1:8" ht="40.5">
      <c r="A3259" s="532" t="s">
        <v>6293</v>
      </c>
      <c r="B3259" s="534" t="s">
        <v>15206</v>
      </c>
      <c r="C3259" s="532" t="s">
        <v>114</v>
      </c>
      <c r="D3259" s="533" t="s">
        <v>29747</v>
      </c>
      <c r="F3259" t="str">
        <f t="shared" si="101"/>
        <v>97606</v>
      </c>
      <c r="H3259" s="14">
        <f t="shared" si="102"/>
        <v>126.71</v>
      </c>
    </row>
    <row r="3260" spans="1:8" ht="40.5">
      <c r="A3260" s="532" t="s">
        <v>6294</v>
      </c>
      <c r="B3260" s="534" t="s">
        <v>15207</v>
      </c>
      <c r="C3260" s="532" t="s">
        <v>114</v>
      </c>
      <c r="D3260" s="533" t="s">
        <v>29748</v>
      </c>
      <c r="F3260" t="str">
        <f t="shared" si="101"/>
        <v>97607</v>
      </c>
      <c r="H3260" s="14">
        <f t="shared" si="102"/>
        <v>146.94999999999999</v>
      </c>
    </row>
    <row r="3261" spans="1:8" ht="40.5">
      <c r="A3261" s="532" t="s">
        <v>6295</v>
      </c>
      <c r="B3261" s="534" t="s">
        <v>15208</v>
      </c>
      <c r="C3261" s="532" t="s">
        <v>114</v>
      </c>
      <c r="D3261" s="533" t="s">
        <v>29749</v>
      </c>
      <c r="F3261" t="str">
        <f t="shared" si="101"/>
        <v>97608</v>
      </c>
      <c r="H3261" s="14">
        <f t="shared" si="102"/>
        <v>151.66999999999999</v>
      </c>
    </row>
    <row r="3262" spans="1:8" ht="54">
      <c r="A3262" s="532" t="s">
        <v>15209</v>
      </c>
      <c r="B3262" s="534" t="s">
        <v>15210</v>
      </c>
      <c r="C3262" s="532" t="s">
        <v>114</v>
      </c>
      <c r="D3262" s="533" t="s">
        <v>29750</v>
      </c>
      <c r="F3262" t="str">
        <f t="shared" si="101"/>
        <v>102102</v>
      </c>
      <c r="H3262" s="14">
        <f t="shared" si="102"/>
        <v>13674.04</v>
      </c>
    </row>
    <row r="3263" spans="1:8" ht="54">
      <c r="A3263" s="532" t="s">
        <v>15211</v>
      </c>
      <c r="B3263" s="534" t="s">
        <v>15212</v>
      </c>
      <c r="C3263" s="532" t="s">
        <v>114</v>
      </c>
      <c r="D3263" s="533" t="s">
        <v>29751</v>
      </c>
      <c r="F3263" t="str">
        <f t="shared" si="101"/>
        <v>102103</v>
      </c>
      <c r="H3263" s="14">
        <f t="shared" si="102"/>
        <v>15209.67</v>
      </c>
    </row>
    <row r="3264" spans="1:8" ht="54">
      <c r="A3264" s="532" t="s">
        <v>15213</v>
      </c>
      <c r="B3264" s="534" t="s">
        <v>15214</v>
      </c>
      <c r="C3264" s="532" t="s">
        <v>114</v>
      </c>
      <c r="D3264" s="533" t="s">
        <v>29752</v>
      </c>
      <c r="F3264" t="str">
        <f t="shared" si="101"/>
        <v>102104</v>
      </c>
      <c r="H3264" s="14">
        <f t="shared" si="102"/>
        <v>19489.810000000001</v>
      </c>
    </row>
    <row r="3265" spans="1:8" ht="54">
      <c r="A3265" s="532" t="s">
        <v>15215</v>
      </c>
      <c r="B3265" s="534" t="s">
        <v>15216</v>
      </c>
      <c r="C3265" s="532" t="s">
        <v>114</v>
      </c>
      <c r="D3265" s="533" t="s">
        <v>29753</v>
      </c>
      <c r="F3265" t="str">
        <f t="shared" si="101"/>
        <v>102105</v>
      </c>
      <c r="H3265" s="14">
        <f t="shared" si="102"/>
        <v>23936.9</v>
      </c>
    </row>
    <row r="3266" spans="1:8" ht="54">
      <c r="A3266" s="532" t="s">
        <v>15217</v>
      </c>
      <c r="B3266" s="534" t="s">
        <v>15218</v>
      </c>
      <c r="C3266" s="532" t="s">
        <v>114</v>
      </c>
      <c r="D3266" s="533" t="s">
        <v>29754</v>
      </c>
      <c r="F3266" t="str">
        <f t="shared" si="101"/>
        <v>102106</v>
      </c>
      <c r="H3266" s="14">
        <f t="shared" si="102"/>
        <v>30004.66</v>
      </c>
    </row>
    <row r="3267" spans="1:8" ht="54">
      <c r="A3267" s="532" t="s">
        <v>15219</v>
      </c>
      <c r="B3267" s="534" t="s">
        <v>15220</v>
      </c>
      <c r="C3267" s="532" t="s">
        <v>114</v>
      </c>
      <c r="D3267" s="533" t="s">
        <v>29755</v>
      </c>
      <c r="F3267" t="str">
        <f t="shared" si="101"/>
        <v>102107</v>
      </c>
      <c r="H3267" s="14">
        <f t="shared" si="102"/>
        <v>41838.17</v>
      </c>
    </row>
    <row r="3268" spans="1:8" ht="54">
      <c r="A3268" s="532" t="s">
        <v>15221</v>
      </c>
      <c r="B3268" s="534" t="s">
        <v>15222</v>
      </c>
      <c r="C3268" s="532" t="s">
        <v>114</v>
      </c>
      <c r="D3268" s="533" t="s">
        <v>29756</v>
      </c>
      <c r="F3268" t="str">
        <f t="shared" si="101"/>
        <v>102108</v>
      </c>
      <c r="H3268" s="14">
        <f t="shared" si="102"/>
        <v>48708.46</v>
      </c>
    </row>
    <row r="3269" spans="1:8" ht="27">
      <c r="A3269" s="532" t="s">
        <v>15223</v>
      </c>
      <c r="B3269" s="534" t="s">
        <v>15224</v>
      </c>
      <c r="C3269" s="532" t="s">
        <v>114</v>
      </c>
      <c r="D3269" s="533" t="s">
        <v>29757</v>
      </c>
      <c r="F3269" t="str">
        <f t="shared" ref="F3269:F3332" si="103">TRIM(A3269)</f>
        <v>102109</v>
      </c>
      <c r="H3269" s="14">
        <f t="shared" ref="H3269:H3332" si="104">ROUND(D3269*(1+$H$1),2)</f>
        <v>100.46</v>
      </c>
    </row>
    <row r="3270" spans="1:8" ht="27">
      <c r="A3270" s="532" t="s">
        <v>15225</v>
      </c>
      <c r="B3270" s="534" t="s">
        <v>15226</v>
      </c>
      <c r="C3270" s="532" t="s">
        <v>114</v>
      </c>
      <c r="D3270" s="533" t="s">
        <v>29758</v>
      </c>
      <c r="F3270" t="str">
        <f t="shared" si="103"/>
        <v>102110</v>
      </c>
      <c r="H3270" s="14">
        <f t="shared" si="104"/>
        <v>327.78</v>
      </c>
    </row>
    <row r="3271" spans="1:8" ht="54">
      <c r="A3271" s="532" t="s">
        <v>29759</v>
      </c>
      <c r="B3271" s="534" t="s">
        <v>29760</v>
      </c>
      <c r="C3271" s="532" t="s">
        <v>114</v>
      </c>
      <c r="D3271" s="533" t="s">
        <v>29761</v>
      </c>
      <c r="F3271" t="str">
        <f t="shared" si="103"/>
        <v>103654</v>
      </c>
      <c r="H3271" s="14">
        <f t="shared" si="104"/>
        <v>78797.67</v>
      </c>
    </row>
    <row r="3272" spans="1:8" ht="54">
      <c r="A3272" s="532" t="s">
        <v>29762</v>
      </c>
      <c r="B3272" s="534" t="s">
        <v>29763</v>
      </c>
      <c r="C3272" s="532" t="s">
        <v>114</v>
      </c>
      <c r="D3272" s="533" t="s">
        <v>29764</v>
      </c>
      <c r="F3272" t="str">
        <f t="shared" si="103"/>
        <v>103655</v>
      </c>
      <c r="H3272" s="14">
        <f t="shared" si="104"/>
        <v>107928.92</v>
      </c>
    </row>
    <row r="3273" spans="1:8" ht="54">
      <c r="A3273" s="532" t="s">
        <v>29765</v>
      </c>
      <c r="B3273" s="534" t="s">
        <v>29766</v>
      </c>
      <c r="C3273" s="532" t="s">
        <v>114</v>
      </c>
      <c r="D3273" s="533" t="s">
        <v>29767</v>
      </c>
      <c r="F3273" t="str">
        <f t="shared" si="103"/>
        <v>103656</v>
      </c>
      <c r="H3273" s="14">
        <f t="shared" si="104"/>
        <v>150879.45000000001</v>
      </c>
    </row>
    <row r="3274" spans="1:8" ht="81">
      <c r="A3274" s="532" t="s">
        <v>29768</v>
      </c>
      <c r="B3274" s="534" t="s">
        <v>29769</v>
      </c>
      <c r="C3274" s="532" t="s">
        <v>114</v>
      </c>
      <c r="D3274" s="533" t="s">
        <v>29770</v>
      </c>
      <c r="F3274" t="str">
        <f t="shared" si="103"/>
        <v>104473</v>
      </c>
      <c r="H3274" s="14">
        <f t="shared" si="104"/>
        <v>219.13</v>
      </c>
    </row>
    <row r="3275" spans="1:8" ht="81">
      <c r="A3275" s="532" t="s">
        <v>29771</v>
      </c>
      <c r="B3275" s="534" t="s">
        <v>29772</v>
      </c>
      <c r="C3275" s="532" t="s">
        <v>114</v>
      </c>
      <c r="D3275" s="533" t="s">
        <v>29773</v>
      </c>
      <c r="F3275" t="str">
        <f t="shared" si="103"/>
        <v>104474</v>
      </c>
      <c r="H3275" s="14">
        <f t="shared" si="104"/>
        <v>467.87</v>
      </c>
    </row>
    <row r="3276" spans="1:8" ht="67.5">
      <c r="A3276" s="532" t="s">
        <v>29774</v>
      </c>
      <c r="B3276" s="534" t="s">
        <v>29775</v>
      </c>
      <c r="C3276" s="532" t="s">
        <v>114</v>
      </c>
      <c r="D3276" s="533" t="s">
        <v>29776</v>
      </c>
      <c r="F3276" t="str">
        <f t="shared" si="103"/>
        <v>104475</v>
      </c>
      <c r="H3276" s="14">
        <f t="shared" si="104"/>
        <v>186.62</v>
      </c>
    </row>
    <row r="3277" spans="1:8" ht="81">
      <c r="A3277" s="532" t="s">
        <v>29777</v>
      </c>
      <c r="B3277" s="534" t="s">
        <v>29778</v>
      </c>
      <c r="C3277" s="532" t="s">
        <v>114</v>
      </c>
      <c r="D3277" s="533" t="s">
        <v>29779</v>
      </c>
      <c r="F3277" t="str">
        <f t="shared" si="103"/>
        <v>104476</v>
      </c>
      <c r="H3277" s="14">
        <f t="shared" si="104"/>
        <v>236.41</v>
      </c>
    </row>
    <row r="3278" spans="1:8" ht="81">
      <c r="A3278" s="532" t="s">
        <v>29780</v>
      </c>
      <c r="B3278" s="534" t="s">
        <v>29781</v>
      </c>
      <c r="C3278" s="532" t="s">
        <v>114</v>
      </c>
      <c r="D3278" s="533" t="s">
        <v>29782</v>
      </c>
      <c r="F3278" t="str">
        <f t="shared" si="103"/>
        <v>104477</v>
      </c>
      <c r="H3278" s="14">
        <f t="shared" si="104"/>
        <v>186.43</v>
      </c>
    </row>
    <row r="3279" spans="1:8" ht="81">
      <c r="A3279" s="532" t="s">
        <v>29783</v>
      </c>
      <c r="B3279" s="534" t="s">
        <v>29784</v>
      </c>
      <c r="C3279" s="532" t="s">
        <v>114</v>
      </c>
      <c r="D3279" s="533" t="s">
        <v>29785</v>
      </c>
      <c r="F3279" t="str">
        <f t="shared" si="103"/>
        <v>104478</v>
      </c>
      <c r="H3279" s="14">
        <f t="shared" si="104"/>
        <v>409.98</v>
      </c>
    </row>
    <row r="3280" spans="1:8" ht="67.5">
      <c r="A3280" s="532" t="s">
        <v>29786</v>
      </c>
      <c r="B3280" s="534" t="s">
        <v>29787</v>
      </c>
      <c r="C3280" s="532" t="s">
        <v>114</v>
      </c>
      <c r="D3280" s="533" t="s">
        <v>29788</v>
      </c>
      <c r="F3280" t="str">
        <f t="shared" si="103"/>
        <v>104479</v>
      </c>
      <c r="H3280" s="14">
        <f t="shared" si="104"/>
        <v>163.34</v>
      </c>
    </row>
    <row r="3281" spans="1:8" ht="81">
      <c r="A3281" s="532" t="s">
        <v>29789</v>
      </c>
      <c r="B3281" s="534" t="s">
        <v>29790</v>
      </c>
      <c r="C3281" s="532" t="s">
        <v>114</v>
      </c>
      <c r="D3281" s="533" t="s">
        <v>29791</v>
      </c>
      <c r="F3281" t="str">
        <f t="shared" si="103"/>
        <v>104480</v>
      </c>
      <c r="H3281" s="14">
        <f t="shared" si="104"/>
        <v>185.48</v>
      </c>
    </row>
    <row r="3282" spans="1:8" ht="67.5">
      <c r="A3282" s="532" t="s">
        <v>29792</v>
      </c>
      <c r="B3282" s="534" t="s">
        <v>29793</v>
      </c>
      <c r="C3282" s="532" t="s">
        <v>114</v>
      </c>
      <c r="D3282" s="533" t="s">
        <v>29794</v>
      </c>
      <c r="F3282" t="str">
        <f t="shared" si="103"/>
        <v>104481</v>
      </c>
      <c r="H3282" s="14">
        <f t="shared" si="104"/>
        <v>425.79</v>
      </c>
    </row>
    <row r="3283" spans="1:8" ht="27">
      <c r="A3283" s="532" t="s">
        <v>6299</v>
      </c>
      <c r="B3283" s="534" t="s">
        <v>6300</v>
      </c>
      <c r="C3283" s="532" t="s">
        <v>75</v>
      </c>
      <c r="D3283" s="533" t="s">
        <v>18239</v>
      </c>
      <c r="F3283" t="str">
        <f t="shared" si="103"/>
        <v>96971</v>
      </c>
      <c r="H3283" s="14">
        <f t="shared" si="104"/>
        <v>45.19</v>
      </c>
    </row>
    <row r="3284" spans="1:8" ht="27">
      <c r="A3284" s="532" t="s">
        <v>6302</v>
      </c>
      <c r="B3284" s="534" t="s">
        <v>6303</v>
      </c>
      <c r="C3284" s="532" t="s">
        <v>75</v>
      </c>
      <c r="D3284" s="533" t="s">
        <v>29795</v>
      </c>
      <c r="F3284" t="str">
        <f t="shared" si="103"/>
        <v>96972</v>
      </c>
      <c r="H3284" s="14">
        <f t="shared" si="104"/>
        <v>61.18</v>
      </c>
    </row>
    <row r="3285" spans="1:8" ht="27">
      <c r="A3285" s="532" t="s">
        <v>6304</v>
      </c>
      <c r="B3285" s="534" t="s">
        <v>6305</v>
      </c>
      <c r="C3285" s="532" t="s">
        <v>75</v>
      </c>
      <c r="D3285" s="533" t="s">
        <v>29796</v>
      </c>
      <c r="F3285" t="str">
        <f t="shared" si="103"/>
        <v>96973</v>
      </c>
      <c r="H3285" s="14">
        <f t="shared" si="104"/>
        <v>80.98</v>
      </c>
    </row>
    <row r="3286" spans="1:8" ht="27">
      <c r="A3286" s="532" t="s">
        <v>6306</v>
      </c>
      <c r="B3286" s="534" t="s">
        <v>6307</v>
      </c>
      <c r="C3286" s="532" t="s">
        <v>75</v>
      </c>
      <c r="D3286" s="533" t="s">
        <v>16202</v>
      </c>
      <c r="F3286" t="str">
        <f t="shared" si="103"/>
        <v>96974</v>
      </c>
      <c r="H3286" s="14">
        <f t="shared" si="104"/>
        <v>105.83</v>
      </c>
    </row>
    <row r="3287" spans="1:8" ht="27">
      <c r="A3287" s="532" t="s">
        <v>6308</v>
      </c>
      <c r="B3287" s="534" t="s">
        <v>6309</v>
      </c>
      <c r="C3287" s="532" t="s">
        <v>75</v>
      </c>
      <c r="D3287" s="533" t="s">
        <v>25904</v>
      </c>
      <c r="F3287" t="str">
        <f t="shared" si="103"/>
        <v>96975</v>
      </c>
      <c r="H3287" s="14">
        <f t="shared" si="104"/>
        <v>131.88999999999999</v>
      </c>
    </row>
    <row r="3288" spans="1:8" ht="27">
      <c r="A3288" s="532" t="s">
        <v>6310</v>
      </c>
      <c r="B3288" s="534" t="s">
        <v>6311</v>
      </c>
      <c r="C3288" s="532" t="s">
        <v>75</v>
      </c>
      <c r="D3288" s="533" t="s">
        <v>29797</v>
      </c>
      <c r="F3288" t="str">
        <f t="shared" si="103"/>
        <v>96976</v>
      </c>
      <c r="H3288" s="14">
        <f t="shared" si="104"/>
        <v>174.45</v>
      </c>
    </row>
    <row r="3289" spans="1:8" ht="27">
      <c r="A3289" s="532" t="s">
        <v>6312</v>
      </c>
      <c r="B3289" s="534" t="s">
        <v>6313</v>
      </c>
      <c r="C3289" s="532" t="s">
        <v>75</v>
      </c>
      <c r="D3289" s="533" t="s">
        <v>18693</v>
      </c>
      <c r="F3289" t="str">
        <f t="shared" si="103"/>
        <v>96977</v>
      </c>
      <c r="H3289" s="14">
        <f t="shared" si="104"/>
        <v>71.2</v>
      </c>
    </row>
    <row r="3290" spans="1:8" ht="27">
      <c r="A3290" s="532" t="s">
        <v>6314</v>
      </c>
      <c r="B3290" s="534" t="s">
        <v>6315</v>
      </c>
      <c r="C3290" s="532" t="s">
        <v>75</v>
      </c>
      <c r="D3290" s="533" t="s">
        <v>29798</v>
      </c>
      <c r="F3290" t="str">
        <f t="shared" si="103"/>
        <v>96978</v>
      </c>
      <c r="H3290" s="14">
        <f t="shared" si="104"/>
        <v>93.78</v>
      </c>
    </row>
    <row r="3291" spans="1:8" ht="27">
      <c r="A3291" s="532" t="s">
        <v>6317</v>
      </c>
      <c r="B3291" s="534" t="s">
        <v>6318</v>
      </c>
      <c r="C3291" s="532" t="s">
        <v>75</v>
      </c>
      <c r="D3291" s="533" t="s">
        <v>29799</v>
      </c>
      <c r="F3291" t="str">
        <f t="shared" si="103"/>
        <v>96979</v>
      </c>
      <c r="H3291" s="14">
        <f t="shared" si="104"/>
        <v>134.08000000000001</v>
      </c>
    </row>
    <row r="3292" spans="1:8" ht="27">
      <c r="A3292" s="532" t="s">
        <v>6320</v>
      </c>
      <c r="B3292" s="534" t="s">
        <v>6321</v>
      </c>
      <c r="C3292" s="532" t="s">
        <v>114</v>
      </c>
      <c r="D3292" s="533" t="s">
        <v>19196</v>
      </c>
      <c r="F3292" t="str">
        <f t="shared" si="103"/>
        <v>96984</v>
      </c>
      <c r="H3292" s="14">
        <f t="shared" si="104"/>
        <v>84.29</v>
      </c>
    </row>
    <row r="3293" spans="1:8" ht="27">
      <c r="A3293" s="532" t="s">
        <v>6322</v>
      </c>
      <c r="B3293" s="534" t="s">
        <v>6323</v>
      </c>
      <c r="C3293" s="532" t="s">
        <v>114</v>
      </c>
      <c r="D3293" s="533" t="s">
        <v>29800</v>
      </c>
      <c r="F3293" t="str">
        <f t="shared" si="103"/>
        <v>96985</v>
      </c>
      <c r="H3293" s="14">
        <f t="shared" si="104"/>
        <v>112.68</v>
      </c>
    </row>
    <row r="3294" spans="1:8" ht="27">
      <c r="A3294" s="532" t="s">
        <v>6324</v>
      </c>
      <c r="B3294" s="534" t="s">
        <v>6325</v>
      </c>
      <c r="C3294" s="532" t="s">
        <v>114</v>
      </c>
      <c r="D3294" s="533" t="s">
        <v>29801</v>
      </c>
      <c r="F3294" t="str">
        <f t="shared" si="103"/>
        <v>96986</v>
      </c>
      <c r="H3294" s="14">
        <f t="shared" si="104"/>
        <v>168.28</v>
      </c>
    </row>
    <row r="3295" spans="1:8" ht="27">
      <c r="A3295" s="532" t="s">
        <v>6326</v>
      </c>
      <c r="B3295" s="534" t="s">
        <v>6327</v>
      </c>
      <c r="C3295" s="532" t="s">
        <v>114</v>
      </c>
      <c r="D3295" s="533" t="s">
        <v>12584</v>
      </c>
      <c r="F3295" t="str">
        <f t="shared" si="103"/>
        <v>96987</v>
      </c>
      <c r="H3295" s="14">
        <f t="shared" si="104"/>
        <v>140.94999999999999</v>
      </c>
    </row>
    <row r="3296" spans="1:8" ht="27">
      <c r="A3296" s="532" t="s">
        <v>6328</v>
      </c>
      <c r="B3296" s="534" t="s">
        <v>6329</v>
      </c>
      <c r="C3296" s="532" t="s">
        <v>114</v>
      </c>
      <c r="D3296" s="533" t="s">
        <v>18784</v>
      </c>
      <c r="F3296" t="str">
        <f t="shared" si="103"/>
        <v>96988</v>
      </c>
      <c r="H3296" s="14">
        <f t="shared" si="104"/>
        <v>180.51</v>
      </c>
    </row>
    <row r="3297" spans="1:8" ht="27">
      <c r="A3297" s="532" t="s">
        <v>6330</v>
      </c>
      <c r="B3297" s="534" t="s">
        <v>6331</v>
      </c>
      <c r="C3297" s="532" t="s">
        <v>114</v>
      </c>
      <c r="D3297" s="533" t="s">
        <v>29802</v>
      </c>
      <c r="F3297" t="str">
        <f t="shared" si="103"/>
        <v>96989</v>
      </c>
      <c r="H3297" s="14">
        <f t="shared" si="104"/>
        <v>150.91999999999999</v>
      </c>
    </row>
    <row r="3298" spans="1:8" ht="27">
      <c r="A3298" s="532" t="s">
        <v>9375</v>
      </c>
      <c r="B3298" s="534" t="s">
        <v>6319</v>
      </c>
      <c r="C3298" s="532" t="s">
        <v>114</v>
      </c>
      <c r="D3298" s="533" t="s">
        <v>18632</v>
      </c>
      <c r="F3298" t="str">
        <f t="shared" si="103"/>
        <v>98463</v>
      </c>
      <c r="H3298" s="14">
        <f t="shared" si="104"/>
        <v>32.39</v>
      </c>
    </row>
    <row r="3299" spans="1:8" ht="54">
      <c r="A3299" s="532" t="s">
        <v>29803</v>
      </c>
      <c r="B3299" s="534" t="s">
        <v>29804</v>
      </c>
      <c r="C3299" s="532" t="s">
        <v>83</v>
      </c>
      <c r="D3299" s="533" t="s">
        <v>29805</v>
      </c>
      <c r="F3299" t="str">
        <f t="shared" si="103"/>
        <v>103490</v>
      </c>
      <c r="H3299" s="14">
        <f t="shared" si="104"/>
        <v>4224.2</v>
      </c>
    </row>
    <row r="3300" spans="1:8" ht="54">
      <c r="A3300" s="532" t="s">
        <v>29806</v>
      </c>
      <c r="B3300" s="534" t="s">
        <v>29807</v>
      </c>
      <c r="C3300" s="532" t="s">
        <v>83</v>
      </c>
      <c r="D3300" s="533" t="s">
        <v>29808</v>
      </c>
      <c r="F3300" t="str">
        <f t="shared" si="103"/>
        <v>103491</v>
      </c>
      <c r="H3300" s="14">
        <f t="shared" si="104"/>
        <v>1093.6500000000001</v>
      </c>
    </row>
    <row r="3301" spans="1:8" ht="67.5">
      <c r="A3301" s="532" t="s">
        <v>6332</v>
      </c>
      <c r="B3301" s="534" t="s">
        <v>15227</v>
      </c>
      <c r="C3301" s="532" t="s">
        <v>114</v>
      </c>
      <c r="D3301" s="533" t="s">
        <v>29809</v>
      </c>
      <c r="F3301" t="str">
        <f t="shared" si="103"/>
        <v>96765</v>
      </c>
      <c r="H3301" s="14">
        <f t="shared" si="104"/>
        <v>2152.88</v>
      </c>
    </row>
    <row r="3302" spans="1:8" ht="40.5">
      <c r="A3302" s="532" t="s">
        <v>15228</v>
      </c>
      <c r="B3302" s="534" t="s">
        <v>29810</v>
      </c>
      <c r="C3302" s="532" t="s">
        <v>114</v>
      </c>
      <c r="D3302" s="533" t="s">
        <v>29811</v>
      </c>
      <c r="F3302" t="str">
        <f t="shared" si="103"/>
        <v>101905</v>
      </c>
      <c r="H3302" s="14">
        <f t="shared" si="104"/>
        <v>285.26</v>
      </c>
    </row>
    <row r="3303" spans="1:8" ht="40.5">
      <c r="A3303" s="532" t="s">
        <v>15229</v>
      </c>
      <c r="B3303" s="534" t="s">
        <v>29812</v>
      </c>
      <c r="C3303" s="532" t="s">
        <v>114</v>
      </c>
      <c r="D3303" s="533" t="s">
        <v>29813</v>
      </c>
      <c r="F3303" t="str">
        <f t="shared" si="103"/>
        <v>101906</v>
      </c>
      <c r="H3303" s="14">
        <f t="shared" si="104"/>
        <v>840.55</v>
      </c>
    </row>
    <row r="3304" spans="1:8" ht="40.5">
      <c r="A3304" s="532" t="s">
        <v>15230</v>
      </c>
      <c r="B3304" s="534" t="s">
        <v>29814</v>
      </c>
      <c r="C3304" s="532" t="s">
        <v>114</v>
      </c>
      <c r="D3304" s="533" t="s">
        <v>29815</v>
      </c>
      <c r="F3304" t="str">
        <f t="shared" si="103"/>
        <v>101907</v>
      </c>
      <c r="H3304" s="14">
        <f t="shared" si="104"/>
        <v>908.21</v>
      </c>
    </row>
    <row r="3305" spans="1:8" ht="40.5">
      <c r="A3305" s="532" t="s">
        <v>15231</v>
      </c>
      <c r="B3305" s="534" t="s">
        <v>29816</v>
      </c>
      <c r="C3305" s="532" t="s">
        <v>114</v>
      </c>
      <c r="D3305" s="533" t="s">
        <v>29817</v>
      </c>
      <c r="F3305" t="str">
        <f t="shared" si="103"/>
        <v>101908</v>
      </c>
      <c r="H3305" s="14">
        <f t="shared" si="104"/>
        <v>276.8</v>
      </c>
    </row>
    <row r="3306" spans="1:8" ht="40.5">
      <c r="A3306" s="532" t="s">
        <v>15232</v>
      </c>
      <c r="B3306" s="534" t="s">
        <v>29818</v>
      </c>
      <c r="C3306" s="532" t="s">
        <v>114</v>
      </c>
      <c r="D3306" s="533" t="s">
        <v>29819</v>
      </c>
      <c r="F3306" t="str">
        <f t="shared" si="103"/>
        <v>101909</v>
      </c>
      <c r="H3306" s="14">
        <f t="shared" si="104"/>
        <v>321.91000000000003</v>
      </c>
    </row>
    <row r="3307" spans="1:8" ht="40.5">
      <c r="A3307" s="532" t="s">
        <v>15233</v>
      </c>
      <c r="B3307" s="534" t="s">
        <v>29820</v>
      </c>
      <c r="C3307" s="532" t="s">
        <v>114</v>
      </c>
      <c r="D3307" s="533" t="s">
        <v>29821</v>
      </c>
      <c r="F3307" t="str">
        <f t="shared" si="103"/>
        <v>101910</v>
      </c>
      <c r="H3307" s="14">
        <f t="shared" si="104"/>
        <v>378.27</v>
      </c>
    </row>
    <row r="3308" spans="1:8" ht="40.5">
      <c r="A3308" s="532" t="s">
        <v>15234</v>
      </c>
      <c r="B3308" s="534" t="s">
        <v>29822</v>
      </c>
      <c r="C3308" s="532" t="s">
        <v>114</v>
      </c>
      <c r="D3308" s="533" t="s">
        <v>29823</v>
      </c>
      <c r="F3308" t="str">
        <f t="shared" si="103"/>
        <v>101911</v>
      </c>
      <c r="H3308" s="14">
        <f t="shared" si="104"/>
        <v>434.65</v>
      </c>
    </row>
    <row r="3309" spans="1:8" ht="67.5">
      <c r="A3309" s="532" t="s">
        <v>15235</v>
      </c>
      <c r="B3309" s="534" t="s">
        <v>15236</v>
      </c>
      <c r="C3309" s="532" t="s">
        <v>114</v>
      </c>
      <c r="D3309" s="533" t="s">
        <v>29824</v>
      </c>
      <c r="F3309" t="str">
        <f t="shared" si="103"/>
        <v>101912</v>
      </c>
      <c r="H3309" s="14">
        <f t="shared" si="104"/>
        <v>2651.99</v>
      </c>
    </row>
    <row r="3310" spans="1:8" ht="27">
      <c r="A3310" s="532" t="s">
        <v>15237</v>
      </c>
      <c r="B3310" s="534" t="s">
        <v>15238</v>
      </c>
      <c r="C3310" s="532" t="s">
        <v>114</v>
      </c>
      <c r="D3310" s="533" t="s">
        <v>29825</v>
      </c>
      <c r="F3310" t="str">
        <f t="shared" si="103"/>
        <v>101913</v>
      </c>
      <c r="H3310" s="14">
        <f t="shared" si="104"/>
        <v>614.98</v>
      </c>
    </row>
    <row r="3311" spans="1:8" ht="27">
      <c r="A3311" s="532" t="s">
        <v>15239</v>
      </c>
      <c r="B3311" s="534" t="s">
        <v>15240</v>
      </c>
      <c r="C3311" s="532" t="s">
        <v>114</v>
      </c>
      <c r="D3311" s="533" t="s">
        <v>29826</v>
      </c>
      <c r="F3311" t="str">
        <f t="shared" si="103"/>
        <v>101914</v>
      </c>
      <c r="H3311" s="14">
        <f t="shared" si="104"/>
        <v>781.47</v>
      </c>
    </row>
    <row r="3312" spans="1:8" ht="54">
      <c r="A3312" s="532" t="s">
        <v>15241</v>
      </c>
      <c r="B3312" s="534" t="s">
        <v>15242</v>
      </c>
      <c r="C3312" s="532" t="s">
        <v>114</v>
      </c>
      <c r="D3312" s="533" t="s">
        <v>29827</v>
      </c>
      <c r="F3312" t="str">
        <f t="shared" si="103"/>
        <v>101915</v>
      </c>
      <c r="H3312" s="14">
        <f t="shared" si="104"/>
        <v>515.55999999999995</v>
      </c>
    </row>
    <row r="3313" spans="1:8" ht="40.5">
      <c r="A3313" s="532" t="s">
        <v>15243</v>
      </c>
      <c r="B3313" s="534" t="s">
        <v>15244</v>
      </c>
      <c r="C3313" s="532" t="s">
        <v>114</v>
      </c>
      <c r="D3313" s="533" t="s">
        <v>29828</v>
      </c>
      <c r="F3313" t="str">
        <f t="shared" si="103"/>
        <v>101916</v>
      </c>
      <c r="H3313" s="14">
        <f t="shared" si="104"/>
        <v>4747.74</v>
      </c>
    </row>
    <row r="3314" spans="1:8" ht="27">
      <c r="A3314" s="532" t="s">
        <v>15245</v>
      </c>
      <c r="B3314" s="534" t="s">
        <v>15246</v>
      </c>
      <c r="C3314" s="532" t="s">
        <v>114</v>
      </c>
      <c r="D3314" s="533" t="s">
        <v>29829</v>
      </c>
      <c r="F3314" t="str">
        <f t="shared" si="103"/>
        <v>101917</v>
      </c>
      <c r="H3314" s="14">
        <f t="shared" si="104"/>
        <v>202.35</v>
      </c>
    </row>
    <row r="3315" spans="1:8" ht="40.5">
      <c r="A3315" s="532" t="s">
        <v>8992</v>
      </c>
      <c r="B3315" s="534" t="s">
        <v>13572</v>
      </c>
      <c r="C3315" s="532" t="s">
        <v>75</v>
      </c>
      <c r="D3315" s="533" t="s">
        <v>12307</v>
      </c>
      <c r="F3315" t="str">
        <f t="shared" si="103"/>
        <v>98261</v>
      </c>
      <c r="H3315" s="14">
        <f t="shared" si="104"/>
        <v>5.22</v>
      </c>
    </row>
    <row r="3316" spans="1:8" ht="40.5">
      <c r="A3316" s="532" t="s">
        <v>8993</v>
      </c>
      <c r="B3316" s="534" t="s">
        <v>13573</v>
      </c>
      <c r="C3316" s="532" t="s">
        <v>75</v>
      </c>
      <c r="D3316" s="533" t="s">
        <v>9264</v>
      </c>
      <c r="F3316" t="str">
        <f t="shared" si="103"/>
        <v>98262</v>
      </c>
      <c r="H3316" s="14">
        <f t="shared" si="104"/>
        <v>6.06</v>
      </c>
    </row>
    <row r="3317" spans="1:8" ht="40.5">
      <c r="A3317" s="532" t="s">
        <v>8994</v>
      </c>
      <c r="B3317" s="534" t="s">
        <v>13574</v>
      </c>
      <c r="C3317" s="532" t="s">
        <v>75</v>
      </c>
      <c r="D3317" s="533" t="s">
        <v>6171</v>
      </c>
      <c r="F3317" t="str">
        <f t="shared" si="103"/>
        <v>98263</v>
      </c>
      <c r="H3317" s="14">
        <f t="shared" si="104"/>
        <v>6.34</v>
      </c>
    </row>
    <row r="3318" spans="1:8" ht="40.5">
      <c r="A3318" s="532" t="s">
        <v>8995</v>
      </c>
      <c r="B3318" s="534" t="s">
        <v>13575</v>
      </c>
      <c r="C3318" s="532" t="s">
        <v>75</v>
      </c>
      <c r="D3318" s="533" t="s">
        <v>5816</v>
      </c>
      <c r="F3318" t="str">
        <f t="shared" si="103"/>
        <v>98264</v>
      </c>
      <c r="H3318" s="14">
        <f t="shared" si="104"/>
        <v>7.22</v>
      </c>
    </row>
    <row r="3319" spans="1:8" ht="40.5">
      <c r="A3319" s="532" t="s">
        <v>8996</v>
      </c>
      <c r="B3319" s="534" t="s">
        <v>13576</v>
      </c>
      <c r="C3319" s="532" t="s">
        <v>75</v>
      </c>
      <c r="D3319" s="533" t="s">
        <v>11889</v>
      </c>
      <c r="F3319" t="str">
        <f t="shared" si="103"/>
        <v>98265</v>
      </c>
      <c r="H3319" s="14">
        <f t="shared" si="104"/>
        <v>7.82</v>
      </c>
    </row>
    <row r="3320" spans="1:8" ht="40.5">
      <c r="A3320" s="532" t="s">
        <v>8997</v>
      </c>
      <c r="B3320" s="534" t="s">
        <v>13577</v>
      </c>
      <c r="C3320" s="532" t="s">
        <v>75</v>
      </c>
      <c r="D3320" s="533" t="s">
        <v>5828</v>
      </c>
      <c r="F3320" t="str">
        <f t="shared" si="103"/>
        <v>98266</v>
      </c>
      <c r="H3320" s="14">
        <f t="shared" si="104"/>
        <v>8.61</v>
      </c>
    </row>
    <row r="3321" spans="1:8" ht="40.5">
      <c r="A3321" s="532" t="s">
        <v>8998</v>
      </c>
      <c r="B3321" s="534" t="s">
        <v>13578</v>
      </c>
      <c r="C3321" s="532" t="s">
        <v>75</v>
      </c>
      <c r="D3321" s="533" t="s">
        <v>9060</v>
      </c>
      <c r="F3321" t="str">
        <f t="shared" si="103"/>
        <v>98267</v>
      </c>
      <c r="H3321" s="14">
        <f t="shared" si="104"/>
        <v>12.94</v>
      </c>
    </row>
    <row r="3322" spans="1:8" ht="40.5">
      <c r="A3322" s="532" t="s">
        <v>8999</v>
      </c>
      <c r="B3322" s="534" t="s">
        <v>13579</v>
      </c>
      <c r="C3322" s="532" t="s">
        <v>75</v>
      </c>
      <c r="D3322" s="533" t="s">
        <v>9116</v>
      </c>
      <c r="F3322" t="str">
        <f t="shared" si="103"/>
        <v>98268</v>
      </c>
      <c r="H3322" s="14">
        <f t="shared" si="104"/>
        <v>19.39</v>
      </c>
    </row>
    <row r="3323" spans="1:8" ht="40.5">
      <c r="A3323" s="532" t="s">
        <v>9000</v>
      </c>
      <c r="B3323" s="534" t="s">
        <v>13580</v>
      </c>
      <c r="C3323" s="532" t="s">
        <v>75</v>
      </c>
      <c r="D3323" s="533" t="s">
        <v>9052</v>
      </c>
      <c r="F3323" t="str">
        <f t="shared" si="103"/>
        <v>98269</v>
      </c>
      <c r="H3323" s="14">
        <f t="shared" si="104"/>
        <v>25.57</v>
      </c>
    </row>
    <row r="3324" spans="1:8" ht="40.5">
      <c r="A3324" s="532" t="s">
        <v>9001</v>
      </c>
      <c r="B3324" s="534" t="s">
        <v>13581</v>
      </c>
      <c r="C3324" s="532" t="s">
        <v>75</v>
      </c>
      <c r="D3324" s="533" t="s">
        <v>29189</v>
      </c>
      <c r="F3324" t="str">
        <f t="shared" si="103"/>
        <v>98270</v>
      </c>
      <c r="H3324" s="14">
        <f t="shared" si="104"/>
        <v>37.07</v>
      </c>
    </row>
    <row r="3325" spans="1:8" ht="40.5">
      <c r="A3325" s="532" t="s">
        <v>9002</v>
      </c>
      <c r="B3325" s="534" t="s">
        <v>13582</v>
      </c>
      <c r="C3325" s="532" t="s">
        <v>75</v>
      </c>
      <c r="D3325" s="533" t="s">
        <v>13634</v>
      </c>
      <c r="F3325" t="str">
        <f t="shared" si="103"/>
        <v>98271</v>
      </c>
      <c r="H3325" s="14">
        <f t="shared" si="104"/>
        <v>50.81</v>
      </c>
    </row>
    <row r="3326" spans="1:8" ht="40.5">
      <c r="A3326" s="532" t="s">
        <v>9003</v>
      </c>
      <c r="B3326" s="534" t="s">
        <v>13583</v>
      </c>
      <c r="C3326" s="532" t="s">
        <v>75</v>
      </c>
      <c r="D3326" s="533" t="s">
        <v>19055</v>
      </c>
      <c r="F3326" t="str">
        <f t="shared" si="103"/>
        <v>98272</v>
      </c>
      <c r="H3326" s="14">
        <f t="shared" si="104"/>
        <v>112.32</v>
      </c>
    </row>
    <row r="3327" spans="1:8" ht="40.5">
      <c r="A3327" s="532" t="s">
        <v>9004</v>
      </c>
      <c r="B3327" s="534" t="s">
        <v>13584</v>
      </c>
      <c r="C3327" s="532" t="s">
        <v>75</v>
      </c>
      <c r="D3327" s="533" t="s">
        <v>8849</v>
      </c>
      <c r="F3327" t="str">
        <f t="shared" si="103"/>
        <v>98273</v>
      </c>
      <c r="H3327" s="14">
        <f t="shared" si="104"/>
        <v>2.76</v>
      </c>
    </row>
    <row r="3328" spans="1:8" ht="40.5">
      <c r="A3328" s="532" t="s">
        <v>9005</v>
      </c>
      <c r="B3328" s="534" t="s">
        <v>13585</v>
      </c>
      <c r="C3328" s="532" t="s">
        <v>75</v>
      </c>
      <c r="D3328" s="533" t="s">
        <v>8887</v>
      </c>
      <c r="F3328" t="str">
        <f t="shared" si="103"/>
        <v>98274</v>
      </c>
      <c r="H3328" s="14">
        <f t="shared" si="104"/>
        <v>3.36</v>
      </c>
    </row>
    <row r="3329" spans="1:8" ht="40.5">
      <c r="A3329" s="532" t="s">
        <v>9006</v>
      </c>
      <c r="B3329" s="534" t="s">
        <v>13586</v>
      </c>
      <c r="C3329" s="532" t="s">
        <v>75</v>
      </c>
      <c r="D3329" s="533" t="s">
        <v>5073</v>
      </c>
      <c r="F3329" t="str">
        <f t="shared" si="103"/>
        <v>98275</v>
      </c>
      <c r="H3329" s="14">
        <f t="shared" si="104"/>
        <v>4.1399999999999997</v>
      </c>
    </row>
    <row r="3330" spans="1:8" ht="27">
      <c r="A3330" s="532" t="s">
        <v>9007</v>
      </c>
      <c r="B3330" s="534" t="s">
        <v>13587</v>
      </c>
      <c r="C3330" s="532" t="s">
        <v>75</v>
      </c>
      <c r="D3330" s="533" t="s">
        <v>29830</v>
      </c>
      <c r="F3330" t="str">
        <f t="shared" si="103"/>
        <v>98276</v>
      </c>
      <c r="H3330" s="14">
        <f t="shared" si="104"/>
        <v>8.49</v>
      </c>
    </row>
    <row r="3331" spans="1:8" ht="27">
      <c r="A3331" s="532" t="s">
        <v>9008</v>
      </c>
      <c r="B3331" s="534" t="s">
        <v>13588</v>
      </c>
      <c r="C3331" s="532" t="s">
        <v>75</v>
      </c>
      <c r="D3331" s="533" t="s">
        <v>9050</v>
      </c>
      <c r="F3331" t="str">
        <f t="shared" si="103"/>
        <v>98277</v>
      </c>
      <c r="H3331" s="14">
        <f t="shared" si="104"/>
        <v>14.94</v>
      </c>
    </row>
    <row r="3332" spans="1:8" ht="27">
      <c r="A3332" s="532" t="s">
        <v>9009</v>
      </c>
      <c r="B3332" s="534" t="s">
        <v>13589</v>
      </c>
      <c r="C3332" s="532" t="s">
        <v>75</v>
      </c>
      <c r="D3332" s="533" t="s">
        <v>11751</v>
      </c>
      <c r="F3332" t="str">
        <f t="shared" si="103"/>
        <v>98278</v>
      </c>
      <c r="H3332" s="14">
        <f t="shared" si="104"/>
        <v>21.11</v>
      </c>
    </row>
    <row r="3333" spans="1:8" ht="27">
      <c r="A3333" s="532" t="s">
        <v>9010</v>
      </c>
      <c r="B3333" s="534" t="s">
        <v>13590</v>
      </c>
      <c r="C3333" s="532" t="s">
        <v>75</v>
      </c>
      <c r="D3333" s="533" t="s">
        <v>11750</v>
      </c>
      <c r="F3333" t="str">
        <f t="shared" ref="F3333:F3396" si="105">TRIM(A3333)</f>
        <v>98279</v>
      </c>
      <c r="H3333" s="14">
        <f t="shared" ref="H3333:H3396" si="106">ROUND(D3333*(1+$H$1),2)</f>
        <v>32.590000000000003</v>
      </c>
    </row>
    <row r="3334" spans="1:8" ht="54">
      <c r="A3334" s="532" t="s">
        <v>9011</v>
      </c>
      <c r="B3334" s="534" t="s">
        <v>13591</v>
      </c>
      <c r="C3334" s="532" t="s">
        <v>75</v>
      </c>
      <c r="D3334" s="533" t="s">
        <v>8776</v>
      </c>
      <c r="F3334" t="str">
        <f t="shared" si="105"/>
        <v>98280</v>
      </c>
      <c r="H3334" s="14">
        <f t="shared" si="106"/>
        <v>10.95</v>
      </c>
    </row>
    <row r="3335" spans="1:8" ht="54">
      <c r="A3335" s="532" t="s">
        <v>9012</v>
      </c>
      <c r="B3335" s="534" t="s">
        <v>13592</v>
      </c>
      <c r="C3335" s="532" t="s">
        <v>75</v>
      </c>
      <c r="D3335" s="533" t="s">
        <v>8883</v>
      </c>
      <c r="F3335" t="str">
        <f t="shared" si="105"/>
        <v>98281</v>
      </c>
      <c r="H3335" s="14">
        <f t="shared" si="106"/>
        <v>11.81</v>
      </c>
    </row>
    <row r="3336" spans="1:8" ht="54">
      <c r="A3336" s="532" t="s">
        <v>9013</v>
      </c>
      <c r="B3336" s="534" t="s">
        <v>13593</v>
      </c>
      <c r="C3336" s="532" t="s">
        <v>75</v>
      </c>
      <c r="D3336" s="533" t="s">
        <v>8816</v>
      </c>
      <c r="F3336" t="str">
        <f t="shared" si="105"/>
        <v>98282</v>
      </c>
      <c r="H3336" s="14">
        <f t="shared" si="106"/>
        <v>12.07</v>
      </c>
    </row>
    <row r="3337" spans="1:8" ht="54">
      <c r="A3337" s="532" t="s">
        <v>9014</v>
      </c>
      <c r="B3337" s="534" t="s">
        <v>13594</v>
      </c>
      <c r="C3337" s="532" t="s">
        <v>75</v>
      </c>
      <c r="D3337" s="533" t="s">
        <v>11979</v>
      </c>
      <c r="F3337" t="str">
        <f t="shared" si="105"/>
        <v>98283</v>
      </c>
      <c r="H3337" s="14">
        <f t="shared" si="106"/>
        <v>12.95</v>
      </c>
    </row>
    <row r="3338" spans="1:8" ht="54">
      <c r="A3338" s="532" t="s">
        <v>9015</v>
      </c>
      <c r="B3338" s="534" t="s">
        <v>13595</v>
      </c>
      <c r="C3338" s="532" t="s">
        <v>75</v>
      </c>
      <c r="D3338" s="533" t="s">
        <v>12013</v>
      </c>
      <c r="F3338" t="str">
        <f t="shared" si="105"/>
        <v>98284</v>
      </c>
      <c r="H3338" s="14">
        <f t="shared" si="106"/>
        <v>13.55</v>
      </c>
    </row>
    <row r="3339" spans="1:8" ht="54">
      <c r="A3339" s="532" t="s">
        <v>9016</v>
      </c>
      <c r="B3339" s="534" t="s">
        <v>13596</v>
      </c>
      <c r="C3339" s="532" t="s">
        <v>75</v>
      </c>
      <c r="D3339" s="533" t="s">
        <v>8835</v>
      </c>
      <c r="F3339" t="str">
        <f t="shared" si="105"/>
        <v>98285</v>
      </c>
      <c r="H3339" s="14">
        <f t="shared" si="106"/>
        <v>14.35</v>
      </c>
    </row>
    <row r="3340" spans="1:8" ht="40.5">
      <c r="A3340" s="532" t="s">
        <v>9017</v>
      </c>
      <c r="B3340" s="534" t="s">
        <v>13597</v>
      </c>
      <c r="C3340" s="532" t="s">
        <v>75</v>
      </c>
      <c r="D3340" s="533" t="s">
        <v>8911</v>
      </c>
      <c r="F3340" t="str">
        <f t="shared" si="105"/>
        <v>98286</v>
      </c>
      <c r="H3340" s="14">
        <f t="shared" si="106"/>
        <v>18.68</v>
      </c>
    </row>
    <row r="3341" spans="1:8" ht="54">
      <c r="A3341" s="532" t="s">
        <v>9018</v>
      </c>
      <c r="B3341" s="534" t="s">
        <v>13598</v>
      </c>
      <c r="C3341" s="532" t="s">
        <v>75</v>
      </c>
      <c r="D3341" s="533" t="s">
        <v>8820</v>
      </c>
      <c r="F3341" t="str">
        <f t="shared" si="105"/>
        <v>98287</v>
      </c>
      <c r="H3341" s="14">
        <f t="shared" si="106"/>
        <v>1.77</v>
      </c>
    </row>
    <row r="3342" spans="1:8" ht="54">
      <c r="A3342" s="532" t="s">
        <v>9019</v>
      </c>
      <c r="B3342" s="534" t="s">
        <v>13599</v>
      </c>
      <c r="C3342" s="532" t="s">
        <v>75</v>
      </c>
      <c r="D3342" s="533" t="s">
        <v>7683</v>
      </c>
      <c r="F3342" t="str">
        <f t="shared" si="105"/>
        <v>98288</v>
      </c>
      <c r="H3342" s="14">
        <f t="shared" si="106"/>
        <v>2.63</v>
      </c>
    </row>
    <row r="3343" spans="1:8" ht="54">
      <c r="A3343" s="532" t="s">
        <v>9020</v>
      </c>
      <c r="B3343" s="534" t="s">
        <v>13600</v>
      </c>
      <c r="C3343" s="532" t="s">
        <v>75</v>
      </c>
      <c r="D3343" s="533" t="s">
        <v>4139</v>
      </c>
      <c r="F3343" t="str">
        <f t="shared" si="105"/>
        <v>98289</v>
      </c>
      <c r="H3343" s="14">
        <f t="shared" si="106"/>
        <v>2.9</v>
      </c>
    </row>
    <row r="3344" spans="1:8" ht="54">
      <c r="A3344" s="532" t="s">
        <v>9021</v>
      </c>
      <c r="B3344" s="534" t="s">
        <v>13601</v>
      </c>
      <c r="C3344" s="532" t="s">
        <v>75</v>
      </c>
      <c r="D3344" s="533" t="s">
        <v>4186</v>
      </c>
      <c r="F3344" t="str">
        <f t="shared" si="105"/>
        <v>98290</v>
      </c>
      <c r="H3344" s="14">
        <f t="shared" si="106"/>
        <v>3.78</v>
      </c>
    </row>
    <row r="3345" spans="1:8" ht="54">
      <c r="A3345" s="532" t="s">
        <v>9022</v>
      </c>
      <c r="B3345" s="534" t="s">
        <v>13602</v>
      </c>
      <c r="C3345" s="532" t="s">
        <v>75</v>
      </c>
      <c r="D3345" s="533" t="s">
        <v>11176</v>
      </c>
      <c r="F3345" t="str">
        <f t="shared" si="105"/>
        <v>98291</v>
      </c>
      <c r="H3345" s="14">
        <f t="shared" si="106"/>
        <v>4.38</v>
      </c>
    </row>
    <row r="3346" spans="1:8" ht="54">
      <c r="A3346" s="532" t="s">
        <v>9023</v>
      </c>
      <c r="B3346" s="534" t="s">
        <v>13603</v>
      </c>
      <c r="C3346" s="532" t="s">
        <v>75</v>
      </c>
      <c r="D3346" s="533" t="s">
        <v>12275</v>
      </c>
      <c r="F3346" t="str">
        <f t="shared" si="105"/>
        <v>98292</v>
      </c>
      <c r="H3346" s="14">
        <f t="shared" si="106"/>
        <v>5.16</v>
      </c>
    </row>
    <row r="3347" spans="1:8" ht="40.5">
      <c r="A3347" s="532" t="s">
        <v>9024</v>
      </c>
      <c r="B3347" s="534" t="s">
        <v>13604</v>
      </c>
      <c r="C3347" s="532" t="s">
        <v>75</v>
      </c>
      <c r="D3347" s="533" t="s">
        <v>29831</v>
      </c>
      <c r="F3347" t="str">
        <f t="shared" si="105"/>
        <v>98293</v>
      </c>
      <c r="H3347" s="14">
        <f t="shared" si="106"/>
        <v>9.5</v>
      </c>
    </row>
    <row r="3348" spans="1:8" ht="40.5">
      <c r="A3348" s="532" t="s">
        <v>9025</v>
      </c>
      <c r="B3348" s="534" t="s">
        <v>13605</v>
      </c>
      <c r="C3348" s="532" t="s">
        <v>75</v>
      </c>
      <c r="D3348" s="533" t="s">
        <v>19609</v>
      </c>
      <c r="F3348" t="str">
        <f t="shared" si="105"/>
        <v>98400</v>
      </c>
      <c r="H3348" s="14">
        <f t="shared" si="106"/>
        <v>15.2</v>
      </c>
    </row>
    <row r="3349" spans="1:8" ht="40.5">
      <c r="A3349" s="532" t="s">
        <v>9026</v>
      </c>
      <c r="B3349" s="534" t="s">
        <v>13606</v>
      </c>
      <c r="C3349" s="532" t="s">
        <v>75</v>
      </c>
      <c r="D3349" s="533" t="s">
        <v>8851</v>
      </c>
      <c r="F3349" t="str">
        <f t="shared" si="105"/>
        <v>98401</v>
      </c>
      <c r="H3349" s="14">
        <f t="shared" si="106"/>
        <v>22.53</v>
      </c>
    </row>
    <row r="3350" spans="1:8" ht="40.5">
      <c r="A3350" s="532" t="s">
        <v>9028</v>
      </c>
      <c r="B3350" s="534" t="s">
        <v>13607</v>
      </c>
      <c r="C3350" s="532" t="s">
        <v>75</v>
      </c>
      <c r="D3350" s="533" t="s">
        <v>18736</v>
      </c>
      <c r="F3350" t="str">
        <f t="shared" si="105"/>
        <v>98402</v>
      </c>
      <c r="H3350" s="14">
        <f t="shared" si="106"/>
        <v>26.05</v>
      </c>
    </row>
    <row r="3351" spans="1:8" ht="27">
      <c r="A3351" s="532" t="s">
        <v>13608</v>
      </c>
      <c r="B3351" s="534" t="s">
        <v>13609</v>
      </c>
      <c r="C3351" s="532" t="s">
        <v>114</v>
      </c>
      <c r="D3351" s="533" t="s">
        <v>29832</v>
      </c>
      <c r="F3351" t="str">
        <f t="shared" si="105"/>
        <v>100556</v>
      </c>
      <c r="H3351" s="14">
        <f t="shared" si="106"/>
        <v>70.760000000000005</v>
      </c>
    </row>
    <row r="3352" spans="1:8" ht="27">
      <c r="A3352" s="532" t="s">
        <v>13610</v>
      </c>
      <c r="B3352" s="534" t="s">
        <v>13611</v>
      </c>
      <c r="C3352" s="532" t="s">
        <v>114</v>
      </c>
      <c r="D3352" s="533" t="s">
        <v>29833</v>
      </c>
      <c r="F3352" t="str">
        <f t="shared" si="105"/>
        <v>100557</v>
      </c>
      <c r="H3352" s="14">
        <f t="shared" si="106"/>
        <v>920.25</v>
      </c>
    </row>
    <row r="3353" spans="1:8" ht="54">
      <c r="A3353" s="532" t="s">
        <v>13612</v>
      </c>
      <c r="B3353" s="534" t="s">
        <v>13613</v>
      </c>
      <c r="C3353" s="532" t="s">
        <v>114</v>
      </c>
      <c r="D3353" s="533" t="s">
        <v>29834</v>
      </c>
      <c r="F3353" t="str">
        <f t="shared" si="105"/>
        <v>100560</v>
      </c>
      <c r="H3353" s="14">
        <f t="shared" si="106"/>
        <v>191.51</v>
      </c>
    </row>
    <row r="3354" spans="1:8" ht="54">
      <c r="A3354" s="532" t="s">
        <v>13614</v>
      </c>
      <c r="B3354" s="534" t="s">
        <v>13615</v>
      </c>
      <c r="C3354" s="532" t="s">
        <v>114</v>
      </c>
      <c r="D3354" s="533" t="s">
        <v>29835</v>
      </c>
      <c r="F3354" t="str">
        <f t="shared" si="105"/>
        <v>100561</v>
      </c>
      <c r="H3354" s="14">
        <f t="shared" si="106"/>
        <v>355.14</v>
      </c>
    </row>
    <row r="3355" spans="1:8" ht="54">
      <c r="A3355" s="532" t="s">
        <v>13616</v>
      </c>
      <c r="B3355" s="534" t="s">
        <v>13617</v>
      </c>
      <c r="C3355" s="532" t="s">
        <v>114</v>
      </c>
      <c r="D3355" s="533" t="s">
        <v>29836</v>
      </c>
      <c r="F3355" t="str">
        <f t="shared" si="105"/>
        <v>100562</v>
      </c>
      <c r="H3355" s="14">
        <f t="shared" si="106"/>
        <v>552.35</v>
      </c>
    </row>
    <row r="3356" spans="1:8" ht="54">
      <c r="A3356" s="532" t="s">
        <v>13618</v>
      </c>
      <c r="B3356" s="534" t="s">
        <v>13619</v>
      </c>
      <c r="C3356" s="532" t="s">
        <v>114</v>
      </c>
      <c r="D3356" s="533" t="s">
        <v>29837</v>
      </c>
      <c r="F3356" t="str">
        <f t="shared" si="105"/>
        <v>100563</v>
      </c>
      <c r="H3356" s="14">
        <f t="shared" si="106"/>
        <v>798.05</v>
      </c>
    </row>
    <row r="3357" spans="1:8" ht="54">
      <c r="A3357" s="532" t="s">
        <v>15248</v>
      </c>
      <c r="B3357" s="534" t="s">
        <v>15249</v>
      </c>
      <c r="C3357" s="532" t="s">
        <v>114</v>
      </c>
      <c r="D3357" s="533" t="s">
        <v>29838</v>
      </c>
      <c r="F3357" t="str">
        <f t="shared" si="105"/>
        <v>101795</v>
      </c>
      <c r="H3357" s="14">
        <f t="shared" si="106"/>
        <v>753.84</v>
      </c>
    </row>
    <row r="3358" spans="1:8" ht="40.5">
      <c r="A3358" s="532" t="s">
        <v>15250</v>
      </c>
      <c r="B3358" s="534" t="s">
        <v>15251</v>
      </c>
      <c r="C3358" s="532" t="s">
        <v>114</v>
      </c>
      <c r="D3358" s="533" t="s">
        <v>29839</v>
      </c>
      <c r="F3358" t="str">
        <f t="shared" si="105"/>
        <v>101798</v>
      </c>
      <c r="H3358" s="14">
        <f t="shared" si="106"/>
        <v>488.29</v>
      </c>
    </row>
    <row r="3359" spans="1:8" ht="40.5">
      <c r="A3359" s="532" t="s">
        <v>15252</v>
      </c>
      <c r="B3359" s="534" t="s">
        <v>15253</v>
      </c>
      <c r="C3359" s="532" t="s">
        <v>114</v>
      </c>
      <c r="D3359" s="533" t="s">
        <v>29840</v>
      </c>
      <c r="F3359" t="str">
        <f t="shared" si="105"/>
        <v>101799</v>
      </c>
      <c r="H3359" s="14">
        <f t="shared" si="106"/>
        <v>1184.8699999999999</v>
      </c>
    </row>
    <row r="3360" spans="1:8" ht="27">
      <c r="A3360" s="532" t="s">
        <v>9029</v>
      </c>
      <c r="B3360" s="534" t="s">
        <v>9030</v>
      </c>
      <c r="C3360" s="532" t="s">
        <v>73</v>
      </c>
      <c r="D3360" s="533" t="s">
        <v>9080</v>
      </c>
      <c r="F3360" t="str">
        <f t="shared" si="105"/>
        <v>98397</v>
      </c>
      <c r="H3360" s="14">
        <f t="shared" si="106"/>
        <v>18.66</v>
      </c>
    </row>
    <row r="3361" spans="1:8" ht="40.5">
      <c r="A3361" s="532" t="s">
        <v>29841</v>
      </c>
      <c r="B3361" s="534" t="s">
        <v>29842</v>
      </c>
      <c r="C3361" s="532" t="s">
        <v>114</v>
      </c>
      <c r="D3361" s="533" t="s">
        <v>29843</v>
      </c>
      <c r="F3361" t="str">
        <f t="shared" si="105"/>
        <v>103244</v>
      </c>
      <c r="H3361" s="14">
        <f t="shared" si="106"/>
        <v>2832.4</v>
      </c>
    </row>
    <row r="3362" spans="1:8" ht="40.5">
      <c r="A3362" s="532" t="s">
        <v>29844</v>
      </c>
      <c r="B3362" s="534" t="s">
        <v>29845</v>
      </c>
      <c r="C3362" s="532" t="s">
        <v>114</v>
      </c>
      <c r="D3362" s="533" t="s">
        <v>29846</v>
      </c>
      <c r="F3362" t="str">
        <f t="shared" si="105"/>
        <v>103245</v>
      </c>
      <c r="H3362" s="14">
        <f t="shared" si="106"/>
        <v>2239.12</v>
      </c>
    </row>
    <row r="3363" spans="1:8" ht="40.5">
      <c r="A3363" s="532" t="s">
        <v>29847</v>
      </c>
      <c r="B3363" s="534" t="s">
        <v>29848</v>
      </c>
      <c r="C3363" s="532" t="s">
        <v>114</v>
      </c>
      <c r="D3363" s="533" t="s">
        <v>29849</v>
      </c>
      <c r="F3363" t="str">
        <f t="shared" si="105"/>
        <v>103246</v>
      </c>
      <c r="H3363" s="14">
        <f t="shared" si="106"/>
        <v>2439.77</v>
      </c>
    </row>
    <row r="3364" spans="1:8" ht="40.5">
      <c r="A3364" s="532" t="s">
        <v>29850</v>
      </c>
      <c r="B3364" s="534" t="s">
        <v>29851</v>
      </c>
      <c r="C3364" s="532" t="s">
        <v>114</v>
      </c>
      <c r="D3364" s="533" t="s">
        <v>29852</v>
      </c>
      <c r="F3364" t="str">
        <f t="shared" si="105"/>
        <v>103247</v>
      </c>
      <c r="H3364" s="14">
        <f t="shared" si="106"/>
        <v>3140.98</v>
      </c>
    </row>
    <row r="3365" spans="1:8" ht="40.5">
      <c r="A3365" s="532" t="s">
        <v>29853</v>
      </c>
      <c r="B3365" s="534" t="s">
        <v>29854</v>
      </c>
      <c r="C3365" s="532" t="s">
        <v>114</v>
      </c>
      <c r="D3365" s="533" t="s">
        <v>29855</v>
      </c>
      <c r="F3365" t="str">
        <f t="shared" si="105"/>
        <v>103248</v>
      </c>
      <c r="H3365" s="14">
        <f t="shared" si="106"/>
        <v>2571.14</v>
      </c>
    </row>
    <row r="3366" spans="1:8" ht="40.5">
      <c r="A3366" s="532" t="s">
        <v>29856</v>
      </c>
      <c r="B3366" s="534" t="s">
        <v>29857</v>
      </c>
      <c r="C3366" s="532" t="s">
        <v>114</v>
      </c>
      <c r="D3366" s="533" t="s">
        <v>29858</v>
      </c>
      <c r="F3366" t="str">
        <f t="shared" si="105"/>
        <v>103249</v>
      </c>
      <c r="H3366" s="14">
        <f t="shared" si="106"/>
        <v>2760.49</v>
      </c>
    </row>
    <row r="3367" spans="1:8" ht="40.5">
      <c r="A3367" s="532" t="s">
        <v>29859</v>
      </c>
      <c r="B3367" s="534" t="s">
        <v>29860</v>
      </c>
      <c r="C3367" s="532" t="s">
        <v>114</v>
      </c>
      <c r="D3367" s="533" t="s">
        <v>29861</v>
      </c>
      <c r="F3367" t="str">
        <f t="shared" si="105"/>
        <v>103250</v>
      </c>
      <c r="H3367" s="14">
        <f t="shared" si="106"/>
        <v>4551.66</v>
      </c>
    </row>
    <row r="3368" spans="1:8" ht="40.5">
      <c r="A3368" s="532" t="s">
        <v>29862</v>
      </c>
      <c r="B3368" s="534" t="s">
        <v>29863</v>
      </c>
      <c r="C3368" s="532" t="s">
        <v>114</v>
      </c>
      <c r="D3368" s="533" t="s">
        <v>29864</v>
      </c>
      <c r="F3368" t="str">
        <f t="shared" si="105"/>
        <v>103251</v>
      </c>
      <c r="H3368" s="14">
        <f t="shared" si="106"/>
        <v>3599.91</v>
      </c>
    </row>
    <row r="3369" spans="1:8" ht="40.5">
      <c r="A3369" s="532" t="s">
        <v>29865</v>
      </c>
      <c r="B3369" s="534" t="s">
        <v>29866</v>
      </c>
      <c r="C3369" s="532" t="s">
        <v>114</v>
      </c>
      <c r="D3369" s="533" t="s">
        <v>29867</v>
      </c>
      <c r="F3369" t="str">
        <f t="shared" si="105"/>
        <v>103252</v>
      </c>
      <c r="H3369" s="14">
        <f t="shared" si="106"/>
        <v>3983.72</v>
      </c>
    </row>
    <row r="3370" spans="1:8" ht="40.5">
      <c r="A3370" s="532" t="s">
        <v>29868</v>
      </c>
      <c r="B3370" s="534" t="s">
        <v>29869</v>
      </c>
      <c r="C3370" s="532" t="s">
        <v>114</v>
      </c>
      <c r="D3370" s="533" t="s">
        <v>29870</v>
      </c>
      <c r="F3370" t="str">
        <f t="shared" si="105"/>
        <v>103253</v>
      </c>
      <c r="H3370" s="14">
        <f t="shared" si="106"/>
        <v>6195.95</v>
      </c>
    </row>
    <row r="3371" spans="1:8" ht="40.5">
      <c r="A3371" s="532" t="s">
        <v>29871</v>
      </c>
      <c r="B3371" s="534" t="s">
        <v>29872</v>
      </c>
      <c r="C3371" s="532" t="s">
        <v>114</v>
      </c>
      <c r="D3371" s="533" t="s">
        <v>29873</v>
      </c>
      <c r="F3371" t="str">
        <f t="shared" si="105"/>
        <v>103254</v>
      </c>
      <c r="H3371" s="14">
        <f t="shared" si="106"/>
        <v>4639.95</v>
      </c>
    </row>
    <row r="3372" spans="1:8" ht="40.5">
      <c r="A3372" s="532" t="s">
        <v>29874</v>
      </c>
      <c r="B3372" s="534" t="s">
        <v>29875</v>
      </c>
      <c r="C3372" s="532" t="s">
        <v>114</v>
      </c>
      <c r="D3372" s="533" t="s">
        <v>29876</v>
      </c>
      <c r="F3372" t="str">
        <f t="shared" si="105"/>
        <v>103255</v>
      </c>
      <c r="H3372" s="14">
        <f t="shared" si="106"/>
        <v>5188.95</v>
      </c>
    </row>
    <row r="3373" spans="1:8" ht="40.5">
      <c r="A3373" s="532" t="s">
        <v>29877</v>
      </c>
      <c r="B3373" s="534" t="s">
        <v>29878</v>
      </c>
      <c r="C3373" s="532" t="s">
        <v>114</v>
      </c>
      <c r="D3373" s="533" t="s">
        <v>29879</v>
      </c>
      <c r="F3373" t="str">
        <f t="shared" si="105"/>
        <v>103256</v>
      </c>
      <c r="H3373" s="14">
        <f t="shared" si="106"/>
        <v>11490.41</v>
      </c>
    </row>
    <row r="3374" spans="1:8" ht="40.5">
      <c r="A3374" s="532" t="s">
        <v>29880</v>
      </c>
      <c r="B3374" s="534" t="s">
        <v>29881</v>
      </c>
      <c r="C3374" s="532" t="s">
        <v>114</v>
      </c>
      <c r="D3374" s="533" t="s">
        <v>29882</v>
      </c>
      <c r="F3374" t="str">
        <f t="shared" si="105"/>
        <v>103257</v>
      </c>
      <c r="H3374" s="14">
        <f t="shared" si="106"/>
        <v>6577.14</v>
      </c>
    </row>
    <row r="3375" spans="1:8" ht="40.5">
      <c r="A3375" s="532" t="s">
        <v>29883</v>
      </c>
      <c r="B3375" s="534" t="s">
        <v>29884</v>
      </c>
      <c r="C3375" s="532" t="s">
        <v>114</v>
      </c>
      <c r="D3375" s="533" t="s">
        <v>29885</v>
      </c>
      <c r="F3375" t="str">
        <f t="shared" si="105"/>
        <v>103258</v>
      </c>
      <c r="H3375" s="14">
        <f t="shared" si="106"/>
        <v>12842.5</v>
      </c>
    </row>
    <row r="3376" spans="1:8" ht="40.5">
      <c r="A3376" s="532" t="s">
        <v>29886</v>
      </c>
      <c r="B3376" s="534" t="s">
        <v>29887</v>
      </c>
      <c r="C3376" s="532" t="s">
        <v>114</v>
      </c>
      <c r="D3376" s="533" t="s">
        <v>29888</v>
      </c>
      <c r="F3376" t="str">
        <f t="shared" si="105"/>
        <v>103259</v>
      </c>
      <c r="H3376" s="14">
        <f t="shared" si="106"/>
        <v>6934.68</v>
      </c>
    </row>
    <row r="3377" spans="1:8" ht="40.5">
      <c r="A3377" s="532" t="s">
        <v>29889</v>
      </c>
      <c r="B3377" s="534" t="s">
        <v>29890</v>
      </c>
      <c r="C3377" s="532" t="s">
        <v>114</v>
      </c>
      <c r="D3377" s="533" t="s">
        <v>29891</v>
      </c>
      <c r="F3377" t="str">
        <f t="shared" si="105"/>
        <v>103260</v>
      </c>
      <c r="H3377" s="14">
        <f t="shared" si="106"/>
        <v>7122.68</v>
      </c>
    </row>
    <row r="3378" spans="1:8" ht="40.5">
      <c r="A3378" s="532" t="s">
        <v>29892</v>
      </c>
      <c r="B3378" s="534" t="s">
        <v>29893</v>
      </c>
      <c r="C3378" s="532" t="s">
        <v>114</v>
      </c>
      <c r="D3378" s="533" t="s">
        <v>29894</v>
      </c>
      <c r="F3378" t="str">
        <f t="shared" si="105"/>
        <v>103261</v>
      </c>
      <c r="H3378" s="14">
        <f t="shared" si="106"/>
        <v>14484.35</v>
      </c>
    </row>
    <row r="3379" spans="1:8" ht="40.5">
      <c r="A3379" s="532" t="s">
        <v>29895</v>
      </c>
      <c r="B3379" s="534" t="s">
        <v>29896</v>
      </c>
      <c r="C3379" s="532" t="s">
        <v>114</v>
      </c>
      <c r="D3379" s="533" t="s">
        <v>29897</v>
      </c>
      <c r="F3379" t="str">
        <f t="shared" si="105"/>
        <v>103262</v>
      </c>
      <c r="H3379" s="14">
        <f t="shared" si="106"/>
        <v>9101.5300000000007</v>
      </c>
    </row>
    <row r="3380" spans="1:8" ht="40.5">
      <c r="A3380" s="532" t="s">
        <v>29898</v>
      </c>
      <c r="B3380" s="534" t="s">
        <v>29899</v>
      </c>
      <c r="C3380" s="532" t="s">
        <v>114</v>
      </c>
      <c r="D3380" s="533" t="s">
        <v>29900</v>
      </c>
      <c r="F3380" t="str">
        <f t="shared" si="105"/>
        <v>103263</v>
      </c>
      <c r="H3380" s="14">
        <f t="shared" si="106"/>
        <v>20128.490000000002</v>
      </c>
    </row>
    <row r="3381" spans="1:8" ht="40.5">
      <c r="A3381" s="532" t="s">
        <v>29901</v>
      </c>
      <c r="B3381" s="534" t="s">
        <v>29902</v>
      </c>
      <c r="C3381" s="532" t="s">
        <v>114</v>
      </c>
      <c r="D3381" s="533" t="s">
        <v>29903</v>
      </c>
      <c r="F3381" t="str">
        <f t="shared" si="105"/>
        <v>103264</v>
      </c>
      <c r="H3381" s="14">
        <f t="shared" si="106"/>
        <v>11315.27</v>
      </c>
    </row>
    <row r="3382" spans="1:8" ht="40.5">
      <c r="A3382" s="532" t="s">
        <v>29904</v>
      </c>
      <c r="B3382" s="534" t="s">
        <v>29905</v>
      </c>
      <c r="C3382" s="532" t="s">
        <v>114</v>
      </c>
      <c r="D3382" s="533" t="s">
        <v>29906</v>
      </c>
      <c r="F3382" t="str">
        <f t="shared" si="105"/>
        <v>103265</v>
      </c>
      <c r="H3382" s="14">
        <f t="shared" si="106"/>
        <v>24253.79</v>
      </c>
    </row>
    <row r="3383" spans="1:8" ht="40.5">
      <c r="A3383" s="532" t="s">
        <v>29907</v>
      </c>
      <c r="B3383" s="534" t="s">
        <v>29908</v>
      </c>
      <c r="C3383" s="532" t="s">
        <v>114</v>
      </c>
      <c r="D3383" s="533" t="s">
        <v>29909</v>
      </c>
      <c r="F3383" t="str">
        <f t="shared" si="105"/>
        <v>103266</v>
      </c>
      <c r="H3383" s="14">
        <f t="shared" si="106"/>
        <v>12629.9</v>
      </c>
    </row>
    <row r="3384" spans="1:8" ht="40.5">
      <c r="A3384" s="532" t="s">
        <v>29910</v>
      </c>
      <c r="B3384" s="534" t="s">
        <v>29911</v>
      </c>
      <c r="C3384" s="532" t="s">
        <v>114</v>
      </c>
      <c r="D3384" s="533" t="s">
        <v>29912</v>
      </c>
      <c r="F3384" t="str">
        <f t="shared" si="105"/>
        <v>103267</v>
      </c>
      <c r="H3384" s="14">
        <f t="shared" si="106"/>
        <v>7188.66</v>
      </c>
    </row>
    <row r="3385" spans="1:8" ht="40.5">
      <c r="A3385" s="532" t="s">
        <v>29913</v>
      </c>
      <c r="B3385" s="534" t="s">
        <v>29914</v>
      </c>
      <c r="C3385" s="532" t="s">
        <v>114</v>
      </c>
      <c r="D3385" s="533" t="s">
        <v>29915</v>
      </c>
      <c r="F3385" t="str">
        <f t="shared" si="105"/>
        <v>103268</v>
      </c>
      <c r="H3385" s="14">
        <f t="shared" si="106"/>
        <v>8527.7199999999993</v>
      </c>
    </row>
    <row r="3386" spans="1:8" ht="40.5">
      <c r="A3386" s="532" t="s">
        <v>29916</v>
      </c>
      <c r="B3386" s="534" t="s">
        <v>29917</v>
      </c>
      <c r="C3386" s="532" t="s">
        <v>114</v>
      </c>
      <c r="D3386" s="533" t="s">
        <v>29918</v>
      </c>
      <c r="F3386" t="str">
        <f t="shared" si="105"/>
        <v>103269</v>
      </c>
      <c r="H3386" s="14">
        <f t="shared" si="106"/>
        <v>8829.15</v>
      </c>
    </row>
    <row r="3387" spans="1:8" ht="40.5">
      <c r="A3387" s="532" t="s">
        <v>29919</v>
      </c>
      <c r="B3387" s="534" t="s">
        <v>29920</v>
      </c>
      <c r="C3387" s="532" t="s">
        <v>114</v>
      </c>
      <c r="D3387" s="533" t="s">
        <v>29921</v>
      </c>
      <c r="F3387" t="str">
        <f t="shared" si="105"/>
        <v>103270</v>
      </c>
      <c r="H3387" s="14">
        <f t="shared" si="106"/>
        <v>9163.67</v>
      </c>
    </row>
    <row r="3388" spans="1:8" ht="40.5">
      <c r="A3388" s="532" t="s">
        <v>29922</v>
      </c>
      <c r="B3388" s="534" t="s">
        <v>29923</v>
      </c>
      <c r="C3388" s="532" t="s">
        <v>114</v>
      </c>
      <c r="D3388" s="533" t="s">
        <v>29924</v>
      </c>
      <c r="F3388" t="str">
        <f t="shared" si="105"/>
        <v>103271</v>
      </c>
      <c r="H3388" s="14">
        <f t="shared" si="106"/>
        <v>12971.73</v>
      </c>
    </row>
    <row r="3389" spans="1:8" ht="40.5">
      <c r="A3389" s="532" t="s">
        <v>29925</v>
      </c>
      <c r="B3389" s="534" t="s">
        <v>29926</v>
      </c>
      <c r="C3389" s="532" t="s">
        <v>114</v>
      </c>
      <c r="D3389" s="533" t="s">
        <v>29927</v>
      </c>
      <c r="F3389" t="str">
        <f t="shared" si="105"/>
        <v>103272</v>
      </c>
      <c r="H3389" s="14">
        <f t="shared" si="106"/>
        <v>13397.13</v>
      </c>
    </row>
    <row r="3390" spans="1:8" ht="40.5">
      <c r="A3390" s="532" t="s">
        <v>29928</v>
      </c>
      <c r="B3390" s="534" t="s">
        <v>29929</v>
      </c>
      <c r="C3390" s="532" t="s">
        <v>114</v>
      </c>
      <c r="D3390" s="533" t="s">
        <v>29930</v>
      </c>
      <c r="F3390" t="str">
        <f t="shared" si="105"/>
        <v>103273</v>
      </c>
      <c r="H3390" s="14">
        <f t="shared" si="106"/>
        <v>13808.51</v>
      </c>
    </row>
    <row r="3391" spans="1:8" ht="40.5">
      <c r="A3391" s="532" t="s">
        <v>29931</v>
      </c>
      <c r="B3391" s="534" t="s">
        <v>29932</v>
      </c>
      <c r="C3391" s="532" t="s">
        <v>114</v>
      </c>
      <c r="D3391" s="533" t="s">
        <v>29933</v>
      </c>
      <c r="F3391" t="str">
        <f t="shared" si="105"/>
        <v>103274</v>
      </c>
      <c r="H3391" s="14">
        <f t="shared" si="106"/>
        <v>15809.21</v>
      </c>
    </row>
    <row r="3392" spans="1:8" ht="40.5">
      <c r="A3392" s="532" t="s">
        <v>29934</v>
      </c>
      <c r="B3392" s="534" t="s">
        <v>29935</v>
      </c>
      <c r="C3392" s="532" t="s">
        <v>114</v>
      </c>
      <c r="D3392" s="533" t="s">
        <v>29936</v>
      </c>
      <c r="F3392" t="str">
        <f t="shared" si="105"/>
        <v>103275</v>
      </c>
      <c r="H3392" s="14">
        <f t="shared" si="106"/>
        <v>15727.52</v>
      </c>
    </row>
    <row r="3393" spans="1:8" ht="40.5">
      <c r="A3393" s="532" t="s">
        <v>29937</v>
      </c>
      <c r="B3393" s="534" t="s">
        <v>29938</v>
      </c>
      <c r="C3393" s="532" t="s">
        <v>114</v>
      </c>
      <c r="D3393" s="533" t="s">
        <v>29939</v>
      </c>
      <c r="F3393" t="str">
        <f t="shared" si="105"/>
        <v>103276</v>
      </c>
      <c r="H3393" s="14">
        <f t="shared" si="106"/>
        <v>16501.330000000002</v>
      </c>
    </row>
    <row r="3394" spans="1:8" ht="27">
      <c r="A3394" s="532" t="s">
        <v>29940</v>
      </c>
      <c r="B3394" s="534" t="s">
        <v>29941</v>
      </c>
      <c r="C3394" s="532" t="s">
        <v>114</v>
      </c>
      <c r="D3394" s="533" t="s">
        <v>29942</v>
      </c>
      <c r="F3394" t="str">
        <f t="shared" si="105"/>
        <v>103277</v>
      </c>
      <c r="H3394" s="14">
        <f t="shared" si="106"/>
        <v>30463.42</v>
      </c>
    </row>
    <row r="3395" spans="1:8" ht="27">
      <c r="A3395" s="532" t="s">
        <v>29943</v>
      </c>
      <c r="B3395" s="534" t="s">
        <v>29944</v>
      </c>
      <c r="C3395" s="532" t="s">
        <v>114</v>
      </c>
      <c r="D3395" s="533" t="s">
        <v>29945</v>
      </c>
      <c r="F3395" t="str">
        <f t="shared" si="105"/>
        <v>103278</v>
      </c>
      <c r="H3395" s="14">
        <f t="shared" si="106"/>
        <v>38965.03</v>
      </c>
    </row>
    <row r="3396" spans="1:8" ht="27">
      <c r="A3396" s="532" t="s">
        <v>29946</v>
      </c>
      <c r="B3396" s="534" t="s">
        <v>29947</v>
      </c>
      <c r="C3396" s="532" t="s">
        <v>114</v>
      </c>
      <c r="D3396" s="533" t="s">
        <v>29948</v>
      </c>
      <c r="F3396" t="str">
        <f t="shared" si="105"/>
        <v>103288</v>
      </c>
      <c r="H3396" s="14">
        <f t="shared" si="106"/>
        <v>21.53</v>
      </c>
    </row>
    <row r="3397" spans="1:8" ht="40.5">
      <c r="A3397" s="532" t="s">
        <v>29949</v>
      </c>
      <c r="B3397" s="534" t="s">
        <v>29950</v>
      </c>
      <c r="C3397" s="532" t="s">
        <v>75</v>
      </c>
      <c r="D3397" s="533" t="s">
        <v>11195</v>
      </c>
      <c r="F3397" t="str">
        <f t="shared" ref="F3397:F3460" si="107">TRIM(A3397)</f>
        <v>103289</v>
      </c>
      <c r="H3397" s="14">
        <f t="shared" ref="H3397:H3460" si="108">ROUND(D3397*(1+$H$1),2)</f>
        <v>39.24</v>
      </c>
    </row>
    <row r="3398" spans="1:8" ht="40.5">
      <c r="A3398" s="532" t="s">
        <v>29951</v>
      </c>
      <c r="B3398" s="534" t="s">
        <v>29952</v>
      </c>
      <c r="C3398" s="532" t="s">
        <v>75</v>
      </c>
      <c r="D3398" s="533" t="s">
        <v>29953</v>
      </c>
      <c r="F3398" t="str">
        <f t="shared" si="107"/>
        <v>103290</v>
      </c>
      <c r="H3398" s="14">
        <f t="shared" si="108"/>
        <v>60.92</v>
      </c>
    </row>
    <row r="3399" spans="1:8" ht="40.5">
      <c r="A3399" s="532" t="s">
        <v>29954</v>
      </c>
      <c r="B3399" s="534" t="s">
        <v>29955</v>
      </c>
      <c r="C3399" s="532" t="s">
        <v>75</v>
      </c>
      <c r="D3399" s="533" t="s">
        <v>29956</v>
      </c>
      <c r="F3399" t="str">
        <f t="shared" si="107"/>
        <v>103291</v>
      </c>
      <c r="H3399" s="14">
        <f t="shared" si="108"/>
        <v>76.69</v>
      </c>
    </row>
    <row r="3400" spans="1:8" ht="40.5">
      <c r="A3400" s="532" t="s">
        <v>29957</v>
      </c>
      <c r="B3400" s="534" t="s">
        <v>29958</v>
      </c>
      <c r="C3400" s="532" t="s">
        <v>75</v>
      </c>
      <c r="D3400" s="533" t="s">
        <v>29680</v>
      </c>
      <c r="F3400" t="str">
        <f t="shared" si="107"/>
        <v>103292</v>
      </c>
      <c r="H3400" s="14">
        <f t="shared" si="108"/>
        <v>92.73</v>
      </c>
    </row>
    <row r="3401" spans="1:8" ht="67.5">
      <c r="A3401" s="532" t="s">
        <v>15254</v>
      </c>
      <c r="B3401" s="534" t="s">
        <v>15255</v>
      </c>
      <c r="C3401" s="532" t="s">
        <v>114</v>
      </c>
      <c r="D3401" s="533" t="s">
        <v>29959</v>
      </c>
      <c r="F3401" t="str">
        <f t="shared" si="107"/>
        <v>101936</v>
      </c>
      <c r="H3401" s="14">
        <f t="shared" si="108"/>
        <v>11659.16</v>
      </c>
    </row>
    <row r="3402" spans="1:8" ht="67.5">
      <c r="A3402" s="532" t="s">
        <v>15256</v>
      </c>
      <c r="B3402" s="534" t="s">
        <v>15257</v>
      </c>
      <c r="C3402" s="532" t="s">
        <v>114</v>
      </c>
      <c r="D3402" s="533" t="s">
        <v>29960</v>
      </c>
      <c r="F3402" t="str">
        <f t="shared" si="107"/>
        <v>101937</v>
      </c>
      <c r="H3402" s="14">
        <f t="shared" si="108"/>
        <v>20541.41</v>
      </c>
    </row>
    <row r="3403" spans="1:8" ht="40.5">
      <c r="A3403" s="532" t="s">
        <v>9031</v>
      </c>
      <c r="B3403" s="534" t="s">
        <v>13620</v>
      </c>
      <c r="C3403" s="532" t="s">
        <v>75</v>
      </c>
      <c r="D3403" s="533" t="s">
        <v>5173</v>
      </c>
      <c r="F3403" t="str">
        <f t="shared" si="107"/>
        <v>98294</v>
      </c>
      <c r="H3403" s="14">
        <f t="shared" si="108"/>
        <v>6.66</v>
      </c>
    </row>
    <row r="3404" spans="1:8" ht="40.5">
      <c r="A3404" s="532" t="s">
        <v>9032</v>
      </c>
      <c r="B3404" s="534" t="s">
        <v>13621</v>
      </c>
      <c r="C3404" s="532" t="s">
        <v>75</v>
      </c>
      <c r="D3404" s="533" t="s">
        <v>5954</v>
      </c>
      <c r="F3404" t="str">
        <f t="shared" si="107"/>
        <v>98295</v>
      </c>
      <c r="H3404" s="14">
        <f t="shared" si="108"/>
        <v>5.64</v>
      </c>
    </row>
    <row r="3405" spans="1:8" ht="40.5">
      <c r="A3405" s="532" t="s">
        <v>9033</v>
      </c>
      <c r="B3405" s="534" t="s">
        <v>13622</v>
      </c>
      <c r="C3405" s="532" t="s">
        <v>75</v>
      </c>
      <c r="D3405" s="533" t="s">
        <v>12015</v>
      </c>
      <c r="F3405" t="str">
        <f t="shared" si="107"/>
        <v>98296</v>
      </c>
      <c r="H3405" s="14">
        <f t="shared" si="108"/>
        <v>9.81</v>
      </c>
    </row>
    <row r="3406" spans="1:8" ht="40.5">
      <c r="A3406" s="532" t="s">
        <v>9034</v>
      </c>
      <c r="B3406" s="534" t="s">
        <v>13623</v>
      </c>
      <c r="C3406" s="532" t="s">
        <v>75</v>
      </c>
      <c r="D3406" s="533" t="s">
        <v>7757</v>
      </c>
      <c r="F3406" t="str">
        <f t="shared" si="107"/>
        <v>98297</v>
      </c>
      <c r="H3406" s="14">
        <f t="shared" si="108"/>
        <v>8.15</v>
      </c>
    </row>
    <row r="3407" spans="1:8" ht="40.5">
      <c r="A3407" s="532" t="s">
        <v>29961</v>
      </c>
      <c r="B3407" s="534" t="s">
        <v>29962</v>
      </c>
      <c r="C3407" s="532" t="s">
        <v>75</v>
      </c>
      <c r="D3407" s="533" t="s">
        <v>29963</v>
      </c>
      <c r="F3407" t="str">
        <f t="shared" si="107"/>
        <v>98298</v>
      </c>
      <c r="H3407" s="14">
        <f t="shared" si="108"/>
        <v>23.07</v>
      </c>
    </row>
    <row r="3408" spans="1:8" ht="40.5">
      <c r="A3408" s="532" t="s">
        <v>29964</v>
      </c>
      <c r="B3408" s="534" t="s">
        <v>29965</v>
      </c>
      <c r="C3408" s="532" t="s">
        <v>75</v>
      </c>
      <c r="D3408" s="533" t="s">
        <v>11188</v>
      </c>
      <c r="F3408" t="str">
        <f t="shared" si="107"/>
        <v>98299</v>
      </c>
      <c r="H3408" s="14">
        <f t="shared" si="108"/>
        <v>21.03</v>
      </c>
    </row>
    <row r="3409" spans="1:8" ht="27">
      <c r="A3409" s="532" t="s">
        <v>29966</v>
      </c>
      <c r="B3409" s="534" t="s">
        <v>29967</v>
      </c>
      <c r="C3409" s="532" t="s">
        <v>75</v>
      </c>
      <c r="D3409" s="533" t="s">
        <v>19261</v>
      </c>
      <c r="F3409" t="str">
        <f t="shared" si="107"/>
        <v>98300</v>
      </c>
      <c r="H3409" s="14">
        <f t="shared" si="108"/>
        <v>7.4</v>
      </c>
    </row>
    <row r="3410" spans="1:8" ht="27">
      <c r="A3410" s="532" t="s">
        <v>9035</v>
      </c>
      <c r="B3410" s="534" t="s">
        <v>13624</v>
      </c>
      <c r="C3410" s="532" t="s">
        <v>114</v>
      </c>
      <c r="D3410" s="533" t="s">
        <v>29968</v>
      </c>
      <c r="F3410" t="str">
        <f t="shared" si="107"/>
        <v>98301</v>
      </c>
      <c r="H3410" s="14">
        <f t="shared" si="108"/>
        <v>1440.86</v>
      </c>
    </row>
    <row r="3411" spans="1:8" ht="27">
      <c r="A3411" s="532" t="s">
        <v>9036</v>
      </c>
      <c r="B3411" s="534" t="s">
        <v>13625</v>
      </c>
      <c r="C3411" s="532" t="s">
        <v>114</v>
      </c>
      <c r="D3411" s="533" t="s">
        <v>29969</v>
      </c>
      <c r="F3411" t="str">
        <f t="shared" si="107"/>
        <v>98302</v>
      </c>
      <c r="H3411" s="14">
        <f t="shared" si="108"/>
        <v>3088.7</v>
      </c>
    </row>
    <row r="3412" spans="1:8" ht="27">
      <c r="A3412" s="532" t="s">
        <v>9037</v>
      </c>
      <c r="B3412" s="534" t="s">
        <v>13626</v>
      </c>
      <c r="C3412" s="532" t="s">
        <v>114</v>
      </c>
      <c r="D3412" s="533" t="s">
        <v>29970</v>
      </c>
      <c r="F3412" t="str">
        <f t="shared" si="107"/>
        <v>98304</v>
      </c>
      <c r="H3412" s="14">
        <f t="shared" si="108"/>
        <v>10180.780000000001</v>
      </c>
    </row>
    <row r="3413" spans="1:8" ht="27">
      <c r="A3413" s="532" t="s">
        <v>29971</v>
      </c>
      <c r="B3413" s="534" t="s">
        <v>29972</v>
      </c>
      <c r="C3413" s="532" t="s">
        <v>114</v>
      </c>
      <c r="D3413" s="533" t="s">
        <v>29973</v>
      </c>
      <c r="F3413" t="str">
        <f t="shared" si="107"/>
        <v>98305</v>
      </c>
      <c r="H3413" s="14">
        <f t="shared" si="108"/>
        <v>8067.03</v>
      </c>
    </row>
    <row r="3414" spans="1:8" ht="27">
      <c r="A3414" s="532" t="s">
        <v>29974</v>
      </c>
      <c r="B3414" s="534" t="s">
        <v>29975</v>
      </c>
      <c r="C3414" s="532" t="s">
        <v>114</v>
      </c>
      <c r="D3414" s="533" t="s">
        <v>29976</v>
      </c>
      <c r="F3414" t="str">
        <f t="shared" si="107"/>
        <v>98306</v>
      </c>
      <c r="H3414" s="14">
        <f t="shared" si="108"/>
        <v>137.38</v>
      </c>
    </row>
    <row r="3415" spans="1:8" ht="27">
      <c r="A3415" s="532" t="s">
        <v>9038</v>
      </c>
      <c r="B3415" s="534" t="s">
        <v>13627</v>
      </c>
      <c r="C3415" s="532" t="s">
        <v>114</v>
      </c>
      <c r="D3415" s="533" t="s">
        <v>29977</v>
      </c>
      <c r="F3415" t="str">
        <f t="shared" si="107"/>
        <v>98307</v>
      </c>
      <c r="H3415" s="14">
        <f t="shared" si="108"/>
        <v>66.81</v>
      </c>
    </row>
    <row r="3416" spans="1:8" ht="27">
      <c r="A3416" s="532" t="s">
        <v>9039</v>
      </c>
      <c r="B3416" s="534" t="s">
        <v>13629</v>
      </c>
      <c r="C3416" s="532" t="s">
        <v>114</v>
      </c>
      <c r="D3416" s="533" t="s">
        <v>18652</v>
      </c>
      <c r="F3416" t="str">
        <f t="shared" si="107"/>
        <v>98308</v>
      </c>
      <c r="H3416" s="14">
        <f t="shared" si="108"/>
        <v>44.47</v>
      </c>
    </row>
    <row r="3417" spans="1:8" ht="27">
      <c r="A3417" s="532" t="s">
        <v>9376</v>
      </c>
      <c r="B3417" s="534" t="s">
        <v>13630</v>
      </c>
      <c r="C3417" s="532" t="s">
        <v>114</v>
      </c>
      <c r="D3417" s="533" t="s">
        <v>29978</v>
      </c>
      <c r="F3417" t="str">
        <f t="shared" si="107"/>
        <v>98593</v>
      </c>
      <c r="H3417" s="14">
        <f t="shared" si="108"/>
        <v>6820.83</v>
      </c>
    </row>
    <row r="3418" spans="1:8" ht="27">
      <c r="A3418" s="532" t="s">
        <v>29979</v>
      </c>
      <c r="B3418" s="534" t="s">
        <v>29980</v>
      </c>
      <c r="C3418" s="532" t="s">
        <v>75</v>
      </c>
      <c r="D3418" s="533" t="s">
        <v>4709</v>
      </c>
      <c r="F3418" t="str">
        <f t="shared" si="107"/>
        <v>100553</v>
      </c>
      <c r="H3418" s="14">
        <f t="shared" si="108"/>
        <v>25.76</v>
      </c>
    </row>
    <row r="3419" spans="1:8" ht="27">
      <c r="A3419" s="532" t="s">
        <v>29981</v>
      </c>
      <c r="B3419" s="534" t="s">
        <v>29982</v>
      </c>
      <c r="C3419" s="532" t="s">
        <v>75</v>
      </c>
      <c r="D3419" s="533" t="s">
        <v>17731</v>
      </c>
      <c r="F3419" t="str">
        <f t="shared" si="107"/>
        <v>100554</v>
      </c>
      <c r="H3419" s="14">
        <f t="shared" si="108"/>
        <v>7.04</v>
      </c>
    </row>
    <row r="3420" spans="1:8" ht="27">
      <c r="A3420" s="532" t="s">
        <v>29983</v>
      </c>
      <c r="B3420" s="534" t="s">
        <v>29984</v>
      </c>
      <c r="C3420" s="532" t="s">
        <v>114</v>
      </c>
      <c r="D3420" s="533" t="s">
        <v>29985</v>
      </c>
      <c r="F3420" t="str">
        <f t="shared" si="107"/>
        <v>100555</v>
      </c>
      <c r="H3420" s="14">
        <f t="shared" si="108"/>
        <v>4003.1</v>
      </c>
    </row>
    <row r="3421" spans="1:8" ht="40.5">
      <c r="A3421" s="532" t="s">
        <v>6338</v>
      </c>
      <c r="B3421" s="534" t="s">
        <v>29986</v>
      </c>
      <c r="C3421" s="532" t="s">
        <v>75</v>
      </c>
      <c r="D3421" s="533" t="s">
        <v>11892</v>
      </c>
      <c r="F3421" t="str">
        <f t="shared" si="107"/>
        <v>89355</v>
      </c>
      <c r="H3421" s="14">
        <f t="shared" si="108"/>
        <v>26.97</v>
      </c>
    </row>
    <row r="3422" spans="1:8" ht="40.5">
      <c r="A3422" s="532" t="s">
        <v>6339</v>
      </c>
      <c r="B3422" s="534" t="s">
        <v>29987</v>
      </c>
      <c r="C3422" s="532" t="s">
        <v>75</v>
      </c>
      <c r="D3422" s="533" t="s">
        <v>12673</v>
      </c>
      <c r="F3422" t="str">
        <f t="shared" si="107"/>
        <v>89356</v>
      </c>
      <c r="H3422" s="14">
        <f t="shared" si="108"/>
        <v>31.02</v>
      </c>
    </row>
    <row r="3423" spans="1:8" ht="40.5">
      <c r="A3423" s="532" t="s">
        <v>6340</v>
      </c>
      <c r="B3423" s="534" t="s">
        <v>29988</v>
      </c>
      <c r="C3423" s="532" t="s">
        <v>75</v>
      </c>
      <c r="D3423" s="533" t="s">
        <v>18832</v>
      </c>
      <c r="F3423" t="str">
        <f t="shared" si="107"/>
        <v>89357</v>
      </c>
      <c r="H3423" s="14">
        <f t="shared" si="108"/>
        <v>45.09</v>
      </c>
    </row>
    <row r="3424" spans="1:8" ht="40.5">
      <c r="A3424" s="532" t="s">
        <v>6341</v>
      </c>
      <c r="B3424" s="534" t="s">
        <v>29989</v>
      </c>
      <c r="C3424" s="532" t="s">
        <v>75</v>
      </c>
      <c r="D3424" s="533" t="s">
        <v>11709</v>
      </c>
      <c r="F3424" t="str">
        <f t="shared" si="107"/>
        <v>89401</v>
      </c>
      <c r="H3424" s="14">
        <f t="shared" si="108"/>
        <v>15.58</v>
      </c>
    </row>
    <row r="3425" spans="1:8" ht="40.5">
      <c r="A3425" s="532" t="s">
        <v>6342</v>
      </c>
      <c r="B3425" s="534" t="s">
        <v>29990</v>
      </c>
      <c r="C3425" s="532" t="s">
        <v>75</v>
      </c>
      <c r="D3425" s="533" t="s">
        <v>15378</v>
      </c>
      <c r="F3425" t="str">
        <f t="shared" si="107"/>
        <v>89402</v>
      </c>
      <c r="H3425" s="14">
        <f t="shared" si="108"/>
        <v>17.829999999999998</v>
      </c>
    </row>
    <row r="3426" spans="1:8" ht="40.5">
      <c r="A3426" s="532" t="s">
        <v>6343</v>
      </c>
      <c r="B3426" s="534" t="s">
        <v>29991</v>
      </c>
      <c r="C3426" s="532" t="s">
        <v>75</v>
      </c>
      <c r="D3426" s="533" t="s">
        <v>29992</v>
      </c>
      <c r="F3426" t="str">
        <f t="shared" si="107"/>
        <v>89403</v>
      </c>
      <c r="H3426" s="14">
        <f t="shared" si="108"/>
        <v>29.37</v>
      </c>
    </row>
    <row r="3427" spans="1:8" ht="40.5">
      <c r="A3427" s="532" t="s">
        <v>6345</v>
      </c>
      <c r="B3427" s="534" t="s">
        <v>29993</v>
      </c>
      <c r="C3427" s="532" t="s">
        <v>75</v>
      </c>
      <c r="D3427" s="533" t="s">
        <v>7181</v>
      </c>
      <c r="F3427" t="str">
        <f t="shared" si="107"/>
        <v>89446</v>
      </c>
      <c r="H3427" s="14">
        <f t="shared" si="108"/>
        <v>9.5299999999999994</v>
      </c>
    </row>
    <row r="3428" spans="1:8" ht="40.5">
      <c r="A3428" s="532" t="s">
        <v>6346</v>
      </c>
      <c r="B3428" s="534" t="s">
        <v>29994</v>
      </c>
      <c r="C3428" s="532" t="s">
        <v>75</v>
      </c>
      <c r="D3428" s="533" t="s">
        <v>28688</v>
      </c>
      <c r="F3428" t="str">
        <f t="shared" si="107"/>
        <v>89447</v>
      </c>
      <c r="H3428" s="14">
        <f t="shared" si="108"/>
        <v>19.48</v>
      </c>
    </row>
    <row r="3429" spans="1:8" ht="40.5">
      <c r="A3429" s="532" t="s">
        <v>6347</v>
      </c>
      <c r="B3429" s="534" t="s">
        <v>29995</v>
      </c>
      <c r="C3429" s="532" t="s">
        <v>75</v>
      </c>
      <c r="D3429" s="533" t="s">
        <v>18592</v>
      </c>
      <c r="F3429" t="str">
        <f t="shared" si="107"/>
        <v>89448</v>
      </c>
      <c r="H3429" s="14">
        <f t="shared" si="108"/>
        <v>30.09</v>
      </c>
    </row>
    <row r="3430" spans="1:8" ht="40.5">
      <c r="A3430" s="532" t="s">
        <v>6349</v>
      </c>
      <c r="B3430" s="534" t="s">
        <v>29996</v>
      </c>
      <c r="C3430" s="532" t="s">
        <v>75</v>
      </c>
      <c r="D3430" s="533" t="s">
        <v>15912</v>
      </c>
      <c r="F3430" t="str">
        <f t="shared" si="107"/>
        <v>89449</v>
      </c>
      <c r="H3430" s="14">
        <f t="shared" si="108"/>
        <v>33.18</v>
      </c>
    </row>
    <row r="3431" spans="1:8" ht="40.5">
      <c r="A3431" s="532" t="s">
        <v>6351</v>
      </c>
      <c r="B3431" s="534" t="s">
        <v>29997</v>
      </c>
      <c r="C3431" s="532" t="s">
        <v>75</v>
      </c>
      <c r="D3431" s="533" t="s">
        <v>29998</v>
      </c>
      <c r="F3431" t="str">
        <f t="shared" si="107"/>
        <v>89450</v>
      </c>
      <c r="H3431" s="14">
        <f t="shared" si="108"/>
        <v>53.66</v>
      </c>
    </row>
    <row r="3432" spans="1:8" ht="40.5">
      <c r="A3432" s="532" t="s">
        <v>6353</v>
      </c>
      <c r="B3432" s="534" t="s">
        <v>29999</v>
      </c>
      <c r="C3432" s="532" t="s">
        <v>75</v>
      </c>
      <c r="D3432" s="533" t="s">
        <v>30000</v>
      </c>
      <c r="F3432" t="str">
        <f t="shared" si="107"/>
        <v>89451</v>
      </c>
      <c r="H3432" s="14">
        <f t="shared" si="108"/>
        <v>87.93</v>
      </c>
    </row>
    <row r="3433" spans="1:8" ht="40.5">
      <c r="A3433" s="532" t="s">
        <v>6354</v>
      </c>
      <c r="B3433" s="534" t="s">
        <v>30001</v>
      </c>
      <c r="C3433" s="532" t="s">
        <v>75</v>
      </c>
      <c r="D3433" s="533" t="s">
        <v>30002</v>
      </c>
      <c r="F3433" t="str">
        <f t="shared" si="107"/>
        <v>89452</v>
      </c>
      <c r="H3433" s="14">
        <f t="shared" si="108"/>
        <v>121.51</v>
      </c>
    </row>
    <row r="3434" spans="1:8" ht="40.5">
      <c r="A3434" s="532" t="s">
        <v>6355</v>
      </c>
      <c r="B3434" s="534" t="s">
        <v>30003</v>
      </c>
      <c r="C3434" s="532" t="s">
        <v>75</v>
      </c>
      <c r="D3434" s="533" t="s">
        <v>8834</v>
      </c>
      <c r="F3434" t="str">
        <f t="shared" si="107"/>
        <v>89508</v>
      </c>
      <c r="H3434" s="14">
        <f t="shared" si="108"/>
        <v>28.18</v>
      </c>
    </row>
    <row r="3435" spans="1:8" ht="40.5">
      <c r="A3435" s="532" t="s">
        <v>6356</v>
      </c>
      <c r="B3435" s="534" t="s">
        <v>30004</v>
      </c>
      <c r="C3435" s="532" t="s">
        <v>75</v>
      </c>
      <c r="D3435" s="533" t="s">
        <v>30005</v>
      </c>
      <c r="F3435" t="str">
        <f t="shared" si="107"/>
        <v>89509</v>
      </c>
      <c r="H3435" s="14">
        <f t="shared" si="108"/>
        <v>38.590000000000003</v>
      </c>
    </row>
    <row r="3436" spans="1:8" ht="40.5">
      <c r="A3436" s="532" t="s">
        <v>6357</v>
      </c>
      <c r="B3436" s="534" t="s">
        <v>30006</v>
      </c>
      <c r="C3436" s="532" t="s">
        <v>75</v>
      </c>
      <c r="D3436" s="533" t="s">
        <v>30007</v>
      </c>
      <c r="F3436" t="str">
        <f t="shared" si="107"/>
        <v>89511</v>
      </c>
      <c r="H3436" s="14">
        <f t="shared" si="108"/>
        <v>67.040000000000006</v>
      </c>
    </row>
    <row r="3437" spans="1:8" ht="40.5">
      <c r="A3437" s="532" t="s">
        <v>6358</v>
      </c>
      <c r="B3437" s="534" t="s">
        <v>30008</v>
      </c>
      <c r="C3437" s="532" t="s">
        <v>75</v>
      </c>
      <c r="D3437" s="533" t="s">
        <v>30009</v>
      </c>
      <c r="F3437" t="str">
        <f t="shared" si="107"/>
        <v>89512</v>
      </c>
      <c r="H3437" s="14">
        <f t="shared" si="108"/>
        <v>83.73</v>
      </c>
    </row>
    <row r="3438" spans="1:8" ht="40.5">
      <c r="A3438" s="532" t="s">
        <v>6359</v>
      </c>
      <c r="B3438" s="534" t="s">
        <v>30010</v>
      </c>
      <c r="C3438" s="532" t="s">
        <v>75</v>
      </c>
      <c r="D3438" s="533" t="s">
        <v>18649</v>
      </c>
      <c r="F3438" t="str">
        <f t="shared" si="107"/>
        <v>89576</v>
      </c>
      <c r="H3438" s="14">
        <f t="shared" si="108"/>
        <v>52.59</v>
      </c>
    </row>
    <row r="3439" spans="1:8" ht="40.5">
      <c r="A3439" s="532" t="s">
        <v>6360</v>
      </c>
      <c r="B3439" s="534" t="s">
        <v>30011</v>
      </c>
      <c r="C3439" s="532" t="s">
        <v>75</v>
      </c>
      <c r="D3439" s="533" t="s">
        <v>18265</v>
      </c>
      <c r="F3439" t="str">
        <f t="shared" si="107"/>
        <v>89578</v>
      </c>
      <c r="H3439" s="14">
        <f t="shared" si="108"/>
        <v>64.56</v>
      </c>
    </row>
    <row r="3440" spans="1:8" ht="40.5">
      <c r="A3440" s="532" t="s">
        <v>6361</v>
      </c>
      <c r="B3440" s="534" t="s">
        <v>30012</v>
      </c>
      <c r="C3440" s="532" t="s">
        <v>75</v>
      </c>
      <c r="D3440" s="533" t="s">
        <v>30013</v>
      </c>
      <c r="F3440" t="str">
        <f t="shared" si="107"/>
        <v>89580</v>
      </c>
      <c r="H3440" s="14">
        <f t="shared" si="108"/>
        <v>134.62</v>
      </c>
    </row>
    <row r="3441" spans="1:8" ht="40.5">
      <c r="A3441" s="532" t="s">
        <v>6362</v>
      </c>
      <c r="B3441" s="534" t="s">
        <v>30014</v>
      </c>
      <c r="C3441" s="532" t="s">
        <v>75</v>
      </c>
      <c r="D3441" s="533" t="s">
        <v>12757</v>
      </c>
      <c r="F3441" t="str">
        <f t="shared" si="107"/>
        <v>89633</v>
      </c>
      <c r="H3441" s="14">
        <f t="shared" si="108"/>
        <v>33.94</v>
      </c>
    </row>
    <row r="3442" spans="1:8" ht="40.5">
      <c r="A3442" s="532" t="s">
        <v>6363</v>
      </c>
      <c r="B3442" s="534" t="s">
        <v>30015</v>
      </c>
      <c r="C3442" s="532" t="s">
        <v>75</v>
      </c>
      <c r="D3442" s="533" t="s">
        <v>20959</v>
      </c>
      <c r="F3442" t="str">
        <f t="shared" si="107"/>
        <v>89634</v>
      </c>
      <c r="H3442" s="14">
        <f t="shared" si="108"/>
        <v>48.84</v>
      </c>
    </row>
    <row r="3443" spans="1:8" ht="40.5">
      <c r="A3443" s="532" t="s">
        <v>6364</v>
      </c>
      <c r="B3443" s="534" t="s">
        <v>30016</v>
      </c>
      <c r="C3443" s="532" t="s">
        <v>75</v>
      </c>
      <c r="D3443" s="533" t="s">
        <v>13745</v>
      </c>
      <c r="F3443" t="str">
        <f t="shared" si="107"/>
        <v>89635</v>
      </c>
      <c r="H3443" s="14">
        <f t="shared" si="108"/>
        <v>72.95</v>
      </c>
    </row>
    <row r="3444" spans="1:8" ht="40.5">
      <c r="A3444" s="532" t="s">
        <v>6365</v>
      </c>
      <c r="B3444" s="534" t="s">
        <v>30017</v>
      </c>
      <c r="C3444" s="532" t="s">
        <v>75</v>
      </c>
      <c r="D3444" s="533" t="s">
        <v>30018</v>
      </c>
      <c r="F3444" t="str">
        <f t="shared" si="107"/>
        <v>89636</v>
      </c>
      <c r="H3444" s="14">
        <f t="shared" si="108"/>
        <v>92.18</v>
      </c>
    </row>
    <row r="3445" spans="1:8" ht="40.5">
      <c r="A3445" s="532" t="s">
        <v>6366</v>
      </c>
      <c r="B3445" s="534" t="s">
        <v>30019</v>
      </c>
      <c r="C3445" s="532" t="s">
        <v>75</v>
      </c>
      <c r="D3445" s="533" t="s">
        <v>11722</v>
      </c>
      <c r="F3445" t="str">
        <f t="shared" si="107"/>
        <v>89711</v>
      </c>
      <c r="H3445" s="14">
        <f t="shared" si="108"/>
        <v>31.47</v>
      </c>
    </row>
    <row r="3446" spans="1:8" ht="40.5">
      <c r="A3446" s="532" t="s">
        <v>6367</v>
      </c>
      <c r="B3446" s="534" t="s">
        <v>30020</v>
      </c>
      <c r="C3446" s="532" t="s">
        <v>75</v>
      </c>
      <c r="D3446" s="533" t="s">
        <v>18761</v>
      </c>
      <c r="F3446" t="str">
        <f t="shared" si="107"/>
        <v>89712</v>
      </c>
      <c r="H3446" s="14">
        <f t="shared" si="108"/>
        <v>42.21</v>
      </c>
    </row>
    <row r="3447" spans="1:8" ht="40.5">
      <c r="A3447" s="532" t="s">
        <v>6368</v>
      </c>
      <c r="B3447" s="534" t="s">
        <v>30021</v>
      </c>
      <c r="C3447" s="532" t="s">
        <v>75</v>
      </c>
      <c r="D3447" s="533" t="s">
        <v>30022</v>
      </c>
      <c r="F3447" t="str">
        <f t="shared" si="107"/>
        <v>89713</v>
      </c>
      <c r="H3447" s="14">
        <f t="shared" si="108"/>
        <v>53.25</v>
      </c>
    </row>
    <row r="3448" spans="1:8" ht="40.5">
      <c r="A3448" s="532" t="s">
        <v>6369</v>
      </c>
      <c r="B3448" s="534" t="s">
        <v>30023</v>
      </c>
      <c r="C3448" s="532" t="s">
        <v>75</v>
      </c>
      <c r="D3448" s="533" t="s">
        <v>18775</v>
      </c>
      <c r="F3448" t="str">
        <f t="shared" si="107"/>
        <v>89714</v>
      </c>
      <c r="H3448" s="14">
        <f t="shared" si="108"/>
        <v>58.7</v>
      </c>
    </row>
    <row r="3449" spans="1:8" ht="40.5">
      <c r="A3449" s="532" t="s">
        <v>6370</v>
      </c>
      <c r="B3449" s="534" t="s">
        <v>30024</v>
      </c>
      <c r="C3449" s="532" t="s">
        <v>75</v>
      </c>
      <c r="D3449" s="533" t="s">
        <v>11987</v>
      </c>
      <c r="F3449" t="str">
        <f t="shared" si="107"/>
        <v>89716</v>
      </c>
      <c r="H3449" s="14">
        <f t="shared" si="108"/>
        <v>36.86</v>
      </c>
    </row>
    <row r="3450" spans="1:8" ht="40.5">
      <c r="A3450" s="532" t="s">
        <v>6371</v>
      </c>
      <c r="B3450" s="534" t="s">
        <v>30025</v>
      </c>
      <c r="C3450" s="532" t="s">
        <v>75</v>
      </c>
      <c r="D3450" s="533" t="s">
        <v>30026</v>
      </c>
      <c r="F3450" t="str">
        <f t="shared" si="107"/>
        <v>89717</v>
      </c>
      <c r="H3450" s="14">
        <f t="shared" si="108"/>
        <v>58.83</v>
      </c>
    </row>
    <row r="3451" spans="1:8" ht="40.5">
      <c r="A3451" s="532" t="s">
        <v>6372</v>
      </c>
      <c r="B3451" s="534" t="s">
        <v>30027</v>
      </c>
      <c r="C3451" s="532" t="s">
        <v>75</v>
      </c>
      <c r="D3451" s="533" t="s">
        <v>30028</v>
      </c>
      <c r="F3451" t="str">
        <f t="shared" si="107"/>
        <v>89770</v>
      </c>
      <c r="H3451" s="14">
        <f t="shared" si="108"/>
        <v>65.09</v>
      </c>
    </row>
    <row r="3452" spans="1:8" ht="40.5">
      <c r="A3452" s="532" t="s">
        <v>6373</v>
      </c>
      <c r="B3452" s="534" t="s">
        <v>30029</v>
      </c>
      <c r="C3452" s="532" t="s">
        <v>75</v>
      </c>
      <c r="D3452" s="533" t="s">
        <v>30030</v>
      </c>
      <c r="F3452" t="str">
        <f t="shared" si="107"/>
        <v>89771</v>
      </c>
      <c r="H3452" s="14">
        <f t="shared" si="108"/>
        <v>86.93</v>
      </c>
    </row>
    <row r="3453" spans="1:8" ht="40.5">
      <c r="A3453" s="532" t="s">
        <v>6374</v>
      </c>
      <c r="B3453" s="534" t="s">
        <v>30031</v>
      </c>
      <c r="C3453" s="532" t="s">
        <v>75</v>
      </c>
      <c r="D3453" s="533" t="s">
        <v>30032</v>
      </c>
      <c r="F3453" t="str">
        <f t="shared" si="107"/>
        <v>89773</v>
      </c>
      <c r="H3453" s="14">
        <f t="shared" si="108"/>
        <v>204.51</v>
      </c>
    </row>
    <row r="3454" spans="1:8" ht="40.5">
      <c r="A3454" s="532" t="s">
        <v>6375</v>
      </c>
      <c r="B3454" s="534" t="s">
        <v>30033</v>
      </c>
      <c r="C3454" s="532" t="s">
        <v>75</v>
      </c>
      <c r="D3454" s="533" t="s">
        <v>30034</v>
      </c>
      <c r="F3454" t="str">
        <f t="shared" si="107"/>
        <v>89775</v>
      </c>
      <c r="H3454" s="14">
        <f t="shared" si="108"/>
        <v>319.95999999999998</v>
      </c>
    </row>
    <row r="3455" spans="1:8" ht="40.5">
      <c r="A3455" s="532" t="s">
        <v>6376</v>
      </c>
      <c r="B3455" s="534" t="s">
        <v>30035</v>
      </c>
      <c r="C3455" s="532" t="s">
        <v>75</v>
      </c>
      <c r="D3455" s="533" t="s">
        <v>30036</v>
      </c>
      <c r="F3455" t="str">
        <f t="shared" si="107"/>
        <v>89798</v>
      </c>
      <c r="H3455" s="14">
        <f t="shared" si="108"/>
        <v>25.9</v>
      </c>
    </row>
    <row r="3456" spans="1:8" ht="40.5">
      <c r="A3456" s="532" t="s">
        <v>6378</v>
      </c>
      <c r="B3456" s="534" t="s">
        <v>30037</v>
      </c>
      <c r="C3456" s="532" t="s">
        <v>75</v>
      </c>
      <c r="D3456" s="533" t="s">
        <v>30038</v>
      </c>
      <c r="F3456" t="str">
        <f t="shared" si="107"/>
        <v>89799</v>
      </c>
      <c r="H3456" s="14">
        <f t="shared" si="108"/>
        <v>39.71</v>
      </c>
    </row>
    <row r="3457" spans="1:8" ht="40.5">
      <c r="A3457" s="532" t="s">
        <v>6379</v>
      </c>
      <c r="B3457" s="534" t="s">
        <v>30039</v>
      </c>
      <c r="C3457" s="532" t="s">
        <v>75</v>
      </c>
      <c r="D3457" s="533" t="s">
        <v>30040</v>
      </c>
      <c r="F3457" t="str">
        <f t="shared" si="107"/>
        <v>89800</v>
      </c>
      <c r="H3457" s="14">
        <f t="shared" si="108"/>
        <v>47.98</v>
      </c>
    </row>
    <row r="3458" spans="1:8" ht="40.5">
      <c r="A3458" s="532" t="s">
        <v>6380</v>
      </c>
      <c r="B3458" s="534" t="s">
        <v>30041</v>
      </c>
      <c r="C3458" s="532" t="s">
        <v>75</v>
      </c>
      <c r="D3458" s="533" t="s">
        <v>12144</v>
      </c>
      <c r="F3458" t="str">
        <f t="shared" si="107"/>
        <v>89848</v>
      </c>
      <c r="H3458" s="14">
        <f t="shared" si="108"/>
        <v>46.6</v>
      </c>
    </row>
    <row r="3459" spans="1:8" ht="40.5">
      <c r="A3459" s="532" t="s">
        <v>6381</v>
      </c>
      <c r="B3459" s="534" t="s">
        <v>30042</v>
      </c>
      <c r="C3459" s="532" t="s">
        <v>75</v>
      </c>
      <c r="D3459" s="533" t="s">
        <v>30043</v>
      </c>
      <c r="F3459" t="str">
        <f t="shared" si="107"/>
        <v>89849</v>
      </c>
      <c r="H3459" s="14">
        <f t="shared" si="108"/>
        <v>103.22</v>
      </c>
    </row>
    <row r="3460" spans="1:8" ht="40.5">
      <c r="A3460" s="532" t="s">
        <v>6382</v>
      </c>
      <c r="B3460" s="534" t="s">
        <v>30044</v>
      </c>
      <c r="C3460" s="532" t="s">
        <v>75</v>
      </c>
      <c r="D3460" s="533" t="s">
        <v>9063</v>
      </c>
      <c r="F3460" t="str">
        <f t="shared" si="107"/>
        <v>89865</v>
      </c>
      <c r="H3460" s="14">
        <f t="shared" si="108"/>
        <v>23.49</v>
      </c>
    </row>
    <row r="3461" spans="1:8" ht="67.5">
      <c r="A3461" s="532" t="s">
        <v>6384</v>
      </c>
      <c r="B3461" s="534" t="s">
        <v>3429</v>
      </c>
      <c r="C3461" s="532" t="s">
        <v>75</v>
      </c>
      <c r="D3461" s="533" t="s">
        <v>12277</v>
      </c>
      <c r="F3461" t="str">
        <f t="shared" ref="F3461:F3524" si="109">TRIM(A3461)</f>
        <v>91784</v>
      </c>
      <c r="H3461" s="14">
        <f t="shared" ref="H3461:H3524" si="110">ROUND(D3461*(1+$H$1),2)</f>
        <v>62.04</v>
      </c>
    </row>
    <row r="3462" spans="1:8" ht="67.5">
      <c r="A3462" s="532" t="s">
        <v>6385</v>
      </c>
      <c r="B3462" s="534" t="s">
        <v>3430</v>
      </c>
      <c r="C3462" s="532" t="s">
        <v>75</v>
      </c>
      <c r="D3462" s="533" t="s">
        <v>27578</v>
      </c>
      <c r="F3462" t="str">
        <f t="shared" si="109"/>
        <v>91785</v>
      </c>
      <c r="H3462" s="14">
        <f t="shared" si="110"/>
        <v>60.62</v>
      </c>
    </row>
    <row r="3463" spans="1:8" ht="67.5">
      <c r="A3463" s="532" t="s">
        <v>6386</v>
      </c>
      <c r="B3463" s="534" t="s">
        <v>3431</v>
      </c>
      <c r="C3463" s="532" t="s">
        <v>75</v>
      </c>
      <c r="D3463" s="533" t="s">
        <v>30045</v>
      </c>
      <c r="F3463" t="str">
        <f t="shared" si="109"/>
        <v>91786</v>
      </c>
      <c r="H3463" s="14">
        <f t="shared" si="110"/>
        <v>47.76</v>
      </c>
    </row>
    <row r="3464" spans="1:8" ht="67.5">
      <c r="A3464" s="532" t="s">
        <v>6387</v>
      </c>
      <c r="B3464" s="534" t="s">
        <v>3432</v>
      </c>
      <c r="C3464" s="532" t="s">
        <v>75</v>
      </c>
      <c r="D3464" s="533" t="s">
        <v>17954</v>
      </c>
      <c r="F3464" t="str">
        <f t="shared" si="109"/>
        <v>91787</v>
      </c>
      <c r="H3464" s="14">
        <f t="shared" si="110"/>
        <v>58.22</v>
      </c>
    </row>
    <row r="3465" spans="1:8" ht="67.5">
      <c r="A3465" s="532" t="s">
        <v>6388</v>
      </c>
      <c r="B3465" s="534" t="s">
        <v>3433</v>
      </c>
      <c r="C3465" s="532" t="s">
        <v>75</v>
      </c>
      <c r="D3465" s="533" t="s">
        <v>18244</v>
      </c>
      <c r="F3465" t="str">
        <f t="shared" si="109"/>
        <v>91788</v>
      </c>
      <c r="H3465" s="14">
        <f t="shared" si="110"/>
        <v>69.5</v>
      </c>
    </row>
    <row r="3466" spans="1:8" ht="81">
      <c r="A3466" s="532" t="s">
        <v>6389</v>
      </c>
      <c r="B3466" s="534" t="s">
        <v>3434</v>
      </c>
      <c r="C3466" s="532" t="s">
        <v>75</v>
      </c>
      <c r="D3466" s="533" t="s">
        <v>29371</v>
      </c>
      <c r="F3466" t="str">
        <f t="shared" si="109"/>
        <v>91789</v>
      </c>
      <c r="H3466" s="14">
        <f t="shared" si="110"/>
        <v>91.14</v>
      </c>
    </row>
    <row r="3467" spans="1:8" ht="81">
      <c r="A3467" s="532" t="s">
        <v>6390</v>
      </c>
      <c r="B3467" s="534" t="s">
        <v>3435</v>
      </c>
      <c r="C3467" s="532" t="s">
        <v>75</v>
      </c>
      <c r="D3467" s="533" t="s">
        <v>30046</v>
      </c>
      <c r="F3467" t="str">
        <f t="shared" si="109"/>
        <v>91790</v>
      </c>
      <c r="H3467" s="14">
        <f t="shared" si="110"/>
        <v>102.59</v>
      </c>
    </row>
    <row r="3468" spans="1:8" ht="67.5">
      <c r="A3468" s="532" t="s">
        <v>6391</v>
      </c>
      <c r="B3468" s="534" t="s">
        <v>3436</v>
      </c>
      <c r="C3468" s="532" t="s">
        <v>75</v>
      </c>
      <c r="D3468" s="533" t="s">
        <v>30047</v>
      </c>
      <c r="F3468" t="str">
        <f t="shared" si="109"/>
        <v>91791</v>
      </c>
      <c r="H3468" s="14">
        <f t="shared" si="110"/>
        <v>145.27000000000001</v>
      </c>
    </row>
    <row r="3469" spans="1:8" ht="81">
      <c r="A3469" s="532" t="s">
        <v>6392</v>
      </c>
      <c r="B3469" s="534" t="s">
        <v>3437</v>
      </c>
      <c r="C3469" s="532" t="s">
        <v>75</v>
      </c>
      <c r="D3469" s="533" t="s">
        <v>30048</v>
      </c>
      <c r="F3469" t="str">
        <f t="shared" si="109"/>
        <v>91792</v>
      </c>
      <c r="H3469" s="14">
        <f t="shared" si="110"/>
        <v>88.25</v>
      </c>
    </row>
    <row r="3470" spans="1:8" ht="81">
      <c r="A3470" s="532" t="s">
        <v>6393</v>
      </c>
      <c r="B3470" s="534" t="s">
        <v>3438</v>
      </c>
      <c r="C3470" s="532" t="s">
        <v>75</v>
      </c>
      <c r="D3470" s="533" t="s">
        <v>30049</v>
      </c>
      <c r="F3470" t="str">
        <f t="shared" si="109"/>
        <v>91793</v>
      </c>
      <c r="H3470" s="14">
        <f t="shared" si="110"/>
        <v>142.19999999999999</v>
      </c>
    </row>
    <row r="3471" spans="1:8" ht="81">
      <c r="A3471" s="532" t="s">
        <v>6394</v>
      </c>
      <c r="B3471" s="534" t="s">
        <v>3439</v>
      </c>
      <c r="C3471" s="532" t="s">
        <v>75</v>
      </c>
      <c r="D3471" s="533" t="s">
        <v>30050</v>
      </c>
      <c r="F3471" t="str">
        <f t="shared" si="109"/>
        <v>91794</v>
      </c>
      <c r="H3471" s="14">
        <f t="shared" si="110"/>
        <v>73.849999999999994</v>
      </c>
    </row>
    <row r="3472" spans="1:8" ht="81">
      <c r="A3472" s="532" t="s">
        <v>6395</v>
      </c>
      <c r="B3472" s="534" t="s">
        <v>3440</v>
      </c>
      <c r="C3472" s="532" t="s">
        <v>75</v>
      </c>
      <c r="D3472" s="533" t="s">
        <v>29671</v>
      </c>
      <c r="F3472" t="str">
        <f t="shared" si="109"/>
        <v>91795</v>
      </c>
      <c r="H3472" s="14">
        <f t="shared" si="110"/>
        <v>112.38</v>
      </c>
    </row>
    <row r="3473" spans="1:8" ht="67.5">
      <c r="A3473" s="532" t="s">
        <v>6396</v>
      </c>
      <c r="B3473" s="534" t="s">
        <v>3441</v>
      </c>
      <c r="C3473" s="532" t="s">
        <v>75</v>
      </c>
      <c r="D3473" s="533" t="s">
        <v>30051</v>
      </c>
      <c r="F3473" t="str">
        <f t="shared" si="109"/>
        <v>91796</v>
      </c>
      <c r="H3473" s="14">
        <f t="shared" si="110"/>
        <v>123.82</v>
      </c>
    </row>
    <row r="3474" spans="1:8" ht="40.5">
      <c r="A3474" s="532" t="s">
        <v>6397</v>
      </c>
      <c r="B3474" s="534" t="s">
        <v>30052</v>
      </c>
      <c r="C3474" s="532" t="s">
        <v>75</v>
      </c>
      <c r="D3474" s="533" t="s">
        <v>27247</v>
      </c>
      <c r="F3474" t="str">
        <f t="shared" si="109"/>
        <v>92275</v>
      </c>
      <c r="H3474" s="14">
        <f t="shared" si="110"/>
        <v>73.180000000000007</v>
      </c>
    </row>
    <row r="3475" spans="1:8" ht="40.5">
      <c r="A3475" s="532" t="s">
        <v>6399</v>
      </c>
      <c r="B3475" s="534" t="s">
        <v>30053</v>
      </c>
      <c r="C3475" s="532" t="s">
        <v>75</v>
      </c>
      <c r="D3475" s="533" t="s">
        <v>18282</v>
      </c>
      <c r="F3475" t="str">
        <f t="shared" si="109"/>
        <v>92276</v>
      </c>
      <c r="H3475" s="14">
        <f t="shared" si="110"/>
        <v>92.96</v>
      </c>
    </row>
    <row r="3476" spans="1:8" ht="40.5">
      <c r="A3476" s="532" t="s">
        <v>6400</v>
      </c>
      <c r="B3476" s="534" t="s">
        <v>30054</v>
      </c>
      <c r="C3476" s="532" t="s">
        <v>75</v>
      </c>
      <c r="D3476" s="533" t="s">
        <v>30055</v>
      </c>
      <c r="F3476" t="str">
        <f t="shared" si="109"/>
        <v>92277</v>
      </c>
      <c r="H3476" s="14">
        <f t="shared" si="110"/>
        <v>134.34</v>
      </c>
    </row>
    <row r="3477" spans="1:8" ht="40.5">
      <c r="A3477" s="532" t="s">
        <v>6401</v>
      </c>
      <c r="B3477" s="534" t="s">
        <v>30056</v>
      </c>
      <c r="C3477" s="532" t="s">
        <v>75</v>
      </c>
      <c r="D3477" s="533" t="s">
        <v>30057</v>
      </c>
      <c r="F3477" t="str">
        <f t="shared" si="109"/>
        <v>92278</v>
      </c>
      <c r="H3477" s="14">
        <f t="shared" si="110"/>
        <v>180.83</v>
      </c>
    </row>
    <row r="3478" spans="1:8" ht="40.5">
      <c r="A3478" s="532" t="s">
        <v>6402</v>
      </c>
      <c r="B3478" s="534" t="s">
        <v>30058</v>
      </c>
      <c r="C3478" s="532" t="s">
        <v>75</v>
      </c>
      <c r="D3478" s="533" t="s">
        <v>30059</v>
      </c>
      <c r="F3478" t="str">
        <f t="shared" si="109"/>
        <v>92279</v>
      </c>
      <c r="H3478" s="14">
        <f t="shared" si="110"/>
        <v>261.45</v>
      </c>
    </row>
    <row r="3479" spans="1:8" ht="40.5">
      <c r="A3479" s="532" t="s">
        <v>6403</v>
      </c>
      <c r="B3479" s="534" t="s">
        <v>30060</v>
      </c>
      <c r="C3479" s="532" t="s">
        <v>75</v>
      </c>
      <c r="D3479" s="533" t="s">
        <v>30061</v>
      </c>
      <c r="F3479" t="str">
        <f t="shared" si="109"/>
        <v>92280</v>
      </c>
      <c r="H3479" s="14">
        <f t="shared" si="110"/>
        <v>367.16</v>
      </c>
    </row>
    <row r="3480" spans="1:8" ht="40.5">
      <c r="A3480" s="532" t="s">
        <v>11300</v>
      </c>
      <c r="B3480" s="534" t="s">
        <v>30062</v>
      </c>
      <c r="C3480" s="532" t="s">
        <v>75</v>
      </c>
      <c r="D3480" s="533" t="s">
        <v>30063</v>
      </c>
      <c r="F3480" t="str">
        <f t="shared" si="109"/>
        <v>92281</v>
      </c>
      <c r="H3480" s="14">
        <f t="shared" si="110"/>
        <v>141.07</v>
      </c>
    </row>
    <row r="3481" spans="1:8" ht="40.5">
      <c r="A3481" s="532" t="s">
        <v>11301</v>
      </c>
      <c r="B3481" s="534" t="s">
        <v>30064</v>
      </c>
      <c r="C3481" s="532" t="s">
        <v>75</v>
      </c>
      <c r="D3481" s="533" t="s">
        <v>18189</v>
      </c>
      <c r="F3481" t="str">
        <f t="shared" si="109"/>
        <v>92282</v>
      </c>
      <c r="H3481" s="14">
        <f t="shared" si="110"/>
        <v>163.6</v>
      </c>
    </row>
    <row r="3482" spans="1:8" ht="40.5">
      <c r="A3482" s="532" t="s">
        <v>11302</v>
      </c>
      <c r="B3482" s="534" t="s">
        <v>30065</v>
      </c>
      <c r="C3482" s="532" t="s">
        <v>75</v>
      </c>
      <c r="D3482" s="533" t="s">
        <v>30066</v>
      </c>
      <c r="F3482" t="str">
        <f t="shared" si="109"/>
        <v>92283</v>
      </c>
      <c r="H3482" s="14">
        <f t="shared" si="110"/>
        <v>223.54</v>
      </c>
    </row>
    <row r="3483" spans="1:8" ht="40.5">
      <c r="A3483" s="532" t="s">
        <v>11303</v>
      </c>
      <c r="B3483" s="534" t="s">
        <v>30067</v>
      </c>
      <c r="C3483" s="532" t="s">
        <v>75</v>
      </c>
      <c r="D3483" s="533" t="s">
        <v>18373</v>
      </c>
      <c r="F3483" t="str">
        <f t="shared" si="109"/>
        <v>92284</v>
      </c>
      <c r="H3483" s="14">
        <f t="shared" si="110"/>
        <v>282.42</v>
      </c>
    </row>
    <row r="3484" spans="1:8" ht="40.5">
      <c r="A3484" s="532" t="s">
        <v>11304</v>
      </c>
      <c r="B3484" s="534" t="s">
        <v>30068</v>
      </c>
      <c r="C3484" s="532" t="s">
        <v>75</v>
      </c>
      <c r="D3484" s="533" t="s">
        <v>30069</v>
      </c>
      <c r="F3484" t="str">
        <f t="shared" si="109"/>
        <v>92285</v>
      </c>
      <c r="H3484" s="14">
        <f t="shared" si="110"/>
        <v>382.8</v>
      </c>
    </row>
    <row r="3485" spans="1:8" ht="40.5">
      <c r="A3485" s="532" t="s">
        <v>11305</v>
      </c>
      <c r="B3485" s="534" t="s">
        <v>30070</v>
      </c>
      <c r="C3485" s="532" t="s">
        <v>75</v>
      </c>
      <c r="D3485" s="533" t="s">
        <v>30071</v>
      </c>
      <c r="F3485" t="str">
        <f t="shared" si="109"/>
        <v>92286</v>
      </c>
      <c r="H3485" s="14">
        <f t="shared" si="110"/>
        <v>490.2</v>
      </c>
    </row>
    <row r="3486" spans="1:8" ht="54">
      <c r="A3486" s="532" t="s">
        <v>6404</v>
      </c>
      <c r="B3486" s="534" t="s">
        <v>30072</v>
      </c>
      <c r="C3486" s="532" t="s">
        <v>75</v>
      </c>
      <c r="D3486" s="533" t="s">
        <v>30073</v>
      </c>
      <c r="F3486" t="str">
        <f t="shared" si="109"/>
        <v>92305</v>
      </c>
      <c r="H3486" s="14">
        <f t="shared" si="110"/>
        <v>49.04</v>
      </c>
    </row>
    <row r="3487" spans="1:8" ht="54">
      <c r="A3487" s="532" t="s">
        <v>6405</v>
      </c>
      <c r="B3487" s="534" t="s">
        <v>30074</v>
      </c>
      <c r="C3487" s="532" t="s">
        <v>75</v>
      </c>
      <c r="D3487" s="533" t="s">
        <v>18600</v>
      </c>
      <c r="F3487" t="str">
        <f t="shared" si="109"/>
        <v>92306</v>
      </c>
      <c r="H3487" s="14">
        <f t="shared" si="110"/>
        <v>79.83</v>
      </c>
    </row>
    <row r="3488" spans="1:8" ht="54">
      <c r="A3488" s="532" t="s">
        <v>6406</v>
      </c>
      <c r="B3488" s="534" t="s">
        <v>30075</v>
      </c>
      <c r="C3488" s="532" t="s">
        <v>75</v>
      </c>
      <c r="D3488" s="533" t="s">
        <v>30076</v>
      </c>
      <c r="F3488" t="str">
        <f t="shared" si="109"/>
        <v>92307</v>
      </c>
      <c r="H3488" s="14">
        <f t="shared" si="110"/>
        <v>99.9</v>
      </c>
    </row>
    <row r="3489" spans="1:8" ht="54">
      <c r="A3489" s="532" t="s">
        <v>11306</v>
      </c>
      <c r="B3489" s="534" t="s">
        <v>30077</v>
      </c>
      <c r="C3489" s="532" t="s">
        <v>75</v>
      </c>
      <c r="D3489" s="533" t="s">
        <v>20567</v>
      </c>
      <c r="F3489" t="str">
        <f t="shared" si="109"/>
        <v>92308</v>
      </c>
      <c r="H3489" s="14">
        <f t="shared" si="110"/>
        <v>67.06</v>
      </c>
    </row>
    <row r="3490" spans="1:8" ht="54">
      <c r="A3490" s="532" t="s">
        <v>11307</v>
      </c>
      <c r="B3490" s="534" t="s">
        <v>30078</v>
      </c>
      <c r="C3490" s="532" t="s">
        <v>75</v>
      </c>
      <c r="D3490" s="533" t="s">
        <v>30079</v>
      </c>
      <c r="F3490" t="str">
        <f t="shared" si="109"/>
        <v>92309</v>
      </c>
      <c r="H3490" s="14">
        <f t="shared" si="110"/>
        <v>151.03</v>
      </c>
    </row>
    <row r="3491" spans="1:8" ht="54">
      <c r="A3491" s="532" t="s">
        <v>11308</v>
      </c>
      <c r="B3491" s="534" t="s">
        <v>30080</v>
      </c>
      <c r="C3491" s="532" t="s">
        <v>75</v>
      </c>
      <c r="D3491" s="533" t="s">
        <v>30081</v>
      </c>
      <c r="F3491" t="str">
        <f t="shared" si="109"/>
        <v>92310</v>
      </c>
      <c r="H3491" s="14">
        <f t="shared" si="110"/>
        <v>173.86</v>
      </c>
    </row>
    <row r="3492" spans="1:8" ht="54">
      <c r="A3492" s="532" t="s">
        <v>6407</v>
      </c>
      <c r="B3492" s="534" t="s">
        <v>30082</v>
      </c>
      <c r="C3492" s="532" t="s">
        <v>75</v>
      </c>
      <c r="D3492" s="533" t="s">
        <v>26581</v>
      </c>
      <c r="F3492" t="str">
        <f t="shared" si="109"/>
        <v>92320</v>
      </c>
      <c r="H3492" s="14">
        <f t="shared" si="110"/>
        <v>62.69</v>
      </c>
    </row>
    <row r="3493" spans="1:8" ht="54">
      <c r="A3493" s="532" t="s">
        <v>6408</v>
      </c>
      <c r="B3493" s="534" t="s">
        <v>30083</v>
      </c>
      <c r="C3493" s="532" t="s">
        <v>75</v>
      </c>
      <c r="D3493" s="533" t="s">
        <v>30084</v>
      </c>
      <c r="F3493" t="str">
        <f t="shared" si="109"/>
        <v>92321</v>
      </c>
      <c r="H3493" s="14">
        <f t="shared" si="110"/>
        <v>103.36</v>
      </c>
    </row>
    <row r="3494" spans="1:8" ht="54">
      <c r="A3494" s="532" t="s">
        <v>6409</v>
      </c>
      <c r="B3494" s="534" t="s">
        <v>30085</v>
      </c>
      <c r="C3494" s="532" t="s">
        <v>75</v>
      </c>
      <c r="D3494" s="533" t="s">
        <v>30086</v>
      </c>
      <c r="F3494" t="str">
        <f t="shared" si="109"/>
        <v>92322</v>
      </c>
      <c r="H3494" s="14">
        <f t="shared" si="110"/>
        <v>131.88</v>
      </c>
    </row>
    <row r="3495" spans="1:8" ht="54">
      <c r="A3495" s="532" t="s">
        <v>11309</v>
      </c>
      <c r="B3495" s="534" t="s">
        <v>30087</v>
      </c>
      <c r="C3495" s="532" t="s">
        <v>75</v>
      </c>
      <c r="D3495" s="533" t="s">
        <v>12685</v>
      </c>
      <c r="F3495" t="str">
        <f t="shared" si="109"/>
        <v>92323</v>
      </c>
      <c r="H3495" s="14">
        <f t="shared" si="110"/>
        <v>77.44</v>
      </c>
    </row>
    <row r="3496" spans="1:8" ht="54">
      <c r="A3496" s="532" t="s">
        <v>11310</v>
      </c>
      <c r="B3496" s="534" t="s">
        <v>30088</v>
      </c>
      <c r="C3496" s="532" t="s">
        <v>75</v>
      </c>
      <c r="D3496" s="533" t="s">
        <v>30089</v>
      </c>
      <c r="F3496" t="str">
        <f t="shared" si="109"/>
        <v>92324</v>
      </c>
      <c r="H3496" s="14">
        <f t="shared" si="110"/>
        <v>171.28</v>
      </c>
    </row>
    <row r="3497" spans="1:8" ht="54">
      <c r="A3497" s="532" t="s">
        <v>11311</v>
      </c>
      <c r="B3497" s="534" t="s">
        <v>30090</v>
      </c>
      <c r="C3497" s="532" t="s">
        <v>75</v>
      </c>
      <c r="D3497" s="533" t="s">
        <v>30091</v>
      </c>
      <c r="F3497" t="str">
        <f t="shared" si="109"/>
        <v>92325</v>
      </c>
      <c r="H3497" s="14">
        <f t="shared" si="110"/>
        <v>202.57</v>
      </c>
    </row>
    <row r="3498" spans="1:8" ht="54">
      <c r="A3498" s="532" t="s">
        <v>6410</v>
      </c>
      <c r="B3498" s="534" t="s">
        <v>15260</v>
      </c>
      <c r="C3498" s="532" t="s">
        <v>75</v>
      </c>
      <c r="D3498" s="533" t="s">
        <v>30092</v>
      </c>
      <c r="F3498" t="str">
        <f t="shared" si="109"/>
        <v>92335</v>
      </c>
      <c r="H3498" s="14">
        <f t="shared" si="110"/>
        <v>208.8</v>
      </c>
    </row>
    <row r="3499" spans="1:8" ht="54">
      <c r="A3499" s="532" t="s">
        <v>6411</v>
      </c>
      <c r="B3499" s="534" t="s">
        <v>15261</v>
      </c>
      <c r="C3499" s="532" t="s">
        <v>75</v>
      </c>
      <c r="D3499" s="533" t="s">
        <v>25746</v>
      </c>
      <c r="F3499" t="str">
        <f t="shared" si="109"/>
        <v>92336</v>
      </c>
      <c r="H3499" s="14">
        <f t="shared" si="110"/>
        <v>257.73</v>
      </c>
    </row>
    <row r="3500" spans="1:8" ht="54">
      <c r="A3500" s="532" t="s">
        <v>6412</v>
      </c>
      <c r="B3500" s="534" t="s">
        <v>15262</v>
      </c>
      <c r="C3500" s="532" t="s">
        <v>75</v>
      </c>
      <c r="D3500" s="533" t="s">
        <v>30093</v>
      </c>
      <c r="F3500" t="str">
        <f t="shared" si="109"/>
        <v>92337</v>
      </c>
      <c r="H3500" s="14">
        <f t="shared" si="110"/>
        <v>342.93</v>
      </c>
    </row>
    <row r="3501" spans="1:8" ht="40.5">
      <c r="A3501" s="532" t="s">
        <v>6413</v>
      </c>
      <c r="B3501" s="534" t="s">
        <v>15263</v>
      </c>
      <c r="C3501" s="532" t="s">
        <v>75</v>
      </c>
      <c r="D3501" s="533" t="s">
        <v>30094</v>
      </c>
      <c r="F3501" t="str">
        <f t="shared" si="109"/>
        <v>92338</v>
      </c>
      <c r="H3501" s="14">
        <f t="shared" si="110"/>
        <v>215.56</v>
      </c>
    </row>
    <row r="3502" spans="1:8" ht="40.5">
      <c r="A3502" s="532" t="s">
        <v>6414</v>
      </c>
      <c r="B3502" s="534" t="s">
        <v>15264</v>
      </c>
      <c r="C3502" s="532" t="s">
        <v>75</v>
      </c>
      <c r="D3502" s="533" t="s">
        <v>30095</v>
      </c>
      <c r="F3502" t="str">
        <f t="shared" si="109"/>
        <v>92339</v>
      </c>
      <c r="H3502" s="14">
        <f t="shared" si="110"/>
        <v>330.37</v>
      </c>
    </row>
    <row r="3503" spans="1:8" ht="54">
      <c r="A3503" s="532" t="s">
        <v>6415</v>
      </c>
      <c r="B3503" s="534" t="s">
        <v>15265</v>
      </c>
      <c r="C3503" s="532" t="s">
        <v>75</v>
      </c>
      <c r="D3503" s="533" t="s">
        <v>30096</v>
      </c>
      <c r="F3503" t="str">
        <f t="shared" si="109"/>
        <v>92341</v>
      </c>
      <c r="H3503" s="14">
        <f t="shared" si="110"/>
        <v>221.31</v>
      </c>
    </row>
    <row r="3504" spans="1:8" ht="54">
      <c r="A3504" s="532" t="s">
        <v>6416</v>
      </c>
      <c r="B3504" s="534" t="s">
        <v>15266</v>
      </c>
      <c r="C3504" s="532" t="s">
        <v>75</v>
      </c>
      <c r="D3504" s="533" t="s">
        <v>30097</v>
      </c>
      <c r="F3504" t="str">
        <f t="shared" si="109"/>
        <v>92342</v>
      </c>
      <c r="H3504" s="14">
        <f t="shared" si="110"/>
        <v>270.33999999999997</v>
      </c>
    </row>
    <row r="3505" spans="1:8" ht="54">
      <c r="A3505" s="532" t="s">
        <v>6417</v>
      </c>
      <c r="B3505" s="534" t="s">
        <v>15267</v>
      </c>
      <c r="C3505" s="532" t="s">
        <v>75</v>
      </c>
      <c r="D3505" s="533" t="s">
        <v>30098</v>
      </c>
      <c r="F3505" t="str">
        <f t="shared" si="109"/>
        <v>92343</v>
      </c>
      <c r="H3505" s="14">
        <f t="shared" si="110"/>
        <v>355.67</v>
      </c>
    </row>
    <row r="3506" spans="1:8" ht="40.5">
      <c r="A3506" s="532" t="s">
        <v>15268</v>
      </c>
      <c r="B3506" s="534" t="s">
        <v>15269</v>
      </c>
      <c r="C3506" s="532" t="s">
        <v>75</v>
      </c>
      <c r="D3506" s="533" t="s">
        <v>30099</v>
      </c>
      <c r="F3506" t="str">
        <f t="shared" si="109"/>
        <v>92359</v>
      </c>
      <c r="H3506" s="14">
        <f t="shared" si="110"/>
        <v>104.53</v>
      </c>
    </row>
    <row r="3507" spans="1:8" ht="54">
      <c r="A3507" s="532" t="s">
        <v>15270</v>
      </c>
      <c r="B3507" s="534" t="s">
        <v>15271</v>
      </c>
      <c r="C3507" s="532" t="s">
        <v>75</v>
      </c>
      <c r="D3507" s="533" t="s">
        <v>30100</v>
      </c>
      <c r="F3507" t="str">
        <f t="shared" si="109"/>
        <v>92360</v>
      </c>
      <c r="H3507" s="14">
        <f t="shared" si="110"/>
        <v>139.81</v>
      </c>
    </row>
    <row r="3508" spans="1:8" ht="40.5">
      <c r="A3508" s="532" t="s">
        <v>6418</v>
      </c>
      <c r="B3508" s="534" t="s">
        <v>15272</v>
      </c>
      <c r="C3508" s="532" t="s">
        <v>75</v>
      </c>
      <c r="D3508" s="533" t="s">
        <v>26862</v>
      </c>
      <c r="F3508" t="str">
        <f t="shared" si="109"/>
        <v>92361</v>
      </c>
      <c r="H3508" s="14">
        <f t="shared" si="110"/>
        <v>188.38</v>
      </c>
    </row>
    <row r="3509" spans="1:8" ht="54">
      <c r="A3509" s="532" t="s">
        <v>6419</v>
      </c>
      <c r="B3509" s="534" t="s">
        <v>15273</v>
      </c>
      <c r="C3509" s="532" t="s">
        <v>75</v>
      </c>
      <c r="D3509" s="533" t="s">
        <v>30101</v>
      </c>
      <c r="F3509" t="str">
        <f t="shared" si="109"/>
        <v>92362</v>
      </c>
      <c r="H3509" s="14">
        <f t="shared" si="110"/>
        <v>302.10000000000002</v>
      </c>
    </row>
    <row r="3510" spans="1:8" ht="54">
      <c r="A3510" s="532" t="s">
        <v>6420</v>
      </c>
      <c r="B3510" s="534" t="s">
        <v>15274</v>
      </c>
      <c r="C3510" s="532" t="s">
        <v>75</v>
      </c>
      <c r="D3510" s="533" t="s">
        <v>30102</v>
      </c>
      <c r="F3510" t="str">
        <f t="shared" si="109"/>
        <v>92364</v>
      </c>
      <c r="H3510" s="14">
        <f t="shared" si="110"/>
        <v>125.76</v>
      </c>
    </row>
    <row r="3511" spans="1:8" ht="54">
      <c r="A3511" s="532" t="s">
        <v>6421</v>
      </c>
      <c r="B3511" s="534" t="s">
        <v>15275</v>
      </c>
      <c r="C3511" s="532" t="s">
        <v>75</v>
      </c>
      <c r="D3511" s="533" t="s">
        <v>30103</v>
      </c>
      <c r="F3511" t="str">
        <f t="shared" si="109"/>
        <v>92365</v>
      </c>
      <c r="H3511" s="14">
        <f t="shared" si="110"/>
        <v>145.36000000000001</v>
      </c>
    </row>
    <row r="3512" spans="1:8" ht="54">
      <c r="A3512" s="532" t="s">
        <v>6422</v>
      </c>
      <c r="B3512" s="534" t="s">
        <v>15276</v>
      </c>
      <c r="C3512" s="532" t="s">
        <v>75</v>
      </c>
      <c r="D3512" s="533" t="s">
        <v>30104</v>
      </c>
      <c r="F3512" t="str">
        <f t="shared" si="109"/>
        <v>92366</v>
      </c>
      <c r="H3512" s="14">
        <f t="shared" si="110"/>
        <v>205.82</v>
      </c>
    </row>
    <row r="3513" spans="1:8" ht="54">
      <c r="A3513" s="532" t="s">
        <v>6423</v>
      </c>
      <c r="B3513" s="534" t="s">
        <v>15277</v>
      </c>
      <c r="C3513" s="532" t="s">
        <v>75</v>
      </c>
      <c r="D3513" s="533" t="s">
        <v>30105</v>
      </c>
      <c r="F3513" t="str">
        <f t="shared" si="109"/>
        <v>92367</v>
      </c>
      <c r="H3513" s="14">
        <f t="shared" si="110"/>
        <v>254.13</v>
      </c>
    </row>
    <row r="3514" spans="1:8" ht="54">
      <c r="A3514" s="532" t="s">
        <v>6424</v>
      </c>
      <c r="B3514" s="534" t="s">
        <v>15278</v>
      </c>
      <c r="C3514" s="532" t="s">
        <v>75</v>
      </c>
      <c r="D3514" s="533" t="s">
        <v>30106</v>
      </c>
      <c r="F3514" t="str">
        <f t="shared" si="109"/>
        <v>92368</v>
      </c>
      <c r="H3514" s="14">
        <f t="shared" si="110"/>
        <v>338.81</v>
      </c>
    </row>
    <row r="3515" spans="1:8" ht="40.5">
      <c r="A3515" s="532" t="s">
        <v>15279</v>
      </c>
      <c r="B3515" s="534" t="s">
        <v>15280</v>
      </c>
      <c r="C3515" s="532" t="s">
        <v>75</v>
      </c>
      <c r="D3515" s="533" t="s">
        <v>30107</v>
      </c>
      <c r="F3515" t="str">
        <f t="shared" si="109"/>
        <v>92645</v>
      </c>
      <c r="H3515" s="14">
        <f t="shared" si="110"/>
        <v>109.42</v>
      </c>
    </row>
    <row r="3516" spans="1:8" ht="54">
      <c r="A3516" s="532" t="s">
        <v>15281</v>
      </c>
      <c r="B3516" s="534" t="s">
        <v>15282</v>
      </c>
      <c r="C3516" s="532" t="s">
        <v>75</v>
      </c>
      <c r="D3516" s="533" t="s">
        <v>26682</v>
      </c>
      <c r="F3516" t="str">
        <f t="shared" si="109"/>
        <v>92646</v>
      </c>
      <c r="H3516" s="14">
        <f t="shared" si="110"/>
        <v>144.69999999999999</v>
      </c>
    </row>
    <row r="3517" spans="1:8" ht="54">
      <c r="A3517" s="532" t="s">
        <v>6425</v>
      </c>
      <c r="B3517" s="534" t="s">
        <v>15283</v>
      </c>
      <c r="C3517" s="532" t="s">
        <v>75</v>
      </c>
      <c r="D3517" s="533" t="s">
        <v>30108</v>
      </c>
      <c r="F3517" t="str">
        <f t="shared" si="109"/>
        <v>92648</v>
      </c>
      <c r="H3517" s="14">
        <f t="shared" si="110"/>
        <v>158.26</v>
      </c>
    </row>
    <row r="3518" spans="1:8" ht="40.5">
      <c r="A3518" s="532" t="s">
        <v>6426</v>
      </c>
      <c r="B3518" s="534" t="s">
        <v>15284</v>
      </c>
      <c r="C3518" s="532" t="s">
        <v>75</v>
      </c>
      <c r="D3518" s="533" t="s">
        <v>19244</v>
      </c>
      <c r="F3518" t="str">
        <f t="shared" si="109"/>
        <v>92649</v>
      </c>
      <c r="H3518" s="14">
        <f t="shared" si="110"/>
        <v>193.28</v>
      </c>
    </row>
    <row r="3519" spans="1:8" ht="54">
      <c r="A3519" s="532" t="s">
        <v>6427</v>
      </c>
      <c r="B3519" s="534" t="s">
        <v>15285</v>
      </c>
      <c r="C3519" s="532" t="s">
        <v>75</v>
      </c>
      <c r="D3519" s="533" t="s">
        <v>18910</v>
      </c>
      <c r="F3519" t="str">
        <f t="shared" si="109"/>
        <v>92650</v>
      </c>
      <c r="H3519" s="14">
        <f t="shared" si="110"/>
        <v>306.99</v>
      </c>
    </row>
    <row r="3520" spans="1:8" ht="54">
      <c r="A3520" s="532" t="s">
        <v>6428</v>
      </c>
      <c r="B3520" s="534" t="s">
        <v>15286</v>
      </c>
      <c r="C3520" s="532" t="s">
        <v>75</v>
      </c>
      <c r="D3520" s="533" t="s">
        <v>30109</v>
      </c>
      <c r="F3520" t="str">
        <f t="shared" si="109"/>
        <v>92652</v>
      </c>
      <c r="H3520" s="14">
        <f t="shared" si="110"/>
        <v>131.49</v>
      </c>
    </row>
    <row r="3521" spans="1:8" ht="54">
      <c r="A3521" s="532" t="s">
        <v>6429</v>
      </c>
      <c r="B3521" s="534" t="s">
        <v>15287</v>
      </c>
      <c r="C3521" s="532" t="s">
        <v>75</v>
      </c>
      <c r="D3521" s="533" t="s">
        <v>15616</v>
      </c>
      <c r="F3521" t="str">
        <f t="shared" si="109"/>
        <v>92653</v>
      </c>
      <c r="H3521" s="14">
        <f t="shared" si="110"/>
        <v>151.13</v>
      </c>
    </row>
    <row r="3522" spans="1:8" ht="54">
      <c r="A3522" s="532" t="s">
        <v>6430</v>
      </c>
      <c r="B3522" s="534" t="s">
        <v>15288</v>
      </c>
      <c r="C3522" s="532" t="s">
        <v>75</v>
      </c>
      <c r="D3522" s="533" t="s">
        <v>30110</v>
      </c>
      <c r="F3522" t="str">
        <f t="shared" si="109"/>
        <v>92654</v>
      </c>
      <c r="H3522" s="14">
        <f t="shared" si="110"/>
        <v>211.59</v>
      </c>
    </row>
    <row r="3523" spans="1:8" ht="54">
      <c r="A3523" s="532" t="s">
        <v>6431</v>
      </c>
      <c r="B3523" s="534" t="s">
        <v>15289</v>
      </c>
      <c r="C3523" s="532" t="s">
        <v>75</v>
      </c>
      <c r="D3523" s="533" t="s">
        <v>30111</v>
      </c>
      <c r="F3523" t="str">
        <f t="shared" si="109"/>
        <v>92655</v>
      </c>
      <c r="H3523" s="14">
        <f t="shared" si="110"/>
        <v>260.01</v>
      </c>
    </row>
    <row r="3524" spans="1:8" ht="54">
      <c r="A3524" s="532" t="s">
        <v>6432</v>
      </c>
      <c r="B3524" s="534" t="s">
        <v>15290</v>
      </c>
      <c r="C3524" s="532" t="s">
        <v>75</v>
      </c>
      <c r="D3524" s="533" t="s">
        <v>30112</v>
      </c>
      <c r="F3524" t="str">
        <f t="shared" si="109"/>
        <v>92656</v>
      </c>
      <c r="H3524" s="14">
        <f t="shared" si="110"/>
        <v>344.7</v>
      </c>
    </row>
    <row r="3525" spans="1:8" ht="54">
      <c r="A3525" s="532" t="s">
        <v>6433</v>
      </c>
      <c r="B3525" s="534" t="s">
        <v>15291</v>
      </c>
      <c r="C3525" s="532" t="s">
        <v>75</v>
      </c>
      <c r="D3525" s="533" t="s">
        <v>30113</v>
      </c>
      <c r="F3525" t="str">
        <f t="shared" ref="F3525:F3588" si="111">TRIM(A3525)</f>
        <v>92687</v>
      </c>
      <c r="H3525" s="14">
        <f t="shared" ref="H3525:H3588" si="112">ROUND(D3525*(1+$H$1),2)</f>
        <v>58.9</v>
      </c>
    </row>
    <row r="3526" spans="1:8" ht="54">
      <c r="A3526" s="532" t="s">
        <v>6434</v>
      </c>
      <c r="B3526" s="534" t="s">
        <v>15292</v>
      </c>
      <c r="C3526" s="532" t="s">
        <v>75</v>
      </c>
      <c r="D3526" s="533" t="s">
        <v>30114</v>
      </c>
      <c r="F3526" t="str">
        <f t="shared" si="111"/>
        <v>92688</v>
      </c>
      <c r="H3526" s="14">
        <f t="shared" si="112"/>
        <v>79.11</v>
      </c>
    </row>
    <row r="3527" spans="1:8" ht="54">
      <c r="A3527" s="532" t="s">
        <v>6435</v>
      </c>
      <c r="B3527" s="534" t="s">
        <v>15293</v>
      </c>
      <c r="C3527" s="532" t="s">
        <v>75</v>
      </c>
      <c r="D3527" s="533" t="s">
        <v>30115</v>
      </c>
      <c r="F3527" t="str">
        <f t="shared" si="111"/>
        <v>92689</v>
      </c>
      <c r="H3527" s="14">
        <f t="shared" si="112"/>
        <v>76.05</v>
      </c>
    </row>
    <row r="3528" spans="1:8" ht="54">
      <c r="A3528" s="532" t="s">
        <v>6436</v>
      </c>
      <c r="B3528" s="534" t="s">
        <v>15294</v>
      </c>
      <c r="C3528" s="532" t="s">
        <v>75</v>
      </c>
      <c r="D3528" s="533" t="s">
        <v>19674</v>
      </c>
      <c r="F3528" t="str">
        <f t="shared" si="111"/>
        <v>92690</v>
      </c>
      <c r="H3528" s="14">
        <f t="shared" si="112"/>
        <v>107.71</v>
      </c>
    </row>
    <row r="3529" spans="1:8" ht="54">
      <c r="A3529" s="532" t="s">
        <v>15295</v>
      </c>
      <c r="B3529" s="534" t="s">
        <v>15296</v>
      </c>
      <c r="C3529" s="532" t="s">
        <v>75</v>
      </c>
      <c r="D3529" s="533" t="s">
        <v>30116</v>
      </c>
      <c r="F3529" t="str">
        <f t="shared" si="111"/>
        <v>92691</v>
      </c>
      <c r="H3529" s="14">
        <f t="shared" si="112"/>
        <v>137.01</v>
      </c>
    </row>
    <row r="3530" spans="1:8" ht="67.5">
      <c r="A3530" s="532" t="s">
        <v>6437</v>
      </c>
      <c r="B3530" s="534" t="s">
        <v>3442</v>
      </c>
      <c r="C3530" s="532" t="s">
        <v>75</v>
      </c>
      <c r="D3530" s="533" t="s">
        <v>15303</v>
      </c>
      <c r="F3530" t="str">
        <f t="shared" si="111"/>
        <v>94462</v>
      </c>
      <c r="H3530" s="14">
        <f t="shared" si="112"/>
        <v>212.27</v>
      </c>
    </row>
    <row r="3531" spans="1:8" ht="67.5">
      <c r="A3531" s="532" t="s">
        <v>6438</v>
      </c>
      <c r="B3531" s="534" t="s">
        <v>3443</v>
      </c>
      <c r="C3531" s="532" t="s">
        <v>75</v>
      </c>
      <c r="D3531" s="533" t="s">
        <v>30117</v>
      </c>
      <c r="F3531" t="str">
        <f t="shared" si="111"/>
        <v>94463</v>
      </c>
      <c r="H3531" s="14">
        <f t="shared" si="112"/>
        <v>255.17</v>
      </c>
    </row>
    <row r="3532" spans="1:8" ht="67.5">
      <c r="A3532" s="532" t="s">
        <v>6439</v>
      </c>
      <c r="B3532" s="534" t="s">
        <v>3444</v>
      </c>
      <c r="C3532" s="532" t="s">
        <v>75</v>
      </c>
      <c r="D3532" s="533" t="s">
        <v>30118</v>
      </c>
      <c r="F3532" t="str">
        <f t="shared" si="111"/>
        <v>94464</v>
      </c>
      <c r="H3532" s="14">
        <f t="shared" si="112"/>
        <v>365.26</v>
      </c>
    </row>
    <row r="3533" spans="1:8" ht="67.5">
      <c r="A3533" s="532" t="s">
        <v>6440</v>
      </c>
      <c r="B3533" s="534" t="s">
        <v>11315</v>
      </c>
      <c r="C3533" s="532" t="s">
        <v>75</v>
      </c>
      <c r="D3533" s="533" t="s">
        <v>30119</v>
      </c>
      <c r="F3533" t="str">
        <f t="shared" si="111"/>
        <v>94602</v>
      </c>
      <c r="H3533" s="14">
        <f t="shared" si="112"/>
        <v>277.49</v>
      </c>
    </row>
    <row r="3534" spans="1:8" ht="67.5">
      <c r="A3534" s="532" t="s">
        <v>6441</v>
      </c>
      <c r="B3534" s="534" t="s">
        <v>11316</v>
      </c>
      <c r="C3534" s="532" t="s">
        <v>75</v>
      </c>
      <c r="D3534" s="533" t="s">
        <v>28605</v>
      </c>
      <c r="F3534" t="str">
        <f t="shared" si="111"/>
        <v>94603</v>
      </c>
      <c r="H3534" s="14">
        <f t="shared" si="112"/>
        <v>374.5</v>
      </c>
    </row>
    <row r="3535" spans="1:8" ht="67.5">
      <c r="A3535" s="532" t="s">
        <v>6442</v>
      </c>
      <c r="B3535" s="534" t="s">
        <v>11317</v>
      </c>
      <c r="C3535" s="532" t="s">
        <v>75</v>
      </c>
      <c r="D3535" s="533" t="s">
        <v>30120</v>
      </c>
      <c r="F3535" t="str">
        <f t="shared" si="111"/>
        <v>94604</v>
      </c>
      <c r="H3535" s="14">
        <f t="shared" si="112"/>
        <v>513</v>
      </c>
    </row>
    <row r="3536" spans="1:8" ht="67.5">
      <c r="A3536" s="532" t="s">
        <v>6443</v>
      </c>
      <c r="B3536" s="534" t="s">
        <v>11318</v>
      </c>
      <c r="C3536" s="532" t="s">
        <v>75</v>
      </c>
      <c r="D3536" s="533" t="s">
        <v>30121</v>
      </c>
      <c r="F3536" t="str">
        <f t="shared" si="111"/>
        <v>94605</v>
      </c>
      <c r="H3536" s="14">
        <f t="shared" si="112"/>
        <v>735.67</v>
      </c>
    </row>
    <row r="3537" spans="1:8" ht="54">
      <c r="A3537" s="532" t="s">
        <v>6444</v>
      </c>
      <c r="B3537" s="534" t="s">
        <v>3445</v>
      </c>
      <c r="C3537" s="532" t="s">
        <v>75</v>
      </c>
      <c r="D3537" s="533" t="s">
        <v>6350</v>
      </c>
      <c r="F3537" t="str">
        <f t="shared" si="111"/>
        <v>94648</v>
      </c>
      <c r="H3537" s="14">
        <f t="shared" si="112"/>
        <v>16.149999999999999</v>
      </c>
    </row>
    <row r="3538" spans="1:8" ht="54">
      <c r="A3538" s="532" t="s">
        <v>6446</v>
      </c>
      <c r="B3538" s="534" t="s">
        <v>3446</v>
      </c>
      <c r="C3538" s="532" t="s">
        <v>75</v>
      </c>
      <c r="D3538" s="533" t="s">
        <v>30122</v>
      </c>
      <c r="F3538" t="str">
        <f t="shared" si="111"/>
        <v>94649</v>
      </c>
      <c r="H3538" s="14">
        <f t="shared" si="112"/>
        <v>25.81</v>
      </c>
    </row>
    <row r="3539" spans="1:8" ht="54">
      <c r="A3539" s="532" t="s">
        <v>6447</v>
      </c>
      <c r="B3539" s="534" t="s">
        <v>3447</v>
      </c>
      <c r="C3539" s="532" t="s">
        <v>75</v>
      </c>
      <c r="D3539" s="533" t="s">
        <v>16617</v>
      </c>
      <c r="F3539" t="str">
        <f t="shared" si="111"/>
        <v>94650</v>
      </c>
      <c r="H3539" s="14">
        <f t="shared" si="112"/>
        <v>38.950000000000003</v>
      </c>
    </row>
    <row r="3540" spans="1:8" ht="54">
      <c r="A3540" s="532" t="s">
        <v>6448</v>
      </c>
      <c r="B3540" s="534" t="s">
        <v>3448</v>
      </c>
      <c r="C3540" s="532" t="s">
        <v>75</v>
      </c>
      <c r="D3540" s="533" t="s">
        <v>17910</v>
      </c>
      <c r="F3540" t="str">
        <f t="shared" si="111"/>
        <v>94651</v>
      </c>
      <c r="H3540" s="14">
        <f t="shared" si="112"/>
        <v>41.65</v>
      </c>
    </row>
    <row r="3541" spans="1:8" ht="54">
      <c r="A3541" s="532" t="s">
        <v>6449</v>
      </c>
      <c r="B3541" s="534" t="s">
        <v>3449</v>
      </c>
      <c r="C3541" s="532" t="s">
        <v>75</v>
      </c>
      <c r="D3541" s="533" t="s">
        <v>12741</v>
      </c>
      <c r="F3541" t="str">
        <f t="shared" si="111"/>
        <v>94652</v>
      </c>
      <c r="H3541" s="14">
        <f t="shared" si="112"/>
        <v>66.56</v>
      </c>
    </row>
    <row r="3542" spans="1:8" ht="54">
      <c r="A3542" s="532" t="s">
        <v>6450</v>
      </c>
      <c r="B3542" s="534" t="s">
        <v>3450</v>
      </c>
      <c r="C3542" s="532" t="s">
        <v>75</v>
      </c>
      <c r="D3542" s="533" t="s">
        <v>29354</v>
      </c>
      <c r="F3542" t="str">
        <f t="shared" si="111"/>
        <v>94653</v>
      </c>
      <c r="H3542" s="14">
        <f t="shared" si="112"/>
        <v>98.41</v>
      </c>
    </row>
    <row r="3543" spans="1:8" ht="54">
      <c r="A3543" s="532" t="s">
        <v>6451</v>
      </c>
      <c r="B3543" s="534" t="s">
        <v>3451</v>
      </c>
      <c r="C3543" s="532" t="s">
        <v>75</v>
      </c>
      <c r="D3543" s="533" t="s">
        <v>30123</v>
      </c>
      <c r="F3543" t="str">
        <f t="shared" si="111"/>
        <v>94654</v>
      </c>
      <c r="H3543" s="14">
        <f t="shared" si="112"/>
        <v>137.93</v>
      </c>
    </row>
    <row r="3544" spans="1:8" ht="54">
      <c r="A3544" s="532" t="s">
        <v>6452</v>
      </c>
      <c r="B3544" s="534" t="s">
        <v>3452</v>
      </c>
      <c r="C3544" s="532" t="s">
        <v>75</v>
      </c>
      <c r="D3544" s="533" t="s">
        <v>30124</v>
      </c>
      <c r="F3544" t="str">
        <f t="shared" si="111"/>
        <v>94655</v>
      </c>
      <c r="H3544" s="14">
        <f t="shared" si="112"/>
        <v>197.9</v>
      </c>
    </row>
    <row r="3545" spans="1:8" ht="54">
      <c r="A3545" s="532" t="s">
        <v>6453</v>
      </c>
      <c r="B3545" s="534" t="s">
        <v>3453</v>
      </c>
      <c r="C3545" s="532" t="s">
        <v>75</v>
      </c>
      <c r="D3545" s="533" t="s">
        <v>12553</v>
      </c>
      <c r="F3545" t="str">
        <f t="shared" si="111"/>
        <v>94716</v>
      </c>
      <c r="H3545" s="14">
        <f t="shared" si="112"/>
        <v>34.99</v>
      </c>
    </row>
    <row r="3546" spans="1:8" ht="54">
      <c r="A3546" s="532" t="s">
        <v>6454</v>
      </c>
      <c r="B3546" s="534" t="s">
        <v>3454</v>
      </c>
      <c r="C3546" s="532" t="s">
        <v>75</v>
      </c>
      <c r="D3546" s="533" t="s">
        <v>30125</v>
      </c>
      <c r="F3546" t="str">
        <f t="shared" si="111"/>
        <v>94717</v>
      </c>
      <c r="H3546" s="14">
        <f t="shared" si="112"/>
        <v>55.01</v>
      </c>
    </row>
    <row r="3547" spans="1:8" ht="54">
      <c r="A3547" s="532" t="s">
        <v>6455</v>
      </c>
      <c r="B3547" s="534" t="s">
        <v>3455</v>
      </c>
      <c r="C3547" s="532" t="s">
        <v>75</v>
      </c>
      <c r="D3547" s="533" t="s">
        <v>18578</v>
      </c>
      <c r="F3547" t="str">
        <f t="shared" si="111"/>
        <v>94718</v>
      </c>
      <c r="H3547" s="14">
        <f t="shared" si="112"/>
        <v>71.099999999999994</v>
      </c>
    </row>
    <row r="3548" spans="1:8" ht="54">
      <c r="A3548" s="532" t="s">
        <v>6456</v>
      </c>
      <c r="B3548" s="534" t="s">
        <v>3456</v>
      </c>
      <c r="C3548" s="532" t="s">
        <v>75</v>
      </c>
      <c r="D3548" s="533" t="s">
        <v>30126</v>
      </c>
      <c r="F3548" t="str">
        <f t="shared" si="111"/>
        <v>94719</v>
      </c>
      <c r="H3548" s="14">
        <f t="shared" si="112"/>
        <v>91.92</v>
      </c>
    </row>
    <row r="3549" spans="1:8" ht="54">
      <c r="A3549" s="532" t="s">
        <v>6457</v>
      </c>
      <c r="B3549" s="534" t="s">
        <v>3457</v>
      </c>
      <c r="C3549" s="532" t="s">
        <v>75</v>
      </c>
      <c r="D3549" s="533" t="s">
        <v>30127</v>
      </c>
      <c r="F3549" t="str">
        <f t="shared" si="111"/>
        <v>94720</v>
      </c>
      <c r="H3549" s="14">
        <f t="shared" si="112"/>
        <v>133.44999999999999</v>
      </c>
    </row>
    <row r="3550" spans="1:8" ht="54">
      <c r="A3550" s="532" t="s">
        <v>6458</v>
      </c>
      <c r="B3550" s="534" t="s">
        <v>3458</v>
      </c>
      <c r="C3550" s="532" t="s">
        <v>75</v>
      </c>
      <c r="D3550" s="533" t="s">
        <v>30128</v>
      </c>
      <c r="F3550" t="str">
        <f t="shared" si="111"/>
        <v>94721</v>
      </c>
      <c r="H3550" s="14">
        <f t="shared" si="112"/>
        <v>205.47</v>
      </c>
    </row>
    <row r="3551" spans="1:8" ht="54">
      <c r="A3551" s="532" t="s">
        <v>6459</v>
      </c>
      <c r="B3551" s="534" t="s">
        <v>3459</v>
      </c>
      <c r="C3551" s="532" t="s">
        <v>75</v>
      </c>
      <c r="D3551" s="533" t="s">
        <v>30129</v>
      </c>
      <c r="F3551" t="str">
        <f t="shared" si="111"/>
        <v>94722</v>
      </c>
      <c r="H3551" s="14">
        <f t="shared" si="112"/>
        <v>353.98</v>
      </c>
    </row>
    <row r="3552" spans="1:8" ht="54">
      <c r="A3552" s="532" t="s">
        <v>30130</v>
      </c>
      <c r="B3552" s="534" t="s">
        <v>30131</v>
      </c>
      <c r="C3552" s="532" t="s">
        <v>75</v>
      </c>
      <c r="D3552" s="533" t="s">
        <v>30132</v>
      </c>
      <c r="F3552" t="str">
        <f t="shared" si="111"/>
        <v>94723</v>
      </c>
      <c r="H3552" s="14">
        <f t="shared" si="112"/>
        <v>643.08000000000004</v>
      </c>
    </row>
    <row r="3553" spans="1:8" ht="54">
      <c r="A3553" s="532" t="s">
        <v>6460</v>
      </c>
      <c r="B3553" s="534" t="s">
        <v>15299</v>
      </c>
      <c r="C3553" s="532" t="s">
        <v>75</v>
      </c>
      <c r="D3553" s="533" t="s">
        <v>30133</v>
      </c>
      <c r="F3553" t="str">
        <f t="shared" si="111"/>
        <v>95697</v>
      </c>
      <c r="H3553" s="14">
        <f t="shared" si="112"/>
        <v>153.37</v>
      </c>
    </row>
    <row r="3554" spans="1:8" ht="40.5">
      <c r="A3554" s="532" t="s">
        <v>6461</v>
      </c>
      <c r="B3554" s="534" t="s">
        <v>30134</v>
      </c>
      <c r="C3554" s="532" t="s">
        <v>75</v>
      </c>
      <c r="D3554" s="533" t="s">
        <v>25146</v>
      </c>
      <c r="F3554" t="str">
        <f t="shared" si="111"/>
        <v>96635</v>
      </c>
      <c r="H3554" s="14">
        <f t="shared" si="112"/>
        <v>49.3</v>
      </c>
    </row>
    <row r="3555" spans="1:8" ht="40.5">
      <c r="A3555" s="532" t="s">
        <v>6463</v>
      </c>
      <c r="B3555" s="534" t="s">
        <v>30135</v>
      </c>
      <c r="C3555" s="532" t="s">
        <v>75</v>
      </c>
      <c r="D3555" s="533" t="s">
        <v>19069</v>
      </c>
      <c r="F3555" t="str">
        <f t="shared" si="111"/>
        <v>96636</v>
      </c>
      <c r="H3555" s="14">
        <f t="shared" si="112"/>
        <v>52.34</v>
      </c>
    </row>
    <row r="3556" spans="1:8" ht="40.5">
      <c r="A3556" s="532" t="s">
        <v>6464</v>
      </c>
      <c r="B3556" s="534" t="s">
        <v>30136</v>
      </c>
      <c r="C3556" s="532" t="s">
        <v>75</v>
      </c>
      <c r="D3556" s="533" t="s">
        <v>30137</v>
      </c>
      <c r="F3556" t="str">
        <f t="shared" si="111"/>
        <v>96644</v>
      </c>
      <c r="H3556" s="14">
        <f t="shared" si="112"/>
        <v>27.4</v>
      </c>
    </row>
    <row r="3557" spans="1:8" ht="40.5">
      <c r="A3557" s="532" t="s">
        <v>6465</v>
      </c>
      <c r="B3557" s="534" t="s">
        <v>30138</v>
      </c>
      <c r="C3557" s="532" t="s">
        <v>75</v>
      </c>
      <c r="D3557" s="533" t="s">
        <v>30139</v>
      </c>
      <c r="F3557" t="str">
        <f t="shared" si="111"/>
        <v>96645</v>
      </c>
      <c r="H3557" s="14">
        <f t="shared" si="112"/>
        <v>24.21</v>
      </c>
    </row>
    <row r="3558" spans="1:8" ht="40.5">
      <c r="A3558" s="532" t="s">
        <v>6466</v>
      </c>
      <c r="B3558" s="534" t="s">
        <v>30140</v>
      </c>
      <c r="C3558" s="532" t="s">
        <v>75</v>
      </c>
      <c r="D3558" s="533" t="s">
        <v>30141</v>
      </c>
      <c r="F3558" t="str">
        <f t="shared" si="111"/>
        <v>96646</v>
      </c>
      <c r="H3558" s="14">
        <f t="shared" si="112"/>
        <v>29.73</v>
      </c>
    </row>
    <row r="3559" spans="1:8" ht="40.5">
      <c r="A3559" s="532" t="s">
        <v>6467</v>
      </c>
      <c r="B3559" s="534" t="s">
        <v>30142</v>
      </c>
      <c r="C3559" s="532" t="s">
        <v>75</v>
      </c>
      <c r="D3559" s="533" t="s">
        <v>27115</v>
      </c>
      <c r="F3559" t="str">
        <f t="shared" si="111"/>
        <v>96647</v>
      </c>
      <c r="H3559" s="14">
        <f t="shared" si="112"/>
        <v>29.79</v>
      </c>
    </row>
    <row r="3560" spans="1:8" ht="40.5">
      <c r="A3560" s="532" t="s">
        <v>6468</v>
      </c>
      <c r="B3560" s="534" t="s">
        <v>30143</v>
      </c>
      <c r="C3560" s="532" t="s">
        <v>75</v>
      </c>
      <c r="D3560" s="533" t="s">
        <v>15561</v>
      </c>
      <c r="F3560" t="str">
        <f t="shared" si="111"/>
        <v>96648</v>
      </c>
      <c r="H3560" s="14">
        <f t="shared" si="112"/>
        <v>36.869999999999997</v>
      </c>
    </row>
    <row r="3561" spans="1:8" ht="40.5">
      <c r="A3561" s="532" t="s">
        <v>6470</v>
      </c>
      <c r="B3561" s="534" t="s">
        <v>30144</v>
      </c>
      <c r="C3561" s="532" t="s">
        <v>75</v>
      </c>
      <c r="D3561" s="533" t="s">
        <v>30145</v>
      </c>
      <c r="F3561" t="str">
        <f t="shared" si="111"/>
        <v>96649</v>
      </c>
      <c r="H3561" s="14">
        <f t="shared" si="112"/>
        <v>48.96</v>
      </c>
    </row>
    <row r="3562" spans="1:8" ht="40.5">
      <c r="A3562" s="532" t="s">
        <v>6471</v>
      </c>
      <c r="B3562" s="534" t="s">
        <v>30146</v>
      </c>
      <c r="C3562" s="532" t="s">
        <v>75</v>
      </c>
      <c r="D3562" s="533" t="s">
        <v>12712</v>
      </c>
      <c r="F3562" t="str">
        <f t="shared" si="111"/>
        <v>96668</v>
      </c>
      <c r="H3562" s="14">
        <f t="shared" si="112"/>
        <v>21.56</v>
      </c>
    </row>
    <row r="3563" spans="1:8" ht="40.5">
      <c r="A3563" s="532" t="s">
        <v>6472</v>
      </c>
      <c r="B3563" s="534" t="s">
        <v>30147</v>
      </c>
      <c r="C3563" s="532" t="s">
        <v>75</v>
      </c>
      <c r="D3563" s="533" t="s">
        <v>11751</v>
      </c>
      <c r="F3563" t="str">
        <f t="shared" si="111"/>
        <v>96669</v>
      </c>
      <c r="H3563" s="14">
        <f t="shared" si="112"/>
        <v>21.11</v>
      </c>
    </row>
    <row r="3564" spans="1:8" ht="40.5">
      <c r="A3564" s="532" t="s">
        <v>6473</v>
      </c>
      <c r="B3564" s="534" t="s">
        <v>30148</v>
      </c>
      <c r="C3564" s="532" t="s">
        <v>75</v>
      </c>
      <c r="D3564" s="533" t="s">
        <v>13675</v>
      </c>
      <c r="F3564" t="str">
        <f t="shared" si="111"/>
        <v>96670</v>
      </c>
      <c r="H3564" s="14">
        <f t="shared" si="112"/>
        <v>27.49</v>
      </c>
    </row>
    <row r="3565" spans="1:8" ht="40.5">
      <c r="A3565" s="532" t="s">
        <v>6474</v>
      </c>
      <c r="B3565" s="534" t="s">
        <v>30149</v>
      </c>
      <c r="C3565" s="532" t="s">
        <v>75</v>
      </c>
      <c r="D3565" s="533" t="s">
        <v>12564</v>
      </c>
      <c r="F3565" t="str">
        <f t="shared" si="111"/>
        <v>96671</v>
      </c>
      <c r="H3565" s="14">
        <f t="shared" si="112"/>
        <v>41.72</v>
      </c>
    </row>
    <row r="3566" spans="1:8" ht="40.5">
      <c r="A3566" s="532" t="s">
        <v>6475</v>
      </c>
      <c r="B3566" s="534" t="s">
        <v>30150</v>
      </c>
      <c r="C3566" s="532" t="s">
        <v>75</v>
      </c>
      <c r="D3566" s="533" t="s">
        <v>19299</v>
      </c>
      <c r="F3566" t="str">
        <f t="shared" si="111"/>
        <v>96672</v>
      </c>
      <c r="H3566" s="14">
        <f t="shared" si="112"/>
        <v>63.73</v>
      </c>
    </row>
    <row r="3567" spans="1:8" ht="40.5">
      <c r="A3567" s="532" t="s">
        <v>6476</v>
      </c>
      <c r="B3567" s="534" t="s">
        <v>30151</v>
      </c>
      <c r="C3567" s="532" t="s">
        <v>75</v>
      </c>
      <c r="D3567" s="533" t="s">
        <v>30152</v>
      </c>
      <c r="F3567" t="str">
        <f t="shared" si="111"/>
        <v>96673</v>
      </c>
      <c r="H3567" s="14">
        <f t="shared" si="112"/>
        <v>80.400000000000006</v>
      </c>
    </row>
    <row r="3568" spans="1:8" ht="40.5">
      <c r="A3568" s="532" t="s">
        <v>6477</v>
      </c>
      <c r="B3568" s="534" t="s">
        <v>30153</v>
      </c>
      <c r="C3568" s="532" t="s">
        <v>75</v>
      </c>
      <c r="D3568" s="533" t="s">
        <v>30154</v>
      </c>
      <c r="F3568" t="str">
        <f t="shared" si="111"/>
        <v>96674</v>
      </c>
      <c r="H3568" s="14">
        <f t="shared" si="112"/>
        <v>130.32</v>
      </c>
    </row>
    <row r="3569" spans="1:8" ht="40.5">
      <c r="A3569" s="532" t="s">
        <v>6478</v>
      </c>
      <c r="B3569" s="534" t="s">
        <v>30155</v>
      </c>
      <c r="C3569" s="532" t="s">
        <v>75</v>
      </c>
      <c r="D3569" s="533" t="s">
        <v>30156</v>
      </c>
      <c r="F3569" t="str">
        <f t="shared" si="111"/>
        <v>96675</v>
      </c>
      <c r="H3569" s="14">
        <f t="shared" si="112"/>
        <v>189.69</v>
      </c>
    </row>
    <row r="3570" spans="1:8" ht="40.5">
      <c r="A3570" s="532" t="s">
        <v>6479</v>
      </c>
      <c r="B3570" s="534" t="s">
        <v>30157</v>
      </c>
      <c r="C3570" s="532" t="s">
        <v>75</v>
      </c>
      <c r="D3570" s="533" t="s">
        <v>12717</v>
      </c>
      <c r="F3570" t="str">
        <f t="shared" si="111"/>
        <v>96676</v>
      </c>
      <c r="H3570" s="14">
        <f t="shared" si="112"/>
        <v>27.12</v>
      </c>
    </row>
    <row r="3571" spans="1:8" ht="40.5">
      <c r="A3571" s="532" t="s">
        <v>6480</v>
      </c>
      <c r="B3571" s="534" t="s">
        <v>30158</v>
      </c>
      <c r="C3571" s="532" t="s">
        <v>75</v>
      </c>
      <c r="D3571" s="533" t="s">
        <v>17979</v>
      </c>
      <c r="F3571" t="str">
        <f t="shared" si="111"/>
        <v>96677</v>
      </c>
      <c r="H3571" s="14">
        <f t="shared" si="112"/>
        <v>35.39</v>
      </c>
    </row>
    <row r="3572" spans="1:8" ht="40.5">
      <c r="A3572" s="532" t="s">
        <v>6481</v>
      </c>
      <c r="B3572" s="534" t="s">
        <v>30159</v>
      </c>
      <c r="C3572" s="532" t="s">
        <v>75</v>
      </c>
      <c r="D3572" s="533" t="s">
        <v>30160</v>
      </c>
      <c r="F3572" t="str">
        <f t="shared" si="111"/>
        <v>96678</v>
      </c>
      <c r="H3572" s="14">
        <f t="shared" si="112"/>
        <v>48.78</v>
      </c>
    </row>
    <row r="3573" spans="1:8" ht="40.5">
      <c r="A3573" s="532" t="s">
        <v>6482</v>
      </c>
      <c r="B3573" s="534" t="s">
        <v>30161</v>
      </c>
      <c r="C3573" s="532" t="s">
        <v>75</v>
      </c>
      <c r="D3573" s="533" t="s">
        <v>30162</v>
      </c>
      <c r="F3573" t="str">
        <f t="shared" si="111"/>
        <v>96679</v>
      </c>
      <c r="H3573" s="14">
        <f t="shared" si="112"/>
        <v>72.86</v>
      </c>
    </row>
    <row r="3574" spans="1:8" ht="40.5">
      <c r="A3574" s="532" t="s">
        <v>6483</v>
      </c>
      <c r="B3574" s="534" t="s">
        <v>30163</v>
      </c>
      <c r="C3574" s="532" t="s">
        <v>75</v>
      </c>
      <c r="D3574" s="533" t="s">
        <v>28549</v>
      </c>
      <c r="F3574" t="str">
        <f t="shared" si="111"/>
        <v>96680</v>
      </c>
      <c r="H3574" s="14">
        <f t="shared" si="112"/>
        <v>120.83</v>
      </c>
    </row>
    <row r="3575" spans="1:8" ht="40.5">
      <c r="A3575" s="532" t="s">
        <v>6484</v>
      </c>
      <c r="B3575" s="534" t="s">
        <v>30164</v>
      </c>
      <c r="C3575" s="532" t="s">
        <v>75</v>
      </c>
      <c r="D3575" s="533" t="s">
        <v>30165</v>
      </c>
      <c r="F3575" t="str">
        <f t="shared" si="111"/>
        <v>96681</v>
      </c>
      <c r="H3575" s="14">
        <f t="shared" si="112"/>
        <v>162.76</v>
      </c>
    </row>
    <row r="3576" spans="1:8" ht="40.5">
      <c r="A3576" s="532" t="s">
        <v>6485</v>
      </c>
      <c r="B3576" s="534" t="s">
        <v>30166</v>
      </c>
      <c r="C3576" s="532" t="s">
        <v>75</v>
      </c>
      <c r="D3576" s="533" t="s">
        <v>30167</v>
      </c>
      <c r="F3576" t="str">
        <f t="shared" si="111"/>
        <v>96682</v>
      </c>
      <c r="H3576" s="14">
        <f t="shared" si="112"/>
        <v>268.99</v>
      </c>
    </row>
    <row r="3577" spans="1:8" ht="40.5">
      <c r="A3577" s="532" t="s">
        <v>6486</v>
      </c>
      <c r="B3577" s="534" t="s">
        <v>30168</v>
      </c>
      <c r="C3577" s="532" t="s">
        <v>75</v>
      </c>
      <c r="D3577" s="533" t="s">
        <v>30169</v>
      </c>
      <c r="F3577" t="str">
        <f t="shared" si="111"/>
        <v>96683</v>
      </c>
      <c r="H3577" s="14">
        <f t="shared" si="112"/>
        <v>369.41</v>
      </c>
    </row>
    <row r="3578" spans="1:8" ht="54">
      <c r="A3578" s="532" t="s">
        <v>6487</v>
      </c>
      <c r="B3578" s="534" t="s">
        <v>3460</v>
      </c>
      <c r="C3578" s="532" t="s">
        <v>75</v>
      </c>
      <c r="D3578" s="533" t="s">
        <v>7327</v>
      </c>
      <c r="F3578" t="str">
        <f t="shared" si="111"/>
        <v>96718</v>
      </c>
      <c r="H3578" s="14">
        <f t="shared" si="112"/>
        <v>12.65</v>
      </c>
    </row>
    <row r="3579" spans="1:8" ht="54">
      <c r="A3579" s="532" t="s">
        <v>6488</v>
      </c>
      <c r="B3579" s="534" t="s">
        <v>3461</v>
      </c>
      <c r="C3579" s="532" t="s">
        <v>75</v>
      </c>
      <c r="D3579" s="533" t="s">
        <v>29177</v>
      </c>
      <c r="F3579" t="str">
        <f t="shared" si="111"/>
        <v>96719</v>
      </c>
      <c r="H3579" s="14">
        <f t="shared" si="112"/>
        <v>24.29</v>
      </c>
    </row>
    <row r="3580" spans="1:8" ht="54">
      <c r="A3580" s="532" t="s">
        <v>6489</v>
      </c>
      <c r="B3580" s="534" t="s">
        <v>3462</v>
      </c>
      <c r="C3580" s="532" t="s">
        <v>75</v>
      </c>
      <c r="D3580" s="533" t="s">
        <v>30170</v>
      </c>
      <c r="F3580" t="str">
        <f t="shared" si="111"/>
        <v>96720</v>
      </c>
      <c r="H3580" s="14">
        <f t="shared" si="112"/>
        <v>22.49</v>
      </c>
    </row>
    <row r="3581" spans="1:8" ht="54">
      <c r="A3581" s="532" t="s">
        <v>6490</v>
      </c>
      <c r="B3581" s="534" t="s">
        <v>3463</v>
      </c>
      <c r="C3581" s="532" t="s">
        <v>75</v>
      </c>
      <c r="D3581" s="533" t="s">
        <v>12425</v>
      </c>
      <c r="F3581" t="str">
        <f t="shared" si="111"/>
        <v>96721</v>
      </c>
      <c r="H3581" s="14">
        <f t="shared" si="112"/>
        <v>27.21</v>
      </c>
    </row>
    <row r="3582" spans="1:8" ht="54">
      <c r="A3582" s="532" t="s">
        <v>6491</v>
      </c>
      <c r="B3582" s="534" t="s">
        <v>3464</v>
      </c>
      <c r="C3582" s="532" t="s">
        <v>75</v>
      </c>
      <c r="D3582" s="533" t="s">
        <v>30171</v>
      </c>
      <c r="F3582" t="str">
        <f t="shared" si="111"/>
        <v>96722</v>
      </c>
      <c r="H3582" s="14">
        <f t="shared" si="112"/>
        <v>43.52</v>
      </c>
    </row>
    <row r="3583" spans="1:8" ht="54">
      <c r="A3583" s="532" t="s">
        <v>6492</v>
      </c>
      <c r="B3583" s="534" t="s">
        <v>3465</v>
      </c>
      <c r="C3583" s="532" t="s">
        <v>75</v>
      </c>
      <c r="D3583" s="533" t="s">
        <v>18030</v>
      </c>
      <c r="F3583" t="str">
        <f t="shared" si="111"/>
        <v>96723</v>
      </c>
      <c r="H3583" s="14">
        <f t="shared" si="112"/>
        <v>62.13</v>
      </c>
    </row>
    <row r="3584" spans="1:8" ht="54">
      <c r="A3584" s="532" t="s">
        <v>6493</v>
      </c>
      <c r="B3584" s="534" t="s">
        <v>3466</v>
      </c>
      <c r="C3584" s="532" t="s">
        <v>75</v>
      </c>
      <c r="D3584" s="533" t="s">
        <v>30172</v>
      </c>
      <c r="F3584" t="str">
        <f t="shared" si="111"/>
        <v>96724</v>
      </c>
      <c r="H3584" s="14">
        <f t="shared" si="112"/>
        <v>83.27</v>
      </c>
    </row>
    <row r="3585" spans="1:8" ht="54">
      <c r="A3585" s="532" t="s">
        <v>6494</v>
      </c>
      <c r="B3585" s="534" t="s">
        <v>3467</v>
      </c>
      <c r="C3585" s="532" t="s">
        <v>75</v>
      </c>
      <c r="D3585" s="533" t="s">
        <v>21448</v>
      </c>
      <c r="F3585" t="str">
        <f t="shared" si="111"/>
        <v>96725</v>
      </c>
      <c r="H3585" s="14">
        <f t="shared" si="112"/>
        <v>126.89</v>
      </c>
    </row>
    <row r="3586" spans="1:8" ht="54">
      <c r="A3586" s="532" t="s">
        <v>6495</v>
      </c>
      <c r="B3586" s="534" t="s">
        <v>3468</v>
      </c>
      <c r="C3586" s="532" t="s">
        <v>75</v>
      </c>
      <c r="D3586" s="533" t="s">
        <v>30173</v>
      </c>
      <c r="F3586" t="str">
        <f t="shared" si="111"/>
        <v>96726</v>
      </c>
      <c r="H3586" s="14">
        <f t="shared" si="112"/>
        <v>180.27</v>
      </c>
    </row>
    <row r="3587" spans="1:8" ht="54">
      <c r="A3587" s="532" t="s">
        <v>6496</v>
      </c>
      <c r="B3587" s="534" t="s">
        <v>3469</v>
      </c>
      <c r="C3587" s="532" t="s">
        <v>75</v>
      </c>
      <c r="D3587" s="533" t="s">
        <v>13467</v>
      </c>
      <c r="F3587" t="str">
        <f t="shared" si="111"/>
        <v>96727</v>
      </c>
      <c r="H3587" s="14">
        <f t="shared" si="112"/>
        <v>21.88</v>
      </c>
    </row>
    <row r="3588" spans="1:8" ht="54">
      <c r="A3588" s="532" t="s">
        <v>6498</v>
      </c>
      <c r="B3588" s="534" t="s">
        <v>3470</v>
      </c>
      <c r="C3588" s="532" t="s">
        <v>75</v>
      </c>
      <c r="D3588" s="533" t="s">
        <v>12134</v>
      </c>
      <c r="F3588" t="str">
        <f t="shared" si="111"/>
        <v>96728</v>
      </c>
      <c r="H3588" s="14">
        <f t="shared" si="112"/>
        <v>27.04</v>
      </c>
    </row>
    <row r="3589" spans="1:8" ht="54">
      <c r="A3589" s="532" t="s">
        <v>6500</v>
      </c>
      <c r="B3589" s="534" t="s">
        <v>3471</v>
      </c>
      <c r="C3589" s="532" t="s">
        <v>75</v>
      </c>
      <c r="D3589" s="533" t="s">
        <v>11837</v>
      </c>
      <c r="F3589" t="str">
        <f t="shared" ref="F3589:F3652" si="113">TRIM(A3589)</f>
        <v>96729</v>
      </c>
      <c r="H3589" s="14">
        <f t="shared" ref="H3589:H3652" si="114">ROUND(D3589*(1+$H$1),2)</f>
        <v>35.44</v>
      </c>
    </row>
    <row r="3590" spans="1:8" ht="54">
      <c r="A3590" s="532" t="s">
        <v>6501</v>
      </c>
      <c r="B3590" s="534" t="s">
        <v>3472</v>
      </c>
      <c r="C3590" s="532" t="s">
        <v>75</v>
      </c>
      <c r="D3590" s="533" t="s">
        <v>12008</v>
      </c>
      <c r="F3590" t="str">
        <f t="shared" si="113"/>
        <v>96730</v>
      </c>
      <c r="H3590" s="14">
        <f t="shared" si="114"/>
        <v>46.37</v>
      </c>
    </row>
    <row r="3591" spans="1:8" ht="54">
      <c r="A3591" s="532" t="s">
        <v>6502</v>
      </c>
      <c r="B3591" s="534" t="s">
        <v>3473</v>
      </c>
      <c r="C3591" s="532" t="s">
        <v>75</v>
      </c>
      <c r="D3591" s="533" t="s">
        <v>30174</v>
      </c>
      <c r="F3591" t="str">
        <f t="shared" si="113"/>
        <v>96731</v>
      </c>
      <c r="H3591" s="14">
        <f t="shared" si="114"/>
        <v>72.17</v>
      </c>
    </row>
    <row r="3592" spans="1:8" ht="54">
      <c r="A3592" s="532" t="s">
        <v>6503</v>
      </c>
      <c r="B3592" s="534" t="s">
        <v>3474</v>
      </c>
      <c r="C3592" s="532" t="s">
        <v>75</v>
      </c>
      <c r="D3592" s="533" t="s">
        <v>30175</v>
      </c>
      <c r="F3592" t="str">
        <f t="shared" si="113"/>
        <v>96732</v>
      </c>
      <c r="H3592" s="14">
        <f t="shared" si="114"/>
        <v>114.52</v>
      </c>
    </row>
    <row r="3593" spans="1:8" ht="54">
      <c r="A3593" s="532" t="s">
        <v>6504</v>
      </c>
      <c r="B3593" s="534" t="s">
        <v>3475</v>
      </c>
      <c r="C3593" s="532" t="s">
        <v>75</v>
      </c>
      <c r="D3593" s="533" t="s">
        <v>30176</v>
      </c>
      <c r="F3593" t="str">
        <f t="shared" si="113"/>
        <v>96733</v>
      </c>
      <c r="H3593" s="14">
        <f t="shared" si="114"/>
        <v>158.93</v>
      </c>
    </row>
    <row r="3594" spans="1:8" ht="54">
      <c r="A3594" s="532" t="s">
        <v>6505</v>
      </c>
      <c r="B3594" s="534" t="s">
        <v>3476</v>
      </c>
      <c r="C3594" s="532" t="s">
        <v>75</v>
      </c>
      <c r="D3594" s="533" t="s">
        <v>30177</v>
      </c>
      <c r="F3594" t="str">
        <f t="shared" si="113"/>
        <v>96734</v>
      </c>
      <c r="H3594" s="14">
        <f t="shared" si="114"/>
        <v>253.71</v>
      </c>
    </row>
    <row r="3595" spans="1:8" ht="54">
      <c r="A3595" s="532" t="s">
        <v>6506</v>
      </c>
      <c r="B3595" s="534" t="s">
        <v>3477</v>
      </c>
      <c r="C3595" s="532" t="s">
        <v>75</v>
      </c>
      <c r="D3595" s="533" t="s">
        <v>30178</v>
      </c>
      <c r="F3595" t="str">
        <f t="shared" si="113"/>
        <v>96735</v>
      </c>
      <c r="H3595" s="14">
        <f t="shared" si="114"/>
        <v>335.06</v>
      </c>
    </row>
    <row r="3596" spans="1:8" ht="40.5">
      <c r="A3596" s="532" t="s">
        <v>6509</v>
      </c>
      <c r="B3596" s="534" t="s">
        <v>30179</v>
      </c>
      <c r="C3596" s="532" t="s">
        <v>75</v>
      </c>
      <c r="D3596" s="533" t="s">
        <v>30180</v>
      </c>
      <c r="F3596" t="str">
        <f t="shared" si="113"/>
        <v>96798</v>
      </c>
      <c r="H3596" s="14">
        <f t="shared" si="114"/>
        <v>11.17</v>
      </c>
    </row>
    <row r="3597" spans="1:8" ht="40.5">
      <c r="A3597" s="532" t="s">
        <v>6510</v>
      </c>
      <c r="B3597" s="534" t="s">
        <v>30181</v>
      </c>
      <c r="C3597" s="532" t="s">
        <v>75</v>
      </c>
      <c r="D3597" s="533" t="s">
        <v>12066</v>
      </c>
      <c r="F3597" t="str">
        <f t="shared" si="113"/>
        <v>96799</v>
      </c>
      <c r="H3597" s="14">
        <f t="shared" si="114"/>
        <v>14.31</v>
      </c>
    </row>
    <row r="3598" spans="1:8" ht="40.5">
      <c r="A3598" s="532" t="s">
        <v>6511</v>
      </c>
      <c r="B3598" s="534" t="s">
        <v>30182</v>
      </c>
      <c r="C3598" s="532" t="s">
        <v>75</v>
      </c>
      <c r="D3598" s="533" t="s">
        <v>11810</v>
      </c>
      <c r="F3598" t="str">
        <f t="shared" si="113"/>
        <v>96800</v>
      </c>
      <c r="H3598" s="14">
        <f t="shared" si="114"/>
        <v>19.64</v>
      </c>
    </row>
    <row r="3599" spans="1:8" ht="40.5">
      <c r="A3599" s="532" t="s">
        <v>6512</v>
      </c>
      <c r="B3599" s="534" t="s">
        <v>30183</v>
      </c>
      <c r="C3599" s="532" t="s">
        <v>75</v>
      </c>
      <c r="D3599" s="533" t="s">
        <v>11259</v>
      </c>
      <c r="F3599" t="str">
        <f t="shared" si="113"/>
        <v>96801</v>
      </c>
      <c r="H3599" s="14">
        <f t="shared" si="114"/>
        <v>30.23</v>
      </c>
    </row>
    <row r="3600" spans="1:8" ht="54">
      <c r="A3600" s="532" t="s">
        <v>11320</v>
      </c>
      <c r="B3600" s="534" t="s">
        <v>11321</v>
      </c>
      <c r="C3600" s="532" t="s">
        <v>75</v>
      </c>
      <c r="D3600" s="533" t="s">
        <v>19136</v>
      </c>
      <c r="F3600" t="str">
        <f t="shared" si="113"/>
        <v>97327</v>
      </c>
      <c r="H3600" s="14">
        <f t="shared" si="114"/>
        <v>33.79</v>
      </c>
    </row>
    <row r="3601" spans="1:8" ht="54">
      <c r="A3601" s="532" t="s">
        <v>11322</v>
      </c>
      <c r="B3601" s="534" t="s">
        <v>11323</v>
      </c>
      <c r="C3601" s="532" t="s">
        <v>75</v>
      </c>
      <c r="D3601" s="533" t="s">
        <v>29438</v>
      </c>
      <c r="F3601" t="str">
        <f t="shared" si="113"/>
        <v>97328</v>
      </c>
      <c r="H3601" s="14">
        <f t="shared" si="114"/>
        <v>55.42</v>
      </c>
    </row>
    <row r="3602" spans="1:8" ht="54">
      <c r="A3602" s="532" t="s">
        <v>11324</v>
      </c>
      <c r="B3602" s="534" t="s">
        <v>11325</v>
      </c>
      <c r="C3602" s="532" t="s">
        <v>75</v>
      </c>
      <c r="D3602" s="533" t="s">
        <v>30184</v>
      </c>
      <c r="F3602" t="str">
        <f t="shared" si="113"/>
        <v>97329</v>
      </c>
      <c r="H3602" s="14">
        <f t="shared" si="114"/>
        <v>71.06</v>
      </c>
    </row>
    <row r="3603" spans="1:8" ht="54">
      <c r="A3603" s="532" t="s">
        <v>11326</v>
      </c>
      <c r="B3603" s="534" t="s">
        <v>11327</v>
      </c>
      <c r="C3603" s="532" t="s">
        <v>75</v>
      </c>
      <c r="D3603" s="533" t="s">
        <v>30185</v>
      </c>
      <c r="F3603" t="str">
        <f t="shared" si="113"/>
        <v>97330</v>
      </c>
      <c r="H3603" s="14">
        <f t="shared" si="114"/>
        <v>87.04</v>
      </c>
    </row>
    <row r="3604" spans="1:8" ht="54">
      <c r="A3604" s="532" t="s">
        <v>11328</v>
      </c>
      <c r="B3604" s="534" t="s">
        <v>11329</v>
      </c>
      <c r="C3604" s="532" t="s">
        <v>75</v>
      </c>
      <c r="D3604" s="533" t="s">
        <v>5332</v>
      </c>
      <c r="F3604" t="str">
        <f t="shared" si="113"/>
        <v>97331</v>
      </c>
      <c r="H3604" s="14">
        <f t="shared" si="114"/>
        <v>34.21</v>
      </c>
    </row>
    <row r="3605" spans="1:8" ht="54">
      <c r="A3605" s="532" t="s">
        <v>11330</v>
      </c>
      <c r="B3605" s="534" t="s">
        <v>11331</v>
      </c>
      <c r="C3605" s="532" t="s">
        <v>75</v>
      </c>
      <c r="D3605" s="533" t="s">
        <v>30186</v>
      </c>
      <c r="F3605" t="str">
        <f t="shared" si="113"/>
        <v>97332</v>
      </c>
      <c r="H3605" s="14">
        <f t="shared" si="114"/>
        <v>55.89</v>
      </c>
    </row>
    <row r="3606" spans="1:8" ht="54">
      <c r="A3606" s="532" t="s">
        <v>11332</v>
      </c>
      <c r="B3606" s="534" t="s">
        <v>11333</v>
      </c>
      <c r="C3606" s="532" t="s">
        <v>75</v>
      </c>
      <c r="D3606" s="533" t="s">
        <v>30187</v>
      </c>
      <c r="F3606" t="str">
        <f t="shared" si="113"/>
        <v>97333</v>
      </c>
      <c r="H3606" s="14">
        <f t="shared" si="114"/>
        <v>71.650000000000006</v>
      </c>
    </row>
    <row r="3607" spans="1:8" ht="54">
      <c r="A3607" s="532" t="s">
        <v>11334</v>
      </c>
      <c r="B3607" s="534" t="s">
        <v>11335</v>
      </c>
      <c r="C3607" s="532" t="s">
        <v>75</v>
      </c>
      <c r="D3607" s="533" t="s">
        <v>22934</v>
      </c>
      <c r="F3607" t="str">
        <f t="shared" si="113"/>
        <v>97334</v>
      </c>
      <c r="H3607" s="14">
        <f t="shared" si="114"/>
        <v>87.69</v>
      </c>
    </row>
    <row r="3608" spans="1:8" ht="54">
      <c r="A3608" s="532" t="s">
        <v>11336</v>
      </c>
      <c r="B3608" s="534" t="s">
        <v>30188</v>
      </c>
      <c r="C3608" s="532" t="s">
        <v>75</v>
      </c>
      <c r="D3608" s="533" t="s">
        <v>30189</v>
      </c>
      <c r="F3608" t="str">
        <f t="shared" si="113"/>
        <v>97335</v>
      </c>
      <c r="H3608" s="14">
        <f t="shared" si="114"/>
        <v>105.4</v>
      </c>
    </row>
    <row r="3609" spans="1:8" ht="54">
      <c r="A3609" s="532" t="s">
        <v>11337</v>
      </c>
      <c r="B3609" s="534" t="s">
        <v>30190</v>
      </c>
      <c r="C3609" s="532" t="s">
        <v>75</v>
      </c>
      <c r="D3609" s="533" t="s">
        <v>26737</v>
      </c>
      <c r="F3609" t="str">
        <f t="shared" si="113"/>
        <v>97336</v>
      </c>
      <c r="H3609" s="14">
        <f t="shared" si="114"/>
        <v>134.16</v>
      </c>
    </row>
    <row r="3610" spans="1:8" ht="54">
      <c r="A3610" s="532" t="s">
        <v>11338</v>
      </c>
      <c r="B3610" s="534" t="s">
        <v>30191</v>
      </c>
      <c r="C3610" s="532" t="s">
        <v>75</v>
      </c>
      <c r="D3610" s="533" t="s">
        <v>30192</v>
      </c>
      <c r="F3610" t="str">
        <f t="shared" si="113"/>
        <v>97337</v>
      </c>
      <c r="H3610" s="14">
        <f t="shared" si="114"/>
        <v>201.78</v>
      </c>
    </row>
    <row r="3611" spans="1:8" ht="54">
      <c r="A3611" s="532" t="s">
        <v>11339</v>
      </c>
      <c r="B3611" s="534" t="s">
        <v>30193</v>
      </c>
      <c r="C3611" s="532" t="s">
        <v>75</v>
      </c>
      <c r="D3611" s="533" t="s">
        <v>30194</v>
      </c>
      <c r="F3611" t="str">
        <f t="shared" si="113"/>
        <v>97338</v>
      </c>
      <c r="H3611" s="14">
        <f t="shared" si="114"/>
        <v>242.81</v>
      </c>
    </row>
    <row r="3612" spans="1:8" ht="54">
      <c r="A3612" s="532" t="s">
        <v>11340</v>
      </c>
      <c r="B3612" s="534" t="s">
        <v>30195</v>
      </c>
      <c r="C3612" s="532" t="s">
        <v>75</v>
      </c>
      <c r="D3612" s="533" t="s">
        <v>30059</v>
      </c>
      <c r="F3612" t="str">
        <f t="shared" si="113"/>
        <v>97339</v>
      </c>
      <c r="H3612" s="14">
        <f t="shared" si="114"/>
        <v>261.45</v>
      </c>
    </row>
    <row r="3613" spans="1:8" ht="54">
      <c r="A3613" s="532" t="s">
        <v>11341</v>
      </c>
      <c r="B3613" s="534" t="s">
        <v>30196</v>
      </c>
      <c r="C3613" s="532" t="s">
        <v>75</v>
      </c>
      <c r="D3613" s="533" t="s">
        <v>30197</v>
      </c>
      <c r="F3613" t="str">
        <f t="shared" si="113"/>
        <v>97340</v>
      </c>
      <c r="H3613" s="14">
        <f t="shared" si="114"/>
        <v>262.95999999999998</v>
      </c>
    </row>
    <row r="3614" spans="1:8" ht="40.5">
      <c r="A3614" s="532" t="s">
        <v>11342</v>
      </c>
      <c r="B3614" s="534" t="s">
        <v>11343</v>
      </c>
      <c r="C3614" s="532" t="s">
        <v>75</v>
      </c>
      <c r="D3614" s="533" t="s">
        <v>30198</v>
      </c>
      <c r="F3614" t="str">
        <f t="shared" si="113"/>
        <v>97347</v>
      </c>
      <c r="H3614" s="14">
        <f t="shared" si="114"/>
        <v>127.01</v>
      </c>
    </row>
    <row r="3615" spans="1:8" ht="40.5">
      <c r="A3615" s="532" t="s">
        <v>11344</v>
      </c>
      <c r="B3615" s="534" t="s">
        <v>11345</v>
      </c>
      <c r="C3615" s="532" t="s">
        <v>75</v>
      </c>
      <c r="D3615" s="533" t="s">
        <v>30199</v>
      </c>
      <c r="F3615" t="str">
        <f t="shared" si="113"/>
        <v>97348</v>
      </c>
      <c r="H3615" s="14">
        <f t="shared" si="114"/>
        <v>175.45</v>
      </c>
    </row>
    <row r="3616" spans="1:8" ht="40.5">
      <c r="A3616" s="532" t="s">
        <v>11346</v>
      </c>
      <c r="B3616" s="534" t="s">
        <v>11347</v>
      </c>
      <c r="C3616" s="532" t="s">
        <v>75</v>
      </c>
      <c r="D3616" s="533" t="s">
        <v>30200</v>
      </c>
      <c r="F3616" t="str">
        <f t="shared" si="113"/>
        <v>97349</v>
      </c>
      <c r="H3616" s="14">
        <f t="shared" si="114"/>
        <v>252.91</v>
      </c>
    </row>
    <row r="3617" spans="1:8" ht="40.5">
      <c r="A3617" s="532" t="s">
        <v>11348</v>
      </c>
      <c r="B3617" s="534" t="s">
        <v>11349</v>
      </c>
      <c r="C3617" s="532" t="s">
        <v>75</v>
      </c>
      <c r="D3617" s="533" t="s">
        <v>30201</v>
      </c>
      <c r="F3617" t="str">
        <f t="shared" si="113"/>
        <v>97350</v>
      </c>
      <c r="H3617" s="14">
        <f t="shared" si="114"/>
        <v>307.06</v>
      </c>
    </row>
    <row r="3618" spans="1:8" ht="40.5">
      <c r="A3618" s="532" t="s">
        <v>11350</v>
      </c>
      <c r="B3618" s="534" t="s">
        <v>11351</v>
      </c>
      <c r="C3618" s="532" t="s">
        <v>75</v>
      </c>
      <c r="D3618" s="533" t="s">
        <v>30202</v>
      </c>
      <c r="F3618" t="str">
        <f t="shared" si="113"/>
        <v>97351</v>
      </c>
      <c r="H3618" s="14">
        <f t="shared" si="114"/>
        <v>424.56</v>
      </c>
    </row>
    <row r="3619" spans="1:8" ht="40.5">
      <c r="A3619" s="532" t="s">
        <v>11352</v>
      </c>
      <c r="B3619" s="534" t="s">
        <v>11353</v>
      </c>
      <c r="C3619" s="532" t="s">
        <v>75</v>
      </c>
      <c r="D3619" s="533" t="s">
        <v>30203</v>
      </c>
      <c r="F3619" t="str">
        <f t="shared" si="113"/>
        <v>97352</v>
      </c>
      <c r="H3619" s="14">
        <f t="shared" si="114"/>
        <v>550.23</v>
      </c>
    </row>
    <row r="3620" spans="1:8" ht="40.5">
      <c r="A3620" s="532" t="s">
        <v>11354</v>
      </c>
      <c r="B3620" s="534" t="s">
        <v>11355</v>
      </c>
      <c r="C3620" s="532" t="s">
        <v>75</v>
      </c>
      <c r="D3620" s="533" t="s">
        <v>12738</v>
      </c>
      <c r="F3620" t="str">
        <f t="shared" si="113"/>
        <v>97353</v>
      </c>
      <c r="H3620" s="14">
        <f t="shared" si="114"/>
        <v>83.6</v>
      </c>
    </row>
    <row r="3621" spans="1:8" ht="40.5">
      <c r="A3621" s="532" t="s">
        <v>11356</v>
      </c>
      <c r="B3621" s="534" t="s">
        <v>11357</v>
      </c>
      <c r="C3621" s="532" t="s">
        <v>75</v>
      </c>
      <c r="D3621" s="533" t="s">
        <v>19245</v>
      </c>
      <c r="F3621" t="str">
        <f t="shared" si="113"/>
        <v>97354</v>
      </c>
      <c r="H3621" s="14">
        <f t="shared" si="114"/>
        <v>132.72999999999999</v>
      </c>
    </row>
    <row r="3622" spans="1:8" ht="40.5">
      <c r="A3622" s="532" t="s">
        <v>11358</v>
      </c>
      <c r="B3622" s="534" t="s">
        <v>11359</v>
      </c>
      <c r="C3622" s="532" t="s">
        <v>75</v>
      </c>
      <c r="D3622" s="533" t="s">
        <v>30204</v>
      </c>
      <c r="F3622" t="str">
        <f t="shared" si="113"/>
        <v>97355</v>
      </c>
      <c r="H3622" s="14">
        <f t="shared" si="114"/>
        <v>181.57</v>
      </c>
    </row>
    <row r="3623" spans="1:8" ht="40.5">
      <c r="A3623" s="532" t="s">
        <v>11360</v>
      </c>
      <c r="B3623" s="534" t="s">
        <v>11361</v>
      </c>
      <c r="C3623" s="532" t="s">
        <v>75</v>
      </c>
      <c r="D3623" s="533" t="s">
        <v>30205</v>
      </c>
      <c r="F3623" t="str">
        <f t="shared" si="113"/>
        <v>97356</v>
      </c>
      <c r="H3623" s="14">
        <f t="shared" si="114"/>
        <v>96.15</v>
      </c>
    </row>
    <row r="3624" spans="1:8" ht="40.5">
      <c r="A3624" s="532" t="s">
        <v>11362</v>
      </c>
      <c r="B3624" s="534" t="s">
        <v>11363</v>
      </c>
      <c r="C3624" s="532" t="s">
        <v>75</v>
      </c>
      <c r="D3624" s="533" t="s">
        <v>30206</v>
      </c>
      <c r="F3624" t="str">
        <f t="shared" si="113"/>
        <v>97357</v>
      </c>
      <c r="H3624" s="14">
        <f t="shared" si="114"/>
        <v>154.30000000000001</v>
      </c>
    </row>
    <row r="3625" spans="1:8" ht="40.5">
      <c r="A3625" s="532" t="s">
        <v>11364</v>
      </c>
      <c r="B3625" s="534" t="s">
        <v>11365</v>
      </c>
      <c r="C3625" s="532" t="s">
        <v>75</v>
      </c>
      <c r="D3625" s="533" t="s">
        <v>30207</v>
      </c>
      <c r="F3625" t="str">
        <f t="shared" si="113"/>
        <v>97358</v>
      </c>
      <c r="H3625" s="14">
        <f t="shared" si="114"/>
        <v>210.97</v>
      </c>
    </row>
    <row r="3626" spans="1:8" ht="54">
      <c r="A3626" s="532" t="s">
        <v>9380</v>
      </c>
      <c r="B3626" s="534" t="s">
        <v>15304</v>
      </c>
      <c r="C3626" s="532" t="s">
        <v>75</v>
      </c>
      <c r="D3626" s="533" t="s">
        <v>18177</v>
      </c>
      <c r="F3626" t="str">
        <f t="shared" si="113"/>
        <v>97498</v>
      </c>
      <c r="H3626" s="14">
        <f t="shared" si="114"/>
        <v>101.02</v>
      </c>
    </row>
    <row r="3627" spans="1:8" ht="54">
      <c r="A3627" s="532" t="s">
        <v>9381</v>
      </c>
      <c r="B3627" s="534" t="s">
        <v>15305</v>
      </c>
      <c r="C3627" s="532" t="s">
        <v>75</v>
      </c>
      <c r="D3627" s="533" t="s">
        <v>30208</v>
      </c>
      <c r="F3627" t="str">
        <f t="shared" si="113"/>
        <v>97535</v>
      </c>
      <c r="H3627" s="14">
        <f t="shared" si="114"/>
        <v>106.73</v>
      </c>
    </row>
    <row r="3628" spans="1:8" ht="54">
      <c r="A3628" s="532" t="s">
        <v>9382</v>
      </c>
      <c r="B3628" s="534" t="s">
        <v>15306</v>
      </c>
      <c r="C3628" s="532" t="s">
        <v>75</v>
      </c>
      <c r="D3628" s="533" t="s">
        <v>30209</v>
      </c>
      <c r="F3628" t="str">
        <f t="shared" si="113"/>
        <v>97536</v>
      </c>
      <c r="H3628" s="14">
        <f t="shared" si="114"/>
        <v>119.87</v>
      </c>
    </row>
    <row r="3629" spans="1:8" ht="54">
      <c r="A3629" s="532" t="s">
        <v>15307</v>
      </c>
      <c r="B3629" s="534" t="s">
        <v>15308</v>
      </c>
      <c r="C3629" s="532" t="s">
        <v>114</v>
      </c>
      <c r="D3629" s="533" t="s">
        <v>30210</v>
      </c>
      <c r="F3629" t="str">
        <f t="shared" si="113"/>
        <v>100788</v>
      </c>
      <c r="H3629" s="14">
        <f t="shared" si="114"/>
        <v>1036.83</v>
      </c>
    </row>
    <row r="3630" spans="1:8" ht="40.5">
      <c r="A3630" s="532" t="s">
        <v>15309</v>
      </c>
      <c r="B3630" s="534" t="s">
        <v>15310</v>
      </c>
      <c r="C3630" s="532" t="s">
        <v>75</v>
      </c>
      <c r="D3630" s="533" t="s">
        <v>11934</v>
      </c>
      <c r="F3630" t="str">
        <f t="shared" si="113"/>
        <v>100791</v>
      </c>
      <c r="H3630" s="14">
        <f t="shared" si="114"/>
        <v>23.73</v>
      </c>
    </row>
    <row r="3631" spans="1:8" ht="40.5">
      <c r="A3631" s="532" t="s">
        <v>15311</v>
      </c>
      <c r="B3631" s="534" t="s">
        <v>15312</v>
      </c>
      <c r="C3631" s="532" t="s">
        <v>75</v>
      </c>
      <c r="D3631" s="533" t="s">
        <v>22769</v>
      </c>
      <c r="F3631" t="str">
        <f t="shared" si="113"/>
        <v>100792</v>
      </c>
      <c r="H3631" s="14">
        <f t="shared" si="114"/>
        <v>34.68</v>
      </c>
    </row>
    <row r="3632" spans="1:8" ht="40.5">
      <c r="A3632" s="532" t="s">
        <v>15313</v>
      </c>
      <c r="B3632" s="534" t="s">
        <v>15314</v>
      </c>
      <c r="C3632" s="532" t="s">
        <v>75</v>
      </c>
      <c r="D3632" s="533" t="s">
        <v>18719</v>
      </c>
      <c r="F3632" t="str">
        <f t="shared" si="113"/>
        <v>100793</v>
      </c>
      <c r="H3632" s="14">
        <f t="shared" si="114"/>
        <v>45.98</v>
      </c>
    </row>
    <row r="3633" spans="1:8" ht="40.5">
      <c r="A3633" s="532" t="s">
        <v>15315</v>
      </c>
      <c r="B3633" s="534" t="s">
        <v>15316</v>
      </c>
      <c r="C3633" s="532" t="s">
        <v>75</v>
      </c>
      <c r="D3633" s="533" t="s">
        <v>12583</v>
      </c>
      <c r="F3633" t="str">
        <f t="shared" si="113"/>
        <v>100794</v>
      </c>
      <c r="H3633" s="14">
        <f t="shared" si="114"/>
        <v>61.96</v>
      </c>
    </row>
    <row r="3634" spans="1:8" ht="40.5">
      <c r="A3634" s="532" t="s">
        <v>15318</v>
      </c>
      <c r="B3634" s="534" t="s">
        <v>15319</v>
      </c>
      <c r="C3634" s="532" t="s">
        <v>75</v>
      </c>
      <c r="D3634" s="533" t="s">
        <v>12083</v>
      </c>
      <c r="F3634" t="str">
        <f t="shared" si="113"/>
        <v>100799</v>
      </c>
      <c r="H3634" s="14">
        <f t="shared" si="114"/>
        <v>24.33</v>
      </c>
    </row>
    <row r="3635" spans="1:8" ht="40.5">
      <c r="A3635" s="532" t="s">
        <v>15320</v>
      </c>
      <c r="B3635" s="534" t="s">
        <v>15321</v>
      </c>
      <c r="C3635" s="532" t="s">
        <v>75</v>
      </c>
      <c r="D3635" s="533" t="s">
        <v>12614</v>
      </c>
      <c r="F3635" t="str">
        <f t="shared" si="113"/>
        <v>100800</v>
      </c>
      <c r="H3635" s="14">
        <f t="shared" si="114"/>
        <v>35.28</v>
      </c>
    </row>
    <row r="3636" spans="1:8" ht="40.5">
      <c r="A3636" s="532" t="s">
        <v>15322</v>
      </c>
      <c r="B3636" s="534" t="s">
        <v>15323</v>
      </c>
      <c r="C3636" s="532" t="s">
        <v>75</v>
      </c>
      <c r="D3636" s="533" t="s">
        <v>17649</v>
      </c>
      <c r="F3636" t="str">
        <f t="shared" si="113"/>
        <v>100801</v>
      </c>
      <c r="H3636" s="14">
        <f t="shared" si="114"/>
        <v>46.58</v>
      </c>
    </row>
    <row r="3637" spans="1:8" ht="40.5">
      <c r="A3637" s="532" t="s">
        <v>15324</v>
      </c>
      <c r="B3637" s="534" t="s">
        <v>15325</v>
      </c>
      <c r="C3637" s="532" t="s">
        <v>75</v>
      </c>
      <c r="D3637" s="533" t="s">
        <v>30211</v>
      </c>
      <c r="F3637" t="str">
        <f t="shared" si="113"/>
        <v>100802</v>
      </c>
      <c r="H3637" s="14">
        <f t="shared" si="114"/>
        <v>62.56</v>
      </c>
    </row>
    <row r="3638" spans="1:8" ht="40.5">
      <c r="A3638" s="532" t="s">
        <v>15326</v>
      </c>
      <c r="B3638" s="534" t="s">
        <v>15327</v>
      </c>
      <c r="C3638" s="532" t="s">
        <v>75</v>
      </c>
      <c r="D3638" s="533" t="s">
        <v>7945</v>
      </c>
      <c r="F3638" t="str">
        <f t="shared" si="113"/>
        <v>100803</v>
      </c>
      <c r="H3638" s="14">
        <f t="shared" si="114"/>
        <v>22.55</v>
      </c>
    </row>
    <row r="3639" spans="1:8" ht="40.5">
      <c r="A3639" s="532" t="s">
        <v>15328</v>
      </c>
      <c r="B3639" s="534" t="s">
        <v>15329</v>
      </c>
      <c r="C3639" s="532" t="s">
        <v>75</v>
      </c>
      <c r="D3639" s="533" t="s">
        <v>18187</v>
      </c>
      <c r="F3639" t="str">
        <f t="shared" si="113"/>
        <v>100804</v>
      </c>
      <c r="H3639" s="14">
        <f t="shared" si="114"/>
        <v>33.270000000000003</v>
      </c>
    </row>
    <row r="3640" spans="1:8" ht="40.5">
      <c r="A3640" s="532" t="s">
        <v>15330</v>
      </c>
      <c r="B3640" s="534" t="s">
        <v>15331</v>
      </c>
      <c r="C3640" s="532" t="s">
        <v>75</v>
      </c>
      <c r="D3640" s="533" t="s">
        <v>27659</v>
      </c>
      <c r="F3640" t="str">
        <f t="shared" si="113"/>
        <v>100805</v>
      </c>
      <c r="H3640" s="14">
        <f t="shared" si="114"/>
        <v>44.28</v>
      </c>
    </row>
    <row r="3641" spans="1:8" ht="40.5">
      <c r="A3641" s="532" t="s">
        <v>15332</v>
      </c>
      <c r="B3641" s="534" t="s">
        <v>15333</v>
      </c>
      <c r="C3641" s="532" t="s">
        <v>75</v>
      </c>
      <c r="D3641" s="533" t="s">
        <v>30212</v>
      </c>
      <c r="F3641" t="str">
        <f t="shared" si="113"/>
        <v>100806</v>
      </c>
      <c r="H3641" s="14">
        <f t="shared" si="114"/>
        <v>59.88</v>
      </c>
    </row>
    <row r="3642" spans="1:8" ht="40.5">
      <c r="A3642" s="532" t="s">
        <v>15334</v>
      </c>
      <c r="B3642" s="534" t="s">
        <v>15335</v>
      </c>
      <c r="C3642" s="532" t="s">
        <v>75</v>
      </c>
      <c r="D3642" s="533" t="s">
        <v>30213</v>
      </c>
      <c r="F3642" t="str">
        <f t="shared" si="113"/>
        <v>100807</v>
      </c>
      <c r="H3642" s="14">
        <f t="shared" si="114"/>
        <v>31.17</v>
      </c>
    </row>
    <row r="3643" spans="1:8" ht="40.5">
      <c r="A3643" s="532" t="s">
        <v>15336</v>
      </c>
      <c r="B3643" s="534" t="s">
        <v>15337</v>
      </c>
      <c r="C3643" s="532" t="s">
        <v>75</v>
      </c>
      <c r="D3643" s="533" t="s">
        <v>18577</v>
      </c>
      <c r="F3643" t="str">
        <f t="shared" si="113"/>
        <v>100808</v>
      </c>
      <c r="H3643" s="14">
        <f t="shared" si="114"/>
        <v>43.4</v>
      </c>
    </row>
    <row r="3644" spans="1:8" ht="40.5">
      <c r="A3644" s="532" t="s">
        <v>15338</v>
      </c>
      <c r="B3644" s="534" t="s">
        <v>15339</v>
      </c>
      <c r="C3644" s="532" t="s">
        <v>75</v>
      </c>
      <c r="D3644" s="533" t="s">
        <v>11802</v>
      </c>
      <c r="F3644" t="str">
        <f t="shared" si="113"/>
        <v>100809</v>
      </c>
      <c r="H3644" s="14">
        <f t="shared" si="114"/>
        <v>56.31</v>
      </c>
    </row>
    <row r="3645" spans="1:8" ht="40.5">
      <c r="A3645" s="532" t="s">
        <v>15340</v>
      </c>
      <c r="B3645" s="534" t="s">
        <v>15341</v>
      </c>
      <c r="C3645" s="532" t="s">
        <v>75</v>
      </c>
      <c r="D3645" s="533" t="s">
        <v>30214</v>
      </c>
      <c r="F3645" t="str">
        <f t="shared" si="113"/>
        <v>100810</v>
      </c>
      <c r="H3645" s="14">
        <f t="shared" si="114"/>
        <v>74.5</v>
      </c>
    </row>
    <row r="3646" spans="1:8" ht="54">
      <c r="A3646" s="532" t="s">
        <v>15342</v>
      </c>
      <c r="B3646" s="534" t="s">
        <v>15343</v>
      </c>
      <c r="C3646" s="532" t="s">
        <v>75</v>
      </c>
      <c r="D3646" s="533" t="s">
        <v>30215</v>
      </c>
      <c r="F3646" t="str">
        <f t="shared" si="113"/>
        <v>101918</v>
      </c>
      <c r="H3646" s="14">
        <f t="shared" si="114"/>
        <v>480.89</v>
      </c>
    </row>
    <row r="3647" spans="1:8" ht="40.5">
      <c r="A3647" s="532" t="s">
        <v>15344</v>
      </c>
      <c r="B3647" s="534" t="s">
        <v>15345</v>
      </c>
      <c r="C3647" s="532" t="s">
        <v>114</v>
      </c>
      <c r="D3647" s="533" t="s">
        <v>30216</v>
      </c>
      <c r="F3647" t="str">
        <f t="shared" si="113"/>
        <v>101919</v>
      </c>
      <c r="H3647" s="14">
        <f t="shared" si="114"/>
        <v>554.84</v>
      </c>
    </row>
    <row r="3648" spans="1:8" ht="40.5">
      <c r="A3648" s="532" t="s">
        <v>15346</v>
      </c>
      <c r="B3648" s="534" t="s">
        <v>15347</v>
      </c>
      <c r="C3648" s="532" t="s">
        <v>114</v>
      </c>
      <c r="D3648" s="533" t="s">
        <v>30217</v>
      </c>
      <c r="F3648" t="str">
        <f t="shared" si="113"/>
        <v>101920</v>
      </c>
      <c r="H3648" s="14">
        <f t="shared" si="114"/>
        <v>260.36</v>
      </c>
    </row>
    <row r="3649" spans="1:8" ht="40.5">
      <c r="A3649" s="532" t="s">
        <v>15348</v>
      </c>
      <c r="B3649" s="534" t="s">
        <v>15349</v>
      </c>
      <c r="C3649" s="532" t="s">
        <v>114</v>
      </c>
      <c r="D3649" s="533" t="s">
        <v>30218</v>
      </c>
      <c r="F3649" t="str">
        <f t="shared" si="113"/>
        <v>101921</v>
      </c>
      <c r="H3649" s="14">
        <f t="shared" si="114"/>
        <v>298.27999999999997</v>
      </c>
    </row>
    <row r="3650" spans="1:8" ht="40.5">
      <c r="A3650" s="532" t="s">
        <v>15350</v>
      </c>
      <c r="B3650" s="534" t="s">
        <v>15351</v>
      </c>
      <c r="C3650" s="532" t="s">
        <v>114</v>
      </c>
      <c r="D3650" s="533" t="s">
        <v>30218</v>
      </c>
      <c r="F3650" t="str">
        <f t="shared" si="113"/>
        <v>101922</v>
      </c>
      <c r="H3650" s="14">
        <f t="shared" si="114"/>
        <v>298.27999999999997</v>
      </c>
    </row>
    <row r="3651" spans="1:8" ht="40.5">
      <c r="A3651" s="532" t="s">
        <v>15352</v>
      </c>
      <c r="B3651" s="534" t="s">
        <v>15353</v>
      </c>
      <c r="C3651" s="532" t="s">
        <v>114</v>
      </c>
      <c r="D3651" s="533" t="s">
        <v>30218</v>
      </c>
      <c r="F3651" t="str">
        <f t="shared" si="113"/>
        <v>101923</v>
      </c>
      <c r="H3651" s="14">
        <f t="shared" si="114"/>
        <v>298.27999999999997</v>
      </c>
    </row>
    <row r="3652" spans="1:8" ht="40.5">
      <c r="A3652" s="532" t="s">
        <v>15354</v>
      </c>
      <c r="B3652" s="534" t="s">
        <v>15355</v>
      </c>
      <c r="C3652" s="532" t="s">
        <v>114</v>
      </c>
      <c r="D3652" s="533" t="s">
        <v>26868</v>
      </c>
      <c r="F3652" t="str">
        <f t="shared" si="113"/>
        <v>101924</v>
      </c>
      <c r="H3652" s="14">
        <f t="shared" si="114"/>
        <v>244.49</v>
      </c>
    </row>
    <row r="3653" spans="1:8" ht="40.5">
      <c r="A3653" s="532" t="s">
        <v>15356</v>
      </c>
      <c r="B3653" s="534" t="s">
        <v>15357</v>
      </c>
      <c r="C3653" s="532" t="s">
        <v>114</v>
      </c>
      <c r="D3653" s="533" t="s">
        <v>18587</v>
      </c>
      <c r="F3653" t="str">
        <f t="shared" ref="F3653:F3716" si="115">TRIM(A3653)</f>
        <v>101925</v>
      </c>
      <c r="H3653" s="14">
        <f t="shared" ref="H3653:H3716" si="116">ROUND(D3653*(1+$H$1),2)</f>
        <v>410.45</v>
      </c>
    </row>
    <row r="3654" spans="1:8" ht="40.5">
      <c r="A3654" s="532" t="s">
        <v>15358</v>
      </c>
      <c r="B3654" s="534" t="s">
        <v>15359</v>
      </c>
      <c r="C3654" s="532" t="s">
        <v>114</v>
      </c>
      <c r="D3654" s="533" t="s">
        <v>30219</v>
      </c>
      <c r="F3654" t="str">
        <f t="shared" si="115"/>
        <v>101926</v>
      </c>
      <c r="H3654" s="14">
        <f t="shared" si="116"/>
        <v>528.59</v>
      </c>
    </row>
    <row r="3655" spans="1:8" ht="54">
      <c r="A3655" s="532" t="s">
        <v>15360</v>
      </c>
      <c r="B3655" s="534" t="s">
        <v>15361</v>
      </c>
      <c r="C3655" s="532" t="s">
        <v>75</v>
      </c>
      <c r="D3655" s="533" t="s">
        <v>30220</v>
      </c>
      <c r="F3655" t="str">
        <f t="shared" si="115"/>
        <v>101927</v>
      </c>
      <c r="H3655" s="14">
        <f t="shared" si="116"/>
        <v>463.06</v>
      </c>
    </row>
    <row r="3656" spans="1:8" ht="40.5">
      <c r="A3656" s="532" t="s">
        <v>15362</v>
      </c>
      <c r="B3656" s="534" t="s">
        <v>15363</v>
      </c>
      <c r="C3656" s="532" t="s">
        <v>114</v>
      </c>
      <c r="D3656" s="533" t="s">
        <v>30221</v>
      </c>
      <c r="F3656" t="str">
        <f t="shared" si="115"/>
        <v>101928</v>
      </c>
      <c r="H3656" s="14">
        <f t="shared" si="116"/>
        <v>561.66</v>
      </c>
    </row>
    <row r="3657" spans="1:8" ht="40.5">
      <c r="A3657" s="532" t="s">
        <v>15364</v>
      </c>
      <c r="B3657" s="534" t="s">
        <v>15365</v>
      </c>
      <c r="C3657" s="532" t="s">
        <v>114</v>
      </c>
      <c r="D3657" s="533" t="s">
        <v>30222</v>
      </c>
      <c r="F3657" t="str">
        <f t="shared" si="115"/>
        <v>101929</v>
      </c>
      <c r="H3657" s="14">
        <f t="shared" si="116"/>
        <v>267.18</v>
      </c>
    </row>
    <row r="3658" spans="1:8" ht="54">
      <c r="A3658" s="532" t="s">
        <v>15366</v>
      </c>
      <c r="B3658" s="534" t="s">
        <v>15367</v>
      </c>
      <c r="C3658" s="532" t="s">
        <v>114</v>
      </c>
      <c r="D3658" s="533" t="s">
        <v>30223</v>
      </c>
      <c r="F3658" t="str">
        <f t="shared" si="115"/>
        <v>101930</v>
      </c>
      <c r="H3658" s="14">
        <f t="shared" si="116"/>
        <v>305.10000000000002</v>
      </c>
    </row>
    <row r="3659" spans="1:8" ht="54">
      <c r="A3659" s="532" t="s">
        <v>15368</v>
      </c>
      <c r="B3659" s="534" t="s">
        <v>15369</v>
      </c>
      <c r="C3659" s="532" t="s">
        <v>114</v>
      </c>
      <c r="D3659" s="533" t="s">
        <v>30223</v>
      </c>
      <c r="F3659" t="str">
        <f t="shared" si="115"/>
        <v>101931</v>
      </c>
      <c r="H3659" s="14">
        <f t="shared" si="116"/>
        <v>305.10000000000002</v>
      </c>
    </row>
    <row r="3660" spans="1:8" ht="54">
      <c r="A3660" s="532" t="s">
        <v>15370</v>
      </c>
      <c r="B3660" s="534" t="s">
        <v>15371</v>
      </c>
      <c r="C3660" s="532" t="s">
        <v>114</v>
      </c>
      <c r="D3660" s="533" t="s">
        <v>30223</v>
      </c>
      <c r="F3660" t="str">
        <f t="shared" si="115"/>
        <v>101932</v>
      </c>
      <c r="H3660" s="14">
        <f t="shared" si="116"/>
        <v>305.10000000000002</v>
      </c>
    </row>
    <row r="3661" spans="1:8" ht="40.5">
      <c r="A3661" s="532" t="s">
        <v>15372</v>
      </c>
      <c r="B3661" s="534" t="s">
        <v>15373</v>
      </c>
      <c r="C3661" s="532" t="s">
        <v>114</v>
      </c>
      <c r="D3661" s="533" t="s">
        <v>30224</v>
      </c>
      <c r="F3661" t="str">
        <f t="shared" si="115"/>
        <v>101933</v>
      </c>
      <c r="H3661" s="14">
        <f t="shared" si="116"/>
        <v>251.31</v>
      </c>
    </row>
    <row r="3662" spans="1:8" ht="40.5">
      <c r="A3662" s="532" t="s">
        <v>15374</v>
      </c>
      <c r="B3662" s="534" t="s">
        <v>15375</v>
      </c>
      <c r="C3662" s="532" t="s">
        <v>114</v>
      </c>
      <c r="D3662" s="533" t="s">
        <v>30225</v>
      </c>
      <c r="F3662" t="str">
        <f t="shared" si="115"/>
        <v>101934</v>
      </c>
      <c r="H3662" s="14">
        <f t="shared" si="116"/>
        <v>420.7</v>
      </c>
    </row>
    <row r="3663" spans="1:8" ht="40.5">
      <c r="A3663" s="532" t="s">
        <v>15376</v>
      </c>
      <c r="B3663" s="534" t="s">
        <v>15377</v>
      </c>
      <c r="C3663" s="532" t="s">
        <v>114</v>
      </c>
      <c r="D3663" s="533" t="s">
        <v>30226</v>
      </c>
      <c r="F3663" t="str">
        <f t="shared" si="115"/>
        <v>101935</v>
      </c>
      <c r="H3663" s="14">
        <f t="shared" si="116"/>
        <v>542.25</v>
      </c>
    </row>
    <row r="3664" spans="1:8" ht="54">
      <c r="A3664" s="532" t="s">
        <v>30227</v>
      </c>
      <c r="B3664" s="534" t="s">
        <v>30228</v>
      </c>
      <c r="C3664" s="532" t="s">
        <v>75</v>
      </c>
      <c r="D3664" s="533" t="s">
        <v>11929</v>
      </c>
      <c r="F3664" t="str">
        <f t="shared" si="115"/>
        <v>103802</v>
      </c>
      <c r="H3664" s="14">
        <f t="shared" si="116"/>
        <v>51.65</v>
      </c>
    </row>
    <row r="3665" spans="1:8" ht="54">
      <c r="A3665" s="532" t="s">
        <v>30229</v>
      </c>
      <c r="B3665" s="534" t="s">
        <v>30230</v>
      </c>
      <c r="C3665" s="532" t="s">
        <v>75</v>
      </c>
      <c r="D3665" s="533" t="s">
        <v>30231</v>
      </c>
      <c r="F3665" t="str">
        <f t="shared" si="115"/>
        <v>103803</v>
      </c>
      <c r="H3665" s="14">
        <f t="shared" si="116"/>
        <v>88.81</v>
      </c>
    </row>
    <row r="3666" spans="1:8" ht="54">
      <c r="A3666" s="532" t="s">
        <v>30232</v>
      </c>
      <c r="B3666" s="534" t="s">
        <v>30233</v>
      </c>
      <c r="C3666" s="532" t="s">
        <v>75</v>
      </c>
      <c r="D3666" s="533" t="s">
        <v>30234</v>
      </c>
      <c r="F3666" t="str">
        <f t="shared" si="115"/>
        <v>103804</v>
      </c>
      <c r="H3666" s="14">
        <f t="shared" si="116"/>
        <v>107.83</v>
      </c>
    </row>
    <row r="3667" spans="1:8" ht="40.5">
      <c r="A3667" s="532" t="s">
        <v>30235</v>
      </c>
      <c r="B3667" s="534" t="s">
        <v>30236</v>
      </c>
      <c r="C3667" s="532" t="s">
        <v>75</v>
      </c>
      <c r="D3667" s="533" t="s">
        <v>12129</v>
      </c>
      <c r="F3667" t="str">
        <f t="shared" si="115"/>
        <v>103835</v>
      </c>
      <c r="H3667" s="14">
        <f t="shared" si="116"/>
        <v>80.680000000000007</v>
      </c>
    </row>
    <row r="3668" spans="1:8" ht="40.5">
      <c r="A3668" s="532" t="s">
        <v>30237</v>
      </c>
      <c r="B3668" s="534" t="s">
        <v>30238</v>
      </c>
      <c r="C3668" s="532" t="s">
        <v>75</v>
      </c>
      <c r="D3668" s="533" t="s">
        <v>30239</v>
      </c>
      <c r="F3668" t="str">
        <f t="shared" si="115"/>
        <v>103836</v>
      </c>
      <c r="H3668" s="14">
        <f t="shared" si="116"/>
        <v>125.65</v>
      </c>
    </row>
    <row r="3669" spans="1:8" ht="40.5">
      <c r="A3669" s="532" t="s">
        <v>30240</v>
      </c>
      <c r="B3669" s="534" t="s">
        <v>30241</v>
      </c>
      <c r="C3669" s="532" t="s">
        <v>75</v>
      </c>
      <c r="D3669" s="533" t="s">
        <v>30242</v>
      </c>
      <c r="F3669" t="str">
        <f t="shared" si="115"/>
        <v>103837</v>
      </c>
      <c r="H3669" s="14">
        <f t="shared" si="116"/>
        <v>158.55000000000001</v>
      </c>
    </row>
    <row r="3670" spans="1:8" ht="54">
      <c r="A3670" s="532" t="s">
        <v>30243</v>
      </c>
      <c r="B3670" s="534" t="s">
        <v>30244</v>
      </c>
      <c r="C3670" s="532" t="s">
        <v>75</v>
      </c>
      <c r="D3670" s="533" t="s">
        <v>24521</v>
      </c>
      <c r="F3670" t="str">
        <f t="shared" si="115"/>
        <v>103868</v>
      </c>
      <c r="H3670" s="14">
        <f t="shared" si="116"/>
        <v>63.44</v>
      </c>
    </row>
    <row r="3671" spans="1:8" ht="54">
      <c r="A3671" s="532" t="s">
        <v>30245</v>
      </c>
      <c r="B3671" s="534" t="s">
        <v>30246</v>
      </c>
      <c r="C3671" s="532" t="s">
        <v>75</v>
      </c>
      <c r="D3671" s="533" t="s">
        <v>30247</v>
      </c>
      <c r="F3671" t="str">
        <f t="shared" si="115"/>
        <v>103869</v>
      </c>
      <c r="H3671" s="14">
        <f t="shared" si="116"/>
        <v>97.06</v>
      </c>
    </row>
    <row r="3672" spans="1:8" ht="54">
      <c r="A3672" s="532" t="s">
        <v>30248</v>
      </c>
      <c r="B3672" s="534" t="s">
        <v>30249</v>
      </c>
      <c r="C3672" s="532" t="s">
        <v>75</v>
      </c>
      <c r="D3672" s="533" t="s">
        <v>30250</v>
      </c>
      <c r="F3672" t="str">
        <f t="shared" si="115"/>
        <v>103870</v>
      </c>
      <c r="H3672" s="14">
        <f t="shared" si="116"/>
        <v>119.55</v>
      </c>
    </row>
    <row r="3673" spans="1:8" ht="54">
      <c r="A3673" s="532" t="s">
        <v>30251</v>
      </c>
      <c r="B3673" s="534" t="s">
        <v>30252</v>
      </c>
      <c r="C3673" s="532" t="s">
        <v>75</v>
      </c>
      <c r="D3673" s="533" t="s">
        <v>25256</v>
      </c>
      <c r="F3673" t="str">
        <f t="shared" si="115"/>
        <v>103871</v>
      </c>
      <c r="H3673" s="14">
        <f t="shared" si="116"/>
        <v>78.06</v>
      </c>
    </row>
    <row r="3674" spans="1:8" ht="54">
      <c r="A3674" s="532" t="s">
        <v>30253</v>
      </c>
      <c r="B3674" s="534" t="s">
        <v>30254</v>
      </c>
      <c r="C3674" s="532" t="s">
        <v>75</v>
      </c>
      <c r="D3674" s="533" t="s">
        <v>30255</v>
      </c>
      <c r="F3674" t="str">
        <f t="shared" si="115"/>
        <v>103872</v>
      </c>
      <c r="H3674" s="14">
        <f t="shared" si="116"/>
        <v>164.84</v>
      </c>
    </row>
    <row r="3675" spans="1:8" ht="54">
      <c r="A3675" s="532" t="s">
        <v>30256</v>
      </c>
      <c r="B3675" s="534" t="s">
        <v>30257</v>
      </c>
      <c r="C3675" s="532" t="s">
        <v>75</v>
      </c>
      <c r="D3675" s="533" t="s">
        <v>30258</v>
      </c>
      <c r="F3675" t="str">
        <f t="shared" si="115"/>
        <v>103873</v>
      </c>
      <c r="H3675" s="14">
        <f t="shared" si="116"/>
        <v>190.09</v>
      </c>
    </row>
    <row r="3676" spans="1:8" ht="40.5">
      <c r="A3676" s="532" t="s">
        <v>30259</v>
      </c>
      <c r="B3676" s="534" t="s">
        <v>30260</v>
      </c>
      <c r="C3676" s="532" t="s">
        <v>75</v>
      </c>
      <c r="D3676" s="533" t="s">
        <v>30261</v>
      </c>
      <c r="F3676" t="str">
        <f t="shared" si="115"/>
        <v>103978</v>
      </c>
      <c r="H3676" s="14">
        <f t="shared" si="116"/>
        <v>41.67</v>
      </c>
    </row>
    <row r="3677" spans="1:8" ht="40.5">
      <c r="A3677" s="532" t="s">
        <v>30262</v>
      </c>
      <c r="B3677" s="534" t="s">
        <v>30263</v>
      </c>
      <c r="C3677" s="532" t="s">
        <v>75</v>
      </c>
      <c r="D3677" s="533" t="s">
        <v>17534</v>
      </c>
      <c r="F3677" t="str">
        <f t="shared" si="115"/>
        <v>103979</v>
      </c>
      <c r="H3677" s="14">
        <f t="shared" si="116"/>
        <v>47.02</v>
      </c>
    </row>
    <row r="3678" spans="1:8" ht="40.5">
      <c r="A3678" s="532" t="s">
        <v>30264</v>
      </c>
      <c r="B3678" s="534" t="s">
        <v>30265</v>
      </c>
      <c r="C3678" s="532" t="s">
        <v>75</v>
      </c>
      <c r="D3678" s="533" t="s">
        <v>18288</v>
      </c>
      <c r="F3678" t="str">
        <f t="shared" si="115"/>
        <v>104021</v>
      </c>
      <c r="H3678" s="14">
        <f t="shared" si="116"/>
        <v>98.92</v>
      </c>
    </row>
    <row r="3679" spans="1:8" ht="40.5">
      <c r="A3679" s="532" t="s">
        <v>30266</v>
      </c>
      <c r="B3679" s="534" t="s">
        <v>30267</v>
      </c>
      <c r="C3679" s="532" t="s">
        <v>75</v>
      </c>
      <c r="D3679" s="533" t="s">
        <v>30268</v>
      </c>
      <c r="F3679" t="str">
        <f t="shared" si="115"/>
        <v>104166</v>
      </c>
      <c r="H3679" s="14">
        <f t="shared" si="116"/>
        <v>141.66</v>
      </c>
    </row>
    <row r="3680" spans="1:8" ht="40.5">
      <c r="A3680" s="532" t="s">
        <v>30269</v>
      </c>
      <c r="B3680" s="534" t="s">
        <v>30270</v>
      </c>
      <c r="C3680" s="532" t="s">
        <v>75</v>
      </c>
      <c r="D3680" s="533" t="s">
        <v>30271</v>
      </c>
      <c r="F3680" t="str">
        <f t="shared" si="115"/>
        <v>104194</v>
      </c>
      <c r="H3680" s="14">
        <f t="shared" si="116"/>
        <v>26.14</v>
      </c>
    </row>
    <row r="3681" spans="1:8" ht="40.5">
      <c r="A3681" s="532" t="s">
        <v>30272</v>
      </c>
      <c r="B3681" s="534" t="s">
        <v>30273</v>
      </c>
      <c r="C3681" s="532" t="s">
        <v>75</v>
      </c>
      <c r="D3681" s="533" t="s">
        <v>27310</v>
      </c>
      <c r="F3681" t="str">
        <f t="shared" si="115"/>
        <v>104195</v>
      </c>
      <c r="H3681" s="14">
        <f t="shared" si="116"/>
        <v>27.82</v>
      </c>
    </row>
    <row r="3682" spans="1:8" ht="40.5">
      <c r="A3682" s="532" t="s">
        <v>30274</v>
      </c>
      <c r="B3682" s="534" t="s">
        <v>30275</v>
      </c>
      <c r="C3682" s="532" t="s">
        <v>75</v>
      </c>
      <c r="D3682" s="533" t="s">
        <v>11263</v>
      </c>
      <c r="F3682" t="str">
        <f t="shared" si="115"/>
        <v>104315</v>
      </c>
      <c r="H3682" s="14">
        <f t="shared" si="116"/>
        <v>21.8</v>
      </c>
    </row>
    <row r="3683" spans="1:8" ht="40.5">
      <c r="A3683" s="532" t="s">
        <v>30276</v>
      </c>
      <c r="B3683" s="534" t="s">
        <v>30277</v>
      </c>
      <c r="C3683" s="532" t="s">
        <v>75</v>
      </c>
      <c r="D3683" s="533" t="s">
        <v>11855</v>
      </c>
      <c r="F3683" t="str">
        <f t="shared" si="115"/>
        <v>104316</v>
      </c>
      <c r="H3683" s="14">
        <f t="shared" si="116"/>
        <v>34.299999999999997</v>
      </c>
    </row>
    <row r="3684" spans="1:8" ht="40.5">
      <c r="A3684" s="532" t="s">
        <v>6513</v>
      </c>
      <c r="B3684" s="534" t="s">
        <v>30278</v>
      </c>
      <c r="C3684" s="532" t="s">
        <v>114</v>
      </c>
      <c r="D3684" s="533" t="s">
        <v>9164</v>
      </c>
      <c r="F3684" t="str">
        <f t="shared" si="115"/>
        <v>89358</v>
      </c>
      <c r="H3684" s="14">
        <f t="shared" si="116"/>
        <v>9.98</v>
      </c>
    </row>
    <row r="3685" spans="1:8" ht="40.5">
      <c r="A3685" s="532" t="s">
        <v>6514</v>
      </c>
      <c r="B3685" s="534" t="s">
        <v>30279</v>
      </c>
      <c r="C3685" s="532" t="s">
        <v>114</v>
      </c>
      <c r="D3685" s="533" t="s">
        <v>11794</v>
      </c>
      <c r="F3685" t="str">
        <f t="shared" si="115"/>
        <v>89359</v>
      </c>
      <c r="H3685" s="14">
        <f t="shared" si="116"/>
        <v>11.02</v>
      </c>
    </row>
    <row r="3686" spans="1:8" ht="40.5">
      <c r="A3686" s="532" t="s">
        <v>6516</v>
      </c>
      <c r="B3686" s="534" t="s">
        <v>30280</v>
      </c>
      <c r="C3686" s="532" t="s">
        <v>114</v>
      </c>
      <c r="D3686" s="533" t="s">
        <v>18211</v>
      </c>
      <c r="F3686" t="str">
        <f t="shared" si="115"/>
        <v>89360</v>
      </c>
      <c r="H3686" s="14">
        <f t="shared" si="116"/>
        <v>12.9</v>
      </c>
    </row>
    <row r="3687" spans="1:8" ht="40.5">
      <c r="A3687" s="532" t="s">
        <v>6517</v>
      </c>
      <c r="B3687" s="534" t="s">
        <v>30281</v>
      </c>
      <c r="C3687" s="532" t="s">
        <v>114</v>
      </c>
      <c r="D3687" s="533" t="s">
        <v>11689</v>
      </c>
      <c r="F3687" t="str">
        <f t="shared" si="115"/>
        <v>89361</v>
      </c>
      <c r="H3687" s="14">
        <f t="shared" si="116"/>
        <v>13.05</v>
      </c>
    </row>
    <row r="3688" spans="1:8" ht="40.5">
      <c r="A3688" s="532" t="s">
        <v>6519</v>
      </c>
      <c r="B3688" s="534" t="s">
        <v>30282</v>
      </c>
      <c r="C3688" s="532" t="s">
        <v>114</v>
      </c>
      <c r="D3688" s="533" t="s">
        <v>18276</v>
      </c>
      <c r="F3688" t="str">
        <f t="shared" si="115"/>
        <v>89362</v>
      </c>
      <c r="H3688" s="14">
        <f t="shared" si="116"/>
        <v>11.91</v>
      </c>
    </row>
    <row r="3689" spans="1:8" ht="40.5">
      <c r="A3689" s="532" t="s">
        <v>6521</v>
      </c>
      <c r="B3689" s="534" t="s">
        <v>30283</v>
      </c>
      <c r="C3689" s="532" t="s">
        <v>114</v>
      </c>
      <c r="D3689" s="533" t="s">
        <v>8771</v>
      </c>
      <c r="F3689" t="str">
        <f t="shared" si="115"/>
        <v>89363</v>
      </c>
      <c r="H3689" s="14">
        <f t="shared" si="116"/>
        <v>13.4</v>
      </c>
    </row>
    <row r="3690" spans="1:8" ht="40.5">
      <c r="A3690" s="532" t="s">
        <v>6522</v>
      </c>
      <c r="B3690" s="534" t="s">
        <v>30284</v>
      </c>
      <c r="C3690" s="532" t="s">
        <v>114</v>
      </c>
      <c r="D3690" s="533" t="s">
        <v>8827</v>
      </c>
      <c r="F3690" t="str">
        <f t="shared" si="115"/>
        <v>89364</v>
      </c>
      <c r="H3690" s="14">
        <f t="shared" si="116"/>
        <v>16.260000000000002</v>
      </c>
    </row>
    <row r="3691" spans="1:8" ht="40.5">
      <c r="A3691" s="532" t="s">
        <v>6523</v>
      </c>
      <c r="B3691" s="534" t="s">
        <v>30285</v>
      </c>
      <c r="C3691" s="532" t="s">
        <v>114</v>
      </c>
      <c r="D3691" s="533" t="s">
        <v>19079</v>
      </c>
      <c r="F3691" t="str">
        <f t="shared" si="115"/>
        <v>89365</v>
      </c>
      <c r="H3691" s="14">
        <f t="shared" si="116"/>
        <v>15.23</v>
      </c>
    </row>
    <row r="3692" spans="1:8" ht="54">
      <c r="A3692" s="532" t="s">
        <v>6525</v>
      </c>
      <c r="B3692" s="534" t="s">
        <v>30286</v>
      </c>
      <c r="C3692" s="532" t="s">
        <v>114</v>
      </c>
      <c r="D3692" s="533" t="s">
        <v>6301</v>
      </c>
      <c r="F3692" t="str">
        <f t="shared" si="115"/>
        <v>89366</v>
      </c>
      <c r="H3692" s="14">
        <f t="shared" si="116"/>
        <v>25.2</v>
      </c>
    </row>
    <row r="3693" spans="1:8" ht="40.5">
      <c r="A3693" s="532" t="s">
        <v>6527</v>
      </c>
      <c r="B3693" s="534" t="s">
        <v>30287</v>
      </c>
      <c r="C3693" s="532" t="s">
        <v>114</v>
      </c>
      <c r="D3693" s="533" t="s">
        <v>18629</v>
      </c>
      <c r="F3693" t="str">
        <f t="shared" si="115"/>
        <v>89367</v>
      </c>
      <c r="H3693" s="14">
        <f t="shared" si="116"/>
        <v>17.43</v>
      </c>
    </row>
    <row r="3694" spans="1:8" ht="40.5">
      <c r="A3694" s="532" t="s">
        <v>6528</v>
      </c>
      <c r="B3694" s="534" t="s">
        <v>30288</v>
      </c>
      <c r="C3694" s="532" t="s">
        <v>114</v>
      </c>
      <c r="D3694" s="533" t="s">
        <v>30289</v>
      </c>
      <c r="F3694" t="str">
        <f t="shared" si="115"/>
        <v>89368</v>
      </c>
      <c r="H3694" s="14">
        <f t="shared" si="116"/>
        <v>20.73</v>
      </c>
    </row>
    <row r="3695" spans="1:8" ht="40.5">
      <c r="A3695" s="532" t="s">
        <v>6530</v>
      </c>
      <c r="B3695" s="534" t="s">
        <v>30290</v>
      </c>
      <c r="C3695" s="532" t="s">
        <v>114</v>
      </c>
      <c r="D3695" s="533" t="s">
        <v>6301</v>
      </c>
      <c r="F3695" t="str">
        <f t="shared" si="115"/>
        <v>89369</v>
      </c>
      <c r="H3695" s="14">
        <f t="shared" si="116"/>
        <v>25.2</v>
      </c>
    </row>
    <row r="3696" spans="1:8" ht="40.5">
      <c r="A3696" s="532" t="s">
        <v>6531</v>
      </c>
      <c r="B3696" s="534" t="s">
        <v>30291</v>
      </c>
      <c r="C3696" s="532" t="s">
        <v>114</v>
      </c>
      <c r="D3696" s="533" t="s">
        <v>30292</v>
      </c>
      <c r="F3696" t="str">
        <f t="shared" si="115"/>
        <v>89370</v>
      </c>
      <c r="H3696" s="14">
        <f t="shared" si="116"/>
        <v>21.37</v>
      </c>
    </row>
    <row r="3697" spans="1:8" ht="40.5">
      <c r="A3697" s="532" t="s">
        <v>6532</v>
      </c>
      <c r="B3697" s="534" t="s">
        <v>30293</v>
      </c>
      <c r="C3697" s="532" t="s">
        <v>114</v>
      </c>
      <c r="D3697" s="533" t="s">
        <v>30294</v>
      </c>
      <c r="F3697" t="str">
        <f t="shared" si="115"/>
        <v>89371</v>
      </c>
      <c r="H3697" s="14">
        <f t="shared" si="116"/>
        <v>7.74</v>
      </c>
    </row>
    <row r="3698" spans="1:8" ht="40.5">
      <c r="A3698" s="532" t="s">
        <v>6533</v>
      </c>
      <c r="B3698" s="534" t="s">
        <v>30295</v>
      </c>
      <c r="C3698" s="532" t="s">
        <v>114</v>
      </c>
      <c r="D3698" s="533" t="s">
        <v>11384</v>
      </c>
      <c r="F3698" t="str">
        <f t="shared" si="115"/>
        <v>89372</v>
      </c>
      <c r="H3698" s="14">
        <f t="shared" si="116"/>
        <v>26.68</v>
      </c>
    </row>
    <row r="3699" spans="1:8" ht="40.5">
      <c r="A3699" s="532" t="s">
        <v>6534</v>
      </c>
      <c r="B3699" s="534" t="s">
        <v>30296</v>
      </c>
      <c r="C3699" s="532" t="s">
        <v>114</v>
      </c>
      <c r="D3699" s="533" t="s">
        <v>6334</v>
      </c>
      <c r="F3699" t="str">
        <f t="shared" si="115"/>
        <v>89373</v>
      </c>
      <c r="H3699" s="14">
        <f t="shared" si="116"/>
        <v>9.59</v>
      </c>
    </row>
    <row r="3700" spans="1:8" ht="40.5">
      <c r="A3700" s="532" t="s">
        <v>6535</v>
      </c>
      <c r="B3700" s="534" t="s">
        <v>30297</v>
      </c>
      <c r="C3700" s="532" t="s">
        <v>114</v>
      </c>
      <c r="D3700" s="533" t="s">
        <v>11223</v>
      </c>
      <c r="F3700" t="str">
        <f t="shared" si="115"/>
        <v>89374</v>
      </c>
      <c r="H3700" s="14">
        <f t="shared" si="116"/>
        <v>15.79</v>
      </c>
    </row>
    <row r="3701" spans="1:8" ht="40.5">
      <c r="A3701" s="532" t="s">
        <v>6537</v>
      </c>
      <c r="B3701" s="534" t="s">
        <v>30298</v>
      </c>
      <c r="C3701" s="532" t="s">
        <v>114</v>
      </c>
      <c r="D3701" s="533" t="s">
        <v>30299</v>
      </c>
      <c r="F3701" t="str">
        <f t="shared" si="115"/>
        <v>89375</v>
      </c>
      <c r="H3701" s="14">
        <f t="shared" si="116"/>
        <v>19.010000000000002</v>
      </c>
    </row>
    <row r="3702" spans="1:8" ht="54">
      <c r="A3702" s="532" t="s">
        <v>6538</v>
      </c>
      <c r="B3702" s="534" t="s">
        <v>30300</v>
      </c>
      <c r="C3702" s="532" t="s">
        <v>114</v>
      </c>
      <c r="D3702" s="533" t="s">
        <v>7815</v>
      </c>
      <c r="F3702" t="str">
        <f t="shared" si="115"/>
        <v>89376</v>
      </c>
      <c r="H3702" s="14">
        <f t="shared" si="116"/>
        <v>7.41</v>
      </c>
    </row>
    <row r="3703" spans="1:8" ht="40.5">
      <c r="A3703" s="532" t="s">
        <v>6539</v>
      </c>
      <c r="B3703" s="534" t="s">
        <v>30301</v>
      </c>
      <c r="C3703" s="532" t="s">
        <v>114</v>
      </c>
      <c r="D3703" s="533" t="s">
        <v>9386</v>
      </c>
      <c r="F3703" t="str">
        <f t="shared" si="115"/>
        <v>89377</v>
      </c>
      <c r="H3703" s="14">
        <f t="shared" si="116"/>
        <v>15.74</v>
      </c>
    </row>
    <row r="3704" spans="1:8" ht="40.5">
      <c r="A3704" s="532" t="s">
        <v>6540</v>
      </c>
      <c r="B3704" s="534" t="s">
        <v>30302</v>
      </c>
      <c r="C3704" s="532" t="s">
        <v>114</v>
      </c>
      <c r="D3704" s="533" t="s">
        <v>30303</v>
      </c>
      <c r="F3704" t="str">
        <f t="shared" si="115"/>
        <v>89378</v>
      </c>
      <c r="H3704" s="14">
        <f t="shared" si="116"/>
        <v>9.09</v>
      </c>
    </row>
    <row r="3705" spans="1:8" ht="40.5">
      <c r="A3705" s="532" t="s">
        <v>6541</v>
      </c>
      <c r="B3705" s="534" t="s">
        <v>3479</v>
      </c>
      <c r="C3705" s="532" t="s">
        <v>114</v>
      </c>
      <c r="D3705" s="533" t="s">
        <v>12043</v>
      </c>
      <c r="F3705" t="str">
        <f t="shared" si="115"/>
        <v>89379</v>
      </c>
      <c r="H3705" s="14">
        <f t="shared" si="116"/>
        <v>31.27</v>
      </c>
    </row>
    <row r="3706" spans="1:8" ht="40.5">
      <c r="A3706" s="532" t="s">
        <v>6542</v>
      </c>
      <c r="B3706" s="534" t="s">
        <v>30304</v>
      </c>
      <c r="C3706" s="532" t="s">
        <v>114</v>
      </c>
      <c r="D3706" s="533" t="s">
        <v>11883</v>
      </c>
      <c r="F3706" t="str">
        <f t="shared" si="115"/>
        <v>89380</v>
      </c>
      <c r="H3706" s="14">
        <f t="shared" si="116"/>
        <v>14.34</v>
      </c>
    </row>
    <row r="3707" spans="1:8" ht="40.5">
      <c r="A3707" s="532" t="s">
        <v>6543</v>
      </c>
      <c r="B3707" s="534" t="s">
        <v>30305</v>
      </c>
      <c r="C3707" s="532" t="s">
        <v>114</v>
      </c>
      <c r="D3707" s="533" t="s">
        <v>7956</v>
      </c>
      <c r="F3707" t="str">
        <f t="shared" si="115"/>
        <v>89381</v>
      </c>
      <c r="H3707" s="14">
        <f t="shared" si="116"/>
        <v>19.53</v>
      </c>
    </row>
    <row r="3708" spans="1:8" ht="40.5">
      <c r="A3708" s="532" t="s">
        <v>6545</v>
      </c>
      <c r="B3708" s="534" t="s">
        <v>30306</v>
      </c>
      <c r="C3708" s="532" t="s">
        <v>114</v>
      </c>
      <c r="D3708" s="533" t="s">
        <v>12106</v>
      </c>
      <c r="F3708" t="str">
        <f t="shared" si="115"/>
        <v>89382</v>
      </c>
      <c r="H3708" s="14">
        <f t="shared" si="116"/>
        <v>22.89</v>
      </c>
    </row>
    <row r="3709" spans="1:8" ht="54">
      <c r="A3709" s="532" t="s">
        <v>6546</v>
      </c>
      <c r="B3709" s="534" t="s">
        <v>30307</v>
      </c>
      <c r="C3709" s="532" t="s">
        <v>114</v>
      </c>
      <c r="D3709" s="533" t="s">
        <v>5828</v>
      </c>
      <c r="F3709" t="str">
        <f t="shared" si="115"/>
        <v>89383</v>
      </c>
      <c r="H3709" s="14">
        <f t="shared" si="116"/>
        <v>8.61</v>
      </c>
    </row>
    <row r="3710" spans="1:8" ht="40.5">
      <c r="A3710" s="532" t="s">
        <v>6547</v>
      </c>
      <c r="B3710" s="534" t="s">
        <v>30308</v>
      </c>
      <c r="C3710" s="532" t="s">
        <v>114</v>
      </c>
      <c r="D3710" s="533" t="s">
        <v>11812</v>
      </c>
      <c r="F3710" t="str">
        <f t="shared" si="115"/>
        <v>89384</v>
      </c>
      <c r="H3710" s="14">
        <f t="shared" si="116"/>
        <v>20.39</v>
      </c>
    </row>
    <row r="3711" spans="1:8" ht="40.5">
      <c r="A3711" s="532" t="s">
        <v>6548</v>
      </c>
      <c r="B3711" s="534" t="s">
        <v>30309</v>
      </c>
      <c r="C3711" s="532" t="s">
        <v>114</v>
      </c>
      <c r="D3711" s="533" t="s">
        <v>12015</v>
      </c>
      <c r="F3711" t="str">
        <f t="shared" si="115"/>
        <v>89385</v>
      </c>
      <c r="H3711" s="14">
        <f t="shared" si="116"/>
        <v>9.81</v>
      </c>
    </row>
    <row r="3712" spans="1:8" ht="40.5">
      <c r="A3712" s="532" t="s">
        <v>6550</v>
      </c>
      <c r="B3712" s="534" t="s">
        <v>30310</v>
      </c>
      <c r="C3712" s="532" t="s">
        <v>114</v>
      </c>
      <c r="D3712" s="533" t="s">
        <v>11201</v>
      </c>
      <c r="F3712" t="str">
        <f t="shared" si="115"/>
        <v>89386</v>
      </c>
      <c r="H3712" s="14">
        <f t="shared" si="116"/>
        <v>13.06</v>
      </c>
    </row>
    <row r="3713" spans="1:8" ht="40.5">
      <c r="A3713" s="532" t="s">
        <v>6551</v>
      </c>
      <c r="B3713" s="534" t="s">
        <v>30311</v>
      </c>
      <c r="C3713" s="532" t="s">
        <v>114</v>
      </c>
      <c r="D3713" s="533" t="s">
        <v>30312</v>
      </c>
      <c r="F3713" t="str">
        <f t="shared" si="115"/>
        <v>89387</v>
      </c>
      <c r="H3713" s="14">
        <f t="shared" si="116"/>
        <v>51.39</v>
      </c>
    </row>
    <row r="3714" spans="1:8" ht="40.5">
      <c r="A3714" s="532" t="s">
        <v>6552</v>
      </c>
      <c r="B3714" s="534" t="s">
        <v>30313</v>
      </c>
      <c r="C3714" s="532" t="s">
        <v>114</v>
      </c>
      <c r="D3714" s="533" t="s">
        <v>30314</v>
      </c>
      <c r="F3714" t="str">
        <f t="shared" si="115"/>
        <v>89389</v>
      </c>
      <c r="H3714" s="14">
        <f t="shared" si="116"/>
        <v>17.03</v>
      </c>
    </row>
    <row r="3715" spans="1:8" ht="40.5">
      <c r="A3715" s="532" t="s">
        <v>6553</v>
      </c>
      <c r="B3715" s="534" t="s">
        <v>30315</v>
      </c>
      <c r="C3715" s="532" t="s">
        <v>114</v>
      </c>
      <c r="D3715" s="533" t="s">
        <v>19290</v>
      </c>
      <c r="F3715" t="str">
        <f t="shared" si="115"/>
        <v>89390</v>
      </c>
      <c r="H3715" s="14">
        <f t="shared" si="116"/>
        <v>35.11</v>
      </c>
    </row>
    <row r="3716" spans="1:8" ht="54">
      <c r="A3716" s="532" t="s">
        <v>6554</v>
      </c>
      <c r="B3716" s="534" t="s">
        <v>30316</v>
      </c>
      <c r="C3716" s="532" t="s">
        <v>114</v>
      </c>
      <c r="D3716" s="533" t="s">
        <v>8883</v>
      </c>
      <c r="F3716" t="str">
        <f t="shared" si="115"/>
        <v>89391</v>
      </c>
      <c r="H3716" s="14">
        <f t="shared" si="116"/>
        <v>11.81</v>
      </c>
    </row>
    <row r="3717" spans="1:8" ht="40.5">
      <c r="A3717" s="532" t="s">
        <v>6555</v>
      </c>
      <c r="B3717" s="534" t="s">
        <v>30317</v>
      </c>
      <c r="C3717" s="532" t="s">
        <v>114</v>
      </c>
      <c r="D3717" s="533" t="s">
        <v>21907</v>
      </c>
      <c r="F3717" t="str">
        <f t="shared" ref="F3717:F3780" si="117">TRIM(A3717)</f>
        <v>89392</v>
      </c>
      <c r="H3717" s="14">
        <f t="shared" ref="H3717:H3780" si="118">ROUND(D3717*(1+$H$1),2)</f>
        <v>40.97</v>
      </c>
    </row>
    <row r="3718" spans="1:8" ht="40.5">
      <c r="A3718" s="532" t="s">
        <v>6556</v>
      </c>
      <c r="B3718" s="534" t="s">
        <v>30318</v>
      </c>
      <c r="C3718" s="532" t="s">
        <v>114</v>
      </c>
      <c r="D3718" s="533" t="s">
        <v>30319</v>
      </c>
      <c r="F3718" t="str">
        <f t="shared" si="117"/>
        <v>89393</v>
      </c>
      <c r="H3718" s="14">
        <f t="shared" si="118"/>
        <v>14.02</v>
      </c>
    </row>
    <row r="3719" spans="1:8" ht="54">
      <c r="A3719" s="532" t="s">
        <v>6557</v>
      </c>
      <c r="B3719" s="534" t="s">
        <v>30320</v>
      </c>
      <c r="C3719" s="532" t="s">
        <v>114</v>
      </c>
      <c r="D3719" s="533" t="s">
        <v>11731</v>
      </c>
      <c r="F3719" t="str">
        <f t="shared" si="117"/>
        <v>89394</v>
      </c>
      <c r="H3719" s="14">
        <f t="shared" si="118"/>
        <v>28.8</v>
      </c>
    </row>
    <row r="3720" spans="1:8" ht="40.5">
      <c r="A3720" s="532" t="s">
        <v>6558</v>
      </c>
      <c r="B3720" s="534" t="s">
        <v>30321</v>
      </c>
      <c r="C3720" s="532" t="s">
        <v>114</v>
      </c>
      <c r="D3720" s="533" t="s">
        <v>18667</v>
      </c>
      <c r="F3720" t="str">
        <f t="shared" si="117"/>
        <v>89395</v>
      </c>
      <c r="H3720" s="14">
        <f t="shared" si="118"/>
        <v>16.59</v>
      </c>
    </row>
    <row r="3721" spans="1:8" ht="54">
      <c r="A3721" s="532" t="s">
        <v>6559</v>
      </c>
      <c r="B3721" s="534" t="s">
        <v>30322</v>
      </c>
      <c r="C3721" s="532" t="s">
        <v>114</v>
      </c>
      <c r="D3721" s="533" t="s">
        <v>15566</v>
      </c>
      <c r="F3721" t="str">
        <f t="shared" si="117"/>
        <v>89396</v>
      </c>
      <c r="H3721" s="14">
        <f t="shared" si="118"/>
        <v>31.58</v>
      </c>
    </row>
    <row r="3722" spans="1:8" ht="40.5">
      <c r="A3722" s="532" t="s">
        <v>6560</v>
      </c>
      <c r="B3722" s="534" t="s">
        <v>30323</v>
      </c>
      <c r="C3722" s="532" t="s">
        <v>114</v>
      </c>
      <c r="D3722" s="533" t="s">
        <v>12326</v>
      </c>
      <c r="F3722" t="str">
        <f t="shared" si="117"/>
        <v>89397</v>
      </c>
      <c r="H3722" s="14">
        <f t="shared" si="118"/>
        <v>20.51</v>
      </c>
    </row>
    <row r="3723" spans="1:8" ht="40.5">
      <c r="A3723" s="532" t="s">
        <v>6561</v>
      </c>
      <c r="B3723" s="534" t="s">
        <v>30324</v>
      </c>
      <c r="C3723" s="532" t="s">
        <v>114</v>
      </c>
      <c r="D3723" s="533" t="s">
        <v>6352</v>
      </c>
      <c r="F3723" t="str">
        <f t="shared" si="117"/>
        <v>89398</v>
      </c>
      <c r="H3723" s="14">
        <f t="shared" si="118"/>
        <v>24.65</v>
      </c>
    </row>
    <row r="3724" spans="1:8" ht="54">
      <c r="A3724" s="532" t="s">
        <v>6563</v>
      </c>
      <c r="B3724" s="534" t="s">
        <v>30325</v>
      </c>
      <c r="C3724" s="532" t="s">
        <v>114</v>
      </c>
      <c r="D3724" s="533" t="s">
        <v>24351</v>
      </c>
      <c r="F3724" t="str">
        <f t="shared" si="117"/>
        <v>89399</v>
      </c>
      <c r="H3724" s="14">
        <f t="shared" si="118"/>
        <v>38.79</v>
      </c>
    </row>
    <row r="3725" spans="1:8" ht="40.5">
      <c r="A3725" s="532" t="s">
        <v>6564</v>
      </c>
      <c r="B3725" s="534" t="s">
        <v>30326</v>
      </c>
      <c r="C3725" s="532" t="s">
        <v>114</v>
      </c>
      <c r="D3725" s="533" t="s">
        <v>13631</v>
      </c>
      <c r="F3725" t="str">
        <f t="shared" si="117"/>
        <v>89400</v>
      </c>
      <c r="H3725" s="14">
        <f t="shared" si="118"/>
        <v>28.73</v>
      </c>
    </row>
    <row r="3726" spans="1:8" ht="40.5">
      <c r="A3726" s="532" t="s">
        <v>6565</v>
      </c>
      <c r="B3726" s="534" t="s">
        <v>30327</v>
      </c>
      <c r="C3726" s="532" t="s">
        <v>114</v>
      </c>
      <c r="D3726" s="533" t="s">
        <v>12649</v>
      </c>
      <c r="F3726" t="str">
        <f t="shared" si="117"/>
        <v>89404</v>
      </c>
      <c r="H3726" s="14">
        <f t="shared" si="118"/>
        <v>9.14</v>
      </c>
    </row>
    <row r="3727" spans="1:8" ht="40.5">
      <c r="A3727" s="532" t="s">
        <v>6566</v>
      </c>
      <c r="B3727" s="534" t="s">
        <v>30328</v>
      </c>
      <c r="C3727" s="532" t="s">
        <v>114</v>
      </c>
      <c r="D3727" s="533" t="s">
        <v>18260</v>
      </c>
      <c r="F3727" t="str">
        <f t="shared" si="117"/>
        <v>89405</v>
      </c>
      <c r="H3727" s="14">
        <f t="shared" si="118"/>
        <v>10.18</v>
      </c>
    </row>
    <row r="3728" spans="1:8" ht="40.5">
      <c r="A3728" s="532" t="s">
        <v>6567</v>
      </c>
      <c r="B3728" s="534" t="s">
        <v>30329</v>
      </c>
      <c r="C3728" s="532" t="s">
        <v>114</v>
      </c>
      <c r="D3728" s="533" t="s">
        <v>6024</v>
      </c>
      <c r="F3728" t="str">
        <f t="shared" si="117"/>
        <v>89406</v>
      </c>
      <c r="H3728" s="14">
        <f t="shared" si="118"/>
        <v>12.06</v>
      </c>
    </row>
    <row r="3729" spans="1:8" ht="40.5">
      <c r="A3729" s="532" t="s">
        <v>6568</v>
      </c>
      <c r="B3729" s="534" t="s">
        <v>30330</v>
      </c>
      <c r="C3729" s="532" t="s">
        <v>114</v>
      </c>
      <c r="D3729" s="533" t="s">
        <v>5422</v>
      </c>
      <c r="F3729" t="str">
        <f t="shared" si="117"/>
        <v>89407</v>
      </c>
      <c r="H3729" s="14">
        <f t="shared" si="118"/>
        <v>12.21</v>
      </c>
    </row>
    <row r="3730" spans="1:8" ht="40.5">
      <c r="A3730" s="532" t="s">
        <v>6569</v>
      </c>
      <c r="B3730" s="534" t="s">
        <v>30331</v>
      </c>
      <c r="C3730" s="532" t="s">
        <v>114</v>
      </c>
      <c r="D3730" s="533" t="s">
        <v>7257</v>
      </c>
      <c r="F3730" t="str">
        <f t="shared" si="117"/>
        <v>89408</v>
      </c>
      <c r="H3730" s="14">
        <f t="shared" si="118"/>
        <v>10.94</v>
      </c>
    </row>
    <row r="3731" spans="1:8" ht="40.5">
      <c r="A3731" s="532" t="s">
        <v>6570</v>
      </c>
      <c r="B3731" s="534" t="s">
        <v>30332</v>
      </c>
      <c r="C3731" s="532" t="s">
        <v>114</v>
      </c>
      <c r="D3731" s="533" t="s">
        <v>13641</v>
      </c>
      <c r="F3731" t="str">
        <f t="shared" si="117"/>
        <v>89409</v>
      </c>
      <c r="H3731" s="14">
        <f t="shared" si="118"/>
        <v>12.43</v>
      </c>
    </row>
    <row r="3732" spans="1:8" ht="40.5">
      <c r="A3732" s="532" t="s">
        <v>6571</v>
      </c>
      <c r="B3732" s="534" t="s">
        <v>30333</v>
      </c>
      <c r="C3732" s="532" t="s">
        <v>114</v>
      </c>
      <c r="D3732" s="533" t="s">
        <v>12732</v>
      </c>
      <c r="F3732" t="str">
        <f t="shared" si="117"/>
        <v>89410</v>
      </c>
      <c r="H3732" s="14">
        <f t="shared" si="118"/>
        <v>15.28</v>
      </c>
    </row>
    <row r="3733" spans="1:8" ht="40.5">
      <c r="A3733" s="532" t="s">
        <v>6572</v>
      </c>
      <c r="B3733" s="534" t="s">
        <v>30334</v>
      </c>
      <c r="C3733" s="532" t="s">
        <v>114</v>
      </c>
      <c r="D3733" s="533" t="s">
        <v>11983</v>
      </c>
      <c r="F3733" t="str">
        <f t="shared" si="117"/>
        <v>89411</v>
      </c>
      <c r="H3733" s="14">
        <f t="shared" si="118"/>
        <v>14.26</v>
      </c>
    </row>
    <row r="3734" spans="1:8" ht="40.5">
      <c r="A3734" s="532" t="s">
        <v>6573</v>
      </c>
      <c r="B3734" s="534" t="s">
        <v>30335</v>
      </c>
      <c r="C3734" s="532" t="s">
        <v>114</v>
      </c>
      <c r="D3734" s="533" t="s">
        <v>17606</v>
      </c>
      <c r="F3734" t="str">
        <f t="shared" si="117"/>
        <v>89412</v>
      </c>
      <c r="H3734" s="14">
        <f t="shared" si="118"/>
        <v>13.46</v>
      </c>
    </row>
    <row r="3735" spans="1:8" ht="40.5">
      <c r="A3735" s="532" t="s">
        <v>6575</v>
      </c>
      <c r="B3735" s="534" t="s">
        <v>30336</v>
      </c>
      <c r="C3735" s="532" t="s">
        <v>114</v>
      </c>
      <c r="D3735" s="533" t="s">
        <v>28691</v>
      </c>
      <c r="F3735" t="str">
        <f t="shared" si="117"/>
        <v>89413</v>
      </c>
      <c r="H3735" s="14">
        <f t="shared" si="118"/>
        <v>16.3</v>
      </c>
    </row>
    <row r="3736" spans="1:8" ht="40.5">
      <c r="A3736" s="532" t="s">
        <v>6576</v>
      </c>
      <c r="B3736" s="534" t="s">
        <v>30337</v>
      </c>
      <c r="C3736" s="532" t="s">
        <v>114</v>
      </c>
      <c r="D3736" s="533" t="s">
        <v>13752</v>
      </c>
      <c r="F3736" t="str">
        <f t="shared" si="117"/>
        <v>89414</v>
      </c>
      <c r="H3736" s="14">
        <f t="shared" si="118"/>
        <v>19.600000000000001</v>
      </c>
    </row>
    <row r="3737" spans="1:8" ht="40.5">
      <c r="A3737" s="532" t="s">
        <v>6577</v>
      </c>
      <c r="B3737" s="534" t="s">
        <v>30338</v>
      </c>
      <c r="C3737" s="532" t="s">
        <v>114</v>
      </c>
      <c r="D3737" s="533" t="s">
        <v>30339</v>
      </c>
      <c r="F3737" t="str">
        <f t="shared" si="117"/>
        <v>89415</v>
      </c>
      <c r="H3737" s="14">
        <f t="shared" si="118"/>
        <v>24.06</v>
      </c>
    </row>
    <row r="3738" spans="1:8" ht="40.5">
      <c r="A3738" s="532" t="s">
        <v>6578</v>
      </c>
      <c r="B3738" s="534" t="s">
        <v>30340</v>
      </c>
      <c r="C3738" s="532" t="s">
        <v>114</v>
      </c>
      <c r="D3738" s="533" t="s">
        <v>11385</v>
      </c>
      <c r="F3738" t="str">
        <f t="shared" si="117"/>
        <v>89416</v>
      </c>
      <c r="H3738" s="14">
        <f t="shared" si="118"/>
        <v>20.239999999999998</v>
      </c>
    </row>
    <row r="3739" spans="1:8" ht="40.5">
      <c r="A3739" s="532" t="s">
        <v>6579</v>
      </c>
      <c r="B3739" s="534" t="s">
        <v>30341</v>
      </c>
      <c r="C3739" s="532" t="s">
        <v>114</v>
      </c>
      <c r="D3739" s="533" t="s">
        <v>18249</v>
      </c>
      <c r="F3739" t="str">
        <f t="shared" si="117"/>
        <v>89417</v>
      </c>
      <c r="H3739" s="14">
        <f t="shared" si="118"/>
        <v>7.17</v>
      </c>
    </row>
    <row r="3740" spans="1:8" ht="40.5">
      <c r="A3740" s="532" t="s">
        <v>6580</v>
      </c>
      <c r="B3740" s="534" t="s">
        <v>30342</v>
      </c>
      <c r="C3740" s="532" t="s">
        <v>114</v>
      </c>
      <c r="D3740" s="533" t="s">
        <v>8866</v>
      </c>
      <c r="F3740" t="str">
        <f t="shared" si="117"/>
        <v>89418</v>
      </c>
      <c r="H3740" s="14">
        <f t="shared" si="118"/>
        <v>26.1</v>
      </c>
    </row>
    <row r="3741" spans="1:8" ht="40.5">
      <c r="A3741" s="532" t="s">
        <v>6581</v>
      </c>
      <c r="B3741" s="534" t="s">
        <v>30343</v>
      </c>
      <c r="C3741" s="532" t="s">
        <v>114</v>
      </c>
      <c r="D3741" s="533" t="s">
        <v>8379</v>
      </c>
      <c r="F3741" t="str">
        <f t="shared" si="117"/>
        <v>89419</v>
      </c>
      <c r="H3741" s="14">
        <f t="shared" si="118"/>
        <v>9.01</v>
      </c>
    </row>
    <row r="3742" spans="1:8" ht="40.5">
      <c r="A3742" s="532" t="s">
        <v>6584</v>
      </c>
      <c r="B3742" s="534" t="s">
        <v>30344</v>
      </c>
      <c r="C3742" s="532" t="s">
        <v>114</v>
      </c>
      <c r="D3742" s="533" t="s">
        <v>30345</v>
      </c>
      <c r="F3742" t="str">
        <f t="shared" si="117"/>
        <v>89421</v>
      </c>
      <c r="H3742" s="14">
        <f t="shared" si="118"/>
        <v>18.440000000000001</v>
      </c>
    </row>
    <row r="3743" spans="1:8" ht="40.5">
      <c r="A3743" s="532" t="s">
        <v>6585</v>
      </c>
      <c r="B3743" s="534" t="s">
        <v>30346</v>
      </c>
      <c r="C3743" s="532" t="s">
        <v>114</v>
      </c>
      <c r="D3743" s="533" t="s">
        <v>8979</v>
      </c>
      <c r="F3743" t="str">
        <f t="shared" si="117"/>
        <v>89423</v>
      </c>
      <c r="H3743" s="14">
        <f t="shared" si="118"/>
        <v>15.16</v>
      </c>
    </row>
    <row r="3744" spans="1:8" ht="40.5">
      <c r="A3744" s="532" t="s">
        <v>6586</v>
      </c>
      <c r="B3744" s="534" t="s">
        <v>30347</v>
      </c>
      <c r="C3744" s="532" t="s">
        <v>114</v>
      </c>
      <c r="D3744" s="533" t="s">
        <v>11189</v>
      </c>
      <c r="F3744" t="str">
        <f t="shared" si="117"/>
        <v>89424</v>
      </c>
      <c r="H3744" s="14">
        <f t="shared" si="118"/>
        <v>8.4499999999999993</v>
      </c>
    </row>
    <row r="3745" spans="1:8" ht="40.5">
      <c r="A3745" s="532" t="s">
        <v>6587</v>
      </c>
      <c r="B3745" s="534" t="s">
        <v>30348</v>
      </c>
      <c r="C3745" s="532" t="s">
        <v>114</v>
      </c>
      <c r="D3745" s="533" t="s">
        <v>6109</v>
      </c>
      <c r="F3745" t="str">
        <f t="shared" si="117"/>
        <v>89425</v>
      </c>
      <c r="H3745" s="14">
        <f t="shared" si="118"/>
        <v>30.63</v>
      </c>
    </row>
    <row r="3746" spans="1:8" ht="40.5">
      <c r="A3746" s="532" t="s">
        <v>6588</v>
      </c>
      <c r="B3746" s="534" t="s">
        <v>30349</v>
      </c>
      <c r="C3746" s="532" t="s">
        <v>114</v>
      </c>
      <c r="D3746" s="533" t="s">
        <v>30350</v>
      </c>
      <c r="F3746" t="str">
        <f t="shared" si="117"/>
        <v>89426</v>
      </c>
      <c r="H3746" s="14">
        <f t="shared" si="118"/>
        <v>13.64</v>
      </c>
    </row>
    <row r="3747" spans="1:8" ht="40.5">
      <c r="A3747" s="532" t="s">
        <v>6590</v>
      </c>
      <c r="B3747" s="534" t="s">
        <v>30351</v>
      </c>
      <c r="C3747" s="532" t="s">
        <v>114</v>
      </c>
      <c r="D3747" s="533" t="s">
        <v>6061</v>
      </c>
      <c r="F3747" t="str">
        <f t="shared" si="117"/>
        <v>89427</v>
      </c>
      <c r="H3747" s="14">
        <f t="shared" si="118"/>
        <v>18.95</v>
      </c>
    </row>
    <row r="3748" spans="1:8" ht="40.5">
      <c r="A3748" s="532" t="s">
        <v>6591</v>
      </c>
      <c r="B3748" s="534" t="s">
        <v>30352</v>
      </c>
      <c r="C3748" s="532" t="s">
        <v>114</v>
      </c>
      <c r="D3748" s="533" t="s">
        <v>7967</v>
      </c>
      <c r="F3748" t="str">
        <f t="shared" si="117"/>
        <v>89428</v>
      </c>
      <c r="H3748" s="14">
        <f t="shared" si="118"/>
        <v>22.25</v>
      </c>
    </row>
    <row r="3749" spans="1:8" ht="54">
      <c r="A3749" s="532" t="s">
        <v>6592</v>
      </c>
      <c r="B3749" s="534" t="s">
        <v>30353</v>
      </c>
      <c r="C3749" s="532" t="s">
        <v>114</v>
      </c>
      <c r="D3749" s="533" t="s">
        <v>9262</v>
      </c>
      <c r="F3749" t="str">
        <f t="shared" si="117"/>
        <v>89429</v>
      </c>
      <c r="H3749" s="14">
        <f t="shared" si="118"/>
        <v>8.02</v>
      </c>
    </row>
    <row r="3750" spans="1:8" ht="40.5">
      <c r="A3750" s="532" t="s">
        <v>6594</v>
      </c>
      <c r="B3750" s="534" t="s">
        <v>30354</v>
      </c>
      <c r="C3750" s="532" t="s">
        <v>114</v>
      </c>
      <c r="D3750" s="533" t="s">
        <v>12191</v>
      </c>
      <c r="F3750" t="str">
        <f t="shared" si="117"/>
        <v>89430</v>
      </c>
      <c r="H3750" s="14">
        <f t="shared" si="118"/>
        <v>19.75</v>
      </c>
    </row>
    <row r="3751" spans="1:8" ht="40.5">
      <c r="A3751" s="532" t="s">
        <v>6595</v>
      </c>
      <c r="B3751" s="534" t="s">
        <v>30355</v>
      </c>
      <c r="C3751" s="532" t="s">
        <v>114</v>
      </c>
      <c r="D3751" s="533" t="s">
        <v>30356</v>
      </c>
      <c r="F3751" t="str">
        <f t="shared" si="117"/>
        <v>89431</v>
      </c>
      <c r="H3751" s="14">
        <f t="shared" si="118"/>
        <v>12.3</v>
      </c>
    </row>
    <row r="3752" spans="1:8" ht="40.5">
      <c r="A3752" s="532" t="s">
        <v>6596</v>
      </c>
      <c r="B3752" s="534" t="s">
        <v>30357</v>
      </c>
      <c r="C3752" s="532" t="s">
        <v>114</v>
      </c>
      <c r="D3752" s="533" t="s">
        <v>30358</v>
      </c>
      <c r="F3752" t="str">
        <f t="shared" si="117"/>
        <v>89432</v>
      </c>
      <c r="H3752" s="14">
        <f t="shared" si="118"/>
        <v>50.64</v>
      </c>
    </row>
    <row r="3753" spans="1:8" ht="40.5">
      <c r="A3753" s="532" t="s">
        <v>6597</v>
      </c>
      <c r="B3753" s="534" t="s">
        <v>30359</v>
      </c>
      <c r="C3753" s="532" t="s">
        <v>114</v>
      </c>
      <c r="D3753" s="533" t="s">
        <v>30360</v>
      </c>
      <c r="F3753" t="str">
        <f t="shared" si="117"/>
        <v>89433</v>
      </c>
      <c r="H3753" s="14">
        <f t="shared" si="118"/>
        <v>19.510000000000002</v>
      </c>
    </row>
    <row r="3754" spans="1:8" ht="40.5">
      <c r="A3754" s="532" t="s">
        <v>6598</v>
      </c>
      <c r="B3754" s="534" t="s">
        <v>30361</v>
      </c>
      <c r="C3754" s="532" t="s">
        <v>114</v>
      </c>
      <c r="D3754" s="533" t="s">
        <v>6671</v>
      </c>
      <c r="F3754" t="str">
        <f t="shared" si="117"/>
        <v>89434</v>
      </c>
      <c r="H3754" s="14">
        <f t="shared" si="118"/>
        <v>16.34</v>
      </c>
    </row>
    <row r="3755" spans="1:8" ht="40.5">
      <c r="A3755" s="532" t="s">
        <v>6600</v>
      </c>
      <c r="B3755" s="534" t="s">
        <v>30362</v>
      </c>
      <c r="C3755" s="532" t="s">
        <v>114</v>
      </c>
      <c r="D3755" s="533" t="s">
        <v>30363</v>
      </c>
      <c r="F3755" t="str">
        <f t="shared" si="117"/>
        <v>89435</v>
      </c>
      <c r="H3755" s="14">
        <f t="shared" si="118"/>
        <v>34.35</v>
      </c>
    </row>
    <row r="3756" spans="1:8" ht="54">
      <c r="A3756" s="532" t="s">
        <v>6601</v>
      </c>
      <c r="B3756" s="534" t="s">
        <v>30364</v>
      </c>
      <c r="C3756" s="532" t="s">
        <v>114</v>
      </c>
      <c r="D3756" s="533" t="s">
        <v>4403</v>
      </c>
      <c r="F3756" t="str">
        <f t="shared" si="117"/>
        <v>89436</v>
      </c>
      <c r="H3756" s="14">
        <f t="shared" si="118"/>
        <v>11.11</v>
      </c>
    </row>
    <row r="3757" spans="1:8" ht="40.5">
      <c r="A3757" s="532" t="s">
        <v>6602</v>
      </c>
      <c r="B3757" s="534" t="s">
        <v>30365</v>
      </c>
      <c r="C3757" s="532" t="s">
        <v>114</v>
      </c>
      <c r="D3757" s="533" t="s">
        <v>30366</v>
      </c>
      <c r="F3757" t="str">
        <f t="shared" si="117"/>
        <v>89437</v>
      </c>
      <c r="H3757" s="14">
        <f t="shared" si="118"/>
        <v>40.21</v>
      </c>
    </row>
    <row r="3758" spans="1:8" ht="40.5">
      <c r="A3758" s="532" t="s">
        <v>6603</v>
      </c>
      <c r="B3758" s="534" t="s">
        <v>30367</v>
      </c>
      <c r="C3758" s="532" t="s">
        <v>114</v>
      </c>
      <c r="D3758" s="533" t="s">
        <v>18211</v>
      </c>
      <c r="F3758" t="str">
        <f t="shared" si="117"/>
        <v>89438</v>
      </c>
      <c r="H3758" s="14">
        <f t="shared" si="118"/>
        <v>12.9</v>
      </c>
    </row>
    <row r="3759" spans="1:8" ht="54">
      <c r="A3759" s="532" t="s">
        <v>6604</v>
      </c>
      <c r="B3759" s="534" t="s">
        <v>30368</v>
      </c>
      <c r="C3759" s="532" t="s">
        <v>114</v>
      </c>
      <c r="D3759" s="533" t="s">
        <v>5568</v>
      </c>
      <c r="F3759" t="str">
        <f t="shared" si="117"/>
        <v>89439</v>
      </c>
      <c r="H3759" s="14">
        <f t="shared" si="118"/>
        <v>15.75</v>
      </c>
    </row>
    <row r="3760" spans="1:8" ht="40.5">
      <c r="A3760" s="532" t="s">
        <v>6605</v>
      </c>
      <c r="B3760" s="534" t="s">
        <v>30369</v>
      </c>
      <c r="C3760" s="532" t="s">
        <v>114</v>
      </c>
      <c r="D3760" s="533" t="s">
        <v>11814</v>
      </c>
      <c r="F3760" t="str">
        <f t="shared" si="117"/>
        <v>89440</v>
      </c>
      <c r="H3760" s="14">
        <f t="shared" si="118"/>
        <v>15.31</v>
      </c>
    </row>
    <row r="3761" spans="1:8" ht="40.5">
      <c r="A3761" s="532" t="s">
        <v>6606</v>
      </c>
      <c r="B3761" s="534" t="s">
        <v>30370</v>
      </c>
      <c r="C3761" s="532" t="s">
        <v>114</v>
      </c>
      <c r="D3761" s="533" t="s">
        <v>30371</v>
      </c>
      <c r="F3761" t="str">
        <f t="shared" si="117"/>
        <v>89442</v>
      </c>
      <c r="H3761" s="14">
        <f t="shared" si="118"/>
        <v>19.32</v>
      </c>
    </row>
    <row r="3762" spans="1:8" ht="40.5">
      <c r="A3762" s="532" t="s">
        <v>6607</v>
      </c>
      <c r="B3762" s="534" t="s">
        <v>30372</v>
      </c>
      <c r="C3762" s="532" t="s">
        <v>114</v>
      </c>
      <c r="D3762" s="533" t="s">
        <v>11297</v>
      </c>
      <c r="F3762" t="str">
        <f t="shared" si="117"/>
        <v>89443</v>
      </c>
      <c r="H3762" s="14">
        <f t="shared" si="118"/>
        <v>23.13</v>
      </c>
    </row>
    <row r="3763" spans="1:8" ht="54">
      <c r="A3763" s="532" t="s">
        <v>6608</v>
      </c>
      <c r="B3763" s="534" t="s">
        <v>30373</v>
      </c>
      <c r="C3763" s="532" t="s">
        <v>114</v>
      </c>
      <c r="D3763" s="533" t="s">
        <v>30374</v>
      </c>
      <c r="F3763" t="str">
        <f t="shared" si="117"/>
        <v>89444</v>
      </c>
      <c r="H3763" s="14">
        <f t="shared" si="118"/>
        <v>38.06</v>
      </c>
    </row>
    <row r="3764" spans="1:8" ht="40.5">
      <c r="A3764" s="532" t="s">
        <v>6609</v>
      </c>
      <c r="B3764" s="534" t="s">
        <v>30375</v>
      </c>
      <c r="C3764" s="532" t="s">
        <v>114</v>
      </c>
      <c r="D3764" s="533" t="s">
        <v>12143</v>
      </c>
      <c r="F3764" t="str">
        <f t="shared" si="117"/>
        <v>89445</v>
      </c>
      <c r="H3764" s="14">
        <f t="shared" si="118"/>
        <v>27.33</v>
      </c>
    </row>
    <row r="3765" spans="1:8" ht="40.5">
      <c r="A3765" s="532" t="s">
        <v>6611</v>
      </c>
      <c r="B3765" s="534" t="s">
        <v>30376</v>
      </c>
      <c r="C3765" s="532" t="s">
        <v>114</v>
      </c>
      <c r="D3765" s="533" t="s">
        <v>17731</v>
      </c>
      <c r="F3765" t="str">
        <f t="shared" si="117"/>
        <v>89481</v>
      </c>
      <c r="H3765" s="14">
        <f t="shared" si="118"/>
        <v>7.04</v>
      </c>
    </row>
    <row r="3766" spans="1:8" ht="40.5">
      <c r="A3766" s="532" t="s">
        <v>6612</v>
      </c>
      <c r="B3766" s="534" t="s">
        <v>30377</v>
      </c>
      <c r="C3766" s="532" t="s">
        <v>114</v>
      </c>
      <c r="D3766" s="533" t="s">
        <v>13740</v>
      </c>
      <c r="F3766" t="str">
        <f t="shared" si="117"/>
        <v>89485</v>
      </c>
      <c r="H3766" s="14">
        <f t="shared" si="118"/>
        <v>8.5299999999999994</v>
      </c>
    </row>
    <row r="3767" spans="1:8" ht="40.5">
      <c r="A3767" s="532" t="s">
        <v>6613</v>
      </c>
      <c r="B3767" s="534" t="s">
        <v>30378</v>
      </c>
      <c r="C3767" s="532" t="s">
        <v>114</v>
      </c>
      <c r="D3767" s="533" t="s">
        <v>30379</v>
      </c>
      <c r="F3767" t="str">
        <f t="shared" si="117"/>
        <v>89489</v>
      </c>
      <c r="H3767" s="14">
        <f t="shared" si="118"/>
        <v>11.38</v>
      </c>
    </row>
    <row r="3768" spans="1:8" ht="40.5">
      <c r="A3768" s="532" t="s">
        <v>6614</v>
      </c>
      <c r="B3768" s="534" t="s">
        <v>30380</v>
      </c>
      <c r="C3768" s="532" t="s">
        <v>114</v>
      </c>
      <c r="D3768" s="533" t="s">
        <v>11206</v>
      </c>
      <c r="F3768" t="str">
        <f t="shared" si="117"/>
        <v>89490</v>
      </c>
      <c r="H3768" s="14">
        <f t="shared" si="118"/>
        <v>10.35</v>
      </c>
    </row>
    <row r="3769" spans="1:8" ht="40.5">
      <c r="A3769" s="532" t="s">
        <v>6615</v>
      </c>
      <c r="B3769" s="534" t="s">
        <v>30381</v>
      </c>
      <c r="C3769" s="532" t="s">
        <v>114</v>
      </c>
      <c r="D3769" s="533" t="s">
        <v>7260</v>
      </c>
      <c r="F3769" t="str">
        <f t="shared" si="117"/>
        <v>89492</v>
      </c>
      <c r="H3769" s="14">
        <f t="shared" si="118"/>
        <v>11.73</v>
      </c>
    </row>
    <row r="3770" spans="1:8" ht="40.5">
      <c r="A3770" s="532" t="s">
        <v>6616</v>
      </c>
      <c r="B3770" s="534" t="s">
        <v>30382</v>
      </c>
      <c r="C3770" s="532" t="s">
        <v>114</v>
      </c>
      <c r="D3770" s="533" t="s">
        <v>9167</v>
      </c>
      <c r="F3770" t="str">
        <f t="shared" si="117"/>
        <v>89493</v>
      </c>
      <c r="H3770" s="14">
        <f t="shared" si="118"/>
        <v>15.03</v>
      </c>
    </row>
    <row r="3771" spans="1:8" ht="40.5">
      <c r="A3771" s="532" t="s">
        <v>6617</v>
      </c>
      <c r="B3771" s="534" t="s">
        <v>30383</v>
      </c>
      <c r="C3771" s="532" t="s">
        <v>114</v>
      </c>
      <c r="D3771" s="533" t="s">
        <v>12061</v>
      </c>
      <c r="F3771" t="str">
        <f t="shared" si="117"/>
        <v>89494</v>
      </c>
      <c r="H3771" s="14">
        <f t="shared" si="118"/>
        <v>19.489999999999998</v>
      </c>
    </row>
    <row r="3772" spans="1:8" ht="40.5">
      <c r="A3772" s="532" t="s">
        <v>6619</v>
      </c>
      <c r="B3772" s="534" t="s">
        <v>30384</v>
      </c>
      <c r="C3772" s="532" t="s">
        <v>114</v>
      </c>
      <c r="D3772" s="533" t="s">
        <v>30385</v>
      </c>
      <c r="F3772" t="str">
        <f t="shared" si="117"/>
        <v>89496</v>
      </c>
      <c r="H3772" s="14">
        <f t="shared" si="118"/>
        <v>15.67</v>
      </c>
    </row>
    <row r="3773" spans="1:8" ht="40.5">
      <c r="A3773" s="532" t="s">
        <v>6620</v>
      </c>
      <c r="B3773" s="534" t="s">
        <v>30386</v>
      </c>
      <c r="C3773" s="532" t="s">
        <v>114</v>
      </c>
      <c r="D3773" s="533" t="s">
        <v>8941</v>
      </c>
      <c r="F3773" t="str">
        <f t="shared" si="117"/>
        <v>89497</v>
      </c>
      <c r="H3773" s="14">
        <f t="shared" si="118"/>
        <v>20.079999999999998</v>
      </c>
    </row>
    <row r="3774" spans="1:8" ht="40.5">
      <c r="A3774" s="532" t="s">
        <v>6621</v>
      </c>
      <c r="B3774" s="534" t="s">
        <v>30387</v>
      </c>
      <c r="C3774" s="532" t="s">
        <v>114</v>
      </c>
      <c r="D3774" s="533" t="s">
        <v>11874</v>
      </c>
      <c r="F3774" t="str">
        <f t="shared" si="117"/>
        <v>89498</v>
      </c>
      <c r="H3774" s="14">
        <f t="shared" si="118"/>
        <v>20.190000000000001</v>
      </c>
    </row>
    <row r="3775" spans="1:8" ht="40.5">
      <c r="A3775" s="532" t="s">
        <v>6622</v>
      </c>
      <c r="B3775" s="534" t="s">
        <v>30388</v>
      </c>
      <c r="C3775" s="532" t="s">
        <v>114</v>
      </c>
      <c r="D3775" s="533" t="s">
        <v>30389</v>
      </c>
      <c r="F3775" t="str">
        <f t="shared" si="117"/>
        <v>89499</v>
      </c>
      <c r="H3775" s="14">
        <f t="shared" si="118"/>
        <v>31.86</v>
      </c>
    </row>
    <row r="3776" spans="1:8" ht="40.5">
      <c r="A3776" s="532" t="s">
        <v>6623</v>
      </c>
      <c r="B3776" s="534" t="s">
        <v>30390</v>
      </c>
      <c r="C3776" s="532" t="s">
        <v>114</v>
      </c>
      <c r="D3776" s="533" t="s">
        <v>11910</v>
      </c>
      <c r="F3776" t="str">
        <f t="shared" si="117"/>
        <v>89500</v>
      </c>
      <c r="H3776" s="14">
        <f t="shared" si="118"/>
        <v>19.149999999999999</v>
      </c>
    </row>
    <row r="3777" spans="1:8" ht="40.5">
      <c r="A3777" s="532" t="s">
        <v>6624</v>
      </c>
      <c r="B3777" s="534" t="s">
        <v>30391</v>
      </c>
      <c r="C3777" s="532" t="s">
        <v>114</v>
      </c>
      <c r="D3777" s="533" t="s">
        <v>12699</v>
      </c>
      <c r="F3777" t="str">
        <f t="shared" si="117"/>
        <v>89501</v>
      </c>
      <c r="H3777" s="14">
        <f t="shared" si="118"/>
        <v>20.93</v>
      </c>
    </row>
    <row r="3778" spans="1:8" ht="40.5">
      <c r="A3778" s="532" t="s">
        <v>6626</v>
      </c>
      <c r="B3778" s="534" t="s">
        <v>30392</v>
      </c>
      <c r="C3778" s="532" t="s">
        <v>114</v>
      </c>
      <c r="D3778" s="533" t="s">
        <v>18691</v>
      </c>
      <c r="F3778" t="str">
        <f t="shared" si="117"/>
        <v>89502</v>
      </c>
      <c r="H3778" s="14">
        <f t="shared" si="118"/>
        <v>25.73</v>
      </c>
    </row>
    <row r="3779" spans="1:8" ht="40.5">
      <c r="A3779" s="532" t="s">
        <v>6627</v>
      </c>
      <c r="B3779" s="534" t="s">
        <v>30393</v>
      </c>
      <c r="C3779" s="532" t="s">
        <v>114</v>
      </c>
      <c r="D3779" s="533" t="s">
        <v>30394</v>
      </c>
      <c r="F3779" t="str">
        <f t="shared" si="117"/>
        <v>89503</v>
      </c>
      <c r="H3779" s="14">
        <f t="shared" si="118"/>
        <v>36.43</v>
      </c>
    </row>
    <row r="3780" spans="1:8" ht="40.5">
      <c r="A3780" s="532" t="s">
        <v>6628</v>
      </c>
      <c r="B3780" s="534" t="s">
        <v>30395</v>
      </c>
      <c r="C3780" s="532" t="s">
        <v>114</v>
      </c>
      <c r="D3780" s="533" t="s">
        <v>30396</v>
      </c>
      <c r="F3780" t="str">
        <f t="shared" si="117"/>
        <v>89504</v>
      </c>
      <c r="H3780" s="14">
        <f t="shared" si="118"/>
        <v>29.17</v>
      </c>
    </row>
    <row r="3781" spans="1:8" ht="40.5">
      <c r="A3781" s="532" t="s">
        <v>6629</v>
      </c>
      <c r="B3781" s="534" t="s">
        <v>30397</v>
      </c>
      <c r="C3781" s="532" t="s">
        <v>114</v>
      </c>
      <c r="D3781" s="533" t="s">
        <v>30398</v>
      </c>
      <c r="F3781" t="str">
        <f t="shared" ref="F3781:F3844" si="119">TRIM(A3781)</f>
        <v>89505</v>
      </c>
      <c r="H3781" s="14">
        <f t="shared" ref="H3781:H3844" si="120">ROUND(D3781*(1+$H$1),2)</f>
        <v>69.69</v>
      </c>
    </row>
    <row r="3782" spans="1:8" ht="40.5">
      <c r="A3782" s="532" t="s">
        <v>6630</v>
      </c>
      <c r="B3782" s="534" t="s">
        <v>30399</v>
      </c>
      <c r="C3782" s="532" t="s">
        <v>114</v>
      </c>
      <c r="D3782" s="533" t="s">
        <v>7856</v>
      </c>
      <c r="F3782" t="str">
        <f t="shared" si="119"/>
        <v>89506</v>
      </c>
      <c r="H3782" s="14">
        <f t="shared" si="120"/>
        <v>66.33</v>
      </c>
    </row>
    <row r="3783" spans="1:8" ht="40.5">
      <c r="A3783" s="532" t="s">
        <v>6631</v>
      </c>
      <c r="B3783" s="534" t="s">
        <v>30400</v>
      </c>
      <c r="C3783" s="532" t="s">
        <v>114</v>
      </c>
      <c r="D3783" s="533" t="s">
        <v>30401</v>
      </c>
      <c r="F3783" t="str">
        <f t="shared" si="119"/>
        <v>89507</v>
      </c>
      <c r="H3783" s="14">
        <f t="shared" si="120"/>
        <v>79.599999999999994</v>
      </c>
    </row>
    <row r="3784" spans="1:8" ht="40.5">
      <c r="A3784" s="532" t="s">
        <v>6632</v>
      </c>
      <c r="B3784" s="534" t="s">
        <v>30402</v>
      </c>
      <c r="C3784" s="532" t="s">
        <v>114</v>
      </c>
      <c r="D3784" s="533" t="s">
        <v>11945</v>
      </c>
      <c r="F3784" t="str">
        <f t="shared" si="119"/>
        <v>89510</v>
      </c>
      <c r="H3784" s="14">
        <f t="shared" si="120"/>
        <v>42.79</v>
      </c>
    </row>
    <row r="3785" spans="1:8" ht="40.5">
      <c r="A3785" s="532" t="s">
        <v>6633</v>
      </c>
      <c r="B3785" s="534" t="s">
        <v>30403</v>
      </c>
      <c r="C3785" s="532" t="s">
        <v>114</v>
      </c>
      <c r="D3785" s="533" t="s">
        <v>28426</v>
      </c>
      <c r="F3785" t="str">
        <f t="shared" si="119"/>
        <v>89513</v>
      </c>
      <c r="H3785" s="14">
        <f t="shared" si="120"/>
        <v>182.83</v>
      </c>
    </row>
    <row r="3786" spans="1:8" ht="40.5">
      <c r="A3786" s="532" t="s">
        <v>6634</v>
      </c>
      <c r="B3786" s="534" t="s">
        <v>30404</v>
      </c>
      <c r="C3786" s="532" t="s">
        <v>114</v>
      </c>
      <c r="D3786" s="533" t="s">
        <v>8771</v>
      </c>
      <c r="F3786" t="str">
        <f t="shared" si="119"/>
        <v>89514</v>
      </c>
      <c r="H3786" s="14">
        <f t="shared" si="120"/>
        <v>13.4</v>
      </c>
    </row>
    <row r="3787" spans="1:8" ht="40.5">
      <c r="A3787" s="532" t="s">
        <v>6635</v>
      </c>
      <c r="B3787" s="534" t="s">
        <v>30405</v>
      </c>
      <c r="C3787" s="532" t="s">
        <v>114</v>
      </c>
      <c r="D3787" s="533" t="s">
        <v>30406</v>
      </c>
      <c r="F3787" t="str">
        <f t="shared" si="119"/>
        <v>89515</v>
      </c>
      <c r="H3787" s="14">
        <f t="shared" si="120"/>
        <v>144.03</v>
      </c>
    </row>
    <row r="3788" spans="1:8" ht="40.5">
      <c r="A3788" s="532" t="s">
        <v>6636</v>
      </c>
      <c r="B3788" s="534" t="s">
        <v>30407</v>
      </c>
      <c r="C3788" s="532" t="s">
        <v>114</v>
      </c>
      <c r="D3788" s="533" t="s">
        <v>12624</v>
      </c>
      <c r="F3788" t="str">
        <f t="shared" si="119"/>
        <v>89516</v>
      </c>
      <c r="H3788" s="14">
        <f t="shared" si="120"/>
        <v>13.58</v>
      </c>
    </row>
    <row r="3789" spans="1:8" ht="40.5">
      <c r="A3789" s="532" t="s">
        <v>6637</v>
      </c>
      <c r="B3789" s="534" t="s">
        <v>30408</v>
      </c>
      <c r="C3789" s="532" t="s">
        <v>114</v>
      </c>
      <c r="D3789" s="533" t="s">
        <v>30409</v>
      </c>
      <c r="F3789" t="str">
        <f t="shared" si="119"/>
        <v>89517</v>
      </c>
      <c r="H3789" s="14">
        <f t="shared" si="120"/>
        <v>119.27</v>
      </c>
    </row>
    <row r="3790" spans="1:8" ht="40.5">
      <c r="A3790" s="532" t="s">
        <v>6638</v>
      </c>
      <c r="B3790" s="534" t="s">
        <v>30410</v>
      </c>
      <c r="C3790" s="532" t="s">
        <v>114</v>
      </c>
      <c r="D3790" s="533" t="s">
        <v>27263</v>
      </c>
      <c r="F3790" t="str">
        <f t="shared" si="119"/>
        <v>89518</v>
      </c>
      <c r="H3790" s="14">
        <f t="shared" si="120"/>
        <v>24.56</v>
      </c>
    </row>
    <row r="3791" spans="1:8" ht="40.5">
      <c r="A3791" s="532" t="s">
        <v>6639</v>
      </c>
      <c r="B3791" s="534" t="s">
        <v>30411</v>
      </c>
      <c r="C3791" s="532" t="s">
        <v>114</v>
      </c>
      <c r="D3791" s="533" t="s">
        <v>27224</v>
      </c>
      <c r="F3791" t="str">
        <f t="shared" si="119"/>
        <v>89519</v>
      </c>
      <c r="H3791" s="14">
        <f t="shared" si="120"/>
        <v>78.069999999999993</v>
      </c>
    </row>
    <row r="3792" spans="1:8" ht="40.5">
      <c r="A3792" s="532" t="s">
        <v>6640</v>
      </c>
      <c r="B3792" s="534" t="s">
        <v>30412</v>
      </c>
      <c r="C3792" s="532" t="s">
        <v>114</v>
      </c>
      <c r="D3792" s="533" t="s">
        <v>18736</v>
      </c>
      <c r="F3792" t="str">
        <f t="shared" si="119"/>
        <v>89520</v>
      </c>
      <c r="H3792" s="14">
        <f t="shared" si="120"/>
        <v>26.05</v>
      </c>
    </row>
    <row r="3793" spans="1:8" ht="40.5">
      <c r="A3793" s="532" t="s">
        <v>6641</v>
      </c>
      <c r="B3793" s="534" t="s">
        <v>30413</v>
      </c>
      <c r="C3793" s="532" t="s">
        <v>114</v>
      </c>
      <c r="D3793" s="533" t="s">
        <v>30414</v>
      </c>
      <c r="F3793" t="str">
        <f t="shared" si="119"/>
        <v>89521</v>
      </c>
      <c r="H3793" s="14">
        <f t="shared" si="120"/>
        <v>218.18</v>
      </c>
    </row>
    <row r="3794" spans="1:8" ht="40.5">
      <c r="A3794" s="532" t="s">
        <v>6642</v>
      </c>
      <c r="B3794" s="534" t="s">
        <v>30415</v>
      </c>
      <c r="C3794" s="532" t="s">
        <v>114</v>
      </c>
      <c r="D3794" s="533" t="s">
        <v>20190</v>
      </c>
      <c r="F3794" t="str">
        <f t="shared" si="119"/>
        <v>89522</v>
      </c>
      <c r="H3794" s="14">
        <f t="shared" si="120"/>
        <v>51.3</v>
      </c>
    </row>
    <row r="3795" spans="1:8" ht="40.5">
      <c r="A3795" s="532" t="s">
        <v>6644</v>
      </c>
      <c r="B3795" s="534" t="s">
        <v>30416</v>
      </c>
      <c r="C3795" s="532" t="s">
        <v>114</v>
      </c>
      <c r="D3795" s="533" t="s">
        <v>30417</v>
      </c>
      <c r="F3795" t="str">
        <f t="shared" si="119"/>
        <v>89523</v>
      </c>
      <c r="H3795" s="14">
        <f t="shared" si="120"/>
        <v>176.64</v>
      </c>
    </row>
    <row r="3796" spans="1:8" ht="40.5">
      <c r="A3796" s="532" t="s">
        <v>6645</v>
      </c>
      <c r="B3796" s="534" t="s">
        <v>30418</v>
      </c>
      <c r="C3796" s="532" t="s">
        <v>114</v>
      </c>
      <c r="D3796" s="533" t="s">
        <v>29454</v>
      </c>
      <c r="F3796" t="str">
        <f t="shared" si="119"/>
        <v>89524</v>
      </c>
      <c r="H3796" s="14">
        <f t="shared" si="120"/>
        <v>52.25</v>
      </c>
    </row>
    <row r="3797" spans="1:8" ht="40.5">
      <c r="A3797" s="532" t="s">
        <v>6646</v>
      </c>
      <c r="B3797" s="534" t="s">
        <v>30419</v>
      </c>
      <c r="C3797" s="532" t="s">
        <v>114</v>
      </c>
      <c r="D3797" s="533" t="s">
        <v>30420</v>
      </c>
      <c r="F3797" t="str">
        <f t="shared" si="119"/>
        <v>89525</v>
      </c>
      <c r="H3797" s="14">
        <f t="shared" si="120"/>
        <v>150.81</v>
      </c>
    </row>
    <row r="3798" spans="1:8" ht="40.5">
      <c r="A3798" s="532" t="s">
        <v>6647</v>
      </c>
      <c r="B3798" s="534" t="s">
        <v>30421</v>
      </c>
      <c r="C3798" s="532" t="s">
        <v>114</v>
      </c>
      <c r="D3798" s="533" t="s">
        <v>18653</v>
      </c>
      <c r="F3798" t="str">
        <f t="shared" si="119"/>
        <v>89526</v>
      </c>
      <c r="H3798" s="14">
        <f t="shared" si="120"/>
        <v>69.62</v>
      </c>
    </row>
    <row r="3799" spans="1:8" ht="40.5">
      <c r="A3799" s="532" t="s">
        <v>6648</v>
      </c>
      <c r="B3799" s="534" t="s">
        <v>30422</v>
      </c>
      <c r="C3799" s="532" t="s">
        <v>114</v>
      </c>
      <c r="D3799" s="533" t="s">
        <v>11944</v>
      </c>
      <c r="F3799" t="str">
        <f t="shared" si="119"/>
        <v>89527</v>
      </c>
      <c r="H3799" s="14">
        <f t="shared" si="120"/>
        <v>94.45</v>
      </c>
    </row>
    <row r="3800" spans="1:8" ht="40.5">
      <c r="A3800" s="532" t="s">
        <v>6649</v>
      </c>
      <c r="B3800" s="534" t="s">
        <v>30423</v>
      </c>
      <c r="C3800" s="532" t="s">
        <v>114</v>
      </c>
      <c r="D3800" s="533" t="s">
        <v>7845</v>
      </c>
      <c r="F3800" t="str">
        <f t="shared" si="119"/>
        <v>89528</v>
      </c>
      <c r="H3800" s="14">
        <f t="shared" si="120"/>
        <v>5.82</v>
      </c>
    </row>
    <row r="3801" spans="1:8" ht="40.5">
      <c r="A3801" s="532" t="s">
        <v>6650</v>
      </c>
      <c r="B3801" s="534" t="s">
        <v>30424</v>
      </c>
      <c r="C3801" s="532" t="s">
        <v>114</v>
      </c>
      <c r="D3801" s="533" t="s">
        <v>23894</v>
      </c>
      <c r="F3801" t="str">
        <f t="shared" si="119"/>
        <v>89529</v>
      </c>
      <c r="H3801" s="14">
        <f t="shared" si="120"/>
        <v>62.64</v>
      </c>
    </row>
    <row r="3802" spans="1:8" ht="40.5">
      <c r="A3802" s="532" t="s">
        <v>6651</v>
      </c>
      <c r="B3802" s="534" t="s">
        <v>30425</v>
      </c>
      <c r="C3802" s="532" t="s">
        <v>114</v>
      </c>
      <c r="D3802" s="533" t="s">
        <v>30426</v>
      </c>
      <c r="F3802" t="str">
        <f t="shared" si="119"/>
        <v>89530</v>
      </c>
      <c r="H3802" s="14">
        <f t="shared" si="120"/>
        <v>28.01</v>
      </c>
    </row>
    <row r="3803" spans="1:8" ht="40.5">
      <c r="A3803" s="532" t="s">
        <v>6652</v>
      </c>
      <c r="B3803" s="534" t="s">
        <v>30427</v>
      </c>
      <c r="C3803" s="532" t="s">
        <v>114</v>
      </c>
      <c r="D3803" s="533" t="s">
        <v>30428</v>
      </c>
      <c r="F3803" t="str">
        <f t="shared" si="119"/>
        <v>89531</v>
      </c>
      <c r="H3803" s="14">
        <f t="shared" si="120"/>
        <v>64.760000000000005</v>
      </c>
    </row>
    <row r="3804" spans="1:8" ht="40.5">
      <c r="A3804" s="532" t="s">
        <v>6653</v>
      </c>
      <c r="B3804" s="534" t="s">
        <v>30429</v>
      </c>
      <c r="C3804" s="532" t="s">
        <v>114</v>
      </c>
      <c r="D3804" s="533" t="s">
        <v>8380</v>
      </c>
      <c r="F3804" t="str">
        <f t="shared" si="119"/>
        <v>89532</v>
      </c>
      <c r="H3804" s="14">
        <f t="shared" si="120"/>
        <v>10.81</v>
      </c>
    </row>
    <row r="3805" spans="1:8" ht="40.5">
      <c r="A3805" s="532" t="s">
        <v>6654</v>
      </c>
      <c r="B3805" s="534" t="s">
        <v>30430</v>
      </c>
      <c r="C3805" s="532" t="s">
        <v>114</v>
      </c>
      <c r="D3805" s="533" t="s">
        <v>30050</v>
      </c>
      <c r="F3805" t="str">
        <f t="shared" si="119"/>
        <v>89535</v>
      </c>
      <c r="H3805" s="14">
        <f t="shared" si="120"/>
        <v>73.849999999999994</v>
      </c>
    </row>
    <row r="3806" spans="1:8" ht="40.5">
      <c r="A3806" s="532" t="s">
        <v>6655</v>
      </c>
      <c r="B3806" s="534" t="s">
        <v>30431</v>
      </c>
      <c r="C3806" s="532" t="s">
        <v>114</v>
      </c>
      <c r="D3806" s="533" t="s">
        <v>19527</v>
      </c>
      <c r="F3806" t="str">
        <f t="shared" si="119"/>
        <v>89536</v>
      </c>
      <c r="H3806" s="14">
        <f t="shared" si="120"/>
        <v>19.63</v>
      </c>
    </row>
    <row r="3807" spans="1:8" ht="40.5">
      <c r="A3807" s="532" t="s">
        <v>6657</v>
      </c>
      <c r="B3807" s="534" t="s">
        <v>30432</v>
      </c>
      <c r="C3807" s="532" t="s">
        <v>114</v>
      </c>
      <c r="D3807" s="533" t="s">
        <v>9168</v>
      </c>
      <c r="F3807" t="str">
        <f t="shared" si="119"/>
        <v>89540</v>
      </c>
      <c r="H3807" s="14">
        <f t="shared" si="120"/>
        <v>17.12</v>
      </c>
    </row>
    <row r="3808" spans="1:8" ht="40.5">
      <c r="A3808" s="532" t="s">
        <v>6658</v>
      </c>
      <c r="B3808" s="534" t="s">
        <v>30433</v>
      </c>
      <c r="C3808" s="532" t="s">
        <v>114</v>
      </c>
      <c r="D3808" s="533" t="s">
        <v>8839</v>
      </c>
      <c r="F3808" t="str">
        <f t="shared" si="119"/>
        <v>89541</v>
      </c>
      <c r="H3808" s="14">
        <f t="shared" si="120"/>
        <v>9.25</v>
      </c>
    </row>
    <row r="3809" spans="1:8" ht="40.5">
      <c r="A3809" s="532" t="s">
        <v>6660</v>
      </c>
      <c r="B3809" s="534" t="s">
        <v>30434</v>
      </c>
      <c r="C3809" s="532" t="s">
        <v>114</v>
      </c>
      <c r="D3809" s="533" t="s">
        <v>12228</v>
      </c>
      <c r="F3809" t="str">
        <f t="shared" si="119"/>
        <v>89542</v>
      </c>
      <c r="H3809" s="14">
        <f t="shared" si="120"/>
        <v>47.58</v>
      </c>
    </row>
    <row r="3810" spans="1:8" ht="40.5">
      <c r="A3810" s="532" t="s">
        <v>6661</v>
      </c>
      <c r="B3810" s="534" t="s">
        <v>30435</v>
      </c>
      <c r="C3810" s="532" t="s">
        <v>114</v>
      </c>
      <c r="D3810" s="533" t="s">
        <v>19145</v>
      </c>
      <c r="F3810" t="str">
        <f t="shared" si="119"/>
        <v>89544</v>
      </c>
      <c r="H3810" s="14">
        <f t="shared" si="120"/>
        <v>14.52</v>
      </c>
    </row>
    <row r="3811" spans="1:8" ht="40.5">
      <c r="A3811" s="532" t="s">
        <v>6662</v>
      </c>
      <c r="B3811" s="534" t="s">
        <v>30436</v>
      </c>
      <c r="C3811" s="532" t="s">
        <v>114</v>
      </c>
      <c r="D3811" s="533" t="s">
        <v>19306</v>
      </c>
      <c r="F3811" t="str">
        <f t="shared" si="119"/>
        <v>89545</v>
      </c>
      <c r="H3811" s="14">
        <f t="shared" si="120"/>
        <v>29.42</v>
      </c>
    </row>
    <row r="3812" spans="1:8" ht="54">
      <c r="A3812" s="532" t="s">
        <v>6663</v>
      </c>
      <c r="B3812" s="534" t="s">
        <v>30437</v>
      </c>
      <c r="C3812" s="532" t="s">
        <v>114</v>
      </c>
      <c r="D3812" s="533" t="s">
        <v>8980</v>
      </c>
      <c r="F3812" t="str">
        <f t="shared" si="119"/>
        <v>89546</v>
      </c>
      <c r="H3812" s="14">
        <f t="shared" si="120"/>
        <v>18.62</v>
      </c>
    </row>
    <row r="3813" spans="1:8" ht="40.5">
      <c r="A3813" s="532" t="s">
        <v>6664</v>
      </c>
      <c r="B3813" s="534" t="s">
        <v>30438</v>
      </c>
      <c r="C3813" s="532" t="s">
        <v>114</v>
      </c>
      <c r="D3813" s="533" t="s">
        <v>11678</v>
      </c>
      <c r="F3813" t="str">
        <f t="shared" si="119"/>
        <v>89547</v>
      </c>
      <c r="H3813" s="14">
        <f t="shared" si="120"/>
        <v>37.86</v>
      </c>
    </row>
    <row r="3814" spans="1:8" ht="40.5">
      <c r="A3814" s="532" t="s">
        <v>6666</v>
      </c>
      <c r="B3814" s="534" t="s">
        <v>30439</v>
      </c>
      <c r="C3814" s="532" t="s">
        <v>114</v>
      </c>
      <c r="D3814" s="533" t="s">
        <v>14981</v>
      </c>
      <c r="F3814" t="str">
        <f t="shared" si="119"/>
        <v>89548</v>
      </c>
      <c r="H3814" s="14">
        <f t="shared" si="120"/>
        <v>38.99</v>
      </c>
    </row>
    <row r="3815" spans="1:8" ht="40.5">
      <c r="A3815" s="532" t="s">
        <v>6667</v>
      </c>
      <c r="B3815" s="534" t="s">
        <v>30440</v>
      </c>
      <c r="C3815" s="532" t="s">
        <v>114</v>
      </c>
      <c r="D3815" s="533" t="s">
        <v>12107</v>
      </c>
      <c r="F3815" t="str">
        <f t="shared" si="119"/>
        <v>89549</v>
      </c>
      <c r="H3815" s="14">
        <f t="shared" si="120"/>
        <v>32.07</v>
      </c>
    </row>
    <row r="3816" spans="1:8" ht="40.5">
      <c r="A3816" s="532" t="s">
        <v>6668</v>
      </c>
      <c r="B3816" s="534" t="s">
        <v>30441</v>
      </c>
      <c r="C3816" s="532" t="s">
        <v>114</v>
      </c>
      <c r="D3816" s="533" t="s">
        <v>30442</v>
      </c>
      <c r="F3816" t="str">
        <f t="shared" si="119"/>
        <v>89550</v>
      </c>
      <c r="H3816" s="14">
        <f t="shared" si="120"/>
        <v>75.38</v>
      </c>
    </row>
    <row r="3817" spans="1:8" ht="40.5">
      <c r="A3817" s="532" t="s">
        <v>6669</v>
      </c>
      <c r="B3817" s="534" t="s">
        <v>30443</v>
      </c>
      <c r="C3817" s="532" t="s">
        <v>114</v>
      </c>
      <c r="D3817" s="533" t="s">
        <v>30444</v>
      </c>
      <c r="F3817" t="str">
        <f t="shared" si="119"/>
        <v>89551</v>
      </c>
      <c r="H3817" s="14">
        <f t="shared" si="120"/>
        <v>13.5</v>
      </c>
    </row>
    <row r="3818" spans="1:8" ht="40.5">
      <c r="A3818" s="532" t="s">
        <v>6670</v>
      </c>
      <c r="B3818" s="534" t="s">
        <v>30445</v>
      </c>
      <c r="C3818" s="532" t="s">
        <v>114</v>
      </c>
      <c r="D3818" s="533" t="s">
        <v>20914</v>
      </c>
      <c r="F3818" t="str">
        <f t="shared" si="119"/>
        <v>89552</v>
      </c>
      <c r="H3818" s="14">
        <f t="shared" si="120"/>
        <v>31.3</v>
      </c>
    </row>
    <row r="3819" spans="1:8" ht="40.5">
      <c r="A3819" s="532" t="s">
        <v>6672</v>
      </c>
      <c r="B3819" s="534" t="s">
        <v>30446</v>
      </c>
      <c r="C3819" s="532" t="s">
        <v>114</v>
      </c>
      <c r="D3819" s="533" t="s">
        <v>7917</v>
      </c>
      <c r="F3819" t="str">
        <f t="shared" si="119"/>
        <v>89553</v>
      </c>
      <c r="H3819" s="14">
        <f t="shared" si="120"/>
        <v>8.27</v>
      </c>
    </row>
    <row r="3820" spans="1:8" ht="40.5">
      <c r="A3820" s="532" t="s">
        <v>6674</v>
      </c>
      <c r="B3820" s="534" t="s">
        <v>30447</v>
      </c>
      <c r="C3820" s="532" t="s">
        <v>114</v>
      </c>
      <c r="D3820" s="533" t="s">
        <v>29267</v>
      </c>
      <c r="F3820" t="str">
        <f t="shared" si="119"/>
        <v>89554</v>
      </c>
      <c r="H3820" s="14">
        <f t="shared" si="120"/>
        <v>47.01</v>
      </c>
    </row>
    <row r="3821" spans="1:8" ht="40.5">
      <c r="A3821" s="532" t="s">
        <v>6676</v>
      </c>
      <c r="B3821" s="534" t="s">
        <v>30448</v>
      </c>
      <c r="C3821" s="532" t="s">
        <v>114</v>
      </c>
      <c r="D3821" s="533" t="s">
        <v>30449</v>
      </c>
      <c r="F3821" t="str">
        <f t="shared" si="119"/>
        <v>89555</v>
      </c>
      <c r="H3821" s="14">
        <f t="shared" si="120"/>
        <v>37.159999999999997</v>
      </c>
    </row>
    <row r="3822" spans="1:8" ht="40.5">
      <c r="A3822" s="532" t="s">
        <v>6677</v>
      </c>
      <c r="B3822" s="534" t="s">
        <v>30450</v>
      </c>
      <c r="C3822" s="532" t="s">
        <v>114</v>
      </c>
      <c r="D3822" s="533" t="s">
        <v>20581</v>
      </c>
      <c r="F3822" t="str">
        <f t="shared" si="119"/>
        <v>89556</v>
      </c>
      <c r="H3822" s="14">
        <f t="shared" si="120"/>
        <v>70.61</v>
      </c>
    </row>
    <row r="3823" spans="1:8" ht="40.5">
      <c r="A3823" s="532" t="s">
        <v>6679</v>
      </c>
      <c r="B3823" s="534" t="s">
        <v>30451</v>
      </c>
      <c r="C3823" s="532" t="s">
        <v>114</v>
      </c>
      <c r="D3823" s="533" t="s">
        <v>18782</v>
      </c>
      <c r="F3823" t="str">
        <f t="shared" si="119"/>
        <v>89557</v>
      </c>
      <c r="H3823" s="14">
        <f t="shared" si="120"/>
        <v>55.41</v>
      </c>
    </row>
    <row r="3824" spans="1:8" ht="40.5">
      <c r="A3824" s="532" t="s">
        <v>6680</v>
      </c>
      <c r="B3824" s="534" t="s">
        <v>30452</v>
      </c>
      <c r="C3824" s="532" t="s">
        <v>114</v>
      </c>
      <c r="D3824" s="533" t="s">
        <v>12176</v>
      </c>
      <c r="F3824" t="str">
        <f t="shared" si="119"/>
        <v>89558</v>
      </c>
      <c r="H3824" s="14">
        <f t="shared" si="120"/>
        <v>14.82</v>
      </c>
    </row>
    <row r="3825" spans="1:8" ht="40.5">
      <c r="A3825" s="532" t="s">
        <v>6681</v>
      </c>
      <c r="B3825" s="534" t="s">
        <v>30453</v>
      </c>
      <c r="C3825" s="532" t="s">
        <v>114</v>
      </c>
      <c r="D3825" s="533" t="s">
        <v>30454</v>
      </c>
      <c r="F3825" t="str">
        <f t="shared" si="119"/>
        <v>89559</v>
      </c>
      <c r="H3825" s="14">
        <f t="shared" si="120"/>
        <v>124.4</v>
      </c>
    </row>
    <row r="3826" spans="1:8" ht="40.5">
      <c r="A3826" s="532" t="s">
        <v>30455</v>
      </c>
      <c r="B3826" s="534" t="s">
        <v>30456</v>
      </c>
      <c r="C3826" s="532" t="s">
        <v>114</v>
      </c>
      <c r="D3826" s="533" t="s">
        <v>18216</v>
      </c>
      <c r="F3826" t="str">
        <f t="shared" si="119"/>
        <v>89560</v>
      </c>
      <c r="H3826" s="14">
        <f t="shared" si="120"/>
        <v>61.15</v>
      </c>
    </row>
    <row r="3827" spans="1:8" ht="40.5">
      <c r="A3827" s="532" t="s">
        <v>6682</v>
      </c>
      <c r="B3827" s="534" t="s">
        <v>30457</v>
      </c>
      <c r="C3827" s="532" t="s">
        <v>114</v>
      </c>
      <c r="D3827" s="533" t="s">
        <v>30458</v>
      </c>
      <c r="F3827" t="str">
        <f t="shared" si="119"/>
        <v>89561</v>
      </c>
      <c r="H3827" s="14">
        <f t="shared" si="120"/>
        <v>25.18</v>
      </c>
    </row>
    <row r="3828" spans="1:8" ht="40.5">
      <c r="A3828" s="532" t="s">
        <v>6683</v>
      </c>
      <c r="B3828" s="534" t="s">
        <v>30459</v>
      </c>
      <c r="C3828" s="532" t="s">
        <v>114</v>
      </c>
      <c r="D3828" s="533" t="s">
        <v>9573</v>
      </c>
      <c r="F3828" t="str">
        <f t="shared" si="119"/>
        <v>89562</v>
      </c>
      <c r="H3828" s="14">
        <f t="shared" si="120"/>
        <v>16.22</v>
      </c>
    </row>
    <row r="3829" spans="1:8" ht="40.5">
      <c r="A3829" s="532" t="s">
        <v>6684</v>
      </c>
      <c r="B3829" s="534" t="s">
        <v>30460</v>
      </c>
      <c r="C3829" s="532" t="s">
        <v>114</v>
      </c>
      <c r="D3829" s="533" t="s">
        <v>30461</v>
      </c>
      <c r="F3829" t="str">
        <f t="shared" si="119"/>
        <v>89563</v>
      </c>
      <c r="H3829" s="14">
        <f t="shared" si="120"/>
        <v>61.04</v>
      </c>
    </row>
    <row r="3830" spans="1:8" ht="40.5">
      <c r="A3830" s="532" t="s">
        <v>6686</v>
      </c>
      <c r="B3830" s="534" t="s">
        <v>30462</v>
      </c>
      <c r="C3830" s="532" t="s">
        <v>114</v>
      </c>
      <c r="D3830" s="533" t="s">
        <v>18816</v>
      </c>
      <c r="F3830" t="str">
        <f t="shared" si="119"/>
        <v>89564</v>
      </c>
      <c r="H3830" s="14">
        <f t="shared" si="120"/>
        <v>25.89</v>
      </c>
    </row>
    <row r="3831" spans="1:8" ht="40.5">
      <c r="A3831" s="532" t="s">
        <v>6687</v>
      </c>
      <c r="B3831" s="534" t="s">
        <v>30463</v>
      </c>
      <c r="C3831" s="532" t="s">
        <v>114</v>
      </c>
      <c r="D3831" s="533" t="s">
        <v>30464</v>
      </c>
      <c r="F3831" t="str">
        <f t="shared" si="119"/>
        <v>89565</v>
      </c>
      <c r="H3831" s="14">
        <f t="shared" si="120"/>
        <v>100.14</v>
      </c>
    </row>
    <row r="3832" spans="1:8" ht="40.5">
      <c r="A3832" s="532" t="s">
        <v>6688</v>
      </c>
      <c r="B3832" s="534" t="s">
        <v>30465</v>
      </c>
      <c r="C3832" s="532" t="s">
        <v>114</v>
      </c>
      <c r="D3832" s="533" t="s">
        <v>27260</v>
      </c>
      <c r="F3832" t="str">
        <f t="shared" si="119"/>
        <v>89566</v>
      </c>
      <c r="H3832" s="14">
        <f t="shared" si="120"/>
        <v>83.08</v>
      </c>
    </row>
    <row r="3833" spans="1:8" ht="40.5">
      <c r="A3833" s="532" t="s">
        <v>6689</v>
      </c>
      <c r="B3833" s="534" t="s">
        <v>30466</v>
      </c>
      <c r="C3833" s="532" t="s">
        <v>114</v>
      </c>
      <c r="D3833" s="533" t="s">
        <v>30467</v>
      </c>
      <c r="F3833" t="str">
        <f t="shared" si="119"/>
        <v>89567</v>
      </c>
      <c r="H3833" s="14">
        <f t="shared" si="120"/>
        <v>144.43</v>
      </c>
    </row>
    <row r="3834" spans="1:8" ht="40.5">
      <c r="A3834" s="532" t="s">
        <v>6690</v>
      </c>
      <c r="B3834" s="534" t="s">
        <v>30468</v>
      </c>
      <c r="C3834" s="532" t="s">
        <v>114</v>
      </c>
      <c r="D3834" s="533" t="s">
        <v>11927</v>
      </c>
      <c r="F3834" t="str">
        <f t="shared" si="119"/>
        <v>89568</v>
      </c>
      <c r="H3834" s="14">
        <f t="shared" si="120"/>
        <v>56.44</v>
      </c>
    </row>
    <row r="3835" spans="1:8" ht="40.5">
      <c r="A3835" s="532" t="s">
        <v>6691</v>
      </c>
      <c r="B3835" s="534" t="s">
        <v>30469</v>
      </c>
      <c r="C3835" s="532" t="s">
        <v>114</v>
      </c>
      <c r="D3835" s="533" t="s">
        <v>30470</v>
      </c>
      <c r="F3835" t="str">
        <f t="shared" si="119"/>
        <v>89569</v>
      </c>
      <c r="H3835" s="14">
        <f t="shared" si="120"/>
        <v>172.79</v>
      </c>
    </row>
    <row r="3836" spans="1:8" ht="54">
      <c r="A3836" s="532" t="s">
        <v>6692</v>
      </c>
      <c r="B3836" s="534" t="s">
        <v>30471</v>
      </c>
      <c r="C3836" s="532" t="s">
        <v>114</v>
      </c>
      <c r="D3836" s="533" t="s">
        <v>7081</v>
      </c>
      <c r="F3836" t="str">
        <f t="shared" si="119"/>
        <v>89570</v>
      </c>
      <c r="H3836" s="14">
        <f t="shared" si="120"/>
        <v>18.14</v>
      </c>
    </row>
    <row r="3837" spans="1:8" ht="40.5">
      <c r="A3837" s="532" t="s">
        <v>6693</v>
      </c>
      <c r="B3837" s="534" t="s">
        <v>30472</v>
      </c>
      <c r="C3837" s="532" t="s">
        <v>114</v>
      </c>
      <c r="D3837" s="533" t="s">
        <v>30473</v>
      </c>
      <c r="F3837" t="str">
        <f t="shared" si="119"/>
        <v>89571</v>
      </c>
      <c r="H3837" s="14">
        <f t="shared" si="120"/>
        <v>122.96</v>
      </c>
    </row>
    <row r="3838" spans="1:8" ht="54">
      <c r="A3838" s="532" t="s">
        <v>6694</v>
      </c>
      <c r="B3838" s="534" t="s">
        <v>30474</v>
      </c>
      <c r="C3838" s="532" t="s">
        <v>114</v>
      </c>
      <c r="D3838" s="533" t="s">
        <v>12171</v>
      </c>
      <c r="F3838" t="str">
        <f t="shared" si="119"/>
        <v>89572</v>
      </c>
      <c r="H3838" s="14">
        <f t="shared" si="120"/>
        <v>13.14</v>
      </c>
    </row>
    <row r="3839" spans="1:8" ht="40.5">
      <c r="A3839" s="532" t="s">
        <v>6695</v>
      </c>
      <c r="B3839" s="534" t="s">
        <v>30475</v>
      </c>
      <c r="C3839" s="532" t="s">
        <v>114</v>
      </c>
      <c r="D3839" s="533" t="s">
        <v>26990</v>
      </c>
      <c r="F3839" t="str">
        <f t="shared" si="119"/>
        <v>89573</v>
      </c>
      <c r="H3839" s="14">
        <f t="shared" si="120"/>
        <v>138.01</v>
      </c>
    </row>
    <row r="3840" spans="1:8" ht="40.5">
      <c r="A3840" s="532" t="s">
        <v>6696</v>
      </c>
      <c r="B3840" s="534" t="s">
        <v>30476</v>
      </c>
      <c r="C3840" s="532" t="s">
        <v>114</v>
      </c>
      <c r="D3840" s="533" t="s">
        <v>30477</v>
      </c>
      <c r="F3840" t="str">
        <f t="shared" si="119"/>
        <v>89574</v>
      </c>
      <c r="H3840" s="14">
        <f t="shared" si="120"/>
        <v>287.20999999999998</v>
      </c>
    </row>
    <row r="3841" spans="1:8" ht="40.5">
      <c r="A3841" s="532" t="s">
        <v>6697</v>
      </c>
      <c r="B3841" s="534" t="s">
        <v>30478</v>
      </c>
      <c r="C3841" s="532" t="s">
        <v>114</v>
      </c>
      <c r="D3841" s="533" t="s">
        <v>21383</v>
      </c>
      <c r="F3841" t="str">
        <f t="shared" si="119"/>
        <v>89575</v>
      </c>
      <c r="H3841" s="14">
        <f t="shared" si="120"/>
        <v>17.190000000000001</v>
      </c>
    </row>
    <row r="3842" spans="1:8" ht="40.5">
      <c r="A3842" s="532" t="s">
        <v>6699</v>
      </c>
      <c r="B3842" s="534" t="s">
        <v>30479</v>
      </c>
      <c r="C3842" s="532" t="s">
        <v>114</v>
      </c>
      <c r="D3842" s="533" t="s">
        <v>29069</v>
      </c>
      <c r="F3842" t="str">
        <f t="shared" si="119"/>
        <v>89577</v>
      </c>
      <c r="H3842" s="14">
        <f t="shared" si="120"/>
        <v>63.77</v>
      </c>
    </row>
    <row r="3843" spans="1:8" ht="40.5">
      <c r="A3843" s="532" t="s">
        <v>6700</v>
      </c>
      <c r="B3843" s="534" t="s">
        <v>30480</v>
      </c>
      <c r="C3843" s="532" t="s">
        <v>114</v>
      </c>
      <c r="D3843" s="533" t="s">
        <v>6802</v>
      </c>
      <c r="F3843" t="str">
        <f t="shared" si="119"/>
        <v>89579</v>
      </c>
      <c r="H3843" s="14">
        <f t="shared" si="120"/>
        <v>18.5</v>
      </c>
    </row>
    <row r="3844" spans="1:8" ht="54">
      <c r="A3844" s="532" t="s">
        <v>6701</v>
      </c>
      <c r="B3844" s="534" t="s">
        <v>30481</v>
      </c>
      <c r="C3844" s="532" t="s">
        <v>114</v>
      </c>
      <c r="D3844" s="533" t="s">
        <v>19344</v>
      </c>
      <c r="F3844" t="str">
        <f t="shared" si="119"/>
        <v>89581</v>
      </c>
      <c r="H3844" s="14">
        <f t="shared" si="120"/>
        <v>55.98</v>
      </c>
    </row>
    <row r="3845" spans="1:8" ht="54">
      <c r="A3845" s="532" t="s">
        <v>6702</v>
      </c>
      <c r="B3845" s="534" t="s">
        <v>30482</v>
      </c>
      <c r="C3845" s="532" t="s">
        <v>114</v>
      </c>
      <c r="D3845" s="533" t="s">
        <v>30483</v>
      </c>
      <c r="F3845" t="str">
        <f t="shared" ref="F3845:F3908" si="121">TRIM(A3845)</f>
        <v>89582</v>
      </c>
      <c r="H3845" s="14">
        <f t="shared" ref="H3845:H3908" si="122">ROUND(D3845*(1+$H$1),2)</f>
        <v>56.92</v>
      </c>
    </row>
    <row r="3846" spans="1:8" ht="54">
      <c r="A3846" s="532" t="s">
        <v>6703</v>
      </c>
      <c r="B3846" s="534" t="s">
        <v>30484</v>
      </c>
      <c r="C3846" s="532" t="s">
        <v>114</v>
      </c>
      <c r="D3846" s="533" t="s">
        <v>30485</v>
      </c>
      <c r="F3846" t="str">
        <f t="shared" si="121"/>
        <v>89583</v>
      </c>
      <c r="H3846" s="14">
        <f t="shared" si="122"/>
        <v>74.3</v>
      </c>
    </row>
    <row r="3847" spans="1:8" ht="54">
      <c r="A3847" s="532" t="s">
        <v>6704</v>
      </c>
      <c r="B3847" s="534" t="s">
        <v>30486</v>
      </c>
      <c r="C3847" s="532" t="s">
        <v>114</v>
      </c>
      <c r="D3847" s="533" t="s">
        <v>30487</v>
      </c>
      <c r="F3847" t="str">
        <f t="shared" si="121"/>
        <v>89584</v>
      </c>
      <c r="H3847" s="14">
        <f t="shared" si="122"/>
        <v>71.13</v>
      </c>
    </row>
    <row r="3848" spans="1:8" ht="54">
      <c r="A3848" s="532" t="s">
        <v>6705</v>
      </c>
      <c r="B3848" s="534" t="s">
        <v>30488</v>
      </c>
      <c r="C3848" s="532" t="s">
        <v>114</v>
      </c>
      <c r="D3848" s="533" t="s">
        <v>30489</v>
      </c>
      <c r="F3848" t="str">
        <f t="shared" si="121"/>
        <v>89585</v>
      </c>
      <c r="H3848" s="14">
        <f t="shared" si="122"/>
        <v>73.25</v>
      </c>
    </row>
    <row r="3849" spans="1:8" ht="54">
      <c r="A3849" s="532" t="s">
        <v>6706</v>
      </c>
      <c r="B3849" s="534" t="s">
        <v>30490</v>
      </c>
      <c r="C3849" s="532" t="s">
        <v>114</v>
      </c>
      <c r="D3849" s="533" t="s">
        <v>30491</v>
      </c>
      <c r="F3849" t="str">
        <f t="shared" si="121"/>
        <v>89587</v>
      </c>
      <c r="H3849" s="14">
        <f t="shared" si="122"/>
        <v>82.34</v>
      </c>
    </row>
    <row r="3850" spans="1:8" ht="54">
      <c r="A3850" s="532" t="s">
        <v>6707</v>
      </c>
      <c r="B3850" s="534" t="s">
        <v>30492</v>
      </c>
      <c r="C3850" s="532" t="s">
        <v>114</v>
      </c>
      <c r="D3850" s="533" t="s">
        <v>18371</v>
      </c>
      <c r="F3850" t="str">
        <f t="shared" si="121"/>
        <v>89590</v>
      </c>
      <c r="H3850" s="14">
        <f t="shared" si="122"/>
        <v>230.36</v>
      </c>
    </row>
    <row r="3851" spans="1:8" ht="54">
      <c r="A3851" s="532" t="s">
        <v>6708</v>
      </c>
      <c r="B3851" s="534" t="s">
        <v>30493</v>
      </c>
      <c r="C3851" s="532" t="s">
        <v>114</v>
      </c>
      <c r="D3851" s="533" t="s">
        <v>30494</v>
      </c>
      <c r="F3851" t="str">
        <f t="shared" si="121"/>
        <v>89591</v>
      </c>
      <c r="H3851" s="14">
        <f t="shared" si="122"/>
        <v>223.89</v>
      </c>
    </row>
    <row r="3852" spans="1:8" ht="54">
      <c r="A3852" s="532" t="s">
        <v>6709</v>
      </c>
      <c r="B3852" s="534" t="s">
        <v>30495</v>
      </c>
      <c r="C3852" s="532" t="s">
        <v>114</v>
      </c>
      <c r="D3852" s="533" t="s">
        <v>30496</v>
      </c>
      <c r="F3852" t="str">
        <f t="shared" si="121"/>
        <v>89592</v>
      </c>
      <c r="H3852" s="14">
        <f t="shared" si="122"/>
        <v>280.77999999999997</v>
      </c>
    </row>
    <row r="3853" spans="1:8" ht="40.5">
      <c r="A3853" s="532" t="s">
        <v>6710</v>
      </c>
      <c r="B3853" s="534" t="s">
        <v>30497</v>
      </c>
      <c r="C3853" s="532" t="s">
        <v>114</v>
      </c>
      <c r="D3853" s="533" t="s">
        <v>13861</v>
      </c>
      <c r="F3853" t="str">
        <f t="shared" si="121"/>
        <v>89593</v>
      </c>
      <c r="H3853" s="14">
        <f t="shared" si="122"/>
        <v>42.41</v>
      </c>
    </row>
    <row r="3854" spans="1:8" ht="40.5">
      <c r="A3854" s="532" t="s">
        <v>6711</v>
      </c>
      <c r="B3854" s="534" t="s">
        <v>30498</v>
      </c>
      <c r="C3854" s="532" t="s">
        <v>114</v>
      </c>
      <c r="D3854" s="533" t="s">
        <v>30499</v>
      </c>
      <c r="F3854" t="str">
        <f t="shared" si="121"/>
        <v>89594</v>
      </c>
      <c r="H3854" s="14">
        <f t="shared" si="122"/>
        <v>61.99</v>
      </c>
    </row>
    <row r="3855" spans="1:8" ht="54">
      <c r="A3855" s="532" t="s">
        <v>6712</v>
      </c>
      <c r="B3855" s="534" t="s">
        <v>30500</v>
      </c>
      <c r="C3855" s="532" t="s">
        <v>114</v>
      </c>
      <c r="D3855" s="533" t="s">
        <v>12653</v>
      </c>
      <c r="F3855" t="str">
        <f t="shared" si="121"/>
        <v>89595</v>
      </c>
      <c r="H3855" s="14">
        <f t="shared" si="122"/>
        <v>23.31</v>
      </c>
    </row>
    <row r="3856" spans="1:8" ht="54">
      <c r="A3856" s="532" t="s">
        <v>6713</v>
      </c>
      <c r="B3856" s="534" t="s">
        <v>30501</v>
      </c>
      <c r="C3856" s="532" t="s">
        <v>114</v>
      </c>
      <c r="D3856" s="533" t="s">
        <v>12286</v>
      </c>
      <c r="F3856" t="str">
        <f t="shared" si="121"/>
        <v>89596</v>
      </c>
      <c r="H3856" s="14">
        <f t="shared" si="122"/>
        <v>15.83</v>
      </c>
    </row>
    <row r="3857" spans="1:8" ht="40.5">
      <c r="A3857" s="532" t="s">
        <v>6714</v>
      </c>
      <c r="B3857" s="534" t="s">
        <v>30502</v>
      </c>
      <c r="C3857" s="532" t="s">
        <v>114</v>
      </c>
      <c r="D3857" s="533" t="s">
        <v>29292</v>
      </c>
      <c r="F3857" t="str">
        <f t="shared" si="121"/>
        <v>89597</v>
      </c>
      <c r="H3857" s="14">
        <f t="shared" si="122"/>
        <v>36.700000000000003</v>
      </c>
    </row>
    <row r="3858" spans="1:8" ht="40.5">
      <c r="A3858" s="532" t="s">
        <v>6715</v>
      </c>
      <c r="B3858" s="534" t="s">
        <v>30503</v>
      </c>
      <c r="C3858" s="532" t="s">
        <v>114</v>
      </c>
      <c r="D3858" s="533" t="s">
        <v>19111</v>
      </c>
      <c r="F3858" t="str">
        <f t="shared" si="121"/>
        <v>89598</v>
      </c>
      <c r="H3858" s="14">
        <f t="shared" si="122"/>
        <v>86.55</v>
      </c>
    </row>
    <row r="3859" spans="1:8" ht="54">
      <c r="A3859" s="532" t="s">
        <v>6716</v>
      </c>
      <c r="B3859" s="534" t="s">
        <v>30504</v>
      </c>
      <c r="C3859" s="532" t="s">
        <v>114</v>
      </c>
      <c r="D3859" s="533" t="s">
        <v>30505</v>
      </c>
      <c r="F3859" t="str">
        <f t="shared" si="121"/>
        <v>89599</v>
      </c>
      <c r="H3859" s="14">
        <f t="shared" si="122"/>
        <v>41.01</v>
      </c>
    </row>
    <row r="3860" spans="1:8" ht="54">
      <c r="A3860" s="532" t="s">
        <v>6717</v>
      </c>
      <c r="B3860" s="534" t="s">
        <v>30506</v>
      </c>
      <c r="C3860" s="532" t="s">
        <v>114</v>
      </c>
      <c r="D3860" s="533" t="s">
        <v>13747</v>
      </c>
      <c r="F3860" t="str">
        <f t="shared" si="121"/>
        <v>89600</v>
      </c>
      <c r="H3860" s="14">
        <f t="shared" si="122"/>
        <v>42.12</v>
      </c>
    </row>
    <row r="3861" spans="1:8" ht="40.5">
      <c r="A3861" s="532" t="s">
        <v>6718</v>
      </c>
      <c r="B3861" s="534" t="s">
        <v>30507</v>
      </c>
      <c r="C3861" s="532" t="s">
        <v>114</v>
      </c>
      <c r="D3861" s="533" t="s">
        <v>30508</v>
      </c>
      <c r="F3861" t="str">
        <f t="shared" si="121"/>
        <v>89605</v>
      </c>
      <c r="H3861" s="14">
        <f t="shared" si="122"/>
        <v>33.409999999999997</v>
      </c>
    </row>
    <row r="3862" spans="1:8" ht="40.5">
      <c r="A3862" s="532" t="s">
        <v>6719</v>
      </c>
      <c r="B3862" s="534" t="s">
        <v>30509</v>
      </c>
      <c r="C3862" s="532" t="s">
        <v>114</v>
      </c>
      <c r="D3862" s="533" t="s">
        <v>30510</v>
      </c>
      <c r="F3862" t="str">
        <f t="shared" si="121"/>
        <v>89609</v>
      </c>
      <c r="H3862" s="14">
        <f t="shared" si="122"/>
        <v>149.38999999999999</v>
      </c>
    </row>
    <row r="3863" spans="1:8" ht="40.5">
      <c r="A3863" s="532" t="s">
        <v>6720</v>
      </c>
      <c r="B3863" s="534" t="s">
        <v>30511</v>
      </c>
      <c r="C3863" s="532" t="s">
        <v>114</v>
      </c>
      <c r="D3863" s="533" t="s">
        <v>30512</v>
      </c>
      <c r="F3863" t="str">
        <f t="shared" si="121"/>
        <v>89610</v>
      </c>
      <c r="H3863" s="14">
        <f t="shared" si="122"/>
        <v>31.37</v>
      </c>
    </row>
    <row r="3864" spans="1:8" ht="40.5">
      <c r="A3864" s="532" t="s">
        <v>6722</v>
      </c>
      <c r="B3864" s="534" t="s">
        <v>30513</v>
      </c>
      <c r="C3864" s="532" t="s">
        <v>114</v>
      </c>
      <c r="D3864" s="533" t="s">
        <v>30514</v>
      </c>
      <c r="F3864" t="str">
        <f t="shared" si="121"/>
        <v>89611</v>
      </c>
      <c r="H3864" s="14">
        <f t="shared" si="122"/>
        <v>52.41</v>
      </c>
    </row>
    <row r="3865" spans="1:8" ht="40.5">
      <c r="A3865" s="532" t="s">
        <v>6723</v>
      </c>
      <c r="B3865" s="534" t="s">
        <v>30515</v>
      </c>
      <c r="C3865" s="532" t="s">
        <v>114</v>
      </c>
      <c r="D3865" s="533" t="s">
        <v>30516</v>
      </c>
      <c r="F3865" t="str">
        <f t="shared" si="121"/>
        <v>89612</v>
      </c>
      <c r="H3865" s="14">
        <f t="shared" si="122"/>
        <v>296.68</v>
      </c>
    </row>
    <row r="3866" spans="1:8" ht="54">
      <c r="A3866" s="532" t="s">
        <v>6724</v>
      </c>
      <c r="B3866" s="534" t="s">
        <v>3480</v>
      </c>
      <c r="C3866" s="532" t="s">
        <v>114</v>
      </c>
      <c r="D3866" s="533" t="s">
        <v>30517</v>
      </c>
      <c r="F3866" t="str">
        <f t="shared" si="121"/>
        <v>89613</v>
      </c>
      <c r="H3866" s="14">
        <f t="shared" si="122"/>
        <v>50.3</v>
      </c>
    </row>
    <row r="3867" spans="1:8" ht="40.5">
      <c r="A3867" s="532" t="s">
        <v>6725</v>
      </c>
      <c r="B3867" s="534" t="s">
        <v>30518</v>
      </c>
      <c r="C3867" s="532" t="s">
        <v>114</v>
      </c>
      <c r="D3867" s="533" t="s">
        <v>30519</v>
      </c>
      <c r="F3867" t="str">
        <f t="shared" si="121"/>
        <v>89614</v>
      </c>
      <c r="H3867" s="14">
        <f t="shared" si="122"/>
        <v>102.03</v>
      </c>
    </row>
    <row r="3868" spans="1:8" ht="40.5">
      <c r="A3868" s="532" t="s">
        <v>6726</v>
      </c>
      <c r="B3868" s="534" t="s">
        <v>30520</v>
      </c>
      <c r="C3868" s="532" t="s">
        <v>114</v>
      </c>
      <c r="D3868" s="533" t="s">
        <v>30521</v>
      </c>
      <c r="F3868" t="str">
        <f t="shared" si="121"/>
        <v>89615</v>
      </c>
      <c r="H3868" s="14">
        <f t="shared" si="122"/>
        <v>350.42</v>
      </c>
    </row>
    <row r="3869" spans="1:8" ht="40.5">
      <c r="A3869" s="532" t="s">
        <v>6727</v>
      </c>
      <c r="B3869" s="534" t="s">
        <v>30522</v>
      </c>
      <c r="C3869" s="532" t="s">
        <v>114</v>
      </c>
      <c r="D3869" s="533" t="s">
        <v>27412</v>
      </c>
      <c r="F3869" t="str">
        <f t="shared" si="121"/>
        <v>89616</v>
      </c>
      <c r="H3869" s="14">
        <f t="shared" si="122"/>
        <v>67.8</v>
      </c>
    </row>
    <row r="3870" spans="1:8" ht="27">
      <c r="A3870" s="532" t="s">
        <v>6728</v>
      </c>
      <c r="B3870" s="534" t="s">
        <v>30523</v>
      </c>
      <c r="C3870" s="532" t="s">
        <v>114</v>
      </c>
      <c r="D3870" s="533" t="s">
        <v>23460</v>
      </c>
      <c r="F3870" t="str">
        <f t="shared" si="121"/>
        <v>89617</v>
      </c>
      <c r="H3870" s="14">
        <f t="shared" si="122"/>
        <v>10.1</v>
      </c>
    </row>
    <row r="3871" spans="1:8" ht="27">
      <c r="A3871" s="532" t="s">
        <v>6729</v>
      </c>
      <c r="B3871" s="534" t="s">
        <v>30524</v>
      </c>
      <c r="C3871" s="532" t="s">
        <v>114</v>
      </c>
      <c r="D3871" s="533" t="s">
        <v>18627</v>
      </c>
      <c r="F3871" t="str">
        <f t="shared" si="121"/>
        <v>89620</v>
      </c>
      <c r="H3871" s="14">
        <f t="shared" si="122"/>
        <v>17.079999999999998</v>
      </c>
    </row>
    <row r="3872" spans="1:8" ht="40.5">
      <c r="A3872" s="532" t="s">
        <v>6730</v>
      </c>
      <c r="B3872" s="534" t="s">
        <v>30525</v>
      </c>
      <c r="C3872" s="532" t="s">
        <v>114</v>
      </c>
      <c r="D3872" s="533" t="s">
        <v>12038</v>
      </c>
      <c r="F3872" t="str">
        <f t="shared" si="121"/>
        <v>89622</v>
      </c>
      <c r="H3872" s="14">
        <f t="shared" si="122"/>
        <v>21.71</v>
      </c>
    </row>
    <row r="3873" spans="1:8" ht="27">
      <c r="A3873" s="532" t="s">
        <v>6731</v>
      </c>
      <c r="B3873" s="534" t="s">
        <v>30526</v>
      </c>
      <c r="C3873" s="532" t="s">
        <v>114</v>
      </c>
      <c r="D3873" s="533" t="s">
        <v>30527</v>
      </c>
      <c r="F3873" t="str">
        <f t="shared" si="121"/>
        <v>89623</v>
      </c>
      <c r="H3873" s="14">
        <f t="shared" si="122"/>
        <v>29.83</v>
      </c>
    </row>
    <row r="3874" spans="1:8" ht="40.5">
      <c r="A3874" s="532" t="s">
        <v>6732</v>
      </c>
      <c r="B3874" s="534" t="s">
        <v>30528</v>
      </c>
      <c r="C3874" s="532" t="s">
        <v>114</v>
      </c>
      <c r="D3874" s="533" t="s">
        <v>18777</v>
      </c>
      <c r="F3874" t="str">
        <f t="shared" si="121"/>
        <v>89624</v>
      </c>
      <c r="H3874" s="14">
        <f t="shared" si="122"/>
        <v>27.66</v>
      </c>
    </row>
    <row r="3875" spans="1:8" ht="27">
      <c r="A3875" s="532" t="s">
        <v>6733</v>
      </c>
      <c r="B3875" s="534" t="s">
        <v>30529</v>
      </c>
      <c r="C3875" s="532" t="s">
        <v>114</v>
      </c>
      <c r="D3875" s="533" t="s">
        <v>30530</v>
      </c>
      <c r="F3875" t="str">
        <f t="shared" si="121"/>
        <v>89625</v>
      </c>
      <c r="H3875" s="14">
        <f t="shared" si="122"/>
        <v>34.270000000000003</v>
      </c>
    </row>
    <row r="3876" spans="1:8" ht="40.5">
      <c r="A3876" s="532" t="s">
        <v>6735</v>
      </c>
      <c r="B3876" s="534" t="s">
        <v>30531</v>
      </c>
      <c r="C3876" s="532" t="s">
        <v>114</v>
      </c>
      <c r="D3876" s="533" t="s">
        <v>30532</v>
      </c>
      <c r="F3876" t="str">
        <f t="shared" si="121"/>
        <v>89626</v>
      </c>
      <c r="H3876" s="14">
        <f t="shared" si="122"/>
        <v>48.72</v>
      </c>
    </row>
    <row r="3877" spans="1:8" ht="40.5">
      <c r="A3877" s="532" t="s">
        <v>6737</v>
      </c>
      <c r="B3877" s="534" t="s">
        <v>30533</v>
      </c>
      <c r="C3877" s="532" t="s">
        <v>114</v>
      </c>
      <c r="D3877" s="533" t="s">
        <v>30534</v>
      </c>
      <c r="F3877" t="str">
        <f t="shared" si="121"/>
        <v>89627</v>
      </c>
      <c r="H3877" s="14">
        <f t="shared" si="122"/>
        <v>31.34</v>
      </c>
    </row>
    <row r="3878" spans="1:8" ht="27">
      <c r="A3878" s="532" t="s">
        <v>6738</v>
      </c>
      <c r="B3878" s="534" t="s">
        <v>30535</v>
      </c>
      <c r="C3878" s="532" t="s">
        <v>114</v>
      </c>
      <c r="D3878" s="533" t="s">
        <v>30536</v>
      </c>
      <c r="F3878" t="str">
        <f t="shared" si="121"/>
        <v>89628</v>
      </c>
      <c r="H3878" s="14">
        <f t="shared" si="122"/>
        <v>79</v>
      </c>
    </row>
    <row r="3879" spans="1:8" ht="27">
      <c r="A3879" s="532" t="s">
        <v>6739</v>
      </c>
      <c r="B3879" s="534" t="s">
        <v>30537</v>
      </c>
      <c r="C3879" s="532" t="s">
        <v>114</v>
      </c>
      <c r="D3879" s="533" t="s">
        <v>30538</v>
      </c>
      <c r="F3879" t="str">
        <f t="shared" si="121"/>
        <v>89629</v>
      </c>
      <c r="H3879" s="14">
        <f t="shared" si="122"/>
        <v>136.43</v>
      </c>
    </row>
    <row r="3880" spans="1:8" ht="40.5">
      <c r="A3880" s="532" t="s">
        <v>6740</v>
      </c>
      <c r="B3880" s="534" t="s">
        <v>30539</v>
      </c>
      <c r="C3880" s="532" t="s">
        <v>114</v>
      </c>
      <c r="D3880" s="533" t="s">
        <v>19241</v>
      </c>
      <c r="F3880" t="str">
        <f t="shared" si="121"/>
        <v>89630</v>
      </c>
      <c r="H3880" s="14">
        <f t="shared" si="122"/>
        <v>102.79</v>
      </c>
    </row>
    <row r="3881" spans="1:8" ht="27">
      <c r="A3881" s="532" t="s">
        <v>6741</v>
      </c>
      <c r="B3881" s="534" t="s">
        <v>30540</v>
      </c>
      <c r="C3881" s="532" t="s">
        <v>114</v>
      </c>
      <c r="D3881" s="533" t="s">
        <v>30541</v>
      </c>
      <c r="F3881" t="str">
        <f t="shared" si="121"/>
        <v>89631</v>
      </c>
      <c r="H3881" s="14">
        <f t="shared" si="122"/>
        <v>180.89</v>
      </c>
    </row>
    <row r="3882" spans="1:8" ht="40.5">
      <c r="A3882" s="532" t="s">
        <v>6742</v>
      </c>
      <c r="B3882" s="534" t="s">
        <v>30542</v>
      </c>
      <c r="C3882" s="532" t="s">
        <v>114</v>
      </c>
      <c r="D3882" s="533" t="s">
        <v>30543</v>
      </c>
      <c r="F3882" t="str">
        <f t="shared" si="121"/>
        <v>89632</v>
      </c>
      <c r="H3882" s="14">
        <f t="shared" si="122"/>
        <v>214.47</v>
      </c>
    </row>
    <row r="3883" spans="1:8" ht="40.5">
      <c r="A3883" s="532" t="s">
        <v>6743</v>
      </c>
      <c r="B3883" s="534" t="s">
        <v>30544</v>
      </c>
      <c r="C3883" s="532" t="s">
        <v>114</v>
      </c>
      <c r="D3883" s="533" t="s">
        <v>11848</v>
      </c>
      <c r="F3883" t="str">
        <f t="shared" si="121"/>
        <v>89637</v>
      </c>
      <c r="H3883" s="14">
        <f t="shared" si="122"/>
        <v>14</v>
      </c>
    </row>
    <row r="3884" spans="1:8" ht="40.5">
      <c r="A3884" s="532" t="s">
        <v>6745</v>
      </c>
      <c r="B3884" s="534" t="s">
        <v>30545</v>
      </c>
      <c r="C3884" s="532" t="s">
        <v>114</v>
      </c>
      <c r="D3884" s="533" t="s">
        <v>4838</v>
      </c>
      <c r="F3884" t="str">
        <f t="shared" si="121"/>
        <v>89638</v>
      </c>
      <c r="H3884" s="14">
        <f t="shared" si="122"/>
        <v>15.3</v>
      </c>
    </row>
    <row r="3885" spans="1:8" ht="40.5">
      <c r="A3885" s="532" t="s">
        <v>6746</v>
      </c>
      <c r="B3885" s="534" t="s">
        <v>30546</v>
      </c>
      <c r="C3885" s="532" t="s">
        <v>114</v>
      </c>
      <c r="D3885" s="533" t="s">
        <v>9573</v>
      </c>
      <c r="F3885" t="str">
        <f t="shared" si="121"/>
        <v>89639</v>
      </c>
      <c r="H3885" s="14">
        <f t="shared" si="122"/>
        <v>16.22</v>
      </c>
    </row>
    <row r="3886" spans="1:8" ht="40.5">
      <c r="A3886" s="532" t="s">
        <v>12681</v>
      </c>
      <c r="B3886" s="534" t="s">
        <v>30547</v>
      </c>
      <c r="C3886" s="532" t="s">
        <v>114</v>
      </c>
      <c r="D3886" s="533" t="s">
        <v>6992</v>
      </c>
      <c r="F3886" t="str">
        <f t="shared" si="121"/>
        <v>89640</v>
      </c>
      <c r="H3886" s="14">
        <f t="shared" si="122"/>
        <v>26.08</v>
      </c>
    </row>
    <row r="3887" spans="1:8" ht="40.5">
      <c r="A3887" s="532" t="s">
        <v>6747</v>
      </c>
      <c r="B3887" s="534" t="s">
        <v>30548</v>
      </c>
      <c r="C3887" s="532" t="s">
        <v>114</v>
      </c>
      <c r="D3887" s="533" t="s">
        <v>29142</v>
      </c>
      <c r="F3887" t="str">
        <f t="shared" si="121"/>
        <v>89641</v>
      </c>
      <c r="H3887" s="14">
        <f t="shared" si="122"/>
        <v>18.12</v>
      </c>
    </row>
    <row r="3888" spans="1:8" ht="40.5">
      <c r="A3888" s="532" t="s">
        <v>6748</v>
      </c>
      <c r="B3888" s="534" t="s">
        <v>30549</v>
      </c>
      <c r="C3888" s="532" t="s">
        <v>114</v>
      </c>
      <c r="D3888" s="533" t="s">
        <v>8636</v>
      </c>
      <c r="F3888" t="str">
        <f t="shared" si="121"/>
        <v>89642</v>
      </c>
      <c r="H3888" s="14">
        <f t="shared" si="122"/>
        <v>20.399999999999999</v>
      </c>
    </row>
    <row r="3889" spans="1:8" ht="40.5">
      <c r="A3889" s="532" t="s">
        <v>6749</v>
      </c>
      <c r="B3889" s="534" t="s">
        <v>30550</v>
      </c>
      <c r="C3889" s="532" t="s">
        <v>114</v>
      </c>
      <c r="D3889" s="533" t="s">
        <v>9260</v>
      </c>
      <c r="F3889" t="str">
        <f t="shared" si="121"/>
        <v>89643</v>
      </c>
      <c r="H3889" s="14">
        <f t="shared" si="122"/>
        <v>22.23</v>
      </c>
    </row>
    <row r="3890" spans="1:8" ht="40.5">
      <c r="A3890" s="532" t="s">
        <v>12682</v>
      </c>
      <c r="B3890" s="534" t="s">
        <v>30551</v>
      </c>
      <c r="C3890" s="532" t="s">
        <v>114</v>
      </c>
      <c r="D3890" s="533" t="s">
        <v>11581</v>
      </c>
      <c r="F3890" t="str">
        <f t="shared" si="121"/>
        <v>89644</v>
      </c>
      <c r="H3890" s="14">
        <f t="shared" si="122"/>
        <v>31.9</v>
      </c>
    </row>
    <row r="3891" spans="1:8" ht="40.5">
      <c r="A3891" s="532" t="s">
        <v>6750</v>
      </c>
      <c r="B3891" s="534" t="s">
        <v>30552</v>
      </c>
      <c r="C3891" s="532" t="s">
        <v>114</v>
      </c>
      <c r="D3891" s="533" t="s">
        <v>16615</v>
      </c>
      <c r="F3891" t="str">
        <f t="shared" si="121"/>
        <v>89645</v>
      </c>
      <c r="H3891" s="14">
        <f t="shared" si="122"/>
        <v>44.95</v>
      </c>
    </row>
    <row r="3892" spans="1:8" ht="40.5">
      <c r="A3892" s="532" t="s">
        <v>6751</v>
      </c>
      <c r="B3892" s="534" t="s">
        <v>30553</v>
      </c>
      <c r="C3892" s="532" t="s">
        <v>114</v>
      </c>
      <c r="D3892" s="533" t="s">
        <v>30554</v>
      </c>
      <c r="F3892" t="str">
        <f t="shared" si="121"/>
        <v>89646</v>
      </c>
      <c r="H3892" s="14">
        <f t="shared" si="122"/>
        <v>27.81</v>
      </c>
    </row>
    <row r="3893" spans="1:8" ht="40.5">
      <c r="A3893" s="532" t="s">
        <v>6752</v>
      </c>
      <c r="B3893" s="534" t="s">
        <v>30555</v>
      </c>
      <c r="C3893" s="532" t="s">
        <v>114</v>
      </c>
      <c r="D3893" s="533" t="s">
        <v>12711</v>
      </c>
      <c r="F3893" t="str">
        <f t="shared" si="121"/>
        <v>89647</v>
      </c>
      <c r="H3893" s="14">
        <f t="shared" si="122"/>
        <v>26.86</v>
      </c>
    </row>
    <row r="3894" spans="1:8" ht="40.5">
      <c r="A3894" s="532" t="s">
        <v>6754</v>
      </c>
      <c r="B3894" s="534" t="s">
        <v>30556</v>
      </c>
      <c r="C3894" s="532" t="s">
        <v>114</v>
      </c>
      <c r="D3894" s="533" t="s">
        <v>19150</v>
      </c>
      <c r="F3894" t="str">
        <f t="shared" si="121"/>
        <v>89648</v>
      </c>
      <c r="H3894" s="14">
        <f t="shared" si="122"/>
        <v>33.97</v>
      </c>
    </row>
    <row r="3895" spans="1:8" ht="40.5">
      <c r="A3895" s="532" t="s">
        <v>6756</v>
      </c>
      <c r="B3895" s="534" t="s">
        <v>30557</v>
      </c>
      <c r="C3895" s="532" t="s">
        <v>114</v>
      </c>
      <c r="D3895" s="533" t="s">
        <v>30558</v>
      </c>
      <c r="F3895" t="str">
        <f t="shared" si="121"/>
        <v>89649</v>
      </c>
      <c r="H3895" s="14">
        <f t="shared" si="122"/>
        <v>41.39</v>
      </c>
    </row>
    <row r="3896" spans="1:8" ht="40.5">
      <c r="A3896" s="532" t="s">
        <v>6757</v>
      </c>
      <c r="B3896" s="534" t="s">
        <v>30559</v>
      </c>
      <c r="C3896" s="532" t="s">
        <v>114</v>
      </c>
      <c r="D3896" s="533" t="s">
        <v>12243</v>
      </c>
      <c r="F3896" t="str">
        <f t="shared" si="121"/>
        <v>89650</v>
      </c>
      <c r="H3896" s="14">
        <f t="shared" si="122"/>
        <v>39.06</v>
      </c>
    </row>
    <row r="3897" spans="1:8" ht="40.5">
      <c r="A3897" s="532" t="s">
        <v>6758</v>
      </c>
      <c r="B3897" s="534" t="s">
        <v>30560</v>
      </c>
      <c r="C3897" s="532" t="s">
        <v>114</v>
      </c>
      <c r="D3897" s="533" t="s">
        <v>30561</v>
      </c>
      <c r="F3897" t="str">
        <f t="shared" si="121"/>
        <v>89651</v>
      </c>
      <c r="H3897" s="14">
        <f t="shared" si="122"/>
        <v>9.4600000000000009</v>
      </c>
    </row>
    <row r="3898" spans="1:8" ht="40.5">
      <c r="A3898" s="532" t="s">
        <v>6759</v>
      </c>
      <c r="B3898" s="534" t="s">
        <v>30562</v>
      </c>
      <c r="C3898" s="532" t="s">
        <v>114</v>
      </c>
      <c r="D3898" s="533" t="s">
        <v>11180</v>
      </c>
      <c r="F3898" t="str">
        <f t="shared" si="121"/>
        <v>89652</v>
      </c>
      <c r="H3898" s="14">
        <f t="shared" si="122"/>
        <v>16.7</v>
      </c>
    </row>
    <row r="3899" spans="1:8" ht="40.5">
      <c r="A3899" s="532" t="s">
        <v>6760</v>
      </c>
      <c r="B3899" s="534" t="s">
        <v>30563</v>
      </c>
      <c r="C3899" s="532" t="s">
        <v>114</v>
      </c>
      <c r="D3899" s="533" t="s">
        <v>11199</v>
      </c>
      <c r="F3899" t="str">
        <f t="shared" si="121"/>
        <v>89653</v>
      </c>
      <c r="H3899" s="14">
        <f t="shared" si="122"/>
        <v>24.04</v>
      </c>
    </row>
    <row r="3900" spans="1:8" ht="40.5">
      <c r="A3900" s="532" t="s">
        <v>6761</v>
      </c>
      <c r="B3900" s="534" t="s">
        <v>30564</v>
      </c>
      <c r="C3900" s="532" t="s">
        <v>114</v>
      </c>
      <c r="D3900" s="533" t="s">
        <v>30565</v>
      </c>
      <c r="F3900" t="str">
        <f t="shared" si="121"/>
        <v>89654</v>
      </c>
      <c r="H3900" s="14">
        <f t="shared" si="122"/>
        <v>27.96</v>
      </c>
    </row>
    <row r="3901" spans="1:8" ht="40.5">
      <c r="A3901" s="532" t="s">
        <v>6762</v>
      </c>
      <c r="B3901" s="534" t="s">
        <v>30566</v>
      </c>
      <c r="C3901" s="532" t="s">
        <v>114</v>
      </c>
      <c r="D3901" s="533" t="s">
        <v>11973</v>
      </c>
      <c r="F3901" t="str">
        <f t="shared" si="121"/>
        <v>89655</v>
      </c>
      <c r="H3901" s="14">
        <f t="shared" si="122"/>
        <v>33.450000000000003</v>
      </c>
    </row>
    <row r="3902" spans="1:8" ht="40.5">
      <c r="A3902" s="532" t="s">
        <v>6763</v>
      </c>
      <c r="B3902" s="534" t="s">
        <v>30567</v>
      </c>
      <c r="C3902" s="532" t="s">
        <v>114</v>
      </c>
      <c r="D3902" s="533" t="s">
        <v>12169</v>
      </c>
      <c r="F3902" t="str">
        <f t="shared" si="121"/>
        <v>89656</v>
      </c>
      <c r="H3902" s="14">
        <f t="shared" si="122"/>
        <v>31.11</v>
      </c>
    </row>
    <row r="3903" spans="1:8" ht="40.5">
      <c r="A3903" s="532" t="s">
        <v>6764</v>
      </c>
      <c r="B3903" s="534" t="s">
        <v>30568</v>
      </c>
      <c r="C3903" s="532" t="s">
        <v>114</v>
      </c>
      <c r="D3903" s="533" t="s">
        <v>30299</v>
      </c>
      <c r="F3903" t="str">
        <f t="shared" si="121"/>
        <v>89657</v>
      </c>
      <c r="H3903" s="14">
        <f t="shared" si="122"/>
        <v>19.010000000000002</v>
      </c>
    </row>
    <row r="3904" spans="1:8" ht="40.5">
      <c r="A3904" s="532" t="s">
        <v>6765</v>
      </c>
      <c r="B3904" s="534" t="s">
        <v>30569</v>
      </c>
      <c r="C3904" s="532" t="s">
        <v>114</v>
      </c>
      <c r="D3904" s="533" t="s">
        <v>7327</v>
      </c>
      <c r="F3904" t="str">
        <f t="shared" si="121"/>
        <v>89658</v>
      </c>
      <c r="H3904" s="14">
        <f t="shared" si="122"/>
        <v>12.65</v>
      </c>
    </row>
    <row r="3905" spans="1:8" ht="40.5">
      <c r="A3905" s="532" t="s">
        <v>6767</v>
      </c>
      <c r="B3905" s="534" t="s">
        <v>30570</v>
      </c>
      <c r="C3905" s="532" t="s">
        <v>114</v>
      </c>
      <c r="D3905" s="533" t="s">
        <v>8987</v>
      </c>
      <c r="F3905" t="str">
        <f t="shared" si="121"/>
        <v>89659</v>
      </c>
      <c r="H3905" s="14">
        <f t="shared" si="122"/>
        <v>23.57</v>
      </c>
    </row>
    <row r="3906" spans="1:8" ht="40.5">
      <c r="A3906" s="532" t="s">
        <v>6768</v>
      </c>
      <c r="B3906" s="534" t="s">
        <v>30571</v>
      </c>
      <c r="C3906" s="532" t="s">
        <v>114</v>
      </c>
      <c r="D3906" s="533" t="s">
        <v>6102</v>
      </c>
      <c r="F3906" t="str">
        <f t="shared" si="121"/>
        <v>89660</v>
      </c>
      <c r="H3906" s="14">
        <f t="shared" si="122"/>
        <v>12.83</v>
      </c>
    </row>
    <row r="3907" spans="1:8" ht="40.5">
      <c r="A3907" s="532" t="s">
        <v>6769</v>
      </c>
      <c r="B3907" s="534" t="s">
        <v>30572</v>
      </c>
      <c r="C3907" s="532" t="s">
        <v>114</v>
      </c>
      <c r="D3907" s="533" t="s">
        <v>13159</v>
      </c>
      <c r="F3907" t="str">
        <f t="shared" si="121"/>
        <v>89661</v>
      </c>
      <c r="H3907" s="14">
        <f t="shared" si="122"/>
        <v>32.54</v>
      </c>
    </row>
    <row r="3908" spans="1:8" ht="40.5">
      <c r="A3908" s="532" t="s">
        <v>6770</v>
      </c>
      <c r="B3908" s="534" t="s">
        <v>30573</v>
      </c>
      <c r="C3908" s="532" t="s">
        <v>114</v>
      </c>
      <c r="D3908" s="533" t="s">
        <v>30574</v>
      </c>
      <c r="F3908" t="str">
        <f t="shared" si="121"/>
        <v>89662</v>
      </c>
      <c r="H3908" s="14">
        <f t="shared" si="122"/>
        <v>43.41</v>
      </c>
    </row>
    <row r="3909" spans="1:8" ht="40.5">
      <c r="A3909" s="532" t="s">
        <v>6771</v>
      </c>
      <c r="B3909" s="534" t="s">
        <v>30575</v>
      </c>
      <c r="C3909" s="532" t="s">
        <v>114</v>
      </c>
      <c r="D3909" s="533" t="s">
        <v>30576</v>
      </c>
      <c r="F3909" t="str">
        <f t="shared" ref="F3909:F3972" si="123">TRIM(A3909)</f>
        <v>89663</v>
      </c>
      <c r="H3909" s="14">
        <f t="shared" ref="H3909:H3972" si="124">ROUND(D3909*(1+$H$1),2)</f>
        <v>41.76</v>
      </c>
    </row>
    <row r="3910" spans="1:8" ht="40.5">
      <c r="A3910" s="532" t="s">
        <v>6772</v>
      </c>
      <c r="B3910" s="534" t="s">
        <v>30577</v>
      </c>
      <c r="C3910" s="532" t="s">
        <v>114</v>
      </c>
      <c r="D3910" s="533" t="s">
        <v>9379</v>
      </c>
      <c r="F3910" t="str">
        <f t="shared" si="123"/>
        <v>89664</v>
      </c>
      <c r="H3910" s="14">
        <f t="shared" si="124"/>
        <v>23.47</v>
      </c>
    </row>
    <row r="3911" spans="1:8" ht="40.5">
      <c r="A3911" s="532" t="s">
        <v>6773</v>
      </c>
      <c r="B3911" s="534" t="s">
        <v>30578</v>
      </c>
      <c r="C3911" s="532" t="s">
        <v>114</v>
      </c>
      <c r="D3911" s="533" t="s">
        <v>5825</v>
      </c>
      <c r="F3911" t="str">
        <f t="shared" si="123"/>
        <v>89666</v>
      </c>
      <c r="H3911" s="14">
        <f t="shared" si="124"/>
        <v>9.67</v>
      </c>
    </row>
    <row r="3912" spans="1:8" ht="54">
      <c r="A3912" s="532" t="s">
        <v>6774</v>
      </c>
      <c r="B3912" s="534" t="s">
        <v>30579</v>
      </c>
      <c r="C3912" s="532" t="s">
        <v>114</v>
      </c>
      <c r="D3912" s="533" t="s">
        <v>18219</v>
      </c>
      <c r="F3912" t="str">
        <f t="shared" si="123"/>
        <v>89667</v>
      </c>
      <c r="H3912" s="14">
        <f t="shared" si="124"/>
        <v>78.510000000000005</v>
      </c>
    </row>
    <row r="3913" spans="1:8" ht="40.5">
      <c r="A3913" s="532" t="s">
        <v>6775</v>
      </c>
      <c r="B3913" s="534" t="s">
        <v>30580</v>
      </c>
      <c r="C3913" s="532" t="s">
        <v>114</v>
      </c>
      <c r="D3913" s="533" t="s">
        <v>19238</v>
      </c>
      <c r="F3913" t="str">
        <f t="shared" si="123"/>
        <v>89668</v>
      </c>
      <c r="H3913" s="14">
        <f t="shared" si="124"/>
        <v>40.75</v>
      </c>
    </row>
    <row r="3914" spans="1:8" ht="54">
      <c r="A3914" s="532" t="s">
        <v>6777</v>
      </c>
      <c r="B3914" s="534" t="s">
        <v>30581</v>
      </c>
      <c r="C3914" s="532" t="s">
        <v>114</v>
      </c>
      <c r="D3914" s="533" t="s">
        <v>11237</v>
      </c>
      <c r="F3914" t="str">
        <f t="shared" si="123"/>
        <v>89669</v>
      </c>
      <c r="H3914" s="14">
        <f t="shared" si="124"/>
        <v>52.71</v>
      </c>
    </row>
    <row r="3915" spans="1:8" ht="40.5">
      <c r="A3915" s="532" t="s">
        <v>6778</v>
      </c>
      <c r="B3915" s="534" t="s">
        <v>30582</v>
      </c>
      <c r="C3915" s="532" t="s">
        <v>114</v>
      </c>
      <c r="D3915" s="533" t="s">
        <v>18630</v>
      </c>
      <c r="F3915" t="str">
        <f t="shared" si="123"/>
        <v>89670</v>
      </c>
      <c r="H3915" s="14">
        <f t="shared" si="124"/>
        <v>19.07</v>
      </c>
    </row>
    <row r="3916" spans="1:8" ht="54">
      <c r="A3916" s="532" t="s">
        <v>6779</v>
      </c>
      <c r="B3916" s="534" t="s">
        <v>30583</v>
      </c>
      <c r="C3916" s="532" t="s">
        <v>114</v>
      </c>
      <c r="D3916" s="533" t="s">
        <v>30584</v>
      </c>
      <c r="F3916" t="str">
        <f t="shared" si="123"/>
        <v>89671</v>
      </c>
      <c r="H3916" s="14">
        <f t="shared" si="124"/>
        <v>76.27</v>
      </c>
    </row>
    <row r="3917" spans="1:8" ht="40.5">
      <c r="A3917" s="532" t="s">
        <v>6780</v>
      </c>
      <c r="B3917" s="534" t="s">
        <v>30585</v>
      </c>
      <c r="C3917" s="532" t="s">
        <v>114</v>
      </c>
      <c r="D3917" s="533" t="s">
        <v>12156</v>
      </c>
      <c r="F3917" t="str">
        <f t="shared" si="123"/>
        <v>89672</v>
      </c>
      <c r="H3917" s="14">
        <f t="shared" si="124"/>
        <v>32.659999999999997</v>
      </c>
    </row>
    <row r="3918" spans="1:8" ht="54">
      <c r="A3918" s="532" t="s">
        <v>6781</v>
      </c>
      <c r="B3918" s="534" t="s">
        <v>30586</v>
      </c>
      <c r="C3918" s="532" t="s">
        <v>114</v>
      </c>
      <c r="D3918" s="533" t="s">
        <v>30587</v>
      </c>
      <c r="F3918" t="str">
        <f t="shared" si="123"/>
        <v>89673</v>
      </c>
      <c r="H3918" s="14">
        <f t="shared" si="124"/>
        <v>59.8</v>
      </c>
    </row>
    <row r="3919" spans="1:8" ht="40.5">
      <c r="A3919" s="532" t="s">
        <v>6782</v>
      </c>
      <c r="B3919" s="534" t="s">
        <v>30588</v>
      </c>
      <c r="C3919" s="532" t="s">
        <v>114</v>
      </c>
      <c r="D3919" s="533" t="s">
        <v>11865</v>
      </c>
      <c r="F3919" t="str">
        <f t="shared" si="123"/>
        <v>89674</v>
      </c>
      <c r="H3919" s="14">
        <f t="shared" si="124"/>
        <v>42.48</v>
      </c>
    </row>
    <row r="3920" spans="1:8" ht="54">
      <c r="A3920" s="532" t="s">
        <v>6783</v>
      </c>
      <c r="B3920" s="534" t="s">
        <v>30589</v>
      </c>
      <c r="C3920" s="532" t="s">
        <v>114</v>
      </c>
      <c r="D3920" s="533" t="s">
        <v>21979</v>
      </c>
      <c r="F3920" t="str">
        <f t="shared" si="123"/>
        <v>89675</v>
      </c>
      <c r="H3920" s="14">
        <f t="shared" si="124"/>
        <v>130.07</v>
      </c>
    </row>
    <row r="3921" spans="1:8" ht="40.5">
      <c r="A3921" s="532" t="s">
        <v>6784</v>
      </c>
      <c r="B3921" s="534" t="s">
        <v>30590</v>
      </c>
      <c r="C3921" s="532" t="s">
        <v>114</v>
      </c>
      <c r="D3921" s="533" t="s">
        <v>30591</v>
      </c>
      <c r="F3921" t="str">
        <f t="shared" si="123"/>
        <v>89676</v>
      </c>
      <c r="H3921" s="14">
        <f t="shared" si="124"/>
        <v>51.42</v>
      </c>
    </row>
    <row r="3922" spans="1:8" ht="54">
      <c r="A3922" s="532" t="s">
        <v>6785</v>
      </c>
      <c r="B3922" s="534" t="s">
        <v>30592</v>
      </c>
      <c r="C3922" s="532" t="s">
        <v>114</v>
      </c>
      <c r="D3922" s="533" t="s">
        <v>30593</v>
      </c>
      <c r="F3922" t="str">
        <f t="shared" si="123"/>
        <v>89677</v>
      </c>
      <c r="H3922" s="14">
        <f t="shared" si="124"/>
        <v>129.25</v>
      </c>
    </row>
    <row r="3923" spans="1:8" ht="40.5">
      <c r="A3923" s="532" t="s">
        <v>6786</v>
      </c>
      <c r="B3923" s="534" t="s">
        <v>30594</v>
      </c>
      <c r="C3923" s="532" t="s">
        <v>114</v>
      </c>
      <c r="D3923" s="533" t="s">
        <v>19097</v>
      </c>
      <c r="F3923" t="str">
        <f t="shared" si="123"/>
        <v>89678</v>
      </c>
      <c r="H3923" s="14">
        <f t="shared" si="124"/>
        <v>16.12</v>
      </c>
    </row>
    <row r="3924" spans="1:8" ht="54">
      <c r="A3924" s="532" t="s">
        <v>6788</v>
      </c>
      <c r="B3924" s="534" t="s">
        <v>30595</v>
      </c>
      <c r="C3924" s="532" t="s">
        <v>114</v>
      </c>
      <c r="D3924" s="533" t="s">
        <v>30596</v>
      </c>
      <c r="F3924" t="str">
        <f t="shared" si="123"/>
        <v>89679</v>
      </c>
      <c r="H3924" s="14">
        <f t="shared" si="124"/>
        <v>216.49</v>
      </c>
    </row>
    <row r="3925" spans="1:8" ht="40.5">
      <c r="A3925" s="532" t="s">
        <v>6789</v>
      </c>
      <c r="B3925" s="534" t="s">
        <v>30597</v>
      </c>
      <c r="C3925" s="532" t="s">
        <v>114</v>
      </c>
      <c r="D3925" s="533" t="s">
        <v>30598</v>
      </c>
      <c r="F3925" t="str">
        <f t="shared" si="123"/>
        <v>89680</v>
      </c>
      <c r="H3925" s="14">
        <f t="shared" si="124"/>
        <v>30.81</v>
      </c>
    </row>
    <row r="3926" spans="1:8" ht="54">
      <c r="A3926" s="532" t="s">
        <v>6790</v>
      </c>
      <c r="B3926" s="534" t="s">
        <v>30599</v>
      </c>
      <c r="C3926" s="532" t="s">
        <v>114</v>
      </c>
      <c r="D3926" s="533" t="s">
        <v>30600</v>
      </c>
      <c r="F3926" t="str">
        <f t="shared" si="123"/>
        <v>89681</v>
      </c>
      <c r="H3926" s="14">
        <f t="shared" si="124"/>
        <v>157.91</v>
      </c>
    </row>
    <row r="3927" spans="1:8" ht="40.5">
      <c r="A3927" s="532" t="s">
        <v>6791</v>
      </c>
      <c r="B3927" s="534" t="s">
        <v>30601</v>
      </c>
      <c r="C3927" s="532" t="s">
        <v>114</v>
      </c>
      <c r="D3927" s="533" t="s">
        <v>30602</v>
      </c>
      <c r="F3927" t="str">
        <f t="shared" si="123"/>
        <v>89682</v>
      </c>
      <c r="H3927" s="14">
        <f t="shared" si="124"/>
        <v>43.63</v>
      </c>
    </row>
    <row r="3928" spans="1:8" ht="54">
      <c r="A3928" s="532" t="s">
        <v>15389</v>
      </c>
      <c r="B3928" s="534" t="s">
        <v>30603</v>
      </c>
      <c r="C3928" s="532" t="s">
        <v>114</v>
      </c>
      <c r="D3928" s="533" t="s">
        <v>30604</v>
      </c>
      <c r="F3928" t="str">
        <f t="shared" si="123"/>
        <v>89683</v>
      </c>
      <c r="H3928" s="14">
        <f t="shared" si="124"/>
        <v>535.64</v>
      </c>
    </row>
    <row r="3929" spans="1:8" ht="40.5">
      <c r="A3929" s="532" t="s">
        <v>6792</v>
      </c>
      <c r="B3929" s="534" t="s">
        <v>30605</v>
      </c>
      <c r="C3929" s="532" t="s">
        <v>114</v>
      </c>
      <c r="D3929" s="533" t="s">
        <v>30499</v>
      </c>
      <c r="F3929" t="str">
        <f t="shared" si="123"/>
        <v>89684</v>
      </c>
      <c r="H3929" s="14">
        <f t="shared" si="124"/>
        <v>61.99</v>
      </c>
    </row>
    <row r="3930" spans="1:8" ht="54">
      <c r="A3930" s="532" t="s">
        <v>6793</v>
      </c>
      <c r="B3930" s="534" t="s">
        <v>30606</v>
      </c>
      <c r="C3930" s="532" t="s">
        <v>114</v>
      </c>
      <c r="D3930" s="533" t="s">
        <v>30607</v>
      </c>
      <c r="F3930" t="str">
        <f t="shared" si="123"/>
        <v>89685</v>
      </c>
      <c r="H3930" s="14">
        <f t="shared" si="124"/>
        <v>106.4</v>
      </c>
    </row>
    <row r="3931" spans="1:8" ht="40.5">
      <c r="A3931" s="532" t="s">
        <v>6794</v>
      </c>
      <c r="B3931" s="534" t="s">
        <v>30608</v>
      </c>
      <c r="C3931" s="532" t="s">
        <v>114</v>
      </c>
      <c r="D3931" s="533" t="s">
        <v>12722</v>
      </c>
      <c r="F3931" t="str">
        <f t="shared" si="123"/>
        <v>89686</v>
      </c>
      <c r="H3931" s="14">
        <f t="shared" si="124"/>
        <v>78.95</v>
      </c>
    </row>
    <row r="3932" spans="1:8" ht="54">
      <c r="A3932" s="532" t="s">
        <v>6795</v>
      </c>
      <c r="B3932" s="534" t="s">
        <v>30609</v>
      </c>
      <c r="C3932" s="532" t="s">
        <v>114</v>
      </c>
      <c r="D3932" s="533" t="s">
        <v>18176</v>
      </c>
      <c r="F3932" t="str">
        <f t="shared" si="123"/>
        <v>89687</v>
      </c>
      <c r="H3932" s="14">
        <f t="shared" si="124"/>
        <v>89.34</v>
      </c>
    </row>
    <row r="3933" spans="1:8" ht="40.5">
      <c r="A3933" s="532" t="s">
        <v>6796</v>
      </c>
      <c r="B3933" s="534" t="s">
        <v>30610</v>
      </c>
      <c r="C3933" s="532" t="s">
        <v>114</v>
      </c>
      <c r="D3933" s="533" t="s">
        <v>30611</v>
      </c>
      <c r="F3933" t="str">
        <f t="shared" si="123"/>
        <v>89689</v>
      </c>
      <c r="H3933" s="14">
        <f t="shared" si="124"/>
        <v>52.35</v>
      </c>
    </row>
    <row r="3934" spans="1:8" ht="54">
      <c r="A3934" s="532" t="s">
        <v>6797</v>
      </c>
      <c r="B3934" s="534" t="s">
        <v>30612</v>
      </c>
      <c r="C3934" s="532" t="s">
        <v>114</v>
      </c>
      <c r="D3934" s="533" t="s">
        <v>30613</v>
      </c>
      <c r="F3934" t="str">
        <f t="shared" si="123"/>
        <v>89690</v>
      </c>
      <c r="H3934" s="14">
        <f t="shared" si="124"/>
        <v>155.76</v>
      </c>
    </row>
    <row r="3935" spans="1:8" ht="40.5">
      <c r="A3935" s="532" t="s">
        <v>6798</v>
      </c>
      <c r="B3935" s="534" t="s">
        <v>30614</v>
      </c>
      <c r="C3935" s="532" t="s">
        <v>114</v>
      </c>
      <c r="D3935" s="533" t="s">
        <v>12679</v>
      </c>
      <c r="F3935" t="str">
        <f t="shared" si="123"/>
        <v>89691</v>
      </c>
      <c r="H3935" s="14">
        <f t="shared" si="124"/>
        <v>17.98</v>
      </c>
    </row>
    <row r="3936" spans="1:8" ht="54">
      <c r="A3936" s="532" t="s">
        <v>6799</v>
      </c>
      <c r="B3936" s="534" t="s">
        <v>30615</v>
      </c>
      <c r="C3936" s="532" t="s">
        <v>114</v>
      </c>
      <c r="D3936" s="533" t="s">
        <v>18201</v>
      </c>
      <c r="F3936" t="str">
        <f t="shared" si="123"/>
        <v>89692</v>
      </c>
      <c r="H3936" s="14">
        <f t="shared" si="124"/>
        <v>182.42</v>
      </c>
    </row>
    <row r="3937" spans="1:8" ht="54">
      <c r="A3937" s="532" t="s">
        <v>6800</v>
      </c>
      <c r="B3937" s="534" t="s">
        <v>30616</v>
      </c>
      <c r="C3937" s="532" t="s">
        <v>114</v>
      </c>
      <c r="D3937" s="533" t="s">
        <v>30617</v>
      </c>
      <c r="F3937" t="str">
        <f t="shared" si="123"/>
        <v>89693</v>
      </c>
      <c r="H3937" s="14">
        <f t="shared" si="124"/>
        <v>134.29</v>
      </c>
    </row>
    <row r="3938" spans="1:8" ht="40.5">
      <c r="A3938" s="532" t="s">
        <v>6801</v>
      </c>
      <c r="B3938" s="534" t="s">
        <v>30618</v>
      </c>
      <c r="C3938" s="532" t="s">
        <v>114</v>
      </c>
      <c r="D3938" s="533" t="s">
        <v>30619</v>
      </c>
      <c r="F3938" t="str">
        <f t="shared" si="123"/>
        <v>89694</v>
      </c>
      <c r="H3938" s="14">
        <f t="shared" si="124"/>
        <v>27.28</v>
      </c>
    </row>
    <row r="3939" spans="1:8" ht="40.5">
      <c r="A3939" s="532" t="s">
        <v>6803</v>
      </c>
      <c r="B3939" s="534" t="s">
        <v>30620</v>
      </c>
      <c r="C3939" s="532" t="s">
        <v>114</v>
      </c>
      <c r="D3939" s="533" t="s">
        <v>30621</v>
      </c>
      <c r="F3939" t="str">
        <f t="shared" si="123"/>
        <v>89695</v>
      </c>
      <c r="H3939" s="14">
        <f t="shared" si="124"/>
        <v>22.99</v>
      </c>
    </row>
    <row r="3940" spans="1:8" ht="54">
      <c r="A3940" s="532" t="s">
        <v>6804</v>
      </c>
      <c r="B3940" s="534" t="s">
        <v>30622</v>
      </c>
      <c r="C3940" s="532" t="s">
        <v>114</v>
      </c>
      <c r="D3940" s="533" t="s">
        <v>30623</v>
      </c>
      <c r="F3940" t="str">
        <f t="shared" si="123"/>
        <v>89696</v>
      </c>
      <c r="H3940" s="14">
        <f t="shared" si="124"/>
        <v>147.63999999999999</v>
      </c>
    </row>
    <row r="3941" spans="1:8" ht="40.5">
      <c r="A3941" s="532" t="s">
        <v>6805</v>
      </c>
      <c r="B3941" s="534" t="s">
        <v>30624</v>
      </c>
      <c r="C3941" s="532" t="s">
        <v>114</v>
      </c>
      <c r="D3941" s="533" t="s">
        <v>29541</v>
      </c>
      <c r="F3941" t="str">
        <f t="shared" si="123"/>
        <v>89697</v>
      </c>
      <c r="H3941" s="14">
        <f t="shared" si="124"/>
        <v>23.53</v>
      </c>
    </row>
    <row r="3942" spans="1:8" ht="54">
      <c r="A3942" s="532" t="s">
        <v>6806</v>
      </c>
      <c r="B3942" s="534" t="s">
        <v>30625</v>
      </c>
      <c r="C3942" s="532" t="s">
        <v>114</v>
      </c>
      <c r="D3942" s="533" t="s">
        <v>30626</v>
      </c>
      <c r="F3942" t="str">
        <f t="shared" si="123"/>
        <v>89698</v>
      </c>
      <c r="H3942" s="14">
        <f t="shared" si="124"/>
        <v>479.54</v>
      </c>
    </row>
    <row r="3943" spans="1:8" ht="54">
      <c r="A3943" s="532" t="s">
        <v>6807</v>
      </c>
      <c r="B3943" s="534" t="s">
        <v>30627</v>
      </c>
      <c r="C3943" s="532" t="s">
        <v>114</v>
      </c>
      <c r="D3943" s="533" t="s">
        <v>30628</v>
      </c>
      <c r="F3943" t="str">
        <f t="shared" si="123"/>
        <v>89699</v>
      </c>
      <c r="H3943" s="14">
        <f t="shared" si="124"/>
        <v>358.82</v>
      </c>
    </row>
    <row r="3944" spans="1:8" ht="40.5">
      <c r="A3944" s="532" t="s">
        <v>6808</v>
      </c>
      <c r="B3944" s="534" t="s">
        <v>30629</v>
      </c>
      <c r="C3944" s="532" t="s">
        <v>114</v>
      </c>
      <c r="D3944" s="533" t="s">
        <v>30630</v>
      </c>
      <c r="F3944" t="str">
        <f t="shared" si="123"/>
        <v>89700</v>
      </c>
      <c r="H3944" s="14">
        <f t="shared" si="124"/>
        <v>31.21</v>
      </c>
    </row>
    <row r="3945" spans="1:8" ht="54">
      <c r="A3945" s="532" t="s">
        <v>6809</v>
      </c>
      <c r="B3945" s="534" t="s">
        <v>30631</v>
      </c>
      <c r="C3945" s="532" t="s">
        <v>114</v>
      </c>
      <c r="D3945" s="533" t="s">
        <v>30632</v>
      </c>
      <c r="F3945" t="str">
        <f t="shared" si="123"/>
        <v>89701</v>
      </c>
      <c r="H3945" s="14">
        <f t="shared" si="124"/>
        <v>341.59</v>
      </c>
    </row>
    <row r="3946" spans="1:8" ht="40.5">
      <c r="A3946" s="532" t="s">
        <v>6810</v>
      </c>
      <c r="B3946" s="534" t="s">
        <v>30633</v>
      </c>
      <c r="C3946" s="532" t="s">
        <v>114</v>
      </c>
      <c r="D3946" s="533" t="s">
        <v>12623</v>
      </c>
      <c r="F3946" t="str">
        <f t="shared" si="123"/>
        <v>89702</v>
      </c>
      <c r="H3946" s="14">
        <f t="shared" si="124"/>
        <v>29.61</v>
      </c>
    </row>
    <row r="3947" spans="1:8" ht="40.5">
      <c r="A3947" s="532" t="s">
        <v>6811</v>
      </c>
      <c r="B3947" s="534" t="s">
        <v>30634</v>
      </c>
      <c r="C3947" s="532" t="s">
        <v>114</v>
      </c>
      <c r="D3947" s="533" t="s">
        <v>30635</v>
      </c>
      <c r="F3947" t="str">
        <f t="shared" si="123"/>
        <v>89703</v>
      </c>
      <c r="H3947" s="14">
        <f t="shared" si="124"/>
        <v>66.319999999999993</v>
      </c>
    </row>
    <row r="3948" spans="1:8" ht="54">
      <c r="A3948" s="532" t="s">
        <v>6812</v>
      </c>
      <c r="B3948" s="534" t="s">
        <v>30636</v>
      </c>
      <c r="C3948" s="532" t="s">
        <v>114</v>
      </c>
      <c r="D3948" s="533" t="s">
        <v>30637</v>
      </c>
      <c r="F3948" t="str">
        <f t="shared" si="123"/>
        <v>89704</v>
      </c>
      <c r="H3948" s="14">
        <f t="shared" si="124"/>
        <v>261.56</v>
      </c>
    </row>
    <row r="3949" spans="1:8" ht="40.5">
      <c r="A3949" s="532" t="s">
        <v>6813</v>
      </c>
      <c r="B3949" s="534" t="s">
        <v>30638</v>
      </c>
      <c r="C3949" s="532" t="s">
        <v>114</v>
      </c>
      <c r="D3949" s="533" t="s">
        <v>27332</v>
      </c>
      <c r="F3949" t="str">
        <f t="shared" si="123"/>
        <v>89705</v>
      </c>
      <c r="H3949" s="14">
        <f t="shared" si="124"/>
        <v>34.369999999999997</v>
      </c>
    </row>
    <row r="3950" spans="1:8" ht="40.5">
      <c r="A3950" s="532" t="s">
        <v>6814</v>
      </c>
      <c r="B3950" s="534" t="s">
        <v>30639</v>
      </c>
      <c r="C3950" s="532" t="s">
        <v>114</v>
      </c>
      <c r="D3950" s="533" t="s">
        <v>21511</v>
      </c>
      <c r="F3950" t="str">
        <f t="shared" si="123"/>
        <v>89706</v>
      </c>
      <c r="H3950" s="14">
        <f t="shared" si="124"/>
        <v>77.819999999999993</v>
      </c>
    </row>
    <row r="3951" spans="1:8" ht="40.5">
      <c r="A3951" s="532" t="s">
        <v>6815</v>
      </c>
      <c r="B3951" s="534" t="s">
        <v>30640</v>
      </c>
      <c r="C3951" s="532" t="s">
        <v>75</v>
      </c>
      <c r="D3951" s="533" t="s">
        <v>30641</v>
      </c>
      <c r="F3951" t="str">
        <f t="shared" si="123"/>
        <v>89718</v>
      </c>
      <c r="H3951" s="14">
        <f t="shared" si="124"/>
        <v>75.55</v>
      </c>
    </row>
    <row r="3952" spans="1:8" ht="40.5">
      <c r="A3952" s="532" t="s">
        <v>6816</v>
      </c>
      <c r="B3952" s="534" t="s">
        <v>30642</v>
      </c>
      <c r="C3952" s="532" t="s">
        <v>114</v>
      </c>
      <c r="D3952" s="533" t="s">
        <v>30643</v>
      </c>
      <c r="F3952" t="str">
        <f t="shared" si="123"/>
        <v>89719</v>
      </c>
      <c r="H3952" s="14">
        <f t="shared" si="124"/>
        <v>17.260000000000002</v>
      </c>
    </row>
    <row r="3953" spans="1:8" ht="40.5">
      <c r="A3953" s="532" t="s">
        <v>6817</v>
      </c>
      <c r="B3953" s="534" t="s">
        <v>30644</v>
      </c>
      <c r="C3953" s="532" t="s">
        <v>114</v>
      </c>
      <c r="D3953" s="533" t="s">
        <v>7956</v>
      </c>
      <c r="F3953" t="str">
        <f t="shared" si="123"/>
        <v>89720</v>
      </c>
      <c r="H3953" s="14">
        <f t="shared" si="124"/>
        <v>19.53</v>
      </c>
    </row>
    <row r="3954" spans="1:8" ht="40.5">
      <c r="A3954" s="532" t="s">
        <v>6819</v>
      </c>
      <c r="B3954" s="534" t="s">
        <v>30645</v>
      </c>
      <c r="C3954" s="532" t="s">
        <v>114</v>
      </c>
      <c r="D3954" s="533" t="s">
        <v>18181</v>
      </c>
      <c r="F3954" t="str">
        <f t="shared" si="123"/>
        <v>89721</v>
      </c>
      <c r="H3954" s="14">
        <f t="shared" si="124"/>
        <v>21.36</v>
      </c>
    </row>
    <row r="3955" spans="1:8" ht="40.5">
      <c r="A3955" s="532" t="s">
        <v>6820</v>
      </c>
      <c r="B3955" s="534" t="s">
        <v>30646</v>
      </c>
      <c r="C3955" s="532" t="s">
        <v>114</v>
      </c>
      <c r="D3955" s="533" t="s">
        <v>30647</v>
      </c>
      <c r="F3955" t="str">
        <f t="shared" si="123"/>
        <v>89723</v>
      </c>
      <c r="H3955" s="14">
        <f t="shared" si="124"/>
        <v>26.8</v>
      </c>
    </row>
    <row r="3956" spans="1:8" ht="54">
      <c r="A3956" s="532" t="s">
        <v>6821</v>
      </c>
      <c r="B3956" s="534" t="s">
        <v>30648</v>
      </c>
      <c r="C3956" s="532" t="s">
        <v>114</v>
      </c>
      <c r="D3956" s="533" t="s">
        <v>29148</v>
      </c>
      <c r="F3956" t="str">
        <f t="shared" si="123"/>
        <v>89724</v>
      </c>
      <c r="H3956" s="14">
        <f t="shared" si="124"/>
        <v>14.27</v>
      </c>
    </row>
    <row r="3957" spans="1:8" ht="40.5">
      <c r="A3957" s="532" t="s">
        <v>6822</v>
      </c>
      <c r="B3957" s="534" t="s">
        <v>30649</v>
      </c>
      <c r="C3957" s="532" t="s">
        <v>114</v>
      </c>
      <c r="D3957" s="533" t="s">
        <v>11232</v>
      </c>
      <c r="F3957" t="str">
        <f t="shared" si="123"/>
        <v>89725</v>
      </c>
      <c r="H3957" s="14">
        <f t="shared" si="124"/>
        <v>25.85</v>
      </c>
    </row>
    <row r="3958" spans="1:8" ht="54">
      <c r="A3958" s="532" t="s">
        <v>6823</v>
      </c>
      <c r="B3958" s="534" t="s">
        <v>30650</v>
      </c>
      <c r="C3958" s="532" t="s">
        <v>114</v>
      </c>
      <c r="D3958" s="533" t="s">
        <v>9653</v>
      </c>
      <c r="F3958" t="str">
        <f t="shared" si="123"/>
        <v>89726</v>
      </c>
      <c r="H3958" s="14">
        <f t="shared" si="124"/>
        <v>14.75</v>
      </c>
    </row>
    <row r="3959" spans="1:8" ht="40.5">
      <c r="A3959" s="532" t="s">
        <v>6824</v>
      </c>
      <c r="B3959" s="534" t="s">
        <v>30651</v>
      </c>
      <c r="C3959" s="532" t="s">
        <v>114</v>
      </c>
      <c r="D3959" s="533" t="s">
        <v>18696</v>
      </c>
      <c r="F3959" t="str">
        <f t="shared" si="123"/>
        <v>89727</v>
      </c>
      <c r="H3959" s="14">
        <f t="shared" si="124"/>
        <v>32.950000000000003</v>
      </c>
    </row>
    <row r="3960" spans="1:8" ht="54">
      <c r="A3960" s="532" t="s">
        <v>6825</v>
      </c>
      <c r="B3960" s="534" t="s">
        <v>30652</v>
      </c>
      <c r="C3960" s="532" t="s">
        <v>114</v>
      </c>
      <c r="D3960" s="533" t="s">
        <v>19237</v>
      </c>
      <c r="F3960" t="str">
        <f t="shared" si="123"/>
        <v>89728</v>
      </c>
      <c r="H3960" s="14">
        <f t="shared" si="124"/>
        <v>20.29</v>
      </c>
    </row>
    <row r="3961" spans="1:8" ht="40.5">
      <c r="A3961" s="532" t="s">
        <v>6826</v>
      </c>
      <c r="B3961" s="534" t="s">
        <v>30653</v>
      </c>
      <c r="C3961" s="532" t="s">
        <v>114</v>
      </c>
      <c r="D3961" s="533" t="s">
        <v>30654</v>
      </c>
      <c r="F3961" t="str">
        <f t="shared" si="123"/>
        <v>89729</v>
      </c>
      <c r="H3961" s="14">
        <f t="shared" si="124"/>
        <v>40.19</v>
      </c>
    </row>
    <row r="3962" spans="1:8" ht="54">
      <c r="A3962" s="532" t="s">
        <v>6827</v>
      </c>
      <c r="B3962" s="534" t="s">
        <v>30655</v>
      </c>
      <c r="C3962" s="532" t="s">
        <v>114</v>
      </c>
      <c r="D3962" s="533" t="s">
        <v>30656</v>
      </c>
      <c r="F3962" t="str">
        <f t="shared" si="123"/>
        <v>89730</v>
      </c>
      <c r="H3962" s="14">
        <f t="shared" si="124"/>
        <v>24.2</v>
      </c>
    </row>
    <row r="3963" spans="1:8" ht="54">
      <c r="A3963" s="532" t="s">
        <v>6828</v>
      </c>
      <c r="B3963" s="534" t="s">
        <v>30657</v>
      </c>
      <c r="C3963" s="532" t="s">
        <v>114</v>
      </c>
      <c r="D3963" s="533" t="s">
        <v>11899</v>
      </c>
      <c r="F3963" t="str">
        <f t="shared" si="123"/>
        <v>89731</v>
      </c>
      <c r="H3963" s="14">
        <f t="shared" si="124"/>
        <v>21.43</v>
      </c>
    </row>
    <row r="3964" spans="1:8" ht="54">
      <c r="A3964" s="532" t="s">
        <v>6829</v>
      </c>
      <c r="B3964" s="534" t="s">
        <v>30658</v>
      </c>
      <c r="C3964" s="532" t="s">
        <v>114</v>
      </c>
      <c r="D3964" s="533" t="s">
        <v>11753</v>
      </c>
      <c r="F3964" t="str">
        <f t="shared" si="123"/>
        <v>89732</v>
      </c>
      <c r="H3964" s="14">
        <f t="shared" si="124"/>
        <v>22.93</v>
      </c>
    </row>
    <row r="3965" spans="1:8" ht="54">
      <c r="A3965" s="532" t="s">
        <v>6831</v>
      </c>
      <c r="B3965" s="534" t="s">
        <v>30659</v>
      </c>
      <c r="C3965" s="532" t="s">
        <v>114</v>
      </c>
      <c r="D3965" s="533" t="s">
        <v>30660</v>
      </c>
      <c r="F3965" t="str">
        <f t="shared" si="123"/>
        <v>89733</v>
      </c>
      <c r="H3965" s="14">
        <f t="shared" si="124"/>
        <v>38.86</v>
      </c>
    </row>
    <row r="3966" spans="1:8" ht="40.5">
      <c r="A3966" s="532" t="s">
        <v>6832</v>
      </c>
      <c r="B3966" s="534" t="s">
        <v>30661</v>
      </c>
      <c r="C3966" s="532" t="s">
        <v>114</v>
      </c>
      <c r="D3966" s="533" t="s">
        <v>11678</v>
      </c>
      <c r="F3966" t="str">
        <f t="shared" si="123"/>
        <v>89734</v>
      </c>
      <c r="H3966" s="14">
        <f t="shared" si="124"/>
        <v>37.86</v>
      </c>
    </row>
    <row r="3967" spans="1:8" ht="54">
      <c r="A3967" s="532" t="s">
        <v>6833</v>
      </c>
      <c r="B3967" s="534" t="s">
        <v>30662</v>
      </c>
      <c r="C3967" s="532" t="s">
        <v>114</v>
      </c>
      <c r="D3967" s="533" t="s">
        <v>22675</v>
      </c>
      <c r="F3967" t="str">
        <f t="shared" si="123"/>
        <v>89735</v>
      </c>
      <c r="H3967" s="14">
        <f t="shared" si="124"/>
        <v>43.36</v>
      </c>
    </row>
    <row r="3968" spans="1:8" ht="40.5">
      <c r="A3968" s="532" t="s">
        <v>6834</v>
      </c>
      <c r="B3968" s="534" t="s">
        <v>30663</v>
      </c>
      <c r="C3968" s="532" t="s">
        <v>114</v>
      </c>
      <c r="D3968" s="533" t="s">
        <v>6024</v>
      </c>
      <c r="F3968" t="str">
        <f t="shared" si="123"/>
        <v>89736</v>
      </c>
      <c r="H3968" s="14">
        <f t="shared" si="124"/>
        <v>12.06</v>
      </c>
    </row>
    <row r="3969" spans="1:8" ht="54">
      <c r="A3969" s="532" t="s">
        <v>6836</v>
      </c>
      <c r="B3969" s="534" t="s">
        <v>30664</v>
      </c>
      <c r="C3969" s="532" t="s">
        <v>114</v>
      </c>
      <c r="D3969" s="533" t="s">
        <v>13458</v>
      </c>
      <c r="F3969" t="str">
        <f t="shared" si="123"/>
        <v>89737</v>
      </c>
      <c r="H3969" s="14">
        <f t="shared" si="124"/>
        <v>34.46</v>
      </c>
    </row>
    <row r="3970" spans="1:8" ht="40.5">
      <c r="A3970" s="532" t="s">
        <v>6837</v>
      </c>
      <c r="B3970" s="534" t="s">
        <v>3481</v>
      </c>
      <c r="C3970" s="532" t="s">
        <v>114</v>
      </c>
      <c r="D3970" s="533" t="s">
        <v>30621</v>
      </c>
      <c r="F3970" t="str">
        <f t="shared" si="123"/>
        <v>89738</v>
      </c>
      <c r="H3970" s="14">
        <f t="shared" si="124"/>
        <v>22.99</v>
      </c>
    </row>
    <row r="3971" spans="1:8" ht="54">
      <c r="A3971" s="532" t="s">
        <v>6839</v>
      </c>
      <c r="B3971" s="534" t="s">
        <v>30665</v>
      </c>
      <c r="C3971" s="532" t="s">
        <v>114</v>
      </c>
      <c r="D3971" s="533" t="s">
        <v>11290</v>
      </c>
      <c r="F3971" t="str">
        <f t="shared" si="123"/>
        <v>89739</v>
      </c>
      <c r="H3971" s="14">
        <f t="shared" si="124"/>
        <v>36.46</v>
      </c>
    </row>
    <row r="3972" spans="1:8" ht="40.5">
      <c r="A3972" s="532" t="s">
        <v>6840</v>
      </c>
      <c r="B3972" s="534" t="s">
        <v>30666</v>
      </c>
      <c r="C3972" s="532" t="s">
        <v>114</v>
      </c>
      <c r="D3972" s="533" t="s">
        <v>18882</v>
      </c>
      <c r="F3972" t="str">
        <f t="shared" si="123"/>
        <v>89740</v>
      </c>
      <c r="H3972" s="14">
        <f t="shared" si="124"/>
        <v>12.23</v>
      </c>
    </row>
    <row r="3973" spans="1:8" ht="40.5">
      <c r="A3973" s="532" t="s">
        <v>6841</v>
      </c>
      <c r="B3973" s="534" t="s">
        <v>30667</v>
      </c>
      <c r="C3973" s="532" t="s">
        <v>114</v>
      </c>
      <c r="D3973" s="533" t="s">
        <v>30668</v>
      </c>
      <c r="F3973" t="str">
        <f t="shared" ref="F3973:F4036" si="125">TRIM(A3973)</f>
        <v>89741</v>
      </c>
      <c r="H3973" s="14">
        <f t="shared" ref="H3973:H4036" si="126">ROUND(D3973*(1+$H$1),2)</f>
        <v>31.95</v>
      </c>
    </row>
    <row r="3974" spans="1:8" ht="54">
      <c r="A3974" s="532" t="s">
        <v>6842</v>
      </c>
      <c r="B3974" s="534" t="s">
        <v>30669</v>
      </c>
      <c r="C3974" s="532" t="s">
        <v>114</v>
      </c>
      <c r="D3974" s="533" t="s">
        <v>18653</v>
      </c>
      <c r="F3974" t="str">
        <f t="shared" si="125"/>
        <v>89742</v>
      </c>
      <c r="H3974" s="14">
        <f t="shared" si="126"/>
        <v>69.62</v>
      </c>
    </row>
    <row r="3975" spans="1:8" ht="54">
      <c r="A3975" s="532" t="s">
        <v>6843</v>
      </c>
      <c r="B3975" s="534" t="s">
        <v>30670</v>
      </c>
      <c r="C3975" s="532" t="s">
        <v>114</v>
      </c>
      <c r="D3975" s="533" t="s">
        <v>30671</v>
      </c>
      <c r="F3975" t="str">
        <f t="shared" si="125"/>
        <v>89743</v>
      </c>
      <c r="H3975" s="14">
        <f t="shared" si="126"/>
        <v>112.04</v>
      </c>
    </row>
    <row r="3976" spans="1:8" ht="54">
      <c r="A3976" s="532" t="s">
        <v>6844</v>
      </c>
      <c r="B3976" s="534" t="s">
        <v>30672</v>
      </c>
      <c r="C3976" s="532" t="s">
        <v>114</v>
      </c>
      <c r="D3976" s="533" t="s">
        <v>18866</v>
      </c>
      <c r="F3976" t="str">
        <f t="shared" si="125"/>
        <v>89744</v>
      </c>
      <c r="H3976" s="14">
        <f t="shared" si="126"/>
        <v>41.91</v>
      </c>
    </row>
    <row r="3977" spans="1:8" ht="54">
      <c r="A3977" s="532" t="s">
        <v>6845</v>
      </c>
      <c r="B3977" s="534" t="s">
        <v>30673</v>
      </c>
      <c r="C3977" s="532" t="s">
        <v>114</v>
      </c>
      <c r="D3977" s="533" t="s">
        <v>20751</v>
      </c>
      <c r="F3977" t="str">
        <f t="shared" si="125"/>
        <v>89746</v>
      </c>
      <c r="H3977" s="14">
        <f t="shared" si="126"/>
        <v>43.64</v>
      </c>
    </row>
    <row r="3978" spans="1:8" ht="40.5">
      <c r="A3978" s="532" t="s">
        <v>6846</v>
      </c>
      <c r="B3978" s="534" t="s">
        <v>30674</v>
      </c>
      <c r="C3978" s="532" t="s">
        <v>114</v>
      </c>
      <c r="D3978" s="533" t="s">
        <v>18796</v>
      </c>
      <c r="F3978" t="str">
        <f t="shared" si="125"/>
        <v>89747</v>
      </c>
      <c r="H3978" s="14">
        <f t="shared" si="126"/>
        <v>41.17</v>
      </c>
    </row>
    <row r="3979" spans="1:8" ht="54">
      <c r="A3979" s="532" t="s">
        <v>6847</v>
      </c>
      <c r="B3979" s="534" t="s">
        <v>30675</v>
      </c>
      <c r="C3979" s="532" t="s">
        <v>114</v>
      </c>
      <c r="D3979" s="533" t="s">
        <v>30676</v>
      </c>
      <c r="F3979" t="str">
        <f t="shared" si="125"/>
        <v>89748</v>
      </c>
      <c r="H3979" s="14">
        <f t="shared" si="126"/>
        <v>72.900000000000006</v>
      </c>
    </row>
    <row r="3980" spans="1:8" ht="40.5">
      <c r="A3980" s="532" t="s">
        <v>6848</v>
      </c>
      <c r="B3980" s="534" t="s">
        <v>30677</v>
      </c>
      <c r="C3980" s="532" t="s">
        <v>114</v>
      </c>
      <c r="D3980" s="533" t="s">
        <v>18621</v>
      </c>
      <c r="F3980" t="str">
        <f t="shared" si="125"/>
        <v>89749</v>
      </c>
      <c r="H3980" s="14">
        <f t="shared" si="126"/>
        <v>22.88</v>
      </c>
    </row>
    <row r="3981" spans="1:8" ht="54">
      <c r="A3981" s="532" t="s">
        <v>6849</v>
      </c>
      <c r="B3981" s="534" t="s">
        <v>30678</v>
      </c>
      <c r="C3981" s="532" t="s">
        <v>114</v>
      </c>
      <c r="D3981" s="533" t="s">
        <v>30679</v>
      </c>
      <c r="F3981" t="str">
        <f t="shared" si="125"/>
        <v>89750</v>
      </c>
      <c r="H3981" s="14">
        <f t="shared" si="126"/>
        <v>145.1</v>
      </c>
    </row>
    <row r="3982" spans="1:8" ht="54">
      <c r="A3982" s="532" t="s">
        <v>6850</v>
      </c>
      <c r="B3982" s="534" t="s">
        <v>30680</v>
      </c>
      <c r="C3982" s="532" t="s">
        <v>114</v>
      </c>
      <c r="D3982" s="533" t="s">
        <v>7386</v>
      </c>
      <c r="F3982" t="str">
        <f t="shared" si="125"/>
        <v>89752</v>
      </c>
      <c r="H3982" s="14">
        <f t="shared" si="126"/>
        <v>10.73</v>
      </c>
    </row>
    <row r="3983" spans="1:8" ht="54">
      <c r="A3983" s="532" t="s">
        <v>6851</v>
      </c>
      <c r="B3983" s="534" t="s">
        <v>30681</v>
      </c>
      <c r="C3983" s="532" t="s">
        <v>114</v>
      </c>
      <c r="D3983" s="533" t="s">
        <v>6060</v>
      </c>
      <c r="F3983" t="str">
        <f t="shared" si="125"/>
        <v>89753</v>
      </c>
      <c r="H3983" s="14">
        <f t="shared" si="126"/>
        <v>14.12</v>
      </c>
    </row>
    <row r="3984" spans="1:8" ht="54">
      <c r="A3984" s="532" t="s">
        <v>6852</v>
      </c>
      <c r="B3984" s="534" t="s">
        <v>30682</v>
      </c>
      <c r="C3984" s="532" t="s">
        <v>114</v>
      </c>
      <c r="D3984" s="533" t="s">
        <v>30683</v>
      </c>
      <c r="F3984" t="str">
        <f t="shared" si="125"/>
        <v>89754</v>
      </c>
      <c r="H3984" s="14">
        <f t="shared" si="126"/>
        <v>35.619999999999997</v>
      </c>
    </row>
    <row r="3985" spans="1:8" ht="40.5">
      <c r="A3985" s="532" t="s">
        <v>6853</v>
      </c>
      <c r="B3985" s="534" t="s">
        <v>30684</v>
      </c>
      <c r="C3985" s="532" t="s">
        <v>114</v>
      </c>
      <c r="D3985" s="533" t="s">
        <v>6675</v>
      </c>
      <c r="F3985" t="str">
        <f t="shared" si="125"/>
        <v>89755</v>
      </c>
      <c r="H3985" s="14">
        <f t="shared" si="126"/>
        <v>18.39</v>
      </c>
    </row>
    <row r="3986" spans="1:8" ht="40.5">
      <c r="A3986" s="532" t="s">
        <v>6854</v>
      </c>
      <c r="B3986" s="534" t="s">
        <v>30685</v>
      </c>
      <c r="C3986" s="532" t="s">
        <v>114</v>
      </c>
      <c r="D3986" s="533" t="s">
        <v>30686</v>
      </c>
      <c r="F3986" t="str">
        <f t="shared" si="125"/>
        <v>89756</v>
      </c>
      <c r="H3986" s="14">
        <f t="shared" si="126"/>
        <v>31.98</v>
      </c>
    </row>
    <row r="3987" spans="1:8" ht="40.5">
      <c r="A3987" s="532" t="s">
        <v>6856</v>
      </c>
      <c r="B3987" s="534" t="s">
        <v>30687</v>
      </c>
      <c r="C3987" s="532" t="s">
        <v>114</v>
      </c>
      <c r="D3987" s="533" t="s">
        <v>30688</v>
      </c>
      <c r="F3987" t="str">
        <f t="shared" si="125"/>
        <v>89757</v>
      </c>
      <c r="H3987" s="14">
        <f t="shared" si="126"/>
        <v>41.8</v>
      </c>
    </row>
    <row r="3988" spans="1:8" ht="40.5">
      <c r="A3988" s="532" t="s">
        <v>6857</v>
      </c>
      <c r="B3988" s="534" t="s">
        <v>30689</v>
      </c>
      <c r="C3988" s="532" t="s">
        <v>114</v>
      </c>
      <c r="D3988" s="533" t="s">
        <v>30312</v>
      </c>
      <c r="F3988" t="str">
        <f t="shared" si="125"/>
        <v>89758</v>
      </c>
      <c r="H3988" s="14">
        <f t="shared" si="126"/>
        <v>51.39</v>
      </c>
    </row>
    <row r="3989" spans="1:8" ht="40.5">
      <c r="A3989" s="532" t="s">
        <v>6858</v>
      </c>
      <c r="B3989" s="534" t="s">
        <v>30690</v>
      </c>
      <c r="C3989" s="532" t="s">
        <v>114</v>
      </c>
      <c r="D3989" s="533" t="s">
        <v>6149</v>
      </c>
      <c r="F3989" t="str">
        <f t="shared" si="125"/>
        <v>89759</v>
      </c>
      <c r="H3989" s="14">
        <f t="shared" si="126"/>
        <v>15.5</v>
      </c>
    </row>
    <row r="3990" spans="1:8" ht="40.5">
      <c r="A3990" s="532" t="s">
        <v>6859</v>
      </c>
      <c r="B3990" s="534" t="s">
        <v>30691</v>
      </c>
      <c r="C3990" s="532" t="s">
        <v>114</v>
      </c>
      <c r="D3990" s="533" t="s">
        <v>30692</v>
      </c>
      <c r="F3990" t="str">
        <f t="shared" si="125"/>
        <v>89760</v>
      </c>
      <c r="H3990" s="14">
        <f t="shared" si="126"/>
        <v>30.01</v>
      </c>
    </row>
    <row r="3991" spans="1:8" ht="40.5">
      <c r="A3991" s="532" t="s">
        <v>6860</v>
      </c>
      <c r="B3991" s="534" t="s">
        <v>30693</v>
      </c>
      <c r="C3991" s="532" t="s">
        <v>114</v>
      </c>
      <c r="D3991" s="533" t="s">
        <v>18772</v>
      </c>
      <c r="F3991" t="str">
        <f t="shared" si="125"/>
        <v>89761</v>
      </c>
      <c r="H3991" s="14">
        <f t="shared" si="126"/>
        <v>42.83</v>
      </c>
    </row>
    <row r="3992" spans="1:8" ht="40.5">
      <c r="A3992" s="532" t="s">
        <v>6861</v>
      </c>
      <c r="B3992" s="534" t="s">
        <v>30694</v>
      </c>
      <c r="C3992" s="532" t="s">
        <v>114</v>
      </c>
      <c r="D3992" s="533" t="s">
        <v>30695</v>
      </c>
      <c r="F3992" t="str">
        <f t="shared" si="125"/>
        <v>89762</v>
      </c>
      <c r="H3992" s="14">
        <f t="shared" si="126"/>
        <v>61.19</v>
      </c>
    </row>
    <row r="3993" spans="1:8" ht="40.5">
      <c r="A3993" s="532" t="s">
        <v>6862</v>
      </c>
      <c r="B3993" s="534" t="s">
        <v>30696</v>
      </c>
      <c r="C3993" s="532" t="s">
        <v>114</v>
      </c>
      <c r="D3993" s="533" t="s">
        <v>17928</v>
      </c>
      <c r="F3993" t="str">
        <f t="shared" si="125"/>
        <v>89763</v>
      </c>
      <c r="H3993" s="14">
        <f t="shared" si="126"/>
        <v>78.180000000000007</v>
      </c>
    </row>
    <row r="3994" spans="1:8" ht="40.5">
      <c r="A3994" s="532" t="s">
        <v>6863</v>
      </c>
      <c r="B3994" s="534" t="s">
        <v>30697</v>
      </c>
      <c r="C3994" s="532" t="s">
        <v>114</v>
      </c>
      <c r="D3994" s="533" t="s">
        <v>30698</v>
      </c>
      <c r="F3994" t="str">
        <f t="shared" si="125"/>
        <v>89764</v>
      </c>
      <c r="H3994" s="14">
        <f t="shared" si="126"/>
        <v>51.62</v>
      </c>
    </row>
    <row r="3995" spans="1:8" ht="40.5">
      <c r="A3995" s="532" t="s">
        <v>6864</v>
      </c>
      <c r="B3995" s="534" t="s">
        <v>30699</v>
      </c>
      <c r="C3995" s="532" t="s">
        <v>114</v>
      </c>
      <c r="D3995" s="533" t="s">
        <v>11740</v>
      </c>
      <c r="F3995" t="str">
        <f t="shared" si="125"/>
        <v>89765</v>
      </c>
      <c r="H3995" s="14">
        <f t="shared" si="126"/>
        <v>22.37</v>
      </c>
    </row>
    <row r="3996" spans="1:8" ht="40.5">
      <c r="A3996" s="532" t="s">
        <v>6865</v>
      </c>
      <c r="B3996" s="534" t="s">
        <v>30700</v>
      </c>
      <c r="C3996" s="532" t="s">
        <v>114</v>
      </c>
      <c r="D3996" s="533" t="s">
        <v>12278</v>
      </c>
      <c r="F3996" t="str">
        <f t="shared" si="125"/>
        <v>89767</v>
      </c>
      <c r="H3996" s="14">
        <f t="shared" si="126"/>
        <v>28.45</v>
      </c>
    </row>
    <row r="3997" spans="1:8" ht="40.5">
      <c r="A3997" s="532" t="s">
        <v>6866</v>
      </c>
      <c r="B3997" s="534" t="s">
        <v>30701</v>
      </c>
      <c r="C3997" s="532" t="s">
        <v>114</v>
      </c>
      <c r="D3997" s="533" t="s">
        <v>30702</v>
      </c>
      <c r="F3997" t="str">
        <f t="shared" si="125"/>
        <v>89768</v>
      </c>
      <c r="H3997" s="14">
        <f t="shared" si="126"/>
        <v>33.01</v>
      </c>
    </row>
    <row r="3998" spans="1:8" ht="40.5">
      <c r="A3998" s="532" t="s">
        <v>6867</v>
      </c>
      <c r="B3998" s="534" t="s">
        <v>30703</v>
      </c>
      <c r="C3998" s="532" t="s">
        <v>114</v>
      </c>
      <c r="D3998" s="533" t="s">
        <v>30704</v>
      </c>
      <c r="F3998" t="str">
        <f t="shared" si="125"/>
        <v>89769</v>
      </c>
      <c r="H3998" s="14">
        <f t="shared" si="126"/>
        <v>76.209999999999994</v>
      </c>
    </row>
    <row r="3999" spans="1:8" ht="40.5">
      <c r="A3999" s="532" t="s">
        <v>6868</v>
      </c>
      <c r="B3999" s="534" t="s">
        <v>30705</v>
      </c>
      <c r="C3999" s="532" t="s">
        <v>75</v>
      </c>
      <c r="D3999" s="533" t="s">
        <v>30706</v>
      </c>
      <c r="F3999" t="str">
        <f t="shared" si="125"/>
        <v>89772</v>
      </c>
      <c r="H3999" s="14">
        <f t="shared" si="126"/>
        <v>126.85</v>
      </c>
    </row>
    <row r="4000" spans="1:8" ht="54">
      <c r="A4000" s="532" t="s">
        <v>6869</v>
      </c>
      <c r="B4000" s="534" t="s">
        <v>30707</v>
      </c>
      <c r="C4000" s="532" t="s">
        <v>114</v>
      </c>
      <c r="D4000" s="533" t="s">
        <v>13757</v>
      </c>
      <c r="F4000" t="str">
        <f t="shared" si="125"/>
        <v>89774</v>
      </c>
      <c r="H4000" s="14">
        <f t="shared" si="126"/>
        <v>24.66</v>
      </c>
    </row>
    <row r="4001" spans="1:8" ht="54">
      <c r="A4001" s="532" t="s">
        <v>6870</v>
      </c>
      <c r="B4001" s="534" t="s">
        <v>30708</v>
      </c>
      <c r="C4001" s="532" t="s">
        <v>114</v>
      </c>
      <c r="D4001" s="533" t="s">
        <v>18817</v>
      </c>
      <c r="F4001" t="str">
        <f t="shared" si="125"/>
        <v>89776</v>
      </c>
      <c r="H4001" s="14">
        <f t="shared" si="126"/>
        <v>42.64</v>
      </c>
    </row>
    <row r="4002" spans="1:8" ht="40.5">
      <c r="A4002" s="532" t="s">
        <v>6871</v>
      </c>
      <c r="B4002" s="534" t="s">
        <v>30709</v>
      </c>
      <c r="C4002" s="532" t="s">
        <v>114</v>
      </c>
      <c r="D4002" s="533" t="s">
        <v>11837</v>
      </c>
      <c r="F4002" t="str">
        <f t="shared" si="125"/>
        <v>89777</v>
      </c>
      <c r="H4002" s="14">
        <f t="shared" si="126"/>
        <v>35.44</v>
      </c>
    </row>
    <row r="4003" spans="1:8" ht="54">
      <c r="A4003" s="532" t="s">
        <v>6872</v>
      </c>
      <c r="B4003" s="534" t="s">
        <v>30710</v>
      </c>
      <c r="C4003" s="532" t="s">
        <v>114</v>
      </c>
      <c r="D4003" s="533" t="s">
        <v>30711</v>
      </c>
      <c r="F4003" t="str">
        <f t="shared" si="125"/>
        <v>89778</v>
      </c>
      <c r="H4003" s="14">
        <f t="shared" si="126"/>
        <v>27.46</v>
      </c>
    </row>
    <row r="4004" spans="1:8" ht="54">
      <c r="A4004" s="532" t="s">
        <v>6873</v>
      </c>
      <c r="B4004" s="534" t="s">
        <v>30712</v>
      </c>
      <c r="C4004" s="532" t="s">
        <v>114</v>
      </c>
      <c r="D4004" s="533" t="s">
        <v>30713</v>
      </c>
      <c r="F4004" t="str">
        <f t="shared" si="125"/>
        <v>89779</v>
      </c>
      <c r="H4004" s="14">
        <f t="shared" si="126"/>
        <v>59.07</v>
      </c>
    </row>
    <row r="4005" spans="1:8" ht="40.5">
      <c r="A4005" s="532" t="s">
        <v>6874</v>
      </c>
      <c r="B4005" s="534" t="s">
        <v>30714</v>
      </c>
      <c r="C4005" s="532" t="s">
        <v>114</v>
      </c>
      <c r="D4005" s="533" t="s">
        <v>18646</v>
      </c>
      <c r="F4005" t="str">
        <f t="shared" si="125"/>
        <v>89780</v>
      </c>
      <c r="H4005" s="14">
        <f t="shared" si="126"/>
        <v>33.11</v>
      </c>
    </row>
    <row r="4006" spans="1:8" ht="40.5">
      <c r="A4006" s="532" t="s">
        <v>6875</v>
      </c>
      <c r="B4006" s="534" t="s">
        <v>30715</v>
      </c>
      <c r="C4006" s="532" t="s">
        <v>114</v>
      </c>
      <c r="D4006" s="533" t="s">
        <v>12212</v>
      </c>
      <c r="F4006" t="str">
        <f t="shared" si="125"/>
        <v>89781</v>
      </c>
      <c r="H4006" s="14">
        <f t="shared" si="126"/>
        <v>50.48</v>
      </c>
    </row>
    <row r="4007" spans="1:8" ht="54">
      <c r="A4007" s="532" t="s">
        <v>6876</v>
      </c>
      <c r="B4007" s="534" t="s">
        <v>30716</v>
      </c>
      <c r="C4007" s="532" t="s">
        <v>114</v>
      </c>
      <c r="D4007" s="533" t="s">
        <v>13152</v>
      </c>
      <c r="F4007" t="str">
        <f t="shared" si="125"/>
        <v>89782</v>
      </c>
      <c r="H4007" s="14">
        <f t="shared" si="126"/>
        <v>21.25</v>
      </c>
    </row>
    <row r="4008" spans="1:8" ht="54">
      <c r="A4008" s="532" t="s">
        <v>6877</v>
      </c>
      <c r="B4008" s="534" t="s">
        <v>30717</v>
      </c>
      <c r="C4008" s="532" t="s">
        <v>114</v>
      </c>
      <c r="D4008" s="533" t="s">
        <v>14773</v>
      </c>
      <c r="F4008" t="str">
        <f t="shared" si="125"/>
        <v>89783</v>
      </c>
      <c r="H4008" s="14">
        <f t="shared" si="126"/>
        <v>21.47</v>
      </c>
    </row>
    <row r="4009" spans="1:8" ht="54">
      <c r="A4009" s="532" t="s">
        <v>6878</v>
      </c>
      <c r="B4009" s="534" t="s">
        <v>30718</v>
      </c>
      <c r="C4009" s="532" t="s">
        <v>114</v>
      </c>
      <c r="D4009" s="533" t="s">
        <v>11193</v>
      </c>
      <c r="F4009" t="str">
        <f t="shared" si="125"/>
        <v>89784</v>
      </c>
      <c r="H4009" s="14">
        <f t="shared" si="126"/>
        <v>36.83</v>
      </c>
    </row>
    <row r="4010" spans="1:8" ht="54">
      <c r="A4010" s="532" t="s">
        <v>6879</v>
      </c>
      <c r="B4010" s="534" t="s">
        <v>30719</v>
      </c>
      <c r="C4010" s="532" t="s">
        <v>114</v>
      </c>
      <c r="D4010" s="533" t="s">
        <v>30261</v>
      </c>
      <c r="F4010" t="str">
        <f t="shared" si="125"/>
        <v>89785</v>
      </c>
      <c r="H4010" s="14">
        <f t="shared" si="126"/>
        <v>41.67</v>
      </c>
    </row>
    <row r="4011" spans="1:8" ht="54">
      <c r="A4011" s="532" t="s">
        <v>6880</v>
      </c>
      <c r="B4011" s="534" t="s">
        <v>30720</v>
      </c>
      <c r="C4011" s="532" t="s">
        <v>114</v>
      </c>
      <c r="D4011" s="533" t="s">
        <v>30721</v>
      </c>
      <c r="F4011" t="str">
        <f t="shared" si="125"/>
        <v>89786</v>
      </c>
      <c r="H4011" s="14">
        <f t="shared" si="126"/>
        <v>62.8</v>
      </c>
    </row>
    <row r="4012" spans="1:8" ht="40.5">
      <c r="A4012" s="532" t="s">
        <v>6881</v>
      </c>
      <c r="B4012" s="534" t="s">
        <v>30722</v>
      </c>
      <c r="C4012" s="532" t="s">
        <v>114</v>
      </c>
      <c r="D4012" s="533" t="s">
        <v>30723</v>
      </c>
      <c r="F4012" t="str">
        <f t="shared" si="125"/>
        <v>89787</v>
      </c>
      <c r="H4012" s="14">
        <f t="shared" si="126"/>
        <v>49.9</v>
      </c>
    </row>
    <row r="4013" spans="1:8" ht="40.5">
      <c r="A4013" s="532" t="s">
        <v>6882</v>
      </c>
      <c r="B4013" s="534" t="s">
        <v>30724</v>
      </c>
      <c r="C4013" s="532" t="s">
        <v>114</v>
      </c>
      <c r="D4013" s="533" t="s">
        <v>29488</v>
      </c>
      <c r="F4013" t="str">
        <f t="shared" si="125"/>
        <v>89788</v>
      </c>
      <c r="H4013" s="14">
        <f t="shared" si="126"/>
        <v>110.8</v>
      </c>
    </row>
    <row r="4014" spans="1:8" ht="40.5">
      <c r="A4014" s="532" t="s">
        <v>6883</v>
      </c>
      <c r="B4014" s="534" t="s">
        <v>30725</v>
      </c>
      <c r="C4014" s="532" t="s">
        <v>114</v>
      </c>
      <c r="D4014" s="533" t="s">
        <v>30726</v>
      </c>
      <c r="F4014" t="str">
        <f t="shared" si="125"/>
        <v>89789</v>
      </c>
      <c r="H4014" s="14">
        <f t="shared" si="126"/>
        <v>93.79</v>
      </c>
    </row>
    <row r="4015" spans="1:8" ht="40.5">
      <c r="A4015" s="532" t="s">
        <v>6884</v>
      </c>
      <c r="B4015" s="534" t="s">
        <v>30727</v>
      </c>
      <c r="C4015" s="532" t="s">
        <v>114</v>
      </c>
      <c r="D4015" s="533" t="s">
        <v>30728</v>
      </c>
      <c r="F4015" t="str">
        <f t="shared" si="125"/>
        <v>89790</v>
      </c>
      <c r="H4015" s="14">
        <f t="shared" si="126"/>
        <v>222.55</v>
      </c>
    </row>
    <row r="4016" spans="1:8" ht="40.5">
      <c r="A4016" s="532" t="s">
        <v>6885</v>
      </c>
      <c r="B4016" s="534" t="s">
        <v>30729</v>
      </c>
      <c r="C4016" s="532" t="s">
        <v>114</v>
      </c>
      <c r="D4016" s="533" t="s">
        <v>30730</v>
      </c>
      <c r="F4016" t="str">
        <f t="shared" si="125"/>
        <v>89791</v>
      </c>
      <c r="H4016" s="14">
        <f t="shared" si="126"/>
        <v>214.85</v>
      </c>
    </row>
    <row r="4017" spans="1:8" ht="40.5">
      <c r="A4017" s="532" t="s">
        <v>6886</v>
      </c>
      <c r="B4017" s="534" t="s">
        <v>30731</v>
      </c>
      <c r="C4017" s="532" t="s">
        <v>114</v>
      </c>
      <c r="D4017" s="533" t="s">
        <v>30732</v>
      </c>
      <c r="F4017" t="str">
        <f t="shared" si="125"/>
        <v>89792</v>
      </c>
      <c r="H4017" s="14">
        <f t="shared" si="126"/>
        <v>262.89</v>
      </c>
    </row>
    <row r="4018" spans="1:8" ht="40.5">
      <c r="A4018" s="532" t="s">
        <v>6887</v>
      </c>
      <c r="B4018" s="534" t="s">
        <v>30733</v>
      </c>
      <c r="C4018" s="532" t="s">
        <v>114</v>
      </c>
      <c r="D4018" s="533" t="s">
        <v>30734</v>
      </c>
      <c r="F4018" t="str">
        <f t="shared" si="125"/>
        <v>89793</v>
      </c>
      <c r="H4018" s="14">
        <f t="shared" si="126"/>
        <v>310.75</v>
      </c>
    </row>
    <row r="4019" spans="1:8" ht="40.5">
      <c r="A4019" s="532" t="s">
        <v>6888</v>
      </c>
      <c r="B4019" s="534" t="s">
        <v>30735</v>
      </c>
      <c r="C4019" s="532" t="s">
        <v>114</v>
      </c>
      <c r="D4019" s="533" t="s">
        <v>4343</v>
      </c>
      <c r="F4019" t="str">
        <f t="shared" si="125"/>
        <v>89794</v>
      </c>
      <c r="H4019" s="14">
        <f t="shared" si="126"/>
        <v>26.88</v>
      </c>
    </row>
    <row r="4020" spans="1:8" ht="54">
      <c r="A4020" s="532" t="s">
        <v>6889</v>
      </c>
      <c r="B4020" s="534" t="s">
        <v>30736</v>
      </c>
      <c r="C4020" s="532" t="s">
        <v>114</v>
      </c>
      <c r="D4020" s="533" t="s">
        <v>20567</v>
      </c>
      <c r="F4020" t="str">
        <f t="shared" si="125"/>
        <v>89795</v>
      </c>
      <c r="H4020" s="14">
        <f t="shared" si="126"/>
        <v>67.06</v>
      </c>
    </row>
    <row r="4021" spans="1:8" ht="54">
      <c r="A4021" s="532" t="s">
        <v>6890</v>
      </c>
      <c r="B4021" s="534" t="s">
        <v>30737</v>
      </c>
      <c r="C4021" s="532" t="s">
        <v>114</v>
      </c>
      <c r="D4021" s="533" t="s">
        <v>25433</v>
      </c>
      <c r="F4021" t="str">
        <f t="shared" si="125"/>
        <v>89796</v>
      </c>
      <c r="H4021" s="14">
        <f t="shared" si="126"/>
        <v>68.28</v>
      </c>
    </row>
    <row r="4022" spans="1:8" ht="54">
      <c r="A4022" s="532" t="s">
        <v>6891</v>
      </c>
      <c r="B4022" s="534" t="s">
        <v>30738</v>
      </c>
      <c r="C4022" s="532" t="s">
        <v>114</v>
      </c>
      <c r="D4022" s="533" t="s">
        <v>24523</v>
      </c>
      <c r="F4022" t="str">
        <f t="shared" si="125"/>
        <v>89797</v>
      </c>
      <c r="H4022" s="14">
        <f t="shared" si="126"/>
        <v>84.85</v>
      </c>
    </row>
    <row r="4023" spans="1:8" ht="54">
      <c r="A4023" s="532" t="s">
        <v>6892</v>
      </c>
      <c r="B4023" s="534" t="s">
        <v>30739</v>
      </c>
      <c r="C4023" s="532" t="s">
        <v>114</v>
      </c>
      <c r="D4023" s="533" t="s">
        <v>19062</v>
      </c>
      <c r="F4023" t="str">
        <f t="shared" si="125"/>
        <v>89801</v>
      </c>
      <c r="H4023" s="14">
        <f t="shared" si="126"/>
        <v>15.32</v>
      </c>
    </row>
    <row r="4024" spans="1:8" ht="54">
      <c r="A4024" s="532" t="s">
        <v>6893</v>
      </c>
      <c r="B4024" s="534" t="s">
        <v>30740</v>
      </c>
      <c r="C4024" s="532" t="s">
        <v>114</v>
      </c>
      <c r="D4024" s="533" t="s">
        <v>11693</v>
      </c>
      <c r="F4024" t="str">
        <f t="shared" si="125"/>
        <v>89802</v>
      </c>
      <c r="H4024" s="14">
        <f t="shared" si="126"/>
        <v>16.829999999999998</v>
      </c>
    </row>
    <row r="4025" spans="1:8" ht="54">
      <c r="A4025" s="532" t="s">
        <v>6894</v>
      </c>
      <c r="B4025" s="534" t="s">
        <v>30741</v>
      </c>
      <c r="C4025" s="532" t="s">
        <v>114</v>
      </c>
      <c r="D4025" s="533" t="s">
        <v>26647</v>
      </c>
      <c r="F4025" t="str">
        <f t="shared" si="125"/>
        <v>89803</v>
      </c>
      <c r="H4025" s="14">
        <f t="shared" si="126"/>
        <v>32.75</v>
      </c>
    </row>
    <row r="4026" spans="1:8" ht="54">
      <c r="A4026" s="532" t="s">
        <v>6895</v>
      </c>
      <c r="B4026" s="534" t="s">
        <v>30742</v>
      </c>
      <c r="C4026" s="532" t="s">
        <v>114</v>
      </c>
      <c r="D4026" s="533" t="s">
        <v>18648</v>
      </c>
      <c r="F4026" t="str">
        <f t="shared" si="125"/>
        <v>89804</v>
      </c>
      <c r="H4026" s="14">
        <f t="shared" si="126"/>
        <v>37.26</v>
      </c>
    </row>
    <row r="4027" spans="1:8" ht="54">
      <c r="A4027" s="532" t="s">
        <v>6896</v>
      </c>
      <c r="B4027" s="534" t="s">
        <v>30743</v>
      </c>
      <c r="C4027" s="532" t="s">
        <v>114</v>
      </c>
      <c r="D4027" s="533" t="s">
        <v>30744</v>
      </c>
      <c r="F4027" t="str">
        <f t="shared" si="125"/>
        <v>89805</v>
      </c>
      <c r="H4027" s="14">
        <f t="shared" si="126"/>
        <v>32.130000000000003</v>
      </c>
    </row>
    <row r="4028" spans="1:8" ht="54">
      <c r="A4028" s="532" t="s">
        <v>6897</v>
      </c>
      <c r="B4028" s="534" t="s">
        <v>30745</v>
      </c>
      <c r="C4028" s="532" t="s">
        <v>114</v>
      </c>
      <c r="D4028" s="533" t="s">
        <v>11245</v>
      </c>
      <c r="F4028" t="str">
        <f t="shared" si="125"/>
        <v>89806</v>
      </c>
      <c r="H4028" s="14">
        <f t="shared" si="126"/>
        <v>34.130000000000003</v>
      </c>
    </row>
    <row r="4029" spans="1:8" ht="54">
      <c r="A4029" s="532" t="s">
        <v>6898</v>
      </c>
      <c r="B4029" s="534" t="s">
        <v>30746</v>
      </c>
      <c r="C4029" s="532" t="s">
        <v>114</v>
      </c>
      <c r="D4029" s="533" t="s">
        <v>19266</v>
      </c>
      <c r="F4029" t="str">
        <f t="shared" si="125"/>
        <v>89807</v>
      </c>
      <c r="H4029" s="14">
        <f t="shared" si="126"/>
        <v>67.290000000000006</v>
      </c>
    </row>
    <row r="4030" spans="1:8" ht="54">
      <c r="A4030" s="532" t="s">
        <v>6899</v>
      </c>
      <c r="B4030" s="534" t="s">
        <v>30747</v>
      </c>
      <c r="C4030" s="532" t="s">
        <v>114</v>
      </c>
      <c r="D4030" s="533" t="s">
        <v>30748</v>
      </c>
      <c r="F4030" t="str">
        <f t="shared" si="125"/>
        <v>89808</v>
      </c>
      <c r="H4030" s="14">
        <f t="shared" si="126"/>
        <v>109.7</v>
      </c>
    </row>
    <row r="4031" spans="1:8" ht="54">
      <c r="A4031" s="532" t="s">
        <v>6900</v>
      </c>
      <c r="B4031" s="534" t="s">
        <v>30749</v>
      </c>
      <c r="C4031" s="532" t="s">
        <v>114</v>
      </c>
      <c r="D4031" s="533" t="s">
        <v>22675</v>
      </c>
      <c r="F4031" t="str">
        <f t="shared" si="125"/>
        <v>89809</v>
      </c>
      <c r="H4031" s="14">
        <f t="shared" si="126"/>
        <v>43.36</v>
      </c>
    </row>
    <row r="4032" spans="1:8" ht="54">
      <c r="A4032" s="532" t="s">
        <v>6901</v>
      </c>
      <c r="B4032" s="534" t="s">
        <v>30750</v>
      </c>
      <c r="C4032" s="532" t="s">
        <v>114</v>
      </c>
      <c r="D4032" s="533" t="s">
        <v>18832</v>
      </c>
      <c r="F4032" t="str">
        <f t="shared" si="125"/>
        <v>89810</v>
      </c>
      <c r="H4032" s="14">
        <f t="shared" si="126"/>
        <v>45.09</v>
      </c>
    </row>
    <row r="4033" spans="1:8" ht="54">
      <c r="A4033" s="532" t="s">
        <v>6902</v>
      </c>
      <c r="B4033" s="534" t="s">
        <v>30751</v>
      </c>
      <c r="C4033" s="532" t="s">
        <v>114</v>
      </c>
      <c r="D4033" s="533" t="s">
        <v>11295</v>
      </c>
      <c r="F4033" t="str">
        <f t="shared" si="125"/>
        <v>89811</v>
      </c>
      <c r="H4033" s="14">
        <f t="shared" si="126"/>
        <v>74.349999999999994</v>
      </c>
    </row>
    <row r="4034" spans="1:8" ht="54">
      <c r="A4034" s="532" t="s">
        <v>6903</v>
      </c>
      <c r="B4034" s="534" t="s">
        <v>30752</v>
      </c>
      <c r="C4034" s="532" t="s">
        <v>114</v>
      </c>
      <c r="D4034" s="533" t="s">
        <v>24421</v>
      </c>
      <c r="F4034" t="str">
        <f t="shared" si="125"/>
        <v>89812</v>
      </c>
      <c r="H4034" s="14">
        <f t="shared" si="126"/>
        <v>146.55000000000001</v>
      </c>
    </row>
    <row r="4035" spans="1:8" ht="54">
      <c r="A4035" s="532" t="s">
        <v>6904</v>
      </c>
      <c r="B4035" s="534" t="s">
        <v>30753</v>
      </c>
      <c r="C4035" s="532" t="s">
        <v>114</v>
      </c>
      <c r="D4035" s="533" t="s">
        <v>30754</v>
      </c>
      <c r="F4035" t="str">
        <f t="shared" si="125"/>
        <v>89813</v>
      </c>
      <c r="H4035" s="14">
        <f t="shared" si="126"/>
        <v>9.9499999999999993</v>
      </c>
    </row>
    <row r="4036" spans="1:8" ht="54">
      <c r="A4036" s="532" t="s">
        <v>6905</v>
      </c>
      <c r="B4036" s="534" t="s">
        <v>30755</v>
      </c>
      <c r="C4036" s="532" t="s">
        <v>114</v>
      </c>
      <c r="D4036" s="533" t="s">
        <v>18886</v>
      </c>
      <c r="F4036" t="str">
        <f t="shared" si="125"/>
        <v>89814</v>
      </c>
      <c r="H4036" s="14">
        <f t="shared" si="126"/>
        <v>31.54</v>
      </c>
    </row>
    <row r="4037" spans="1:8" ht="40.5">
      <c r="A4037" s="532" t="s">
        <v>6906</v>
      </c>
      <c r="B4037" s="534" t="s">
        <v>30756</v>
      </c>
      <c r="C4037" s="532" t="s">
        <v>114</v>
      </c>
      <c r="D4037" s="533" t="s">
        <v>30757</v>
      </c>
      <c r="F4037" t="str">
        <f t="shared" ref="F4037:F4100" si="127">TRIM(A4037)</f>
        <v>89815</v>
      </c>
      <c r="H4037" s="14">
        <f t="shared" ref="H4037:H4100" si="128">ROUND(D4037*(1+$H$1),2)</f>
        <v>39.700000000000003</v>
      </c>
    </row>
    <row r="4038" spans="1:8" ht="40.5">
      <c r="A4038" s="532" t="s">
        <v>6907</v>
      </c>
      <c r="B4038" s="534" t="s">
        <v>30758</v>
      </c>
      <c r="C4038" s="532" t="s">
        <v>114</v>
      </c>
      <c r="D4038" s="533" t="s">
        <v>18689</v>
      </c>
      <c r="F4038" t="str">
        <f t="shared" si="127"/>
        <v>89816</v>
      </c>
      <c r="H4038" s="14">
        <f t="shared" si="128"/>
        <v>58.06</v>
      </c>
    </row>
    <row r="4039" spans="1:8" ht="54">
      <c r="A4039" s="532" t="s">
        <v>6908</v>
      </c>
      <c r="B4039" s="534" t="s">
        <v>30759</v>
      </c>
      <c r="C4039" s="532" t="s">
        <v>114</v>
      </c>
      <c r="D4039" s="533" t="s">
        <v>29963</v>
      </c>
      <c r="F4039" t="str">
        <f t="shared" si="127"/>
        <v>89817</v>
      </c>
      <c r="H4039" s="14">
        <f t="shared" si="128"/>
        <v>23.07</v>
      </c>
    </row>
    <row r="4040" spans="1:8" ht="40.5">
      <c r="A4040" s="532" t="s">
        <v>6909</v>
      </c>
      <c r="B4040" s="534" t="s">
        <v>30760</v>
      </c>
      <c r="C4040" s="532" t="s">
        <v>114</v>
      </c>
      <c r="D4040" s="533" t="s">
        <v>13870</v>
      </c>
      <c r="F4040" t="str">
        <f t="shared" si="127"/>
        <v>89818</v>
      </c>
      <c r="H4040" s="14">
        <f t="shared" si="128"/>
        <v>75.13</v>
      </c>
    </row>
    <row r="4041" spans="1:8" ht="54">
      <c r="A4041" s="532" t="s">
        <v>6910</v>
      </c>
      <c r="B4041" s="534" t="s">
        <v>30761</v>
      </c>
      <c r="C4041" s="532" t="s">
        <v>114</v>
      </c>
      <c r="D4041" s="533" t="s">
        <v>30762</v>
      </c>
      <c r="F4041" t="str">
        <f t="shared" si="127"/>
        <v>89819</v>
      </c>
      <c r="H4041" s="14">
        <f t="shared" si="128"/>
        <v>41.08</v>
      </c>
    </row>
    <row r="4042" spans="1:8" ht="54">
      <c r="A4042" s="532" t="s">
        <v>6911</v>
      </c>
      <c r="B4042" s="534" t="s">
        <v>30763</v>
      </c>
      <c r="C4042" s="532" t="s">
        <v>114</v>
      </c>
      <c r="D4042" s="533" t="s">
        <v>18903</v>
      </c>
      <c r="F4042" t="str">
        <f t="shared" si="127"/>
        <v>89821</v>
      </c>
      <c r="H4042" s="14">
        <f t="shared" si="128"/>
        <v>28.42</v>
      </c>
    </row>
    <row r="4043" spans="1:8" ht="40.5">
      <c r="A4043" s="532" t="s">
        <v>6912</v>
      </c>
      <c r="B4043" s="534" t="s">
        <v>30764</v>
      </c>
      <c r="C4043" s="532" t="s">
        <v>114</v>
      </c>
      <c r="D4043" s="533" t="s">
        <v>30765</v>
      </c>
      <c r="F4043" t="str">
        <f t="shared" si="127"/>
        <v>89822</v>
      </c>
      <c r="H4043" s="14">
        <f t="shared" si="128"/>
        <v>35.26</v>
      </c>
    </row>
    <row r="4044" spans="1:8" ht="54">
      <c r="A4044" s="532" t="s">
        <v>6914</v>
      </c>
      <c r="B4044" s="534" t="s">
        <v>30766</v>
      </c>
      <c r="C4044" s="532" t="s">
        <v>114</v>
      </c>
      <c r="D4044" s="533" t="s">
        <v>17679</v>
      </c>
      <c r="F4044" t="str">
        <f t="shared" si="127"/>
        <v>89823</v>
      </c>
      <c r="H4044" s="14">
        <f t="shared" si="128"/>
        <v>60.03</v>
      </c>
    </row>
    <row r="4045" spans="1:8" ht="40.5">
      <c r="A4045" s="532" t="s">
        <v>6915</v>
      </c>
      <c r="B4045" s="534" t="s">
        <v>30767</v>
      </c>
      <c r="C4045" s="532" t="s">
        <v>114</v>
      </c>
      <c r="D4045" s="533" t="s">
        <v>12422</v>
      </c>
      <c r="F4045" t="str">
        <f t="shared" si="127"/>
        <v>89824</v>
      </c>
      <c r="H4045" s="14">
        <f t="shared" si="128"/>
        <v>54.1</v>
      </c>
    </row>
    <row r="4046" spans="1:8" ht="54">
      <c r="A4046" s="532" t="s">
        <v>6916</v>
      </c>
      <c r="B4046" s="534" t="s">
        <v>30768</v>
      </c>
      <c r="C4046" s="532" t="s">
        <v>114</v>
      </c>
      <c r="D4046" s="533" t="s">
        <v>5566</v>
      </c>
      <c r="F4046" t="str">
        <f t="shared" si="127"/>
        <v>89825</v>
      </c>
      <c r="H4046" s="14">
        <f t="shared" si="128"/>
        <v>28.69</v>
      </c>
    </row>
    <row r="4047" spans="1:8" ht="40.5">
      <c r="A4047" s="532" t="s">
        <v>6917</v>
      </c>
      <c r="B4047" s="534" t="s">
        <v>30769</v>
      </c>
      <c r="C4047" s="532" t="s">
        <v>114</v>
      </c>
      <c r="D4047" s="533" t="s">
        <v>30770</v>
      </c>
      <c r="F4047" t="str">
        <f t="shared" si="127"/>
        <v>89826</v>
      </c>
      <c r="H4047" s="14">
        <f t="shared" si="128"/>
        <v>179.26</v>
      </c>
    </row>
    <row r="4048" spans="1:8" ht="54">
      <c r="A4048" s="532" t="s">
        <v>6918</v>
      </c>
      <c r="B4048" s="534" t="s">
        <v>30771</v>
      </c>
      <c r="C4048" s="532" t="s">
        <v>114</v>
      </c>
      <c r="D4048" s="533" t="s">
        <v>26065</v>
      </c>
      <c r="F4048" t="str">
        <f t="shared" si="127"/>
        <v>89827</v>
      </c>
      <c r="H4048" s="14">
        <f t="shared" si="128"/>
        <v>33.53</v>
      </c>
    </row>
    <row r="4049" spans="1:8" ht="40.5">
      <c r="A4049" s="532" t="s">
        <v>6920</v>
      </c>
      <c r="B4049" s="534" t="s">
        <v>30772</v>
      </c>
      <c r="C4049" s="532" t="s">
        <v>114</v>
      </c>
      <c r="D4049" s="533" t="s">
        <v>30773</v>
      </c>
      <c r="F4049" t="str">
        <f t="shared" si="127"/>
        <v>89828</v>
      </c>
      <c r="H4049" s="14">
        <f t="shared" si="128"/>
        <v>84.84</v>
      </c>
    </row>
    <row r="4050" spans="1:8" ht="54">
      <c r="A4050" s="532" t="s">
        <v>6921</v>
      </c>
      <c r="B4050" s="534" t="s">
        <v>30774</v>
      </c>
      <c r="C4050" s="532" t="s">
        <v>114</v>
      </c>
      <c r="D4050" s="533" t="s">
        <v>30775</v>
      </c>
      <c r="F4050" t="str">
        <f t="shared" si="127"/>
        <v>89829</v>
      </c>
      <c r="H4050" s="14">
        <f t="shared" si="128"/>
        <v>59.7</v>
      </c>
    </row>
    <row r="4051" spans="1:8" ht="54">
      <c r="A4051" s="532" t="s">
        <v>6922</v>
      </c>
      <c r="B4051" s="534" t="s">
        <v>30776</v>
      </c>
      <c r="C4051" s="532" t="s">
        <v>114</v>
      </c>
      <c r="D4051" s="533" t="s">
        <v>18275</v>
      </c>
      <c r="F4051" t="str">
        <f t="shared" si="127"/>
        <v>89830</v>
      </c>
      <c r="H4051" s="14">
        <f t="shared" si="128"/>
        <v>63.96</v>
      </c>
    </row>
    <row r="4052" spans="1:8" ht="40.5">
      <c r="A4052" s="532" t="s">
        <v>6923</v>
      </c>
      <c r="B4052" s="534" t="s">
        <v>30777</v>
      </c>
      <c r="C4052" s="532" t="s">
        <v>114</v>
      </c>
      <c r="D4052" s="533" t="s">
        <v>30778</v>
      </c>
      <c r="F4052" t="str">
        <f t="shared" si="127"/>
        <v>89831</v>
      </c>
      <c r="H4052" s="14">
        <f t="shared" si="128"/>
        <v>90.86</v>
      </c>
    </row>
    <row r="4053" spans="1:8" ht="40.5">
      <c r="A4053" s="532" t="s">
        <v>6924</v>
      </c>
      <c r="B4053" s="534" t="s">
        <v>30779</v>
      </c>
      <c r="C4053" s="532" t="s">
        <v>114</v>
      </c>
      <c r="D4053" s="533" t="s">
        <v>30780</v>
      </c>
      <c r="F4053" t="str">
        <f t="shared" si="127"/>
        <v>89832</v>
      </c>
      <c r="H4053" s="14">
        <f t="shared" si="128"/>
        <v>57.66</v>
      </c>
    </row>
    <row r="4054" spans="1:8" ht="54">
      <c r="A4054" s="532" t="s">
        <v>6925</v>
      </c>
      <c r="B4054" s="534" t="s">
        <v>30781</v>
      </c>
      <c r="C4054" s="532" t="s">
        <v>114</v>
      </c>
      <c r="D4054" s="533" t="s">
        <v>28061</v>
      </c>
      <c r="F4054" t="str">
        <f t="shared" si="127"/>
        <v>89833</v>
      </c>
      <c r="H4054" s="14">
        <f t="shared" si="128"/>
        <v>70.2</v>
      </c>
    </row>
    <row r="4055" spans="1:8" ht="54">
      <c r="A4055" s="532" t="s">
        <v>6926</v>
      </c>
      <c r="B4055" s="534" t="s">
        <v>30782</v>
      </c>
      <c r="C4055" s="532" t="s">
        <v>114</v>
      </c>
      <c r="D4055" s="533" t="s">
        <v>30783</v>
      </c>
      <c r="F4055" t="str">
        <f t="shared" si="127"/>
        <v>89834</v>
      </c>
      <c r="H4055" s="14">
        <f t="shared" si="128"/>
        <v>86.77</v>
      </c>
    </row>
    <row r="4056" spans="1:8" ht="40.5">
      <c r="A4056" s="532" t="s">
        <v>6927</v>
      </c>
      <c r="B4056" s="534" t="s">
        <v>30784</v>
      </c>
      <c r="C4056" s="532" t="s">
        <v>114</v>
      </c>
      <c r="D4056" s="533" t="s">
        <v>8918</v>
      </c>
      <c r="F4056" t="str">
        <f t="shared" si="127"/>
        <v>89835</v>
      </c>
      <c r="H4056" s="14">
        <f t="shared" si="128"/>
        <v>61.27</v>
      </c>
    </row>
    <row r="4057" spans="1:8" ht="40.5">
      <c r="A4057" s="532" t="s">
        <v>6928</v>
      </c>
      <c r="B4057" s="534" t="s">
        <v>30785</v>
      </c>
      <c r="C4057" s="532" t="s">
        <v>114</v>
      </c>
      <c r="D4057" s="533" t="s">
        <v>30786</v>
      </c>
      <c r="F4057" t="str">
        <f t="shared" si="127"/>
        <v>89836</v>
      </c>
      <c r="H4057" s="14">
        <f t="shared" si="128"/>
        <v>282.13</v>
      </c>
    </row>
    <row r="4058" spans="1:8" ht="40.5">
      <c r="A4058" s="532" t="s">
        <v>6929</v>
      </c>
      <c r="B4058" s="534" t="s">
        <v>30787</v>
      </c>
      <c r="C4058" s="532" t="s">
        <v>114</v>
      </c>
      <c r="D4058" s="533" t="s">
        <v>30788</v>
      </c>
      <c r="F4058" t="str">
        <f t="shared" si="127"/>
        <v>89837</v>
      </c>
      <c r="H4058" s="14">
        <f t="shared" si="128"/>
        <v>188.71</v>
      </c>
    </row>
    <row r="4059" spans="1:8" ht="40.5">
      <c r="A4059" s="532" t="s">
        <v>6930</v>
      </c>
      <c r="B4059" s="534" t="s">
        <v>30789</v>
      </c>
      <c r="C4059" s="532" t="s">
        <v>114</v>
      </c>
      <c r="D4059" s="533" t="s">
        <v>30790</v>
      </c>
      <c r="F4059" t="str">
        <f t="shared" si="127"/>
        <v>89838</v>
      </c>
      <c r="H4059" s="14">
        <f t="shared" si="128"/>
        <v>215.93</v>
      </c>
    </row>
    <row r="4060" spans="1:8" ht="40.5">
      <c r="A4060" s="532" t="s">
        <v>6931</v>
      </c>
      <c r="B4060" s="534" t="s">
        <v>30791</v>
      </c>
      <c r="C4060" s="532" t="s">
        <v>114</v>
      </c>
      <c r="D4060" s="533" t="s">
        <v>30792</v>
      </c>
      <c r="F4060" t="str">
        <f t="shared" si="127"/>
        <v>89839</v>
      </c>
      <c r="H4060" s="14">
        <f t="shared" si="128"/>
        <v>245.11</v>
      </c>
    </row>
    <row r="4061" spans="1:8" ht="40.5">
      <c r="A4061" s="532" t="s">
        <v>6932</v>
      </c>
      <c r="B4061" s="534" t="s">
        <v>30793</v>
      </c>
      <c r="C4061" s="532" t="s">
        <v>114</v>
      </c>
      <c r="D4061" s="533" t="s">
        <v>30794</v>
      </c>
      <c r="F4061" t="str">
        <f t="shared" si="127"/>
        <v>89840</v>
      </c>
      <c r="H4061" s="14">
        <f t="shared" si="128"/>
        <v>254.28</v>
      </c>
    </row>
    <row r="4062" spans="1:8" ht="40.5">
      <c r="A4062" s="532" t="s">
        <v>6933</v>
      </c>
      <c r="B4062" s="534" t="s">
        <v>30795</v>
      </c>
      <c r="C4062" s="532" t="s">
        <v>114</v>
      </c>
      <c r="D4062" s="533" t="s">
        <v>30796</v>
      </c>
      <c r="F4062" t="str">
        <f t="shared" si="127"/>
        <v>89841</v>
      </c>
      <c r="H4062" s="14">
        <f t="shared" si="128"/>
        <v>372.62</v>
      </c>
    </row>
    <row r="4063" spans="1:8" ht="27">
      <c r="A4063" s="532" t="s">
        <v>6934</v>
      </c>
      <c r="B4063" s="534" t="s">
        <v>30797</v>
      </c>
      <c r="C4063" s="532" t="s">
        <v>114</v>
      </c>
      <c r="D4063" s="533" t="s">
        <v>18245</v>
      </c>
      <c r="F4063" t="str">
        <f t="shared" si="127"/>
        <v>89842</v>
      </c>
      <c r="H4063" s="14">
        <f t="shared" si="128"/>
        <v>69.94</v>
      </c>
    </row>
    <row r="4064" spans="1:8" ht="40.5">
      <c r="A4064" s="532" t="s">
        <v>6935</v>
      </c>
      <c r="B4064" s="534" t="s">
        <v>30798</v>
      </c>
      <c r="C4064" s="532" t="s">
        <v>114</v>
      </c>
      <c r="D4064" s="533" t="s">
        <v>30799</v>
      </c>
      <c r="F4064" t="str">
        <f t="shared" si="127"/>
        <v>89844</v>
      </c>
      <c r="H4064" s="14">
        <f t="shared" si="128"/>
        <v>88.21</v>
      </c>
    </row>
    <row r="4065" spans="1:8" ht="40.5">
      <c r="A4065" s="532" t="s">
        <v>6936</v>
      </c>
      <c r="B4065" s="534" t="s">
        <v>30800</v>
      </c>
      <c r="C4065" s="532" t="s">
        <v>114</v>
      </c>
      <c r="D4065" s="533" t="s">
        <v>30801</v>
      </c>
      <c r="F4065" t="str">
        <f t="shared" si="127"/>
        <v>89845</v>
      </c>
      <c r="H4065" s="14">
        <f t="shared" si="128"/>
        <v>138.97999999999999</v>
      </c>
    </row>
    <row r="4066" spans="1:8" ht="27">
      <c r="A4066" s="532" t="s">
        <v>6937</v>
      </c>
      <c r="B4066" s="534" t="s">
        <v>30802</v>
      </c>
      <c r="C4066" s="532" t="s">
        <v>114</v>
      </c>
      <c r="D4066" s="533" t="s">
        <v>30803</v>
      </c>
      <c r="F4066" t="str">
        <f t="shared" si="127"/>
        <v>89846</v>
      </c>
      <c r="H4066" s="14">
        <f t="shared" si="128"/>
        <v>299.49</v>
      </c>
    </row>
    <row r="4067" spans="1:8" ht="27">
      <c r="A4067" s="532" t="s">
        <v>6938</v>
      </c>
      <c r="B4067" s="534" t="s">
        <v>30804</v>
      </c>
      <c r="C4067" s="532" t="s">
        <v>114</v>
      </c>
      <c r="D4067" s="533" t="s">
        <v>30805</v>
      </c>
      <c r="F4067" t="str">
        <f t="shared" si="127"/>
        <v>89847</v>
      </c>
      <c r="H4067" s="14">
        <f t="shared" si="128"/>
        <v>357.31</v>
      </c>
    </row>
    <row r="4068" spans="1:8" ht="54">
      <c r="A4068" s="532" t="s">
        <v>6939</v>
      </c>
      <c r="B4068" s="534" t="s">
        <v>30806</v>
      </c>
      <c r="C4068" s="532" t="s">
        <v>114</v>
      </c>
      <c r="D4068" s="533" t="s">
        <v>27295</v>
      </c>
      <c r="F4068" t="str">
        <f t="shared" si="127"/>
        <v>89850</v>
      </c>
      <c r="H4068" s="14">
        <f t="shared" si="128"/>
        <v>46.9</v>
      </c>
    </row>
    <row r="4069" spans="1:8" ht="54">
      <c r="A4069" s="532" t="s">
        <v>6940</v>
      </c>
      <c r="B4069" s="534" t="s">
        <v>30807</v>
      </c>
      <c r="C4069" s="532" t="s">
        <v>114</v>
      </c>
      <c r="D4069" s="533" t="s">
        <v>30808</v>
      </c>
      <c r="F4069" t="str">
        <f t="shared" si="127"/>
        <v>89851</v>
      </c>
      <c r="H4069" s="14">
        <f t="shared" si="128"/>
        <v>48.64</v>
      </c>
    </row>
    <row r="4070" spans="1:8" ht="54">
      <c r="A4070" s="532" t="s">
        <v>6941</v>
      </c>
      <c r="B4070" s="534" t="s">
        <v>30809</v>
      </c>
      <c r="C4070" s="532" t="s">
        <v>114</v>
      </c>
      <c r="D4070" s="533" t="s">
        <v>30810</v>
      </c>
      <c r="F4070" t="str">
        <f t="shared" si="127"/>
        <v>89852</v>
      </c>
      <c r="H4070" s="14">
        <f t="shared" si="128"/>
        <v>77.900000000000006</v>
      </c>
    </row>
    <row r="4071" spans="1:8" ht="54">
      <c r="A4071" s="532" t="s">
        <v>6942</v>
      </c>
      <c r="B4071" s="534" t="s">
        <v>30811</v>
      </c>
      <c r="C4071" s="532" t="s">
        <v>114</v>
      </c>
      <c r="D4071" s="533" t="s">
        <v>18748</v>
      </c>
      <c r="F4071" t="str">
        <f t="shared" si="127"/>
        <v>89853</v>
      </c>
      <c r="H4071" s="14">
        <f t="shared" si="128"/>
        <v>150.09</v>
      </c>
    </row>
    <row r="4072" spans="1:8" ht="54">
      <c r="A4072" s="532" t="s">
        <v>6943</v>
      </c>
      <c r="B4072" s="534" t="s">
        <v>30812</v>
      </c>
      <c r="C4072" s="532" t="s">
        <v>114</v>
      </c>
      <c r="D4072" s="533" t="s">
        <v>30813</v>
      </c>
      <c r="F4072" t="str">
        <f t="shared" si="127"/>
        <v>89854</v>
      </c>
      <c r="H4072" s="14">
        <f t="shared" si="128"/>
        <v>184.02</v>
      </c>
    </row>
    <row r="4073" spans="1:8" ht="54">
      <c r="A4073" s="532" t="s">
        <v>6944</v>
      </c>
      <c r="B4073" s="534" t="s">
        <v>30814</v>
      </c>
      <c r="C4073" s="532" t="s">
        <v>114</v>
      </c>
      <c r="D4073" s="533" t="s">
        <v>30815</v>
      </c>
      <c r="F4073" t="str">
        <f t="shared" si="127"/>
        <v>89855</v>
      </c>
      <c r="H4073" s="14">
        <f t="shared" si="128"/>
        <v>194.76</v>
      </c>
    </row>
    <row r="4074" spans="1:8" ht="54">
      <c r="A4074" s="532" t="s">
        <v>6945</v>
      </c>
      <c r="B4074" s="534" t="s">
        <v>30816</v>
      </c>
      <c r="C4074" s="532" t="s">
        <v>114</v>
      </c>
      <c r="D4074" s="533" t="s">
        <v>11256</v>
      </c>
      <c r="F4074" t="str">
        <f t="shared" si="127"/>
        <v>89856</v>
      </c>
      <c r="H4074" s="14">
        <f t="shared" si="128"/>
        <v>30.78</v>
      </c>
    </row>
    <row r="4075" spans="1:8" ht="54">
      <c r="A4075" s="532" t="s">
        <v>6946</v>
      </c>
      <c r="B4075" s="534" t="s">
        <v>30817</v>
      </c>
      <c r="C4075" s="532" t="s">
        <v>114</v>
      </c>
      <c r="D4075" s="533" t="s">
        <v>30818</v>
      </c>
      <c r="F4075" t="str">
        <f t="shared" si="127"/>
        <v>89857</v>
      </c>
      <c r="H4075" s="14">
        <f t="shared" si="128"/>
        <v>62.39</v>
      </c>
    </row>
    <row r="4076" spans="1:8" ht="40.5">
      <c r="A4076" s="532" t="s">
        <v>6947</v>
      </c>
      <c r="B4076" s="534" t="s">
        <v>30819</v>
      </c>
      <c r="C4076" s="532" t="s">
        <v>114</v>
      </c>
      <c r="D4076" s="533" t="s">
        <v>19118</v>
      </c>
      <c r="F4076" t="str">
        <f t="shared" si="127"/>
        <v>89860</v>
      </c>
      <c r="H4076" s="14">
        <f t="shared" si="128"/>
        <v>74.930000000000007</v>
      </c>
    </row>
    <row r="4077" spans="1:8" ht="54">
      <c r="A4077" s="532" t="s">
        <v>6948</v>
      </c>
      <c r="B4077" s="534" t="s">
        <v>30820</v>
      </c>
      <c r="C4077" s="532" t="s">
        <v>114</v>
      </c>
      <c r="D4077" s="533" t="s">
        <v>30821</v>
      </c>
      <c r="F4077" t="str">
        <f t="shared" si="127"/>
        <v>89861</v>
      </c>
      <c r="H4077" s="14">
        <f t="shared" si="128"/>
        <v>91.5</v>
      </c>
    </row>
    <row r="4078" spans="1:8" ht="40.5">
      <c r="A4078" s="532" t="s">
        <v>6949</v>
      </c>
      <c r="B4078" s="534" t="s">
        <v>30822</v>
      </c>
      <c r="C4078" s="532" t="s">
        <v>114</v>
      </c>
      <c r="D4078" s="533" t="s">
        <v>8803</v>
      </c>
      <c r="F4078" t="str">
        <f t="shared" si="127"/>
        <v>89866</v>
      </c>
      <c r="H4078" s="14">
        <f t="shared" si="128"/>
        <v>9.3800000000000008</v>
      </c>
    </row>
    <row r="4079" spans="1:8" ht="40.5">
      <c r="A4079" s="532" t="s">
        <v>6950</v>
      </c>
      <c r="B4079" s="534" t="s">
        <v>30823</v>
      </c>
      <c r="C4079" s="532" t="s">
        <v>114</v>
      </c>
      <c r="D4079" s="533" t="s">
        <v>30824</v>
      </c>
      <c r="F4079" t="str">
        <f t="shared" si="127"/>
        <v>89867</v>
      </c>
      <c r="H4079" s="14">
        <f t="shared" si="128"/>
        <v>10.87</v>
      </c>
    </row>
    <row r="4080" spans="1:8" ht="40.5">
      <c r="A4080" s="532" t="s">
        <v>6951</v>
      </c>
      <c r="B4080" s="534" t="s">
        <v>30825</v>
      </c>
      <c r="C4080" s="532" t="s">
        <v>114</v>
      </c>
      <c r="D4080" s="533" t="s">
        <v>8848</v>
      </c>
      <c r="F4080" t="str">
        <f t="shared" si="127"/>
        <v>89868</v>
      </c>
      <c r="H4080" s="14">
        <f t="shared" si="128"/>
        <v>7.38</v>
      </c>
    </row>
    <row r="4081" spans="1:8" ht="40.5">
      <c r="A4081" s="532" t="s">
        <v>6952</v>
      </c>
      <c r="B4081" s="534" t="s">
        <v>30826</v>
      </c>
      <c r="C4081" s="532" t="s">
        <v>114</v>
      </c>
      <c r="D4081" s="533" t="s">
        <v>30827</v>
      </c>
      <c r="F4081" t="str">
        <f t="shared" si="127"/>
        <v>89869</v>
      </c>
      <c r="H4081" s="14">
        <f t="shared" si="128"/>
        <v>13.22</v>
      </c>
    </row>
    <row r="4082" spans="1:8" ht="40.5">
      <c r="A4082" s="532" t="s">
        <v>6953</v>
      </c>
      <c r="B4082" s="534" t="s">
        <v>30828</v>
      </c>
      <c r="C4082" s="532" t="s">
        <v>114</v>
      </c>
      <c r="D4082" s="533" t="s">
        <v>30688</v>
      </c>
      <c r="F4082" t="str">
        <f t="shared" si="127"/>
        <v>89979</v>
      </c>
      <c r="H4082" s="14">
        <f t="shared" si="128"/>
        <v>41.8</v>
      </c>
    </row>
    <row r="4083" spans="1:8" ht="40.5">
      <c r="A4083" s="532" t="s">
        <v>6954</v>
      </c>
      <c r="B4083" s="534" t="s">
        <v>30829</v>
      </c>
      <c r="C4083" s="532" t="s">
        <v>114</v>
      </c>
      <c r="D4083" s="533" t="s">
        <v>11872</v>
      </c>
      <c r="F4083" t="str">
        <f t="shared" si="127"/>
        <v>89981</v>
      </c>
      <c r="H4083" s="14">
        <f t="shared" si="128"/>
        <v>38.270000000000003</v>
      </c>
    </row>
    <row r="4084" spans="1:8" ht="54">
      <c r="A4084" s="532" t="s">
        <v>6956</v>
      </c>
      <c r="B4084" s="534" t="s">
        <v>30830</v>
      </c>
      <c r="C4084" s="532" t="s">
        <v>114</v>
      </c>
      <c r="D4084" s="533" t="s">
        <v>9116</v>
      </c>
      <c r="F4084" t="str">
        <f t="shared" si="127"/>
        <v>90373</v>
      </c>
      <c r="H4084" s="14">
        <f t="shared" si="128"/>
        <v>19.39</v>
      </c>
    </row>
    <row r="4085" spans="1:8" ht="54">
      <c r="A4085" s="532" t="s">
        <v>6957</v>
      </c>
      <c r="B4085" s="534" t="s">
        <v>30831</v>
      </c>
      <c r="C4085" s="532" t="s">
        <v>114</v>
      </c>
      <c r="D4085" s="533" t="s">
        <v>27577</v>
      </c>
      <c r="F4085" t="str">
        <f t="shared" si="127"/>
        <v>90374</v>
      </c>
      <c r="H4085" s="14">
        <f t="shared" si="128"/>
        <v>34.33</v>
      </c>
    </row>
    <row r="4086" spans="1:8" ht="40.5">
      <c r="A4086" s="532" t="s">
        <v>6959</v>
      </c>
      <c r="B4086" s="534" t="s">
        <v>30832</v>
      </c>
      <c r="C4086" s="532" t="s">
        <v>114</v>
      </c>
      <c r="D4086" s="533" t="s">
        <v>18193</v>
      </c>
      <c r="F4086" t="str">
        <f t="shared" si="127"/>
        <v>92287</v>
      </c>
      <c r="H4086" s="14">
        <f t="shared" si="128"/>
        <v>22.45</v>
      </c>
    </row>
    <row r="4087" spans="1:8" ht="40.5">
      <c r="A4087" s="532" t="s">
        <v>6960</v>
      </c>
      <c r="B4087" s="534" t="s">
        <v>30833</v>
      </c>
      <c r="C4087" s="532" t="s">
        <v>114</v>
      </c>
      <c r="D4087" s="533" t="s">
        <v>27272</v>
      </c>
      <c r="F4087" t="str">
        <f t="shared" si="127"/>
        <v>92288</v>
      </c>
      <c r="H4087" s="14">
        <f t="shared" si="128"/>
        <v>35.56</v>
      </c>
    </row>
    <row r="4088" spans="1:8" ht="40.5">
      <c r="A4088" s="532" t="s">
        <v>6961</v>
      </c>
      <c r="B4088" s="534" t="s">
        <v>30834</v>
      </c>
      <c r="C4088" s="532" t="s">
        <v>114</v>
      </c>
      <c r="D4088" s="533" t="s">
        <v>18898</v>
      </c>
      <c r="F4088" t="str">
        <f t="shared" si="127"/>
        <v>92289</v>
      </c>
      <c r="H4088" s="14">
        <f t="shared" si="128"/>
        <v>63.4</v>
      </c>
    </row>
    <row r="4089" spans="1:8" ht="40.5">
      <c r="A4089" s="532" t="s">
        <v>6962</v>
      </c>
      <c r="B4089" s="534" t="s">
        <v>30835</v>
      </c>
      <c r="C4089" s="532" t="s">
        <v>114</v>
      </c>
      <c r="D4089" s="533" t="s">
        <v>30836</v>
      </c>
      <c r="F4089" t="str">
        <f t="shared" si="127"/>
        <v>92290</v>
      </c>
      <c r="H4089" s="14">
        <f t="shared" si="128"/>
        <v>96.37</v>
      </c>
    </row>
    <row r="4090" spans="1:8" ht="40.5">
      <c r="A4090" s="532" t="s">
        <v>6963</v>
      </c>
      <c r="B4090" s="534" t="s">
        <v>30837</v>
      </c>
      <c r="C4090" s="532" t="s">
        <v>114</v>
      </c>
      <c r="D4090" s="533" t="s">
        <v>19162</v>
      </c>
      <c r="F4090" t="str">
        <f t="shared" si="127"/>
        <v>92291</v>
      </c>
      <c r="H4090" s="14">
        <f t="shared" si="128"/>
        <v>149.6</v>
      </c>
    </row>
    <row r="4091" spans="1:8" ht="40.5">
      <c r="A4091" s="532" t="s">
        <v>6964</v>
      </c>
      <c r="B4091" s="534" t="s">
        <v>30838</v>
      </c>
      <c r="C4091" s="532" t="s">
        <v>114</v>
      </c>
      <c r="D4091" s="533" t="s">
        <v>30839</v>
      </c>
      <c r="F4091" t="str">
        <f t="shared" si="127"/>
        <v>92292</v>
      </c>
      <c r="H4091" s="14">
        <f t="shared" si="128"/>
        <v>466.15</v>
      </c>
    </row>
    <row r="4092" spans="1:8" ht="40.5">
      <c r="A4092" s="532" t="s">
        <v>6965</v>
      </c>
      <c r="B4092" s="534" t="s">
        <v>30840</v>
      </c>
      <c r="C4092" s="532" t="s">
        <v>114</v>
      </c>
      <c r="D4092" s="533" t="s">
        <v>18656</v>
      </c>
      <c r="F4092" t="str">
        <f t="shared" si="127"/>
        <v>92293</v>
      </c>
      <c r="H4092" s="14">
        <f t="shared" si="128"/>
        <v>12.69</v>
      </c>
    </row>
    <row r="4093" spans="1:8" ht="40.5">
      <c r="A4093" s="532" t="s">
        <v>6966</v>
      </c>
      <c r="B4093" s="534" t="s">
        <v>30841</v>
      </c>
      <c r="C4093" s="532" t="s">
        <v>114</v>
      </c>
      <c r="D4093" s="533" t="s">
        <v>12150</v>
      </c>
      <c r="F4093" t="str">
        <f t="shared" si="127"/>
        <v>92294</v>
      </c>
      <c r="H4093" s="14">
        <f t="shared" si="128"/>
        <v>21.63</v>
      </c>
    </row>
    <row r="4094" spans="1:8" ht="40.5">
      <c r="A4094" s="532" t="s">
        <v>6968</v>
      </c>
      <c r="B4094" s="534" t="s">
        <v>30842</v>
      </c>
      <c r="C4094" s="532" t="s">
        <v>114</v>
      </c>
      <c r="D4094" s="533" t="s">
        <v>18901</v>
      </c>
      <c r="F4094" t="str">
        <f t="shared" si="127"/>
        <v>92295</v>
      </c>
      <c r="H4094" s="14">
        <f t="shared" si="128"/>
        <v>41.12</v>
      </c>
    </row>
    <row r="4095" spans="1:8" ht="40.5">
      <c r="A4095" s="532" t="s">
        <v>6969</v>
      </c>
      <c r="B4095" s="534" t="s">
        <v>30843</v>
      </c>
      <c r="C4095" s="532" t="s">
        <v>114</v>
      </c>
      <c r="D4095" s="533" t="s">
        <v>30844</v>
      </c>
      <c r="F4095" t="str">
        <f t="shared" si="127"/>
        <v>92296</v>
      </c>
      <c r="H4095" s="14">
        <f t="shared" si="128"/>
        <v>54.54</v>
      </c>
    </row>
    <row r="4096" spans="1:8" ht="40.5">
      <c r="A4096" s="532" t="s">
        <v>6970</v>
      </c>
      <c r="B4096" s="534" t="s">
        <v>30845</v>
      </c>
      <c r="C4096" s="532" t="s">
        <v>114</v>
      </c>
      <c r="D4096" s="533" t="s">
        <v>30846</v>
      </c>
      <c r="F4096" t="str">
        <f t="shared" si="127"/>
        <v>92297</v>
      </c>
      <c r="H4096" s="14">
        <f t="shared" si="128"/>
        <v>84.83</v>
      </c>
    </row>
    <row r="4097" spans="1:8" ht="40.5">
      <c r="A4097" s="532" t="s">
        <v>6971</v>
      </c>
      <c r="B4097" s="534" t="s">
        <v>30847</v>
      </c>
      <c r="C4097" s="532" t="s">
        <v>114</v>
      </c>
      <c r="D4097" s="533" t="s">
        <v>30848</v>
      </c>
      <c r="F4097" t="str">
        <f t="shared" si="127"/>
        <v>92298</v>
      </c>
      <c r="H4097" s="14">
        <f t="shared" si="128"/>
        <v>239.88</v>
      </c>
    </row>
    <row r="4098" spans="1:8" ht="40.5">
      <c r="A4098" s="532" t="s">
        <v>6972</v>
      </c>
      <c r="B4098" s="534" t="s">
        <v>30849</v>
      </c>
      <c r="C4098" s="532" t="s">
        <v>114</v>
      </c>
      <c r="D4098" s="533" t="s">
        <v>8026</v>
      </c>
      <c r="F4098" t="str">
        <f t="shared" si="127"/>
        <v>92299</v>
      </c>
      <c r="H4098" s="14">
        <f t="shared" si="128"/>
        <v>29.55</v>
      </c>
    </row>
    <row r="4099" spans="1:8" ht="40.5">
      <c r="A4099" s="532" t="s">
        <v>6973</v>
      </c>
      <c r="B4099" s="534" t="s">
        <v>30850</v>
      </c>
      <c r="C4099" s="532" t="s">
        <v>114</v>
      </c>
      <c r="D4099" s="533" t="s">
        <v>18239</v>
      </c>
      <c r="F4099" t="str">
        <f t="shared" si="127"/>
        <v>92300</v>
      </c>
      <c r="H4099" s="14">
        <f t="shared" si="128"/>
        <v>45.19</v>
      </c>
    </row>
    <row r="4100" spans="1:8" ht="40.5">
      <c r="A4100" s="532" t="s">
        <v>6974</v>
      </c>
      <c r="B4100" s="534" t="s">
        <v>30851</v>
      </c>
      <c r="C4100" s="532" t="s">
        <v>114</v>
      </c>
      <c r="D4100" s="533" t="s">
        <v>30852</v>
      </c>
      <c r="F4100" t="str">
        <f t="shared" si="127"/>
        <v>92301</v>
      </c>
      <c r="H4100" s="14">
        <f t="shared" si="128"/>
        <v>90.16</v>
      </c>
    </row>
    <row r="4101" spans="1:8" ht="40.5">
      <c r="A4101" s="532" t="s">
        <v>6976</v>
      </c>
      <c r="B4101" s="534" t="s">
        <v>30853</v>
      </c>
      <c r="C4101" s="532" t="s">
        <v>114</v>
      </c>
      <c r="D4101" s="533" t="s">
        <v>30854</v>
      </c>
      <c r="F4101" t="str">
        <f t="shared" ref="F4101:F4164" si="129">TRIM(A4101)</f>
        <v>92302</v>
      </c>
      <c r="H4101" s="14">
        <f t="shared" ref="H4101:H4164" si="130">ROUND(D4101*(1+$H$1),2)</f>
        <v>119.25</v>
      </c>
    </row>
    <row r="4102" spans="1:8" ht="40.5">
      <c r="A4102" s="532" t="s">
        <v>6977</v>
      </c>
      <c r="B4102" s="534" t="s">
        <v>30855</v>
      </c>
      <c r="C4102" s="532" t="s">
        <v>114</v>
      </c>
      <c r="D4102" s="533" t="s">
        <v>30856</v>
      </c>
      <c r="F4102" t="str">
        <f t="shared" si="129"/>
        <v>92303</v>
      </c>
      <c r="H4102" s="14">
        <f t="shared" si="130"/>
        <v>219.69</v>
      </c>
    </row>
    <row r="4103" spans="1:8" ht="40.5">
      <c r="A4103" s="532" t="s">
        <v>6978</v>
      </c>
      <c r="B4103" s="534" t="s">
        <v>30857</v>
      </c>
      <c r="C4103" s="532" t="s">
        <v>114</v>
      </c>
      <c r="D4103" s="533" t="s">
        <v>30858</v>
      </c>
      <c r="F4103" t="str">
        <f t="shared" si="129"/>
        <v>92304</v>
      </c>
      <c r="H4103" s="14">
        <f t="shared" si="130"/>
        <v>572.99</v>
      </c>
    </row>
    <row r="4104" spans="1:8" ht="40.5">
      <c r="A4104" s="532" t="s">
        <v>6979</v>
      </c>
      <c r="B4104" s="534" t="s">
        <v>30859</v>
      </c>
      <c r="C4104" s="532" t="s">
        <v>114</v>
      </c>
      <c r="D4104" s="533" t="s">
        <v>8861</v>
      </c>
      <c r="F4104" t="str">
        <f t="shared" si="129"/>
        <v>92311</v>
      </c>
      <c r="H4104" s="14">
        <f t="shared" si="130"/>
        <v>16.239999999999998</v>
      </c>
    </row>
    <row r="4105" spans="1:8" ht="54">
      <c r="A4105" s="532" t="s">
        <v>6980</v>
      </c>
      <c r="B4105" s="534" t="s">
        <v>30860</v>
      </c>
      <c r="C4105" s="532" t="s">
        <v>114</v>
      </c>
      <c r="D4105" s="533" t="s">
        <v>11248</v>
      </c>
      <c r="F4105" t="str">
        <f t="shared" si="129"/>
        <v>92312</v>
      </c>
      <c r="H4105" s="14">
        <f t="shared" si="130"/>
        <v>27.44</v>
      </c>
    </row>
    <row r="4106" spans="1:8" ht="54">
      <c r="A4106" s="532" t="s">
        <v>6981</v>
      </c>
      <c r="B4106" s="534" t="s">
        <v>30861</v>
      </c>
      <c r="C4106" s="532" t="s">
        <v>114</v>
      </c>
      <c r="D4106" s="533" t="s">
        <v>30862</v>
      </c>
      <c r="F4106" t="str">
        <f t="shared" si="129"/>
        <v>92313</v>
      </c>
      <c r="H4106" s="14">
        <f t="shared" si="130"/>
        <v>40.17</v>
      </c>
    </row>
    <row r="4107" spans="1:8" ht="40.5">
      <c r="A4107" s="532" t="s">
        <v>6982</v>
      </c>
      <c r="B4107" s="534" t="s">
        <v>30863</v>
      </c>
      <c r="C4107" s="532" t="s">
        <v>114</v>
      </c>
      <c r="D4107" s="533" t="s">
        <v>30864</v>
      </c>
      <c r="F4107" t="str">
        <f t="shared" si="129"/>
        <v>92314</v>
      </c>
      <c r="H4107" s="14">
        <f t="shared" si="130"/>
        <v>10.85</v>
      </c>
    </row>
    <row r="4108" spans="1:8" ht="40.5">
      <c r="A4108" s="532" t="s">
        <v>6983</v>
      </c>
      <c r="B4108" s="534" t="s">
        <v>30865</v>
      </c>
      <c r="C4108" s="532" t="s">
        <v>114</v>
      </c>
      <c r="D4108" s="533" t="s">
        <v>12291</v>
      </c>
      <c r="F4108" t="str">
        <f t="shared" si="129"/>
        <v>92315</v>
      </c>
      <c r="H4108" s="14">
        <f t="shared" si="130"/>
        <v>16.04</v>
      </c>
    </row>
    <row r="4109" spans="1:8" ht="40.5">
      <c r="A4109" s="532" t="s">
        <v>6984</v>
      </c>
      <c r="B4109" s="534" t="s">
        <v>30866</v>
      </c>
      <c r="C4109" s="532" t="s">
        <v>114</v>
      </c>
      <c r="D4109" s="533" t="s">
        <v>12050</v>
      </c>
      <c r="F4109" t="str">
        <f t="shared" si="129"/>
        <v>92316</v>
      </c>
      <c r="H4109" s="14">
        <f t="shared" si="130"/>
        <v>24.72</v>
      </c>
    </row>
    <row r="4110" spans="1:8" ht="40.5">
      <c r="A4110" s="532" t="s">
        <v>6985</v>
      </c>
      <c r="B4110" s="534" t="s">
        <v>30867</v>
      </c>
      <c r="C4110" s="532" t="s">
        <v>114</v>
      </c>
      <c r="D4110" s="533" t="s">
        <v>26643</v>
      </c>
      <c r="F4110" t="str">
        <f t="shared" si="129"/>
        <v>92317</v>
      </c>
      <c r="H4110" s="14">
        <f t="shared" si="130"/>
        <v>22.77</v>
      </c>
    </row>
    <row r="4111" spans="1:8" ht="40.5">
      <c r="A4111" s="532" t="s">
        <v>6987</v>
      </c>
      <c r="B4111" s="534" t="s">
        <v>30868</v>
      </c>
      <c r="C4111" s="532" t="s">
        <v>114</v>
      </c>
      <c r="D4111" s="533" t="s">
        <v>16637</v>
      </c>
      <c r="F4111" t="str">
        <f t="shared" si="129"/>
        <v>92318</v>
      </c>
      <c r="H4111" s="14">
        <f t="shared" si="130"/>
        <v>36.19</v>
      </c>
    </row>
    <row r="4112" spans="1:8" ht="40.5">
      <c r="A4112" s="532" t="s">
        <v>6988</v>
      </c>
      <c r="B4112" s="534" t="s">
        <v>30869</v>
      </c>
      <c r="C4112" s="532" t="s">
        <v>114</v>
      </c>
      <c r="D4112" s="533" t="s">
        <v>30870</v>
      </c>
      <c r="F4112" t="str">
        <f t="shared" si="129"/>
        <v>92319</v>
      </c>
      <c r="H4112" s="14">
        <f t="shared" si="130"/>
        <v>51.31</v>
      </c>
    </row>
    <row r="4113" spans="1:8" ht="54">
      <c r="A4113" s="532" t="s">
        <v>6989</v>
      </c>
      <c r="B4113" s="534" t="s">
        <v>30871</v>
      </c>
      <c r="C4113" s="532" t="s">
        <v>114</v>
      </c>
      <c r="D4113" s="533" t="s">
        <v>26579</v>
      </c>
      <c r="F4113" t="str">
        <f t="shared" si="129"/>
        <v>92326</v>
      </c>
      <c r="H4113" s="14">
        <f t="shared" si="130"/>
        <v>17.059999999999999</v>
      </c>
    </row>
    <row r="4114" spans="1:8" ht="54">
      <c r="A4114" s="532" t="s">
        <v>6990</v>
      </c>
      <c r="B4114" s="534" t="s">
        <v>30872</v>
      </c>
      <c r="C4114" s="532" t="s">
        <v>114</v>
      </c>
      <c r="D4114" s="533" t="s">
        <v>12169</v>
      </c>
      <c r="F4114" t="str">
        <f t="shared" si="129"/>
        <v>92327</v>
      </c>
      <c r="H4114" s="14">
        <f t="shared" si="130"/>
        <v>31.11</v>
      </c>
    </row>
    <row r="4115" spans="1:8" ht="54">
      <c r="A4115" s="532" t="s">
        <v>6991</v>
      </c>
      <c r="B4115" s="534" t="s">
        <v>30873</v>
      </c>
      <c r="C4115" s="532" t="s">
        <v>114</v>
      </c>
      <c r="D4115" s="533" t="s">
        <v>30874</v>
      </c>
      <c r="F4115" t="str">
        <f t="shared" si="129"/>
        <v>92328</v>
      </c>
      <c r="H4115" s="14">
        <f t="shared" si="130"/>
        <v>46.73</v>
      </c>
    </row>
    <row r="4116" spans="1:8" ht="40.5">
      <c r="A4116" s="532" t="s">
        <v>6993</v>
      </c>
      <c r="B4116" s="534" t="s">
        <v>30875</v>
      </c>
      <c r="C4116" s="532" t="s">
        <v>114</v>
      </c>
      <c r="D4116" s="533" t="s">
        <v>27307</v>
      </c>
      <c r="F4116" t="str">
        <f t="shared" si="129"/>
        <v>92329</v>
      </c>
      <c r="H4116" s="14">
        <f t="shared" si="130"/>
        <v>11.05</v>
      </c>
    </row>
    <row r="4117" spans="1:8" ht="40.5">
      <c r="A4117" s="532" t="s">
        <v>6994</v>
      </c>
      <c r="B4117" s="534" t="s">
        <v>30876</v>
      </c>
      <c r="C4117" s="532" t="s">
        <v>114</v>
      </c>
      <c r="D4117" s="533" t="s">
        <v>6802</v>
      </c>
      <c r="F4117" t="str">
        <f t="shared" si="129"/>
        <v>92330</v>
      </c>
      <c r="H4117" s="14">
        <f t="shared" si="130"/>
        <v>18.5</v>
      </c>
    </row>
    <row r="4118" spans="1:8" ht="40.5">
      <c r="A4118" s="532" t="s">
        <v>6995</v>
      </c>
      <c r="B4118" s="534" t="s">
        <v>30877</v>
      </c>
      <c r="C4118" s="532" t="s">
        <v>114</v>
      </c>
      <c r="D4118" s="533" t="s">
        <v>30878</v>
      </c>
      <c r="F4118" t="str">
        <f t="shared" si="129"/>
        <v>92331</v>
      </c>
      <c r="H4118" s="14">
        <f t="shared" si="130"/>
        <v>29.12</v>
      </c>
    </row>
    <row r="4119" spans="1:8" ht="40.5">
      <c r="A4119" s="532" t="s">
        <v>6996</v>
      </c>
      <c r="B4119" s="534" t="s">
        <v>30879</v>
      </c>
      <c r="C4119" s="532" t="s">
        <v>114</v>
      </c>
      <c r="D4119" s="533" t="s">
        <v>8136</v>
      </c>
      <c r="F4119" t="str">
        <f t="shared" si="129"/>
        <v>92332</v>
      </c>
      <c r="H4119" s="14">
        <f t="shared" si="130"/>
        <v>23.19</v>
      </c>
    </row>
    <row r="4120" spans="1:8" ht="40.5">
      <c r="A4120" s="532" t="s">
        <v>6997</v>
      </c>
      <c r="B4120" s="534" t="s">
        <v>30880</v>
      </c>
      <c r="C4120" s="532" t="s">
        <v>114</v>
      </c>
      <c r="D4120" s="533" t="s">
        <v>26592</v>
      </c>
      <c r="F4120" t="str">
        <f t="shared" si="129"/>
        <v>92333</v>
      </c>
      <c r="H4120" s="14">
        <f t="shared" si="130"/>
        <v>41.11</v>
      </c>
    </row>
    <row r="4121" spans="1:8" ht="40.5">
      <c r="A4121" s="532" t="s">
        <v>6998</v>
      </c>
      <c r="B4121" s="534" t="s">
        <v>30881</v>
      </c>
      <c r="C4121" s="532" t="s">
        <v>114</v>
      </c>
      <c r="D4121" s="533" t="s">
        <v>30882</v>
      </c>
      <c r="F4121" t="str">
        <f t="shared" si="129"/>
        <v>92334</v>
      </c>
      <c r="H4121" s="14">
        <f t="shared" si="130"/>
        <v>60.1</v>
      </c>
    </row>
    <row r="4122" spans="1:8" ht="40.5">
      <c r="A4122" s="532" t="s">
        <v>6999</v>
      </c>
      <c r="B4122" s="534" t="s">
        <v>15398</v>
      </c>
      <c r="C4122" s="532" t="s">
        <v>114</v>
      </c>
      <c r="D4122" s="533" t="s">
        <v>30185</v>
      </c>
      <c r="F4122" t="str">
        <f t="shared" si="129"/>
        <v>92344</v>
      </c>
      <c r="H4122" s="14">
        <f t="shared" si="130"/>
        <v>87.04</v>
      </c>
    </row>
    <row r="4123" spans="1:8" ht="40.5">
      <c r="A4123" s="532" t="s">
        <v>7000</v>
      </c>
      <c r="B4123" s="534" t="s">
        <v>15399</v>
      </c>
      <c r="C4123" s="532" t="s">
        <v>114</v>
      </c>
      <c r="D4123" s="533" t="s">
        <v>30883</v>
      </c>
      <c r="F4123" t="str">
        <f t="shared" si="129"/>
        <v>92345</v>
      </c>
      <c r="H4123" s="14">
        <f t="shared" si="130"/>
        <v>87</v>
      </c>
    </row>
    <row r="4124" spans="1:8" ht="40.5">
      <c r="A4124" s="532" t="s">
        <v>7001</v>
      </c>
      <c r="B4124" s="534" t="s">
        <v>15400</v>
      </c>
      <c r="C4124" s="532" t="s">
        <v>114</v>
      </c>
      <c r="D4124" s="533" t="s">
        <v>30884</v>
      </c>
      <c r="F4124" t="str">
        <f t="shared" si="129"/>
        <v>92346</v>
      </c>
      <c r="H4124" s="14">
        <f t="shared" si="130"/>
        <v>116.19</v>
      </c>
    </row>
    <row r="4125" spans="1:8" ht="40.5">
      <c r="A4125" s="532" t="s">
        <v>7002</v>
      </c>
      <c r="B4125" s="534" t="s">
        <v>15401</v>
      </c>
      <c r="C4125" s="532" t="s">
        <v>114</v>
      </c>
      <c r="D4125" s="533" t="s">
        <v>18873</v>
      </c>
      <c r="F4125" t="str">
        <f t="shared" si="129"/>
        <v>92347</v>
      </c>
      <c r="H4125" s="14">
        <f t="shared" si="130"/>
        <v>130.33000000000001</v>
      </c>
    </row>
    <row r="4126" spans="1:8" ht="40.5">
      <c r="A4126" s="532" t="s">
        <v>7003</v>
      </c>
      <c r="B4126" s="534" t="s">
        <v>15402</v>
      </c>
      <c r="C4126" s="532" t="s">
        <v>114</v>
      </c>
      <c r="D4126" s="533" t="s">
        <v>18315</v>
      </c>
      <c r="F4126" t="str">
        <f t="shared" si="129"/>
        <v>92348</v>
      </c>
      <c r="H4126" s="14">
        <f t="shared" si="130"/>
        <v>165.99</v>
      </c>
    </row>
    <row r="4127" spans="1:8" ht="40.5">
      <c r="A4127" s="532" t="s">
        <v>7004</v>
      </c>
      <c r="B4127" s="534" t="s">
        <v>15404</v>
      </c>
      <c r="C4127" s="532" t="s">
        <v>114</v>
      </c>
      <c r="D4127" s="533" t="s">
        <v>30885</v>
      </c>
      <c r="F4127" t="str">
        <f t="shared" si="129"/>
        <v>92349</v>
      </c>
      <c r="H4127" s="14">
        <f t="shared" si="130"/>
        <v>178.57</v>
      </c>
    </row>
    <row r="4128" spans="1:8" ht="40.5">
      <c r="A4128" s="532" t="s">
        <v>7005</v>
      </c>
      <c r="B4128" s="534" t="s">
        <v>15405</v>
      </c>
      <c r="C4128" s="532" t="s">
        <v>114</v>
      </c>
      <c r="D4128" s="533" t="s">
        <v>30886</v>
      </c>
      <c r="F4128" t="str">
        <f t="shared" si="129"/>
        <v>92350</v>
      </c>
      <c r="H4128" s="14">
        <f t="shared" si="130"/>
        <v>129.44</v>
      </c>
    </row>
    <row r="4129" spans="1:8" ht="40.5">
      <c r="A4129" s="532" t="s">
        <v>7006</v>
      </c>
      <c r="B4129" s="534" t="s">
        <v>15406</v>
      </c>
      <c r="C4129" s="532" t="s">
        <v>114</v>
      </c>
      <c r="D4129" s="533" t="s">
        <v>18731</v>
      </c>
      <c r="F4129" t="str">
        <f t="shared" si="129"/>
        <v>92351</v>
      </c>
      <c r="H4129" s="14">
        <f t="shared" si="130"/>
        <v>126.29</v>
      </c>
    </row>
    <row r="4130" spans="1:8" ht="40.5">
      <c r="A4130" s="532" t="s">
        <v>7007</v>
      </c>
      <c r="B4130" s="534" t="s">
        <v>15407</v>
      </c>
      <c r="C4130" s="532" t="s">
        <v>114</v>
      </c>
      <c r="D4130" s="533" t="s">
        <v>30887</v>
      </c>
      <c r="F4130" t="str">
        <f t="shared" si="129"/>
        <v>92352</v>
      </c>
      <c r="H4130" s="14">
        <f t="shared" si="130"/>
        <v>201.57</v>
      </c>
    </row>
    <row r="4131" spans="1:8" ht="40.5">
      <c r="A4131" s="532" t="s">
        <v>7008</v>
      </c>
      <c r="B4131" s="534" t="s">
        <v>15408</v>
      </c>
      <c r="C4131" s="532" t="s">
        <v>114</v>
      </c>
      <c r="D4131" s="533" t="s">
        <v>30888</v>
      </c>
      <c r="F4131" t="str">
        <f t="shared" si="129"/>
        <v>92353</v>
      </c>
      <c r="H4131" s="14">
        <f t="shared" si="130"/>
        <v>187.74</v>
      </c>
    </row>
    <row r="4132" spans="1:8" ht="40.5">
      <c r="A4132" s="532" t="s">
        <v>7009</v>
      </c>
      <c r="B4132" s="534" t="s">
        <v>15409</v>
      </c>
      <c r="C4132" s="532" t="s">
        <v>114</v>
      </c>
      <c r="D4132" s="533" t="s">
        <v>30889</v>
      </c>
      <c r="F4132" t="str">
        <f t="shared" si="129"/>
        <v>92354</v>
      </c>
      <c r="H4132" s="14">
        <f t="shared" si="130"/>
        <v>270.8</v>
      </c>
    </row>
    <row r="4133" spans="1:8" ht="40.5">
      <c r="A4133" s="532" t="s">
        <v>7010</v>
      </c>
      <c r="B4133" s="534" t="s">
        <v>15410</v>
      </c>
      <c r="C4133" s="532" t="s">
        <v>114</v>
      </c>
      <c r="D4133" s="533" t="s">
        <v>30890</v>
      </c>
      <c r="F4133" t="str">
        <f t="shared" si="129"/>
        <v>92355</v>
      </c>
      <c r="H4133" s="14">
        <f t="shared" si="130"/>
        <v>244.14</v>
      </c>
    </row>
    <row r="4134" spans="1:8" ht="40.5">
      <c r="A4134" s="532" t="s">
        <v>7011</v>
      </c>
      <c r="B4134" s="534" t="s">
        <v>15411</v>
      </c>
      <c r="C4134" s="532" t="s">
        <v>114</v>
      </c>
      <c r="D4134" s="533" t="s">
        <v>30891</v>
      </c>
      <c r="F4134" t="str">
        <f t="shared" si="129"/>
        <v>92356</v>
      </c>
      <c r="H4134" s="14">
        <f t="shared" si="130"/>
        <v>168.29</v>
      </c>
    </row>
    <row r="4135" spans="1:8" ht="40.5">
      <c r="A4135" s="532" t="s">
        <v>7012</v>
      </c>
      <c r="B4135" s="534" t="s">
        <v>15412</v>
      </c>
      <c r="C4135" s="532" t="s">
        <v>114</v>
      </c>
      <c r="D4135" s="533" t="s">
        <v>30892</v>
      </c>
      <c r="F4135" t="str">
        <f t="shared" si="129"/>
        <v>92357</v>
      </c>
      <c r="H4135" s="14">
        <f t="shared" si="130"/>
        <v>257.24</v>
      </c>
    </row>
    <row r="4136" spans="1:8" ht="40.5">
      <c r="A4136" s="532" t="s">
        <v>7013</v>
      </c>
      <c r="B4136" s="534" t="s">
        <v>15413</v>
      </c>
      <c r="C4136" s="532" t="s">
        <v>114</v>
      </c>
      <c r="D4136" s="533" t="s">
        <v>30893</v>
      </c>
      <c r="F4136" t="str">
        <f t="shared" si="129"/>
        <v>92358</v>
      </c>
      <c r="H4136" s="14">
        <f t="shared" si="130"/>
        <v>322.92</v>
      </c>
    </row>
    <row r="4137" spans="1:8" ht="40.5">
      <c r="A4137" s="532" t="s">
        <v>7014</v>
      </c>
      <c r="B4137" s="534" t="s">
        <v>15414</v>
      </c>
      <c r="C4137" s="532" t="s">
        <v>114</v>
      </c>
      <c r="D4137" s="533" t="s">
        <v>18800</v>
      </c>
      <c r="F4137" t="str">
        <f t="shared" si="129"/>
        <v>92369</v>
      </c>
      <c r="H4137" s="14">
        <f t="shared" si="130"/>
        <v>45.11</v>
      </c>
    </row>
    <row r="4138" spans="1:8" ht="40.5">
      <c r="A4138" s="532" t="s">
        <v>7015</v>
      </c>
      <c r="B4138" s="534" t="s">
        <v>15415</v>
      </c>
      <c r="C4138" s="532" t="s">
        <v>114</v>
      </c>
      <c r="D4138" s="533" t="s">
        <v>13663</v>
      </c>
      <c r="F4138" t="str">
        <f t="shared" si="129"/>
        <v>92370</v>
      </c>
      <c r="H4138" s="14">
        <f t="shared" si="130"/>
        <v>47.65</v>
      </c>
    </row>
    <row r="4139" spans="1:8" ht="54">
      <c r="A4139" s="532" t="s">
        <v>7016</v>
      </c>
      <c r="B4139" s="534" t="s">
        <v>15416</v>
      </c>
      <c r="C4139" s="532" t="s">
        <v>114</v>
      </c>
      <c r="D4139" s="533" t="s">
        <v>17533</v>
      </c>
      <c r="F4139" t="str">
        <f t="shared" si="129"/>
        <v>92371</v>
      </c>
      <c r="H4139" s="14">
        <f t="shared" si="130"/>
        <v>55.26</v>
      </c>
    </row>
    <row r="4140" spans="1:8" ht="54">
      <c r="A4140" s="532" t="s">
        <v>7017</v>
      </c>
      <c r="B4140" s="534" t="s">
        <v>15417</v>
      </c>
      <c r="C4140" s="532" t="s">
        <v>114</v>
      </c>
      <c r="D4140" s="533" t="s">
        <v>30894</v>
      </c>
      <c r="F4140" t="str">
        <f t="shared" si="129"/>
        <v>92372</v>
      </c>
      <c r="H4140" s="14">
        <f t="shared" si="130"/>
        <v>57.62</v>
      </c>
    </row>
    <row r="4141" spans="1:8" ht="54">
      <c r="A4141" s="532" t="s">
        <v>7018</v>
      </c>
      <c r="B4141" s="534" t="s">
        <v>15418</v>
      </c>
      <c r="C4141" s="532" t="s">
        <v>114</v>
      </c>
      <c r="D4141" s="533" t="s">
        <v>30895</v>
      </c>
      <c r="F4141" t="str">
        <f t="shared" si="129"/>
        <v>92373</v>
      </c>
      <c r="H4141" s="14">
        <f t="shared" si="130"/>
        <v>65.92</v>
      </c>
    </row>
    <row r="4142" spans="1:8" ht="54">
      <c r="A4142" s="532" t="s">
        <v>7019</v>
      </c>
      <c r="B4142" s="534" t="s">
        <v>15419</v>
      </c>
      <c r="C4142" s="532" t="s">
        <v>114</v>
      </c>
      <c r="D4142" s="533" t="s">
        <v>30896</v>
      </c>
      <c r="F4142" t="str">
        <f t="shared" si="129"/>
        <v>92374</v>
      </c>
      <c r="H4142" s="14">
        <f t="shared" si="130"/>
        <v>66.39</v>
      </c>
    </row>
    <row r="4143" spans="1:8" ht="40.5">
      <c r="A4143" s="532" t="s">
        <v>7020</v>
      </c>
      <c r="B4143" s="534" t="s">
        <v>15420</v>
      </c>
      <c r="C4143" s="532" t="s">
        <v>114</v>
      </c>
      <c r="D4143" s="533" t="s">
        <v>12284</v>
      </c>
      <c r="F4143" t="str">
        <f t="shared" si="129"/>
        <v>92375</v>
      </c>
      <c r="H4143" s="14">
        <f t="shared" si="130"/>
        <v>86.99</v>
      </c>
    </row>
    <row r="4144" spans="1:8" ht="40.5">
      <c r="A4144" s="532" t="s">
        <v>7021</v>
      </c>
      <c r="B4144" s="534" t="s">
        <v>15422</v>
      </c>
      <c r="C4144" s="532" t="s">
        <v>114</v>
      </c>
      <c r="D4144" s="533" t="s">
        <v>26959</v>
      </c>
      <c r="F4144" t="str">
        <f t="shared" si="129"/>
        <v>92376</v>
      </c>
      <c r="H4144" s="14">
        <f t="shared" si="130"/>
        <v>86.95</v>
      </c>
    </row>
    <row r="4145" spans="1:8" ht="54">
      <c r="A4145" s="532" t="s">
        <v>7022</v>
      </c>
      <c r="B4145" s="534" t="s">
        <v>15423</v>
      </c>
      <c r="C4145" s="532" t="s">
        <v>114</v>
      </c>
      <c r="D4145" s="533" t="s">
        <v>18583</v>
      </c>
      <c r="F4145" t="str">
        <f t="shared" si="129"/>
        <v>92377</v>
      </c>
      <c r="H4145" s="14">
        <f t="shared" si="130"/>
        <v>118.19</v>
      </c>
    </row>
    <row r="4146" spans="1:8" ht="54">
      <c r="A4146" s="532" t="s">
        <v>7023</v>
      </c>
      <c r="B4146" s="534" t="s">
        <v>15424</v>
      </c>
      <c r="C4146" s="532" t="s">
        <v>114</v>
      </c>
      <c r="D4146" s="533" t="s">
        <v>30897</v>
      </c>
      <c r="F4146" t="str">
        <f t="shared" si="129"/>
        <v>92378</v>
      </c>
      <c r="H4146" s="14">
        <f t="shared" si="130"/>
        <v>132.33000000000001</v>
      </c>
    </row>
    <row r="4147" spans="1:8" ht="40.5">
      <c r="A4147" s="532" t="s">
        <v>7024</v>
      </c>
      <c r="B4147" s="534" t="s">
        <v>15425</v>
      </c>
      <c r="C4147" s="532" t="s">
        <v>114</v>
      </c>
      <c r="D4147" s="533" t="s">
        <v>30898</v>
      </c>
      <c r="F4147" t="str">
        <f t="shared" si="129"/>
        <v>92379</v>
      </c>
      <c r="H4147" s="14">
        <f t="shared" si="130"/>
        <v>170.12</v>
      </c>
    </row>
    <row r="4148" spans="1:8" ht="40.5">
      <c r="A4148" s="532" t="s">
        <v>7025</v>
      </c>
      <c r="B4148" s="534" t="s">
        <v>15426</v>
      </c>
      <c r="C4148" s="532" t="s">
        <v>114</v>
      </c>
      <c r="D4148" s="533" t="s">
        <v>30899</v>
      </c>
      <c r="F4148" t="str">
        <f t="shared" si="129"/>
        <v>92380</v>
      </c>
      <c r="H4148" s="14">
        <f t="shared" si="130"/>
        <v>182.7</v>
      </c>
    </row>
    <row r="4149" spans="1:8" ht="54">
      <c r="A4149" s="532" t="s">
        <v>7026</v>
      </c>
      <c r="B4149" s="534" t="s">
        <v>15427</v>
      </c>
      <c r="C4149" s="532" t="s">
        <v>114</v>
      </c>
      <c r="D4149" s="533" t="s">
        <v>30900</v>
      </c>
      <c r="F4149" t="str">
        <f t="shared" si="129"/>
        <v>92381</v>
      </c>
      <c r="H4149" s="14">
        <f t="shared" si="130"/>
        <v>68.45</v>
      </c>
    </row>
    <row r="4150" spans="1:8" ht="54">
      <c r="A4150" s="532" t="s">
        <v>7027</v>
      </c>
      <c r="B4150" s="534" t="s">
        <v>15428</v>
      </c>
      <c r="C4150" s="532" t="s">
        <v>114</v>
      </c>
      <c r="D4150" s="533" t="s">
        <v>30901</v>
      </c>
      <c r="F4150" t="str">
        <f t="shared" si="129"/>
        <v>92382</v>
      </c>
      <c r="H4150" s="14">
        <f t="shared" si="130"/>
        <v>65.08</v>
      </c>
    </row>
    <row r="4151" spans="1:8" ht="54">
      <c r="A4151" s="532" t="s">
        <v>7028</v>
      </c>
      <c r="B4151" s="534" t="s">
        <v>15429</v>
      </c>
      <c r="C4151" s="532" t="s">
        <v>114</v>
      </c>
      <c r="D4151" s="533" t="s">
        <v>30902</v>
      </c>
      <c r="F4151" t="str">
        <f t="shared" si="129"/>
        <v>92383</v>
      </c>
      <c r="H4151" s="14">
        <f t="shared" si="130"/>
        <v>87.83</v>
      </c>
    </row>
    <row r="4152" spans="1:8" ht="54">
      <c r="A4152" s="532" t="s">
        <v>7029</v>
      </c>
      <c r="B4152" s="534" t="s">
        <v>15430</v>
      </c>
      <c r="C4152" s="532" t="s">
        <v>114</v>
      </c>
      <c r="D4152" s="533" t="s">
        <v>29036</v>
      </c>
      <c r="F4152" t="str">
        <f t="shared" si="129"/>
        <v>92384</v>
      </c>
      <c r="H4152" s="14">
        <f t="shared" si="130"/>
        <v>81.11</v>
      </c>
    </row>
    <row r="4153" spans="1:8" ht="54">
      <c r="A4153" s="532" t="s">
        <v>7030</v>
      </c>
      <c r="B4153" s="534" t="s">
        <v>15432</v>
      </c>
      <c r="C4153" s="532" t="s">
        <v>114</v>
      </c>
      <c r="D4153" s="533" t="s">
        <v>19093</v>
      </c>
      <c r="F4153" t="str">
        <f t="shared" si="129"/>
        <v>92385</v>
      </c>
      <c r="H4153" s="14">
        <f t="shared" si="130"/>
        <v>101.27</v>
      </c>
    </row>
    <row r="4154" spans="1:8" ht="54">
      <c r="A4154" s="532" t="s">
        <v>7031</v>
      </c>
      <c r="B4154" s="534" t="s">
        <v>15433</v>
      </c>
      <c r="C4154" s="532" t="s">
        <v>114</v>
      </c>
      <c r="D4154" s="533" t="s">
        <v>30903</v>
      </c>
      <c r="F4154" t="str">
        <f t="shared" si="129"/>
        <v>92386</v>
      </c>
      <c r="H4154" s="14">
        <f t="shared" si="130"/>
        <v>96.63</v>
      </c>
    </row>
    <row r="4155" spans="1:8" ht="54">
      <c r="A4155" s="532" t="s">
        <v>7032</v>
      </c>
      <c r="B4155" s="534" t="s">
        <v>15434</v>
      </c>
      <c r="C4155" s="532" t="s">
        <v>114</v>
      </c>
      <c r="D4155" s="533" t="s">
        <v>30904</v>
      </c>
      <c r="F4155" t="str">
        <f t="shared" si="129"/>
        <v>92387</v>
      </c>
      <c r="H4155" s="14">
        <f t="shared" si="130"/>
        <v>129.33000000000001</v>
      </c>
    </row>
    <row r="4156" spans="1:8" ht="54">
      <c r="A4156" s="532" t="s">
        <v>7033</v>
      </c>
      <c r="B4156" s="534" t="s">
        <v>15435</v>
      </c>
      <c r="C4156" s="532" t="s">
        <v>114</v>
      </c>
      <c r="D4156" s="533" t="s">
        <v>30905</v>
      </c>
      <c r="F4156" t="str">
        <f t="shared" si="129"/>
        <v>92388</v>
      </c>
      <c r="H4156" s="14">
        <f t="shared" si="130"/>
        <v>126.19</v>
      </c>
    </row>
    <row r="4157" spans="1:8" ht="54">
      <c r="A4157" s="532" t="s">
        <v>7034</v>
      </c>
      <c r="B4157" s="534" t="s">
        <v>15436</v>
      </c>
      <c r="C4157" s="532" t="s">
        <v>114</v>
      </c>
      <c r="D4157" s="533" t="s">
        <v>19165</v>
      </c>
      <c r="F4157" t="str">
        <f t="shared" si="129"/>
        <v>92389</v>
      </c>
      <c r="H4157" s="14">
        <f t="shared" si="130"/>
        <v>204.63</v>
      </c>
    </row>
    <row r="4158" spans="1:8" ht="54">
      <c r="A4158" s="532" t="s">
        <v>7035</v>
      </c>
      <c r="B4158" s="534" t="s">
        <v>15437</v>
      </c>
      <c r="C4158" s="532" t="s">
        <v>114</v>
      </c>
      <c r="D4158" s="533" t="s">
        <v>30906</v>
      </c>
      <c r="F4158" t="str">
        <f t="shared" si="129"/>
        <v>92390</v>
      </c>
      <c r="H4158" s="14">
        <f t="shared" si="130"/>
        <v>190.8</v>
      </c>
    </row>
    <row r="4159" spans="1:8" ht="54">
      <c r="A4159" s="532" t="s">
        <v>7036</v>
      </c>
      <c r="B4159" s="534" t="s">
        <v>15438</v>
      </c>
      <c r="C4159" s="532" t="s">
        <v>114</v>
      </c>
      <c r="D4159" s="533" t="s">
        <v>30907</v>
      </c>
      <c r="F4159" t="str">
        <f t="shared" si="129"/>
        <v>92635</v>
      </c>
      <c r="H4159" s="14">
        <f t="shared" si="130"/>
        <v>277</v>
      </c>
    </row>
    <row r="4160" spans="1:8" ht="54">
      <c r="A4160" s="532" t="s">
        <v>7037</v>
      </c>
      <c r="B4160" s="534" t="s">
        <v>15439</v>
      </c>
      <c r="C4160" s="532" t="s">
        <v>114</v>
      </c>
      <c r="D4160" s="533" t="s">
        <v>30908</v>
      </c>
      <c r="F4160" t="str">
        <f t="shared" si="129"/>
        <v>92636</v>
      </c>
      <c r="H4160" s="14">
        <f t="shared" si="130"/>
        <v>250.34</v>
      </c>
    </row>
    <row r="4161" spans="1:8" ht="40.5">
      <c r="A4161" s="532" t="s">
        <v>7038</v>
      </c>
      <c r="B4161" s="534" t="s">
        <v>15440</v>
      </c>
      <c r="C4161" s="532" t="s">
        <v>114</v>
      </c>
      <c r="D4161" s="533" t="s">
        <v>15397</v>
      </c>
      <c r="F4161" t="str">
        <f t="shared" si="129"/>
        <v>92637</v>
      </c>
      <c r="H4161" s="14">
        <f t="shared" si="130"/>
        <v>88.02</v>
      </c>
    </row>
    <row r="4162" spans="1:8" ht="54">
      <c r="A4162" s="532" t="s">
        <v>7039</v>
      </c>
      <c r="B4162" s="534" t="s">
        <v>15441</v>
      </c>
      <c r="C4162" s="532" t="s">
        <v>114</v>
      </c>
      <c r="D4162" s="533" t="s">
        <v>30909</v>
      </c>
      <c r="F4162" t="str">
        <f t="shared" si="129"/>
        <v>92638</v>
      </c>
      <c r="H4162" s="14">
        <f t="shared" si="130"/>
        <v>108.99</v>
      </c>
    </row>
    <row r="4163" spans="1:8" ht="54">
      <c r="A4163" s="532" t="s">
        <v>7040</v>
      </c>
      <c r="B4163" s="534" t="s">
        <v>15442</v>
      </c>
      <c r="C4163" s="532" t="s">
        <v>114</v>
      </c>
      <c r="D4163" s="533" t="s">
        <v>30198</v>
      </c>
      <c r="F4163" t="str">
        <f t="shared" si="129"/>
        <v>92639</v>
      </c>
      <c r="H4163" s="14">
        <f t="shared" si="130"/>
        <v>127.01</v>
      </c>
    </row>
    <row r="4164" spans="1:8" ht="40.5">
      <c r="A4164" s="532" t="s">
        <v>7041</v>
      </c>
      <c r="B4164" s="534" t="s">
        <v>15443</v>
      </c>
      <c r="C4164" s="532" t="s">
        <v>114</v>
      </c>
      <c r="D4164" s="533" t="s">
        <v>30910</v>
      </c>
      <c r="F4164" t="str">
        <f t="shared" si="129"/>
        <v>92640</v>
      </c>
      <c r="H4164" s="14">
        <f t="shared" si="130"/>
        <v>168.12</v>
      </c>
    </row>
    <row r="4165" spans="1:8" ht="54">
      <c r="A4165" s="532" t="s">
        <v>7042</v>
      </c>
      <c r="B4165" s="534" t="s">
        <v>15444</v>
      </c>
      <c r="C4165" s="532" t="s">
        <v>114</v>
      </c>
      <c r="D4165" s="533" t="s">
        <v>30911</v>
      </c>
      <c r="F4165" t="str">
        <f t="shared" ref="F4165:F4228" si="131">TRIM(A4165)</f>
        <v>92642</v>
      </c>
      <c r="H4165" s="14">
        <f t="shared" ref="H4165:H4228" si="132">ROUND(D4165*(1+$H$1),2)</f>
        <v>261.24</v>
      </c>
    </row>
    <row r="4166" spans="1:8" ht="40.5">
      <c r="A4166" s="532" t="s">
        <v>7043</v>
      </c>
      <c r="B4166" s="534" t="s">
        <v>15445</v>
      </c>
      <c r="C4166" s="532" t="s">
        <v>114</v>
      </c>
      <c r="D4166" s="533" t="s">
        <v>30912</v>
      </c>
      <c r="F4166" t="str">
        <f t="shared" si="131"/>
        <v>92644</v>
      </c>
      <c r="H4166" s="14">
        <f t="shared" si="132"/>
        <v>331.18</v>
      </c>
    </row>
    <row r="4167" spans="1:8" ht="40.5">
      <c r="A4167" s="532" t="s">
        <v>7044</v>
      </c>
      <c r="B4167" s="534" t="s">
        <v>15446</v>
      </c>
      <c r="C4167" s="532" t="s">
        <v>114</v>
      </c>
      <c r="D4167" s="533" t="s">
        <v>19150</v>
      </c>
      <c r="F4167" t="str">
        <f t="shared" si="131"/>
        <v>92657</v>
      </c>
      <c r="H4167" s="14">
        <f t="shared" si="132"/>
        <v>33.97</v>
      </c>
    </row>
    <row r="4168" spans="1:8" ht="40.5">
      <c r="A4168" s="532" t="s">
        <v>7045</v>
      </c>
      <c r="B4168" s="534" t="s">
        <v>15447</v>
      </c>
      <c r="C4168" s="532" t="s">
        <v>114</v>
      </c>
      <c r="D4168" s="533" t="s">
        <v>30913</v>
      </c>
      <c r="F4168" t="str">
        <f t="shared" si="131"/>
        <v>92658</v>
      </c>
      <c r="H4168" s="14">
        <f t="shared" si="132"/>
        <v>36.51</v>
      </c>
    </row>
    <row r="4169" spans="1:8" ht="54">
      <c r="A4169" s="532" t="s">
        <v>7046</v>
      </c>
      <c r="B4169" s="534" t="s">
        <v>15448</v>
      </c>
      <c r="C4169" s="532" t="s">
        <v>114</v>
      </c>
      <c r="D4169" s="533" t="s">
        <v>28156</v>
      </c>
      <c r="F4169" t="str">
        <f t="shared" si="131"/>
        <v>92659</v>
      </c>
      <c r="H4169" s="14">
        <f t="shared" si="132"/>
        <v>42.59</v>
      </c>
    </row>
    <row r="4170" spans="1:8" ht="54">
      <c r="A4170" s="532" t="s">
        <v>7047</v>
      </c>
      <c r="B4170" s="534" t="s">
        <v>15449</v>
      </c>
      <c r="C4170" s="532" t="s">
        <v>114</v>
      </c>
      <c r="D4170" s="533" t="s">
        <v>16615</v>
      </c>
      <c r="F4170" t="str">
        <f t="shared" si="131"/>
        <v>92660</v>
      </c>
      <c r="H4170" s="14">
        <f t="shared" si="132"/>
        <v>44.95</v>
      </c>
    </row>
    <row r="4171" spans="1:8" ht="54">
      <c r="A4171" s="532" t="s">
        <v>7048</v>
      </c>
      <c r="B4171" s="534" t="s">
        <v>15450</v>
      </c>
      <c r="C4171" s="532" t="s">
        <v>114</v>
      </c>
      <c r="D4171" s="533" t="s">
        <v>12450</v>
      </c>
      <c r="F4171" t="str">
        <f t="shared" si="131"/>
        <v>92661</v>
      </c>
      <c r="H4171" s="14">
        <f t="shared" si="132"/>
        <v>51.49</v>
      </c>
    </row>
    <row r="4172" spans="1:8" ht="54">
      <c r="A4172" s="532" t="s">
        <v>7049</v>
      </c>
      <c r="B4172" s="534" t="s">
        <v>15451</v>
      </c>
      <c r="C4172" s="532" t="s">
        <v>114</v>
      </c>
      <c r="D4172" s="533" t="s">
        <v>15558</v>
      </c>
      <c r="F4172" t="str">
        <f t="shared" si="131"/>
        <v>92662</v>
      </c>
      <c r="H4172" s="14">
        <f t="shared" si="132"/>
        <v>51.95</v>
      </c>
    </row>
    <row r="4173" spans="1:8" ht="40.5">
      <c r="A4173" s="532" t="s">
        <v>7050</v>
      </c>
      <c r="B4173" s="534" t="s">
        <v>15452</v>
      </c>
      <c r="C4173" s="532" t="s">
        <v>114</v>
      </c>
      <c r="D4173" s="533" t="s">
        <v>21522</v>
      </c>
      <c r="F4173" t="str">
        <f t="shared" si="131"/>
        <v>92663</v>
      </c>
      <c r="H4173" s="14">
        <f t="shared" si="132"/>
        <v>70.36</v>
      </c>
    </row>
    <row r="4174" spans="1:8" ht="40.5">
      <c r="A4174" s="532" t="s">
        <v>7051</v>
      </c>
      <c r="B4174" s="534" t="s">
        <v>15453</v>
      </c>
      <c r="C4174" s="532" t="s">
        <v>114</v>
      </c>
      <c r="D4174" s="533" t="s">
        <v>13677</v>
      </c>
      <c r="F4174" t="str">
        <f t="shared" si="131"/>
        <v>92664</v>
      </c>
      <c r="H4174" s="14">
        <f t="shared" si="132"/>
        <v>70.319999999999993</v>
      </c>
    </row>
    <row r="4175" spans="1:8" ht="54">
      <c r="A4175" s="532" t="s">
        <v>7052</v>
      </c>
      <c r="B4175" s="534" t="s">
        <v>15454</v>
      </c>
      <c r="C4175" s="532" t="s">
        <v>114</v>
      </c>
      <c r="D4175" s="533" t="s">
        <v>30914</v>
      </c>
      <c r="F4175" t="str">
        <f t="shared" si="131"/>
        <v>92665</v>
      </c>
      <c r="H4175" s="14">
        <f t="shared" si="132"/>
        <v>98.29</v>
      </c>
    </row>
    <row r="4176" spans="1:8" ht="54">
      <c r="A4176" s="532" t="s">
        <v>7053</v>
      </c>
      <c r="B4176" s="534" t="s">
        <v>15455</v>
      </c>
      <c r="C4176" s="532" t="s">
        <v>114</v>
      </c>
      <c r="D4176" s="533" t="s">
        <v>29521</v>
      </c>
      <c r="F4176" t="str">
        <f t="shared" si="131"/>
        <v>92666</v>
      </c>
      <c r="H4176" s="14">
        <f t="shared" si="132"/>
        <v>112.42</v>
      </c>
    </row>
    <row r="4177" spans="1:8" ht="40.5">
      <c r="A4177" s="532" t="s">
        <v>7054</v>
      </c>
      <c r="B4177" s="534" t="s">
        <v>15456</v>
      </c>
      <c r="C4177" s="532" t="s">
        <v>114</v>
      </c>
      <c r="D4177" s="533" t="s">
        <v>30915</v>
      </c>
      <c r="F4177" t="str">
        <f t="shared" si="131"/>
        <v>92667</v>
      </c>
      <c r="H4177" s="14">
        <f t="shared" si="132"/>
        <v>146.96</v>
      </c>
    </row>
    <row r="4178" spans="1:8" ht="40.5">
      <c r="A4178" s="532" t="s">
        <v>7055</v>
      </c>
      <c r="B4178" s="534" t="s">
        <v>15457</v>
      </c>
      <c r="C4178" s="532" t="s">
        <v>114</v>
      </c>
      <c r="D4178" s="533" t="s">
        <v>30916</v>
      </c>
      <c r="F4178" t="str">
        <f t="shared" si="131"/>
        <v>92668</v>
      </c>
      <c r="H4178" s="14">
        <f t="shared" si="132"/>
        <v>159.54</v>
      </c>
    </row>
    <row r="4179" spans="1:8" ht="54">
      <c r="A4179" s="532" t="s">
        <v>7056</v>
      </c>
      <c r="B4179" s="534" t="s">
        <v>15458</v>
      </c>
      <c r="C4179" s="532" t="s">
        <v>114</v>
      </c>
      <c r="D4179" s="533" t="s">
        <v>16343</v>
      </c>
      <c r="F4179" t="str">
        <f t="shared" si="131"/>
        <v>92669</v>
      </c>
      <c r="H4179" s="14">
        <f t="shared" si="132"/>
        <v>51.71</v>
      </c>
    </row>
    <row r="4180" spans="1:8" ht="54">
      <c r="A4180" s="532" t="s">
        <v>7057</v>
      </c>
      <c r="B4180" s="534" t="s">
        <v>15459</v>
      </c>
      <c r="C4180" s="532" t="s">
        <v>114</v>
      </c>
      <c r="D4180" s="533" t="s">
        <v>30917</v>
      </c>
      <c r="F4180" t="str">
        <f t="shared" si="131"/>
        <v>92670</v>
      </c>
      <c r="H4180" s="14">
        <f t="shared" si="132"/>
        <v>48.34</v>
      </c>
    </row>
    <row r="4181" spans="1:8" ht="54">
      <c r="A4181" s="532" t="s">
        <v>7058</v>
      </c>
      <c r="B4181" s="534" t="s">
        <v>15460</v>
      </c>
      <c r="C4181" s="532" t="s">
        <v>114</v>
      </c>
      <c r="D4181" s="533" t="s">
        <v>22382</v>
      </c>
      <c r="F4181" t="str">
        <f t="shared" si="131"/>
        <v>92671</v>
      </c>
      <c r="H4181" s="14">
        <f t="shared" si="132"/>
        <v>68.849999999999994</v>
      </c>
    </row>
    <row r="4182" spans="1:8" ht="54">
      <c r="A4182" s="532" t="s">
        <v>7059</v>
      </c>
      <c r="B4182" s="534" t="s">
        <v>15461</v>
      </c>
      <c r="C4182" s="532" t="s">
        <v>114</v>
      </c>
      <c r="D4182" s="533" t="s">
        <v>18030</v>
      </c>
      <c r="F4182" t="str">
        <f t="shared" si="131"/>
        <v>92672</v>
      </c>
      <c r="H4182" s="14">
        <f t="shared" si="132"/>
        <v>62.13</v>
      </c>
    </row>
    <row r="4183" spans="1:8" ht="54">
      <c r="A4183" s="532" t="s">
        <v>7060</v>
      </c>
      <c r="B4183" s="534" t="s">
        <v>15462</v>
      </c>
      <c r="C4183" s="532" t="s">
        <v>114</v>
      </c>
      <c r="D4183" s="533" t="s">
        <v>18247</v>
      </c>
      <c r="F4183" t="str">
        <f t="shared" si="131"/>
        <v>92673</v>
      </c>
      <c r="H4183" s="14">
        <f t="shared" si="132"/>
        <v>79.63</v>
      </c>
    </row>
    <row r="4184" spans="1:8" ht="54">
      <c r="A4184" s="532" t="s">
        <v>7061</v>
      </c>
      <c r="B4184" s="534" t="s">
        <v>15463</v>
      </c>
      <c r="C4184" s="532" t="s">
        <v>114</v>
      </c>
      <c r="D4184" s="533" t="s">
        <v>12765</v>
      </c>
      <c r="F4184" t="str">
        <f t="shared" si="131"/>
        <v>92674</v>
      </c>
      <c r="H4184" s="14">
        <f t="shared" si="132"/>
        <v>74.989999999999995</v>
      </c>
    </row>
    <row r="4185" spans="1:8" ht="54">
      <c r="A4185" s="532" t="s">
        <v>7062</v>
      </c>
      <c r="B4185" s="534" t="s">
        <v>15464</v>
      </c>
      <c r="C4185" s="532" t="s">
        <v>114</v>
      </c>
      <c r="D4185" s="533" t="s">
        <v>30918</v>
      </c>
      <c r="F4185" t="str">
        <f t="shared" si="131"/>
        <v>92675</v>
      </c>
      <c r="H4185" s="14">
        <f t="shared" si="132"/>
        <v>104.45</v>
      </c>
    </row>
    <row r="4186" spans="1:8" ht="54">
      <c r="A4186" s="532" t="s">
        <v>7063</v>
      </c>
      <c r="B4186" s="534" t="s">
        <v>15465</v>
      </c>
      <c r="C4186" s="532" t="s">
        <v>114</v>
      </c>
      <c r="D4186" s="533" t="s">
        <v>12743</v>
      </c>
      <c r="F4186" t="str">
        <f t="shared" si="131"/>
        <v>92676</v>
      </c>
      <c r="H4186" s="14">
        <f t="shared" si="132"/>
        <v>101.31</v>
      </c>
    </row>
    <row r="4187" spans="1:8" ht="54">
      <c r="A4187" s="532" t="s">
        <v>7064</v>
      </c>
      <c r="B4187" s="534" t="s">
        <v>15466</v>
      </c>
      <c r="C4187" s="532" t="s">
        <v>114</v>
      </c>
      <c r="D4187" s="533" t="s">
        <v>30919</v>
      </c>
      <c r="F4187" t="str">
        <f t="shared" si="131"/>
        <v>92677</v>
      </c>
      <c r="H4187" s="14">
        <f t="shared" si="132"/>
        <v>174.81</v>
      </c>
    </row>
    <row r="4188" spans="1:8" ht="54">
      <c r="A4188" s="532" t="s">
        <v>7065</v>
      </c>
      <c r="B4188" s="534" t="s">
        <v>15467</v>
      </c>
      <c r="C4188" s="532" t="s">
        <v>114</v>
      </c>
      <c r="D4188" s="533" t="s">
        <v>30920</v>
      </c>
      <c r="F4188" t="str">
        <f t="shared" si="131"/>
        <v>92678</v>
      </c>
      <c r="H4188" s="14">
        <f t="shared" si="132"/>
        <v>160.97999999999999</v>
      </c>
    </row>
    <row r="4189" spans="1:8" ht="54">
      <c r="A4189" s="532" t="s">
        <v>7066</v>
      </c>
      <c r="B4189" s="534" t="s">
        <v>15468</v>
      </c>
      <c r="C4189" s="532" t="s">
        <v>114</v>
      </c>
      <c r="D4189" s="533" t="s">
        <v>30921</v>
      </c>
      <c r="F4189" t="str">
        <f t="shared" si="131"/>
        <v>92679</v>
      </c>
      <c r="H4189" s="14">
        <f t="shared" si="132"/>
        <v>242.29</v>
      </c>
    </row>
    <row r="4190" spans="1:8" ht="54">
      <c r="A4190" s="532" t="s">
        <v>7067</v>
      </c>
      <c r="B4190" s="534" t="s">
        <v>15469</v>
      </c>
      <c r="C4190" s="532" t="s">
        <v>114</v>
      </c>
      <c r="D4190" s="533" t="s">
        <v>30922</v>
      </c>
      <c r="F4190" t="str">
        <f t="shared" si="131"/>
        <v>92680</v>
      </c>
      <c r="H4190" s="14">
        <f t="shared" si="132"/>
        <v>215.63</v>
      </c>
    </row>
    <row r="4191" spans="1:8" ht="40.5">
      <c r="A4191" s="532" t="s">
        <v>7068</v>
      </c>
      <c r="B4191" s="534" t="s">
        <v>15470</v>
      </c>
      <c r="C4191" s="532" t="s">
        <v>114</v>
      </c>
      <c r="D4191" s="533" t="s">
        <v>30923</v>
      </c>
      <c r="F4191" t="str">
        <f t="shared" si="131"/>
        <v>92681</v>
      </c>
      <c r="H4191" s="14">
        <f t="shared" si="132"/>
        <v>65.69</v>
      </c>
    </row>
    <row r="4192" spans="1:8" ht="54">
      <c r="A4192" s="532" t="s">
        <v>7069</v>
      </c>
      <c r="B4192" s="534" t="s">
        <v>15471</v>
      </c>
      <c r="C4192" s="532" t="s">
        <v>114</v>
      </c>
      <c r="D4192" s="533" t="s">
        <v>30924</v>
      </c>
      <c r="F4192" t="str">
        <f t="shared" si="131"/>
        <v>92682</v>
      </c>
      <c r="H4192" s="14">
        <f t="shared" si="132"/>
        <v>83.57</v>
      </c>
    </row>
    <row r="4193" spans="1:8" ht="54">
      <c r="A4193" s="532" t="s">
        <v>7070</v>
      </c>
      <c r="B4193" s="534" t="s">
        <v>15472</v>
      </c>
      <c r="C4193" s="532" t="s">
        <v>114</v>
      </c>
      <c r="D4193" s="533" t="s">
        <v>30925</v>
      </c>
      <c r="F4193" t="str">
        <f t="shared" si="131"/>
        <v>92683</v>
      </c>
      <c r="H4193" s="14">
        <f t="shared" si="132"/>
        <v>98.21</v>
      </c>
    </row>
    <row r="4194" spans="1:8" ht="40.5">
      <c r="A4194" s="532" t="s">
        <v>7071</v>
      </c>
      <c r="B4194" s="534" t="s">
        <v>15473</v>
      </c>
      <c r="C4194" s="532" t="s">
        <v>114</v>
      </c>
      <c r="D4194" s="533" t="s">
        <v>30926</v>
      </c>
      <c r="F4194" t="str">
        <f t="shared" si="131"/>
        <v>92684</v>
      </c>
      <c r="H4194" s="14">
        <f t="shared" si="132"/>
        <v>134.94</v>
      </c>
    </row>
    <row r="4195" spans="1:8" ht="54">
      <c r="A4195" s="532" t="s">
        <v>7072</v>
      </c>
      <c r="B4195" s="534" t="s">
        <v>15474</v>
      </c>
      <c r="C4195" s="532" t="s">
        <v>114</v>
      </c>
      <c r="D4195" s="533" t="s">
        <v>30927</v>
      </c>
      <c r="F4195" t="str">
        <f t="shared" si="131"/>
        <v>92685</v>
      </c>
      <c r="H4195" s="14">
        <f t="shared" si="132"/>
        <v>221.51</v>
      </c>
    </row>
    <row r="4196" spans="1:8" ht="40.5">
      <c r="A4196" s="532" t="s">
        <v>7073</v>
      </c>
      <c r="B4196" s="534" t="s">
        <v>15475</v>
      </c>
      <c r="C4196" s="532" t="s">
        <v>114</v>
      </c>
      <c r="D4196" s="533" t="s">
        <v>30928</v>
      </c>
      <c r="F4196" t="str">
        <f t="shared" si="131"/>
        <v>92686</v>
      </c>
      <c r="H4196" s="14">
        <f t="shared" si="132"/>
        <v>284.85000000000002</v>
      </c>
    </row>
    <row r="4197" spans="1:8" ht="40.5">
      <c r="A4197" s="532" t="s">
        <v>7074</v>
      </c>
      <c r="B4197" s="534" t="s">
        <v>15476</v>
      </c>
      <c r="C4197" s="532" t="s">
        <v>114</v>
      </c>
      <c r="D4197" s="533" t="s">
        <v>8802</v>
      </c>
      <c r="F4197" t="str">
        <f t="shared" si="131"/>
        <v>92692</v>
      </c>
      <c r="H4197" s="14">
        <f t="shared" si="132"/>
        <v>18.16</v>
      </c>
    </row>
    <row r="4198" spans="1:8" ht="40.5">
      <c r="A4198" s="532" t="s">
        <v>7075</v>
      </c>
      <c r="B4198" s="534" t="s">
        <v>15477</v>
      </c>
      <c r="C4198" s="532" t="s">
        <v>114</v>
      </c>
      <c r="D4198" s="533" t="s">
        <v>12170</v>
      </c>
      <c r="F4198" t="str">
        <f t="shared" si="131"/>
        <v>92693</v>
      </c>
      <c r="H4198" s="14">
        <f t="shared" si="132"/>
        <v>18.72</v>
      </c>
    </row>
    <row r="4199" spans="1:8" ht="40.5">
      <c r="A4199" s="532" t="s">
        <v>7076</v>
      </c>
      <c r="B4199" s="534" t="s">
        <v>15478</v>
      </c>
      <c r="C4199" s="532" t="s">
        <v>114</v>
      </c>
      <c r="D4199" s="533" t="s">
        <v>13754</v>
      </c>
      <c r="F4199" t="str">
        <f t="shared" si="131"/>
        <v>92694</v>
      </c>
      <c r="H4199" s="14">
        <f t="shared" si="132"/>
        <v>28.58</v>
      </c>
    </row>
    <row r="4200" spans="1:8" ht="40.5">
      <c r="A4200" s="532" t="s">
        <v>7077</v>
      </c>
      <c r="B4200" s="534" t="s">
        <v>15479</v>
      </c>
      <c r="C4200" s="532" t="s">
        <v>114</v>
      </c>
      <c r="D4200" s="533" t="s">
        <v>8928</v>
      </c>
      <c r="F4200" t="str">
        <f t="shared" si="131"/>
        <v>92695</v>
      </c>
      <c r="H4200" s="14">
        <f t="shared" si="132"/>
        <v>29.16</v>
      </c>
    </row>
    <row r="4201" spans="1:8" ht="40.5">
      <c r="A4201" s="532" t="s">
        <v>7078</v>
      </c>
      <c r="B4201" s="534" t="s">
        <v>15481</v>
      </c>
      <c r="C4201" s="532" t="s">
        <v>114</v>
      </c>
      <c r="D4201" s="533" t="s">
        <v>11744</v>
      </c>
      <c r="F4201" t="str">
        <f t="shared" si="131"/>
        <v>92696</v>
      </c>
      <c r="H4201" s="14">
        <f t="shared" si="132"/>
        <v>44.64</v>
      </c>
    </row>
    <row r="4202" spans="1:8" ht="40.5">
      <c r="A4202" s="532" t="s">
        <v>7079</v>
      </c>
      <c r="B4202" s="534" t="s">
        <v>15482</v>
      </c>
      <c r="C4202" s="532" t="s">
        <v>114</v>
      </c>
      <c r="D4202" s="533" t="s">
        <v>30929</v>
      </c>
      <c r="F4202" t="str">
        <f t="shared" si="131"/>
        <v>92697</v>
      </c>
      <c r="H4202" s="14">
        <f t="shared" si="132"/>
        <v>47.18</v>
      </c>
    </row>
    <row r="4203" spans="1:8" ht="54">
      <c r="A4203" s="532" t="s">
        <v>7080</v>
      </c>
      <c r="B4203" s="534" t="s">
        <v>15484</v>
      </c>
      <c r="C4203" s="532" t="s">
        <v>114</v>
      </c>
      <c r="D4203" s="533" t="s">
        <v>29166</v>
      </c>
      <c r="F4203" t="str">
        <f t="shared" si="131"/>
        <v>92698</v>
      </c>
      <c r="H4203" s="14">
        <f t="shared" si="132"/>
        <v>26.82</v>
      </c>
    </row>
    <row r="4204" spans="1:8" ht="54">
      <c r="A4204" s="532" t="s">
        <v>7082</v>
      </c>
      <c r="B4204" s="534" t="s">
        <v>15485</v>
      </c>
      <c r="C4204" s="532" t="s">
        <v>114</v>
      </c>
      <c r="D4204" s="533" t="s">
        <v>6001</v>
      </c>
      <c r="F4204" t="str">
        <f t="shared" si="131"/>
        <v>92699</v>
      </c>
      <c r="H4204" s="14">
        <f t="shared" si="132"/>
        <v>25</v>
      </c>
    </row>
    <row r="4205" spans="1:8" ht="54">
      <c r="A4205" s="532" t="s">
        <v>7083</v>
      </c>
      <c r="B4205" s="534" t="s">
        <v>15486</v>
      </c>
      <c r="C4205" s="532" t="s">
        <v>114</v>
      </c>
      <c r="D4205" s="533" t="s">
        <v>30930</v>
      </c>
      <c r="F4205" t="str">
        <f t="shared" si="131"/>
        <v>92700</v>
      </c>
      <c r="H4205" s="14">
        <f t="shared" si="132"/>
        <v>43.53</v>
      </c>
    </row>
    <row r="4206" spans="1:8" ht="54">
      <c r="A4206" s="532" t="s">
        <v>7084</v>
      </c>
      <c r="B4206" s="534" t="s">
        <v>15487</v>
      </c>
      <c r="C4206" s="532" t="s">
        <v>114</v>
      </c>
      <c r="D4206" s="533" t="s">
        <v>30931</v>
      </c>
      <c r="F4206" t="str">
        <f t="shared" si="131"/>
        <v>92701</v>
      </c>
      <c r="H4206" s="14">
        <f t="shared" si="132"/>
        <v>40.799999999999997</v>
      </c>
    </row>
    <row r="4207" spans="1:8" ht="54">
      <c r="A4207" s="532" t="s">
        <v>7085</v>
      </c>
      <c r="B4207" s="534" t="s">
        <v>15488</v>
      </c>
      <c r="C4207" s="532" t="s">
        <v>114</v>
      </c>
      <c r="D4207" s="533" t="s">
        <v>27412</v>
      </c>
      <c r="F4207" t="str">
        <f t="shared" si="131"/>
        <v>92702</v>
      </c>
      <c r="H4207" s="14">
        <f t="shared" si="132"/>
        <v>67.8</v>
      </c>
    </row>
    <row r="4208" spans="1:8" ht="54">
      <c r="A4208" s="532" t="s">
        <v>7086</v>
      </c>
      <c r="B4208" s="534" t="s">
        <v>15489</v>
      </c>
      <c r="C4208" s="532" t="s">
        <v>114</v>
      </c>
      <c r="D4208" s="533" t="s">
        <v>30932</v>
      </c>
      <c r="F4208" t="str">
        <f t="shared" si="131"/>
        <v>92703</v>
      </c>
      <c r="H4208" s="14">
        <f t="shared" si="132"/>
        <v>64.430000000000007</v>
      </c>
    </row>
    <row r="4209" spans="1:8" ht="40.5">
      <c r="A4209" s="532" t="s">
        <v>7087</v>
      </c>
      <c r="B4209" s="534" t="s">
        <v>15490</v>
      </c>
      <c r="C4209" s="532" t="s">
        <v>114</v>
      </c>
      <c r="D4209" s="533" t="s">
        <v>13158</v>
      </c>
      <c r="F4209" t="str">
        <f t="shared" si="131"/>
        <v>92704</v>
      </c>
      <c r="H4209" s="14">
        <f t="shared" si="132"/>
        <v>33.69</v>
      </c>
    </row>
    <row r="4210" spans="1:8" ht="40.5">
      <c r="A4210" s="532" t="s">
        <v>7088</v>
      </c>
      <c r="B4210" s="534" t="s">
        <v>15491</v>
      </c>
      <c r="C4210" s="532" t="s">
        <v>114</v>
      </c>
      <c r="D4210" s="533" t="s">
        <v>18257</v>
      </c>
      <c r="F4210" t="str">
        <f t="shared" si="131"/>
        <v>92705</v>
      </c>
      <c r="H4210" s="14">
        <f t="shared" si="132"/>
        <v>53.83</v>
      </c>
    </row>
    <row r="4211" spans="1:8" ht="40.5">
      <c r="A4211" s="532" t="s">
        <v>7089</v>
      </c>
      <c r="B4211" s="534" t="s">
        <v>15492</v>
      </c>
      <c r="C4211" s="532" t="s">
        <v>114</v>
      </c>
      <c r="D4211" s="533" t="s">
        <v>30933</v>
      </c>
      <c r="F4211" t="str">
        <f t="shared" si="131"/>
        <v>92706</v>
      </c>
      <c r="H4211" s="14">
        <f t="shared" si="132"/>
        <v>87.16</v>
      </c>
    </row>
    <row r="4212" spans="1:8" ht="40.5">
      <c r="A4212" s="532" t="s">
        <v>7090</v>
      </c>
      <c r="B4212" s="534" t="s">
        <v>15493</v>
      </c>
      <c r="C4212" s="532" t="s">
        <v>114</v>
      </c>
      <c r="D4212" s="533" t="s">
        <v>30934</v>
      </c>
      <c r="F4212" t="str">
        <f t="shared" si="131"/>
        <v>92889</v>
      </c>
      <c r="H4212" s="14">
        <f t="shared" si="132"/>
        <v>178.79</v>
      </c>
    </row>
    <row r="4213" spans="1:8" ht="40.5">
      <c r="A4213" s="532" t="s">
        <v>7091</v>
      </c>
      <c r="B4213" s="534" t="s">
        <v>15494</v>
      </c>
      <c r="C4213" s="532" t="s">
        <v>114</v>
      </c>
      <c r="D4213" s="533" t="s">
        <v>30935</v>
      </c>
      <c r="F4213" t="str">
        <f t="shared" si="131"/>
        <v>92890</v>
      </c>
      <c r="H4213" s="14">
        <f t="shared" si="132"/>
        <v>274</v>
      </c>
    </row>
    <row r="4214" spans="1:8" ht="40.5">
      <c r="A4214" s="532" t="s">
        <v>7092</v>
      </c>
      <c r="B4214" s="534" t="s">
        <v>15495</v>
      </c>
      <c r="C4214" s="532" t="s">
        <v>114</v>
      </c>
      <c r="D4214" s="533" t="s">
        <v>30936</v>
      </c>
      <c r="F4214" t="str">
        <f t="shared" si="131"/>
        <v>92891</v>
      </c>
      <c r="H4214" s="14">
        <f t="shared" si="132"/>
        <v>404.75</v>
      </c>
    </row>
    <row r="4215" spans="1:8" ht="40.5">
      <c r="A4215" s="532" t="s">
        <v>7093</v>
      </c>
      <c r="B4215" s="534" t="s">
        <v>15496</v>
      </c>
      <c r="C4215" s="532" t="s">
        <v>114</v>
      </c>
      <c r="D4215" s="533" t="s">
        <v>17597</v>
      </c>
      <c r="F4215" t="str">
        <f t="shared" si="131"/>
        <v>92892</v>
      </c>
      <c r="H4215" s="14">
        <f t="shared" si="132"/>
        <v>74.97</v>
      </c>
    </row>
    <row r="4216" spans="1:8" ht="54">
      <c r="A4216" s="532" t="s">
        <v>7094</v>
      </c>
      <c r="B4216" s="534" t="s">
        <v>15497</v>
      </c>
      <c r="C4216" s="532" t="s">
        <v>114</v>
      </c>
      <c r="D4216" s="533" t="s">
        <v>18594</v>
      </c>
      <c r="F4216" t="str">
        <f t="shared" si="131"/>
        <v>92893</v>
      </c>
      <c r="H4216" s="14">
        <f t="shared" si="132"/>
        <v>108.4</v>
      </c>
    </row>
    <row r="4217" spans="1:8" ht="54">
      <c r="A4217" s="532" t="s">
        <v>7095</v>
      </c>
      <c r="B4217" s="534" t="s">
        <v>15498</v>
      </c>
      <c r="C4217" s="532" t="s">
        <v>114</v>
      </c>
      <c r="D4217" s="533" t="s">
        <v>30937</v>
      </c>
      <c r="F4217" t="str">
        <f t="shared" si="131"/>
        <v>92894</v>
      </c>
      <c r="H4217" s="14">
        <f t="shared" si="132"/>
        <v>130.12</v>
      </c>
    </row>
    <row r="4218" spans="1:8" ht="40.5">
      <c r="A4218" s="532" t="s">
        <v>7096</v>
      </c>
      <c r="B4218" s="534" t="s">
        <v>15500</v>
      </c>
      <c r="C4218" s="532" t="s">
        <v>114</v>
      </c>
      <c r="D4218" s="533" t="s">
        <v>30938</v>
      </c>
      <c r="F4218" t="str">
        <f t="shared" si="131"/>
        <v>92895</v>
      </c>
      <c r="H4218" s="14">
        <f t="shared" si="132"/>
        <v>178.74</v>
      </c>
    </row>
    <row r="4219" spans="1:8" ht="54">
      <c r="A4219" s="532" t="s">
        <v>7097</v>
      </c>
      <c r="B4219" s="534" t="s">
        <v>15501</v>
      </c>
      <c r="C4219" s="532" t="s">
        <v>114</v>
      </c>
      <c r="D4219" s="533" t="s">
        <v>30939</v>
      </c>
      <c r="F4219" t="str">
        <f t="shared" si="131"/>
        <v>92896</v>
      </c>
      <c r="H4219" s="14">
        <f t="shared" si="132"/>
        <v>276</v>
      </c>
    </row>
    <row r="4220" spans="1:8" ht="40.5">
      <c r="A4220" s="532" t="s">
        <v>7098</v>
      </c>
      <c r="B4220" s="534" t="s">
        <v>15502</v>
      </c>
      <c r="C4220" s="532" t="s">
        <v>114</v>
      </c>
      <c r="D4220" s="533" t="s">
        <v>30940</v>
      </c>
      <c r="F4220" t="str">
        <f t="shared" si="131"/>
        <v>92897</v>
      </c>
      <c r="H4220" s="14">
        <f t="shared" si="132"/>
        <v>408.88</v>
      </c>
    </row>
    <row r="4221" spans="1:8" ht="40.5">
      <c r="A4221" s="532" t="s">
        <v>7099</v>
      </c>
      <c r="B4221" s="534" t="s">
        <v>15503</v>
      </c>
      <c r="C4221" s="532" t="s">
        <v>114</v>
      </c>
      <c r="D4221" s="533" t="s">
        <v>17633</v>
      </c>
      <c r="F4221" t="str">
        <f t="shared" si="131"/>
        <v>92898</v>
      </c>
      <c r="H4221" s="14">
        <f t="shared" si="132"/>
        <v>63.83</v>
      </c>
    </row>
    <row r="4222" spans="1:8" ht="54">
      <c r="A4222" s="532" t="s">
        <v>7100</v>
      </c>
      <c r="B4222" s="534" t="s">
        <v>15504</v>
      </c>
      <c r="C4222" s="532" t="s">
        <v>114</v>
      </c>
      <c r="D4222" s="533" t="s">
        <v>30941</v>
      </c>
      <c r="F4222" t="str">
        <f t="shared" si="131"/>
        <v>92899</v>
      </c>
      <c r="H4222" s="14">
        <f t="shared" si="132"/>
        <v>95.73</v>
      </c>
    </row>
    <row r="4223" spans="1:8" ht="54">
      <c r="A4223" s="532" t="s">
        <v>7101</v>
      </c>
      <c r="B4223" s="534" t="s">
        <v>15505</v>
      </c>
      <c r="C4223" s="532" t="s">
        <v>114</v>
      </c>
      <c r="D4223" s="533" t="s">
        <v>18733</v>
      </c>
      <c r="F4223" t="str">
        <f t="shared" si="131"/>
        <v>92900</v>
      </c>
      <c r="H4223" s="14">
        <f t="shared" si="132"/>
        <v>115.69</v>
      </c>
    </row>
    <row r="4224" spans="1:8" ht="40.5">
      <c r="A4224" s="532" t="s">
        <v>7102</v>
      </c>
      <c r="B4224" s="534" t="s">
        <v>15506</v>
      </c>
      <c r="C4224" s="532" t="s">
        <v>114</v>
      </c>
      <c r="D4224" s="533" t="s">
        <v>30942</v>
      </c>
      <c r="F4224" t="str">
        <f t="shared" si="131"/>
        <v>92901</v>
      </c>
      <c r="H4224" s="14">
        <f t="shared" si="132"/>
        <v>162.11000000000001</v>
      </c>
    </row>
    <row r="4225" spans="1:8" ht="54">
      <c r="A4225" s="532" t="s">
        <v>7103</v>
      </c>
      <c r="B4225" s="534" t="s">
        <v>15507</v>
      </c>
      <c r="C4225" s="532" t="s">
        <v>114</v>
      </c>
      <c r="D4225" s="533" t="s">
        <v>30943</v>
      </c>
      <c r="F4225" t="str">
        <f t="shared" si="131"/>
        <v>92902</v>
      </c>
      <c r="H4225" s="14">
        <f t="shared" si="132"/>
        <v>256.08999999999997</v>
      </c>
    </row>
    <row r="4226" spans="1:8" ht="40.5">
      <c r="A4226" s="532" t="s">
        <v>7104</v>
      </c>
      <c r="B4226" s="534" t="s">
        <v>15508</v>
      </c>
      <c r="C4226" s="532" t="s">
        <v>114</v>
      </c>
      <c r="D4226" s="533" t="s">
        <v>30944</v>
      </c>
      <c r="F4226" t="str">
        <f t="shared" si="131"/>
        <v>92903</v>
      </c>
      <c r="H4226" s="14">
        <f t="shared" si="132"/>
        <v>385.72</v>
      </c>
    </row>
    <row r="4227" spans="1:8" ht="40.5">
      <c r="A4227" s="532" t="s">
        <v>7105</v>
      </c>
      <c r="B4227" s="534" t="s">
        <v>15509</v>
      </c>
      <c r="C4227" s="532" t="s">
        <v>114</v>
      </c>
      <c r="D4227" s="533" t="s">
        <v>17984</v>
      </c>
      <c r="F4227" t="str">
        <f t="shared" si="131"/>
        <v>92904</v>
      </c>
      <c r="H4227" s="14">
        <f t="shared" si="132"/>
        <v>43.8</v>
      </c>
    </row>
    <row r="4228" spans="1:8" ht="40.5">
      <c r="A4228" s="532" t="s">
        <v>7106</v>
      </c>
      <c r="B4228" s="534" t="s">
        <v>15510</v>
      </c>
      <c r="C4228" s="532" t="s">
        <v>114</v>
      </c>
      <c r="D4228" s="533" t="s">
        <v>30945</v>
      </c>
      <c r="F4228" t="str">
        <f t="shared" si="131"/>
        <v>92905</v>
      </c>
      <c r="H4228" s="14">
        <f t="shared" si="132"/>
        <v>62.05</v>
      </c>
    </row>
    <row r="4229" spans="1:8" ht="40.5">
      <c r="A4229" s="532" t="s">
        <v>7107</v>
      </c>
      <c r="B4229" s="534" t="s">
        <v>15511</v>
      </c>
      <c r="C4229" s="532" t="s">
        <v>114</v>
      </c>
      <c r="D4229" s="533" t="s">
        <v>30214</v>
      </c>
      <c r="F4229" t="str">
        <f t="shared" ref="F4229:F4292" si="133">TRIM(A4229)</f>
        <v>92906</v>
      </c>
      <c r="H4229" s="14">
        <f t="shared" ref="H4229:H4292" si="134">ROUND(D4229*(1+$H$1),2)</f>
        <v>74.5</v>
      </c>
    </row>
    <row r="4230" spans="1:8" ht="40.5">
      <c r="A4230" s="532" t="s">
        <v>7108</v>
      </c>
      <c r="B4230" s="534" t="s">
        <v>15512</v>
      </c>
      <c r="C4230" s="532" t="s">
        <v>114</v>
      </c>
      <c r="D4230" s="533" t="s">
        <v>30946</v>
      </c>
      <c r="F4230" t="str">
        <f t="shared" si="133"/>
        <v>92907</v>
      </c>
      <c r="H4230" s="14">
        <f t="shared" si="134"/>
        <v>92.34</v>
      </c>
    </row>
    <row r="4231" spans="1:8" ht="40.5">
      <c r="A4231" s="532" t="s">
        <v>7109</v>
      </c>
      <c r="B4231" s="534" t="s">
        <v>15513</v>
      </c>
      <c r="C4231" s="532" t="s">
        <v>114</v>
      </c>
      <c r="D4231" s="533" t="s">
        <v>30946</v>
      </c>
      <c r="F4231" t="str">
        <f t="shared" si="133"/>
        <v>92908</v>
      </c>
      <c r="H4231" s="14">
        <f t="shared" si="134"/>
        <v>92.34</v>
      </c>
    </row>
    <row r="4232" spans="1:8" ht="40.5">
      <c r="A4232" s="532" t="s">
        <v>7110</v>
      </c>
      <c r="B4232" s="534" t="s">
        <v>15514</v>
      </c>
      <c r="C4232" s="532" t="s">
        <v>114</v>
      </c>
      <c r="D4232" s="533" t="s">
        <v>30946</v>
      </c>
      <c r="F4232" t="str">
        <f t="shared" si="133"/>
        <v>92909</v>
      </c>
      <c r="H4232" s="14">
        <f t="shared" si="134"/>
        <v>92.34</v>
      </c>
    </row>
    <row r="4233" spans="1:8" ht="40.5">
      <c r="A4233" s="532" t="s">
        <v>7111</v>
      </c>
      <c r="B4233" s="534" t="s">
        <v>15515</v>
      </c>
      <c r="C4233" s="532" t="s">
        <v>114</v>
      </c>
      <c r="D4233" s="533" t="s">
        <v>30947</v>
      </c>
      <c r="F4233" t="str">
        <f t="shared" si="133"/>
        <v>92910</v>
      </c>
      <c r="H4233" s="14">
        <f t="shared" si="134"/>
        <v>136.30000000000001</v>
      </c>
    </row>
    <row r="4234" spans="1:8" ht="40.5">
      <c r="A4234" s="532" t="s">
        <v>7112</v>
      </c>
      <c r="B4234" s="534" t="s">
        <v>15516</v>
      </c>
      <c r="C4234" s="532" t="s">
        <v>114</v>
      </c>
      <c r="D4234" s="533" t="s">
        <v>30947</v>
      </c>
      <c r="F4234" t="str">
        <f t="shared" si="133"/>
        <v>92911</v>
      </c>
      <c r="H4234" s="14">
        <f t="shared" si="134"/>
        <v>136.30000000000001</v>
      </c>
    </row>
    <row r="4235" spans="1:8" ht="40.5">
      <c r="A4235" s="532" t="s">
        <v>7113</v>
      </c>
      <c r="B4235" s="534" t="s">
        <v>15517</v>
      </c>
      <c r="C4235" s="532" t="s">
        <v>114</v>
      </c>
      <c r="D4235" s="533" t="s">
        <v>30948</v>
      </c>
      <c r="F4235" t="str">
        <f t="shared" si="133"/>
        <v>92912</v>
      </c>
      <c r="H4235" s="14">
        <f t="shared" si="134"/>
        <v>185.59</v>
      </c>
    </row>
    <row r="4236" spans="1:8" ht="40.5">
      <c r="A4236" s="532" t="s">
        <v>7114</v>
      </c>
      <c r="B4236" s="534" t="s">
        <v>15518</v>
      </c>
      <c r="C4236" s="532" t="s">
        <v>114</v>
      </c>
      <c r="D4236" s="533" t="s">
        <v>30949</v>
      </c>
      <c r="F4236" t="str">
        <f t="shared" si="133"/>
        <v>92913</v>
      </c>
      <c r="H4236" s="14">
        <f t="shared" si="134"/>
        <v>189</v>
      </c>
    </row>
    <row r="4237" spans="1:8" ht="40.5">
      <c r="A4237" s="532" t="s">
        <v>7115</v>
      </c>
      <c r="B4237" s="534" t="s">
        <v>15519</v>
      </c>
      <c r="C4237" s="532" t="s">
        <v>114</v>
      </c>
      <c r="D4237" s="533" t="s">
        <v>30949</v>
      </c>
      <c r="F4237" t="str">
        <f t="shared" si="133"/>
        <v>92914</v>
      </c>
      <c r="H4237" s="14">
        <f t="shared" si="134"/>
        <v>189</v>
      </c>
    </row>
    <row r="4238" spans="1:8" ht="54">
      <c r="A4238" s="532" t="s">
        <v>7116</v>
      </c>
      <c r="B4238" s="534" t="s">
        <v>15520</v>
      </c>
      <c r="C4238" s="532" t="s">
        <v>114</v>
      </c>
      <c r="D4238" s="533" t="s">
        <v>30950</v>
      </c>
      <c r="F4238" t="str">
        <f t="shared" si="133"/>
        <v>92918</v>
      </c>
      <c r="H4238" s="14">
        <f t="shared" si="134"/>
        <v>47.44</v>
      </c>
    </row>
    <row r="4239" spans="1:8" ht="54">
      <c r="A4239" s="532" t="s">
        <v>7117</v>
      </c>
      <c r="B4239" s="534" t="s">
        <v>15521</v>
      </c>
      <c r="C4239" s="532" t="s">
        <v>114</v>
      </c>
      <c r="D4239" s="533" t="s">
        <v>30951</v>
      </c>
      <c r="F4239" t="str">
        <f t="shared" si="133"/>
        <v>92920</v>
      </c>
      <c r="H4239" s="14">
        <f t="shared" si="134"/>
        <v>47.8</v>
      </c>
    </row>
    <row r="4240" spans="1:8" ht="54">
      <c r="A4240" s="532" t="s">
        <v>7118</v>
      </c>
      <c r="B4240" s="534" t="s">
        <v>15522</v>
      </c>
      <c r="C4240" s="532" t="s">
        <v>114</v>
      </c>
      <c r="D4240" s="533" t="s">
        <v>30952</v>
      </c>
      <c r="F4240" t="str">
        <f t="shared" si="133"/>
        <v>92925</v>
      </c>
      <c r="H4240" s="14">
        <f t="shared" si="134"/>
        <v>59.51</v>
      </c>
    </row>
    <row r="4241" spans="1:8" ht="54">
      <c r="A4241" s="532" t="s">
        <v>7119</v>
      </c>
      <c r="B4241" s="534" t="s">
        <v>15523</v>
      </c>
      <c r="C4241" s="532" t="s">
        <v>114</v>
      </c>
      <c r="D4241" s="533" t="s">
        <v>20658</v>
      </c>
      <c r="F4241" t="str">
        <f t="shared" si="133"/>
        <v>92926</v>
      </c>
      <c r="H4241" s="14">
        <f t="shared" si="134"/>
        <v>59.5</v>
      </c>
    </row>
    <row r="4242" spans="1:8" ht="54">
      <c r="A4242" s="532" t="s">
        <v>7120</v>
      </c>
      <c r="B4242" s="534" t="s">
        <v>15524</v>
      </c>
      <c r="C4242" s="532" t="s">
        <v>114</v>
      </c>
      <c r="D4242" s="533" t="s">
        <v>20658</v>
      </c>
      <c r="F4242" t="str">
        <f t="shared" si="133"/>
        <v>92927</v>
      </c>
      <c r="H4242" s="14">
        <f t="shared" si="134"/>
        <v>59.5</v>
      </c>
    </row>
    <row r="4243" spans="1:8" ht="54">
      <c r="A4243" s="532" t="s">
        <v>7121</v>
      </c>
      <c r="B4243" s="534" t="s">
        <v>15525</v>
      </c>
      <c r="C4243" s="532" t="s">
        <v>114</v>
      </c>
      <c r="D4243" s="533" t="s">
        <v>12696</v>
      </c>
      <c r="F4243" t="str">
        <f t="shared" si="133"/>
        <v>92928</v>
      </c>
      <c r="H4243" s="14">
        <f t="shared" si="134"/>
        <v>68.34</v>
      </c>
    </row>
    <row r="4244" spans="1:8" ht="54">
      <c r="A4244" s="532" t="s">
        <v>7122</v>
      </c>
      <c r="B4244" s="534" t="s">
        <v>15526</v>
      </c>
      <c r="C4244" s="532" t="s">
        <v>114</v>
      </c>
      <c r="D4244" s="533" t="s">
        <v>12696</v>
      </c>
      <c r="F4244" t="str">
        <f t="shared" si="133"/>
        <v>92929</v>
      </c>
      <c r="H4244" s="14">
        <f t="shared" si="134"/>
        <v>68.34</v>
      </c>
    </row>
    <row r="4245" spans="1:8" ht="54">
      <c r="A4245" s="532" t="s">
        <v>7123</v>
      </c>
      <c r="B4245" s="534" t="s">
        <v>15527</v>
      </c>
      <c r="C4245" s="532" t="s">
        <v>114</v>
      </c>
      <c r="D4245" s="533" t="s">
        <v>12696</v>
      </c>
      <c r="F4245" t="str">
        <f t="shared" si="133"/>
        <v>92930</v>
      </c>
      <c r="H4245" s="14">
        <f t="shared" si="134"/>
        <v>68.34</v>
      </c>
    </row>
    <row r="4246" spans="1:8" ht="54">
      <c r="A4246" s="532" t="s">
        <v>7124</v>
      </c>
      <c r="B4246" s="534" t="s">
        <v>15528</v>
      </c>
      <c r="C4246" s="532" t="s">
        <v>114</v>
      </c>
      <c r="D4246" s="533" t="s">
        <v>30953</v>
      </c>
      <c r="F4246" t="str">
        <f t="shared" si="133"/>
        <v>92931</v>
      </c>
      <c r="H4246" s="14">
        <f t="shared" si="134"/>
        <v>92.29</v>
      </c>
    </row>
    <row r="4247" spans="1:8" ht="54">
      <c r="A4247" s="532" t="s">
        <v>7125</v>
      </c>
      <c r="B4247" s="534" t="s">
        <v>15529</v>
      </c>
      <c r="C4247" s="532" t="s">
        <v>114</v>
      </c>
      <c r="D4247" s="533" t="s">
        <v>30953</v>
      </c>
      <c r="F4247" t="str">
        <f t="shared" si="133"/>
        <v>92932</v>
      </c>
      <c r="H4247" s="14">
        <f t="shared" si="134"/>
        <v>92.29</v>
      </c>
    </row>
    <row r="4248" spans="1:8" ht="54">
      <c r="A4248" s="532" t="s">
        <v>7126</v>
      </c>
      <c r="B4248" s="534" t="s">
        <v>15530</v>
      </c>
      <c r="C4248" s="532" t="s">
        <v>114</v>
      </c>
      <c r="D4248" s="533" t="s">
        <v>30953</v>
      </c>
      <c r="F4248" t="str">
        <f t="shared" si="133"/>
        <v>92933</v>
      </c>
      <c r="H4248" s="14">
        <f t="shared" si="134"/>
        <v>92.29</v>
      </c>
    </row>
    <row r="4249" spans="1:8" ht="54">
      <c r="A4249" s="532" t="s">
        <v>7127</v>
      </c>
      <c r="B4249" s="534" t="s">
        <v>15531</v>
      </c>
      <c r="C4249" s="532" t="s">
        <v>114</v>
      </c>
      <c r="D4249" s="533" t="s">
        <v>30954</v>
      </c>
      <c r="F4249" t="str">
        <f t="shared" si="133"/>
        <v>92934</v>
      </c>
      <c r="H4249" s="14">
        <f t="shared" si="134"/>
        <v>138.30000000000001</v>
      </c>
    </row>
    <row r="4250" spans="1:8" ht="54">
      <c r="A4250" s="532" t="s">
        <v>7128</v>
      </c>
      <c r="B4250" s="534" t="s">
        <v>15532</v>
      </c>
      <c r="C4250" s="532" t="s">
        <v>114</v>
      </c>
      <c r="D4250" s="533" t="s">
        <v>30954</v>
      </c>
      <c r="F4250" t="str">
        <f t="shared" si="133"/>
        <v>92935</v>
      </c>
      <c r="H4250" s="14">
        <f t="shared" si="134"/>
        <v>138.30000000000001</v>
      </c>
    </row>
    <row r="4251" spans="1:8" ht="54">
      <c r="A4251" s="532" t="s">
        <v>7129</v>
      </c>
      <c r="B4251" s="534" t="s">
        <v>15533</v>
      </c>
      <c r="C4251" s="532" t="s">
        <v>114</v>
      </c>
      <c r="D4251" s="533" t="s">
        <v>30955</v>
      </c>
      <c r="F4251" t="str">
        <f t="shared" si="133"/>
        <v>92936</v>
      </c>
      <c r="H4251" s="14">
        <f t="shared" si="134"/>
        <v>193.13</v>
      </c>
    </row>
    <row r="4252" spans="1:8" ht="54">
      <c r="A4252" s="532" t="s">
        <v>7130</v>
      </c>
      <c r="B4252" s="534" t="s">
        <v>15534</v>
      </c>
      <c r="C4252" s="532" t="s">
        <v>114</v>
      </c>
      <c r="D4252" s="533" t="s">
        <v>30955</v>
      </c>
      <c r="F4252" t="str">
        <f t="shared" si="133"/>
        <v>92937</v>
      </c>
      <c r="H4252" s="14">
        <f t="shared" si="134"/>
        <v>193.13</v>
      </c>
    </row>
    <row r="4253" spans="1:8" ht="54">
      <c r="A4253" s="532" t="s">
        <v>7131</v>
      </c>
      <c r="B4253" s="534" t="s">
        <v>15535</v>
      </c>
      <c r="C4253" s="532" t="s">
        <v>114</v>
      </c>
      <c r="D4253" s="533" t="s">
        <v>11819</v>
      </c>
      <c r="F4253" t="str">
        <f t="shared" si="133"/>
        <v>92938</v>
      </c>
      <c r="H4253" s="14">
        <f t="shared" si="134"/>
        <v>36.299999999999997</v>
      </c>
    </row>
    <row r="4254" spans="1:8" ht="54">
      <c r="A4254" s="532" t="s">
        <v>7132</v>
      </c>
      <c r="B4254" s="534" t="s">
        <v>15536</v>
      </c>
      <c r="C4254" s="532" t="s">
        <v>114</v>
      </c>
      <c r="D4254" s="533" t="s">
        <v>11909</v>
      </c>
      <c r="F4254" t="str">
        <f t="shared" si="133"/>
        <v>92939</v>
      </c>
      <c r="H4254" s="14">
        <f t="shared" si="134"/>
        <v>36.659999999999997</v>
      </c>
    </row>
    <row r="4255" spans="1:8" ht="54">
      <c r="A4255" s="532" t="s">
        <v>7133</v>
      </c>
      <c r="B4255" s="534" t="s">
        <v>15537</v>
      </c>
      <c r="C4255" s="532" t="s">
        <v>114</v>
      </c>
      <c r="D4255" s="533" t="s">
        <v>30956</v>
      </c>
      <c r="F4255" t="str">
        <f t="shared" si="133"/>
        <v>92940</v>
      </c>
      <c r="H4255" s="14">
        <f t="shared" si="134"/>
        <v>46.84</v>
      </c>
    </row>
    <row r="4256" spans="1:8" ht="54">
      <c r="A4256" s="532" t="s">
        <v>7134</v>
      </c>
      <c r="B4256" s="534" t="s">
        <v>15538</v>
      </c>
      <c r="C4256" s="532" t="s">
        <v>114</v>
      </c>
      <c r="D4256" s="533" t="s">
        <v>12047</v>
      </c>
      <c r="F4256" t="str">
        <f t="shared" si="133"/>
        <v>92941</v>
      </c>
      <c r="H4256" s="14">
        <f t="shared" si="134"/>
        <v>46.82</v>
      </c>
    </row>
    <row r="4257" spans="1:8" ht="54">
      <c r="A4257" s="532" t="s">
        <v>7135</v>
      </c>
      <c r="B4257" s="534" t="s">
        <v>15539</v>
      </c>
      <c r="C4257" s="532" t="s">
        <v>114</v>
      </c>
      <c r="D4257" s="533" t="s">
        <v>12047</v>
      </c>
      <c r="F4257" t="str">
        <f t="shared" si="133"/>
        <v>92942</v>
      </c>
      <c r="H4257" s="14">
        <f t="shared" si="134"/>
        <v>46.82</v>
      </c>
    </row>
    <row r="4258" spans="1:8" ht="54">
      <c r="A4258" s="532" t="s">
        <v>7136</v>
      </c>
      <c r="B4258" s="534" t="s">
        <v>15540</v>
      </c>
      <c r="C4258" s="532" t="s">
        <v>114</v>
      </c>
      <c r="D4258" s="533" t="s">
        <v>27011</v>
      </c>
      <c r="F4258" t="str">
        <f t="shared" si="133"/>
        <v>92943</v>
      </c>
      <c r="H4258" s="14">
        <f t="shared" si="134"/>
        <v>53.91</v>
      </c>
    </row>
    <row r="4259" spans="1:8" ht="54">
      <c r="A4259" s="532" t="s">
        <v>7137</v>
      </c>
      <c r="B4259" s="534" t="s">
        <v>15541</v>
      </c>
      <c r="C4259" s="532" t="s">
        <v>114</v>
      </c>
      <c r="D4259" s="533" t="s">
        <v>27011</v>
      </c>
      <c r="F4259" t="str">
        <f t="shared" si="133"/>
        <v>92944</v>
      </c>
      <c r="H4259" s="14">
        <f t="shared" si="134"/>
        <v>53.91</v>
      </c>
    </row>
    <row r="4260" spans="1:8" ht="54">
      <c r="A4260" s="532" t="s">
        <v>7138</v>
      </c>
      <c r="B4260" s="534" t="s">
        <v>15542</v>
      </c>
      <c r="C4260" s="532" t="s">
        <v>114</v>
      </c>
      <c r="D4260" s="533" t="s">
        <v>27011</v>
      </c>
      <c r="F4260" t="str">
        <f t="shared" si="133"/>
        <v>92945</v>
      </c>
      <c r="H4260" s="14">
        <f t="shared" si="134"/>
        <v>53.91</v>
      </c>
    </row>
    <row r="4261" spans="1:8" ht="54">
      <c r="A4261" s="532" t="s">
        <v>7139</v>
      </c>
      <c r="B4261" s="534" t="s">
        <v>15543</v>
      </c>
      <c r="C4261" s="532" t="s">
        <v>114</v>
      </c>
      <c r="D4261" s="533" t="s">
        <v>30957</v>
      </c>
      <c r="F4261" t="str">
        <f t="shared" si="133"/>
        <v>92946</v>
      </c>
      <c r="H4261" s="14">
        <f t="shared" si="134"/>
        <v>75.66</v>
      </c>
    </row>
    <row r="4262" spans="1:8" ht="54">
      <c r="A4262" s="532" t="s">
        <v>7140</v>
      </c>
      <c r="B4262" s="534" t="s">
        <v>15544</v>
      </c>
      <c r="C4262" s="532" t="s">
        <v>114</v>
      </c>
      <c r="D4262" s="533" t="s">
        <v>30957</v>
      </c>
      <c r="F4262" t="str">
        <f t="shared" si="133"/>
        <v>92947</v>
      </c>
      <c r="H4262" s="14">
        <f t="shared" si="134"/>
        <v>75.66</v>
      </c>
    </row>
    <row r="4263" spans="1:8" ht="54">
      <c r="A4263" s="532" t="s">
        <v>7141</v>
      </c>
      <c r="B4263" s="534" t="s">
        <v>15545</v>
      </c>
      <c r="C4263" s="532" t="s">
        <v>114</v>
      </c>
      <c r="D4263" s="533" t="s">
        <v>30957</v>
      </c>
      <c r="F4263" t="str">
        <f t="shared" si="133"/>
        <v>92948</v>
      </c>
      <c r="H4263" s="14">
        <f t="shared" si="134"/>
        <v>75.66</v>
      </c>
    </row>
    <row r="4264" spans="1:8" ht="54">
      <c r="A4264" s="532" t="s">
        <v>7142</v>
      </c>
      <c r="B4264" s="534" t="s">
        <v>15546</v>
      </c>
      <c r="C4264" s="532" t="s">
        <v>114</v>
      </c>
      <c r="D4264" s="533" t="s">
        <v>30958</v>
      </c>
      <c r="F4264" t="str">
        <f t="shared" si="133"/>
        <v>92949</v>
      </c>
      <c r="H4264" s="14">
        <f t="shared" si="134"/>
        <v>118.39</v>
      </c>
    </row>
    <row r="4265" spans="1:8" ht="54">
      <c r="A4265" s="532" t="s">
        <v>7143</v>
      </c>
      <c r="B4265" s="534" t="s">
        <v>15547</v>
      </c>
      <c r="C4265" s="532" t="s">
        <v>114</v>
      </c>
      <c r="D4265" s="533" t="s">
        <v>30958</v>
      </c>
      <c r="F4265" t="str">
        <f t="shared" si="133"/>
        <v>92950</v>
      </c>
      <c r="H4265" s="14">
        <f t="shared" si="134"/>
        <v>118.39</v>
      </c>
    </row>
    <row r="4266" spans="1:8" ht="54">
      <c r="A4266" s="532" t="s">
        <v>7144</v>
      </c>
      <c r="B4266" s="534" t="s">
        <v>15548</v>
      </c>
      <c r="C4266" s="532" t="s">
        <v>114</v>
      </c>
      <c r="D4266" s="533" t="s">
        <v>30959</v>
      </c>
      <c r="F4266" t="str">
        <f t="shared" si="133"/>
        <v>92951</v>
      </c>
      <c r="H4266" s="14">
        <f t="shared" si="134"/>
        <v>169.97</v>
      </c>
    </row>
    <row r="4267" spans="1:8" ht="54">
      <c r="A4267" s="532" t="s">
        <v>7145</v>
      </c>
      <c r="B4267" s="534" t="s">
        <v>15549</v>
      </c>
      <c r="C4267" s="532" t="s">
        <v>114</v>
      </c>
      <c r="D4267" s="533" t="s">
        <v>30959</v>
      </c>
      <c r="F4267" t="str">
        <f t="shared" si="133"/>
        <v>92952</v>
      </c>
      <c r="H4267" s="14">
        <f t="shared" si="134"/>
        <v>169.97</v>
      </c>
    </row>
    <row r="4268" spans="1:8" ht="54">
      <c r="A4268" s="532" t="s">
        <v>7146</v>
      </c>
      <c r="B4268" s="534" t="s">
        <v>15550</v>
      </c>
      <c r="C4268" s="532" t="s">
        <v>114</v>
      </c>
      <c r="D4268" s="533" t="s">
        <v>30960</v>
      </c>
      <c r="F4268" t="str">
        <f t="shared" si="133"/>
        <v>92953</v>
      </c>
      <c r="H4268" s="14">
        <f t="shared" si="134"/>
        <v>30.99</v>
      </c>
    </row>
    <row r="4269" spans="1:8" ht="40.5">
      <c r="A4269" s="532" t="s">
        <v>7147</v>
      </c>
      <c r="B4269" s="534" t="s">
        <v>30961</v>
      </c>
      <c r="C4269" s="532" t="s">
        <v>114</v>
      </c>
      <c r="D4269" s="533" t="s">
        <v>12652</v>
      </c>
      <c r="F4269" t="str">
        <f t="shared" si="133"/>
        <v>93050</v>
      </c>
      <c r="H4269" s="14">
        <f t="shared" si="134"/>
        <v>14.42</v>
      </c>
    </row>
    <row r="4270" spans="1:8" ht="40.5">
      <c r="A4270" s="532" t="s">
        <v>7148</v>
      </c>
      <c r="B4270" s="534" t="s">
        <v>30962</v>
      </c>
      <c r="C4270" s="532" t="s">
        <v>114</v>
      </c>
      <c r="D4270" s="533" t="s">
        <v>30963</v>
      </c>
      <c r="F4270" t="str">
        <f t="shared" si="133"/>
        <v>93052</v>
      </c>
      <c r="H4270" s="14">
        <f t="shared" si="134"/>
        <v>679.95</v>
      </c>
    </row>
    <row r="4271" spans="1:8" ht="54">
      <c r="A4271" s="532" t="s">
        <v>7149</v>
      </c>
      <c r="B4271" s="534" t="s">
        <v>30964</v>
      </c>
      <c r="C4271" s="532" t="s">
        <v>114</v>
      </c>
      <c r="D4271" s="533" t="s">
        <v>12187</v>
      </c>
      <c r="F4271" t="str">
        <f t="shared" si="133"/>
        <v>93054</v>
      </c>
      <c r="H4271" s="14">
        <f t="shared" si="134"/>
        <v>28.86</v>
      </c>
    </row>
    <row r="4272" spans="1:8" ht="54">
      <c r="A4272" s="532" t="s">
        <v>7150</v>
      </c>
      <c r="B4272" s="534" t="s">
        <v>30965</v>
      </c>
      <c r="C4272" s="532" t="s">
        <v>114</v>
      </c>
      <c r="D4272" s="533" t="s">
        <v>30966</v>
      </c>
      <c r="F4272" t="str">
        <f t="shared" si="133"/>
        <v>93055</v>
      </c>
      <c r="H4272" s="14">
        <f t="shared" si="134"/>
        <v>58.48</v>
      </c>
    </row>
    <row r="4273" spans="1:8" ht="40.5">
      <c r="A4273" s="532" t="s">
        <v>7151</v>
      </c>
      <c r="B4273" s="534" t="s">
        <v>30967</v>
      </c>
      <c r="C4273" s="532" t="s">
        <v>114</v>
      </c>
      <c r="D4273" s="533" t="s">
        <v>12150</v>
      </c>
      <c r="F4273" t="str">
        <f t="shared" si="133"/>
        <v>93056</v>
      </c>
      <c r="H4273" s="14">
        <f t="shared" si="134"/>
        <v>21.63</v>
      </c>
    </row>
    <row r="4274" spans="1:8" ht="54">
      <c r="A4274" s="532" t="s">
        <v>7152</v>
      </c>
      <c r="B4274" s="534" t="s">
        <v>30968</v>
      </c>
      <c r="C4274" s="532" t="s">
        <v>114</v>
      </c>
      <c r="D4274" s="533" t="s">
        <v>8871</v>
      </c>
      <c r="F4274" t="str">
        <f t="shared" si="133"/>
        <v>93057</v>
      </c>
      <c r="H4274" s="14">
        <f t="shared" si="134"/>
        <v>17.96</v>
      </c>
    </row>
    <row r="4275" spans="1:8" ht="40.5">
      <c r="A4275" s="532" t="s">
        <v>7153</v>
      </c>
      <c r="B4275" s="534" t="s">
        <v>30969</v>
      </c>
      <c r="C4275" s="532" t="s">
        <v>114</v>
      </c>
      <c r="D4275" s="533" t="s">
        <v>30970</v>
      </c>
      <c r="F4275" t="str">
        <f t="shared" si="133"/>
        <v>93058</v>
      </c>
      <c r="H4275" s="14">
        <f t="shared" si="134"/>
        <v>747.99</v>
      </c>
    </row>
    <row r="4276" spans="1:8" ht="54">
      <c r="A4276" s="532" t="s">
        <v>7154</v>
      </c>
      <c r="B4276" s="534" t="s">
        <v>30971</v>
      </c>
      <c r="C4276" s="532" t="s">
        <v>114</v>
      </c>
      <c r="D4276" s="533" t="s">
        <v>18894</v>
      </c>
      <c r="F4276" t="str">
        <f t="shared" si="133"/>
        <v>93059</v>
      </c>
      <c r="H4276" s="14">
        <f t="shared" si="134"/>
        <v>37.909999999999997</v>
      </c>
    </row>
    <row r="4277" spans="1:8" ht="54">
      <c r="A4277" s="532" t="s">
        <v>7155</v>
      </c>
      <c r="B4277" s="534" t="s">
        <v>30972</v>
      </c>
      <c r="C4277" s="532" t="s">
        <v>114</v>
      </c>
      <c r="D4277" s="533" t="s">
        <v>30973</v>
      </c>
      <c r="F4277" t="str">
        <f t="shared" si="133"/>
        <v>93060</v>
      </c>
      <c r="H4277" s="14">
        <f t="shared" si="134"/>
        <v>102.67</v>
      </c>
    </row>
    <row r="4278" spans="1:8" ht="40.5">
      <c r="A4278" s="532" t="s">
        <v>7156</v>
      </c>
      <c r="B4278" s="534" t="s">
        <v>30974</v>
      </c>
      <c r="C4278" s="532" t="s">
        <v>114</v>
      </c>
      <c r="D4278" s="533" t="s">
        <v>12674</v>
      </c>
      <c r="F4278" t="str">
        <f t="shared" si="133"/>
        <v>93061</v>
      </c>
      <c r="H4278" s="14">
        <f t="shared" si="134"/>
        <v>41.28</v>
      </c>
    </row>
    <row r="4279" spans="1:8" ht="54">
      <c r="A4279" s="532" t="s">
        <v>7157</v>
      </c>
      <c r="B4279" s="534" t="s">
        <v>30975</v>
      </c>
      <c r="C4279" s="532" t="s">
        <v>114</v>
      </c>
      <c r="D4279" s="533" t="s">
        <v>5287</v>
      </c>
      <c r="F4279" t="str">
        <f t="shared" si="133"/>
        <v>93062</v>
      </c>
      <c r="H4279" s="14">
        <f t="shared" si="134"/>
        <v>34.79</v>
      </c>
    </row>
    <row r="4280" spans="1:8" ht="40.5">
      <c r="A4280" s="532" t="s">
        <v>7158</v>
      </c>
      <c r="B4280" s="534" t="s">
        <v>30976</v>
      </c>
      <c r="C4280" s="532" t="s">
        <v>114</v>
      </c>
      <c r="D4280" s="533" t="s">
        <v>30977</v>
      </c>
      <c r="F4280" t="str">
        <f t="shared" si="133"/>
        <v>93063</v>
      </c>
      <c r="H4280" s="14">
        <f t="shared" si="134"/>
        <v>857.09</v>
      </c>
    </row>
    <row r="4281" spans="1:8" ht="40.5">
      <c r="A4281" s="532" t="s">
        <v>7159</v>
      </c>
      <c r="B4281" s="534" t="s">
        <v>30978</v>
      </c>
      <c r="C4281" s="532" t="s">
        <v>114</v>
      </c>
      <c r="D4281" s="533" t="s">
        <v>30979</v>
      </c>
      <c r="F4281" t="str">
        <f t="shared" si="133"/>
        <v>93064</v>
      </c>
      <c r="H4281" s="14">
        <f t="shared" si="134"/>
        <v>63.52</v>
      </c>
    </row>
    <row r="4282" spans="1:8" ht="54">
      <c r="A4282" s="532" t="s">
        <v>7160</v>
      </c>
      <c r="B4282" s="534" t="s">
        <v>30980</v>
      </c>
      <c r="C4282" s="532" t="s">
        <v>114</v>
      </c>
      <c r="D4282" s="533" t="s">
        <v>13429</v>
      </c>
      <c r="F4282" t="str">
        <f t="shared" si="133"/>
        <v>93065</v>
      </c>
      <c r="H4282" s="14">
        <f t="shared" si="134"/>
        <v>57.03</v>
      </c>
    </row>
    <row r="4283" spans="1:8" ht="40.5">
      <c r="A4283" s="532" t="s">
        <v>7161</v>
      </c>
      <c r="B4283" s="534" t="s">
        <v>30981</v>
      </c>
      <c r="C4283" s="532" t="s">
        <v>114</v>
      </c>
      <c r="D4283" s="533" t="s">
        <v>30982</v>
      </c>
      <c r="F4283" t="str">
        <f t="shared" si="133"/>
        <v>93066</v>
      </c>
      <c r="H4283" s="14">
        <f t="shared" si="134"/>
        <v>1075.6199999999999</v>
      </c>
    </row>
    <row r="4284" spans="1:8" ht="40.5">
      <c r="A4284" s="532" t="s">
        <v>7162</v>
      </c>
      <c r="B4284" s="534" t="s">
        <v>30983</v>
      </c>
      <c r="C4284" s="532" t="s">
        <v>114</v>
      </c>
      <c r="D4284" s="533" t="s">
        <v>19106</v>
      </c>
      <c r="F4284" t="str">
        <f t="shared" si="133"/>
        <v>93067</v>
      </c>
      <c r="H4284" s="14">
        <f t="shared" si="134"/>
        <v>94.61</v>
      </c>
    </row>
    <row r="4285" spans="1:8" ht="54">
      <c r="A4285" s="532" t="s">
        <v>7163</v>
      </c>
      <c r="B4285" s="534" t="s">
        <v>30984</v>
      </c>
      <c r="C4285" s="532" t="s">
        <v>114</v>
      </c>
      <c r="D4285" s="533" t="s">
        <v>19100</v>
      </c>
      <c r="F4285" t="str">
        <f t="shared" si="133"/>
        <v>93068</v>
      </c>
      <c r="H4285" s="14">
        <f t="shared" si="134"/>
        <v>80.430000000000007</v>
      </c>
    </row>
    <row r="4286" spans="1:8" ht="40.5">
      <c r="A4286" s="532" t="s">
        <v>7164</v>
      </c>
      <c r="B4286" s="534" t="s">
        <v>30985</v>
      </c>
      <c r="C4286" s="532" t="s">
        <v>114</v>
      </c>
      <c r="D4286" s="533" t="s">
        <v>30986</v>
      </c>
      <c r="F4286" t="str">
        <f t="shared" si="133"/>
        <v>93069</v>
      </c>
      <c r="H4286" s="14">
        <f t="shared" si="134"/>
        <v>1491.04</v>
      </c>
    </row>
    <row r="4287" spans="1:8" ht="40.5">
      <c r="A4287" s="532" t="s">
        <v>7165</v>
      </c>
      <c r="B4287" s="534" t="s">
        <v>30987</v>
      </c>
      <c r="C4287" s="532" t="s">
        <v>114</v>
      </c>
      <c r="D4287" s="533" t="s">
        <v>30848</v>
      </c>
      <c r="F4287" t="str">
        <f t="shared" si="133"/>
        <v>93070</v>
      </c>
      <c r="H4287" s="14">
        <f t="shared" si="134"/>
        <v>239.88</v>
      </c>
    </row>
    <row r="4288" spans="1:8" ht="54">
      <c r="A4288" s="532" t="s">
        <v>7166</v>
      </c>
      <c r="B4288" s="534" t="s">
        <v>30988</v>
      </c>
      <c r="C4288" s="532" t="s">
        <v>114</v>
      </c>
      <c r="D4288" s="533" t="s">
        <v>30989</v>
      </c>
      <c r="F4288" t="str">
        <f t="shared" si="133"/>
        <v>93071</v>
      </c>
      <c r="H4288" s="14">
        <f t="shared" si="134"/>
        <v>220.54</v>
      </c>
    </row>
    <row r="4289" spans="1:8" ht="40.5">
      <c r="A4289" s="532" t="s">
        <v>7167</v>
      </c>
      <c r="B4289" s="534" t="s">
        <v>30990</v>
      </c>
      <c r="C4289" s="532" t="s">
        <v>114</v>
      </c>
      <c r="D4289" s="533" t="s">
        <v>30991</v>
      </c>
      <c r="F4289" t="str">
        <f t="shared" si="133"/>
        <v>93072</v>
      </c>
      <c r="H4289" s="14">
        <f t="shared" si="134"/>
        <v>1967.86</v>
      </c>
    </row>
    <row r="4290" spans="1:8" ht="54">
      <c r="A4290" s="532" t="s">
        <v>7168</v>
      </c>
      <c r="B4290" s="534" t="s">
        <v>30992</v>
      </c>
      <c r="C4290" s="532" t="s">
        <v>114</v>
      </c>
      <c r="D4290" s="533" t="s">
        <v>12069</v>
      </c>
      <c r="F4290" t="str">
        <f t="shared" si="133"/>
        <v>93074</v>
      </c>
      <c r="H4290" s="14">
        <f t="shared" si="134"/>
        <v>16.75</v>
      </c>
    </row>
    <row r="4291" spans="1:8" ht="54">
      <c r="A4291" s="532" t="s">
        <v>7169</v>
      </c>
      <c r="B4291" s="534" t="s">
        <v>30993</v>
      </c>
      <c r="C4291" s="532" t="s">
        <v>114</v>
      </c>
      <c r="D4291" s="533" t="s">
        <v>25114</v>
      </c>
      <c r="F4291" t="str">
        <f t="shared" si="133"/>
        <v>93075</v>
      </c>
      <c r="H4291" s="14">
        <f t="shared" si="134"/>
        <v>25.16</v>
      </c>
    </row>
    <row r="4292" spans="1:8" ht="54">
      <c r="A4292" s="532" t="s">
        <v>7171</v>
      </c>
      <c r="B4292" s="534" t="s">
        <v>30994</v>
      </c>
      <c r="C4292" s="532" t="s">
        <v>114</v>
      </c>
      <c r="D4292" s="533" t="s">
        <v>12135</v>
      </c>
      <c r="F4292" t="str">
        <f t="shared" si="133"/>
        <v>93076</v>
      </c>
      <c r="H4292" s="14">
        <f t="shared" si="134"/>
        <v>27.06</v>
      </c>
    </row>
    <row r="4293" spans="1:8" ht="54">
      <c r="A4293" s="532" t="s">
        <v>7172</v>
      </c>
      <c r="B4293" s="534" t="s">
        <v>30995</v>
      </c>
      <c r="C4293" s="532" t="s">
        <v>114</v>
      </c>
      <c r="D4293" s="533" t="s">
        <v>18645</v>
      </c>
      <c r="F4293" t="str">
        <f t="shared" ref="F4293:F4356" si="135">TRIM(A4293)</f>
        <v>93077</v>
      </c>
      <c r="H4293" s="14">
        <f t="shared" ref="H4293:H4356" si="136">ROUND(D4293*(1+$H$1),2)</f>
        <v>35.799999999999997</v>
      </c>
    </row>
    <row r="4294" spans="1:8" ht="54">
      <c r="A4294" s="532" t="s">
        <v>7173</v>
      </c>
      <c r="B4294" s="534" t="s">
        <v>30996</v>
      </c>
      <c r="C4294" s="532" t="s">
        <v>114</v>
      </c>
      <c r="D4294" s="533" t="s">
        <v>30997</v>
      </c>
      <c r="F4294" t="str">
        <f t="shared" si="135"/>
        <v>93078</v>
      </c>
      <c r="H4294" s="14">
        <f t="shared" si="136"/>
        <v>40.270000000000003</v>
      </c>
    </row>
    <row r="4295" spans="1:8" ht="54">
      <c r="A4295" s="532" t="s">
        <v>7174</v>
      </c>
      <c r="B4295" s="534" t="s">
        <v>30998</v>
      </c>
      <c r="C4295" s="532" t="s">
        <v>114</v>
      </c>
      <c r="D4295" s="533" t="s">
        <v>11678</v>
      </c>
      <c r="F4295" t="str">
        <f t="shared" si="135"/>
        <v>93079</v>
      </c>
      <c r="H4295" s="14">
        <f t="shared" si="136"/>
        <v>37.86</v>
      </c>
    </row>
    <row r="4296" spans="1:8" ht="54">
      <c r="A4296" s="532" t="s">
        <v>7175</v>
      </c>
      <c r="B4296" s="534" t="s">
        <v>30999</v>
      </c>
      <c r="C4296" s="532" t="s">
        <v>114</v>
      </c>
      <c r="D4296" s="533" t="s">
        <v>27220</v>
      </c>
      <c r="F4296" t="str">
        <f t="shared" si="135"/>
        <v>93080</v>
      </c>
      <c r="H4296" s="14">
        <f t="shared" si="136"/>
        <v>10.89</v>
      </c>
    </row>
    <row r="4297" spans="1:8" ht="54">
      <c r="A4297" s="532" t="s">
        <v>7176</v>
      </c>
      <c r="B4297" s="534" t="s">
        <v>31000</v>
      </c>
      <c r="C4297" s="532" t="s">
        <v>114</v>
      </c>
      <c r="D4297" s="533" t="s">
        <v>28741</v>
      </c>
      <c r="F4297" t="str">
        <f t="shared" si="135"/>
        <v>93081</v>
      </c>
      <c r="H4297" s="14">
        <f t="shared" si="136"/>
        <v>23.83</v>
      </c>
    </row>
    <row r="4298" spans="1:8" ht="54">
      <c r="A4298" s="532" t="s">
        <v>7177</v>
      </c>
      <c r="B4298" s="534" t="s">
        <v>31001</v>
      </c>
      <c r="C4298" s="532" t="s">
        <v>114</v>
      </c>
      <c r="D4298" s="533" t="s">
        <v>12076</v>
      </c>
      <c r="F4298" t="str">
        <f t="shared" si="135"/>
        <v>93082</v>
      </c>
      <c r="H4298" s="14">
        <f t="shared" si="136"/>
        <v>30.94</v>
      </c>
    </row>
    <row r="4299" spans="1:8" ht="54">
      <c r="A4299" s="532" t="s">
        <v>7178</v>
      </c>
      <c r="B4299" s="534" t="s">
        <v>31002</v>
      </c>
      <c r="C4299" s="532" t="s">
        <v>114</v>
      </c>
      <c r="D4299" s="533" t="s">
        <v>31003</v>
      </c>
      <c r="F4299" t="str">
        <f t="shared" si="135"/>
        <v>93083</v>
      </c>
      <c r="H4299" s="14">
        <f t="shared" si="136"/>
        <v>588.57000000000005</v>
      </c>
    </row>
    <row r="4300" spans="1:8" ht="54">
      <c r="A4300" s="532" t="s">
        <v>7179</v>
      </c>
      <c r="B4300" s="534" t="s">
        <v>31004</v>
      </c>
      <c r="C4300" s="532" t="s">
        <v>114</v>
      </c>
      <c r="D4300" s="533" t="s">
        <v>18626</v>
      </c>
      <c r="F4300" t="str">
        <f t="shared" si="135"/>
        <v>93084</v>
      </c>
      <c r="H4300" s="14">
        <f t="shared" si="136"/>
        <v>17.78</v>
      </c>
    </row>
    <row r="4301" spans="1:8" ht="54">
      <c r="A4301" s="532" t="s">
        <v>7180</v>
      </c>
      <c r="B4301" s="534" t="s">
        <v>31005</v>
      </c>
      <c r="C4301" s="532" t="s">
        <v>114</v>
      </c>
      <c r="D4301" s="533" t="s">
        <v>11757</v>
      </c>
      <c r="F4301" t="str">
        <f t="shared" si="135"/>
        <v>93085</v>
      </c>
      <c r="H4301" s="14">
        <f t="shared" si="136"/>
        <v>18.88</v>
      </c>
    </row>
    <row r="4302" spans="1:8" ht="54">
      <c r="A4302" s="532" t="s">
        <v>7182</v>
      </c>
      <c r="B4302" s="534" t="s">
        <v>31006</v>
      </c>
      <c r="C4302" s="532" t="s">
        <v>114</v>
      </c>
      <c r="D4302" s="533" t="s">
        <v>31007</v>
      </c>
      <c r="F4302" t="str">
        <f t="shared" si="135"/>
        <v>93086</v>
      </c>
      <c r="H4302" s="14">
        <f t="shared" si="136"/>
        <v>683.31</v>
      </c>
    </row>
    <row r="4303" spans="1:8" ht="54">
      <c r="A4303" s="532" t="s">
        <v>7183</v>
      </c>
      <c r="B4303" s="534" t="s">
        <v>31008</v>
      </c>
      <c r="C4303" s="532" t="s">
        <v>114</v>
      </c>
      <c r="D4303" s="533" t="s">
        <v>18625</v>
      </c>
      <c r="F4303" t="str">
        <f t="shared" si="135"/>
        <v>93087</v>
      </c>
      <c r="H4303" s="14">
        <f t="shared" si="136"/>
        <v>24.96</v>
      </c>
    </row>
    <row r="4304" spans="1:8" ht="54">
      <c r="A4304" s="532" t="s">
        <v>7184</v>
      </c>
      <c r="B4304" s="534" t="s">
        <v>31009</v>
      </c>
      <c r="C4304" s="532" t="s">
        <v>114</v>
      </c>
      <c r="D4304" s="533" t="s">
        <v>31010</v>
      </c>
      <c r="F4304" t="str">
        <f t="shared" si="135"/>
        <v>93088</v>
      </c>
      <c r="H4304" s="14">
        <f t="shared" si="136"/>
        <v>30.93</v>
      </c>
    </row>
    <row r="4305" spans="1:8" ht="54">
      <c r="A4305" s="532" t="s">
        <v>7185</v>
      </c>
      <c r="B4305" s="534" t="s">
        <v>31011</v>
      </c>
      <c r="C4305" s="532" t="s">
        <v>114</v>
      </c>
      <c r="D4305" s="533" t="s">
        <v>31012</v>
      </c>
      <c r="F4305" t="str">
        <f t="shared" si="135"/>
        <v>93089</v>
      </c>
      <c r="H4305" s="14">
        <f t="shared" si="136"/>
        <v>61.84</v>
      </c>
    </row>
    <row r="4306" spans="1:8" ht="54">
      <c r="A4306" s="532" t="s">
        <v>7186</v>
      </c>
      <c r="B4306" s="534" t="s">
        <v>31013</v>
      </c>
      <c r="C4306" s="532" t="s">
        <v>114</v>
      </c>
      <c r="D4306" s="533" t="s">
        <v>12050</v>
      </c>
      <c r="F4306" t="str">
        <f t="shared" si="135"/>
        <v>93090</v>
      </c>
      <c r="H4306" s="14">
        <f t="shared" si="136"/>
        <v>24.72</v>
      </c>
    </row>
    <row r="4307" spans="1:8" ht="54">
      <c r="A4307" s="532" t="s">
        <v>7187</v>
      </c>
      <c r="B4307" s="534" t="s">
        <v>31014</v>
      </c>
      <c r="C4307" s="532" t="s">
        <v>114</v>
      </c>
      <c r="D4307" s="533" t="s">
        <v>11755</v>
      </c>
      <c r="F4307" t="str">
        <f t="shared" si="135"/>
        <v>93091</v>
      </c>
      <c r="H4307" s="14">
        <f t="shared" si="136"/>
        <v>21.17</v>
      </c>
    </row>
    <row r="4308" spans="1:8" ht="54">
      <c r="A4308" s="532" t="s">
        <v>7188</v>
      </c>
      <c r="B4308" s="534" t="s">
        <v>31015</v>
      </c>
      <c r="C4308" s="532" t="s">
        <v>114</v>
      </c>
      <c r="D4308" s="533" t="s">
        <v>31016</v>
      </c>
      <c r="F4308" t="str">
        <f t="shared" si="135"/>
        <v>93092</v>
      </c>
      <c r="H4308" s="14">
        <f t="shared" si="136"/>
        <v>751.08</v>
      </c>
    </row>
    <row r="4309" spans="1:8" ht="54">
      <c r="A4309" s="532" t="s">
        <v>7189</v>
      </c>
      <c r="B4309" s="534" t="s">
        <v>31017</v>
      </c>
      <c r="C4309" s="532" t="s">
        <v>114</v>
      </c>
      <c r="D4309" s="533" t="s">
        <v>31018</v>
      </c>
      <c r="F4309" t="str">
        <f t="shared" si="135"/>
        <v>93093</v>
      </c>
      <c r="H4309" s="14">
        <f t="shared" si="136"/>
        <v>39.44</v>
      </c>
    </row>
    <row r="4310" spans="1:8" ht="54">
      <c r="A4310" s="532" t="s">
        <v>7190</v>
      </c>
      <c r="B4310" s="534" t="s">
        <v>31019</v>
      </c>
      <c r="C4310" s="532" t="s">
        <v>114</v>
      </c>
      <c r="D4310" s="533" t="s">
        <v>31020</v>
      </c>
      <c r="F4310" t="str">
        <f t="shared" si="135"/>
        <v>93094</v>
      </c>
      <c r="H4310" s="14">
        <f t="shared" si="136"/>
        <v>105.76</v>
      </c>
    </row>
    <row r="4311" spans="1:8" ht="54">
      <c r="A4311" s="532" t="s">
        <v>7191</v>
      </c>
      <c r="B4311" s="534" t="s">
        <v>31021</v>
      </c>
      <c r="C4311" s="532" t="s">
        <v>114</v>
      </c>
      <c r="D4311" s="533" t="s">
        <v>18624</v>
      </c>
      <c r="F4311" t="str">
        <f t="shared" si="135"/>
        <v>93097</v>
      </c>
      <c r="H4311" s="14">
        <f t="shared" si="136"/>
        <v>17.04</v>
      </c>
    </row>
    <row r="4312" spans="1:8" ht="54">
      <c r="A4312" s="532" t="s">
        <v>7192</v>
      </c>
      <c r="B4312" s="534" t="s">
        <v>31022</v>
      </c>
      <c r="C4312" s="532" t="s">
        <v>114</v>
      </c>
      <c r="D4312" s="533" t="s">
        <v>11367</v>
      </c>
      <c r="F4312" t="str">
        <f t="shared" si="135"/>
        <v>93098</v>
      </c>
      <c r="H4312" s="14">
        <f t="shared" si="136"/>
        <v>25.32</v>
      </c>
    </row>
    <row r="4313" spans="1:8" ht="54">
      <c r="A4313" s="532" t="s">
        <v>7193</v>
      </c>
      <c r="B4313" s="534" t="s">
        <v>31023</v>
      </c>
      <c r="C4313" s="532" t="s">
        <v>114</v>
      </c>
      <c r="D4313" s="533" t="s">
        <v>6398</v>
      </c>
      <c r="F4313" t="str">
        <f t="shared" si="135"/>
        <v>93099</v>
      </c>
      <c r="H4313" s="14">
        <f t="shared" si="136"/>
        <v>30.74</v>
      </c>
    </row>
    <row r="4314" spans="1:8" ht="54">
      <c r="A4314" s="532" t="s">
        <v>7194</v>
      </c>
      <c r="B4314" s="534" t="s">
        <v>31024</v>
      </c>
      <c r="C4314" s="532" t="s">
        <v>114</v>
      </c>
      <c r="D4314" s="533" t="s">
        <v>27584</v>
      </c>
      <c r="F4314" t="str">
        <f t="shared" si="135"/>
        <v>93100</v>
      </c>
      <c r="H4314" s="14">
        <f t="shared" si="136"/>
        <v>37.630000000000003</v>
      </c>
    </row>
    <row r="4315" spans="1:8" ht="54">
      <c r="A4315" s="532" t="s">
        <v>7195</v>
      </c>
      <c r="B4315" s="534" t="s">
        <v>31025</v>
      </c>
      <c r="C4315" s="532" t="s">
        <v>114</v>
      </c>
      <c r="D4315" s="533" t="s">
        <v>31026</v>
      </c>
      <c r="F4315" t="str">
        <f t="shared" si="135"/>
        <v>93101</v>
      </c>
      <c r="H4315" s="14">
        <f t="shared" si="136"/>
        <v>42.11</v>
      </c>
    </row>
    <row r="4316" spans="1:8" ht="54">
      <c r="A4316" s="532" t="s">
        <v>7196</v>
      </c>
      <c r="B4316" s="534" t="s">
        <v>31027</v>
      </c>
      <c r="C4316" s="532" t="s">
        <v>114</v>
      </c>
      <c r="D4316" s="533" t="s">
        <v>31028</v>
      </c>
      <c r="F4316" t="str">
        <f t="shared" si="135"/>
        <v>93102</v>
      </c>
      <c r="H4316" s="14">
        <f t="shared" si="136"/>
        <v>44.41</v>
      </c>
    </row>
    <row r="4317" spans="1:8" ht="54">
      <c r="A4317" s="532" t="s">
        <v>7197</v>
      </c>
      <c r="B4317" s="534" t="s">
        <v>31029</v>
      </c>
      <c r="C4317" s="532" t="s">
        <v>114</v>
      </c>
      <c r="D4317" s="533" t="s">
        <v>31030</v>
      </c>
      <c r="F4317" t="str">
        <f t="shared" si="135"/>
        <v>93103</v>
      </c>
      <c r="H4317" s="14">
        <f t="shared" si="136"/>
        <v>11.09</v>
      </c>
    </row>
    <row r="4318" spans="1:8" ht="54">
      <c r="A4318" s="532" t="s">
        <v>7198</v>
      </c>
      <c r="B4318" s="534" t="s">
        <v>31031</v>
      </c>
      <c r="C4318" s="532" t="s">
        <v>114</v>
      </c>
      <c r="D4318" s="533" t="s">
        <v>12155</v>
      </c>
      <c r="F4318" t="str">
        <f t="shared" si="135"/>
        <v>93104</v>
      </c>
      <c r="H4318" s="14">
        <f t="shared" si="136"/>
        <v>23.93</v>
      </c>
    </row>
    <row r="4319" spans="1:8" ht="54">
      <c r="A4319" s="532" t="s">
        <v>7199</v>
      </c>
      <c r="B4319" s="534" t="s">
        <v>31032</v>
      </c>
      <c r="C4319" s="532" t="s">
        <v>114</v>
      </c>
      <c r="D4319" s="533" t="s">
        <v>27423</v>
      </c>
      <c r="F4319" t="str">
        <f t="shared" si="135"/>
        <v>93105</v>
      </c>
      <c r="H4319" s="14">
        <f t="shared" si="136"/>
        <v>31.14</v>
      </c>
    </row>
    <row r="4320" spans="1:8" ht="54">
      <c r="A4320" s="532" t="s">
        <v>7200</v>
      </c>
      <c r="B4320" s="534" t="s">
        <v>31033</v>
      </c>
      <c r="C4320" s="532" t="s">
        <v>114</v>
      </c>
      <c r="D4320" s="533" t="s">
        <v>31034</v>
      </c>
      <c r="F4320" t="str">
        <f t="shared" si="135"/>
        <v>93106</v>
      </c>
      <c r="H4320" s="14">
        <f t="shared" si="136"/>
        <v>588.77</v>
      </c>
    </row>
    <row r="4321" spans="1:8" ht="54">
      <c r="A4321" s="532" t="s">
        <v>7201</v>
      </c>
      <c r="B4321" s="534" t="s">
        <v>31035</v>
      </c>
      <c r="C4321" s="532" t="s">
        <v>114</v>
      </c>
      <c r="D4321" s="533" t="s">
        <v>13865</v>
      </c>
      <c r="F4321" t="str">
        <f t="shared" si="135"/>
        <v>93107</v>
      </c>
      <c r="H4321" s="14">
        <f t="shared" si="136"/>
        <v>20.23</v>
      </c>
    </row>
    <row r="4322" spans="1:8" ht="54">
      <c r="A4322" s="532" t="s">
        <v>7202</v>
      </c>
      <c r="B4322" s="534" t="s">
        <v>31036</v>
      </c>
      <c r="C4322" s="532" t="s">
        <v>114</v>
      </c>
      <c r="D4322" s="533" t="s">
        <v>18624</v>
      </c>
      <c r="F4322" t="str">
        <f t="shared" si="135"/>
        <v>93108</v>
      </c>
      <c r="H4322" s="14">
        <f t="shared" si="136"/>
        <v>17.04</v>
      </c>
    </row>
    <row r="4323" spans="1:8" ht="54">
      <c r="A4323" s="532" t="s">
        <v>7203</v>
      </c>
      <c r="B4323" s="534" t="s">
        <v>31037</v>
      </c>
      <c r="C4323" s="532" t="s">
        <v>114</v>
      </c>
      <c r="D4323" s="533" t="s">
        <v>31038</v>
      </c>
      <c r="F4323" t="str">
        <f t="shared" si="135"/>
        <v>93109</v>
      </c>
      <c r="H4323" s="14">
        <f t="shared" si="136"/>
        <v>685.76</v>
      </c>
    </row>
    <row r="4324" spans="1:8" ht="54">
      <c r="A4324" s="532" t="s">
        <v>7204</v>
      </c>
      <c r="B4324" s="534" t="s">
        <v>31039</v>
      </c>
      <c r="C4324" s="532" t="s">
        <v>114</v>
      </c>
      <c r="D4324" s="533" t="s">
        <v>19292</v>
      </c>
      <c r="F4324" t="str">
        <f t="shared" si="135"/>
        <v>93110</v>
      </c>
      <c r="H4324" s="14">
        <f t="shared" si="136"/>
        <v>26.2</v>
      </c>
    </row>
    <row r="4325" spans="1:8" ht="54">
      <c r="A4325" s="532" t="s">
        <v>7205</v>
      </c>
      <c r="B4325" s="534" t="s">
        <v>31040</v>
      </c>
      <c r="C4325" s="532" t="s">
        <v>114</v>
      </c>
      <c r="D4325" s="533" t="s">
        <v>18914</v>
      </c>
      <c r="F4325" t="str">
        <f t="shared" si="135"/>
        <v>93111</v>
      </c>
      <c r="H4325" s="14">
        <f t="shared" si="136"/>
        <v>31.75</v>
      </c>
    </row>
    <row r="4326" spans="1:8" ht="54">
      <c r="A4326" s="532" t="s">
        <v>7206</v>
      </c>
      <c r="B4326" s="534" t="s">
        <v>31041</v>
      </c>
      <c r="C4326" s="532" t="s">
        <v>114</v>
      </c>
      <c r="D4326" s="533" t="s">
        <v>24514</v>
      </c>
      <c r="F4326" t="str">
        <f t="shared" si="135"/>
        <v>93112</v>
      </c>
      <c r="H4326" s="14">
        <f t="shared" si="136"/>
        <v>64.290000000000006</v>
      </c>
    </row>
    <row r="4327" spans="1:8" ht="54">
      <c r="A4327" s="532" t="s">
        <v>7207</v>
      </c>
      <c r="B4327" s="534" t="s">
        <v>31042</v>
      </c>
      <c r="C4327" s="532" t="s">
        <v>114</v>
      </c>
      <c r="D4327" s="533" t="s">
        <v>30878</v>
      </c>
      <c r="F4327" t="str">
        <f t="shared" si="135"/>
        <v>93113</v>
      </c>
      <c r="H4327" s="14">
        <f t="shared" si="136"/>
        <v>29.12</v>
      </c>
    </row>
    <row r="4328" spans="1:8" ht="54">
      <c r="A4328" s="532" t="s">
        <v>7208</v>
      </c>
      <c r="B4328" s="534" t="s">
        <v>31043</v>
      </c>
      <c r="C4328" s="532" t="s">
        <v>114</v>
      </c>
      <c r="D4328" s="533" t="s">
        <v>17910</v>
      </c>
      <c r="F4328" t="str">
        <f t="shared" si="135"/>
        <v>93114</v>
      </c>
      <c r="H4328" s="14">
        <f t="shared" si="136"/>
        <v>41.65</v>
      </c>
    </row>
    <row r="4329" spans="1:8" ht="54">
      <c r="A4329" s="532" t="s">
        <v>7209</v>
      </c>
      <c r="B4329" s="534" t="s">
        <v>31044</v>
      </c>
      <c r="C4329" s="532" t="s">
        <v>114</v>
      </c>
      <c r="D4329" s="533" t="s">
        <v>31045</v>
      </c>
      <c r="F4329" t="str">
        <f t="shared" si="135"/>
        <v>93115</v>
      </c>
      <c r="H4329" s="14">
        <f t="shared" si="136"/>
        <v>110.16</v>
      </c>
    </row>
    <row r="4330" spans="1:8" ht="54">
      <c r="A4330" s="532" t="s">
        <v>7210</v>
      </c>
      <c r="B4330" s="534" t="s">
        <v>31046</v>
      </c>
      <c r="C4330" s="532" t="s">
        <v>114</v>
      </c>
      <c r="D4330" s="533" t="s">
        <v>31047</v>
      </c>
      <c r="F4330" t="str">
        <f t="shared" si="135"/>
        <v>93116</v>
      </c>
      <c r="H4330" s="14">
        <f t="shared" si="136"/>
        <v>755.47</v>
      </c>
    </row>
    <row r="4331" spans="1:8" ht="54">
      <c r="A4331" s="532" t="s">
        <v>7211</v>
      </c>
      <c r="B4331" s="534" t="s">
        <v>31048</v>
      </c>
      <c r="C4331" s="532" t="s">
        <v>114</v>
      </c>
      <c r="D4331" s="533" t="s">
        <v>18703</v>
      </c>
      <c r="F4331" t="str">
        <f t="shared" si="135"/>
        <v>93117</v>
      </c>
      <c r="H4331" s="14">
        <f t="shared" si="136"/>
        <v>75.19</v>
      </c>
    </row>
    <row r="4332" spans="1:8" ht="54">
      <c r="A4332" s="532" t="s">
        <v>7212</v>
      </c>
      <c r="B4332" s="534" t="s">
        <v>31049</v>
      </c>
      <c r="C4332" s="532" t="s">
        <v>114</v>
      </c>
      <c r="D4332" s="533" t="s">
        <v>31050</v>
      </c>
      <c r="F4332" t="str">
        <f t="shared" si="135"/>
        <v>93118</v>
      </c>
      <c r="H4332" s="14">
        <f t="shared" si="136"/>
        <v>110.85</v>
      </c>
    </row>
    <row r="4333" spans="1:8" ht="54">
      <c r="A4333" s="532" t="s">
        <v>7213</v>
      </c>
      <c r="B4333" s="534" t="s">
        <v>31051</v>
      </c>
      <c r="C4333" s="532" t="s">
        <v>114</v>
      </c>
      <c r="D4333" s="533" t="s">
        <v>20329</v>
      </c>
      <c r="F4333" t="str">
        <f t="shared" si="135"/>
        <v>93119</v>
      </c>
      <c r="H4333" s="14">
        <f t="shared" si="136"/>
        <v>22.08</v>
      </c>
    </row>
    <row r="4334" spans="1:8" ht="54">
      <c r="A4334" s="532" t="s">
        <v>7214</v>
      </c>
      <c r="B4334" s="534" t="s">
        <v>31052</v>
      </c>
      <c r="C4334" s="532" t="s">
        <v>114</v>
      </c>
      <c r="D4334" s="533" t="s">
        <v>11897</v>
      </c>
      <c r="F4334" t="str">
        <f t="shared" si="135"/>
        <v>93120</v>
      </c>
      <c r="H4334" s="14">
        <f t="shared" si="136"/>
        <v>33.31</v>
      </c>
    </row>
    <row r="4335" spans="1:8" ht="54">
      <c r="A4335" s="532" t="s">
        <v>7215</v>
      </c>
      <c r="B4335" s="534" t="s">
        <v>31053</v>
      </c>
      <c r="C4335" s="532" t="s">
        <v>114</v>
      </c>
      <c r="D4335" s="533" t="s">
        <v>31054</v>
      </c>
      <c r="F4335" t="str">
        <f t="shared" si="135"/>
        <v>93121</v>
      </c>
      <c r="H4335" s="14">
        <f t="shared" si="136"/>
        <v>37.79</v>
      </c>
    </row>
    <row r="4336" spans="1:8" ht="54">
      <c r="A4336" s="532" t="s">
        <v>7216</v>
      </c>
      <c r="B4336" s="534" t="s">
        <v>31055</v>
      </c>
      <c r="C4336" s="532" t="s">
        <v>114</v>
      </c>
      <c r="D4336" s="533" t="s">
        <v>23123</v>
      </c>
      <c r="F4336" t="str">
        <f t="shared" si="135"/>
        <v>93122</v>
      </c>
      <c r="H4336" s="14">
        <f t="shared" si="136"/>
        <v>33.25</v>
      </c>
    </row>
    <row r="4337" spans="1:8" ht="54">
      <c r="A4337" s="532" t="s">
        <v>7217</v>
      </c>
      <c r="B4337" s="534" t="s">
        <v>31056</v>
      </c>
      <c r="C4337" s="532" t="s">
        <v>114</v>
      </c>
      <c r="D4337" s="533" t="s">
        <v>21159</v>
      </c>
      <c r="F4337" t="str">
        <f t="shared" si="135"/>
        <v>93123</v>
      </c>
      <c r="H4337" s="14">
        <f t="shared" si="136"/>
        <v>74.77</v>
      </c>
    </row>
    <row r="4338" spans="1:8" ht="54">
      <c r="A4338" s="532" t="s">
        <v>7218</v>
      </c>
      <c r="B4338" s="534" t="s">
        <v>31057</v>
      </c>
      <c r="C4338" s="532" t="s">
        <v>114</v>
      </c>
      <c r="D4338" s="533" t="s">
        <v>31058</v>
      </c>
      <c r="F4338" t="str">
        <f t="shared" si="135"/>
        <v>93124</v>
      </c>
      <c r="H4338" s="14">
        <f t="shared" si="136"/>
        <v>117.7</v>
      </c>
    </row>
    <row r="4339" spans="1:8" ht="54">
      <c r="A4339" s="532" t="s">
        <v>7219</v>
      </c>
      <c r="B4339" s="534" t="s">
        <v>31059</v>
      </c>
      <c r="C4339" s="532" t="s">
        <v>114</v>
      </c>
      <c r="D4339" s="533" t="s">
        <v>31060</v>
      </c>
      <c r="F4339" t="str">
        <f t="shared" si="135"/>
        <v>93125</v>
      </c>
      <c r="H4339" s="14">
        <f t="shared" si="136"/>
        <v>173.24</v>
      </c>
    </row>
    <row r="4340" spans="1:8" ht="54">
      <c r="A4340" s="532" t="s">
        <v>7220</v>
      </c>
      <c r="B4340" s="534" t="s">
        <v>31061</v>
      </c>
      <c r="C4340" s="532" t="s">
        <v>114</v>
      </c>
      <c r="D4340" s="533" t="s">
        <v>31062</v>
      </c>
      <c r="F4340" t="str">
        <f t="shared" si="135"/>
        <v>93126</v>
      </c>
      <c r="H4340" s="14">
        <f t="shared" si="136"/>
        <v>383.93</v>
      </c>
    </row>
    <row r="4341" spans="1:8" ht="54">
      <c r="A4341" s="532" t="s">
        <v>7221</v>
      </c>
      <c r="B4341" s="534" t="s">
        <v>31063</v>
      </c>
      <c r="C4341" s="532" t="s">
        <v>114</v>
      </c>
      <c r="D4341" s="533" t="s">
        <v>19312</v>
      </c>
      <c r="F4341" t="str">
        <f t="shared" si="135"/>
        <v>93133</v>
      </c>
      <c r="H4341" s="14">
        <f t="shared" si="136"/>
        <v>24.62</v>
      </c>
    </row>
    <row r="4342" spans="1:8" ht="67.5">
      <c r="A4342" s="532" t="s">
        <v>7222</v>
      </c>
      <c r="B4342" s="534" t="s">
        <v>3482</v>
      </c>
      <c r="C4342" s="532" t="s">
        <v>114</v>
      </c>
      <c r="D4342" s="533" t="s">
        <v>31064</v>
      </c>
      <c r="F4342" t="str">
        <f t="shared" si="135"/>
        <v>94465</v>
      </c>
      <c r="H4342" s="14">
        <f t="shared" si="136"/>
        <v>69.36</v>
      </c>
    </row>
    <row r="4343" spans="1:8" ht="67.5">
      <c r="A4343" s="532" t="s">
        <v>7223</v>
      </c>
      <c r="B4343" s="534" t="s">
        <v>3483</v>
      </c>
      <c r="C4343" s="532" t="s">
        <v>114</v>
      </c>
      <c r="D4343" s="533" t="s">
        <v>31065</v>
      </c>
      <c r="F4343" t="str">
        <f t="shared" si="135"/>
        <v>94466</v>
      </c>
      <c r="H4343" s="14">
        <f t="shared" si="136"/>
        <v>69.400000000000006</v>
      </c>
    </row>
    <row r="4344" spans="1:8" ht="67.5">
      <c r="A4344" s="532" t="s">
        <v>7224</v>
      </c>
      <c r="B4344" s="534" t="s">
        <v>3484</v>
      </c>
      <c r="C4344" s="532" t="s">
        <v>114</v>
      </c>
      <c r="D4344" s="533" t="s">
        <v>31066</v>
      </c>
      <c r="F4344" t="str">
        <f t="shared" si="135"/>
        <v>94467</v>
      </c>
      <c r="H4344" s="14">
        <f t="shared" si="136"/>
        <v>109.19</v>
      </c>
    </row>
    <row r="4345" spans="1:8" ht="67.5">
      <c r="A4345" s="532" t="s">
        <v>7225</v>
      </c>
      <c r="B4345" s="534" t="s">
        <v>3485</v>
      </c>
      <c r="C4345" s="532" t="s">
        <v>114</v>
      </c>
      <c r="D4345" s="533" t="s">
        <v>31067</v>
      </c>
      <c r="F4345" t="str">
        <f t="shared" si="135"/>
        <v>94468</v>
      </c>
      <c r="H4345" s="14">
        <f t="shared" si="136"/>
        <v>95.05</v>
      </c>
    </row>
    <row r="4346" spans="1:8" ht="67.5">
      <c r="A4346" s="532" t="s">
        <v>7226</v>
      </c>
      <c r="B4346" s="534" t="s">
        <v>3486</v>
      </c>
      <c r="C4346" s="532" t="s">
        <v>114</v>
      </c>
      <c r="D4346" s="533" t="s">
        <v>31068</v>
      </c>
      <c r="F4346" t="str">
        <f t="shared" si="135"/>
        <v>94469</v>
      </c>
      <c r="H4346" s="14">
        <f t="shared" si="136"/>
        <v>159.30000000000001</v>
      </c>
    </row>
    <row r="4347" spans="1:8" ht="67.5">
      <c r="A4347" s="532" t="s">
        <v>7227</v>
      </c>
      <c r="B4347" s="534" t="s">
        <v>3487</v>
      </c>
      <c r="C4347" s="532" t="s">
        <v>114</v>
      </c>
      <c r="D4347" s="533" t="s">
        <v>31069</v>
      </c>
      <c r="F4347" t="str">
        <f t="shared" si="135"/>
        <v>94470</v>
      </c>
      <c r="H4347" s="14">
        <f t="shared" si="136"/>
        <v>146.72</v>
      </c>
    </row>
    <row r="4348" spans="1:8" ht="67.5">
      <c r="A4348" s="532" t="s">
        <v>7228</v>
      </c>
      <c r="B4348" s="534" t="s">
        <v>3488</v>
      </c>
      <c r="C4348" s="532" t="s">
        <v>114</v>
      </c>
      <c r="D4348" s="533" t="s">
        <v>31070</v>
      </c>
      <c r="F4348" t="str">
        <f t="shared" si="135"/>
        <v>94471</v>
      </c>
      <c r="H4348" s="14">
        <f t="shared" si="136"/>
        <v>99.94</v>
      </c>
    </row>
    <row r="4349" spans="1:8" ht="67.5">
      <c r="A4349" s="532" t="s">
        <v>7229</v>
      </c>
      <c r="B4349" s="534" t="s">
        <v>3489</v>
      </c>
      <c r="C4349" s="532" t="s">
        <v>114</v>
      </c>
      <c r="D4349" s="533" t="s">
        <v>18769</v>
      </c>
      <c r="F4349" t="str">
        <f t="shared" si="135"/>
        <v>94472</v>
      </c>
      <c r="H4349" s="14">
        <f t="shared" si="136"/>
        <v>103.08</v>
      </c>
    </row>
    <row r="4350" spans="1:8" ht="67.5">
      <c r="A4350" s="532" t="s">
        <v>7230</v>
      </c>
      <c r="B4350" s="534" t="s">
        <v>3490</v>
      </c>
      <c r="C4350" s="532" t="s">
        <v>114</v>
      </c>
      <c r="D4350" s="533" t="s">
        <v>31071</v>
      </c>
      <c r="F4350" t="str">
        <f t="shared" si="135"/>
        <v>94473</v>
      </c>
      <c r="H4350" s="14">
        <f t="shared" si="136"/>
        <v>156.22</v>
      </c>
    </row>
    <row r="4351" spans="1:8" ht="67.5">
      <c r="A4351" s="532" t="s">
        <v>7231</v>
      </c>
      <c r="B4351" s="534" t="s">
        <v>3491</v>
      </c>
      <c r="C4351" s="532" t="s">
        <v>114</v>
      </c>
      <c r="D4351" s="533" t="s">
        <v>31072</v>
      </c>
      <c r="F4351" t="str">
        <f t="shared" si="135"/>
        <v>94474</v>
      </c>
      <c r="H4351" s="14">
        <f t="shared" si="136"/>
        <v>170.05</v>
      </c>
    </row>
    <row r="4352" spans="1:8" ht="67.5">
      <c r="A4352" s="532" t="s">
        <v>7232</v>
      </c>
      <c r="B4352" s="534" t="s">
        <v>3492</v>
      </c>
      <c r="C4352" s="532" t="s">
        <v>114</v>
      </c>
      <c r="D4352" s="533" t="s">
        <v>31073</v>
      </c>
      <c r="F4352" t="str">
        <f t="shared" si="135"/>
        <v>94475</v>
      </c>
      <c r="H4352" s="14">
        <f t="shared" si="136"/>
        <v>215.32</v>
      </c>
    </row>
    <row r="4353" spans="1:8" ht="67.5">
      <c r="A4353" s="532" t="s">
        <v>7233</v>
      </c>
      <c r="B4353" s="534" t="s">
        <v>3493</v>
      </c>
      <c r="C4353" s="532" t="s">
        <v>114</v>
      </c>
      <c r="D4353" s="533" t="s">
        <v>31074</v>
      </c>
      <c r="F4353" t="str">
        <f t="shared" si="135"/>
        <v>94476</v>
      </c>
      <c r="H4353" s="14">
        <f t="shared" si="136"/>
        <v>241.98</v>
      </c>
    </row>
    <row r="4354" spans="1:8" ht="67.5">
      <c r="A4354" s="532" t="s">
        <v>7234</v>
      </c>
      <c r="B4354" s="534" t="s">
        <v>3494</v>
      </c>
      <c r="C4354" s="532" t="s">
        <v>114</v>
      </c>
      <c r="D4354" s="533" t="s">
        <v>31075</v>
      </c>
      <c r="F4354" t="str">
        <f t="shared" si="135"/>
        <v>94477</v>
      </c>
      <c r="H4354" s="14">
        <f t="shared" si="136"/>
        <v>132.96</v>
      </c>
    </row>
    <row r="4355" spans="1:8" ht="67.5">
      <c r="A4355" s="532" t="s">
        <v>7235</v>
      </c>
      <c r="B4355" s="534" t="s">
        <v>3495</v>
      </c>
      <c r="C4355" s="532" t="s">
        <v>114</v>
      </c>
      <c r="D4355" s="533" t="s">
        <v>31076</v>
      </c>
      <c r="F4355" t="str">
        <f t="shared" si="135"/>
        <v>94478</v>
      </c>
      <c r="H4355" s="14">
        <f t="shared" si="136"/>
        <v>214.97</v>
      </c>
    </row>
    <row r="4356" spans="1:8" ht="67.5">
      <c r="A4356" s="532" t="s">
        <v>7236</v>
      </c>
      <c r="B4356" s="534" t="s">
        <v>3496</v>
      </c>
      <c r="C4356" s="532" t="s">
        <v>114</v>
      </c>
      <c r="D4356" s="533" t="s">
        <v>31077</v>
      </c>
      <c r="F4356" t="str">
        <f t="shared" si="135"/>
        <v>94479</v>
      </c>
      <c r="H4356" s="14">
        <f t="shared" si="136"/>
        <v>284.25</v>
      </c>
    </row>
    <row r="4357" spans="1:8" ht="54">
      <c r="A4357" s="532" t="s">
        <v>7237</v>
      </c>
      <c r="B4357" s="534" t="s">
        <v>11370</v>
      </c>
      <c r="C4357" s="532" t="s">
        <v>114</v>
      </c>
      <c r="D4357" s="533" t="s">
        <v>16930</v>
      </c>
      <c r="F4357" t="str">
        <f t="shared" ref="F4357:F4420" si="137">TRIM(A4357)</f>
        <v>94606</v>
      </c>
      <c r="H4357" s="14">
        <f t="shared" ref="H4357:H4420" si="138">ROUND(D4357*(1+$H$1),2)</f>
        <v>102.88</v>
      </c>
    </row>
    <row r="4358" spans="1:8" ht="54">
      <c r="A4358" s="532" t="s">
        <v>7238</v>
      </c>
      <c r="B4358" s="534" t="s">
        <v>11371</v>
      </c>
      <c r="C4358" s="532" t="s">
        <v>114</v>
      </c>
      <c r="D4358" s="533" t="s">
        <v>31078</v>
      </c>
      <c r="F4358" t="str">
        <f t="shared" si="137"/>
        <v>94608</v>
      </c>
      <c r="H4358" s="14">
        <f t="shared" si="138"/>
        <v>253.49</v>
      </c>
    </row>
    <row r="4359" spans="1:8" ht="54">
      <c r="A4359" s="532" t="s">
        <v>7239</v>
      </c>
      <c r="B4359" s="534" t="s">
        <v>11372</v>
      </c>
      <c r="C4359" s="532" t="s">
        <v>114</v>
      </c>
      <c r="D4359" s="533" t="s">
        <v>28517</v>
      </c>
      <c r="F4359" t="str">
        <f t="shared" si="137"/>
        <v>94610</v>
      </c>
      <c r="H4359" s="14">
        <f t="shared" si="138"/>
        <v>376.71</v>
      </c>
    </row>
    <row r="4360" spans="1:8" ht="54">
      <c r="A4360" s="532" t="s">
        <v>7240</v>
      </c>
      <c r="B4360" s="534" t="s">
        <v>11373</v>
      </c>
      <c r="C4360" s="532" t="s">
        <v>114</v>
      </c>
      <c r="D4360" s="533" t="s">
        <v>31079</v>
      </c>
      <c r="F4360" t="str">
        <f t="shared" si="137"/>
        <v>94612</v>
      </c>
      <c r="H4360" s="14">
        <f t="shared" si="138"/>
        <v>528.75</v>
      </c>
    </row>
    <row r="4361" spans="1:8" ht="67.5">
      <c r="A4361" s="532" t="s">
        <v>7241</v>
      </c>
      <c r="B4361" s="534" t="s">
        <v>11374</v>
      </c>
      <c r="C4361" s="532" t="s">
        <v>114</v>
      </c>
      <c r="D4361" s="533" t="s">
        <v>31080</v>
      </c>
      <c r="F4361" t="str">
        <f t="shared" si="137"/>
        <v>94614</v>
      </c>
      <c r="H4361" s="14">
        <f t="shared" si="138"/>
        <v>174.09</v>
      </c>
    </row>
    <row r="4362" spans="1:8" ht="67.5">
      <c r="A4362" s="532" t="s">
        <v>7242</v>
      </c>
      <c r="B4362" s="534" t="s">
        <v>11375</v>
      </c>
      <c r="C4362" s="532" t="s">
        <v>114</v>
      </c>
      <c r="D4362" s="533" t="s">
        <v>31081</v>
      </c>
      <c r="F4362" t="str">
        <f t="shared" si="137"/>
        <v>94615</v>
      </c>
      <c r="H4362" s="14">
        <f t="shared" si="138"/>
        <v>197.73</v>
      </c>
    </row>
    <row r="4363" spans="1:8" ht="67.5">
      <c r="A4363" s="532" t="s">
        <v>7243</v>
      </c>
      <c r="B4363" s="534" t="s">
        <v>11376</v>
      </c>
      <c r="C4363" s="532" t="s">
        <v>114</v>
      </c>
      <c r="D4363" s="533" t="s">
        <v>31082</v>
      </c>
      <c r="F4363" t="str">
        <f t="shared" si="137"/>
        <v>94616</v>
      </c>
      <c r="H4363" s="14">
        <f t="shared" si="138"/>
        <v>484.83</v>
      </c>
    </row>
    <row r="4364" spans="1:8" ht="67.5">
      <c r="A4364" s="532" t="s">
        <v>7244</v>
      </c>
      <c r="B4364" s="534" t="s">
        <v>11377</v>
      </c>
      <c r="C4364" s="532" t="s">
        <v>114</v>
      </c>
      <c r="D4364" s="533" t="s">
        <v>31083</v>
      </c>
      <c r="F4364" t="str">
        <f t="shared" si="137"/>
        <v>94617</v>
      </c>
      <c r="H4364" s="14">
        <f t="shared" si="138"/>
        <v>402.61</v>
      </c>
    </row>
    <row r="4365" spans="1:8" ht="67.5">
      <c r="A4365" s="532" t="s">
        <v>7245</v>
      </c>
      <c r="B4365" s="534" t="s">
        <v>11378</v>
      </c>
      <c r="C4365" s="532" t="s">
        <v>114</v>
      </c>
      <c r="D4365" s="533" t="s">
        <v>31084</v>
      </c>
      <c r="F4365" t="str">
        <f t="shared" si="137"/>
        <v>94618</v>
      </c>
      <c r="H4365" s="14">
        <f t="shared" si="138"/>
        <v>476.05</v>
      </c>
    </row>
    <row r="4366" spans="1:8" ht="67.5">
      <c r="A4366" s="532" t="s">
        <v>7246</v>
      </c>
      <c r="B4366" s="534" t="s">
        <v>11379</v>
      </c>
      <c r="C4366" s="532" t="s">
        <v>114</v>
      </c>
      <c r="D4366" s="533" t="s">
        <v>31085</v>
      </c>
      <c r="F4366" t="str">
        <f t="shared" si="137"/>
        <v>94620</v>
      </c>
      <c r="H4366" s="14">
        <f t="shared" si="138"/>
        <v>1090.97</v>
      </c>
    </row>
    <row r="4367" spans="1:8" ht="54">
      <c r="A4367" s="532" t="s">
        <v>7247</v>
      </c>
      <c r="B4367" s="534" t="s">
        <v>11380</v>
      </c>
      <c r="C4367" s="532" t="s">
        <v>114</v>
      </c>
      <c r="D4367" s="533" t="s">
        <v>31086</v>
      </c>
      <c r="F4367" t="str">
        <f t="shared" si="137"/>
        <v>94622</v>
      </c>
      <c r="H4367" s="14">
        <f t="shared" si="138"/>
        <v>254.76</v>
      </c>
    </row>
    <row r="4368" spans="1:8" ht="54">
      <c r="A4368" s="532" t="s">
        <v>7248</v>
      </c>
      <c r="B4368" s="534" t="s">
        <v>11381</v>
      </c>
      <c r="C4368" s="532" t="s">
        <v>114</v>
      </c>
      <c r="D4368" s="533" t="s">
        <v>31087</v>
      </c>
      <c r="F4368" t="str">
        <f t="shared" si="137"/>
        <v>94623</v>
      </c>
      <c r="H4368" s="14">
        <f t="shared" si="138"/>
        <v>600.4</v>
      </c>
    </row>
    <row r="4369" spans="1:8" ht="54">
      <c r="A4369" s="532" t="s">
        <v>7249</v>
      </c>
      <c r="B4369" s="534" t="s">
        <v>11382</v>
      </c>
      <c r="C4369" s="532" t="s">
        <v>114</v>
      </c>
      <c r="D4369" s="533" t="s">
        <v>31088</v>
      </c>
      <c r="F4369" t="str">
        <f t="shared" si="137"/>
        <v>94624</v>
      </c>
      <c r="H4369" s="14">
        <f t="shared" si="138"/>
        <v>914.04</v>
      </c>
    </row>
    <row r="4370" spans="1:8" ht="54">
      <c r="A4370" s="532" t="s">
        <v>7250</v>
      </c>
      <c r="B4370" s="534" t="s">
        <v>11383</v>
      </c>
      <c r="C4370" s="532" t="s">
        <v>114</v>
      </c>
      <c r="D4370" s="533" t="s">
        <v>31089</v>
      </c>
      <c r="F4370" t="str">
        <f t="shared" si="137"/>
        <v>94625</v>
      </c>
      <c r="H4370" s="14">
        <f t="shared" si="138"/>
        <v>1903.09</v>
      </c>
    </row>
    <row r="4371" spans="1:8" ht="67.5">
      <c r="A4371" s="532" t="s">
        <v>7251</v>
      </c>
      <c r="B4371" s="534" t="s">
        <v>3497</v>
      </c>
      <c r="C4371" s="532" t="s">
        <v>114</v>
      </c>
      <c r="D4371" s="533" t="s">
        <v>5226</v>
      </c>
      <c r="F4371" t="str">
        <f t="shared" si="137"/>
        <v>94656</v>
      </c>
      <c r="H4371" s="14">
        <f t="shared" si="138"/>
        <v>8.65</v>
      </c>
    </row>
    <row r="4372" spans="1:8" ht="54">
      <c r="A4372" s="532" t="s">
        <v>7252</v>
      </c>
      <c r="B4372" s="534" t="s">
        <v>3498</v>
      </c>
      <c r="C4372" s="532" t="s">
        <v>114</v>
      </c>
      <c r="D4372" s="533" t="s">
        <v>18890</v>
      </c>
      <c r="F4372" t="str">
        <f t="shared" si="137"/>
        <v>94657</v>
      </c>
      <c r="H4372" s="14">
        <f t="shared" si="138"/>
        <v>8.5</v>
      </c>
    </row>
    <row r="4373" spans="1:8" ht="67.5">
      <c r="A4373" s="532" t="s">
        <v>7254</v>
      </c>
      <c r="B4373" s="534" t="s">
        <v>3499</v>
      </c>
      <c r="C4373" s="532" t="s">
        <v>114</v>
      </c>
      <c r="D4373" s="533" t="s">
        <v>5810</v>
      </c>
      <c r="F4373" t="str">
        <f t="shared" si="137"/>
        <v>94658</v>
      </c>
      <c r="H4373" s="14">
        <f t="shared" si="138"/>
        <v>10.38</v>
      </c>
    </row>
    <row r="4374" spans="1:8" ht="54">
      <c r="A4374" s="532" t="s">
        <v>7255</v>
      </c>
      <c r="B4374" s="534" t="s">
        <v>3500</v>
      </c>
      <c r="C4374" s="532" t="s">
        <v>114</v>
      </c>
      <c r="D4374" s="533" t="s">
        <v>13671</v>
      </c>
      <c r="F4374" t="str">
        <f t="shared" si="137"/>
        <v>94659</v>
      </c>
      <c r="H4374" s="14">
        <f t="shared" si="138"/>
        <v>10.78</v>
      </c>
    </row>
    <row r="4375" spans="1:8" ht="67.5">
      <c r="A4375" s="532" t="s">
        <v>7256</v>
      </c>
      <c r="B4375" s="534" t="s">
        <v>3501</v>
      </c>
      <c r="C4375" s="532" t="s">
        <v>114</v>
      </c>
      <c r="D4375" s="533" t="s">
        <v>12075</v>
      </c>
      <c r="F4375" t="str">
        <f t="shared" si="137"/>
        <v>94660</v>
      </c>
      <c r="H4375" s="14">
        <f t="shared" si="138"/>
        <v>17.82</v>
      </c>
    </row>
    <row r="4376" spans="1:8" ht="54">
      <c r="A4376" s="532" t="s">
        <v>7258</v>
      </c>
      <c r="B4376" s="534" t="s">
        <v>3502</v>
      </c>
      <c r="C4376" s="532" t="s">
        <v>114</v>
      </c>
      <c r="D4376" s="533" t="s">
        <v>11757</v>
      </c>
      <c r="F4376" t="str">
        <f t="shared" si="137"/>
        <v>94661</v>
      </c>
      <c r="H4376" s="14">
        <f t="shared" si="138"/>
        <v>18.88</v>
      </c>
    </row>
    <row r="4377" spans="1:8" ht="67.5">
      <c r="A4377" s="532" t="s">
        <v>7259</v>
      </c>
      <c r="B4377" s="534" t="s">
        <v>3503</v>
      </c>
      <c r="C4377" s="532" t="s">
        <v>114</v>
      </c>
      <c r="D4377" s="533" t="s">
        <v>9665</v>
      </c>
      <c r="F4377" t="str">
        <f t="shared" si="137"/>
        <v>94662</v>
      </c>
      <c r="H4377" s="14">
        <f t="shared" si="138"/>
        <v>19.28</v>
      </c>
    </row>
    <row r="4378" spans="1:8" ht="54">
      <c r="A4378" s="532" t="s">
        <v>7261</v>
      </c>
      <c r="B4378" s="534" t="s">
        <v>3504</v>
      </c>
      <c r="C4378" s="532" t="s">
        <v>114</v>
      </c>
      <c r="D4378" s="533" t="s">
        <v>11862</v>
      </c>
      <c r="F4378" t="str">
        <f t="shared" si="137"/>
        <v>94663</v>
      </c>
      <c r="H4378" s="14">
        <f t="shared" si="138"/>
        <v>19.079999999999998</v>
      </c>
    </row>
    <row r="4379" spans="1:8" ht="67.5">
      <c r="A4379" s="532" t="s">
        <v>7262</v>
      </c>
      <c r="B4379" s="534" t="s">
        <v>3505</v>
      </c>
      <c r="C4379" s="532" t="s">
        <v>114</v>
      </c>
      <c r="D4379" s="533" t="s">
        <v>18236</v>
      </c>
      <c r="F4379" t="str">
        <f t="shared" si="137"/>
        <v>94664</v>
      </c>
      <c r="H4379" s="14">
        <f t="shared" si="138"/>
        <v>41.21</v>
      </c>
    </row>
    <row r="4380" spans="1:8" ht="54">
      <c r="A4380" s="532" t="s">
        <v>7264</v>
      </c>
      <c r="B4380" s="534" t="s">
        <v>3506</v>
      </c>
      <c r="C4380" s="532" t="s">
        <v>114</v>
      </c>
      <c r="D4380" s="533" t="s">
        <v>31090</v>
      </c>
      <c r="F4380" t="str">
        <f t="shared" si="137"/>
        <v>94665</v>
      </c>
      <c r="H4380" s="14">
        <f t="shared" si="138"/>
        <v>45.42</v>
      </c>
    </row>
    <row r="4381" spans="1:8" ht="67.5">
      <c r="A4381" s="532" t="s">
        <v>7265</v>
      </c>
      <c r="B4381" s="534" t="s">
        <v>3507</v>
      </c>
      <c r="C4381" s="532" t="s">
        <v>114</v>
      </c>
      <c r="D4381" s="533" t="s">
        <v>31091</v>
      </c>
      <c r="F4381" t="str">
        <f t="shared" si="137"/>
        <v>94666</v>
      </c>
      <c r="H4381" s="14">
        <f t="shared" si="138"/>
        <v>57.14</v>
      </c>
    </row>
    <row r="4382" spans="1:8" ht="54">
      <c r="A4382" s="532" t="s">
        <v>7266</v>
      </c>
      <c r="B4382" s="534" t="s">
        <v>3508</v>
      </c>
      <c r="C4382" s="532" t="s">
        <v>114</v>
      </c>
      <c r="D4382" s="533" t="s">
        <v>31092</v>
      </c>
      <c r="F4382" t="str">
        <f t="shared" si="137"/>
        <v>94667</v>
      </c>
      <c r="H4382" s="14">
        <f t="shared" si="138"/>
        <v>57.31</v>
      </c>
    </row>
    <row r="4383" spans="1:8" ht="67.5">
      <c r="A4383" s="532" t="s">
        <v>7267</v>
      </c>
      <c r="B4383" s="534" t="s">
        <v>3509</v>
      </c>
      <c r="C4383" s="532" t="s">
        <v>114</v>
      </c>
      <c r="D4383" s="533" t="s">
        <v>18760</v>
      </c>
      <c r="F4383" t="str">
        <f t="shared" si="137"/>
        <v>94668</v>
      </c>
      <c r="H4383" s="14">
        <f t="shared" si="138"/>
        <v>87.17</v>
      </c>
    </row>
    <row r="4384" spans="1:8" ht="54">
      <c r="A4384" s="532" t="s">
        <v>7268</v>
      </c>
      <c r="B4384" s="534" t="s">
        <v>3510</v>
      </c>
      <c r="C4384" s="532" t="s">
        <v>114</v>
      </c>
      <c r="D4384" s="533" t="s">
        <v>31093</v>
      </c>
      <c r="F4384" t="str">
        <f t="shared" si="137"/>
        <v>94669</v>
      </c>
      <c r="H4384" s="14">
        <f t="shared" si="138"/>
        <v>120</v>
      </c>
    </row>
    <row r="4385" spans="1:8" ht="67.5">
      <c r="A4385" s="532" t="s">
        <v>7269</v>
      </c>
      <c r="B4385" s="534" t="s">
        <v>3511</v>
      </c>
      <c r="C4385" s="532" t="s">
        <v>114</v>
      </c>
      <c r="D4385" s="533" t="s">
        <v>31094</v>
      </c>
      <c r="F4385" t="str">
        <f t="shared" si="137"/>
        <v>94670</v>
      </c>
      <c r="H4385" s="14">
        <f t="shared" si="138"/>
        <v>118.85</v>
      </c>
    </row>
    <row r="4386" spans="1:8" ht="54">
      <c r="A4386" s="532" t="s">
        <v>7270</v>
      </c>
      <c r="B4386" s="534" t="s">
        <v>3512</v>
      </c>
      <c r="C4386" s="532" t="s">
        <v>114</v>
      </c>
      <c r="D4386" s="533" t="s">
        <v>31095</v>
      </c>
      <c r="F4386" t="str">
        <f t="shared" si="137"/>
        <v>94671</v>
      </c>
      <c r="H4386" s="14">
        <f t="shared" si="138"/>
        <v>178.93</v>
      </c>
    </row>
    <row r="4387" spans="1:8" ht="67.5">
      <c r="A4387" s="532" t="s">
        <v>7271</v>
      </c>
      <c r="B4387" s="534" t="s">
        <v>3513</v>
      </c>
      <c r="C4387" s="532" t="s">
        <v>114</v>
      </c>
      <c r="D4387" s="533" t="s">
        <v>8923</v>
      </c>
      <c r="F4387" t="str">
        <f t="shared" si="137"/>
        <v>94672</v>
      </c>
      <c r="H4387" s="14">
        <f t="shared" si="138"/>
        <v>13.98</v>
      </c>
    </row>
    <row r="4388" spans="1:8" ht="54">
      <c r="A4388" s="532" t="s">
        <v>7272</v>
      </c>
      <c r="B4388" s="534" t="s">
        <v>3514</v>
      </c>
      <c r="C4388" s="532" t="s">
        <v>114</v>
      </c>
      <c r="D4388" s="533" t="s">
        <v>8884</v>
      </c>
      <c r="F4388" t="str">
        <f t="shared" si="137"/>
        <v>94673</v>
      </c>
      <c r="H4388" s="14">
        <f t="shared" si="138"/>
        <v>15.04</v>
      </c>
    </row>
    <row r="4389" spans="1:8" ht="54">
      <c r="A4389" s="532" t="s">
        <v>7274</v>
      </c>
      <c r="B4389" s="534" t="s">
        <v>3515</v>
      </c>
      <c r="C4389" s="532" t="s">
        <v>114</v>
      </c>
      <c r="D4389" s="533" t="s">
        <v>5656</v>
      </c>
      <c r="F4389" t="str">
        <f t="shared" si="137"/>
        <v>94674</v>
      </c>
      <c r="H4389" s="14">
        <f t="shared" si="138"/>
        <v>13.96</v>
      </c>
    </row>
    <row r="4390" spans="1:8" ht="54">
      <c r="A4390" s="532" t="s">
        <v>7276</v>
      </c>
      <c r="B4390" s="534" t="s">
        <v>3516</v>
      </c>
      <c r="C4390" s="532" t="s">
        <v>114</v>
      </c>
      <c r="D4390" s="533" t="s">
        <v>18672</v>
      </c>
      <c r="F4390" t="str">
        <f t="shared" si="137"/>
        <v>94675</v>
      </c>
      <c r="H4390" s="14">
        <f t="shared" si="138"/>
        <v>21.73</v>
      </c>
    </row>
    <row r="4391" spans="1:8" ht="54">
      <c r="A4391" s="532" t="s">
        <v>7278</v>
      </c>
      <c r="B4391" s="534" t="s">
        <v>3517</v>
      </c>
      <c r="C4391" s="532" t="s">
        <v>114</v>
      </c>
      <c r="D4391" s="533" t="s">
        <v>31096</v>
      </c>
      <c r="F4391" t="str">
        <f t="shared" si="137"/>
        <v>94676</v>
      </c>
      <c r="H4391" s="14">
        <f t="shared" si="138"/>
        <v>25.42</v>
      </c>
    </row>
    <row r="4392" spans="1:8" ht="54">
      <c r="A4392" s="532" t="s">
        <v>7280</v>
      </c>
      <c r="B4392" s="534" t="s">
        <v>3518</v>
      </c>
      <c r="C4392" s="532" t="s">
        <v>114</v>
      </c>
      <c r="D4392" s="533" t="s">
        <v>6289</v>
      </c>
      <c r="F4392" t="str">
        <f t="shared" si="137"/>
        <v>94677</v>
      </c>
      <c r="H4392" s="14">
        <f t="shared" si="138"/>
        <v>37.200000000000003</v>
      </c>
    </row>
    <row r="4393" spans="1:8" ht="54">
      <c r="A4393" s="532" t="s">
        <v>7281</v>
      </c>
      <c r="B4393" s="534" t="s">
        <v>3519</v>
      </c>
      <c r="C4393" s="532" t="s">
        <v>114</v>
      </c>
      <c r="D4393" s="533" t="s">
        <v>15393</v>
      </c>
      <c r="F4393" t="str">
        <f t="shared" si="137"/>
        <v>94678</v>
      </c>
      <c r="H4393" s="14">
        <f t="shared" si="138"/>
        <v>23.68</v>
      </c>
    </row>
    <row r="4394" spans="1:8" ht="54">
      <c r="A4394" s="532" t="s">
        <v>7282</v>
      </c>
      <c r="B4394" s="534" t="s">
        <v>3520</v>
      </c>
      <c r="C4394" s="532" t="s">
        <v>114</v>
      </c>
      <c r="D4394" s="533" t="s">
        <v>31097</v>
      </c>
      <c r="F4394" t="str">
        <f t="shared" si="137"/>
        <v>94679</v>
      </c>
      <c r="H4394" s="14">
        <f t="shared" si="138"/>
        <v>39.18</v>
      </c>
    </row>
    <row r="4395" spans="1:8" ht="54">
      <c r="A4395" s="532" t="s">
        <v>7283</v>
      </c>
      <c r="B4395" s="534" t="s">
        <v>3521</v>
      </c>
      <c r="C4395" s="532" t="s">
        <v>114</v>
      </c>
      <c r="D4395" s="533" t="s">
        <v>31098</v>
      </c>
      <c r="F4395" t="str">
        <f t="shared" si="137"/>
        <v>94680</v>
      </c>
      <c r="H4395" s="14">
        <f t="shared" si="138"/>
        <v>80.88</v>
      </c>
    </row>
    <row r="4396" spans="1:8" ht="54">
      <c r="A4396" s="532" t="s">
        <v>7284</v>
      </c>
      <c r="B4396" s="534" t="s">
        <v>3522</v>
      </c>
      <c r="C4396" s="532" t="s">
        <v>114</v>
      </c>
      <c r="D4396" s="533" t="s">
        <v>31099</v>
      </c>
      <c r="F4396" t="str">
        <f t="shared" si="137"/>
        <v>94681</v>
      </c>
      <c r="H4396" s="14">
        <f t="shared" si="138"/>
        <v>90.8</v>
      </c>
    </row>
    <row r="4397" spans="1:8" ht="54">
      <c r="A4397" s="532" t="s">
        <v>7285</v>
      </c>
      <c r="B4397" s="534" t="s">
        <v>3523</v>
      </c>
      <c r="C4397" s="532" t="s">
        <v>114</v>
      </c>
      <c r="D4397" s="533" t="s">
        <v>31100</v>
      </c>
      <c r="F4397" t="str">
        <f t="shared" si="137"/>
        <v>94682</v>
      </c>
      <c r="H4397" s="14">
        <f t="shared" si="138"/>
        <v>189.51</v>
      </c>
    </row>
    <row r="4398" spans="1:8" ht="54">
      <c r="A4398" s="532" t="s">
        <v>7286</v>
      </c>
      <c r="B4398" s="534" t="s">
        <v>3524</v>
      </c>
      <c r="C4398" s="532" t="s">
        <v>114</v>
      </c>
      <c r="D4398" s="533" t="s">
        <v>31101</v>
      </c>
      <c r="F4398" t="str">
        <f t="shared" si="137"/>
        <v>94683</v>
      </c>
      <c r="H4398" s="14">
        <f t="shared" si="138"/>
        <v>125.95</v>
      </c>
    </row>
    <row r="4399" spans="1:8" ht="54">
      <c r="A4399" s="532" t="s">
        <v>7287</v>
      </c>
      <c r="B4399" s="534" t="s">
        <v>3525</v>
      </c>
      <c r="C4399" s="532" t="s">
        <v>114</v>
      </c>
      <c r="D4399" s="533" t="s">
        <v>31102</v>
      </c>
      <c r="F4399" t="str">
        <f t="shared" si="137"/>
        <v>94684</v>
      </c>
      <c r="H4399" s="14">
        <f t="shared" si="138"/>
        <v>241.66</v>
      </c>
    </row>
    <row r="4400" spans="1:8" ht="54">
      <c r="A4400" s="532" t="s">
        <v>7288</v>
      </c>
      <c r="B4400" s="534" t="s">
        <v>3526</v>
      </c>
      <c r="C4400" s="532" t="s">
        <v>114</v>
      </c>
      <c r="D4400" s="533" t="s">
        <v>31103</v>
      </c>
      <c r="F4400" t="str">
        <f t="shared" si="137"/>
        <v>94685</v>
      </c>
      <c r="H4400" s="14">
        <f t="shared" si="138"/>
        <v>174.29</v>
      </c>
    </row>
    <row r="4401" spans="1:8" ht="54">
      <c r="A4401" s="532" t="s">
        <v>7289</v>
      </c>
      <c r="B4401" s="534" t="s">
        <v>3527</v>
      </c>
      <c r="C4401" s="532" t="s">
        <v>114</v>
      </c>
      <c r="D4401" s="533" t="s">
        <v>31104</v>
      </c>
      <c r="F4401" t="str">
        <f t="shared" si="137"/>
        <v>94686</v>
      </c>
      <c r="H4401" s="14">
        <f t="shared" si="138"/>
        <v>443.32</v>
      </c>
    </row>
    <row r="4402" spans="1:8" ht="54">
      <c r="A4402" s="532" t="s">
        <v>7290</v>
      </c>
      <c r="B4402" s="534" t="s">
        <v>3528</v>
      </c>
      <c r="C4402" s="532" t="s">
        <v>114</v>
      </c>
      <c r="D4402" s="533" t="s">
        <v>31105</v>
      </c>
      <c r="F4402" t="str">
        <f t="shared" si="137"/>
        <v>94687</v>
      </c>
      <c r="H4402" s="14">
        <f t="shared" si="138"/>
        <v>398.6</v>
      </c>
    </row>
    <row r="4403" spans="1:8" ht="54">
      <c r="A4403" s="532" t="s">
        <v>7291</v>
      </c>
      <c r="B4403" s="534" t="s">
        <v>3529</v>
      </c>
      <c r="C4403" s="532" t="s">
        <v>114</v>
      </c>
      <c r="D4403" s="533" t="s">
        <v>18874</v>
      </c>
      <c r="F4403" t="str">
        <f t="shared" si="137"/>
        <v>94688</v>
      </c>
      <c r="H4403" s="14">
        <f t="shared" si="138"/>
        <v>14.96</v>
      </c>
    </row>
    <row r="4404" spans="1:8" ht="67.5">
      <c r="A4404" s="532" t="s">
        <v>7292</v>
      </c>
      <c r="B4404" s="534" t="s">
        <v>3530</v>
      </c>
      <c r="C4404" s="532" t="s">
        <v>114</v>
      </c>
      <c r="D4404" s="533" t="s">
        <v>18622</v>
      </c>
      <c r="F4404" t="str">
        <f t="shared" si="137"/>
        <v>94689</v>
      </c>
      <c r="H4404" s="14">
        <f t="shared" si="138"/>
        <v>20.79</v>
      </c>
    </row>
    <row r="4405" spans="1:8" ht="54">
      <c r="A4405" s="532" t="s">
        <v>7293</v>
      </c>
      <c r="B4405" s="534" t="s">
        <v>3531</v>
      </c>
      <c r="C4405" s="532" t="s">
        <v>114</v>
      </c>
      <c r="D4405" s="533" t="s">
        <v>31106</v>
      </c>
      <c r="F4405" t="str">
        <f t="shared" si="137"/>
        <v>94690</v>
      </c>
      <c r="H4405" s="14">
        <f t="shared" si="138"/>
        <v>19.91</v>
      </c>
    </row>
    <row r="4406" spans="1:8" ht="54">
      <c r="A4406" s="532" t="s">
        <v>7294</v>
      </c>
      <c r="B4406" s="534" t="s">
        <v>3532</v>
      </c>
      <c r="C4406" s="532" t="s">
        <v>114</v>
      </c>
      <c r="D4406" s="533" t="s">
        <v>8920</v>
      </c>
      <c r="F4406" t="str">
        <f t="shared" si="137"/>
        <v>94691</v>
      </c>
      <c r="H4406" s="14">
        <f t="shared" si="138"/>
        <v>25.52</v>
      </c>
    </row>
    <row r="4407" spans="1:8" ht="54">
      <c r="A4407" s="532" t="s">
        <v>7295</v>
      </c>
      <c r="B4407" s="534" t="s">
        <v>3533</v>
      </c>
      <c r="C4407" s="532" t="s">
        <v>114</v>
      </c>
      <c r="D4407" s="533" t="s">
        <v>31107</v>
      </c>
      <c r="F4407" t="str">
        <f t="shared" si="137"/>
        <v>94692</v>
      </c>
      <c r="H4407" s="14">
        <f t="shared" si="138"/>
        <v>37.19</v>
      </c>
    </row>
    <row r="4408" spans="1:8" ht="54">
      <c r="A4408" s="532" t="s">
        <v>7297</v>
      </c>
      <c r="B4408" s="534" t="s">
        <v>3534</v>
      </c>
      <c r="C4408" s="532" t="s">
        <v>114</v>
      </c>
      <c r="D4408" s="533" t="s">
        <v>18797</v>
      </c>
      <c r="F4408" t="str">
        <f t="shared" si="137"/>
        <v>94693</v>
      </c>
      <c r="H4408" s="14">
        <f t="shared" si="138"/>
        <v>36.119999999999997</v>
      </c>
    </row>
    <row r="4409" spans="1:8" ht="54">
      <c r="A4409" s="532" t="s">
        <v>7298</v>
      </c>
      <c r="B4409" s="534" t="s">
        <v>3535</v>
      </c>
      <c r="C4409" s="532" t="s">
        <v>114</v>
      </c>
      <c r="D4409" s="533" t="s">
        <v>31108</v>
      </c>
      <c r="F4409" t="str">
        <f t="shared" si="137"/>
        <v>94694</v>
      </c>
      <c r="H4409" s="14">
        <f t="shared" si="138"/>
        <v>37.99</v>
      </c>
    </row>
    <row r="4410" spans="1:8" ht="54">
      <c r="A4410" s="532" t="s">
        <v>7299</v>
      </c>
      <c r="B4410" s="534" t="s">
        <v>3536</v>
      </c>
      <c r="C4410" s="532" t="s">
        <v>114</v>
      </c>
      <c r="D4410" s="533" t="s">
        <v>18912</v>
      </c>
      <c r="F4410" t="str">
        <f t="shared" si="137"/>
        <v>94695</v>
      </c>
      <c r="H4410" s="14">
        <f t="shared" si="138"/>
        <v>54.25</v>
      </c>
    </row>
    <row r="4411" spans="1:8" ht="54">
      <c r="A4411" s="532" t="s">
        <v>7300</v>
      </c>
      <c r="B4411" s="534" t="s">
        <v>3537</v>
      </c>
      <c r="C4411" s="532" t="s">
        <v>114</v>
      </c>
      <c r="D4411" s="533" t="s">
        <v>25305</v>
      </c>
      <c r="F4411" t="str">
        <f t="shared" si="137"/>
        <v>94696</v>
      </c>
      <c r="H4411" s="14">
        <f t="shared" si="138"/>
        <v>94.71</v>
      </c>
    </row>
    <row r="4412" spans="1:8" ht="54">
      <c r="A4412" s="532" t="s">
        <v>7301</v>
      </c>
      <c r="B4412" s="534" t="s">
        <v>3538</v>
      </c>
      <c r="C4412" s="532" t="s">
        <v>114</v>
      </c>
      <c r="D4412" s="533" t="s">
        <v>31109</v>
      </c>
      <c r="F4412" t="str">
        <f t="shared" si="137"/>
        <v>94697</v>
      </c>
      <c r="H4412" s="14">
        <f t="shared" si="138"/>
        <v>145.68</v>
      </c>
    </row>
    <row r="4413" spans="1:8" ht="54">
      <c r="A4413" s="532" t="s">
        <v>7302</v>
      </c>
      <c r="B4413" s="534" t="s">
        <v>3539</v>
      </c>
      <c r="C4413" s="532" t="s">
        <v>114</v>
      </c>
      <c r="D4413" s="533" t="s">
        <v>31110</v>
      </c>
      <c r="F4413" t="str">
        <f t="shared" si="137"/>
        <v>94698</v>
      </c>
      <c r="H4413" s="14">
        <f t="shared" si="138"/>
        <v>117.11</v>
      </c>
    </row>
    <row r="4414" spans="1:8" ht="54">
      <c r="A4414" s="532" t="s">
        <v>7303</v>
      </c>
      <c r="B4414" s="534" t="s">
        <v>3540</v>
      </c>
      <c r="C4414" s="532" t="s">
        <v>114</v>
      </c>
      <c r="D4414" s="533" t="s">
        <v>31111</v>
      </c>
      <c r="F4414" t="str">
        <f t="shared" si="137"/>
        <v>94699</v>
      </c>
      <c r="H4414" s="14">
        <f t="shared" si="138"/>
        <v>213.37</v>
      </c>
    </row>
    <row r="4415" spans="1:8" ht="54">
      <c r="A4415" s="532" t="s">
        <v>7304</v>
      </c>
      <c r="B4415" s="534" t="s">
        <v>3541</v>
      </c>
      <c r="C4415" s="532" t="s">
        <v>114</v>
      </c>
      <c r="D4415" s="533" t="s">
        <v>31112</v>
      </c>
      <c r="F4415" t="str">
        <f t="shared" si="137"/>
        <v>94700</v>
      </c>
      <c r="H4415" s="14">
        <f t="shared" si="138"/>
        <v>252.51</v>
      </c>
    </row>
    <row r="4416" spans="1:8" ht="54">
      <c r="A4416" s="532" t="s">
        <v>7305</v>
      </c>
      <c r="B4416" s="534" t="s">
        <v>3542</v>
      </c>
      <c r="C4416" s="532" t="s">
        <v>114</v>
      </c>
      <c r="D4416" s="533" t="s">
        <v>31113</v>
      </c>
      <c r="F4416" t="str">
        <f t="shared" si="137"/>
        <v>94701</v>
      </c>
      <c r="H4416" s="14">
        <f t="shared" si="138"/>
        <v>385.83</v>
      </c>
    </row>
    <row r="4417" spans="1:8" ht="54">
      <c r="A4417" s="532" t="s">
        <v>7306</v>
      </c>
      <c r="B4417" s="534" t="s">
        <v>3543</v>
      </c>
      <c r="C4417" s="532" t="s">
        <v>114</v>
      </c>
      <c r="D4417" s="533" t="s">
        <v>31114</v>
      </c>
      <c r="F4417" t="str">
        <f t="shared" si="137"/>
        <v>94702</v>
      </c>
      <c r="H4417" s="14">
        <f t="shared" si="138"/>
        <v>337.15</v>
      </c>
    </row>
    <row r="4418" spans="1:8" ht="67.5">
      <c r="A4418" s="532" t="s">
        <v>7307</v>
      </c>
      <c r="B4418" s="534" t="s">
        <v>3544</v>
      </c>
      <c r="C4418" s="532" t="s">
        <v>114</v>
      </c>
      <c r="D4418" s="533" t="s">
        <v>29070</v>
      </c>
      <c r="F4418" t="str">
        <f t="shared" si="137"/>
        <v>94703</v>
      </c>
      <c r="H4418" s="14">
        <f t="shared" si="138"/>
        <v>34.25</v>
      </c>
    </row>
    <row r="4419" spans="1:8" ht="67.5">
      <c r="A4419" s="532" t="s">
        <v>7308</v>
      </c>
      <c r="B4419" s="534" t="s">
        <v>3545</v>
      </c>
      <c r="C4419" s="532" t="s">
        <v>114</v>
      </c>
      <c r="D4419" s="533" t="s">
        <v>21953</v>
      </c>
      <c r="F4419" t="str">
        <f t="shared" si="137"/>
        <v>94704</v>
      </c>
      <c r="H4419" s="14">
        <f t="shared" si="138"/>
        <v>46.21</v>
      </c>
    </row>
    <row r="4420" spans="1:8" ht="67.5">
      <c r="A4420" s="532" t="s">
        <v>7309</v>
      </c>
      <c r="B4420" s="534" t="s">
        <v>3546</v>
      </c>
      <c r="C4420" s="532" t="s">
        <v>114</v>
      </c>
      <c r="D4420" s="533" t="s">
        <v>18771</v>
      </c>
      <c r="F4420" t="str">
        <f t="shared" si="137"/>
        <v>94705</v>
      </c>
      <c r="H4420" s="14">
        <f t="shared" si="138"/>
        <v>63.95</v>
      </c>
    </row>
    <row r="4421" spans="1:8" ht="67.5">
      <c r="A4421" s="532" t="s">
        <v>7310</v>
      </c>
      <c r="B4421" s="534" t="s">
        <v>3547</v>
      </c>
      <c r="C4421" s="532" t="s">
        <v>114</v>
      </c>
      <c r="D4421" s="533" t="s">
        <v>31115</v>
      </c>
      <c r="F4421" t="str">
        <f t="shared" ref="F4421:F4484" si="139">TRIM(A4421)</f>
        <v>94706</v>
      </c>
      <c r="H4421" s="14">
        <f t="shared" ref="H4421:H4484" si="140">ROUND(D4421*(1+$H$1),2)</f>
        <v>72.34</v>
      </c>
    </row>
    <row r="4422" spans="1:8" ht="67.5">
      <c r="A4422" s="532" t="s">
        <v>7311</v>
      </c>
      <c r="B4422" s="534" t="s">
        <v>3548</v>
      </c>
      <c r="C4422" s="532" t="s">
        <v>114</v>
      </c>
      <c r="D4422" s="533" t="s">
        <v>31116</v>
      </c>
      <c r="F4422" t="str">
        <f t="shared" si="139"/>
        <v>94707</v>
      </c>
      <c r="H4422" s="14">
        <f t="shared" si="140"/>
        <v>110.05</v>
      </c>
    </row>
    <row r="4423" spans="1:8" ht="67.5">
      <c r="A4423" s="532" t="s">
        <v>7312</v>
      </c>
      <c r="B4423" s="534" t="s">
        <v>3549</v>
      </c>
      <c r="C4423" s="532" t="s">
        <v>114</v>
      </c>
      <c r="D4423" s="533" t="s">
        <v>31117</v>
      </c>
      <c r="F4423" t="str">
        <f t="shared" si="139"/>
        <v>94713</v>
      </c>
      <c r="H4423" s="14">
        <f t="shared" si="140"/>
        <v>440.5</v>
      </c>
    </row>
    <row r="4424" spans="1:8" ht="67.5">
      <c r="A4424" s="532" t="s">
        <v>7313</v>
      </c>
      <c r="B4424" s="534" t="s">
        <v>3550</v>
      </c>
      <c r="C4424" s="532" t="s">
        <v>114</v>
      </c>
      <c r="D4424" s="533" t="s">
        <v>31118</v>
      </c>
      <c r="F4424" t="str">
        <f t="shared" si="139"/>
        <v>94714</v>
      </c>
      <c r="H4424" s="14">
        <f t="shared" si="140"/>
        <v>617.16999999999996</v>
      </c>
    </row>
    <row r="4425" spans="1:8" ht="67.5">
      <c r="A4425" s="532" t="s">
        <v>7314</v>
      </c>
      <c r="B4425" s="534" t="s">
        <v>3551</v>
      </c>
      <c r="C4425" s="532" t="s">
        <v>114</v>
      </c>
      <c r="D4425" s="533" t="s">
        <v>31119</v>
      </c>
      <c r="F4425" t="str">
        <f t="shared" si="139"/>
        <v>94715</v>
      </c>
      <c r="H4425" s="14">
        <f t="shared" si="140"/>
        <v>543.62</v>
      </c>
    </row>
    <row r="4426" spans="1:8" ht="54">
      <c r="A4426" s="532" t="s">
        <v>7315</v>
      </c>
      <c r="B4426" s="534" t="s">
        <v>3552</v>
      </c>
      <c r="C4426" s="532" t="s">
        <v>114</v>
      </c>
      <c r="D4426" s="533" t="s">
        <v>11193</v>
      </c>
      <c r="F4426" t="str">
        <f t="shared" si="139"/>
        <v>94724</v>
      </c>
      <c r="H4426" s="14">
        <f t="shared" si="140"/>
        <v>36.83</v>
      </c>
    </row>
    <row r="4427" spans="1:8" ht="54">
      <c r="A4427" s="532" t="s">
        <v>7316</v>
      </c>
      <c r="B4427" s="534" t="s">
        <v>3553</v>
      </c>
      <c r="C4427" s="532" t="s">
        <v>114</v>
      </c>
      <c r="D4427" s="533" t="s">
        <v>5834</v>
      </c>
      <c r="F4427" t="str">
        <f t="shared" si="139"/>
        <v>94725</v>
      </c>
      <c r="H4427" s="14">
        <f t="shared" si="140"/>
        <v>8.5500000000000007</v>
      </c>
    </row>
    <row r="4428" spans="1:8" ht="54">
      <c r="A4428" s="532" t="s">
        <v>7317</v>
      </c>
      <c r="B4428" s="534" t="s">
        <v>3554</v>
      </c>
      <c r="C4428" s="532" t="s">
        <v>114</v>
      </c>
      <c r="D4428" s="533" t="s">
        <v>18719</v>
      </c>
      <c r="F4428" t="str">
        <f t="shared" si="139"/>
        <v>94726</v>
      </c>
      <c r="H4428" s="14">
        <f t="shared" si="140"/>
        <v>45.98</v>
      </c>
    </row>
    <row r="4429" spans="1:8" ht="54">
      <c r="A4429" s="532" t="s">
        <v>7318</v>
      </c>
      <c r="B4429" s="534" t="s">
        <v>3555</v>
      </c>
      <c r="C4429" s="532" t="s">
        <v>114</v>
      </c>
      <c r="D4429" s="533" t="s">
        <v>11737</v>
      </c>
      <c r="F4429" t="str">
        <f t="shared" si="139"/>
        <v>94727</v>
      </c>
      <c r="H4429" s="14">
        <f t="shared" si="140"/>
        <v>12.75</v>
      </c>
    </row>
    <row r="4430" spans="1:8" ht="54">
      <c r="A4430" s="532" t="s">
        <v>7319</v>
      </c>
      <c r="B4430" s="534" t="s">
        <v>3556</v>
      </c>
      <c r="C4430" s="532" t="s">
        <v>114</v>
      </c>
      <c r="D4430" s="533" t="s">
        <v>31120</v>
      </c>
      <c r="F4430" t="str">
        <f t="shared" si="139"/>
        <v>94728</v>
      </c>
      <c r="H4430" s="14">
        <f t="shared" si="140"/>
        <v>72.37</v>
      </c>
    </row>
    <row r="4431" spans="1:8" ht="54">
      <c r="A4431" s="532" t="s">
        <v>7320</v>
      </c>
      <c r="B4431" s="534" t="s">
        <v>3557</v>
      </c>
      <c r="C4431" s="532" t="s">
        <v>114</v>
      </c>
      <c r="D4431" s="533" t="s">
        <v>12561</v>
      </c>
      <c r="F4431" t="str">
        <f t="shared" si="139"/>
        <v>94729</v>
      </c>
      <c r="H4431" s="14">
        <f t="shared" si="140"/>
        <v>23.99</v>
      </c>
    </row>
    <row r="4432" spans="1:8" ht="54">
      <c r="A4432" s="532" t="s">
        <v>7321</v>
      </c>
      <c r="B4432" s="534" t="s">
        <v>3558</v>
      </c>
      <c r="C4432" s="532" t="s">
        <v>114</v>
      </c>
      <c r="D4432" s="533" t="s">
        <v>31121</v>
      </c>
      <c r="F4432" t="str">
        <f t="shared" si="139"/>
        <v>94730</v>
      </c>
      <c r="H4432" s="14">
        <f t="shared" si="140"/>
        <v>87.03</v>
      </c>
    </row>
    <row r="4433" spans="1:8" ht="54">
      <c r="A4433" s="532" t="s">
        <v>7322</v>
      </c>
      <c r="B4433" s="534" t="s">
        <v>3559</v>
      </c>
      <c r="C4433" s="532" t="s">
        <v>114</v>
      </c>
      <c r="D4433" s="533" t="s">
        <v>16378</v>
      </c>
      <c r="F4433" t="str">
        <f t="shared" si="139"/>
        <v>94731</v>
      </c>
      <c r="H4433" s="14">
        <f t="shared" si="140"/>
        <v>30.5</v>
      </c>
    </row>
    <row r="4434" spans="1:8" ht="54">
      <c r="A4434" s="532" t="s">
        <v>31122</v>
      </c>
      <c r="B4434" s="534" t="s">
        <v>31123</v>
      </c>
      <c r="C4434" s="532" t="s">
        <v>114</v>
      </c>
      <c r="D4434" s="533" t="s">
        <v>31124</v>
      </c>
      <c r="F4434" t="str">
        <f t="shared" si="139"/>
        <v>94732</v>
      </c>
      <c r="H4434" s="14">
        <f t="shared" si="140"/>
        <v>142.22999999999999</v>
      </c>
    </row>
    <row r="4435" spans="1:8" ht="54">
      <c r="A4435" s="532" t="s">
        <v>7323</v>
      </c>
      <c r="B4435" s="534" t="s">
        <v>3560</v>
      </c>
      <c r="C4435" s="532" t="s">
        <v>114</v>
      </c>
      <c r="D4435" s="533" t="s">
        <v>16928</v>
      </c>
      <c r="F4435" t="str">
        <f t="shared" si="139"/>
        <v>94733</v>
      </c>
      <c r="H4435" s="14">
        <f t="shared" si="140"/>
        <v>58.36</v>
      </c>
    </row>
    <row r="4436" spans="1:8" ht="54">
      <c r="A4436" s="532" t="s">
        <v>31125</v>
      </c>
      <c r="B4436" s="534" t="s">
        <v>31126</v>
      </c>
      <c r="C4436" s="532" t="s">
        <v>114</v>
      </c>
      <c r="D4436" s="533" t="s">
        <v>31127</v>
      </c>
      <c r="F4436" t="str">
        <f t="shared" si="139"/>
        <v>94734</v>
      </c>
      <c r="H4436" s="14">
        <f t="shared" si="140"/>
        <v>515.04</v>
      </c>
    </row>
    <row r="4437" spans="1:8" ht="54">
      <c r="A4437" s="532" t="s">
        <v>31128</v>
      </c>
      <c r="B4437" s="534" t="s">
        <v>31129</v>
      </c>
      <c r="C4437" s="532" t="s">
        <v>114</v>
      </c>
      <c r="D4437" s="533" t="s">
        <v>31130</v>
      </c>
      <c r="F4437" t="str">
        <f t="shared" si="139"/>
        <v>94736</v>
      </c>
      <c r="H4437" s="14">
        <f t="shared" si="140"/>
        <v>753.5</v>
      </c>
    </row>
    <row r="4438" spans="1:8" ht="54">
      <c r="A4438" s="532" t="s">
        <v>7324</v>
      </c>
      <c r="B4438" s="534" t="s">
        <v>3561</v>
      </c>
      <c r="C4438" s="532" t="s">
        <v>114</v>
      </c>
      <c r="D4438" s="533" t="s">
        <v>31131</v>
      </c>
      <c r="F4438" t="str">
        <f t="shared" si="139"/>
        <v>94737</v>
      </c>
      <c r="H4438" s="14">
        <f t="shared" si="140"/>
        <v>249.71</v>
      </c>
    </row>
    <row r="4439" spans="1:8" ht="54">
      <c r="A4439" s="532" t="s">
        <v>31132</v>
      </c>
      <c r="B4439" s="534" t="s">
        <v>31133</v>
      </c>
      <c r="C4439" s="532" t="s">
        <v>114</v>
      </c>
      <c r="D4439" s="533" t="s">
        <v>31134</v>
      </c>
      <c r="F4439" t="str">
        <f t="shared" si="139"/>
        <v>94738</v>
      </c>
      <c r="H4439" s="14">
        <f t="shared" si="140"/>
        <v>2263.46</v>
      </c>
    </row>
    <row r="4440" spans="1:8" ht="54">
      <c r="A4440" s="532" t="s">
        <v>31135</v>
      </c>
      <c r="B4440" s="534" t="s">
        <v>31136</v>
      </c>
      <c r="C4440" s="532" t="s">
        <v>114</v>
      </c>
      <c r="D4440" s="533" t="s">
        <v>31137</v>
      </c>
      <c r="F4440" t="str">
        <f t="shared" si="139"/>
        <v>94739</v>
      </c>
      <c r="H4440" s="14">
        <f t="shared" si="140"/>
        <v>286.67</v>
      </c>
    </row>
    <row r="4441" spans="1:8" ht="54">
      <c r="A4441" s="532" t="s">
        <v>7325</v>
      </c>
      <c r="B4441" s="534" t="s">
        <v>3562</v>
      </c>
      <c r="C4441" s="532" t="s">
        <v>114</v>
      </c>
      <c r="D4441" s="533" t="s">
        <v>31138</v>
      </c>
      <c r="F4441" t="str">
        <f t="shared" si="139"/>
        <v>94740</v>
      </c>
      <c r="H4441" s="14">
        <f t="shared" si="140"/>
        <v>13.47</v>
      </c>
    </row>
    <row r="4442" spans="1:8" ht="54">
      <c r="A4442" s="532" t="s">
        <v>7326</v>
      </c>
      <c r="B4442" s="534" t="s">
        <v>3563</v>
      </c>
      <c r="C4442" s="532" t="s">
        <v>114</v>
      </c>
      <c r="D4442" s="533" t="s">
        <v>8937</v>
      </c>
      <c r="F4442" t="str">
        <f t="shared" si="139"/>
        <v>94741</v>
      </c>
      <c r="H4442" s="14">
        <f t="shared" si="140"/>
        <v>17.579999999999998</v>
      </c>
    </row>
    <row r="4443" spans="1:8" ht="54">
      <c r="A4443" s="532" t="s">
        <v>7328</v>
      </c>
      <c r="B4443" s="534" t="s">
        <v>3564</v>
      </c>
      <c r="C4443" s="532" t="s">
        <v>114</v>
      </c>
      <c r="D4443" s="533" t="s">
        <v>12689</v>
      </c>
      <c r="F4443" t="str">
        <f t="shared" si="139"/>
        <v>94742</v>
      </c>
      <c r="H4443" s="14">
        <f t="shared" si="140"/>
        <v>20.440000000000001</v>
      </c>
    </row>
    <row r="4444" spans="1:8" ht="54">
      <c r="A4444" s="532" t="s">
        <v>7329</v>
      </c>
      <c r="B4444" s="534" t="s">
        <v>3565</v>
      </c>
      <c r="C4444" s="532" t="s">
        <v>114</v>
      </c>
      <c r="D4444" s="533" t="s">
        <v>9183</v>
      </c>
      <c r="F4444" t="str">
        <f t="shared" si="139"/>
        <v>94743</v>
      </c>
      <c r="H4444" s="14">
        <f t="shared" si="140"/>
        <v>26.6</v>
      </c>
    </row>
    <row r="4445" spans="1:8" ht="54">
      <c r="A4445" s="532" t="s">
        <v>7330</v>
      </c>
      <c r="B4445" s="534" t="s">
        <v>3566</v>
      </c>
      <c r="C4445" s="532" t="s">
        <v>114</v>
      </c>
      <c r="D4445" s="533" t="s">
        <v>31139</v>
      </c>
      <c r="F4445" t="str">
        <f t="shared" si="139"/>
        <v>94744</v>
      </c>
      <c r="H4445" s="14">
        <f t="shared" si="140"/>
        <v>33.58</v>
      </c>
    </row>
    <row r="4446" spans="1:8" ht="54">
      <c r="A4446" s="532" t="s">
        <v>7331</v>
      </c>
      <c r="B4446" s="534" t="s">
        <v>3567</v>
      </c>
      <c r="C4446" s="532" t="s">
        <v>114</v>
      </c>
      <c r="D4446" s="533" t="s">
        <v>12557</v>
      </c>
      <c r="F4446" t="str">
        <f t="shared" si="139"/>
        <v>94746</v>
      </c>
      <c r="H4446" s="14">
        <f t="shared" si="140"/>
        <v>46.38</v>
      </c>
    </row>
    <row r="4447" spans="1:8" ht="54">
      <c r="A4447" s="532" t="s">
        <v>7332</v>
      </c>
      <c r="B4447" s="534" t="s">
        <v>3568</v>
      </c>
      <c r="C4447" s="532" t="s">
        <v>114</v>
      </c>
      <c r="D4447" s="533" t="s">
        <v>31140</v>
      </c>
      <c r="F4447" t="str">
        <f t="shared" si="139"/>
        <v>94748</v>
      </c>
      <c r="H4447" s="14">
        <f t="shared" si="140"/>
        <v>110.2</v>
      </c>
    </row>
    <row r="4448" spans="1:8" ht="54">
      <c r="A4448" s="532" t="s">
        <v>7333</v>
      </c>
      <c r="B4448" s="534" t="s">
        <v>3569</v>
      </c>
      <c r="C4448" s="532" t="s">
        <v>114</v>
      </c>
      <c r="D4448" s="533" t="s">
        <v>31141</v>
      </c>
      <c r="F4448" t="str">
        <f t="shared" si="139"/>
        <v>94750</v>
      </c>
      <c r="H4448" s="14">
        <f t="shared" si="140"/>
        <v>217.53</v>
      </c>
    </row>
    <row r="4449" spans="1:8" ht="54">
      <c r="A4449" s="532" t="s">
        <v>7334</v>
      </c>
      <c r="B4449" s="534" t="s">
        <v>3570</v>
      </c>
      <c r="C4449" s="532" t="s">
        <v>114</v>
      </c>
      <c r="D4449" s="533" t="s">
        <v>31142</v>
      </c>
      <c r="F4449" t="str">
        <f t="shared" si="139"/>
        <v>94752</v>
      </c>
      <c r="H4449" s="14">
        <f t="shared" si="140"/>
        <v>264.29000000000002</v>
      </c>
    </row>
    <row r="4450" spans="1:8" ht="54">
      <c r="A4450" s="532" t="s">
        <v>31143</v>
      </c>
      <c r="B4450" s="534" t="s">
        <v>31144</v>
      </c>
      <c r="C4450" s="532" t="s">
        <v>114</v>
      </c>
      <c r="D4450" s="533" t="s">
        <v>31145</v>
      </c>
      <c r="F4450" t="str">
        <f t="shared" si="139"/>
        <v>94754</v>
      </c>
      <c r="H4450" s="14">
        <f t="shared" si="140"/>
        <v>355.46</v>
      </c>
    </row>
    <row r="4451" spans="1:8" ht="54">
      <c r="A4451" s="532" t="s">
        <v>7335</v>
      </c>
      <c r="B4451" s="534" t="s">
        <v>3571</v>
      </c>
      <c r="C4451" s="532" t="s">
        <v>114</v>
      </c>
      <c r="D4451" s="533" t="s">
        <v>11693</v>
      </c>
      <c r="F4451" t="str">
        <f t="shared" si="139"/>
        <v>94756</v>
      </c>
      <c r="H4451" s="14">
        <f t="shared" si="140"/>
        <v>16.829999999999998</v>
      </c>
    </row>
    <row r="4452" spans="1:8" ht="54">
      <c r="A4452" s="532" t="s">
        <v>7337</v>
      </c>
      <c r="B4452" s="534" t="s">
        <v>3572</v>
      </c>
      <c r="C4452" s="532" t="s">
        <v>114</v>
      </c>
      <c r="D4452" s="533" t="s">
        <v>28741</v>
      </c>
      <c r="F4452" t="str">
        <f t="shared" si="139"/>
        <v>94757</v>
      </c>
      <c r="H4452" s="14">
        <f t="shared" si="140"/>
        <v>23.83</v>
      </c>
    </row>
    <row r="4453" spans="1:8" ht="54">
      <c r="A4453" s="532" t="s">
        <v>7338</v>
      </c>
      <c r="B4453" s="534" t="s">
        <v>3573</v>
      </c>
      <c r="C4453" s="532" t="s">
        <v>114</v>
      </c>
      <c r="D4453" s="533" t="s">
        <v>11930</v>
      </c>
      <c r="F4453" t="str">
        <f t="shared" si="139"/>
        <v>94758</v>
      </c>
      <c r="H4453" s="14">
        <f t="shared" si="140"/>
        <v>66.510000000000005</v>
      </c>
    </row>
    <row r="4454" spans="1:8" ht="54">
      <c r="A4454" s="532" t="s">
        <v>7339</v>
      </c>
      <c r="B4454" s="534" t="s">
        <v>3574</v>
      </c>
      <c r="C4454" s="532" t="s">
        <v>114</v>
      </c>
      <c r="D4454" s="533" t="s">
        <v>13651</v>
      </c>
      <c r="F4454" t="str">
        <f t="shared" si="139"/>
        <v>94759</v>
      </c>
      <c r="H4454" s="14">
        <f t="shared" si="140"/>
        <v>81.66</v>
      </c>
    </row>
    <row r="4455" spans="1:8" ht="54">
      <c r="A4455" s="532" t="s">
        <v>7340</v>
      </c>
      <c r="B4455" s="534" t="s">
        <v>3575</v>
      </c>
      <c r="C4455" s="532" t="s">
        <v>114</v>
      </c>
      <c r="D4455" s="533" t="s">
        <v>18639</v>
      </c>
      <c r="F4455" t="str">
        <f t="shared" si="139"/>
        <v>94760</v>
      </c>
      <c r="H4455" s="14">
        <f t="shared" si="140"/>
        <v>136.94</v>
      </c>
    </row>
    <row r="4456" spans="1:8" ht="54">
      <c r="A4456" s="532" t="s">
        <v>7341</v>
      </c>
      <c r="B4456" s="534" t="s">
        <v>3576</v>
      </c>
      <c r="C4456" s="532" t="s">
        <v>114</v>
      </c>
      <c r="D4456" s="533" t="s">
        <v>31146</v>
      </c>
      <c r="F4456" t="str">
        <f t="shared" si="139"/>
        <v>94761</v>
      </c>
      <c r="H4456" s="14">
        <f t="shared" si="140"/>
        <v>291.23</v>
      </c>
    </row>
    <row r="4457" spans="1:8" ht="54">
      <c r="A4457" s="532" t="s">
        <v>7342</v>
      </c>
      <c r="B4457" s="534" t="s">
        <v>3577</v>
      </c>
      <c r="C4457" s="532" t="s">
        <v>114</v>
      </c>
      <c r="D4457" s="533" t="s">
        <v>31147</v>
      </c>
      <c r="F4457" t="str">
        <f t="shared" si="139"/>
        <v>94762</v>
      </c>
      <c r="H4457" s="14">
        <f t="shared" si="140"/>
        <v>356.52</v>
      </c>
    </row>
    <row r="4458" spans="1:8" ht="54">
      <c r="A4458" s="532" t="s">
        <v>31148</v>
      </c>
      <c r="B4458" s="534" t="s">
        <v>31149</v>
      </c>
      <c r="C4458" s="532" t="s">
        <v>114</v>
      </c>
      <c r="D4458" s="533" t="s">
        <v>31150</v>
      </c>
      <c r="F4458" t="str">
        <f t="shared" si="139"/>
        <v>94763</v>
      </c>
      <c r="H4458" s="14">
        <f t="shared" si="140"/>
        <v>434.28</v>
      </c>
    </row>
    <row r="4459" spans="1:8" ht="67.5">
      <c r="A4459" s="532" t="s">
        <v>31151</v>
      </c>
      <c r="B4459" s="534" t="s">
        <v>31152</v>
      </c>
      <c r="C4459" s="532" t="s">
        <v>114</v>
      </c>
      <c r="D4459" s="533" t="s">
        <v>31153</v>
      </c>
      <c r="F4459" t="str">
        <f t="shared" si="139"/>
        <v>94764</v>
      </c>
      <c r="H4459" s="14">
        <f t="shared" si="140"/>
        <v>50.22</v>
      </c>
    </row>
    <row r="4460" spans="1:8" ht="67.5">
      <c r="A4460" s="532" t="s">
        <v>31154</v>
      </c>
      <c r="B4460" s="534" t="s">
        <v>31155</v>
      </c>
      <c r="C4460" s="532" t="s">
        <v>114</v>
      </c>
      <c r="D4460" s="533" t="s">
        <v>31156</v>
      </c>
      <c r="F4460" t="str">
        <f t="shared" si="139"/>
        <v>94765</v>
      </c>
      <c r="H4460" s="14">
        <f t="shared" si="140"/>
        <v>54.65</v>
      </c>
    </row>
    <row r="4461" spans="1:8" ht="67.5">
      <c r="A4461" s="532" t="s">
        <v>31157</v>
      </c>
      <c r="B4461" s="534" t="s">
        <v>31158</v>
      </c>
      <c r="C4461" s="532" t="s">
        <v>114</v>
      </c>
      <c r="D4461" s="533" t="s">
        <v>31159</v>
      </c>
      <c r="F4461" t="str">
        <f t="shared" si="139"/>
        <v>94766</v>
      </c>
      <c r="H4461" s="14">
        <f t="shared" si="140"/>
        <v>60.5</v>
      </c>
    </row>
    <row r="4462" spans="1:8" ht="67.5">
      <c r="A4462" s="532" t="s">
        <v>31160</v>
      </c>
      <c r="B4462" s="534" t="s">
        <v>31161</v>
      </c>
      <c r="C4462" s="532" t="s">
        <v>114</v>
      </c>
      <c r="D4462" s="533" t="s">
        <v>31162</v>
      </c>
      <c r="F4462" t="str">
        <f t="shared" si="139"/>
        <v>94767</v>
      </c>
      <c r="H4462" s="14">
        <f t="shared" si="140"/>
        <v>90.22</v>
      </c>
    </row>
    <row r="4463" spans="1:8" ht="67.5">
      <c r="A4463" s="532" t="s">
        <v>31163</v>
      </c>
      <c r="B4463" s="534" t="s">
        <v>31164</v>
      </c>
      <c r="C4463" s="532" t="s">
        <v>114</v>
      </c>
      <c r="D4463" s="533" t="s">
        <v>31165</v>
      </c>
      <c r="F4463" t="str">
        <f t="shared" si="139"/>
        <v>94768</v>
      </c>
      <c r="H4463" s="14">
        <f t="shared" si="140"/>
        <v>101.76</v>
      </c>
    </row>
    <row r="4464" spans="1:8" ht="67.5">
      <c r="A4464" s="532" t="s">
        <v>31166</v>
      </c>
      <c r="B4464" s="534" t="s">
        <v>31167</v>
      </c>
      <c r="C4464" s="532" t="s">
        <v>114</v>
      </c>
      <c r="D4464" s="533" t="s">
        <v>31168</v>
      </c>
      <c r="F4464" t="str">
        <f t="shared" si="139"/>
        <v>94769</v>
      </c>
      <c r="H4464" s="14">
        <f t="shared" si="140"/>
        <v>139.74</v>
      </c>
    </row>
    <row r="4465" spans="1:8" ht="67.5">
      <c r="A4465" s="532" t="s">
        <v>31169</v>
      </c>
      <c r="B4465" s="534" t="s">
        <v>31170</v>
      </c>
      <c r="C4465" s="532" t="s">
        <v>114</v>
      </c>
      <c r="D4465" s="533" t="s">
        <v>31171</v>
      </c>
      <c r="F4465" t="str">
        <f t="shared" si="139"/>
        <v>94770</v>
      </c>
      <c r="H4465" s="14">
        <f t="shared" si="140"/>
        <v>56.52</v>
      </c>
    </row>
    <row r="4466" spans="1:8" ht="67.5">
      <c r="A4466" s="532" t="s">
        <v>31172</v>
      </c>
      <c r="B4466" s="534" t="s">
        <v>31173</v>
      </c>
      <c r="C4466" s="532" t="s">
        <v>114</v>
      </c>
      <c r="D4466" s="533" t="s">
        <v>31174</v>
      </c>
      <c r="F4466" t="str">
        <f t="shared" si="139"/>
        <v>94771</v>
      </c>
      <c r="H4466" s="14">
        <f t="shared" si="140"/>
        <v>60.95</v>
      </c>
    </row>
    <row r="4467" spans="1:8" ht="67.5">
      <c r="A4467" s="532" t="s">
        <v>31175</v>
      </c>
      <c r="B4467" s="534" t="s">
        <v>31176</v>
      </c>
      <c r="C4467" s="532" t="s">
        <v>114</v>
      </c>
      <c r="D4467" s="533" t="s">
        <v>15421</v>
      </c>
      <c r="F4467" t="str">
        <f t="shared" si="139"/>
        <v>94772</v>
      </c>
      <c r="H4467" s="14">
        <f t="shared" si="140"/>
        <v>66.8</v>
      </c>
    </row>
    <row r="4468" spans="1:8" ht="67.5">
      <c r="A4468" s="532" t="s">
        <v>31177</v>
      </c>
      <c r="B4468" s="534" t="s">
        <v>31178</v>
      </c>
      <c r="C4468" s="532" t="s">
        <v>114</v>
      </c>
      <c r="D4468" s="533" t="s">
        <v>31179</v>
      </c>
      <c r="F4468" t="str">
        <f t="shared" si="139"/>
        <v>94773</v>
      </c>
      <c r="H4468" s="14">
        <f t="shared" si="140"/>
        <v>96.53</v>
      </c>
    </row>
    <row r="4469" spans="1:8" ht="67.5">
      <c r="A4469" s="532" t="s">
        <v>31180</v>
      </c>
      <c r="B4469" s="534" t="s">
        <v>31181</v>
      </c>
      <c r="C4469" s="532" t="s">
        <v>114</v>
      </c>
      <c r="D4469" s="533" t="s">
        <v>18746</v>
      </c>
      <c r="F4469" t="str">
        <f t="shared" si="139"/>
        <v>94774</v>
      </c>
      <c r="H4469" s="14">
        <f t="shared" si="140"/>
        <v>108.07</v>
      </c>
    </row>
    <row r="4470" spans="1:8" ht="67.5">
      <c r="A4470" s="532" t="s">
        <v>31182</v>
      </c>
      <c r="B4470" s="534" t="s">
        <v>31183</v>
      </c>
      <c r="C4470" s="532" t="s">
        <v>114</v>
      </c>
      <c r="D4470" s="533" t="s">
        <v>18613</v>
      </c>
      <c r="F4470" t="str">
        <f t="shared" si="139"/>
        <v>94775</v>
      </c>
      <c r="H4470" s="14">
        <f t="shared" si="140"/>
        <v>148.11000000000001</v>
      </c>
    </row>
    <row r="4471" spans="1:8" ht="67.5">
      <c r="A4471" s="532" t="s">
        <v>7343</v>
      </c>
      <c r="B4471" s="534" t="s">
        <v>3578</v>
      </c>
      <c r="C4471" s="532" t="s">
        <v>114</v>
      </c>
      <c r="D4471" s="533" t="s">
        <v>29467</v>
      </c>
      <c r="F4471" t="str">
        <f t="shared" si="139"/>
        <v>94783</v>
      </c>
      <c r="H4471" s="14">
        <f t="shared" si="140"/>
        <v>32.33</v>
      </c>
    </row>
    <row r="4472" spans="1:8" ht="67.5">
      <c r="A4472" s="532" t="s">
        <v>7344</v>
      </c>
      <c r="B4472" s="534" t="s">
        <v>3579</v>
      </c>
      <c r="C4472" s="532" t="s">
        <v>114</v>
      </c>
      <c r="D4472" s="533" t="s">
        <v>21875</v>
      </c>
      <c r="F4472" t="str">
        <f t="shared" si="139"/>
        <v>94785</v>
      </c>
      <c r="H4472" s="14">
        <f t="shared" si="140"/>
        <v>37.06</v>
      </c>
    </row>
    <row r="4473" spans="1:8" ht="67.5">
      <c r="A4473" s="532" t="s">
        <v>7345</v>
      </c>
      <c r="B4473" s="534" t="s">
        <v>3580</v>
      </c>
      <c r="C4473" s="532" t="s">
        <v>114</v>
      </c>
      <c r="D4473" s="533" t="s">
        <v>31184</v>
      </c>
      <c r="F4473" t="str">
        <f t="shared" si="139"/>
        <v>94789</v>
      </c>
      <c r="H4473" s="14">
        <f t="shared" si="140"/>
        <v>420.52</v>
      </c>
    </row>
    <row r="4474" spans="1:8" ht="67.5">
      <c r="A4474" s="532" t="s">
        <v>7346</v>
      </c>
      <c r="B4474" s="534" t="s">
        <v>3581</v>
      </c>
      <c r="C4474" s="532" t="s">
        <v>114</v>
      </c>
      <c r="D4474" s="533" t="s">
        <v>31185</v>
      </c>
      <c r="F4474" t="str">
        <f t="shared" si="139"/>
        <v>94790</v>
      </c>
      <c r="H4474" s="14">
        <f t="shared" si="140"/>
        <v>583.64</v>
      </c>
    </row>
    <row r="4475" spans="1:8" ht="67.5">
      <c r="A4475" s="532" t="s">
        <v>7347</v>
      </c>
      <c r="B4475" s="534" t="s">
        <v>3582</v>
      </c>
      <c r="C4475" s="532" t="s">
        <v>114</v>
      </c>
      <c r="D4475" s="533" t="s">
        <v>31186</v>
      </c>
      <c r="F4475" t="str">
        <f t="shared" si="139"/>
        <v>94791</v>
      </c>
      <c r="H4475" s="14">
        <f t="shared" si="140"/>
        <v>772.66</v>
      </c>
    </row>
    <row r="4476" spans="1:8" ht="54">
      <c r="A4476" s="532" t="s">
        <v>7348</v>
      </c>
      <c r="B4476" s="534" t="s">
        <v>3583</v>
      </c>
      <c r="C4476" s="532" t="s">
        <v>114</v>
      </c>
      <c r="D4476" s="533" t="s">
        <v>31187</v>
      </c>
      <c r="F4476" t="str">
        <f t="shared" si="139"/>
        <v>94863</v>
      </c>
      <c r="H4476" s="14">
        <f t="shared" si="140"/>
        <v>209.43</v>
      </c>
    </row>
    <row r="4477" spans="1:8" ht="40.5">
      <c r="A4477" s="532" t="s">
        <v>7349</v>
      </c>
      <c r="B4477" s="534" t="s">
        <v>31188</v>
      </c>
      <c r="C4477" s="532" t="s">
        <v>114</v>
      </c>
      <c r="D4477" s="533" t="s">
        <v>26592</v>
      </c>
      <c r="F4477" t="str">
        <f t="shared" si="139"/>
        <v>95237</v>
      </c>
      <c r="H4477" s="14">
        <f t="shared" si="140"/>
        <v>41.11</v>
      </c>
    </row>
    <row r="4478" spans="1:8" ht="54">
      <c r="A4478" s="532" t="s">
        <v>7350</v>
      </c>
      <c r="B4478" s="534" t="s">
        <v>31189</v>
      </c>
      <c r="C4478" s="532" t="s">
        <v>114</v>
      </c>
      <c r="D4478" s="533" t="s">
        <v>31190</v>
      </c>
      <c r="F4478" t="str">
        <f t="shared" si="139"/>
        <v>95693</v>
      </c>
      <c r="H4478" s="14">
        <f t="shared" si="140"/>
        <v>89.84</v>
      </c>
    </row>
    <row r="4479" spans="1:8" ht="40.5">
      <c r="A4479" s="532" t="s">
        <v>7351</v>
      </c>
      <c r="B4479" s="534" t="s">
        <v>31191</v>
      </c>
      <c r="C4479" s="532" t="s">
        <v>114</v>
      </c>
      <c r="D4479" s="533" t="s">
        <v>31192</v>
      </c>
      <c r="F4479" t="str">
        <f t="shared" si="139"/>
        <v>95694</v>
      </c>
      <c r="H4479" s="14">
        <f t="shared" si="140"/>
        <v>95.78</v>
      </c>
    </row>
    <row r="4480" spans="1:8" ht="54">
      <c r="A4480" s="532" t="s">
        <v>7352</v>
      </c>
      <c r="B4480" s="534" t="s">
        <v>31193</v>
      </c>
      <c r="C4480" s="532" t="s">
        <v>114</v>
      </c>
      <c r="D4480" s="533" t="s">
        <v>31194</v>
      </c>
      <c r="F4480" t="str">
        <f t="shared" si="139"/>
        <v>95695</v>
      </c>
      <c r="H4480" s="14">
        <f t="shared" si="140"/>
        <v>104.27</v>
      </c>
    </row>
    <row r="4481" spans="1:8" ht="40.5">
      <c r="A4481" s="532" t="s">
        <v>7353</v>
      </c>
      <c r="B4481" s="534" t="s">
        <v>15560</v>
      </c>
      <c r="C4481" s="532" t="s">
        <v>114</v>
      </c>
      <c r="D4481" s="533" t="s">
        <v>31195</v>
      </c>
      <c r="F4481" t="str">
        <f t="shared" si="139"/>
        <v>95696</v>
      </c>
      <c r="H4481" s="14">
        <f t="shared" si="140"/>
        <v>66.16</v>
      </c>
    </row>
    <row r="4482" spans="1:8" ht="40.5">
      <c r="A4482" s="532" t="s">
        <v>7354</v>
      </c>
      <c r="B4482" s="534" t="s">
        <v>31196</v>
      </c>
      <c r="C4482" s="532" t="s">
        <v>114</v>
      </c>
      <c r="D4482" s="533" t="s">
        <v>6753</v>
      </c>
      <c r="F4482" t="str">
        <f t="shared" si="139"/>
        <v>96637</v>
      </c>
      <c r="H4482" s="14">
        <f t="shared" si="140"/>
        <v>18.63</v>
      </c>
    </row>
    <row r="4483" spans="1:8" ht="40.5">
      <c r="A4483" s="532" t="s">
        <v>7355</v>
      </c>
      <c r="B4483" s="534" t="s">
        <v>31197</v>
      </c>
      <c r="C4483" s="532" t="s">
        <v>114</v>
      </c>
      <c r="D4483" s="533" t="s">
        <v>18623</v>
      </c>
      <c r="F4483" t="str">
        <f t="shared" si="139"/>
        <v>96638</v>
      </c>
      <c r="H4483" s="14">
        <f t="shared" si="140"/>
        <v>19.11</v>
      </c>
    </row>
    <row r="4484" spans="1:8" ht="40.5">
      <c r="A4484" s="532" t="s">
        <v>7356</v>
      </c>
      <c r="B4484" s="534" t="s">
        <v>31198</v>
      </c>
      <c r="C4484" s="532" t="s">
        <v>114</v>
      </c>
      <c r="D4484" s="533" t="s">
        <v>6838</v>
      </c>
      <c r="F4484" t="str">
        <f t="shared" si="139"/>
        <v>96639</v>
      </c>
      <c r="H4484" s="14">
        <f t="shared" si="140"/>
        <v>12.99</v>
      </c>
    </row>
    <row r="4485" spans="1:8" ht="40.5">
      <c r="A4485" s="532" t="s">
        <v>7357</v>
      </c>
      <c r="B4485" s="534" t="s">
        <v>31199</v>
      </c>
      <c r="C4485" s="532" t="s">
        <v>114</v>
      </c>
      <c r="D4485" s="533" t="s">
        <v>17631</v>
      </c>
      <c r="F4485" t="str">
        <f t="shared" ref="F4485:F4548" si="141">TRIM(A4485)</f>
        <v>96640</v>
      </c>
      <c r="H4485" s="14">
        <f t="shared" ref="H4485:H4548" si="142">ROUND(D4485*(1+$H$1),2)</f>
        <v>31.06</v>
      </c>
    </row>
    <row r="4486" spans="1:8" ht="40.5">
      <c r="A4486" s="532" t="s">
        <v>7358</v>
      </c>
      <c r="B4486" s="534" t="s">
        <v>31200</v>
      </c>
      <c r="C4486" s="532" t="s">
        <v>114</v>
      </c>
      <c r="D4486" s="533" t="s">
        <v>8868</v>
      </c>
      <c r="F4486" t="str">
        <f t="shared" si="141"/>
        <v>96641</v>
      </c>
      <c r="H4486" s="14">
        <f t="shared" si="142"/>
        <v>20.61</v>
      </c>
    </row>
    <row r="4487" spans="1:8" ht="40.5">
      <c r="A4487" s="532" t="s">
        <v>7359</v>
      </c>
      <c r="B4487" s="534" t="s">
        <v>31201</v>
      </c>
      <c r="C4487" s="532" t="s">
        <v>114</v>
      </c>
      <c r="D4487" s="533" t="s">
        <v>18287</v>
      </c>
      <c r="F4487" t="str">
        <f t="shared" si="141"/>
        <v>96642</v>
      </c>
      <c r="H4487" s="14">
        <f t="shared" si="142"/>
        <v>24.52</v>
      </c>
    </row>
    <row r="4488" spans="1:8" ht="40.5">
      <c r="A4488" s="532" t="s">
        <v>7360</v>
      </c>
      <c r="B4488" s="534" t="s">
        <v>31202</v>
      </c>
      <c r="C4488" s="532" t="s">
        <v>114</v>
      </c>
      <c r="D4488" s="533" t="s">
        <v>31203</v>
      </c>
      <c r="F4488" t="str">
        <f t="shared" si="141"/>
        <v>96643</v>
      </c>
      <c r="H4488" s="14">
        <f t="shared" si="142"/>
        <v>54.38</v>
      </c>
    </row>
    <row r="4489" spans="1:8" ht="40.5">
      <c r="A4489" s="532" t="s">
        <v>7361</v>
      </c>
      <c r="B4489" s="534" t="s">
        <v>31204</v>
      </c>
      <c r="C4489" s="532" t="s">
        <v>114</v>
      </c>
      <c r="D4489" s="533" t="s">
        <v>27394</v>
      </c>
      <c r="F4489" t="str">
        <f t="shared" si="141"/>
        <v>96650</v>
      </c>
      <c r="H4489" s="14">
        <f t="shared" si="142"/>
        <v>10.5</v>
      </c>
    </row>
    <row r="4490" spans="1:8" ht="40.5">
      <c r="A4490" s="532" t="s">
        <v>7362</v>
      </c>
      <c r="B4490" s="534" t="s">
        <v>31205</v>
      </c>
      <c r="C4490" s="532" t="s">
        <v>114</v>
      </c>
      <c r="D4490" s="533" t="s">
        <v>6967</v>
      </c>
      <c r="F4490" t="str">
        <f t="shared" si="141"/>
        <v>96651</v>
      </c>
      <c r="H4490" s="14">
        <f t="shared" si="142"/>
        <v>10.98</v>
      </c>
    </row>
    <row r="4491" spans="1:8" ht="40.5">
      <c r="A4491" s="532" t="s">
        <v>7363</v>
      </c>
      <c r="B4491" s="534" t="s">
        <v>31206</v>
      </c>
      <c r="C4491" s="532" t="s">
        <v>114</v>
      </c>
      <c r="D4491" s="533" t="s">
        <v>6544</v>
      </c>
      <c r="F4491" t="str">
        <f t="shared" si="141"/>
        <v>96652</v>
      </c>
      <c r="H4491" s="14">
        <f t="shared" si="142"/>
        <v>12.5</v>
      </c>
    </row>
    <row r="4492" spans="1:8" ht="40.5">
      <c r="A4492" s="532" t="s">
        <v>7364</v>
      </c>
      <c r="B4492" s="534" t="s">
        <v>31207</v>
      </c>
      <c r="C4492" s="532" t="s">
        <v>114</v>
      </c>
      <c r="D4492" s="533" t="s">
        <v>8830</v>
      </c>
      <c r="F4492" t="str">
        <f t="shared" si="141"/>
        <v>96653</v>
      </c>
      <c r="H4492" s="14">
        <f t="shared" si="142"/>
        <v>16.559999999999999</v>
      </c>
    </row>
    <row r="4493" spans="1:8" ht="40.5">
      <c r="A4493" s="532" t="s">
        <v>7365</v>
      </c>
      <c r="B4493" s="534" t="s">
        <v>31208</v>
      </c>
      <c r="C4493" s="532" t="s">
        <v>114</v>
      </c>
      <c r="D4493" s="533" t="s">
        <v>16638</v>
      </c>
      <c r="F4493" t="str">
        <f t="shared" si="141"/>
        <v>96654</v>
      </c>
      <c r="H4493" s="14">
        <f t="shared" si="142"/>
        <v>18.89</v>
      </c>
    </row>
    <row r="4494" spans="1:8" ht="40.5">
      <c r="A4494" s="532" t="s">
        <v>7366</v>
      </c>
      <c r="B4494" s="534" t="s">
        <v>31209</v>
      </c>
      <c r="C4494" s="532" t="s">
        <v>114</v>
      </c>
      <c r="D4494" s="533" t="s">
        <v>9569</v>
      </c>
      <c r="F4494" t="str">
        <f t="shared" si="141"/>
        <v>96655</v>
      </c>
      <c r="H4494" s="14">
        <f t="shared" si="142"/>
        <v>25.5</v>
      </c>
    </row>
    <row r="4495" spans="1:8" ht="40.5">
      <c r="A4495" s="532" t="s">
        <v>7367</v>
      </c>
      <c r="B4495" s="534" t="s">
        <v>31210</v>
      </c>
      <c r="C4495" s="532" t="s">
        <v>114</v>
      </c>
      <c r="D4495" s="533" t="s">
        <v>18267</v>
      </c>
      <c r="F4495" t="str">
        <f t="shared" si="141"/>
        <v>96656</v>
      </c>
      <c r="H4495" s="14">
        <f t="shared" si="142"/>
        <v>7.58</v>
      </c>
    </row>
    <row r="4496" spans="1:8" ht="40.5">
      <c r="A4496" s="532" t="s">
        <v>7368</v>
      </c>
      <c r="B4496" s="534" t="s">
        <v>31211</v>
      </c>
      <c r="C4496" s="532" t="s">
        <v>114</v>
      </c>
      <c r="D4496" s="533" t="s">
        <v>31212</v>
      </c>
      <c r="F4496" t="str">
        <f t="shared" si="141"/>
        <v>96657</v>
      </c>
      <c r="H4496" s="14">
        <f t="shared" si="142"/>
        <v>28.65</v>
      </c>
    </row>
    <row r="4497" spans="1:8" ht="40.5">
      <c r="A4497" s="532" t="s">
        <v>7369</v>
      </c>
      <c r="B4497" s="534" t="s">
        <v>31213</v>
      </c>
      <c r="C4497" s="532" t="s">
        <v>114</v>
      </c>
      <c r="D4497" s="533" t="s">
        <v>31214</v>
      </c>
      <c r="F4497" t="str">
        <f t="shared" si="141"/>
        <v>96658</v>
      </c>
      <c r="H4497" s="14">
        <f t="shared" si="142"/>
        <v>18.2</v>
      </c>
    </row>
    <row r="4498" spans="1:8" ht="40.5">
      <c r="A4498" s="532" t="s">
        <v>7370</v>
      </c>
      <c r="B4498" s="534" t="s">
        <v>31215</v>
      </c>
      <c r="C4498" s="532" t="s">
        <v>114</v>
      </c>
      <c r="D4498" s="533" t="s">
        <v>30754</v>
      </c>
      <c r="F4498" t="str">
        <f t="shared" si="141"/>
        <v>96659</v>
      </c>
      <c r="H4498" s="14">
        <f t="shared" si="142"/>
        <v>9.9499999999999993</v>
      </c>
    </row>
    <row r="4499" spans="1:8" ht="40.5">
      <c r="A4499" s="532" t="s">
        <v>7371</v>
      </c>
      <c r="B4499" s="534" t="s">
        <v>31216</v>
      </c>
      <c r="C4499" s="532" t="s">
        <v>114</v>
      </c>
      <c r="D4499" s="533" t="s">
        <v>19235</v>
      </c>
      <c r="F4499" t="str">
        <f t="shared" si="141"/>
        <v>96660</v>
      </c>
      <c r="H4499" s="14">
        <f t="shared" si="142"/>
        <v>39</v>
      </c>
    </row>
    <row r="4500" spans="1:8" ht="40.5">
      <c r="A4500" s="532" t="s">
        <v>7372</v>
      </c>
      <c r="B4500" s="534" t="s">
        <v>31217</v>
      </c>
      <c r="C4500" s="532" t="s">
        <v>114</v>
      </c>
      <c r="D4500" s="533" t="s">
        <v>11896</v>
      </c>
      <c r="F4500" t="str">
        <f t="shared" si="141"/>
        <v>96661</v>
      </c>
      <c r="H4500" s="14">
        <f t="shared" si="142"/>
        <v>38.630000000000003</v>
      </c>
    </row>
    <row r="4501" spans="1:8" ht="40.5">
      <c r="A4501" s="532" t="s">
        <v>7374</v>
      </c>
      <c r="B4501" s="534" t="s">
        <v>31218</v>
      </c>
      <c r="C4501" s="532" t="s">
        <v>114</v>
      </c>
      <c r="D4501" s="533" t="s">
        <v>19089</v>
      </c>
      <c r="F4501" t="str">
        <f t="shared" si="141"/>
        <v>96662</v>
      </c>
      <c r="H4501" s="14">
        <f t="shared" si="142"/>
        <v>11.13</v>
      </c>
    </row>
    <row r="4502" spans="1:8" ht="40.5">
      <c r="A4502" s="532" t="s">
        <v>7375</v>
      </c>
      <c r="B4502" s="534" t="s">
        <v>31219</v>
      </c>
      <c r="C4502" s="532" t="s">
        <v>114</v>
      </c>
      <c r="D4502" s="533" t="s">
        <v>8565</v>
      </c>
      <c r="F4502" t="str">
        <f t="shared" si="141"/>
        <v>96663</v>
      </c>
      <c r="H4502" s="14">
        <f t="shared" si="142"/>
        <v>19.04</v>
      </c>
    </row>
    <row r="4503" spans="1:8" ht="40.5">
      <c r="A4503" s="532" t="s">
        <v>7376</v>
      </c>
      <c r="B4503" s="534" t="s">
        <v>31220</v>
      </c>
      <c r="C4503" s="532" t="s">
        <v>114</v>
      </c>
      <c r="D4503" s="533" t="s">
        <v>9061</v>
      </c>
      <c r="F4503" t="str">
        <f t="shared" si="141"/>
        <v>96664</v>
      </c>
      <c r="H4503" s="14">
        <f t="shared" si="142"/>
        <v>20.97</v>
      </c>
    </row>
    <row r="4504" spans="1:8" ht="40.5">
      <c r="A4504" s="532" t="s">
        <v>7377</v>
      </c>
      <c r="B4504" s="534" t="s">
        <v>31221</v>
      </c>
      <c r="C4504" s="532" t="s">
        <v>114</v>
      </c>
      <c r="D4504" s="533" t="s">
        <v>15562</v>
      </c>
      <c r="F4504" t="str">
        <f t="shared" si="141"/>
        <v>96665</v>
      </c>
      <c r="H4504" s="14">
        <f t="shared" si="142"/>
        <v>13.66</v>
      </c>
    </row>
    <row r="4505" spans="1:8" ht="40.5">
      <c r="A4505" s="532" t="s">
        <v>7378</v>
      </c>
      <c r="B4505" s="534" t="s">
        <v>31222</v>
      </c>
      <c r="C4505" s="532" t="s">
        <v>114</v>
      </c>
      <c r="D4505" s="533" t="s">
        <v>23693</v>
      </c>
      <c r="F4505" t="str">
        <f t="shared" si="141"/>
        <v>96666</v>
      </c>
      <c r="H4505" s="14">
        <f t="shared" si="142"/>
        <v>19.87</v>
      </c>
    </row>
    <row r="4506" spans="1:8" ht="40.5">
      <c r="A4506" s="532" t="s">
        <v>7379</v>
      </c>
      <c r="B4506" s="534" t="s">
        <v>31223</v>
      </c>
      <c r="C4506" s="532" t="s">
        <v>114</v>
      </c>
      <c r="D4506" s="533" t="s">
        <v>12074</v>
      </c>
      <c r="F4506" t="str">
        <f t="shared" si="141"/>
        <v>96667</v>
      </c>
      <c r="H4506" s="14">
        <f t="shared" si="142"/>
        <v>28.25</v>
      </c>
    </row>
    <row r="4507" spans="1:8" ht="40.5">
      <c r="A4507" s="532" t="s">
        <v>7380</v>
      </c>
      <c r="B4507" s="534" t="s">
        <v>31224</v>
      </c>
      <c r="C4507" s="532" t="s">
        <v>114</v>
      </c>
      <c r="D4507" s="533" t="s">
        <v>12645</v>
      </c>
      <c r="F4507" t="str">
        <f t="shared" si="141"/>
        <v>96684</v>
      </c>
      <c r="H4507" s="14">
        <f t="shared" si="142"/>
        <v>13.43</v>
      </c>
    </row>
    <row r="4508" spans="1:8" ht="40.5">
      <c r="A4508" s="532" t="s">
        <v>7382</v>
      </c>
      <c r="B4508" s="534" t="s">
        <v>31225</v>
      </c>
      <c r="C4508" s="532" t="s">
        <v>114</v>
      </c>
      <c r="D4508" s="533" t="s">
        <v>8921</v>
      </c>
      <c r="F4508" t="str">
        <f t="shared" si="141"/>
        <v>96685</v>
      </c>
      <c r="H4508" s="14">
        <f t="shared" si="142"/>
        <v>13.91</v>
      </c>
    </row>
    <row r="4509" spans="1:8" ht="40.5">
      <c r="A4509" s="532" t="s">
        <v>7383</v>
      </c>
      <c r="B4509" s="534" t="s">
        <v>31226</v>
      </c>
      <c r="C4509" s="532" t="s">
        <v>114</v>
      </c>
      <c r="D4509" s="533" t="s">
        <v>13689</v>
      </c>
      <c r="F4509" t="str">
        <f t="shared" si="141"/>
        <v>96686</v>
      </c>
      <c r="H4509" s="14">
        <f t="shared" si="142"/>
        <v>17.32</v>
      </c>
    </row>
    <row r="4510" spans="1:8" ht="40.5">
      <c r="A4510" s="532" t="s">
        <v>7384</v>
      </c>
      <c r="B4510" s="534" t="s">
        <v>31227</v>
      </c>
      <c r="C4510" s="532" t="s">
        <v>114</v>
      </c>
      <c r="D4510" s="533" t="s">
        <v>12554</v>
      </c>
      <c r="F4510" t="str">
        <f t="shared" si="141"/>
        <v>96687</v>
      </c>
      <c r="H4510" s="14">
        <f t="shared" si="142"/>
        <v>21.39</v>
      </c>
    </row>
    <row r="4511" spans="1:8" ht="40.5">
      <c r="A4511" s="532" t="s">
        <v>7385</v>
      </c>
      <c r="B4511" s="534" t="s">
        <v>31228</v>
      </c>
      <c r="C4511" s="532" t="s">
        <v>114</v>
      </c>
      <c r="D4511" s="533" t="s">
        <v>29182</v>
      </c>
      <c r="F4511" t="str">
        <f t="shared" si="141"/>
        <v>96688</v>
      </c>
      <c r="H4511" s="14">
        <f t="shared" si="142"/>
        <v>25.86</v>
      </c>
    </row>
    <row r="4512" spans="1:8" ht="40.5">
      <c r="A4512" s="532" t="s">
        <v>7387</v>
      </c>
      <c r="B4512" s="534" t="s">
        <v>31229</v>
      </c>
      <c r="C4512" s="532" t="s">
        <v>114</v>
      </c>
      <c r="D4512" s="533" t="s">
        <v>25784</v>
      </c>
      <c r="F4512" t="str">
        <f t="shared" si="141"/>
        <v>96689</v>
      </c>
      <c r="H4512" s="14">
        <f t="shared" si="142"/>
        <v>32.47</v>
      </c>
    </row>
    <row r="4513" spans="1:8" ht="40.5">
      <c r="A4513" s="532" t="s">
        <v>7389</v>
      </c>
      <c r="B4513" s="534" t="s">
        <v>31230</v>
      </c>
      <c r="C4513" s="532" t="s">
        <v>114</v>
      </c>
      <c r="D4513" s="533" t="s">
        <v>11876</v>
      </c>
      <c r="F4513" t="str">
        <f t="shared" si="141"/>
        <v>96690</v>
      </c>
      <c r="H4513" s="14">
        <f t="shared" si="142"/>
        <v>36.14</v>
      </c>
    </row>
    <row r="4514" spans="1:8" ht="40.5">
      <c r="A4514" s="532" t="s">
        <v>7390</v>
      </c>
      <c r="B4514" s="534" t="s">
        <v>31231</v>
      </c>
      <c r="C4514" s="532" t="s">
        <v>114</v>
      </c>
      <c r="D4514" s="533" t="s">
        <v>12144</v>
      </c>
      <c r="F4514" t="str">
        <f t="shared" si="141"/>
        <v>96691</v>
      </c>
      <c r="H4514" s="14">
        <f t="shared" si="142"/>
        <v>46.6</v>
      </c>
    </row>
    <row r="4515" spans="1:8" ht="40.5">
      <c r="A4515" s="532" t="s">
        <v>7391</v>
      </c>
      <c r="B4515" s="534" t="s">
        <v>31232</v>
      </c>
      <c r="C4515" s="532" t="s">
        <v>114</v>
      </c>
      <c r="D4515" s="533" t="s">
        <v>18188</v>
      </c>
      <c r="F4515" t="str">
        <f t="shared" si="141"/>
        <v>96692</v>
      </c>
      <c r="H4515" s="14">
        <f t="shared" si="142"/>
        <v>51.37</v>
      </c>
    </row>
    <row r="4516" spans="1:8" ht="40.5">
      <c r="A4516" s="532" t="s">
        <v>7392</v>
      </c>
      <c r="B4516" s="534" t="s">
        <v>31233</v>
      </c>
      <c r="C4516" s="532" t="s">
        <v>114</v>
      </c>
      <c r="D4516" s="533" t="s">
        <v>14983</v>
      </c>
      <c r="F4516" t="str">
        <f t="shared" si="141"/>
        <v>96693</v>
      </c>
      <c r="H4516" s="14">
        <f t="shared" si="142"/>
        <v>70.05</v>
      </c>
    </row>
    <row r="4517" spans="1:8" ht="40.5">
      <c r="A4517" s="532" t="s">
        <v>7393</v>
      </c>
      <c r="B4517" s="534" t="s">
        <v>31234</v>
      </c>
      <c r="C4517" s="532" t="s">
        <v>114</v>
      </c>
      <c r="D4517" s="533" t="s">
        <v>31235</v>
      </c>
      <c r="F4517" t="str">
        <f t="shared" si="141"/>
        <v>96694</v>
      </c>
      <c r="H4517" s="14">
        <f t="shared" si="142"/>
        <v>110.02</v>
      </c>
    </row>
    <row r="4518" spans="1:8" ht="40.5">
      <c r="A4518" s="532" t="s">
        <v>7394</v>
      </c>
      <c r="B4518" s="534" t="s">
        <v>31236</v>
      </c>
      <c r="C4518" s="532" t="s">
        <v>114</v>
      </c>
      <c r="D4518" s="533" t="s">
        <v>31237</v>
      </c>
      <c r="F4518" t="str">
        <f t="shared" si="141"/>
        <v>96695</v>
      </c>
      <c r="H4518" s="14">
        <f t="shared" si="142"/>
        <v>121.42</v>
      </c>
    </row>
    <row r="4519" spans="1:8" ht="40.5">
      <c r="A4519" s="532" t="s">
        <v>7395</v>
      </c>
      <c r="B4519" s="534" t="s">
        <v>31238</v>
      </c>
      <c r="C4519" s="532" t="s">
        <v>114</v>
      </c>
      <c r="D4519" s="533" t="s">
        <v>25678</v>
      </c>
      <c r="F4519" t="str">
        <f t="shared" si="141"/>
        <v>96696</v>
      </c>
      <c r="H4519" s="14">
        <f t="shared" si="142"/>
        <v>137.46</v>
      </c>
    </row>
    <row r="4520" spans="1:8" ht="40.5">
      <c r="A4520" s="532" t="s">
        <v>7396</v>
      </c>
      <c r="B4520" s="534" t="s">
        <v>31239</v>
      </c>
      <c r="C4520" s="532" t="s">
        <v>114</v>
      </c>
      <c r="D4520" s="533" t="s">
        <v>31240</v>
      </c>
      <c r="F4520" t="str">
        <f t="shared" si="141"/>
        <v>96697</v>
      </c>
      <c r="H4520" s="14">
        <f t="shared" si="142"/>
        <v>409.68</v>
      </c>
    </row>
    <row r="4521" spans="1:8" ht="40.5">
      <c r="A4521" s="532" t="s">
        <v>7397</v>
      </c>
      <c r="B4521" s="534" t="s">
        <v>31241</v>
      </c>
      <c r="C4521" s="532" t="s">
        <v>114</v>
      </c>
      <c r="D4521" s="533" t="s">
        <v>12603</v>
      </c>
      <c r="F4521" t="str">
        <f t="shared" si="141"/>
        <v>96698</v>
      </c>
      <c r="H4521" s="14">
        <f t="shared" si="142"/>
        <v>9.5399999999999991</v>
      </c>
    </row>
    <row r="4522" spans="1:8" ht="40.5">
      <c r="A4522" s="532" t="s">
        <v>7399</v>
      </c>
      <c r="B4522" s="534" t="s">
        <v>31242</v>
      </c>
      <c r="C4522" s="532" t="s">
        <v>114</v>
      </c>
      <c r="D4522" s="533" t="s">
        <v>12713</v>
      </c>
      <c r="F4522" t="str">
        <f t="shared" si="141"/>
        <v>96699</v>
      </c>
      <c r="H4522" s="14">
        <f t="shared" si="142"/>
        <v>30.61</v>
      </c>
    </row>
    <row r="4523" spans="1:8" ht="40.5">
      <c r="A4523" s="532" t="s">
        <v>7400</v>
      </c>
      <c r="B4523" s="534" t="s">
        <v>31243</v>
      </c>
      <c r="C4523" s="532" t="s">
        <v>114</v>
      </c>
      <c r="D4523" s="533" t="s">
        <v>31244</v>
      </c>
      <c r="F4523" t="str">
        <f t="shared" si="141"/>
        <v>96700</v>
      </c>
      <c r="H4523" s="14">
        <f t="shared" si="142"/>
        <v>20.16</v>
      </c>
    </row>
    <row r="4524" spans="1:8" ht="40.5">
      <c r="A4524" s="532" t="s">
        <v>7401</v>
      </c>
      <c r="B4524" s="534" t="s">
        <v>31245</v>
      </c>
      <c r="C4524" s="532" t="s">
        <v>114</v>
      </c>
      <c r="D4524" s="533" t="s">
        <v>8924</v>
      </c>
      <c r="F4524" t="str">
        <f t="shared" si="141"/>
        <v>96701</v>
      </c>
      <c r="H4524" s="14">
        <f t="shared" si="142"/>
        <v>13.17</v>
      </c>
    </row>
    <row r="4525" spans="1:8" ht="40.5">
      <c r="A4525" s="532" t="s">
        <v>7402</v>
      </c>
      <c r="B4525" s="534" t="s">
        <v>31246</v>
      </c>
      <c r="C4525" s="532" t="s">
        <v>114</v>
      </c>
      <c r="D4525" s="533" t="s">
        <v>18198</v>
      </c>
      <c r="F4525" t="str">
        <f t="shared" si="141"/>
        <v>96702</v>
      </c>
      <c r="H4525" s="14">
        <f t="shared" si="142"/>
        <v>13.7</v>
      </c>
    </row>
    <row r="4526" spans="1:8" ht="40.5">
      <c r="A4526" s="532" t="s">
        <v>7404</v>
      </c>
      <c r="B4526" s="534" t="s">
        <v>31247</v>
      </c>
      <c r="C4526" s="532" t="s">
        <v>114</v>
      </c>
      <c r="D4526" s="533" t="s">
        <v>15393</v>
      </c>
      <c r="F4526" t="str">
        <f t="shared" si="141"/>
        <v>96703</v>
      </c>
      <c r="H4526" s="14">
        <f t="shared" si="142"/>
        <v>23.68</v>
      </c>
    </row>
    <row r="4527" spans="1:8" ht="40.5">
      <c r="A4527" s="532" t="s">
        <v>7405</v>
      </c>
      <c r="B4527" s="534" t="s">
        <v>31248</v>
      </c>
      <c r="C4527" s="532" t="s">
        <v>114</v>
      </c>
      <c r="D4527" s="533" t="s">
        <v>11198</v>
      </c>
      <c r="F4527" t="str">
        <f t="shared" si="141"/>
        <v>96704</v>
      </c>
      <c r="H4527" s="14">
        <f t="shared" si="142"/>
        <v>24.28</v>
      </c>
    </row>
    <row r="4528" spans="1:8" ht="40.5">
      <c r="A4528" s="532" t="s">
        <v>7406</v>
      </c>
      <c r="B4528" s="534" t="s">
        <v>31249</v>
      </c>
      <c r="C4528" s="532" t="s">
        <v>114</v>
      </c>
      <c r="D4528" s="533" t="s">
        <v>18861</v>
      </c>
      <c r="F4528" t="str">
        <f t="shared" si="141"/>
        <v>96705</v>
      </c>
      <c r="H4528" s="14">
        <f t="shared" si="142"/>
        <v>28.76</v>
      </c>
    </row>
    <row r="4529" spans="1:8" ht="40.5">
      <c r="A4529" s="532" t="s">
        <v>7408</v>
      </c>
      <c r="B4529" s="534" t="s">
        <v>31250</v>
      </c>
      <c r="C4529" s="532" t="s">
        <v>114</v>
      </c>
      <c r="D4529" s="533" t="s">
        <v>31251</v>
      </c>
      <c r="F4529" t="str">
        <f t="shared" si="141"/>
        <v>96706</v>
      </c>
      <c r="H4529" s="14">
        <f t="shared" si="142"/>
        <v>42.76</v>
      </c>
    </row>
    <row r="4530" spans="1:8" ht="40.5">
      <c r="A4530" s="532" t="s">
        <v>7409</v>
      </c>
      <c r="B4530" s="534" t="s">
        <v>31252</v>
      </c>
      <c r="C4530" s="532" t="s">
        <v>114</v>
      </c>
      <c r="D4530" s="533" t="s">
        <v>12281</v>
      </c>
      <c r="F4530" t="str">
        <f t="shared" si="141"/>
        <v>96707</v>
      </c>
      <c r="H4530" s="14">
        <f t="shared" si="142"/>
        <v>69.12</v>
      </c>
    </row>
    <row r="4531" spans="1:8" ht="40.5">
      <c r="A4531" s="532" t="s">
        <v>7410</v>
      </c>
      <c r="B4531" s="534" t="s">
        <v>31253</v>
      </c>
      <c r="C4531" s="532" t="s">
        <v>114</v>
      </c>
      <c r="D4531" s="533" t="s">
        <v>18858</v>
      </c>
      <c r="F4531" t="str">
        <f t="shared" si="141"/>
        <v>96708</v>
      </c>
      <c r="H4531" s="14">
        <f t="shared" si="142"/>
        <v>105.05</v>
      </c>
    </row>
    <row r="4532" spans="1:8" ht="40.5">
      <c r="A4532" s="532" t="s">
        <v>7411</v>
      </c>
      <c r="B4532" s="534" t="s">
        <v>31254</v>
      </c>
      <c r="C4532" s="532" t="s">
        <v>114</v>
      </c>
      <c r="D4532" s="533" t="s">
        <v>26737</v>
      </c>
      <c r="F4532" t="str">
        <f t="shared" si="141"/>
        <v>96709</v>
      </c>
      <c r="H4532" s="14">
        <f t="shared" si="142"/>
        <v>134.16</v>
      </c>
    </row>
    <row r="4533" spans="1:8" ht="40.5">
      <c r="A4533" s="532" t="s">
        <v>7412</v>
      </c>
      <c r="B4533" s="534" t="s">
        <v>31255</v>
      </c>
      <c r="C4533" s="532" t="s">
        <v>114</v>
      </c>
      <c r="D4533" s="533" t="s">
        <v>18681</v>
      </c>
      <c r="F4533" t="str">
        <f t="shared" si="141"/>
        <v>96710</v>
      </c>
      <c r="H4533" s="14">
        <f t="shared" si="142"/>
        <v>17.559999999999999</v>
      </c>
    </row>
    <row r="4534" spans="1:8" ht="40.5">
      <c r="A4534" s="532" t="s">
        <v>7413</v>
      </c>
      <c r="B4534" s="534" t="s">
        <v>31256</v>
      </c>
      <c r="C4534" s="532" t="s">
        <v>114</v>
      </c>
      <c r="D4534" s="533" t="s">
        <v>5387</v>
      </c>
      <c r="F4534" t="str">
        <f t="shared" si="141"/>
        <v>96711</v>
      </c>
      <c r="H4534" s="14">
        <f t="shared" si="142"/>
        <v>26.28</v>
      </c>
    </row>
    <row r="4535" spans="1:8" ht="40.5">
      <c r="A4535" s="532" t="s">
        <v>7414</v>
      </c>
      <c r="B4535" s="534" t="s">
        <v>31257</v>
      </c>
      <c r="C4535" s="532" t="s">
        <v>114</v>
      </c>
      <c r="D4535" s="533" t="s">
        <v>17612</v>
      </c>
      <c r="F4535" t="str">
        <f t="shared" si="141"/>
        <v>96712</v>
      </c>
      <c r="H4535" s="14">
        <f t="shared" si="142"/>
        <v>37.54</v>
      </c>
    </row>
    <row r="4536" spans="1:8" ht="40.5">
      <c r="A4536" s="532" t="s">
        <v>7415</v>
      </c>
      <c r="B4536" s="534" t="s">
        <v>31258</v>
      </c>
      <c r="C4536" s="532" t="s">
        <v>114</v>
      </c>
      <c r="D4536" s="533" t="s">
        <v>17961</v>
      </c>
      <c r="F4536" t="str">
        <f t="shared" si="141"/>
        <v>96713</v>
      </c>
      <c r="H4536" s="14">
        <f t="shared" si="142"/>
        <v>57.88</v>
      </c>
    </row>
    <row r="4537" spans="1:8" ht="40.5">
      <c r="A4537" s="532" t="s">
        <v>7416</v>
      </c>
      <c r="B4537" s="534" t="s">
        <v>31259</v>
      </c>
      <c r="C4537" s="532" t="s">
        <v>114</v>
      </c>
      <c r="D4537" s="533" t="s">
        <v>17926</v>
      </c>
      <c r="F4537" t="str">
        <f t="shared" si="141"/>
        <v>96714</v>
      </c>
      <c r="H4537" s="14">
        <f t="shared" si="142"/>
        <v>82.58</v>
      </c>
    </row>
    <row r="4538" spans="1:8" ht="40.5">
      <c r="A4538" s="532" t="s">
        <v>7417</v>
      </c>
      <c r="B4538" s="534" t="s">
        <v>31260</v>
      </c>
      <c r="C4538" s="532" t="s">
        <v>114</v>
      </c>
      <c r="D4538" s="533" t="s">
        <v>31261</v>
      </c>
      <c r="F4538" t="str">
        <f t="shared" si="141"/>
        <v>96715</v>
      </c>
      <c r="H4538" s="14">
        <f t="shared" si="142"/>
        <v>148</v>
      </c>
    </row>
    <row r="4539" spans="1:8" ht="40.5">
      <c r="A4539" s="532" t="s">
        <v>7418</v>
      </c>
      <c r="B4539" s="534" t="s">
        <v>31262</v>
      </c>
      <c r="C4539" s="532" t="s">
        <v>114</v>
      </c>
      <c r="D4539" s="533" t="s">
        <v>31263</v>
      </c>
      <c r="F4539" t="str">
        <f t="shared" si="141"/>
        <v>96716</v>
      </c>
      <c r="H4539" s="14">
        <f t="shared" si="142"/>
        <v>192.95</v>
      </c>
    </row>
    <row r="4540" spans="1:8" ht="40.5">
      <c r="A4540" s="532" t="s">
        <v>7419</v>
      </c>
      <c r="B4540" s="534" t="s">
        <v>31264</v>
      </c>
      <c r="C4540" s="532" t="s">
        <v>114</v>
      </c>
      <c r="D4540" s="533" t="s">
        <v>31265</v>
      </c>
      <c r="F4540" t="str">
        <f t="shared" si="141"/>
        <v>96717</v>
      </c>
      <c r="H4540" s="14">
        <f t="shared" si="142"/>
        <v>371.97</v>
      </c>
    </row>
    <row r="4541" spans="1:8" ht="54">
      <c r="A4541" s="532" t="s">
        <v>7420</v>
      </c>
      <c r="B4541" s="534" t="s">
        <v>3584</v>
      </c>
      <c r="C4541" s="532" t="s">
        <v>114</v>
      </c>
      <c r="D4541" s="533" t="s">
        <v>12734</v>
      </c>
      <c r="F4541" t="str">
        <f t="shared" si="141"/>
        <v>96736</v>
      </c>
      <c r="H4541" s="14">
        <f t="shared" si="142"/>
        <v>7.98</v>
      </c>
    </row>
    <row r="4542" spans="1:8" ht="54">
      <c r="A4542" s="532" t="s">
        <v>7421</v>
      </c>
      <c r="B4542" s="534" t="s">
        <v>3585</v>
      </c>
      <c r="C4542" s="532" t="s">
        <v>114</v>
      </c>
      <c r="D4542" s="533" t="s">
        <v>13468</v>
      </c>
      <c r="F4542" t="str">
        <f t="shared" si="141"/>
        <v>96737</v>
      </c>
      <c r="H4542" s="14">
        <f t="shared" si="142"/>
        <v>7.73</v>
      </c>
    </row>
    <row r="4543" spans="1:8" ht="54">
      <c r="A4543" s="532" t="s">
        <v>7422</v>
      </c>
      <c r="B4543" s="534" t="s">
        <v>3586</v>
      </c>
      <c r="C4543" s="532" t="s">
        <v>114</v>
      </c>
      <c r="D4543" s="533" t="s">
        <v>11731</v>
      </c>
      <c r="F4543" t="str">
        <f t="shared" si="141"/>
        <v>96738</v>
      </c>
      <c r="H4543" s="14">
        <f t="shared" si="142"/>
        <v>28.8</v>
      </c>
    </row>
    <row r="4544" spans="1:8" ht="54">
      <c r="A4544" s="532" t="s">
        <v>7423</v>
      </c>
      <c r="B4544" s="534" t="s">
        <v>3587</v>
      </c>
      <c r="C4544" s="532" t="s">
        <v>114</v>
      </c>
      <c r="D4544" s="533" t="s">
        <v>18179</v>
      </c>
      <c r="F4544" t="str">
        <f t="shared" si="141"/>
        <v>96739</v>
      </c>
      <c r="H4544" s="14">
        <f t="shared" si="142"/>
        <v>11.26</v>
      </c>
    </row>
    <row r="4545" spans="1:8" ht="54">
      <c r="A4545" s="532" t="s">
        <v>7425</v>
      </c>
      <c r="B4545" s="534" t="s">
        <v>3588</v>
      </c>
      <c r="C4545" s="532" t="s">
        <v>114</v>
      </c>
      <c r="D4545" s="533" t="s">
        <v>11179</v>
      </c>
      <c r="F4545" t="str">
        <f t="shared" si="141"/>
        <v>96740</v>
      </c>
      <c r="H4545" s="14">
        <f t="shared" si="142"/>
        <v>40.43</v>
      </c>
    </row>
    <row r="4546" spans="1:8" ht="54">
      <c r="A4546" s="532" t="s">
        <v>7426</v>
      </c>
      <c r="B4546" s="534" t="s">
        <v>3589</v>
      </c>
      <c r="C4546" s="532" t="s">
        <v>114</v>
      </c>
      <c r="D4546" s="533" t="s">
        <v>11183</v>
      </c>
      <c r="F4546" t="str">
        <f t="shared" si="141"/>
        <v>96741</v>
      </c>
      <c r="H4546" s="14">
        <f t="shared" si="142"/>
        <v>20.07</v>
      </c>
    </row>
    <row r="4547" spans="1:8" ht="54">
      <c r="A4547" s="532" t="s">
        <v>7427</v>
      </c>
      <c r="B4547" s="534" t="s">
        <v>3590</v>
      </c>
      <c r="C4547" s="532" t="s">
        <v>114</v>
      </c>
      <c r="D4547" s="533" t="s">
        <v>19142</v>
      </c>
      <c r="F4547" t="str">
        <f t="shared" si="141"/>
        <v>96742</v>
      </c>
      <c r="H4547" s="14">
        <f t="shared" si="142"/>
        <v>26.38</v>
      </c>
    </row>
    <row r="4548" spans="1:8" ht="54">
      <c r="A4548" s="532" t="s">
        <v>7428</v>
      </c>
      <c r="B4548" s="534" t="s">
        <v>3591</v>
      </c>
      <c r="C4548" s="532" t="s">
        <v>114</v>
      </c>
      <c r="D4548" s="533" t="s">
        <v>31266</v>
      </c>
      <c r="F4548" t="str">
        <f t="shared" si="141"/>
        <v>96743</v>
      </c>
      <c r="H4548" s="14">
        <f t="shared" si="142"/>
        <v>37.590000000000003</v>
      </c>
    </row>
    <row r="4549" spans="1:8" ht="54">
      <c r="A4549" s="532" t="s">
        <v>7429</v>
      </c>
      <c r="B4549" s="534" t="s">
        <v>3592</v>
      </c>
      <c r="C4549" s="532" t="s">
        <v>114</v>
      </c>
      <c r="D4549" s="533" t="s">
        <v>31267</v>
      </c>
      <c r="F4549" t="str">
        <f t="shared" ref="F4549:F4612" si="143">TRIM(A4549)</f>
        <v>96744</v>
      </c>
      <c r="H4549" s="14">
        <f t="shared" ref="H4549:H4612" si="144">ROUND(D4549*(1+$H$1),2)</f>
        <v>67.680000000000007</v>
      </c>
    </row>
    <row r="4550" spans="1:8" ht="54">
      <c r="A4550" s="532" t="s">
        <v>7430</v>
      </c>
      <c r="B4550" s="534" t="s">
        <v>3593</v>
      </c>
      <c r="C4550" s="532" t="s">
        <v>114</v>
      </c>
      <c r="D4550" s="533" t="s">
        <v>11908</v>
      </c>
      <c r="F4550" t="str">
        <f t="shared" si="143"/>
        <v>96745</v>
      </c>
      <c r="H4550" s="14">
        <f t="shared" si="144"/>
        <v>100.38</v>
      </c>
    </row>
    <row r="4551" spans="1:8" ht="54">
      <c r="A4551" s="532" t="s">
        <v>7431</v>
      </c>
      <c r="B4551" s="534" t="s">
        <v>3594</v>
      </c>
      <c r="C4551" s="532" t="s">
        <v>114</v>
      </c>
      <c r="D4551" s="533" t="s">
        <v>31268</v>
      </c>
      <c r="F4551" t="str">
        <f t="shared" si="143"/>
        <v>96746</v>
      </c>
      <c r="H4551" s="14">
        <f t="shared" si="144"/>
        <v>134.37</v>
      </c>
    </row>
    <row r="4552" spans="1:8" ht="54">
      <c r="A4552" s="532" t="s">
        <v>7432</v>
      </c>
      <c r="B4552" s="534" t="s">
        <v>3595</v>
      </c>
      <c r="C4552" s="532" t="s">
        <v>114</v>
      </c>
      <c r="D4552" s="533" t="s">
        <v>6536</v>
      </c>
      <c r="F4552" t="str">
        <f t="shared" si="143"/>
        <v>96747</v>
      </c>
      <c r="H4552" s="14">
        <f t="shared" si="144"/>
        <v>9.9</v>
      </c>
    </row>
    <row r="4553" spans="1:8" ht="54">
      <c r="A4553" s="532" t="s">
        <v>7433</v>
      </c>
      <c r="B4553" s="534" t="s">
        <v>3596</v>
      </c>
      <c r="C4553" s="532" t="s">
        <v>114</v>
      </c>
      <c r="D4553" s="533" t="s">
        <v>9072</v>
      </c>
      <c r="F4553" t="str">
        <f t="shared" si="143"/>
        <v>96748</v>
      </c>
      <c r="H4553" s="14">
        <f t="shared" si="144"/>
        <v>10.7</v>
      </c>
    </row>
    <row r="4554" spans="1:8" ht="54">
      <c r="A4554" s="532" t="s">
        <v>7435</v>
      </c>
      <c r="B4554" s="534" t="s">
        <v>3597</v>
      </c>
      <c r="C4554" s="532" t="s">
        <v>114</v>
      </c>
      <c r="D4554" s="533" t="s">
        <v>29102</v>
      </c>
      <c r="F4554" t="str">
        <f t="shared" si="143"/>
        <v>96749</v>
      </c>
      <c r="H4554" s="14">
        <f t="shared" si="144"/>
        <v>14.46</v>
      </c>
    </row>
    <row r="4555" spans="1:8" ht="54">
      <c r="A4555" s="532" t="s">
        <v>7436</v>
      </c>
      <c r="B4555" s="534" t="s">
        <v>3598</v>
      </c>
      <c r="C4555" s="532" t="s">
        <v>114</v>
      </c>
      <c r="D4555" s="533" t="s">
        <v>8636</v>
      </c>
      <c r="F4555" t="str">
        <f t="shared" si="143"/>
        <v>96750</v>
      </c>
      <c r="H4555" s="14">
        <f t="shared" si="144"/>
        <v>20.399999999999999</v>
      </c>
    </row>
    <row r="4556" spans="1:8" ht="54">
      <c r="A4556" s="532" t="s">
        <v>7437</v>
      </c>
      <c r="B4556" s="534" t="s">
        <v>3599</v>
      </c>
      <c r="C4556" s="532" t="s">
        <v>114</v>
      </c>
      <c r="D4556" s="533" t="s">
        <v>18254</v>
      </c>
      <c r="F4556" t="str">
        <f t="shared" si="143"/>
        <v>96751</v>
      </c>
      <c r="H4556" s="14">
        <f t="shared" si="144"/>
        <v>32.5</v>
      </c>
    </row>
    <row r="4557" spans="1:8" ht="54">
      <c r="A4557" s="532" t="s">
        <v>7438</v>
      </c>
      <c r="B4557" s="534" t="s">
        <v>3600</v>
      </c>
      <c r="C4557" s="532" t="s">
        <v>114</v>
      </c>
      <c r="D4557" s="533" t="s">
        <v>30171</v>
      </c>
      <c r="F4557" t="str">
        <f t="shared" si="143"/>
        <v>96752</v>
      </c>
      <c r="H4557" s="14">
        <f t="shared" si="144"/>
        <v>43.52</v>
      </c>
    </row>
    <row r="4558" spans="1:8" ht="54">
      <c r="A4558" s="532" t="s">
        <v>7439</v>
      </c>
      <c r="B4558" s="534" t="s">
        <v>3601</v>
      </c>
      <c r="C4558" s="532" t="s">
        <v>114</v>
      </c>
      <c r="D4558" s="533" t="s">
        <v>31269</v>
      </c>
      <c r="F4558" t="str">
        <f t="shared" si="143"/>
        <v>96753</v>
      </c>
      <c r="H4558" s="14">
        <f t="shared" si="144"/>
        <v>107.81</v>
      </c>
    </row>
    <row r="4559" spans="1:8" ht="54">
      <c r="A4559" s="532" t="s">
        <v>7440</v>
      </c>
      <c r="B4559" s="534" t="s">
        <v>3602</v>
      </c>
      <c r="C4559" s="532" t="s">
        <v>114</v>
      </c>
      <c r="D4559" s="533" t="s">
        <v>13660</v>
      </c>
      <c r="F4559" t="str">
        <f t="shared" si="143"/>
        <v>96754</v>
      </c>
      <c r="H4559" s="14">
        <f t="shared" si="144"/>
        <v>130.37</v>
      </c>
    </row>
    <row r="4560" spans="1:8" ht="54">
      <c r="A4560" s="532" t="s">
        <v>7441</v>
      </c>
      <c r="B4560" s="534" t="s">
        <v>3603</v>
      </c>
      <c r="C4560" s="532" t="s">
        <v>114</v>
      </c>
      <c r="D4560" s="533" t="s">
        <v>25282</v>
      </c>
      <c r="F4560" t="str">
        <f t="shared" si="143"/>
        <v>96755</v>
      </c>
      <c r="H4560" s="14">
        <f t="shared" si="144"/>
        <v>410</v>
      </c>
    </row>
    <row r="4561" spans="1:8" ht="54">
      <c r="A4561" s="532" t="s">
        <v>7442</v>
      </c>
      <c r="B4561" s="534" t="s">
        <v>3604</v>
      </c>
      <c r="C4561" s="532" t="s">
        <v>114</v>
      </c>
      <c r="D4561" s="533" t="s">
        <v>15551</v>
      </c>
      <c r="F4561" t="str">
        <f t="shared" si="143"/>
        <v>96756</v>
      </c>
      <c r="H4561" s="14">
        <f t="shared" si="144"/>
        <v>25.01</v>
      </c>
    </row>
    <row r="4562" spans="1:8" ht="54">
      <c r="A4562" s="532" t="s">
        <v>7443</v>
      </c>
      <c r="B4562" s="534" t="s">
        <v>3605</v>
      </c>
      <c r="C4562" s="532" t="s">
        <v>114</v>
      </c>
      <c r="D4562" s="533" t="s">
        <v>5575</v>
      </c>
      <c r="F4562" t="str">
        <f t="shared" si="143"/>
        <v>96757</v>
      </c>
      <c r="H4562" s="14">
        <f t="shared" si="144"/>
        <v>30.05</v>
      </c>
    </row>
    <row r="4563" spans="1:8" ht="54">
      <c r="A4563" s="532" t="s">
        <v>7444</v>
      </c>
      <c r="B4563" s="534" t="s">
        <v>3606</v>
      </c>
      <c r="C4563" s="532" t="s">
        <v>114</v>
      </c>
      <c r="D4563" s="533" t="s">
        <v>18193</v>
      </c>
      <c r="F4563" t="str">
        <f t="shared" si="143"/>
        <v>96758</v>
      </c>
      <c r="H4563" s="14">
        <f t="shared" si="144"/>
        <v>22.45</v>
      </c>
    </row>
    <row r="4564" spans="1:8" ht="54">
      <c r="A4564" s="532" t="s">
        <v>7445</v>
      </c>
      <c r="B4564" s="534" t="s">
        <v>3607</v>
      </c>
      <c r="C4564" s="532" t="s">
        <v>114</v>
      </c>
      <c r="D4564" s="533" t="s">
        <v>31270</v>
      </c>
      <c r="F4564" t="str">
        <f t="shared" si="143"/>
        <v>96759</v>
      </c>
      <c r="H4564" s="14">
        <f t="shared" si="144"/>
        <v>30.26</v>
      </c>
    </row>
    <row r="4565" spans="1:8" ht="54">
      <c r="A4565" s="532" t="s">
        <v>7446</v>
      </c>
      <c r="B4565" s="534" t="s">
        <v>3608</v>
      </c>
      <c r="C4565" s="532" t="s">
        <v>114</v>
      </c>
      <c r="D4565" s="533" t="s">
        <v>31271</v>
      </c>
      <c r="F4565" t="str">
        <f t="shared" si="143"/>
        <v>96760</v>
      </c>
      <c r="H4565" s="14">
        <f t="shared" si="144"/>
        <v>53.07</v>
      </c>
    </row>
    <row r="4566" spans="1:8" ht="54">
      <c r="A4566" s="532" t="s">
        <v>7447</v>
      </c>
      <c r="B4566" s="534" t="s">
        <v>3609</v>
      </c>
      <c r="C4566" s="532" t="s">
        <v>114</v>
      </c>
      <c r="D4566" s="533" t="s">
        <v>19240</v>
      </c>
      <c r="F4566" t="str">
        <f t="shared" si="143"/>
        <v>96761</v>
      </c>
      <c r="H4566" s="14">
        <f t="shared" si="144"/>
        <v>72.150000000000006</v>
      </c>
    </row>
    <row r="4567" spans="1:8" ht="54">
      <c r="A4567" s="532" t="s">
        <v>7448</v>
      </c>
      <c r="B4567" s="534" t="s">
        <v>3610</v>
      </c>
      <c r="C4567" s="532" t="s">
        <v>114</v>
      </c>
      <c r="D4567" s="533" t="s">
        <v>19087</v>
      </c>
      <c r="F4567" t="str">
        <f t="shared" si="143"/>
        <v>96762</v>
      </c>
      <c r="H4567" s="14">
        <f t="shared" si="144"/>
        <v>145.03</v>
      </c>
    </row>
    <row r="4568" spans="1:8" ht="54">
      <c r="A4568" s="532" t="s">
        <v>7449</v>
      </c>
      <c r="B4568" s="534" t="s">
        <v>3611</v>
      </c>
      <c r="C4568" s="532" t="s">
        <v>114</v>
      </c>
      <c r="D4568" s="533" t="s">
        <v>31272</v>
      </c>
      <c r="F4568" t="str">
        <f t="shared" si="143"/>
        <v>96763</v>
      </c>
      <c r="H4568" s="14">
        <f t="shared" si="144"/>
        <v>183.49</v>
      </c>
    </row>
    <row r="4569" spans="1:8" ht="54">
      <c r="A4569" s="532" t="s">
        <v>7450</v>
      </c>
      <c r="B4569" s="534" t="s">
        <v>3612</v>
      </c>
      <c r="C4569" s="532" t="s">
        <v>114</v>
      </c>
      <c r="D4569" s="533" t="s">
        <v>31273</v>
      </c>
      <c r="F4569" t="str">
        <f t="shared" si="143"/>
        <v>96764</v>
      </c>
      <c r="H4569" s="14">
        <f t="shared" si="144"/>
        <v>372.38</v>
      </c>
    </row>
    <row r="4570" spans="1:8" ht="54">
      <c r="A4570" s="532" t="s">
        <v>7451</v>
      </c>
      <c r="B4570" s="534" t="s">
        <v>31274</v>
      </c>
      <c r="C4570" s="532" t="s">
        <v>114</v>
      </c>
      <c r="D4570" s="533" t="s">
        <v>31275</v>
      </c>
      <c r="F4570" t="str">
        <f t="shared" si="143"/>
        <v>96802</v>
      </c>
      <c r="H4570" s="14">
        <f t="shared" si="144"/>
        <v>306.2</v>
      </c>
    </row>
    <row r="4571" spans="1:8" ht="54">
      <c r="A4571" s="532" t="s">
        <v>7452</v>
      </c>
      <c r="B4571" s="534" t="s">
        <v>31276</v>
      </c>
      <c r="C4571" s="532" t="s">
        <v>114</v>
      </c>
      <c r="D4571" s="533" t="s">
        <v>31277</v>
      </c>
      <c r="F4571" t="str">
        <f t="shared" si="143"/>
        <v>96803</v>
      </c>
      <c r="H4571" s="14">
        <f t="shared" si="144"/>
        <v>160.18</v>
      </c>
    </row>
    <row r="4572" spans="1:8" ht="54">
      <c r="A4572" s="532" t="s">
        <v>7453</v>
      </c>
      <c r="B4572" s="534" t="s">
        <v>31278</v>
      </c>
      <c r="C4572" s="532" t="s">
        <v>114</v>
      </c>
      <c r="D4572" s="533" t="s">
        <v>31279</v>
      </c>
      <c r="F4572" t="str">
        <f t="shared" si="143"/>
        <v>96804</v>
      </c>
      <c r="H4572" s="14">
        <f t="shared" si="144"/>
        <v>285.83</v>
      </c>
    </row>
    <row r="4573" spans="1:8" ht="54">
      <c r="A4573" s="532" t="s">
        <v>7454</v>
      </c>
      <c r="B4573" s="534" t="s">
        <v>31280</v>
      </c>
      <c r="C4573" s="532" t="s">
        <v>114</v>
      </c>
      <c r="D4573" s="533" t="s">
        <v>31281</v>
      </c>
      <c r="F4573" t="str">
        <f t="shared" si="143"/>
        <v>96805</v>
      </c>
      <c r="H4573" s="14">
        <f t="shared" si="144"/>
        <v>314.95</v>
      </c>
    </row>
    <row r="4574" spans="1:8" ht="54">
      <c r="A4574" s="532" t="s">
        <v>7455</v>
      </c>
      <c r="B4574" s="534" t="s">
        <v>31282</v>
      </c>
      <c r="C4574" s="532" t="s">
        <v>114</v>
      </c>
      <c r="D4574" s="533" t="s">
        <v>31283</v>
      </c>
      <c r="F4574" t="str">
        <f t="shared" si="143"/>
        <v>96806</v>
      </c>
      <c r="H4574" s="14">
        <f t="shared" si="144"/>
        <v>155.54</v>
      </c>
    </row>
    <row r="4575" spans="1:8" ht="67.5">
      <c r="A4575" s="532" t="s">
        <v>7456</v>
      </c>
      <c r="B4575" s="534" t="s">
        <v>31284</v>
      </c>
      <c r="C4575" s="532" t="s">
        <v>114</v>
      </c>
      <c r="D4575" s="533" t="s">
        <v>31285</v>
      </c>
      <c r="F4575" t="str">
        <f t="shared" si="143"/>
        <v>96807</v>
      </c>
      <c r="H4575" s="14">
        <f t="shared" si="144"/>
        <v>260.05</v>
      </c>
    </row>
    <row r="4576" spans="1:8" ht="40.5">
      <c r="A4576" s="532" t="s">
        <v>7457</v>
      </c>
      <c r="B4576" s="534" t="s">
        <v>31286</v>
      </c>
      <c r="C4576" s="532" t="s">
        <v>114</v>
      </c>
      <c r="D4576" s="533" t="s">
        <v>7801</v>
      </c>
      <c r="F4576" t="str">
        <f t="shared" si="143"/>
        <v>96808</v>
      </c>
      <c r="H4576" s="14">
        <f t="shared" si="144"/>
        <v>18.97</v>
      </c>
    </row>
    <row r="4577" spans="1:8" ht="54">
      <c r="A4577" s="532" t="s">
        <v>7458</v>
      </c>
      <c r="B4577" s="534" t="s">
        <v>31287</v>
      </c>
      <c r="C4577" s="532" t="s">
        <v>114</v>
      </c>
      <c r="D4577" s="533" t="s">
        <v>31288</v>
      </c>
      <c r="F4577" t="str">
        <f t="shared" si="143"/>
        <v>96809</v>
      </c>
      <c r="H4577" s="14">
        <f t="shared" si="144"/>
        <v>20.95</v>
      </c>
    </row>
    <row r="4578" spans="1:8" ht="54">
      <c r="A4578" s="532" t="s">
        <v>7459</v>
      </c>
      <c r="B4578" s="534" t="s">
        <v>31289</v>
      </c>
      <c r="C4578" s="532" t="s">
        <v>114</v>
      </c>
      <c r="D4578" s="533" t="s">
        <v>11251</v>
      </c>
      <c r="F4578" t="str">
        <f t="shared" si="143"/>
        <v>96810</v>
      </c>
      <c r="H4578" s="14">
        <f t="shared" si="144"/>
        <v>22.75</v>
      </c>
    </row>
    <row r="4579" spans="1:8" ht="40.5">
      <c r="A4579" s="532" t="s">
        <v>7460</v>
      </c>
      <c r="B4579" s="534" t="s">
        <v>31290</v>
      </c>
      <c r="C4579" s="532" t="s">
        <v>114</v>
      </c>
      <c r="D4579" s="533" t="s">
        <v>11961</v>
      </c>
      <c r="F4579" t="str">
        <f t="shared" si="143"/>
        <v>96811</v>
      </c>
      <c r="H4579" s="14">
        <f t="shared" si="144"/>
        <v>23.96</v>
      </c>
    </row>
    <row r="4580" spans="1:8" ht="54">
      <c r="A4580" s="532" t="s">
        <v>7461</v>
      </c>
      <c r="B4580" s="534" t="s">
        <v>31291</v>
      </c>
      <c r="C4580" s="532" t="s">
        <v>114</v>
      </c>
      <c r="D4580" s="533" t="s">
        <v>11805</v>
      </c>
      <c r="F4580" t="str">
        <f t="shared" si="143"/>
        <v>96812</v>
      </c>
      <c r="H4580" s="14">
        <f t="shared" si="144"/>
        <v>21.83</v>
      </c>
    </row>
    <row r="4581" spans="1:8" ht="54">
      <c r="A4581" s="532" t="s">
        <v>7462</v>
      </c>
      <c r="B4581" s="534" t="s">
        <v>31292</v>
      </c>
      <c r="C4581" s="532" t="s">
        <v>114</v>
      </c>
      <c r="D4581" s="533" t="s">
        <v>19308</v>
      </c>
      <c r="F4581" t="str">
        <f t="shared" si="143"/>
        <v>96813</v>
      </c>
      <c r="H4581" s="14">
        <f t="shared" si="144"/>
        <v>24.88</v>
      </c>
    </row>
    <row r="4582" spans="1:8" ht="54">
      <c r="A4582" s="532" t="s">
        <v>7463</v>
      </c>
      <c r="B4582" s="534" t="s">
        <v>31293</v>
      </c>
      <c r="C4582" s="532" t="s">
        <v>114</v>
      </c>
      <c r="D4582" s="533" t="s">
        <v>13674</v>
      </c>
      <c r="F4582" t="str">
        <f t="shared" si="143"/>
        <v>96814</v>
      </c>
      <c r="H4582" s="14">
        <f t="shared" si="144"/>
        <v>17.920000000000002</v>
      </c>
    </row>
    <row r="4583" spans="1:8" ht="40.5">
      <c r="A4583" s="532" t="s">
        <v>7464</v>
      </c>
      <c r="B4583" s="534" t="s">
        <v>31294</v>
      </c>
      <c r="C4583" s="532" t="s">
        <v>114</v>
      </c>
      <c r="D4583" s="533" t="s">
        <v>20076</v>
      </c>
      <c r="F4583" t="str">
        <f t="shared" si="143"/>
        <v>96815</v>
      </c>
      <c r="H4583" s="14">
        <f t="shared" si="144"/>
        <v>37.24</v>
      </c>
    </row>
    <row r="4584" spans="1:8" ht="54">
      <c r="A4584" s="532" t="s">
        <v>7465</v>
      </c>
      <c r="B4584" s="534" t="s">
        <v>31295</v>
      </c>
      <c r="C4584" s="532" t="s">
        <v>114</v>
      </c>
      <c r="D4584" s="533" t="s">
        <v>19132</v>
      </c>
      <c r="F4584" t="str">
        <f t="shared" si="143"/>
        <v>96816</v>
      </c>
      <c r="H4584" s="14">
        <f t="shared" si="144"/>
        <v>28.12</v>
      </c>
    </row>
    <row r="4585" spans="1:8" ht="54">
      <c r="A4585" s="532" t="s">
        <v>7466</v>
      </c>
      <c r="B4585" s="534" t="s">
        <v>31296</v>
      </c>
      <c r="C4585" s="532" t="s">
        <v>114</v>
      </c>
      <c r="D4585" s="533" t="s">
        <v>17612</v>
      </c>
      <c r="F4585" t="str">
        <f t="shared" si="143"/>
        <v>96817</v>
      </c>
      <c r="H4585" s="14">
        <f t="shared" si="144"/>
        <v>37.54</v>
      </c>
    </row>
    <row r="4586" spans="1:8" ht="54">
      <c r="A4586" s="532" t="s">
        <v>7467</v>
      </c>
      <c r="B4586" s="534" t="s">
        <v>31297</v>
      </c>
      <c r="C4586" s="532" t="s">
        <v>114</v>
      </c>
      <c r="D4586" s="533" t="s">
        <v>12720</v>
      </c>
      <c r="F4586" t="str">
        <f t="shared" si="143"/>
        <v>96818</v>
      </c>
      <c r="H4586" s="14">
        <f t="shared" si="144"/>
        <v>24.1</v>
      </c>
    </row>
    <row r="4587" spans="1:8" ht="54">
      <c r="A4587" s="532" t="s">
        <v>7469</v>
      </c>
      <c r="B4587" s="534" t="s">
        <v>31298</v>
      </c>
      <c r="C4587" s="532" t="s">
        <v>114</v>
      </c>
      <c r="D4587" s="533" t="s">
        <v>18619</v>
      </c>
      <c r="F4587" t="str">
        <f t="shared" si="143"/>
        <v>96819</v>
      </c>
      <c r="H4587" s="14">
        <f t="shared" si="144"/>
        <v>25.84</v>
      </c>
    </row>
    <row r="4588" spans="1:8" ht="40.5">
      <c r="A4588" s="532" t="s">
        <v>7470</v>
      </c>
      <c r="B4588" s="534" t="s">
        <v>31299</v>
      </c>
      <c r="C4588" s="532" t="s">
        <v>114</v>
      </c>
      <c r="D4588" s="533" t="s">
        <v>31300</v>
      </c>
      <c r="F4588" t="str">
        <f t="shared" si="143"/>
        <v>96820</v>
      </c>
      <c r="H4588" s="14">
        <f t="shared" si="144"/>
        <v>44.8</v>
      </c>
    </row>
    <row r="4589" spans="1:8" ht="54">
      <c r="A4589" s="532" t="s">
        <v>7471</v>
      </c>
      <c r="B4589" s="534" t="s">
        <v>31301</v>
      </c>
      <c r="C4589" s="532" t="s">
        <v>114</v>
      </c>
      <c r="D4589" s="533" t="s">
        <v>30688</v>
      </c>
      <c r="F4589" t="str">
        <f t="shared" si="143"/>
        <v>96821</v>
      </c>
      <c r="H4589" s="14">
        <f t="shared" si="144"/>
        <v>41.8</v>
      </c>
    </row>
    <row r="4590" spans="1:8" ht="54">
      <c r="A4590" s="532" t="s">
        <v>7472</v>
      </c>
      <c r="B4590" s="534" t="s">
        <v>31302</v>
      </c>
      <c r="C4590" s="532" t="s">
        <v>114</v>
      </c>
      <c r="D4590" s="533" t="s">
        <v>11253</v>
      </c>
      <c r="F4590" t="str">
        <f t="shared" si="143"/>
        <v>96822</v>
      </c>
      <c r="H4590" s="14">
        <f t="shared" si="144"/>
        <v>33.93</v>
      </c>
    </row>
    <row r="4591" spans="1:8" ht="40.5">
      <c r="A4591" s="532" t="s">
        <v>7473</v>
      </c>
      <c r="B4591" s="534" t="s">
        <v>31303</v>
      </c>
      <c r="C4591" s="532" t="s">
        <v>114</v>
      </c>
      <c r="D4591" s="533" t="s">
        <v>4277</v>
      </c>
      <c r="F4591" t="str">
        <f t="shared" si="143"/>
        <v>96823</v>
      </c>
      <c r="H4591" s="14">
        <f t="shared" si="144"/>
        <v>12.59</v>
      </c>
    </row>
    <row r="4592" spans="1:8" ht="40.5">
      <c r="A4592" s="532" t="s">
        <v>7474</v>
      </c>
      <c r="B4592" s="534" t="s">
        <v>31304</v>
      </c>
      <c r="C4592" s="532" t="s">
        <v>114</v>
      </c>
      <c r="D4592" s="533" t="s">
        <v>11810</v>
      </c>
      <c r="F4592" t="str">
        <f t="shared" si="143"/>
        <v>96824</v>
      </c>
      <c r="H4592" s="14">
        <f t="shared" si="144"/>
        <v>19.64</v>
      </c>
    </row>
    <row r="4593" spans="1:8" ht="40.5">
      <c r="A4593" s="532" t="s">
        <v>7475</v>
      </c>
      <c r="B4593" s="534" t="s">
        <v>31305</v>
      </c>
      <c r="C4593" s="532" t="s">
        <v>114</v>
      </c>
      <c r="D4593" s="533" t="s">
        <v>31306</v>
      </c>
      <c r="F4593" t="str">
        <f t="shared" si="143"/>
        <v>96826</v>
      </c>
      <c r="H4593" s="14">
        <f t="shared" si="144"/>
        <v>14.62</v>
      </c>
    </row>
    <row r="4594" spans="1:8" ht="40.5">
      <c r="A4594" s="532" t="s">
        <v>7476</v>
      </c>
      <c r="B4594" s="534" t="s">
        <v>31307</v>
      </c>
      <c r="C4594" s="532" t="s">
        <v>114</v>
      </c>
      <c r="D4594" s="533" t="s">
        <v>12204</v>
      </c>
      <c r="F4594" t="str">
        <f t="shared" si="143"/>
        <v>96827</v>
      </c>
      <c r="H4594" s="14">
        <f t="shared" si="144"/>
        <v>21.4</v>
      </c>
    </row>
    <row r="4595" spans="1:8" ht="40.5">
      <c r="A4595" s="532" t="s">
        <v>7477</v>
      </c>
      <c r="B4595" s="534" t="s">
        <v>31308</v>
      </c>
      <c r="C4595" s="532" t="s">
        <v>114</v>
      </c>
      <c r="D4595" s="533" t="s">
        <v>28770</v>
      </c>
      <c r="F4595" t="str">
        <f t="shared" si="143"/>
        <v>96828</v>
      </c>
      <c r="H4595" s="14">
        <f t="shared" si="144"/>
        <v>26.4</v>
      </c>
    </row>
    <row r="4596" spans="1:8" ht="40.5">
      <c r="A4596" s="532" t="s">
        <v>7478</v>
      </c>
      <c r="B4596" s="534" t="s">
        <v>31309</v>
      </c>
      <c r="C4596" s="532" t="s">
        <v>114</v>
      </c>
      <c r="D4596" s="533" t="s">
        <v>16380</v>
      </c>
      <c r="F4596" t="str">
        <f t="shared" si="143"/>
        <v>96829</v>
      </c>
      <c r="H4596" s="14">
        <f t="shared" si="144"/>
        <v>23.92</v>
      </c>
    </row>
    <row r="4597" spans="1:8" ht="40.5">
      <c r="A4597" s="532" t="s">
        <v>7479</v>
      </c>
      <c r="B4597" s="534" t="s">
        <v>31310</v>
      </c>
      <c r="C4597" s="532" t="s">
        <v>114</v>
      </c>
      <c r="D4597" s="533" t="s">
        <v>31311</v>
      </c>
      <c r="F4597" t="str">
        <f t="shared" si="143"/>
        <v>96830</v>
      </c>
      <c r="H4597" s="14">
        <f t="shared" si="144"/>
        <v>35.03</v>
      </c>
    </row>
    <row r="4598" spans="1:8" ht="40.5">
      <c r="A4598" s="532" t="s">
        <v>7480</v>
      </c>
      <c r="B4598" s="534" t="s">
        <v>31312</v>
      </c>
      <c r="C4598" s="532" t="s">
        <v>114</v>
      </c>
      <c r="D4598" s="533" t="s">
        <v>29131</v>
      </c>
      <c r="F4598" t="str">
        <f t="shared" si="143"/>
        <v>96832</v>
      </c>
      <c r="H4598" s="14">
        <f t="shared" si="144"/>
        <v>33.21</v>
      </c>
    </row>
    <row r="4599" spans="1:8" ht="40.5">
      <c r="A4599" s="532" t="s">
        <v>7481</v>
      </c>
      <c r="B4599" s="534" t="s">
        <v>31313</v>
      </c>
      <c r="C4599" s="532" t="s">
        <v>114</v>
      </c>
      <c r="D4599" s="533" t="s">
        <v>11720</v>
      </c>
      <c r="F4599" t="str">
        <f t="shared" si="143"/>
        <v>96833</v>
      </c>
      <c r="H4599" s="14">
        <f t="shared" si="144"/>
        <v>30.06</v>
      </c>
    </row>
    <row r="4600" spans="1:8" ht="40.5">
      <c r="A4600" s="532" t="s">
        <v>7482</v>
      </c>
      <c r="B4600" s="534" t="s">
        <v>31314</v>
      </c>
      <c r="C4600" s="532" t="s">
        <v>114</v>
      </c>
      <c r="D4600" s="533" t="s">
        <v>12209</v>
      </c>
      <c r="F4600" t="str">
        <f t="shared" si="143"/>
        <v>96834</v>
      </c>
      <c r="H4600" s="14">
        <f t="shared" si="144"/>
        <v>50.58</v>
      </c>
    </row>
    <row r="4601" spans="1:8" ht="40.5">
      <c r="A4601" s="532" t="s">
        <v>7483</v>
      </c>
      <c r="B4601" s="534" t="s">
        <v>31315</v>
      </c>
      <c r="C4601" s="532" t="s">
        <v>114</v>
      </c>
      <c r="D4601" s="533" t="s">
        <v>25606</v>
      </c>
      <c r="F4601" t="str">
        <f t="shared" si="143"/>
        <v>96836</v>
      </c>
      <c r="H4601" s="14">
        <f t="shared" si="144"/>
        <v>45.92</v>
      </c>
    </row>
    <row r="4602" spans="1:8" ht="40.5">
      <c r="A4602" s="532" t="s">
        <v>7484</v>
      </c>
      <c r="B4602" s="534" t="s">
        <v>31316</v>
      </c>
      <c r="C4602" s="532" t="s">
        <v>114</v>
      </c>
      <c r="D4602" s="533" t="s">
        <v>26623</v>
      </c>
      <c r="F4602" t="str">
        <f t="shared" si="143"/>
        <v>96837</v>
      </c>
      <c r="H4602" s="14">
        <f t="shared" si="144"/>
        <v>23.35</v>
      </c>
    </row>
    <row r="4603" spans="1:8" ht="54">
      <c r="A4603" s="532" t="s">
        <v>7485</v>
      </c>
      <c r="B4603" s="534" t="s">
        <v>31317</v>
      </c>
      <c r="C4603" s="532" t="s">
        <v>114</v>
      </c>
      <c r="D4603" s="533" t="s">
        <v>12322</v>
      </c>
      <c r="F4603" t="str">
        <f t="shared" si="143"/>
        <v>96838</v>
      </c>
      <c r="H4603" s="14">
        <f t="shared" si="144"/>
        <v>28.1</v>
      </c>
    </row>
    <row r="4604" spans="1:8" ht="54">
      <c r="A4604" s="532" t="s">
        <v>7486</v>
      </c>
      <c r="B4604" s="534" t="s">
        <v>31318</v>
      </c>
      <c r="C4604" s="532" t="s">
        <v>114</v>
      </c>
      <c r="D4604" s="533" t="s">
        <v>8982</v>
      </c>
      <c r="F4604" t="str">
        <f t="shared" si="143"/>
        <v>96839</v>
      </c>
      <c r="H4604" s="14">
        <f t="shared" si="144"/>
        <v>29.05</v>
      </c>
    </row>
    <row r="4605" spans="1:8" ht="40.5">
      <c r="A4605" s="532" t="s">
        <v>7487</v>
      </c>
      <c r="B4605" s="534" t="s">
        <v>31319</v>
      </c>
      <c r="C4605" s="532" t="s">
        <v>114</v>
      </c>
      <c r="D4605" s="533" t="s">
        <v>8834</v>
      </c>
      <c r="F4605" t="str">
        <f t="shared" si="143"/>
        <v>96840</v>
      </c>
      <c r="H4605" s="14">
        <f t="shared" si="144"/>
        <v>28.18</v>
      </c>
    </row>
    <row r="4606" spans="1:8" ht="54">
      <c r="A4606" s="532" t="s">
        <v>7488</v>
      </c>
      <c r="B4606" s="534" t="s">
        <v>31320</v>
      </c>
      <c r="C4606" s="532" t="s">
        <v>114</v>
      </c>
      <c r="D4606" s="533" t="s">
        <v>29324</v>
      </c>
      <c r="F4606" t="str">
        <f t="shared" si="143"/>
        <v>96841</v>
      </c>
      <c r="H4606" s="14">
        <f t="shared" si="144"/>
        <v>31.19</v>
      </c>
    </row>
    <row r="4607" spans="1:8" ht="54">
      <c r="A4607" s="532" t="s">
        <v>7489</v>
      </c>
      <c r="B4607" s="534" t="s">
        <v>31321</v>
      </c>
      <c r="C4607" s="532" t="s">
        <v>114</v>
      </c>
      <c r="D4607" s="533" t="s">
        <v>18679</v>
      </c>
      <c r="F4607" t="str">
        <f t="shared" si="143"/>
        <v>96842</v>
      </c>
      <c r="H4607" s="14">
        <f t="shared" si="144"/>
        <v>35.72</v>
      </c>
    </row>
    <row r="4608" spans="1:8" ht="54">
      <c r="A4608" s="532" t="s">
        <v>7490</v>
      </c>
      <c r="B4608" s="534" t="s">
        <v>31322</v>
      </c>
      <c r="C4608" s="532" t="s">
        <v>114</v>
      </c>
      <c r="D4608" s="533" t="s">
        <v>31323</v>
      </c>
      <c r="F4608" t="str">
        <f t="shared" si="143"/>
        <v>96843</v>
      </c>
      <c r="H4608" s="14">
        <f t="shared" si="144"/>
        <v>32.49</v>
      </c>
    </row>
    <row r="4609" spans="1:8" ht="54">
      <c r="A4609" s="555" t="s">
        <v>7491</v>
      </c>
      <c r="B4609" s="534" t="s">
        <v>31324</v>
      </c>
      <c r="C4609" s="532" t="s">
        <v>114</v>
      </c>
      <c r="D4609" s="533" t="s">
        <v>31325</v>
      </c>
      <c r="F4609" t="str">
        <f t="shared" si="143"/>
        <v>96844</v>
      </c>
      <c r="H4609" s="14">
        <f t="shared" si="144"/>
        <v>37.4</v>
      </c>
    </row>
    <row r="4610" spans="1:8" ht="40.5">
      <c r="A4610" s="555" t="s">
        <v>7492</v>
      </c>
      <c r="B4610" s="534" t="s">
        <v>31326</v>
      </c>
      <c r="C4610" s="532" t="s">
        <v>114</v>
      </c>
      <c r="D4610" s="533" t="s">
        <v>18820</v>
      </c>
      <c r="F4610" t="str">
        <f t="shared" si="143"/>
        <v>96845</v>
      </c>
      <c r="H4610" s="14">
        <f t="shared" si="144"/>
        <v>44.37</v>
      </c>
    </row>
    <row r="4611" spans="1:8" ht="54">
      <c r="A4611" s="555" t="s">
        <v>7493</v>
      </c>
      <c r="B4611" s="534" t="s">
        <v>31327</v>
      </c>
      <c r="C4611" s="532" t="s">
        <v>114</v>
      </c>
      <c r="D4611" s="533" t="s">
        <v>17910</v>
      </c>
      <c r="F4611" t="str">
        <f t="shared" si="143"/>
        <v>96846</v>
      </c>
      <c r="H4611" s="14">
        <f t="shared" si="144"/>
        <v>41.65</v>
      </c>
    </row>
    <row r="4612" spans="1:8" ht="54">
      <c r="A4612" s="532" t="s">
        <v>7494</v>
      </c>
      <c r="B4612" s="534" t="s">
        <v>31328</v>
      </c>
      <c r="C4612" s="532" t="s">
        <v>114</v>
      </c>
      <c r="D4612" s="533" t="s">
        <v>30762</v>
      </c>
      <c r="F4612" t="str">
        <f t="shared" si="143"/>
        <v>96847</v>
      </c>
      <c r="H4612" s="14">
        <f t="shared" si="144"/>
        <v>41.08</v>
      </c>
    </row>
    <row r="4613" spans="1:8" ht="40.5">
      <c r="A4613" s="532" t="s">
        <v>7496</v>
      </c>
      <c r="B4613" s="534" t="s">
        <v>31329</v>
      </c>
      <c r="C4613" s="532" t="s">
        <v>114</v>
      </c>
      <c r="D4613" s="533" t="s">
        <v>21231</v>
      </c>
      <c r="F4613" t="str">
        <f t="shared" ref="F4613:F4676" si="145">TRIM(A4613)</f>
        <v>96848</v>
      </c>
      <c r="H4613" s="14">
        <f t="shared" ref="H4613:H4676" si="146">ROUND(D4613*(1+$H$1),2)</f>
        <v>58.91</v>
      </c>
    </row>
    <row r="4614" spans="1:8" ht="40.5">
      <c r="A4614" s="532" t="s">
        <v>7497</v>
      </c>
      <c r="B4614" s="534" t="s">
        <v>31330</v>
      </c>
      <c r="C4614" s="532" t="s">
        <v>114</v>
      </c>
      <c r="D4614" s="533" t="s">
        <v>8980</v>
      </c>
      <c r="F4614" t="str">
        <f t="shared" si="145"/>
        <v>96849</v>
      </c>
      <c r="H4614" s="14">
        <f t="shared" si="146"/>
        <v>18.62</v>
      </c>
    </row>
    <row r="4615" spans="1:8" ht="54">
      <c r="A4615" s="532" t="s">
        <v>7498</v>
      </c>
      <c r="B4615" s="534" t="s">
        <v>31331</v>
      </c>
      <c r="C4615" s="532" t="s">
        <v>114</v>
      </c>
      <c r="D4615" s="533" t="s">
        <v>19292</v>
      </c>
      <c r="F4615" t="str">
        <f t="shared" si="145"/>
        <v>96850</v>
      </c>
      <c r="H4615" s="14">
        <f t="shared" si="146"/>
        <v>26.2</v>
      </c>
    </row>
    <row r="4616" spans="1:8" ht="40.5">
      <c r="A4616" s="532" t="s">
        <v>7499</v>
      </c>
      <c r="B4616" s="534" t="s">
        <v>31332</v>
      </c>
      <c r="C4616" s="532" t="s">
        <v>114</v>
      </c>
      <c r="D4616" s="533" t="s">
        <v>11940</v>
      </c>
      <c r="F4616" t="str">
        <f t="shared" si="145"/>
        <v>96852</v>
      </c>
      <c r="H4616" s="14">
        <f t="shared" si="146"/>
        <v>23.69</v>
      </c>
    </row>
    <row r="4617" spans="1:8" ht="54">
      <c r="A4617" s="532" t="s">
        <v>7500</v>
      </c>
      <c r="B4617" s="534" t="s">
        <v>31333</v>
      </c>
      <c r="C4617" s="532" t="s">
        <v>114</v>
      </c>
      <c r="D4617" s="533" t="s">
        <v>18790</v>
      </c>
      <c r="F4617" t="str">
        <f t="shared" si="145"/>
        <v>96853</v>
      </c>
      <c r="H4617" s="14">
        <f t="shared" si="146"/>
        <v>28.17</v>
      </c>
    </row>
    <row r="4618" spans="1:8" ht="54">
      <c r="A4618" s="532" t="s">
        <v>7501</v>
      </c>
      <c r="B4618" s="534" t="s">
        <v>31334</v>
      </c>
      <c r="C4618" s="532" t="s">
        <v>114</v>
      </c>
      <c r="D4618" s="533" t="s">
        <v>22769</v>
      </c>
      <c r="F4618" t="str">
        <f t="shared" si="145"/>
        <v>96854</v>
      </c>
      <c r="H4618" s="14">
        <f t="shared" si="146"/>
        <v>34.68</v>
      </c>
    </row>
    <row r="4619" spans="1:8" ht="40.5">
      <c r="A4619" s="532" t="s">
        <v>7502</v>
      </c>
      <c r="B4619" s="534" t="s">
        <v>31335</v>
      </c>
      <c r="C4619" s="532" t="s">
        <v>114</v>
      </c>
      <c r="D4619" s="533" t="s">
        <v>31107</v>
      </c>
      <c r="F4619" t="str">
        <f t="shared" si="145"/>
        <v>96855</v>
      </c>
      <c r="H4619" s="14">
        <f t="shared" si="146"/>
        <v>37.19</v>
      </c>
    </row>
    <row r="4620" spans="1:8" ht="54">
      <c r="A4620" s="532" t="s">
        <v>7503</v>
      </c>
      <c r="B4620" s="534" t="s">
        <v>31336</v>
      </c>
      <c r="C4620" s="532" t="s">
        <v>114</v>
      </c>
      <c r="D4620" s="533" t="s">
        <v>27352</v>
      </c>
      <c r="F4620" t="str">
        <f t="shared" si="145"/>
        <v>96856</v>
      </c>
      <c r="H4620" s="14">
        <f t="shared" si="146"/>
        <v>39.799999999999997</v>
      </c>
    </row>
    <row r="4621" spans="1:8" ht="40.5">
      <c r="A4621" s="532" t="s">
        <v>7504</v>
      </c>
      <c r="B4621" s="534" t="s">
        <v>31337</v>
      </c>
      <c r="C4621" s="532" t="s">
        <v>114</v>
      </c>
      <c r="D4621" s="533" t="s">
        <v>11938</v>
      </c>
      <c r="F4621" t="str">
        <f t="shared" si="145"/>
        <v>96860</v>
      </c>
      <c r="H4621" s="14">
        <f t="shared" si="146"/>
        <v>33.39</v>
      </c>
    </row>
    <row r="4622" spans="1:8" ht="54">
      <c r="A4622" s="532" t="s">
        <v>7505</v>
      </c>
      <c r="B4622" s="534" t="s">
        <v>31338</v>
      </c>
      <c r="C4622" s="532" t="s">
        <v>114</v>
      </c>
      <c r="D4622" s="533" t="s">
        <v>31339</v>
      </c>
      <c r="F4622" t="str">
        <f t="shared" si="145"/>
        <v>96861</v>
      </c>
      <c r="H4622" s="14">
        <f t="shared" si="146"/>
        <v>42.19</v>
      </c>
    </row>
    <row r="4623" spans="1:8" ht="40.5">
      <c r="A4623" s="532" t="s">
        <v>7506</v>
      </c>
      <c r="B4623" s="534" t="s">
        <v>31340</v>
      </c>
      <c r="C4623" s="532" t="s">
        <v>114</v>
      </c>
      <c r="D4623" s="533" t="s">
        <v>31341</v>
      </c>
      <c r="F4623" t="str">
        <f t="shared" si="145"/>
        <v>96862</v>
      </c>
      <c r="H4623" s="14">
        <f t="shared" si="146"/>
        <v>41.04</v>
      </c>
    </row>
    <row r="4624" spans="1:8" ht="54">
      <c r="A4624" s="532" t="s">
        <v>7507</v>
      </c>
      <c r="B4624" s="534" t="s">
        <v>31342</v>
      </c>
      <c r="C4624" s="532" t="s">
        <v>114</v>
      </c>
      <c r="D4624" s="533" t="s">
        <v>18813</v>
      </c>
      <c r="F4624" t="str">
        <f t="shared" si="145"/>
        <v>96863</v>
      </c>
      <c r="H4624" s="14">
        <f t="shared" si="146"/>
        <v>43.24</v>
      </c>
    </row>
    <row r="4625" spans="1:8" ht="40.5">
      <c r="A4625" s="532" t="s">
        <v>7508</v>
      </c>
      <c r="B4625" s="534" t="s">
        <v>31343</v>
      </c>
      <c r="C4625" s="532" t="s">
        <v>114</v>
      </c>
      <c r="D4625" s="533" t="s">
        <v>31344</v>
      </c>
      <c r="F4625" t="str">
        <f t="shared" si="145"/>
        <v>96864</v>
      </c>
      <c r="H4625" s="14">
        <f t="shared" si="146"/>
        <v>58</v>
      </c>
    </row>
    <row r="4626" spans="1:8" ht="54">
      <c r="A4626" s="532" t="s">
        <v>7509</v>
      </c>
      <c r="B4626" s="534" t="s">
        <v>31345</v>
      </c>
      <c r="C4626" s="532" t="s">
        <v>114</v>
      </c>
      <c r="D4626" s="533" t="s">
        <v>18702</v>
      </c>
      <c r="F4626" t="str">
        <f t="shared" si="145"/>
        <v>96865</v>
      </c>
      <c r="H4626" s="14">
        <f t="shared" si="146"/>
        <v>51.01</v>
      </c>
    </row>
    <row r="4627" spans="1:8" ht="40.5">
      <c r="A4627" s="532" t="s">
        <v>7510</v>
      </c>
      <c r="B4627" s="534" t="s">
        <v>31346</v>
      </c>
      <c r="C4627" s="532" t="s">
        <v>114</v>
      </c>
      <c r="D4627" s="533" t="s">
        <v>31347</v>
      </c>
      <c r="F4627" t="str">
        <f t="shared" si="145"/>
        <v>96866</v>
      </c>
      <c r="H4627" s="14">
        <f t="shared" si="146"/>
        <v>75.489999999999995</v>
      </c>
    </row>
    <row r="4628" spans="1:8" ht="40.5">
      <c r="A4628" s="532" t="s">
        <v>7511</v>
      </c>
      <c r="B4628" s="534" t="s">
        <v>31348</v>
      </c>
      <c r="C4628" s="532" t="s">
        <v>114</v>
      </c>
      <c r="D4628" s="533" t="s">
        <v>12085</v>
      </c>
      <c r="F4628" t="str">
        <f t="shared" si="145"/>
        <v>96868</v>
      </c>
      <c r="H4628" s="14">
        <f t="shared" si="146"/>
        <v>34.909999999999997</v>
      </c>
    </row>
    <row r="4629" spans="1:8" ht="40.5">
      <c r="A4629" s="532" t="s">
        <v>7512</v>
      </c>
      <c r="B4629" s="534" t="s">
        <v>31349</v>
      </c>
      <c r="C4629" s="532" t="s">
        <v>114</v>
      </c>
      <c r="D4629" s="533" t="s">
        <v>31350</v>
      </c>
      <c r="F4629" t="str">
        <f t="shared" si="145"/>
        <v>96869</v>
      </c>
      <c r="H4629" s="14">
        <f t="shared" si="146"/>
        <v>33.43</v>
      </c>
    </row>
    <row r="4630" spans="1:8" ht="40.5">
      <c r="A4630" s="532" t="s">
        <v>7513</v>
      </c>
      <c r="B4630" s="534" t="s">
        <v>31351</v>
      </c>
      <c r="C4630" s="532" t="s">
        <v>114</v>
      </c>
      <c r="D4630" s="533" t="s">
        <v>31352</v>
      </c>
      <c r="F4630" t="str">
        <f t="shared" si="145"/>
        <v>96870</v>
      </c>
      <c r="H4630" s="14">
        <f t="shared" si="146"/>
        <v>50.2</v>
      </c>
    </row>
    <row r="4631" spans="1:8" ht="40.5">
      <c r="A4631" s="532" t="s">
        <v>7514</v>
      </c>
      <c r="B4631" s="534" t="s">
        <v>31353</v>
      </c>
      <c r="C4631" s="532" t="s">
        <v>114</v>
      </c>
      <c r="D4631" s="533" t="s">
        <v>19207</v>
      </c>
      <c r="F4631" t="str">
        <f t="shared" si="145"/>
        <v>96871</v>
      </c>
      <c r="H4631" s="14">
        <f t="shared" si="146"/>
        <v>57.39</v>
      </c>
    </row>
    <row r="4632" spans="1:8" ht="54">
      <c r="A4632" s="532" t="s">
        <v>7515</v>
      </c>
      <c r="B4632" s="534" t="s">
        <v>31354</v>
      </c>
      <c r="C4632" s="532" t="s">
        <v>114</v>
      </c>
      <c r="D4632" s="533" t="s">
        <v>18849</v>
      </c>
      <c r="F4632" t="str">
        <f t="shared" si="145"/>
        <v>96872</v>
      </c>
      <c r="H4632" s="14">
        <f t="shared" si="146"/>
        <v>53.15</v>
      </c>
    </row>
    <row r="4633" spans="1:8" ht="54">
      <c r="A4633" s="532" t="s">
        <v>7516</v>
      </c>
      <c r="B4633" s="534" t="s">
        <v>31355</v>
      </c>
      <c r="C4633" s="532" t="s">
        <v>114</v>
      </c>
      <c r="D4633" s="533" t="s">
        <v>18213</v>
      </c>
      <c r="F4633" t="str">
        <f t="shared" si="145"/>
        <v>96873</v>
      </c>
      <c r="H4633" s="14">
        <f t="shared" si="146"/>
        <v>70.819999999999993</v>
      </c>
    </row>
    <row r="4634" spans="1:8" ht="54">
      <c r="A4634" s="532" t="s">
        <v>7517</v>
      </c>
      <c r="B4634" s="534" t="s">
        <v>31356</v>
      </c>
      <c r="C4634" s="532" t="s">
        <v>114</v>
      </c>
      <c r="D4634" s="533" t="s">
        <v>31357</v>
      </c>
      <c r="F4634" t="str">
        <f t="shared" si="145"/>
        <v>96874</v>
      </c>
      <c r="H4634" s="14">
        <f t="shared" si="146"/>
        <v>64.650000000000006</v>
      </c>
    </row>
    <row r="4635" spans="1:8" ht="54">
      <c r="A4635" s="532" t="s">
        <v>7518</v>
      </c>
      <c r="B4635" s="534" t="s">
        <v>31358</v>
      </c>
      <c r="C4635" s="532" t="s">
        <v>114</v>
      </c>
      <c r="D4635" s="533" t="s">
        <v>24523</v>
      </c>
      <c r="F4635" t="str">
        <f t="shared" si="145"/>
        <v>96875</v>
      </c>
      <c r="H4635" s="14">
        <f t="shared" si="146"/>
        <v>84.85</v>
      </c>
    </row>
    <row r="4636" spans="1:8" ht="54">
      <c r="A4636" s="532" t="s">
        <v>7519</v>
      </c>
      <c r="B4636" s="534" t="s">
        <v>31359</v>
      </c>
      <c r="C4636" s="532" t="s">
        <v>114</v>
      </c>
      <c r="D4636" s="533" t="s">
        <v>31360</v>
      </c>
      <c r="F4636" t="str">
        <f t="shared" si="145"/>
        <v>96876</v>
      </c>
      <c r="H4636" s="14">
        <f t="shared" si="146"/>
        <v>200.7</v>
      </c>
    </row>
    <row r="4637" spans="1:8" ht="54">
      <c r="A4637" s="532" t="s">
        <v>7520</v>
      </c>
      <c r="B4637" s="534" t="s">
        <v>31361</v>
      </c>
      <c r="C4637" s="532" t="s">
        <v>114</v>
      </c>
      <c r="D4637" s="533" t="s">
        <v>31362</v>
      </c>
      <c r="F4637" t="str">
        <f t="shared" si="145"/>
        <v>96878</v>
      </c>
      <c r="H4637" s="14">
        <f t="shared" si="146"/>
        <v>224.89</v>
      </c>
    </row>
    <row r="4638" spans="1:8" ht="54">
      <c r="A4638" s="532" t="s">
        <v>7521</v>
      </c>
      <c r="B4638" s="534" t="s">
        <v>31363</v>
      </c>
      <c r="C4638" s="532" t="s">
        <v>114</v>
      </c>
      <c r="D4638" s="533" t="s">
        <v>31364</v>
      </c>
      <c r="F4638" t="str">
        <f t="shared" si="145"/>
        <v>96879</v>
      </c>
      <c r="H4638" s="14">
        <f t="shared" si="146"/>
        <v>218.01</v>
      </c>
    </row>
    <row r="4639" spans="1:8" ht="54">
      <c r="A4639" s="532" t="s">
        <v>7522</v>
      </c>
      <c r="B4639" s="534" t="s">
        <v>31365</v>
      </c>
      <c r="C4639" s="532" t="s">
        <v>114</v>
      </c>
      <c r="D4639" s="533" t="s">
        <v>31366</v>
      </c>
      <c r="F4639" t="str">
        <f t="shared" si="145"/>
        <v>96881</v>
      </c>
      <c r="H4639" s="14">
        <f t="shared" si="146"/>
        <v>257.95999999999998</v>
      </c>
    </row>
    <row r="4640" spans="1:8" ht="54">
      <c r="A4640" s="532" t="s">
        <v>9393</v>
      </c>
      <c r="B4640" s="534" t="s">
        <v>9394</v>
      </c>
      <c r="C4640" s="532" t="s">
        <v>114</v>
      </c>
      <c r="D4640" s="533" t="s">
        <v>12726</v>
      </c>
      <c r="F4640" t="str">
        <f t="shared" si="145"/>
        <v>97425</v>
      </c>
      <c r="H4640" s="14">
        <f t="shared" si="146"/>
        <v>41</v>
      </c>
    </row>
    <row r="4641" spans="1:8" ht="54">
      <c r="A4641" s="532" t="s">
        <v>9395</v>
      </c>
      <c r="B4641" s="534" t="s">
        <v>9396</v>
      </c>
      <c r="C4641" s="532" t="s">
        <v>114</v>
      </c>
      <c r="D4641" s="533" t="s">
        <v>31367</v>
      </c>
      <c r="F4641" t="str">
        <f t="shared" si="145"/>
        <v>97426</v>
      </c>
      <c r="H4641" s="14">
        <f t="shared" si="146"/>
        <v>50.26</v>
      </c>
    </row>
    <row r="4642" spans="1:8" ht="54">
      <c r="A4642" s="532" t="s">
        <v>9397</v>
      </c>
      <c r="B4642" s="534" t="s">
        <v>9398</v>
      </c>
      <c r="C4642" s="532" t="s">
        <v>114</v>
      </c>
      <c r="D4642" s="533" t="s">
        <v>29661</v>
      </c>
      <c r="F4642" t="str">
        <f t="shared" si="145"/>
        <v>97427</v>
      </c>
      <c r="H4642" s="14">
        <f t="shared" si="146"/>
        <v>57.26</v>
      </c>
    </row>
    <row r="4643" spans="1:8" ht="54">
      <c r="A4643" s="532" t="s">
        <v>9399</v>
      </c>
      <c r="B4643" s="534" t="s">
        <v>9400</v>
      </c>
      <c r="C4643" s="532" t="s">
        <v>114</v>
      </c>
      <c r="D4643" s="533" t="s">
        <v>18715</v>
      </c>
      <c r="F4643" t="str">
        <f t="shared" si="145"/>
        <v>97428</v>
      </c>
      <c r="H4643" s="14">
        <f t="shared" si="146"/>
        <v>73.5</v>
      </c>
    </row>
    <row r="4644" spans="1:8" ht="54">
      <c r="A4644" s="532" t="s">
        <v>9401</v>
      </c>
      <c r="B4644" s="534" t="s">
        <v>9402</v>
      </c>
      <c r="C4644" s="532" t="s">
        <v>114</v>
      </c>
      <c r="D4644" s="533" t="s">
        <v>19578</v>
      </c>
      <c r="F4644" t="str">
        <f t="shared" si="145"/>
        <v>97429</v>
      </c>
      <c r="H4644" s="14">
        <f t="shared" si="146"/>
        <v>88.45</v>
      </c>
    </row>
    <row r="4645" spans="1:8" ht="40.5">
      <c r="A4645" s="532" t="s">
        <v>9403</v>
      </c>
      <c r="B4645" s="534" t="s">
        <v>15570</v>
      </c>
      <c r="C4645" s="532" t="s">
        <v>114</v>
      </c>
      <c r="D4645" s="533" t="s">
        <v>31368</v>
      </c>
      <c r="F4645" t="str">
        <f t="shared" si="145"/>
        <v>97430</v>
      </c>
      <c r="H4645" s="14">
        <f t="shared" si="146"/>
        <v>52.93</v>
      </c>
    </row>
    <row r="4646" spans="1:8" ht="40.5">
      <c r="A4646" s="532" t="s">
        <v>9404</v>
      </c>
      <c r="B4646" s="534" t="s">
        <v>15571</v>
      </c>
      <c r="C4646" s="532" t="s">
        <v>114</v>
      </c>
      <c r="D4646" s="533" t="s">
        <v>27292</v>
      </c>
      <c r="F4646" t="str">
        <f t="shared" si="145"/>
        <v>97431</v>
      </c>
      <c r="H4646" s="14">
        <f t="shared" si="146"/>
        <v>58.94</v>
      </c>
    </row>
    <row r="4647" spans="1:8" ht="40.5">
      <c r="A4647" s="532" t="s">
        <v>9405</v>
      </c>
      <c r="B4647" s="534" t="s">
        <v>15572</v>
      </c>
      <c r="C4647" s="532" t="s">
        <v>114</v>
      </c>
      <c r="D4647" s="533" t="s">
        <v>11930</v>
      </c>
      <c r="F4647" t="str">
        <f t="shared" si="145"/>
        <v>97432</v>
      </c>
      <c r="H4647" s="14">
        <f t="shared" si="146"/>
        <v>66.510000000000005</v>
      </c>
    </row>
    <row r="4648" spans="1:8" ht="40.5">
      <c r="A4648" s="532" t="s">
        <v>9406</v>
      </c>
      <c r="B4648" s="534" t="s">
        <v>15573</v>
      </c>
      <c r="C4648" s="532" t="s">
        <v>114</v>
      </c>
      <c r="D4648" s="533" t="s">
        <v>31369</v>
      </c>
      <c r="F4648" t="str">
        <f t="shared" si="145"/>
        <v>97433</v>
      </c>
      <c r="H4648" s="14">
        <f t="shared" si="146"/>
        <v>122.99</v>
      </c>
    </row>
    <row r="4649" spans="1:8" ht="40.5">
      <c r="A4649" s="532" t="s">
        <v>9407</v>
      </c>
      <c r="B4649" s="534" t="s">
        <v>15574</v>
      </c>
      <c r="C4649" s="532" t="s">
        <v>114</v>
      </c>
      <c r="D4649" s="533" t="s">
        <v>31370</v>
      </c>
      <c r="F4649" t="str">
        <f t="shared" si="145"/>
        <v>97434</v>
      </c>
      <c r="H4649" s="14">
        <f t="shared" si="146"/>
        <v>125.37</v>
      </c>
    </row>
    <row r="4650" spans="1:8" ht="40.5">
      <c r="A4650" s="532" t="s">
        <v>9409</v>
      </c>
      <c r="B4650" s="534" t="s">
        <v>15575</v>
      </c>
      <c r="C4650" s="532" t="s">
        <v>114</v>
      </c>
      <c r="D4650" s="533" t="s">
        <v>31371</v>
      </c>
      <c r="F4650" t="str">
        <f t="shared" si="145"/>
        <v>97435</v>
      </c>
      <c r="H4650" s="14">
        <f t="shared" si="146"/>
        <v>143.94</v>
      </c>
    </row>
    <row r="4651" spans="1:8" ht="40.5">
      <c r="A4651" s="532" t="s">
        <v>9410</v>
      </c>
      <c r="B4651" s="534" t="s">
        <v>15576</v>
      </c>
      <c r="C4651" s="532" t="s">
        <v>114</v>
      </c>
      <c r="D4651" s="533" t="s">
        <v>19283</v>
      </c>
      <c r="F4651" t="str">
        <f t="shared" si="145"/>
        <v>97436</v>
      </c>
      <c r="H4651" s="14">
        <f t="shared" si="146"/>
        <v>148.52000000000001</v>
      </c>
    </row>
    <row r="4652" spans="1:8" ht="40.5">
      <c r="A4652" s="532" t="s">
        <v>9411</v>
      </c>
      <c r="B4652" s="534" t="s">
        <v>15577</v>
      </c>
      <c r="C4652" s="532" t="s">
        <v>114</v>
      </c>
      <c r="D4652" s="533" t="s">
        <v>31372</v>
      </c>
      <c r="F4652" t="str">
        <f t="shared" si="145"/>
        <v>97437</v>
      </c>
      <c r="H4652" s="14">
        <f t="shared" si="146"/>
        <v>164.79</v>
      </c>
    </row>
    <row r="4653" spans="1:8" ht="40.5">
      <c r="A4653" s="532" t="s">
        <v>9412</v>
      </c>
      <c r="B4653" s="534" t="s">
        <v>15578</v>
      </c>
      <c r="C4653" s="532" t="s">
        <v>114</v>
      </c>
      <c r="D4653" s="533" t="s">
        <v>31373</v>
      </c>
      <c r="F4653" t="str">
        <f t="shared" si="145"/>
        <v>97438</v>
      </c>
      <c r="H4653" s="14">
        <f t="shared" si="146"/>
        <v>169.69</v>
      </c>
    </row>
    <row r="4654" spans="1:8" ht="40.5">
      <c r="A4654" s="532" t="s">
        <v>9413</v>
      </c>
      <c r="B4654" s="534" t="s">
        <v>15579</v>
      </c>
      <c r="C4654" s="532" t="s">
        <v>114</v>
      </c>
      <c r="D4654" s="533" t="s">
        <v>31374</v>
      </c>
      <c r="F4654" t="str">
        <f t="shared" si="145"/>
        <v>97439</v>
      </c>
      <c r="H4654" s="14">
        <f t="shared" si="146"/>
        <v>186.84</v>
      </c>
    </row>
    <row r="4655" spans="1:8" ht="40.5">
      <c r="A4655" s="532" t="s">
        <v>9414</v>
      </c>
      <c r="B4655" s="534" t="s">
        <v>15580</v>
      </c>
      <c r="C4655" s="532" t="s">
        <v>114</v>
      </c>
      <c r="D4655" s="533" t="s">
        <v>31375</v>
      </c>
      <c r="F4655" t="str">
        <f t="shared" si="145"/>
        <v>97440</v>
      </c>
      <c r="H4655" s="14">
        <f t="shared" si="146"/>
        <v>224.27</v>
      </c>
    </row>
    <row r="4656" spans="1:8" ht="40.5">
      <c r="A4656" s="532" t="s">
        <v>9415</v>
      </c>
      <c r="B4656" s="534" t="s">
        <v>15581</v>
      </c>
      <c r="C4656" s="532" t="s">
        <v>114</v>
      </c>
      <c r="D4656" s="533" t="s">
        <v>31376</v>
      </c>
      <c r="F4656" t="str">
        <f t="shared" si="145"/>
        <v>97442</v>
      </c>
      <c r="H4656" s="14">
        <f t="shared" si="146"/>
        <v>247.55</v>
      </c>
    </row>
    <row r="4657" spans="1:8" ht="40.5">
      <c r="A4657" s="532" t="s">
        <v>9416</v>
      </c>
      <c r="B4657" s="534" t="s">
        <v>15582</v>
      </c>
      <c r="C4657" s="532" t="s">
        <v>114</v>
      </c>
      <c r="D4657" s="533" t="s">
        <v>31377</v>
      </c>
      <c r="F4657" t="str">
        <f t="shared" si="145"/>
        <v>97443</v>
      </c>
      <c r="H4657" s="14">
        <f t="shared" si="146"/>
        <v>143.68</v>
      </c>
    </row>
    <row r="4658" spans="1:8" ht="40.5">
      <c r="A4658" s="532" t="s">
        <v>9417</v>
      </c>
      <c r="B4658" s="534" t="s">
        <v>15583</v>
      </c>
      <c r="C4658" s="532" t="s">
        <v>114</v>
      </c>
      <c r="D4658" s="533" t="s">
        <v>31378</v>
      </c>
      <c r="F4658" t="str">
        <f t="shared" si="145"/>
        <v>97444</v>
      </c>
      <c r="H4658" s="14">
        <f t="shared" si="146"/>
        <v>169.76</v>
      </c>
    </row>
    <row r="4659" spans="1:8" ht="40.5">
      <c r="A4659" s="532" t="s">
        <v>9418</v>
      </c>
      <c r="B4659" s="534" t="s">
        <v>15584</v>
      </c>
      <c r="C4659" s="532" t="s">
        <v>114</v>
      </c>
      <c r="D4659" s="533" t="s">
        <v>31379</v>
      </c>
      <c r="F4659" t="str">
        <f t="shared" si="145"/>
        <v>97446</v>
      </c>
      <c r="H4659" s="14">
        <f t="shared" si="146"/>
        <v>295.87</v>
      </c>
    </row>
    <row r="4660" spans="1:8" ht="40.5">
      <c r="A4660" s="532" t="s">
        <v>9419</v>
      </c>
      <c r="B4660" s="534" t="s">
        <v>15585</v>
      </c>
      <c r="C4660" s="532" t="s">
        <v>114</v>
      </c>
      <c r="D4660" s="533" t="s">
        <v>31379</v>
      </c>
      <c r="F4660" t="str">
        <f t="shared" si="145"/>
        <v>97447</v>
      </c>
      <c r="H4660" s="14">
        <f t="shared" si="146"/>
        <v>295.87</v>
      </c>
    </row>
    <row r="4661" spans="1:8" ht="40.5">
      <c r="A4661" s="532" t="s">
        <v>9420</v>
      </c>
      <c r="B4661" s="534" t="s">
        <v>15586</v>
      </c>
      <c r="C4661" s="532" t="s">
        <v>114</v>
      </c>
      <c r="D4661" s="533" t="s">
        <v>31380</v>
      </c>
      <c r="F4661" t="str">
        <f t="shared" si="145"/>
        <v>97449</v>
      </c>
      <c r="H4661" s="14">
        <f t="shared" si="146"/>
        <v>314.92</v>
      </c>
    </row>
    <row r="4662" spans="1:8" ht="40.5">
      <c r="A4662" s="532" t="s">
        <v>9421</v>
      </c>
      <c r="B4662" s="534" t="s">
        <v>15587</v>
      </c>
      <c r="C4662" s="532" t="s">
        <v>114</v>
      </c>
      <c r="D4662" s="533" t="s">
        <v>31381</v>
      </c>
      <c r="F4662" t="str">
        <f t="shared" si="145"/>
        <v>97450</v>
      </c>
      <c r="H4662" s="14">
        <f t="shared" si="146"/>
        <v>385.95</v>
      </c>
    </row>
    <row r="4663" spans="1:8" ht="40.5">
      <c r="A4663" s="532" t="s">
        <v>9422</v>
      </c>
      <c r="B4663" s="534" t="s">
        <v>15588</v>
      </c>
      <c r="C4663" s="532" t="s">
        <v>114</v>
      </c>
      <c r="D4663" s="533" t="s">
        <v>31382</v>
      </c>
      <c r="F4663" t="str">
        <f t="shared" si="145"/>
        <v>97452</v>
      </c>
      <c r="H4663" s="14">
        <f t="shared" si="146"/>
        <v>236.97</v>
      </c>
    </row>
    <row r="4664" spans="1:8" ht="40.5">
      <c r="A4664" s="532" t="s">
        <v>9423</v>
      </c>
      <c r="B4664" s="534" t="s">
        <v>15589</v>
      </c>
      <c r="C4664" s="532" t="s">
        <v>114</v>
      </c>
      <c r="D4664" s="533" t="s">
        <v>31383</v>
      </c>
      <c r="F4664" t="str">
        <f t="shared" si="145"/>
        <v>97453</v>
      </c>
      <c r="H4664" s="14">
        <f t="shared" si="146"/>
        <v>251.87</v>
      </c>
    </row>
    <row r="4665" spans="1:8" ht="40.5">
      <c r="A4665" s="532" t="s">
        <v>9424</v>
      </c>
      <c r="B4665" s="534" t="s">
        <v>15590</v>
      </c>
      <c r="C4665" s="532" t="s">
        <v>114</v>
      </c>
      <c r="D4665" s="533" t="s">
        <v>31384</v>
      </c>
      <c r="F4665" t="str">
        <f t="shared" si="145"/>
        <v>97454</v>
      </c>
      <c r="H4665" s="14">
        <f t="shared" si="146"/>
        <v>406.31</v>
      </c>
    </row>
    <row r="4666" spans="1:8" ht="40.5">
      <c r="A4666" s="532" t="s">
        <v>9425</v>
      </c>
      <c r="B4666" s="534" t="s">
        <v>15591</v>
      </c>
      <c r="C4666" s="532" t="s">
        <v>114</v>
      </c>
      <c r="D4666" s="533" t="s">
        <v>31385</v>
      </c>
      <c r="F4666" t="str">
        <f t="shared" si="145"/>
        <v>97455</v>
      </c>
      <c r="H4666" s="14">
        <f t="shared" si="146"/>
        <v>430.12</v>
      </c>
    </row>
    <row r="4667" spans="1:8" ht="40.5">
      <c r="A4667" s="532" t="s">
        <v>9426</v>
      </c>
      <c r="B4667" s="534" t="s">
        <v>15593</v>
      </c>
      <c r="C4667" s="532" t="s">
        <v>114</v>
      </c>
      <c r="D4667" s="533" t="s">
        <v>31386</v>
      </c>
      <c r="F4667" t="str">
        <f t="shared" si="145"/>
        <v>97456</v>
      </c>
      <c r="H4667" s="14">
        <f t="shared" si="146"/>
        <v>926.95</v>
      </c>
    </row>
    <row r="4668" spans="1:8" ht="40.5">
      <c r="A4668" s="532" t="s">
        <v>9427</v>
      </c>
      <c r="B4668" s="534" t="s">
        <v>15594</v>
      </c>
      <c r="C4668" s="532" t="s">
        <v>114</v>
      </c>
      <c r="D4668" s="533" t="s">
        <v>31387</v>
      </c>
      <c r="F4668" t="str">
        <f t="shared" si="145"/>
        <v>97457</v>
      </c>
      <c r="H4668" s="14">
        <f t="shared" si="146"/>
        <v>820.14</v>
      </c>
    </row>
    <row r="4669" spans="1:8" ht="40.5">
      <c r="A4669" s="532" t="s">
        <v>9428</v>
      </c>
      <c r="B4669" s="534" t="s">
        <v>15595</v>
      </c>
      <c r="C4669" s="532" t="s">
        <v>114</v>
      </c>
      <c r="D4669" s="533" t="s">
        <v>31388</v>
      </c>
      <c r="F4669" t="str">
        <f t="shared" si="145"/>
        <v>97458</v>
      </c>
      <c r="H4669" s="14">
        <f t="shared" si="146"/>
        <v>375.78</v>
      </c>
    </row>
    <row r="4670" spans="1:8" ht="40.5">
      <c r="A4670" s="532" t="s">
        <v>9429</v>
      </c>
      <c r="B4670" s="534" t="s">
        <v>15596</v>
      </c>
      <c r="C4670" s="532" t="s">
        <v>114</v>
      </c>
      <c r="D4670" s="533" t="s">
        <v>31389</v>
      </c>
      <c r="F4670" t="str">
        <f t="shared" si="145"/>
        <v>97459</v>
      </c>
      <c r="H4670" s="14">
        <f t="shared" si="146"/>
        <v>648.66</v>
      </c>
    </row>
    <row r="4671" spans="1:8" ht="40.5">
      <c r="A4671" s="532" t="s">
        <v>9430</v>
      </c>
      <c r="B4671" s="534" t="s">
        <v>15597</v>
      </c>
      <c r="C4671" s="532" t="s">
        <v>114</v>
      </c>
      <c r="D4671" s="533" t="s">
        <v>31390</v>
      </c>
      <c r="F4671" t="str">
        <f t="shared" si="145"/>
        <v>97460</v>
      </c>
      <c r="H4671" s="14">
        <f t="shared" si="146"/>
        <v>1000.25</v>
      </c>
    </row>
    <row r="4672" spans="1:8" ht="40.5">
      <c r="A4672" s="532" t="s">
        <v>9431</v>
      </c>
      <c r="B4672" s="534" t="s">
        <v>15598</v>
      </c>
      <c r="C4672" s="532" t="s">
        <v>114</v>
      </c>
      <c r="D4672" s="533" t="s">
        <v>18420</v>
      </c>
      <c r="F4672" t="str">
        <f t="shared" si="145"/>
        <v>97461</v>
      </c>
      <c r="H4672" s="14">
        <f t="shared" si="146"/>
        <v>45.36</v>
      </c>
    </row>
    <row r="4673" spans="1:8" ht="54">
      <c r="A4673" s="532" t="s">
        <v>9432</v>
      </c>
      <c r="B4673" s="534" t="s">
        <v>15599</v>
      </c>
      <c r="C4673" s="532" t="s">
        <v>114</v>
      </c>
      <c r="D4673" s="533" t="s">
        <v>11919</v>
      </c>
      <c r="F4673" t="str">
        <f t="shared" si="145"/>
        <v>97462</v>
      </c>
      <c r="H4673" s="14">
        <f t="shared" si="146"/>
        <v>37.72</v>
      </c>
    </row>
    <row r="4674" spans="1:8" ht="40.5">
      <c r="A4674" s="532" t="s">
        <v>9433</v>
      </c>
      <c r="B4674" s="534" t="s">
        <v>15600</v>
      </c>
      <c r="C4674" s="532" t="s">
        <v>114</v>
      </c>
      <c r="D4674" s="533" t="s">
        <v>27274</v>
      </c>
      <c r="F4674" t="str">
        <f t="shared" si="145"/>
        <v>97464</v>
      </c>
      <c r="H4674" s="14">
        <f t="shared" si="146"/>
        <v>65.47</v>
      </c>
    </row>
    <row r="4675" spans="1:8" ht="54">
      <c r="A4675" s="532" t="s">
        <v>9434</v>
      </c>
      <c r="B4675" s="534" t="s">
        <v>15601</v>
      </c>
      <c r="C4675" s="532" t="s">
        <v>114</v>
      </c>
      <c r="D4675" s="533" t="s">
        <v>31391</v>
      </c>
      <c r="F4675" t="str">
        <f t="shared" si="145"/>
        <v>97465</v>
      </c>
      <c r="H4675" s="14">
        <f t="shared" si="146"/>
        <v>78.349999999999994</v>
      </c>
    </row>
    <row r="4676" spans="1:8" ht="40.5">
      <c r="A4676" s="532" t="s">
        <v>9435</v>
      </c>
      <c r="B4676" s="534" t="s">
        <v>15602</v>
      </c>
      <c r="C4676" s="532" t="s">
        <v>114</v>
      </c>
      <c r="D4676" s="533" t="s">
        <v>31392</v>
      </c>
      <c r="F4676" t="str">
        <f t="shared" si="145"/>
        <v>97467</v>
      </c>
      <c r="H4676" s="14">
        <f t="shared" si="146"/>
        <v>83.11</v>
      </c>
    </row>
    <row r="4677" spans="1:8" ht="54">
      <c r="A4677" s="532" t="s">
        <v>9436</v>
      </c>
      <c r="B4677" s="534" t="s">
        <v>15603</v>
      </c>
      <c r="C4677" s="532" t="s">
        <v>114</v>
      </c>
      <c r="D4677" s="533" t="s">
        <v>31393</v>
      </c>
      <c r="F4677" t="str">
        <f t="shared" ref="F4677:F4740" si="147">TRIM(A4677)</f>
        <v>97468</v>
      </c>
      <c r="H4677" s="14">
        <f t="shared" ref="H4677:H4740" si="148">ROUND(D4677*(1+$H$1),2)</f>
        <v>99.6</v>
      </c>
    </row>
    <row r="4678" spans="1:8" ht="40.5">
      <c r="A4678" s="532" t="s">
        <v>9437</v>
      </c>
      <c r="B4678" s="534" t="s">
        <v>15604</v>
      </c>
      <c r="C4678" s="532" t="s">
        <v>114</v>
      </c>
      <c r="D4678" s="533" t="s">
        <v>31394</v>
      </c>
      <c r="F4678" t="str">
        <f t="shared" si="147"/>
        <v>97470</v>
      </c>
      <c r="H4678" s="14">
        <f t="shared" si="148"/>
        <v>123.06</v>
      </c>
    </row>
    <row r="4679" spans="1:8" ht="54">
      <c r="A4679" s="532" t="s">
        <v>9438</v>
      </c>
      <c r="B4679" s="534" t="s">
        <v>15605</v>
      </c>
      <c r="C4679" s="532" t="s">
        <v>114</v>
      </c>
      <c r="D4679" s="533" t="s">
        <v>31395</v>
      </c>
      <c r="F4679" t="str">
        <f t="shared" si="147"/>
        <v>97471</v>
      </c>
      <c r="H4679" s="14">
        <f t="shared" si="148"/>
        <v>149.13</v>
      </c>
    </row>
    <row r="4680" spans="1:8" ht="40.5">
      <c r="A4680" s="532" t="s">
        <v>9439</v>
      </c>
      <c r="B4680" s="534" t="s">
        <v>15606</v>
      </c>
      <c r="C4680" s="532" t="s">
        <v>114</v>
      </c>
      <c r="D4680" s="533" t="s">
        <v>18370</v>
      </c>
      <c r="F4680" t="str">
        <f t="shared" si="147"/>
        <v>97474</v>
      </c>
      <c r="H4680" s="14">
        <f t="shared" si="148"/>
        <v>226.02</v>
      </c>
    </row>
    <row r="4681" spans="1:8" ht="54">
      <c r="A4681" s="532" t="s">
        <v>9440</v>
      </c>
      <c r="B4681" s="534" t="s">
        <v>15607</v>
      </c>
      <c r="C4681" s="532" t="s">
        <v>114</v>
      </c>
      <c r="D4681" s="533" t="s">
        <v>31396</v>
      </c>
      <c r="F4681" t="str">
        <f t="shared" si="147"/>
        <v>97475</v>
      </c>
      <c r="H4681" s="14">
        <f t="shared" si="148"/>
        <v>278.75</v>
      </c>
    </row>
    <row r="4682" spans="1:8" ht="40.5">
      <c r="A4682" s="532" t="s">
        <v>9441</v>
      </c>
      <c r="B4682" s="534" t="s">
        <v>15609</v>
      </c>
      <c r="C4682" s="532" t="s">
        <v>114</v>
      </c>
      <c r="D4682" s="533" t="s">
        <v>31397</v>
      </c>
      <c r="F4682" t="str">
        <f t="shared" si="147"/>
        <v>97477</v>
      </c>
      <c r="H4682" s="14">
        <f t="shared" si="148"/>
        <v>301.32</v>
      </c>
    </row>
    <row r="4683" spans="1:8" ht="54">
      <c r="A4683" s="532" t="s">
        <v>9442</v>
      </c>
      <c r="B4683" s="534" t="s">
        <v>15610</v>
      </c>
      <c r="C4683" s="532" t="s">
        <v>114</v>
      </c>
      <c r="D4683" s="533" t="s">
        <v>31398</v>
      </c>
      <c r="F4683" t="str">
        <f t="shared" si="147"/>
        <v>97478</v>
      </c>
      <c r="H4683" s="14">
        <f t="shared" si="148"/>
        <v>372.34</v>
      </c>
    </row>
    <row r="4684" spans="1:8" ht="40.5">
      <c r="A4684" s="532" t="s">
        <v>9443</v>
      </c>
      <c r="B4684" s="534" t="s">
        <v>15611</v>
      </c>
      <c r="C4684" s="532" t="s">
        <v>114</v>
      </c>
      <c r="D4684" s="533" t="s">
        <v>23933</v>
      </c>
      <c r="F4684" t="str">
        <f t="shared" si="147"/>
        <v>97479</v>
      </c>
      <c r="H4684" s="14">
        <f t="shared" si="148"/>
        <v>73.27</v>
      </c>
    </row>
    <row r="4685" spans="1:8" ht="40.5">
      <c r="A4685" s="532" t="s">
        <v>9444</v>
      </c>
      <c r="B4685" s="534" t="s">
        <v>15612</v>
      </c>
      <c r="C4685" s="532" t="s">
        <v>114</v>
      </c>
      <c r="D4685" s="533" t="s">
        <v>23933</v>
      </c>
      <c r="F4685" t="str">
        <f t="shared" si="147"/>
        <v>97480</v>
      </c>
      <c r="H4685" s="14">
        <f t="shared" si="148"/>
        <v>73.27</v>
      </c>
    </row>
    <row r="4686" spans="1:8" ht="40.5">
      <c r="A4686" s="532" t="s">
        <v>9445</v>
      </c>
      <c r="B4686" s="534" t="s">
        <v>15613</v>
      </c>
      <c r="C4686" s="532" t="s">
        <v>114</v>
      </c>
      <c r="D4686" s="533" t="s">
        <v>31399</v>
      </c>
      <c r="F4686" t="str">
        <f t="shared" si="147"/>
        <v>97481</v>
      </c>
      <c r="H4686" s="14">
        <f t="shared" si="148"/>
        <v>106.41</v>
      </c>
    </row>
    <row r="4687" spans="1:8" ht="40.5">
      <c r="A4687" s="532" t="s">
        <v>9446</v>
      </c>
      <c r="B4687" s="534" t="s">
        <v>15614</v>
      </c>
      <c r="C4687" s="532" t="s">
        <v>114</v>
      </c>
      <c r="D4687" s="533" t="s">
        <v>31399</v>
      </c>
      <c r="F4687" t="str">
        <f t="shared" si="147"/>
        <v>97482</v>
      </c>
      <c r="H4687" s="14">
        <f t="shared" si="148"/>
        <v>106.41</v>
      </c>
    </row>
    <row r="4688" spans="1:8" ht="40.5">
      <c r="A4688" s="532" t="s">
        <v>9447</v>
      </c>
      <c r="B4688" s="534" t="s">
        <v>15615</v>
      </c>
      <c r="C4688" s="532" t="s">
        <v>114</v>
      </c>
      <c r="D4688" s="533" t="s">
        <v>31400</v>
      </c>
      <c r="F4688" t="str">
        <f t="shared" si="147"/>
        <v>97483</v>
      </c>
      <c r="H4688" s="14">
        <f t="shared" si="148"/>
        <v>149.25</v>
      </c>
    </row>
    <row r="4689" spans="1:8" ht="40.5">
      <c r="A4689" s="532" t="s">
        <v>9448</v>
      </c>
      <c r="B4689" s="534" t="s">
        <v>15617</v>
      </c>
      <c r="C4689" s="532" t="s">
        <v>114</v>
      </c>
      <c r="D4689" s="533" t="s">
        <v>31400</v>
      </c>
      <c r="F4689" t="str">
        <f t="shared" si="147"/>
        <v>97484</v>
      </c>
      <c r="H4689" s="14">
        <f t="shared" si="148"/>
        <v>149.25</v>
      </c>
    </row>
    <row r="4690" spans="1:8" ht="40.5">
      <c r="A4690" s="532" t="s">
        <v>9449</v>
      </c>
      <c r="B4690" s="534" t="s">
        <v>15618</v>
      </c>
      <c r="C4690" s="532" t="s">
        <v>114</v>
      </c>
      <c r="D4690" s="533" t="s">
        <v>31401</v>
      </c>
      <c r="F4690" t="str">
        <f t="shared" si="147"/>
        <v>97485</v>
      </c>
      <c r="H4690" s="14">
        <f t="shared" si="148"/>
        <v>206.06</v>
      </c>
    </row>
    <row r="4691" spans="1:8" ht="40.5">
      <c r="A4691" s="532" t="s">
        <v>9450</v>
      </c>
      <c r="B4691" s="534" t="s">
        <v>15619</v>
      </c>
      <c r="C4691" s="532" t="s">
        <v>114</v>
      </c>
      <c r="D4691" s="533" t="s">
        <v>31402</v>
      </c>
      <c r="F4691" t="str">
        <f t="shared" si="147"/>
        <v>97486</v>
      </c>
      <c r="H4691" s="14">
        <f t="shared" si="148"/>
        <v>220.96</v>
      </c>
    </row>
    <row r="4692" spans="1:8" ht="40.5">
      <c r="A4692" s="532" t="s">
        <v>9451</v>
      </c>
      <c r="B4692" s="534" t="s">
        <v>15620</v>
      </c>
      <c r="C4692" s="532" t="s">
        <v>114</v>
      </c>
      <c r="D4692" s="533" t="s">
        <v>31403</v>
      </c>
      <c r="F4692" t="str">
        <f t="shared" si="147"/>
        <v>97487</v>
      </c>
      <c r="H4692" s="14">
        <f t="shared" si="148"/>
        <v>380.7</v>
      </c>
    </row>
    <row r="4693" spans="1:8" ht="40.5">
      <c r="A4693" s="532" t="s">
        <v>9452</v>
      </c>
      <c r="B4693" s="534" t="s">
        <v>15621</v>
      </c>
      <c r="C4693" s="532" t="s">
        <v>114</v>
      </c>
      <c r="D4693" s="533" t="s">
        <v>31404</v>
      </c>
      <c r="F4693" t="str">
        <f t="shared" si="147"/>
        <v>97488</v>
      </c>
      <c r="H4693" s="14">
        <f t="shared" si="148"/>
        <v>404.51</v>
      </c>
    </row>
    <row r="4694" spans="1:8" ht="40.5">
      <c r="A4694" s="532" t="s">
        <v>9453</v>
      </c>
      <c r="B4694" s="534" t="s">
        <v>15622</v>
      </c>
      <c r="C4694" s="532" t="s">
        <v>114</v>
      </c>
      <c r="D4694" s="533" t="s">
        <v>31405</v>
      </c>
      <c r="F4694" t="str">
        <f t="shared" si="147"/>
        <v>97489</v>
      </c>
      <c r="H4694" s="14">
        <f t="shared" si="148"/>
        <v>906.51</v>
      </c>
    </row>
    <row r="4695" spans="1:8" ht="40.5">
      <c r="A4695" s="532" t="s">
        <v>9454</v>
      </c>
      <c r="B4695" s="534" t="s">
        <v>15623</v>
      </c>
      <c r="C4695" s="532" t="s">
        <v>114</v>
      </c>
      <c r="D4695" s="533" t="s">
        <v>31406</v>
      </c>
      <c r="F4695" t="str">
        <f t="shared" si="147"/>
        <v>97490</v>
      </c>
      <c r="H4695" s="14">
        <f t="shared" si="148"/>
        <v>799.7</v>
      </c>
    </row>
    <row r="4696" spans="1:8" ht="40.5">
      <c r="A4696" s="532" t="s">
        <v>9455</v>
      </c>
      <c r="B4696" s="534" t="s">
        <v>15624</v>
      </c>
      <c r="C4696" s="532" t="s">
        <v>114</v>
      </c>
      <c r="D4696" s="533" t="s">
        <v>31407</v>
      </c>
      <c r="F4696" t="str">
        <f t="shared" si="147"/>
        <v>97491</v>
      </c>
      <c r="H4696" s="14">
        <f t="shared" si="148"/>
        <v>113.48</v>
      </c>
    </row>
    <row r="4697" spans="1:8" ht="40.5">
      <c r="A4697" s="532" t="s">
        <v>9456</v>
      </c>
      <c r="B4697" s="534" t="s">
        <v>15625</v>
      </c>
      <c r="C4697" s="532" t="s">
        <v>114</v>
      </c>
      <c r="D4697" s="533" t="s">
        <v>29309</v>
      </c>
      <c r="F4697" t="str">
        <f t="shared" si="147"/>
        <v>97492</v>
      </c>
      <c r="H4697" s="14">
        <f t="shared" si="148"/>
        <v>166.74</v>
      </c>
    </row>
    <row r="4698" spans="1:8" ht="40.5">
      <c r="A4698" s="532" t="s">
        <v>9457</v>
      </c>
      <c r="B4698" s="534" t="s">
        <v>15626</v>
      </c>
      <c r="C4698" s="532" t="s">
        <v>114</v>
      </c>
      <c r="D4698" s="533" t="s">
        <v>31408</v>
      </c>
      <c r="F4698" t="str">
        <f t="shared" si="147"/>
        <v>97493</v>
      </c>
      <c r="H4698" s="14">
        <f t="shared" si="148"/>
        <v>215.13</v>
      </c>
    </row>
    <row r="4699" spans="1:8" ht="40.5">
      <c r="A4699" s="532" t="s">
        <v>9458</v>
      </c>
      <c r="B4699" s="534" t="s">
        <v>15627</v>
      </c>
      <c r="C4699" s="532" t="s">
        <v>114</v>
      </c>
      <c r="D4699" s="533" t="s">
        <v>31409</v>
      </c>
      <c r="F4699" t="str">
        <f t="shared" si="147"/>
        <v>97494</v>
      </c>
      <c r="H4699" s="14">
        <f t="shared" si="148"/>
        <v>334.5</v>
      </c>
    </row>
    <row r="4700" spans="1:8" ht="40.5">
      <c r="A4700" s="532" t="s">
        <v>9459</v>
      </c>
      <c r="B4700" s="534" t="s">
        <v>15628</v>
      </c>
      <c r="C4700" s="532" t="s">
        <v>114</v>
      </c>
      <c r="D4700" s="533" t="s">
        <v>31410</v>
      </c>
      <c r="F4700" t="str">
        <f t="shared" si="147"/>
        <v>97495</v>
      </c>
      <c r="H4700" s="14">
        <f t="shared" si="148"/>
        <v>614.44000000000005</v>
      </c>
    </row>
    <row r="4701" spans="1:8" ht="40.5">
      <c r="A4701" s="532" t="s">
        <v>9460</v>
      </c>
      <c r="B4701" s="534" t="s">
        <v>15629</v>
      </c>
      <c r="C4701" s="532" t="s">
        <v>114</v>
      </c>
      <c r="D4701" s="533" t="s">
        <v>31411</v>
      </c>
      <c r="F4701" t="str">
        <f t="shared" si="147"/>
        <v>97496</v>
      </c>
      <c r="H4701" s="14">
        <f t="shared" si="148"/>
        <v>973.06</v>
      </c>
    </row>
    <row r="4702" spans="1:8" ht="40.5">
      <c r="A4702" s="532" t="s">
        <v>9461</v>
      </c>
      <c r="B4702" s="534" t="s">
        <v>15630</v>
      </c>
      <c r="C4702" s="532" t="s">
        <v>114</v>
      </c>
      <c r="D4702" s="533" t="s">
        <v>12753</v>
      </c>
      <c r="F4702" t="str">
        <f t="shared" si="147"/>
        <v>97499</v>
      </c>
      <c r="H4702" s="14">
        <f t="shared" si="148"/>
        <v>42.03</v>
      </c>
    </row>
    <row r="4703" spans="1:8" ht="54">
      <c r="A4703" s="532" t="s">
        <v>9462</v>
      </c>
      <c r="B4703" s="534" t="s">
        <v>15631</v>
      </c>
      <c r="C4703" s="532" t="s">
        <v>114</v>
      </c>
      <c r="D4703" s="533" t="s">
        <v>18843</v>
      </c>
      <c r="F4703" t="str">
        <f t="shared" si="147"/>
        <v>97500</v>
      </c>
      <c r="H4703" s="14">
        <f t="shared" si="148"/>
        <v>34.39</v>
      </c>
    </row>
    <row r="4704" spans="1:8" ht="40.5">
      <c r="A4704" s="532" t="s">
        <v>9463</v>
      </c>
      <c r="B4704" s="534" t="s">
        <v>15632</v>
      </c>
      <c r="C4704" s="532" t="s">
        <v>114</v>
      </c>
      <c r="D4704" s="533" t="s">
        <v>18920</v>
      </c>
      <c r="F4704" t="str">
        <f t="shared" si="147"/>
        <v>97502</v>
      </c>
      <c r="H4704" s="14">
        <f t="shared" si="148"/>
        <v>59.3</v>
      </c>
    </row>
    <row r="4705" spans="1:8" ht="54">
      <c r="A4705" s="532" t="s">
        <v>9464</v>
      </c>
      <c r="B4705" s="534" t="s">
        <v>15633</v>
      </c>
      <c r="C4705" s="532" t="s">
        <v>114</v>
      </c>
      <c r="D4705" s="533" t="s">
        <v>31412</v>
      </c>
      <c r="F4705" t="str">
        <f t="shared" si="147"/>
        <v>97503</v>
      </c>
      <c r="H4705" s="14">
        <f t="shared" si="148"/>
        <v>72.489999999999995</v>
      </c>
    </row>
    <row r="4706" spans="1:8" ht="40.5">
      <c r="A4706" s="532" t="s">
        <v>9465</v>
      </c>
      <c r="B4706" s="534" t="s">
        <v>15635</v>
      </c>
      <c r="C4706" s="532" t="s">
        <v>114</v>
      </c>
      <c r="D4706" s="533" t="s">
        <v>31413</v>
      </c>
      <c r="F4706" t="str">
        <f t="shared" si="147"/>
        <v>97505</v>
      </c>
      <c r="H4706" s="14">
        <f t="shared" si="148"/>
        <v>74.39</v>
      </c>
    </row>
    <row r="4707" spans="1:8" ht="54">
      <c r="A4707" s="532" t="s">
        <v>9466</v>
      </c>
      <c r="B4707" s="534" t="s">
        <v>15636</v>
      </c>
      <c r="C4707" s="532" t="s">
        <v>114</v>
      </c>
      <c r="D4707" s="533" t="s">
        <v>12091</v>
      </c>
      <c r="F4707" t="str">
        <f t="shared" si="147"/>
        <v>97506</v>
      </c>
      <c r="H4707" s="14">
        <f t="shared" si="148"/>
        <v>90.89</v>
      </c>
    </row>
    <row r="4708" spans="1:8" ht="40.5">
      <c r="A4708" s="532" t="s">
        <v>9467</v>
      </c>
      <c r="B4708" s="534" t="s">
        <v>15637</v>
      </c>
      <c r="C4708" s="532" t="s">
        <v>114</v>
      </c>
      <c r="D4708" s="533" t="s">
        <v>31414</v>
      </c>
      <c r="F4708" t="str">
        <f t="shared" si="147"/>
        <v>97508</v>
      </c>
      <c r="H4708" s="14">
        <f t="shared" si="148"/>
        <v>110.73</v>
      </c>
    </row>
    <row r="4709" spans="1:8" ht="54">
      <c r="A4709" s="532" t="s">
        <v>9468</v>
      </c>
      <c r="B4709" s="534" t="s">
        <v>15639</v>
      </c>
      <c r="C4709" s="532" t="s">
        <v>114</v>
      </c>
      <c r="D4709" s="533" t="s">
        <v>31415</v>
      </c>
      <c r="F4709" t="str">
        <f t="shared" si="147"/>
        <v>97509</v>
      </c>
      <c r="H4709" s="14">
        <f t="shared" si="148"/>
        <v>136.81</v>
      </c>
    </row>
    <row r="4710" spans="1:8" ht="40.5">
      <c r="A4710" s="532" t="s">
        <v>9469</v>
      </c>
      <c r="B4710" s="534" t="s">
        <v>15640</v>
      </c>
      <c r="C4710" s="532" t="s">
        <v>114</v>
      </c>
      <c r="D4710" s="533" t="s">
        <v>18753</v>
      </c>
      <c r="F4710" t="str">
        <f t="shared" si="147"/>
        <v>97511</v>
      </c>
      <c r="H4710" s="14">
        <f t="shared" si="148"/>
        <v>208.32</v>
      </c>
    </row>
    <row r="4711" spans="1:8" ht="54">
      <c r="A4711" s="532" t="s">
        <v>9470</v>
      </c>
      <c r="B4711" s="534" t="s">
        <v>15641</v>
      </c>
      <c r="C4711" s="532" t="s">
        <v>114</v>
      </c>
      <c r="D4711" s="533" t="s">
        <v>31416</v>
      </c>
      <c r="F4711" t="str">
        <f t="shared" si="147"/>
        <v>97512</v>
      </c>
      <c r="H4711" s="14">
        <f t="shared" si="148"/>
        <v>261.05</v>
      </c>
    </row>
    <row r="4712" spans="1:8" ht="40.5">
      <c r="A4712" s="532" t="s">
        <v>9471</v>
      </c>
      <c r="B4712" s="534" t="s">
        <v>15642</v>
      </c>
      <c r="C4712" s="532" t="s">
        <v>114</v>
      </c>
      <c r="D4712" s="533" t="s">
        <v>31417</v>
      </c>
      <c r="F4712" t="str">
        <f t="shared" si="147"/>
        <v>97514</v>
      </c>
      <c r="H4712" s="14">
        <f t="shared" si="148"/>
        <v>278.04000000000002</v>
      </c>
    </row>
    <row r="4713" spans="1:8" ht="54">
      <c r="A4713" s="532" t="s">
        <v>9472</v>
      </c>
      <c r="B4713" s="534" t="s">
        <v>15643</v>
      </c>
      <c r="C4713" s="532" t="s">
        <v>114</v>
      </c>
      <c r="D4713" s="533" t="s">
        <v>31418</v>
      </c>
      <c r="F4713" t="str">
        <f t="shared" si="147"/>
        <v>97515</v>
      </c>
      <c r="H4713" s="14">
        <f t="shared" si="148"/>
        <v>349.06</v>
      </c>
    </row>
    <row r="4714" spans="1:8" ht="40.5">
      <c r="A4714" s="532" t="s">
        <v>9473</v>
      </c>
      <c r="B4714" s="534" t="s">
        <v>15644</v>
      </c>
      <c r="C4714" s="532" t="s">
        <v>114</v>
      </c>
      <c r="D4714" s="533" t="s">
        <v>31419</v>
      </c>
      <c r="F4714" t="str">
        <f t="shared" si="147"/>
        <v>97517</v>
      </c>
      <c r="H4714" s="14">
        <f t="shared" si="148"/>
        <v>68.290000000000006</v>
      </c>
    </row>
    <row r="4715" spans="1:8" ht="40.5">
      <c r="A4715" s="532" t="s">
        <v>9474</v>
      </c>
      <c r="B4715" s="534" t="s">
        <v>15646</v>
      </c>
      <c r="C4715" s="532" t="s">
        <v>114</v>
      </c>
      <c r="D4715" s="533" t="s">
        <v>31419</v>
      </c>
      <c r="F4715" t="str">
        <f t="shared" si="147"/>
        <v>97518</v>
      </c>
      <c r="H4715" s="14">
        <f t="shared" si="148"/>
        <v>68.290000000000006</v>
      </c>
    </row>
    <row r="4716" spans="1:8" ht="40.5">
      <c r="A4716" s="532" t="s">
        <v>9475</v>
      </c>
      <c r="B4716" s="534" t="s">
        <v>15647</v>
      </c>
      <c r="C4716" s="532" t="s">
        <v>114</v>
      </c>
      <c r="D4716" s="533" t="s">
        <v>20677</v>
      </c>
      <c r="F4716" t="str">
        <f t="shared" si="147"/>
        <v>97519</v>
      </c>
      <c r="H4716" s="14">
        <f t="shared" si="148"/>
        <v>97.61</v>
      </c>
    </row>
    <row r="4717" spans="1:8" ht="40.5">
      <c r="A4717" s="532" t="s">
        <v>9476</v>
      </c>
      <c r="B4717" s="534" t="s">
        <v>15648</v>
      </c>
      <c r="C4717" s="532" t="s">
        <v>114</v>
      </c>
      <c r="D4717" s="533" t="s">
        <v>20677</v>
      </c>
      <c r="F4717" t="str">
        <f t="shared" si="147"/>
        <v>97520</v>
      </c>
      <c r="H4717" s="14">
        <f t="shared" si="148"/>
        <v>97.61</v>
      </c>
    </row>
    <row r="4718" spans="1:8" ht="40.5">
      <c r="A4718" s="532" t="s">
        <v>9477</v>
      </c>
      <c r="B4718" s="534" t="s">
        <v>15649</v>
      </c>
      <c r="C4718" s="532" t="s">
        <v>114</v>
      </c>
      <c r="D4718" s="533" t="s">
        <v>31420</v>
      </c>
      <c r="F4718" t="str">
        <f t="shared" si="147"/>
        <v>97521</v>
      </c>
      <c r="H4718" s="14">
        <f t="shared" si="148"/>
        <v>136.13999999999999</v>
      </c>
    </row>
    <row r="4719" spans="1:8" ht="40.5">
      <c r="A4719" s="532" t="s">
        <v>9478</v>
      </c>
      <c r="B4719" s="534" t="s">
        <v>15650</v>
      </c>
      <c r="C4719" s="532" t="s">
        <v>114</v>
      </c>
      <c r="D4719" s="533" t="s">
        <v>31420</v>
      </c>
      <c r="F4719" t="str">
        <f t="shared" si="147"/>
        <v>97522</v>
      </c>
      <c r="H4719" s="14">
        <f t="shared" si="148"/>
        <v>136.13999999999999</v>
      </c>
    </row>
    <row r="4720" spans="1:8" ht="40.5">
      <c r="A4720" s="532" t="s">
        <v>9479</v>
      </c>
      <c r="B4720" s="534" t="s">
        <v>15651</v>
      </c>
      <c r="C4720" s="532" t="s">
        <v>114</v>
      </c>
      <c r="D4720" s="533" t="s">
        <v>31421</v>
      </c>
      <c r="F4720" t="str">
        <f t="shared" si="147"/>
        <v>97523</v>
      </c>
      <c r="H4720" s="14">
        <f t="shared" si="148"/>
        <v>187.58</v>
      </c>
    </row>
    <row r="4721" spans="1:8" ht="40.5">
      <c r="A4721" s="532" t="s">
        <v>9480</v>
      </c>
      <c r="B4721" s="534" t="s">
        <v>15652</v>
      </c>
      <c r="C4721" s="532" t="s">
        <v>114</v>
      </c>
      <c r="D4721" s="533" t="s">
        <v>18768</v>
      </c>
      <c r="F4721" t="str">
        <f t="shared" si="147"/>
        <v>97524</v>
      </c>
      <c r="H4721" s="14">
        <f t="shared" si="148"/>
        <v>202.47</v>
      </c>
    </row>
    <row r="4722" spans="1:8" ht="40.5">
      <c r="A4722" s="532" t="s">
        <v>9481</v>
      </c>
      <c r="B4722" s="534" t="s">
        <v>15653</v>
      </c>
      <c r="C4722" s="532" t="s">
        <v>114</v>
      </c>
      <c r="D4722" s="533" t="s">
        <v>31422</v>
      </c>
      <c r="F4722" t="str">
        <f t="shared" si="147"/>
        <v>97525</v>
      </c>
      <c r="H4722" s="14">
        <f t="shared" si="148"/>
        <v>353.99</v>
      </c>
    </row>
    <row r="4723" spans="1:8" ht="40.5">
      <c r="A4723" s="532" t="s">
        <v>9482</v>
      </c>
      <c r="B4723" s="534" t="s">
        <v>15654</v>
      </c>
      <c r="C4723" s="532" t="s">
        <v>114</v>
      </c>
      <c r="D4723" s="533" t="s">
        <v>31423</v>
      </c>
      <c r="F4723" t="str">
        <f t="shared" si="147"/>
        <v>97526</v>
      </c>
      <c r="H4723" s="14">
        <f t="shared" si="148"/>
        <v>377.8</v>
      </c>
    </row>
    <row r="4724" spans="1:8" ht="40.5">
      <c r="A4724" s="532" t="s">
        <v>9483</v>
      </c>
      <c r="B4724" s="534" t="s">
        <v>15655</v>
      </c>
      <c r="C4724" s="532" t="s">
        <v>114</v>
      </c>
      <c r="D4724" s="533" t="s">
        <v>31424</v>
      </c>
      <c r="F4724" t="str">
        <f t="shared" si="147"/>
        <v>97527</v>
      </c>
      <c r="H4724" s="14">
        <f t="shared" si="148"/>
        <v>871.69</v>
      </c>
    </row>
    <row r="4725" spans="1:8" ht="40.5">
      <c r="A4725" s="532" t="s">
        <v>9484</v>
      </c>
      <c r="B4725" s="534" t="s">
        <v>15656</v>
      </c>
      <c r="C4725" s="532" t="s">
        <v>114</v>
      </c>
      <c r="D4725" s="533" t="s">
        <v>31425</v>
      </c>
      <c r="F4725" t="str">
        <f t="shared" si="147"/>
        <v>97528</v>
      </c>
      <c r="H4725" s="14">
        <f t="shared" si="148"/>
        <v>764.88</v>
      </c>
    </row>
    <row r="4726" spans="1:8" ht="40.5">
      <c r="A4726" s="532" t="s">
        <v>9485</v>
      </c>
      <c r="B4726" s="534" t="s">
        <v>15657</v>
      </c>
      <c r="C4726" s="532" t="s">
        <v>114</v>
      </c>
      <c r="D4726" s="533" t="s">
        <v>31426</v>
      </c>
      <c r="F4726" t="str">
        <f t="shared" si="147"/>
        <v>97529</v>
      </c>
      <c r="H4726" s="14">
        <f t="shared" si="148"/>
        <v>106.91</v>
      </c>
    </row>
    <row r="4727" spans="1:8" ht="40.5">
      <c r="A4727" s="532" t="s">
        <v>9486</v>
      </c>
      <c r="B4727" s="534" t="s">
        <v>15658</v>
      </c>
      <c r="C4727" s="532" t="s">
        <v>114</v>
      </c>
      <c r="D4727" s="533" t="s">
        <v>31427</v>
      </c>
      <c r="F4727" t="str">
        <f t="shared" si="147"/>
        <v>97530</v>
      </c>
      <c r="H4727" s="14">
        <f t="shared" si="148"/>
        <v>155.01</v>
      </c>
    </row>
    <row r="4728" spans="1:8" ht="40.5">
      <c r="A4728" s="532" t="s">
        <v>9487</v>
      </c>
      <c r="B4728" s="534" t="s">
        <v>15659</v>
      </c>
      <c r="C4728" s="532" t="s">
        <v>114</v>
      </c>
      <c r="D4728" s="533" t="s">
        <v>31428</v>
      </c>
      <c r="F4728" t="str">
        <f t="shared" si="147"/>
        <v>97531</v>
      </c>
      <c r="H4728" s="14">
        <f t="shared" si="148"/>
        <v>197.62</v>
      </c>
    </row>
    <row r="4729" spans="1:8" ht="40.5">
      <c r="A4729" s="532" t="s">
        <v>9488</v>
      </c>
      <c r="B4729" s="534" t="s">
        <v>15660</v>
      </c>
      <c r="C4729" s="532" t="s">
        <v>114</v>
      </c>
      <c r="D4729" s="533" t="s">
        <v>31429</v>
      </c>
      <c r="F4729" t="str">
        <f t="shared" si="147"/>
        <v>97532</v>
      </c>
      <c r="H4729" s="14">
        <f t="shared" si="148"/>
        <v>309.85000000000002</v>
      </c>
    </row>
    <row r="4730" spans="1:8" ht="40.5">
      <c r="A4730" s="532" t="s">
        <v>9489</v>
      </c>
      <c r="B4730" s="534" t="s">
        <v>15661</v>
      </c>
      <c r="C4730" s="532" t="s">
        <v>114</v>
      </c>
      <c r="D4730" s="533" t="s">
        <v>31430</v>
      </c>
      <c r="F4730" t="str">
        <f t="shared" si="147"/>
        <v>97533</v>
      </c>
      <c r="H4730" s="14">
        <f t="shared" si="148"/>
        <v>584.1</v>
      </c>
    </row>
    <row r="4731" spans="1:8" ht="40.5">
      <c r="A4731" s="532" t="s">
        <v>9490</v>
      </c>
      <c r="B4731" s="534" t="s">
        <v>15662</v>
      </c>
      <c r="C4731" s="532" t="s">
        <v>114</v>
      </c>
      <c r="D4731" s="533" t="s">
        <v>31431</v>
      </c>
      <c r="F4731" t="str">
        <f t="shared" si="147"/>
        <v>97534</v>
      </c>
      <c r="H4731" s="14">
        <f t="shared" si="148"/>
        <v>926.59</v>
      </c>
    </row>
    <row r="4732" spans="1:8" ht="40.5">
      <c r="A4732" s="532" t="s">
        <v>9491</v>
      </c>
      <c r="B4732" s="534" t="s">
        <v>15663</v>
      </c>
      <c r="C4732" s="532" t="s">
        <v>114</v>
      </c>
      <c r="D4732" s="533" t="s">
        <v>11218</v>
      </c>
      <c r="F4732" t="str">
        <f t="shared" si="147"/>
        <v>97537</v>
      </c>
      <c r="H4732" s="14">
        <f t="shared" si="148"/>
        <v>31.39</v>
      </c>
    </row>
    <row r="4733" spans="1:8" ht="40.5">
      <c r="A4733" s="532" t="s">
        <v>9492</v>
      </c>
      <c r="B4733" s="534" t="s">
        <v>15664</v>
      </c>
      <c r="C4733" s="532" t="s">
        <v>114</v>
      </c>
      <c r="D4733" s="533" t="s">
        <v>11761</v>
      </c>
      <c r="F4733" t="str">
        <f t="shared" si="147"/>
        <v>97540</v>
      </c>
      <c r="H4733" s="14">
        <f t="shared" si="148"/>
        <v>41.97</v>
      </c>
    </row>
    <row r="4734" spans="1:8" ht="54">
      <c r="A4734" s="532" t="s">
        <v>9493</v>
      </c>
      <c r="B4734" s="534" t="s">
        <v>15665</v>
      </c>
      <c r="C4734" s="532" t="s">
        <v>114</v>
      </c>
      <c r="D4734" s="533" t="s">
        <v>30683</v>
      </c>
      <c r="F4734" t="str">
        <f t="shared" si="147"/>
        <v>97541</v>
      </c>
      <c r="H4734" s="14">
        <f t="shared" si="148"/>
        <v>35.619999999999997</v>
      </c>
    </row>
    <row r="4735" spans="1:8" ht="40.5">
      <c r="A4735" s="532" t="s">
        <v>9494</v>
      </c>
      <c r="B4735" s="534" t="s">
        <v>15666</v>
      </c>
      <c r="C4735" s="532" t="s">
        <v>114</v>
      </c>
      <c r="D4735" s="533" t="s">
        <v>12563</v>
      </c>
      <c r="F4735" t="str">
        <f t="shared" si="147"/>
        <v>97543</v>
      </c>
      <c r="H4735" s="14">
        <f t="shared" si="148"/>
        <v>67.94</v>
      </c>
    </row>
    <row r="4736" spans="1:8" ht="54">
      <c r="A4736" s="532" t="s">
        <v>9495</v>
      </c>
      <c r="B4736" s="534" t="s">
        <v>15667</v>
      </c>
      <c r="C4736" s="532" t="s">
        <v>114</v>
      </c>
      <c r="D4736" s="533" t="s">
        <v>31432</v>
      </c>
      <c r="F4736" t="str">
        <f t="shared" si="147"/>
        <v>97544</v>
      </c>
      <c r="H4736" s="14">
        <f t="shared" si="148"/>
        <v>60.31</v>
      </c>
    </row>
    <row r="4737" spans="1:8" ht="40.5">
      <c r="A4737" s="532" t="s">
        <v>9496</v>
      </c>
      <c r="B4737" s="534" t="s">
        <v>15668</v>
      </c>
      <c r="C4737" s="532" t="s">
        <v>114</v>
      </c>
      <c r="D4737" s="533" t="s">
        <v>18682</v>
      </c>
      <c r="F4737" t="str">
        <f t="shared" si="147"/>
        <v>97546</v>
      </c>
      <c r="H4737" s="14">
        <f t="shared" si="148"/>
        <v>43.88</v>
      </c>
    </row>
    <row r="4738" spans="1:8" ht="40.5">
      <c r="A4738" s="532" t="s">
        <v>9497</v>
      </c>
      <c r="B4738" s="534" t="s">
        <v>15669</v>
      </c>
      <c r="C4738" s="532" t="s">
        <v>114</v>
      </c>
      <c r="D4738" s="533" t="s">
        <v>18682</v>
      </c>
      <c r="F4738" t="str">
        <f t="shared" si="147"/>
        <v>97547</v>
      </c>
      <c r="H4738" s="14">
        <f t="shared" si="148"/>
        <v>43.88</v>
      </c>
    </row>
    <row r="4739" spans="1:8" ht="40.5">
      <c r="A4739" s="532" t="s">
        <v>9498</v>
      </c>
      <c r="B4739" s="534" t="s">
        <v>15670</v>
      </c>
      <c r="C4739" s="532" t="s">
        <v>114</v>
      </c>
      <c r="D4739" s="533" t="s">
        <v>11312</v>
      </c>
      <c r="F4739" t="str">
        <f t="shared" si="147"/>
        <v>97548</v>
      </c>
      <c r="H4739" s="14">
        <f t="shared" si="148"/>
        <v>64.83</v>
      </c>
    </row>
    <row r="4740" spans="1:8" ht="40.5">
      <c r="A4740" s="532" t="s">
        <v>9499</v>
      </c>
      <c r="B4740" s="534" t="s">
        <v>15672</v>
      </c>
      <c r="C4740" s="532" t="s">
        <v>114</v>
      </c>
      <c r="D4740" s="533" t="s">
        <v>11312</v>
      </c>
      <c r="F4740" t="str">
        <f t="shared" si="147"/>
        <v>97549</v>
      </c>
      <c r="H4740" s="14">
        <f t="shared" si="148"/>
        <v>64.83</v>
      </c>
    </row>
    <row r="4741" spans="1:8" ht="40.5">
      <c r="A4741" s="532" t="s">
        <v>9500</v>
      </c>
      <c r="B4741" s="534" t="s">
        <v>15673</v>
      </c>
      <c r="C4741" s="532" t="s">
        <v>114</v>
      </c>
      <c r="D4741" s="533" t="s">
        <v>31433</v>
      </c>
      <c r="F4741" t="str">
        <f t="shared" ref="F4741:F4804" si="149">TRIM(A4741)</f>
        <v>97550</v>
      </c>
      <c r="H4741" s="14">
        <f t="shared" ref="H4741:H4804" si="150">ROUND(D4741*(1+$H$1),2)</f>
        <v>107.21</v>
      </c>
    </row>
    <row r="4742" spans="1:8" ht="40.5">
      <c r="A4742" s="532" t="s">
        <v>9501</v>
      </c>
      <c r="B4742" s="534" t="s">
        <v>15675</v>
      </c>
      <c r="C4742" s="532" t="s">
        <v>114</v>
      </c>
      <c r="D4742" s="533" t="s">
        <v>31433</v>
      </c>
      <c r="F4742" t="str">
        <f t="shared" si="149"/>
        <v>97551</v>
      </c>
      <c r="H4742" s="14">
        <f t="shared" si="150"/>
        <v>107.21</v>
      </c>
    </row>
    <row r="4743" spans="1:8" ht="40.5">
      <c r="A4743" s="532" t="s">
        <v>9502</v>
      </c>
      <c r="B4743" s="534" t="s">
        <v>15676</v>
      </c>
      <c r="C4743" s="532" t="s">
        <v>114</v>
      </c>
      <c r="D4743" s="533" t="s">
        <v>17618</v>
      </c>
      <c r="F4743" t="str">
        <f t="shared" si="149"/>
        <v>97552</v>
      </c>
      <c r="H4743" s="14">
        <f t="shared" si="150"/>
        <v>64.03</v>
      </c>
    </row>
    <row r="4744" spans="1:8" ht="40.5">
      <c r="A4744" s="532" t="s">
        <v>9503</v>
      </c>
      <c r="B4744" s="534" t="s">
        <v>15677</v>
      </c>
      <c r="C4744" s="532" t="s">
        <v>114</v>
      </c>
      <c r="D4744" s="533" t="s">
        <v>11986</v>
      </c>
      <c r="F4744" t="str">
        <f t="shared" si="149"/>
        <v>97553</v>
      </c>
      <c r="H4744" s="14">
        <f t="shared" si="150"/>
        <v>91.97</v>
      </c>
    </row>
    <row r="4745" spans="1:8" ht="40.5">
      <c r="A4745" s="532" t="s">
        <v>9504</v>
      </c>
      <c r="B4745" s="534" t="s">
        <v>15678</v>
      </c>
      <c r="C4745" s="532" t="s">
        <v>114</v>
      </c>
      <c r="D4745" s="533" t="s">
        <v>18369</v>
      </c>
      <c r="F4745" t="str">
        <f t="shared" si="149"/>
        <v>97554</v>
      </c>
      <c r="H4745" s="14">
        <f t="shared" si="150"/>
        <v>158.85</v>
      </c>
    </row>
    <row r="4746" spans="1:8" ht="54">
      <c r="A4746" s="532" t="s">
        <v>9505</v>
      </c>
      <c r="B4746" s="534" t="s">
        <v>31434</v>
      </c>
      <c r="C4746" s="532" t="s">
        <v>114</v>
      </c>
      <c r="D4746" s="533" t="s">
        <v>12653</v>
      </c>
      <c r="F4746" t="str">
        <f t="shared" si="149"/>
        <v>98602</v>
      </c>
      <c r="H4746" s="14">
        <f t="shared" si="150"/>
        <v>23.31</v>
      </c>
    </row>
    <row r="4747" spans="1:8" ht="54">
      <c r="A4747" s="532" t="s">
        <v>31435</v>
      </c>
      <c r="B4747" s="534" t="s">
        <v>31436</v>
      </c>
      <c r="C4747" s="532" t="s">
        <v>114</v>
      </c>
      <c r="D4747" s="533" t="s">
        <v>11740</v>
      </c>
      <c r="F4747" t="str">
        <f t="shared" si="149"/>
        <v>103805</v>
      </c>
      <c r="H4747" s="14">
        <f t="shared" si="150"/>
        <v>22.37</v>
      </c>
    </row>
    <row r="4748" spans="1:8" ht="54">
      <c r="A4748" s="532" t="s">
        <v>31437</v>
      </c>
      <c r="B4748" s="534" t="s">
        <v>31438</v>
      </c>
      <c r="C4748" s="532" t="s">
        <v>114</v>
      </c>
      <c r="D4748" s="533" t="s">
        <v>31439</v>
      </c>
      <c r="F4748" t="str">
        <f t="shared" si="149"/>
        <v>103806</v>
      </c>
      <c r="H4748" s="14">
        <f t="shared" si="150"/>
        <v>22.33</v>
      </c>
    </row>
    <row r="4749" spans="1:8" ht="54">
      <c r="A4749" s="532" t="s">
        <v>31440</v>
      </c>
      <c r="B4749" s="534" t="s">
        <v>31441</v>
      </c>
      <c r="C4749" s="532" t="s">
        <v>114</v>
      </c>
      <c r="D4749" s="533" t="s">
        <v>19149</v>
      </c>
      <c r="F4749" t="str">
        <f t="shared" si="149"/>
        <v>103807</v>
      </c>
      <c r="H4749" s="14">
        <f t="shared" si="150"/>
        <v>27.97</v>
      </c>
    </row>
    <row r="4750" spans="1:8" ht="54">
      <c r="A4750" s="532" t="s">
        <v>31442</v>
      </c>
      <c r="B4750" s="534" t="s">
        <v>31443</v>
      </c>
      <c r="C4750" s="532" t="s">
        <v>114</v>
      </c>
      <c r="D4750" s="533" t="s">
        <v>19518</v>
      </c>
      <c r="F4750" t="str">
        <f t="shared" si="149"/>
        <v>103808</v>
      </c>
      <c r="H4750" s="14">
        <f t="shared" si="150"/>
        <v>42.05</v>
      </c>
    </row>
    <row r="4751" spans="1:8" ht="54">
      <c r="A4751" s="532" t="s">
        <v>31444</v>
      </c>
      <c r="B4751" s="534" t="s">
        <v>31445</v>
      </c>
      <c r="C4751" s="532" t="s">
        <v>114</v>
      </c>
      <c r="D4751" s="533" t="s">
        <v>19059</v>
      </c>
      <c r="F4751" t="str">
        <f t="shared" si="149"/>
        <v>103809</v>
      </c>
      <c r="H4751" s="14">
        <f t="shared" si="150"/>
        <v>41.68</v>
      </c>
    </row>
    <row r="4752" spans="1:8" ht="54">
      <c r="A4752" s="532" t="s">
        <v>31446</v>
      </c>
      <c r="B4752" s="534" t="s">
        <v>31447</v>
      </c>
      <c r="C4752" s="532" t="s">
        <v>114</v>
      </c>
      <c r="D4752" s="533" t="s">
        <v>25383</v>
      </c>
      <c r="F4752" t="str">
        <f t="shared" si="149"/>
        <v>103810</v>
      </c>
      <c r="H4752" s="14">
        <f t="shared" si="150"/>
        <v>43.11</v>
      </c>
    </row>
    <row r="4753" spans="1:8" ht="54">
      <c r="A4753" s="532" t="s">
        <v>31448</v>
      </c>
      <c r="B4753" s="534" t="s">
        <v>31449</v>
      </c>
      <c r="C4753" s="532" t="s">
        <v>114</v>
      </c>
      <c r="D4753" s="533" t="s">
        <v>12228</v>
      </c>
      <c r="F4753" t="str">
        <f t="shared" si="149"/>
        <v>103811</v>
      </c>
      <c r="H4753" s="14">
        <f t="shared" si="150"/>
        <v>47.58</v>
      </c>
    </row>
    <row r="4754" spans="1:8" ht="54">
      <c r="A4754" s="532" t="s">
        <v>31450</v>
      </c>
      <c r="B4754" s="534" t="s">
        <v>31451</v>
      </c>
      <c r="C4754" s="532" t="s">
        <v>114</v>
      </c>
      <c r="D4754" s="533" t="s">
        <v>31452</v>
      </c>
      <c r="F4754" t="str">
        <f t="shared" si="149"/>
        <v>103812</v>
      </c>
      <c r="H4754" s="14">
        <f t="shared" si="150"/>
        <v>62.51</v>
      </c>
    </row>
    <row r="4755" spans="1:8" ht="54">
      <c r="A4755" s="532" t="s">
        <v>31453</v>
      </c>
      <c r="B4755" s="534" t="s">
        <v>31454</v>
      </c>
      <c r="C4755" s="532" t="s">
        <v>114</v>
      </c>
      <c r="D4755" s="533" t="s">
        <v>31455</v>
      </c>
      <c r="F4755" t="str">
        <f t="shared" si="149"/>
        <v>103813</v>
      </c>
      <c r="H4755" s="14">
        <f t="shared" si="150"/>
        <v>60.19</v>
      </c>
    </row>
    <row r="4756" spans="1:8" ht="40.5">
      <c r="A4756" s="532" t="s">
        <v>31456</v>
      </c>
      <c r="B4756" s="534" t="s">
        <v>31457</v>
      </c>
      <c r="C4756" s="532" t="s">
        <v>114</v>
      </c>
      <c r="D4756" s="533" t="s">
        <v>12629</v>
      </c>
      <c r="F4756" t="str">
        <f t="shared" si="149"/>
        <v>103814</v>
      </c>
      <c r="H4756" s="14">
        <f t="shared" si="150"/>
        <v>14.6</v>
      </c>
    </row>
    <row r="4757" spans="1:8" ht="54">
      <c r="A4757" s="532" t="s">
        <v>31458</v>
      </c>
      <c r="B4757" s="534" t="s">
        <v>31459</v>
      </c>
      <c r="C4757" s="532" t="s">
        <v>114</v>
      </c>
      <c r="D4757" s="533" t="s">
        <v>11857</v>
      </c>
      <c r="F4757" t="str">
        <f t="shared" si="149"/>
        <v>103815</v>
      </c>
      <c r="H4757" s="14">
        <f t="shared" si="150"/>
        <v>14.64</v>
      </c>
    </row>
    <row r="4758" spans="1:8" ht="54">
      <c r="A4758" s="532" t="s">
        <v>31460</v>
      </c>
      <c r="B4758" s="534" t="s">
        <v>31461</v>
      </c>
      <c r="C4758" s="532" t="s">
        <v>114</v>
      </c>
      <c r="D4758" s="533" t="s">
        <v>27662</v>
      </c>
      <c r="F4758" t="str">
        <f t="shared" si="149"/>
        <v>103816</v>
      </c>
      <c r="H4758" s="14">
        <f t="shared" si="150"/>
        <v>34.700000000000003</v>
      </c>
    </row>
    <row r="4759" spans="1:8" ht="54">
      <c r="A4759" s="532" t="s">
        <v>31462</v>
      </c>
      <c r="B4759" s="534" t="s">
        <v>31463</v>
      </c>
      <c r="C4759" s="532" t="s">
        <v>114</v>
      </c>
      <c r="D4759" s="533" t="s">
        <v>31464</v>
      </c>
      <c r="F4759" t="str">
        <f t="shared" si="149"/>
        <v>103817</v>
      </c>
      <c r="H4759" s="14">
        <f t="shared" si="150"/>
        <v>592.32000000000005</v>
      </c>
    </row>
    <row r="4760" spans="1:8" ht="54">
      <c r="A4760" s="532" t="s">
        <v>31465</v>
      </c>
      <c r="B4760" s="534" t="s">
        <v>31466</v>
      </c>
      <c r="C4760" s="532" t="s">
        <v>114</v>
      </c>
      <c r="D4760" s="533" t="s">
        <v>31467</v>
      </c>
      <c r="F4760" t="str">
        <f t="shared" si="149"/>
        <v>103818</v>
      </c>
      <c r="H4760" s="14">
        <f t="shared" si="150"/>
        <v>25.72</v>
      </c>
    </row>
    <row r="4761" spans="1:8" ht="40.5">
      <c r="A4761" s="532" t="s">
        <v>31468</v>
      </c>
      <c r="B4761" s="534" t="s">
        <v>31469</v>
      </c>
      <c r="C4761" s="532" t="s">
        <v>114</v>
      </c>
      <c r="D4761" s="533" t="s">
        <v>29182</v>
      </c>
      <c r="F4761" t="str">
        <f t="shared" si="149"/>
        <v>103819</v>
      </c>
      <c r="H4761" s="14">
        <f t="shared" si="150"/>
        <v>25.86</v>
      </c>
    </row>
    <row r="4762" spans="1:8" ht="54">
      <c r="A4762" s="532" t="s">
        <v>31470</v>
      </c>
      <c r="B4762" s="534" t="s">
        <v>31471</v>
      </c>
      <c r="C4762" s="532" t="s">
        <v>114</v>
      </c>
      <c r="D4762" s="533" t="s">
        <v>20734</v>
      </c>
      <c r="F4762" t="str">
        <f t="shared" si="149"/>
        <v>103820</v>
      </c>
      <c r="H4762" s="14">
        <f t="shared" si="150"/>
        <v>27.6</v>
      </c>
    </row>
    <row r="4763" spans="1:8" ht="54">
      <c r="A4763" s="532" t="s">
        <v>31472</v>
      </c>
      <c r="B4763" s="534" t="s">
        <v>31473</v>
      </c>
      <c r="C4763" s="532" t="s">
        <v>114</v>
      </c>
      <c r="D4763" s="533" t="s">
        <v>31474</v>
      </c>
      <c r="F4763" t="str">
        <f t="shared" si="149"/>
        <v>103821</v>
      </c>
      <c r="H4763" s="14">
        <f t="shared" si="150"/>
        <v>693.13</v>
      </c>
    </row>
    <row r="4764" spans="1:8" ht="54">
      <c r="A4764" s="532" t="s">
        <v>31475</v>
      </c>
      <c r="B4764" s="534" t="s">
        <v>31476</v>
      </c>
      <c r="C4764" s="532" t="s">
        <v>114</v>
      </c>
      <c r="D4764" s="533" t="s">
        <v>31477</v>
      </c>
      <c r="F4764" t="str">
        <f t="shared" si="149"/>
        <v>103822</v>
      </c>
      <c r="H4764" s="14">
        <f t="shared" si="150"/>
        <v>71.66</v>
      </c>
    </row>
    <row r="4765" spans="1:8" ht="54">
      <c r="A4765" s="532" t="s">
        <v>31478</v>
      </c>
      <c r="B4765" s="534" t="s">
        <v>31479</v>
      </c>
      <c r="C4765" s="532" t="s">
        <v>114</v>
      </c>
      <c r="D4765" s="533" t="s">
        <v>12374</v>
      </c>
      <c r="F4765" t="str">
        <f t="shared" si="149"/>
        <v>103823</v>
      </c>
      <c r="H4765" s="14">
        <f t="shared" si="150"/>
        <v>22.51</v>
      </c>
    </row>
    <row r="4766" spans="1:8" ht="54">
      <c r="A4766" s="532" t="s">
        <v>31480</v>
      </c>
      <c r="B4766" s="534" t="s">
        <v>31481</v>
      </c>
      <c r="C4766" s="532" t="s">
        <v>114</v>
      </c>
      <c r="D4766" s="533" t="s">
        <v>31482</v>
      </c>
      <c r="F4766" t="str">
        <f t="shared" si="149"/>
        <v>103824</v>
      </c>
      <c r="H4766" s="14">
        <f t="shared" si="150"/>
        <v>29.86</v>
      </c>
    </row>
    <row r="4767" spans="1:8" ht="54">
      <c r="A4767" s="532" t="s">
        <v>31483</v>
      </c>
      <c r="B4767" s="534" t="s">
        <v>31484</v>
      </c>
      <c r="C4767" s="532" t="s">
        <v>114</v>
      </c>
      <c r="D4767" s="533" t="s">
        <v>11837</v>
      </c>
      <c r="F4767" t="str">
        <f t="shared" si="149"/>
        <v>103825</v>
      </c>
      <c r="H4767" s="14">
        <f t="shared" si="150"/>
        <v>35.44</v>
      </c>
    </row>
    <row r="4768" spans="1:8" ht="40.5">
      <c r="A4768" s="532" t="s">
        <v>31485</v>
      </c>
      <c r="B4768" s="534" t="s">
        <v>31486</v>
      </c>
      <c r="C4768" s="532" t="s">
        <v>114</v>
      </c>
      <c r="D4768" s="533" t="s">
        <v>18837</v>
      </c>
      <c r="F4768" t="str">
        <f t="shared" si="149"/>
        <v>103826</v>
      </c>
      <c r="H4768" s="14">
        <f t="shared" si="150"/>
        <v>39.1</v>
      </c>
    </row>
    <row r="4769" spans="1:8" ht="54">
      <c r="A4769" s="532" t="s">
        <v>31487</v>
      </c>
      <c r="B4769" s="534" t="s">
        <v>31488</v>
      </c>
      <c r="C4769" s="532" t="s">
        <v>114</v>
      </c>
      <c r="D4769" s="533" t="s">
        <v>18837</v>
      </c>
      <c r="F4769" t="str">
        <f t="shared" si="149"/>
        <v>103827</v>
      </c>
      <c r="H4769" s="14">
        <f t="shared" si="150"/>
        <v>39.1</v>
      </c>
    </row>
    <row r="4770" spans="1:8" ht="54">
      <c r="A4770" s="532" t="s">
        <v>31489</v>
      </c>
      <c r="B4770" s="534" t="s">
        <v>31490</v>
      </c>
      <c r="C4770" s="532" t="s">
        <v>114</v>
      </c>
      <c r="D4770" s="533" t="s">
        <v>31491</v>
      </c>
      <c r="F4770" t="str">
        <f t="shared" si="149"/>
        <v>103828</v>
      </c>
      <c r="H4770" s="14">
        <f t="shared" si="150"/>
        <v>120.14</v>
      </c>
    </row>
    <row r="4771" spans="1:8" ht="54">
      <c r="A4771" s="532" t="s">
        <v>31492</v>
      </c>
      <c r="B4771" s="534" t="s">
        <v>31493</v>
      </c>
      <c r="C4771" s="532" t="s">
        <v>114</v>
      </c>
      <c r="D4771" s="533" t="s">
        <v>31494</v>
      </c>
      <c r="F4771" t="str">
        <f t="shared" si="149"/>
        <v>103829</v>
      </c>
      <c r="H4771" s="14">
        <f t="shared" si="150"/>
        <v>765.45</v>
      </c>
    </row>
    <row r="4772" spans="1:8" ht="54">
      <c r="A4772" s="532" t="s">
        <v>31495</v>
      </c>
      <c r="B4772" s="534" t="s">
        <v>31496</v>
      </c>
      <c r="C4772" s="532" t="s">
        <v>114</v>
      </c>
      <c r="D4772" s="533" t="s">
        <v>4729</v>
      </c>
      <c r="F4772" t="str">
        <f t="shared" si="149"/>
        <v>103830</v>
      </c>
      <c r="H4772" s="14">
        <f t="shared" si="150"/>
        <v>46.64</v>
      </c>
    </row>
    <row r="4773" spans="1:8" ht="54">
      <c r="A4773" s="532" t="s">
        <v>31497</v>
      </c>
      <c r="B4773" s="534" t="s">
        <v>31498</v>
      </c>
      <c r="C4773" s="532" t="s">
        <v>114</v>
      </c>
      <c r="D4773" s="533" t="s">
        <v>12718</v>
      </c>
      <c r="F4773" t="str">
        <f t="shared" si="149"/>
        <v>103831</v>
      </c>
      <c r="H4773" s="14">
        <f t="shared" si="150"/>
        <v>33.590000000000003</v>
      </c>
    </row>
    <row r="4774" spans="1:8" ht="40.5">
      <c r="A4774" s="532" t="s">
        <v>31499</v>
      </c>
      <c r="B4774" s="534" t="s">
        <v>31500</v>
      </c>
      <c r="C4774" s="532" t="s">
        <v>114</v>
      </c>
      <c r="D4774" s="533" t="s">
        <v>19289</v>
      </c>
      <c r="F4774" t="str">
        <f t="shared" si="149"/>
        <v>103832</v>
      </c>
      <c r="H4774" s="14">
        <f t="shared" si="150"/>
        <v>30.25</v>
      </c>
    </row>
    <row r="4775" spans="1:8" ht="40.5">
      <c r="A4775" s="532" t="s">
        <v>31501</v>
      </c>
      <c r="B4775" s="534" t="s">
        <v>31502</v>
      </c>
      <c r="C4775" s="532" t="s">
        <v>114</v>
      </c>
      <c r="D4775" s="533" t="s">
        <v>18848</v>
      </c>
      <c r="F4775" t="str">
        <f t="shared" si="149"/>
        <v>103833</v>
      </c>
      <c r="H4775" s="14">
        <f t="shared" si="150"/>
        <v>55.73</v>
      </c>
    </row>
    <row r="4776" spans="1:8" ht="40.5">
      <c r="A4776" s="532" t="s">
        <v>31503</v>
      </c>
      <c r="B4776" s="534" t="s">
        <v>31504</v>
      </c>
      <c r="C4776" s="532" t="s">
        <v>114</v>
      </c>
      <c r="D4776" s="533" t="s">
        <v>12731</v>
      </c>
      <c r="F4776" t="str">
        <f t="shared" si="149"/>
        <v>103834</v>
      </c>
      <c r="H4776" s="14">
        <f t="shared" si="150"/>
        <v>81.19</v>
      </c>
    </row>
    <row r="4777" spans="1:8" ht="40.5">
      <c r="A4777" s="532" t="s">
        <v>31505</v>
      </c>
      <c r="B4777" s="534" t="s">
        <v>31506</v>
      </c>
      <c r="C4777" s="532" t="s">
        <v>114</v>
      </c>
      <c r="D4777" s="533" t="s">
        <v>31507</v>
      </c>
      <c r="F4777" t="str">
        <f t="shared" si="149"/>
        <v>103838</v>
      </c>
      <c r="H4777" s="14">
        <f t="shared" si="150"/>
        <v>21.52</v>
      </c>
    </row>
    <row r="4778" spans="1:8" ht="54">
      <c r="A4778" s="532" t="s">
        <v>31508</v>
      </c>
      <c r="B4778" s="534" t="s">
        <v>31509</v>
      </c>
      <c r="C4778" s="532" t="s">
        <v>114</v>
      </c>
      <c r="D4778" s="533" t="s">
        <v>11977</v>
      </c>
      <c r="F4778" t="str">
        <f t="shared" si="149"/>
        <v>103839</v>
      </c>
      <c r="H4778" s="14">
        <f t="shared" si="150"/>
        <v>21.48</v>
      </c>
    </row>
    <row r="4779" spans="1:8" ht="54">
      <c r="A4779" s="532" t="s">
        <v>31510</v>
      </c>
      <c r="B4779" s="534" t="s">
        <v>31511</v>
      </c>
      <c r="C4779" s="532" t="s">
        <v>114</v>
      </c>
      <c r="D4779" s="533" t="s">
        <v>12095</v>
      </c>
      <c r="F4779" t="str">
        <f t="shared" si="149"/>
        <v>103840</v>
      </c>
      <c r="H4779" s="14">
        <f t="shared" si="150"/>
        <v>27.53</v>
      </c>
    </row>
    <row r="4780" spans="1:8" ht="40.5">
      <c r="A4780" s="532" t="s">
        <v>31512</v>
      </c>
      <c r="B4780" s="534" t="s">
        <v>31513</v>
      </c>
      <c r="C4780" s="532" t="s">
        <v>114</v>
      </c>
      <c r="D4780" s="533" t="s">
        <v>9069</v>
      </c>
      <c r="F4780" t="str">
        <f t="shared" si="149"/>
        <v>103841</v>
      </c>
      <c r="H4780" s="14">
        <f t="shared" si="150"/>
        <v>35.35</v>
      </c>
    </row>
    <row r="4781" spans="1:8" ht="54">
      <c r="A4781" s="532" t="s">
        <v>31514</v>
      </c>
      <c r="B4781" s="534" t="s">
        <v>31515</v>
      </c>
      <c r="C4781" s="532" t="s">
        <v>114</v>
      </c>
      <c r="D4781" s="533" t="s">
        <v>19160</v>
      </c>
      <c r="F4781" t="str">
        <f t="shared" si="149"/>
        <v>103842</v>
      </c>
      <c r="H4781" s="14">
        <f t="shared" si="150"/>
        <v>34.979999999999997</v>
      </c>
    </row>
    <row r="4782" spans="1:8" ht="54">
      <c r="A4782" s="532" t="s">
        <v>31516</v>
      </c>
      <c r="B4782" s="534" t="s">
        <v>31517</v>
      </c>
      <c r="C4782" s="532" t="s">
        <v>114</v>
      </c>
      <c r="D4782" s="533" t="s">
        <v>31518</v>
      </c>
      <c r="F4782" t="str">
        <f t="shared" si="149"/>
        <v>103843</v>
      </c>
      <c r="H4782" s="14">
        <f t="shared" si="150"/>
        <v>39.76</v>
      </c>
    </row>
    <row r="4783" spans="1:8" ht="54">
      <c r="A4783" s="532" t="s">
        <v>31519</v>
      </c>
      <c r="B4783" s="534" t="s">
        <v>31520</v>
      </c>
      <c r="C4783" s="532" t="s">
        <v>114</v>
      </c>
      <c r="D4783" s="533" t="s">
        <v>18744</v>
      </c>
      <c r="F4783" t="str">
        <f t="shared" si="149"/>
        <v>103844</v>
      </c>
      <c r="H4783" s="14">
        <f t="shared" si="150"/>
        <v>44.24</v>
      </c>
    </row>
    <row r="4784" spans="1:8" ht="40.5">
      <c r="A4784" s="532" t="s">
        <v>31521</v>
      </c>
      <c r="B4784" s="534" t="s">
        <v>31522</v>
      </c>
      <c r="C4784" s="532" t="s">
        <v>114</v>
      </c>
      <c r="D4784" s="533" t="s">
        <v>13634</v>
      </c>
      <c r="F4784" t="str">
        <f t="shared" si="149"/>
        <v>103845</v>
      </c>
      <c r="H4784" s="14">
        <f t="shared" si="150"/>
        <v>50.81</v>
      </c>
    </row>
    <row r="4785" spans="1:8" ht="54">
      <c r="A4785" s="532" t="s">
        <v>31523</v>
      </c>
      <c r="B4785" s="534" t="s">
        <v>31524</v>
      </c>
      <c r="C4785" s="532" t="s">
        <v>114</v>
      </c>
      <c r="D4785" s="533" t="s">
        <v>31525</v>
      </c>
      <c r="F4785" t="str">
        <f t="shared" si="149"/>
        <v>103846</v>
      </c>
      <c r="H4785" s="14">
        <f t="shared" si="150"/>
        <v>48.49</v>
      </c>
    </row>
    <row r="4786" spans="1:8" ht="40.5">
      <c r="A4786" s="532" t="s">
        <v>31526</v>
      </c>
      <c r="B4786" s="534" t="s">
        <v>31527</v>
      </c>
      <c r="C4786" s="532" t="s">
        <v>114</v>
      </c>
      <c r="D4786" s="533" t="s">
        <v>6047</v>
      </c>
      <c r="F4786" t="str">
        <f t="shared" si="149"/>
        <v>103847</v>
      </c>
      <c r="H4786" s="14">
        <f t="shared" si="150"/>
        <v>14.03</v>
      </c>
    </row>
    <row r="4787" spans="1:8" ht="40.5">
      <c r="A4787" s="532" t="s">
        <v>31528</v>
      </c>
      <c r="B4787" s="534" t="s">
        <v>31529</v>
      </c>
      <c r="C4787" s="532" t="s">
        <v>114</v>
      </c>
      <c r="D4787" s="533" t="s">
        <v>13688</v>
      </c>
      <c r="F4787" t="str">
        <f t="shared" si="149"/>
        <v>103848</v>
      </c>
      <c r="H4787" s="14">
        <f t="shared" si="150"/>
        <v>14.07</v>
      </c>
    </row>
    <row r="4788" spans="1:8" ht="54">
      <c r="A4788" s="532" t="s">
        <v>31530</v>
      </c>
      <c r="B4788" s="534" t="s">
        <v>31531</v>
      </c>
      <c r="C4788" s="532" t="s">
        <v>114</v>
      </c>
      <c r="D4788" s="533" t="s">
        <v>11245</v>
      </c>
      <c r="F4788" t="str">
        <f t="shared" si="149"/>
        <v>103849</v>
      </c>
      <c r="H4788" s="14">
        <f t="shared" si="150"/>
        <v>34.130000000000003</v>
      </c>
    </row>
    <row r="4789" spans="1:8" ht="40.5">
      <c r="A4789" s="532" t="s">
        <v>31532</v>
      </c>
      <c r="B4789" s="534" t="s">
        <v>31533</v>
      </c>
      <c r="C4789" s="532" t="s">
        <v>114</v>
      </c>
      <c r="D4789" s="533" t="s">
        <v>31534</v>
      </c>
      <c r="F4789" t="str">
        <f t="shared" si="149"/>
        <v>103850</v>
      </c>
      <c r="H4789" s="14">
        <f t="shared" si="150"/>
        <v>591.75</v>
      </c>
    </row>
    <row r="4790" spans="1:8" ht="54">
      <c r="A4790" s="532" t="s">
        <v>31535</v>
      </c>
      <c r="B4790" s="534" t="s">
        <v>31536</v>
      </c>
      <c r="C4790" s="532" t="s">
        <v>114</v>
      </c>
      <c r="D4790" s="533" t="s">
        <v>31096</v>
      </c>
      <c r="F4790" t="str">
        <f t="shared" si="149"/>
        <v>103851</v>
      </c>
      <c r="H4790" s="14">
        <f t="shared" si="150"/>
        <v>25.42</v>
      </c>
    </row>
    <row r="4791" spans="1:8" ht="40.5">
      <c r="A4791" s="532" t="s">
        <v>31537</v>
      </c>
      <c r="B4791" s="534" t="s">
        <v>31538</v>
      </c>
      <c r="C4791" s="532" t="s">
        <v>114</v>
      </c>
      <c r="D4791" s="533" t="s">
        <v>18181</v>
      </c>
      <c r="F4791" t="str">
        <f t="shared" si="149"/>
        <v>103852</v>
      </c>
      <c r="H4791" s="14">
        <f t="shared" si="150"/>
        <v>21.36</v>
      </c>
    </row>
    <row r="4792" spans="1:8" ht="40.5">
      <c r="A4792" s="532" t="s">
        <v>31539</v>
      </c>
      <c r="B4792" s="534" t="s">
        <v>31540</v>
      </c>
      <c r="C4792" s="532" t="s">
        <v>114</v>
      </c>
      <c r="D4792" s="533" t="s">
        <v>31541</v>
      </c>
      <c r="F4792" t="str">
        <f t="shared" si="149"/>
        <v>103853</v>
      </c>
      <c r="H4792" s="14">
        <f t="shared" si="150"/>
        <v>23.09</v>
      </c>
    </row>
    <row r="4793" spans="1:8" ht="40.5">
      <c r="A4793" s="532" t="s">
        <v>31542</v>
      </c>
      <c r="B4793" s="534" t="s">
        <v>31543</v>
      </c>
      <c r="C4793" s="532" t="s">
        <v>114</v>
      </c>
      <c r="D4793" s="533" t="s">
        <v>31544</v>
      </c>
      <c r="F4793" t="str">
        <f t="shared" si="149"/>
        <v>103854</v>
      </c>
      <c r="H4793" s="14">
        <f t="shared" si="150"/>
        <v>688.62</v>
      </c>
    </row>
    <row r="4794" spans="1:8" ht="54">
      <c r="A4794" s="532" t="s">
        <v>31545</v>
      </c>
      <c r="B4794" s="534" t="s">
        <v>31546</v>
      </c>
      <c r="C4794" s="532" t="s">
        <v>114</v>
      </c>
      <c r="D4794" s="533" t="s">
        <v>31547</v>
      </c>
      <c r="F4794" t="str">
        <f t="shared" si="149"/>
        <v>103855</v>
      </c>
      <c r="H4794" s="14">
        <f t="shared" si="150"/>
        <v>67.16</v>
      </c>
    </row>
    <row r="4795" spans="1:8" ht="54">
      <c r="A4795" s="532" t="s">
        <v>31548</v>
      </c>
      <c r="B4795" s="534" t="s">
        <v>31549</v>
      </c>
      <c r="C4795" s="532" t="s">
        <v>114</v>
      </c>
      <c r="D4795" s="533" t="s">
        <v>12556</v>
      </c>
      <c r="F4795" t="str">
        <f t="shared" si="149"/>
        <v>103856</v>
      </c>
      <c r="H4795" s="14">
        <f t="shared" si="150"/>
        <v>20.11</v>
      </c>
    </row>
    <row r="4796" spans="1:8" ht="54">
      <c r="A4796" s="532" t="s">
        <v>31550</v>
      </c>
      <c r="B4796" s="534" t="s">
        <v>31551</v>
      </c>
      <c r="C4796" s="532" t="s">
        <v>114</v>
      </c>
      <c r="D4796" s="533" t="s">
        <v>31552</v>
      </c>
      <c r="F4796" t="str">
        <f t="shared" si="149"/>
        <v>103857</v>
      </c>
      <c r="H4796" s="14">
        <f t="shared" si="150"/>
        <v>27.62</v>
      </c>
    </row>
    <row r="4797" spans="1:8" ht="54">
      <c r="A4797" s="532" t="s">
        <v>31553</v>
      </c>
      <c r="B4797" s="534" t="s">
        <v>31554</v>
      </c>
      <c r="C4797" s="532" t="s">
        <v>114</v>
      </c>
      <c r="D4797" s="533" t="s">
        <v>15552</v>
      </c>
      <c r="F4797" t="str">
        <f t="shared" si="149"/>
        <v>103858</v>
      </c>
      <c r="H4797" s="14">
        <f t="shared" si="150"/>
        <v>33.19</v>
      </c>
    </row>
    <row r="4798" spans="1:8" ht="40.5">
      <c r="A4798" s="532" t="s">
        <v>31555</v>
      </c>
      <c r="B4798" s="534" t="s">
        <v>31556</v>
      </c>
      <c r="C4798" s="532" t="s">
        <v>114</v>
      </c>
      <c r="D4798" s="533" t="s">
        <v>12235</v>
      </c>
      <c r="F4798" t="str">
        <f t="shared" si="149"/>
        <v>103859</v>
      </c>
      <c r="H4798" s="14">
        <f t="shared" si="150"/>
        <v>31.87</v>
      </c>
    </row>
    <row r="4799" spans="1:8" ht="40.5">
      <c r="A4799" s="532" t="s">
        <v>31557</v>
      </c>
      <c r="B4799" s="534" t="s">
        <v>31558</v>
      </c>
      <c r="C4799" s="532" t="s">
        <v>114</v>
      </c>
      <c r="D4799" s="533" t="s">
        <v>12235</v>
      </c>
      <c r="F4799" t="str">
        <f t="shared" si="149"/>
        <v>103860</v>
      </c>
      <c r="H4799" s="14">
        <f t="shared" si="150"/>
        <v>31.87</v>
      </c>
    </row>
    <row r="4800" spans="1:8" ht="54">
      <c r="A4800" s="532" t="s">
        <v>31559</v>
      </c>
      <c r="B4800" s="534" t="s">
        <v>31560</v>
      </c>
      <c r="C4800" s="532" t="s">
        <v>114</v>
      </c>
      <c r="D4800" s="533" t="s">
        <v>31561</v>
      </c>
      <c r="F4800" t="str">
        <f t="shared" si="149"/>
        <v>103861</v>
      </c>
      <c r="H4800" s="14">
        <f t="shared" si="150"/>
        <v>112.92</v>
      </c>
    </row>
    <row r="4801" spans="1:8" ht="40.5">
      <c r="A4801" s="532" t="s">
        <v>31562</v>
      </c>
      <c r="B4801" s="534" t="s">
        <v>31563</v>
      </c>
      <c r="C4801" s="532" t="s">
        <v>114</v>
      </c>
      <c r="D4801" s="533" t="s">
        <v>31564</v>
      </c>
      <c r="F4801" t="str">
        <f t="shared" si="149"/>
        <v>103862</v>
      </c>
      <c r="H4801" s="14">
        <f t="shared" si="150"/>
        <v>758.23</v>
      </c>
    </row>
    <row r="4802" spans="1:8" ht="54">
      <c r="A4802" s="532" t="s">
        <v>31565</v>
      </c>
      <c r="B4802" s="534" t="s">
        <v>31566</v>
      </c>
      <c r="C4802" s="532" t="s">
        <v>114</v>
      </c>
      <c r="D4802" s="533" t="s">
        <v>31567</v>
      </c>
      <c r="F4802" t="str">
        <f t="shared" si="149"/>
        <v>103863</v>
      </c>
      <c r="H4802" s="14">
        <f t="shared" si="150"/>
        <v>43.01</v>
      </c>
    </row>
    <row r="4803" spans="1:8" ht="54">
      <c r="A4803" s="532" t="s">
        <v>31568</v>
      </c>
      <c r="B4803" s="534" t="s">
        <v>31569</v>
      </c>
      <c r="C4803" s="532" t="s">
        <v>114</v>
      </c>
      <c r="D4803" s="533" t="s">
        <v>11406</v>
      </c>
      <c r="F4803" t="str">
        <f t="shared" si="149"/>
        <v>103864</v>
      </c>
      <c r="H4803" s="14">
        <f t="shared" si="150"/>
        <v>27.58</v>
      </c>
    </row>
    <row r="4804" spans="1:8" ht="40.5">
      <c r="A4804" s="532" t="s">
        <v>31570</v>
      </c>
      <c r="B4804" s="534" t="s">
        <v>31571</v>
      </c>
      <c r="C4804" s="532" t="s">
        <v>114</v>
      </c>
      <c r="D4804" s="533" t="s">
        <v>31572</v>
      </c>
      <c r="F4804" t="str">
        <f t="shared" si="149"/>
        <v>103865</v>
      </c>
      <c r="H4804" s="14">
        <f t="shared" si="150"/>
        <v>29.1</v>
      </c>
    </row>
    <row r="4805" spans="1:8" ht="40.5">
      <c r="A4805" s="532" t="s">
        <v>31573</v>
      </c>
      <c r="B4805" s="534" t="s">
        <v>31574</v>
      </c>
      <c r="C4805" s="532" t="s">
        <v>114</v>
      </c>
      <c r="D4805" s="533" t="s">
        <v>19185</v>
      </c>
      <c r="F4805" t="str">
        <f t="shared" ref="F4805:F4868" si="151">TRIM(A4805)</f>
        <v>103866</v>
      </c>
      <c r="H4805" s="14">
        <f t="shared" ref="H4805:H4868" si="152">ROUND(D4805*(1+$H$1),2)</f>
        <v>46.77</v>
      </c>
    </row>
    <row r="4806" spans="1:8" ht="40.5">
      <c r="A4806" s="532" t="s">
        <v>31575</v>
      </c>
      <c r="B4806" s="534" t="s">
        <v>31576</v>
      </c>
      <c r="C4806" s="532" t="s">
        <v>114</v>
      </c>
      <c r="D4806" s="533" t="s">
        <v>18224</v>
      </c>
      <c r="F4806" t="str">
        <f t="shared" si="151"/>
        <v>103867</v>
      </c>
      <c r="H4806" s="14">
        <f t="shared" si="152"/>
        <v>65.55</v>
      </c>
    </row>
    <row r="4807" spans="1:8" ht="54">
      <c r="A4807" s="532" t="s">
        <v>31577</v>
      </c>
      <c r="B4807" s="534" t="s">
        <v>31578</v>
      </c>
      <c r="C4807" s="532" t="s">
        <v>114</v>
      </c>
      <c r="D4807" s="533" t="s">
        <v>15480</v>
      </c>
      <c r="F4807" t="str">
        <f t="shared" si="151"/>
        <v>103874</v>
      </c>
      <c r="H4807" s="14">
        <f t="shared" si="152"/>
        <v>22.43</v>
      </c>
    </row>
    <row r="4808" spans="1:8" ht="54">
      <c r="A4808" s="532" t="s">
        <v>31579</v>
      </c>
      <c r="B4808" s="534" t="s">
        <v>31580</v>
      </c>
      <c r="C4808" s="532" t="s">
        <v>114</v>
      </c>
      <c r="D4808" s="533" t="s">
        <v>18700</v>
      </c>
      <c r="F4808" t="str">
        <f t="shared" si="151"/>
        <v>103875</v>
      </c>
      <c r="H4808" s="14">
        <f t="shared" si="152"/>
        <v>22.39</v>
      </c>
    </row>
    <row r="4809" spans="1:8" ht="54">
      <c r="A4809" s="532" t="s">
        <v>31581</v>
      </c>
      <c r="B4809" s="534" t="s">
        <v>31582</v>
      </c>
      <c r="C4809" s="532" t="s">
        <v>114</v>
      </c>
      <c r="D4809" s="533" t="s">
        <v>30426</v>
      </c>
      <c r="F4809" t="str">
        <f t="shared" si="151"/>
        <v>103876</v>
      </c>
      <c r="H4809" s="14">
        <f t="shared" si="152"/>
        <v>28.01</v>
      </c>
    </row>
    <row r="4810" spans="1:8" ht="54">
      <c r="A4810" s="532" t="s">
        <v>31583</v>
      </c>
      <c r="B4810" s="534" t="s">
        <v>31584</v>
      </c>
      <c r="C4810" s="532" t="s">
        <v>114</v>
      </c>
      <c r="D4810" s="533" t="s">
        <v>31585</v>
      </c>
      <c r="F4810" t="str">
        <f t="shared" si="151"/>
        <v>103877</v>
      </c>
      <c r="H4810" s="14">
        <f t="shared" si="152"/>
        <v>34.340000000000003</v>
      </c>
    </row>
    <row r="4811" spans="1:8" ht="54">
      <c r="A4811" s="532" t="s">
        <v>31586</v>
      </c>
      <c r="B4811" s="534" t="s">
        <v>31587</v>
      </c>
      <c r="C4811" s="532" t="s">
        <v>114</v>
      </c>
      <c r="D4811" s="533" t="s">
        <v>19150</v>
      </c>
      <c r="F4811" t="str">
        <f t="shared" si="151"/>
        <v>103878</v>
      </c>
      <c r="H4811" s="14">
        <f t="shared" si="152"/>
        <v>33.97</v>
      </c>
    </row>
    <row r="4812" spans="1:8" ht="54">
      <c r="A4812" s="532" t="s">
        <v>31588</v>
      </c>
      <c r="B4812" s="534" t="s">
        <v>31589</v>
      </c>
      <c r="C4812" s="532" t="s">
        <v>114</v>
      </c>
      <c r="D4812" s="533" t="s">
        <v>18860</v>
      </c>
      <c r="F4812" t="str">
        <f t="shared" si="151"/>
        <v>103879</v>
      </c>
      <c r="H4812" s="14">
        <f t="shared" si="152"/>
        <v>39.26</v>
      </c>
    </row>
    <row r="4813" spans="1:8" ht="54">
      <c r="A4813" s="532" t="s">
        <v>31590</v>
      </c>
      <c r="B4813" s="534" t="s">
        <v>31591</v>
      </c>
      <c r="C4813" s="532" t="s">
        <v>114</v>
      </c>
      <c r="D4813" s="533" t="s">
        <v>11854</v>
      </c>
      <c r="F4813" t="str">
        <f t="shared" si="151"/>
        <v>103880</v>
      </c>
      <c r="H4813" s="14">
        <f t="shared" si="152"/>
        <v>43.73</v>
      </c>
    </row>
    <row r="4814" spans="1:8" ht="54">
      <c r="A4814" s="532" t="s">
        <v>31592</v>
      </c>
      <c r="B4814" s="534" t="s">
        <v>31593</v>
      </c>
      <c r="C4814" s="532" t="s">
        <v>114</v>
      </c>
      <c r="D4814" s="533" t="s">
        <v>9388</v>
      </c>
      <c r="F4814" t="str">
        <f t="shared" si="151"/>
        <v>103881</v>
      </c>
      <c r="H4814" s="14">
        <f t="shared" si="152"/>
        <v>48.18</v>
      </c>
    </row>
    <row r="4815" spans="1:8" ht="54">
      <c r="A4815" s="532" t="s">
        <v>31594</v>
      </c>
      <c r="B4815" s="534" t="s">
        <v>31595</v>
      </c>
      <c r="C4815" s="532" t="s">
        <v>114</v>
      </c>
      <c r="D4815" s="533" t="s">
        <v>31596</v>
      </c>
      <c r="F4815" t="str">
        <f t="shared" si="151"/>
        <v>103882</v>
      </c>
      <c r="H4815" s="14">
        <f t="shared" si="152"/>
        <v>45.86</v>
      </c>
    </row>
    <row r="4816" spans="1:8" ht="40.5">
      <c r="A4816" s="532" t="s">
        <v>31597</v>
      </c>
      <c r="B4816" s="534" t="s">
        <v>31598</v>
      </c>
      <c r="C4816" s="532" t="s">
        <v>114</v>
      </c>
      <c r="D4816" s="533" t="s">
        <v>31306</v>
      </c>
      <c r="F4816" t="str">
        <f t="shared" si="151"/>
        <v>103883</v>
      </c>
      <c r="H4816" s="14">
        <f t="shared" si="152"/>
        <v>14.62</v>
      </c>
    </row>
    <row r="4817" spans="1:8" ht="54">
      <c r="A4817" s="532" t="s">
        <v>31599</v>
      </c>
      <c r="B4817" s="534" t="s">
        <v>31600</v>
      </c>
      <c r="C4817" s="532" t="s">
        <v>114</v>
      </c>
      <c r="D4817" s="533" t="s">
        <v>19090</v>
      </c>
      <c r="F4817" t="str">
        <f t="shared" si="151"/>
        <v>103884</v>
      </c>
      <c r="H4817" s="14">
        <f t="shared" si="152"/>
        <v>14.66</v>
      </c>
    </row>
    <row r="4818" spans="1:8" ht="54">
      <c r="A4818" s="532" t="s">
        <v>31601</v>
      </c>
      <c r="B4818" s="534" t="s">
        <v>31602</v>
      </c>
      <c r="C4818" s="532" t="s">
        <v>114</v>
      </c>
      <c r="D4818" s="533" t="s">
        <v>31603</v>
      </c>
      <c r="F4818" t="str">
        <f t="shared" si="151"/>
        <v>103885</v>
      </c>
      <c r="H4818" s="14">
        <f t="shared" si="152"/>
        <v>34.71</v>
      </c>
    </row>
    <row r="4819" spans="1:8" ht="54">
      <c r="A4819" s="532" t="s">
        <v>31604</v>
      </c>
      <c r="B4819" s="534" t="s">
        <v>31605</v>
      </c>
      <c r="C4819" s="532" t="s">
        <v>114</v>
      </c>
      <c r="D4819" s="533" t="s">
        <v>31606</v>
      </c>
      <c r="F4819" t="str">
        <f t="shared" si="151"/>
        <v>103886</v>
      </c>
      <c r="H4819" s="14">
        <f t="shared" si="152"/>
        <v>592.34</v>
      </c>
    </row>
    <row r="4820" spans="1:8" ht="54">
      <c r="A4820" s="532" t="s">
        <v>31607</v>
      </c>
      <c r="B4820" s="534" t="s">
        <v>31608</v>
      </c>
      <c r="C4820" s="532" t="s">
        <v>114</v>
      </c>
      <c r="D4820" s="533" t="s">
        <v>31467</v>
      </c>
      <c r="F4820" t="str">
        <f t="shared" si="151"/>
        <v>103887</v>
      </c>
      <c r="H4820" s="14">
        <f t="shared" si="152"/>
        <v>25.72</v>
      </c>
    </row>
    <row r="4821" spans="1:8" ht="40.5">
      <c r="A4821" s="532" t="s">
        <v>31609</v>
      </c>
      <c r="B4821" s="534" t="s">
        <v>31610</v>
      </c>
      <c r="C4821" s="532" t="s">
        <v>114</v>
      </c>
      <c r="D4821" s="533" t="s">
        <v>6913</v>
      </c>
      <c r="F4821" t="str">
        <f t="shared" si="151"/>
        <v>103888</v>
      </c>
      <c r="H4821" s="14">
        <f t="shared" si="152"/>
        <v>20.67</v>
      </c>
    </row>
    <row r="4822" spans="1:8" ht="54">
      <c r="A4822" s="532" t="s">
        <v>31611</v>
      </c>
      <c r="B4822" s="534" t="s">
        <v>31612</v>
      </c>
      <c r="C4822" s="532" t="s">
        <v>114</v>
      </c>
      <c r="D4822" s="533" t="s">
        <v>19086</v>
      </c>
      <c r="F4822" t="str">
        <f t="shared" si="151"/>
        <v>103889</v>
      </c>
      <c r="H4822" s="14">
        <f t="shared" si="152"/>
        <v>22.4</v>
      </c>
    </row>
    <row r="4823" spans="1:8" ht="54">
      <c r="A4823" s="532" t="s">
        <v>31613</v>
      </c>
      <c r="B4823" s="534" t="s">
        <v>31614</v>
      </c>
      <c r="C4823" s="532" t="s">
        <v>114</v>
      </c>
      <c r="D4823" s="533" t="s">
        <v>31615</v>
      </c>
      <c r="F4823" t="str">
        <f t="shared" si="151"/>
        <v>103890</v>
      </c>
      <c r="H4823" s="14">
        <f t="shared" si="152"/>
        <v>687.93</v>
      </c>
    </row>
    <row r="4824" spans="1:8" ht="54">
      <c r="A4824" s="532" t="s">
        <v>31616</v>
      </c>
      <c r="B4824" s="534" t="s">
        <v>31617</v>
      </c>
      <c r="C4824" s="532" t="s">
        <v>114</v>
      </c>
      <c r="D4824" s="533" t="s">
        <v>31618</v>
      </c>
      <c r="F4824" t="str">
        <f t="shared" si="151"/>
        <v>103891</v>
      </c>
      <c r="H4824" s="14">
        <f t="shared" si="152"/>
        <v>66.47</v>
      </c>
    </row>
    <row r="4825" spans="1:8" ht="54">
      <c r="A4825" s="532" t="s">
        <v>31619</v>
      </c>
      <c r="B4825" s="534" t="s">
        <v>31620</v>
      </c>
      <c r="C4825" s="532" t="s">
        <v>114</v>
      </c>
      <c r="D4825" s="533" t="s">
        <v>12556</v>
      </c>
      <c r="F4825" t="str">
        <f t="shared" si="151"/>
        <v>103892</v>
      </c>
      <c r="H4825" s="14">
        <f t="shared" si="152"/>
        <v>20.11</v>
      </c>
    </row>
    <row r="4826" spans="1:8" ht="54">
      <c r="A4826" s="532" t="s">
        <v>31621</v>
      </c>
      <c r="B4826" s="534" t="s">
        <v>31622</v>
      </c>
      <c r="C4826" s="532" t="s">
        <v>114</v>
      </c>
      <c r="D4826" s="533" t="s">
        <v>30619</v>
      </c>
      <c r="F4826" t="str">
        <f t="shared" si="151"/>
        <v>103893</v>
      </c>
      <c r="H4826" s="14">
        <f t="shared" si="152"/>
        <v>27.28</v>
      </c>
    </row>
    <row r="4827" spans="1:8" ht="54">
      <c r="A4827" s="532" t="s">
        <v>31623</v>
      </c>
      <c r="B4827" s="534" t="s">
        <v>31624</v>
      </c>
      <c r="C4827" s="532" t="s">
        <v>114</v>
      </c>
      <c r="D4827" s="533" t="s">
        <v>12249</v>
      </c>
      <c r="F4827" t="str">
        <f t="shared" si="151"/>
        <v>103894</v>
      </c>
      <c r="H4827" s="14">
        <f t="shared" si="152"/>
        <v>32.85</v>
      </c>
    </row>
    <row r="4828" spans="1:8" ht="40.5">
      <c r="A4828" s="532" t="s">
        <v>31625</v>
      </c>
      <c r="B4828" s="534" t="s">
        <v>31626</v>
      </c>
      <c r="C4828" s="532" t="s">
        <v>114</v>
      </c>
      <c r="D4828" s="533" t="s">
        <v>11720</v>
      </c>
      <c r="F4828" t="str">
        <f t="shared" si="151"/>
        <v>103895</v>
      </c>
      <c r="H4828" s="14">
        <f t="shared" si="152"/>
        <v>30.06</v>
      </c>
    </row>
    <row r="4829" spans="1:8" ht="54">
      <c r="A4829" s="532" t="s">
        <v>31627</v>
      </c>
      <c r="B4829" s="534" t="s">
        <v>31628</v>
      </c>
      <c r="C4829" s="532" t="s">
        <v>114</v>
      </c>
      <c r="D4829" s="533" t="s">
        <v>11720</v>
      </c>
      <c r="F4829" t="str">
        <f t="shared" si="151"/>
        <v>103896</v>
      </c>
      <c r="H4829" s="14">
        <f t="shared" si="152"/>
        <v>30.06</v>
      </c>
    </row>
    <row r="4830" spans="1:8" ht="54">
      <c r="A4830" s="532" t="s">
        <v>31629</v>
      </c>
      <c r="B4830" s="534" t="s">
        <v>31630</v>
      </c>
      <c r="C4830" s="532" t="s">
        <v>114</v>
      </c>
      <c r="D4830" s="533" t="s">
        <v>31631</v>
      </c>
      <c r="F4830" t="str">
        <f t="shared" si="151"/>
        <v>103897</v>
      </c>
      <c r="H4830" s="14">
        <f t="shared" si="152"/>
        <v>111.1</v>
      </c>
    </row>
    <row r="4831" spans="1:8" ht="54">
      <c r="A4831" s="532" t="s">
        <v>31632</v>
      </c>
      <c r="B4831" s="534" t="s">
        <v>31633</v>
      </c>
      <c r="C4831" s="532" t="s">
        <v>114</v>
      </c>
      <c r="D4831" s="533" t="s">
        <v>31634</v>
      </c>
      <c r="F4831" t="str">
        <f t="shared" si="151"/>
        <v>103898</v>
      </c>
      <c r="H4831" s="14">
        <f t="shared" si="152"/>
        <v>756.42</v>
      </c>
    </row>
    <row r="4832" spans="1:8" ht="54">
      <c r="A4832" s="532" t="s">
        <v>31635</v>
      </c>
      <c r="B4832" s="534" t="s">
        <v>31636</v>
      </c>
      <c r="C4832" s="532" t="s">
        <v>114</v>
      </c>
      <c r="D4832" s="533" t="s">
        <v>13747</v>
      </c>
      <c r="F4832" t="str">
        <f t="shared" si="151"/>
        <v>103899</v>
      </c>
      <c r="H4832" s="14">
        <f t="shared" si="152"/>
        <v>42.12</v>
      </c>
    </row>
    <row r="4833" spans="1:8" ht="54">
      <c r="A4833" s="532" t="s">
        <v>31637</v>
      </c>
      <c r="B4833" s="534" t="s">
        <v>31638</v>
      </c>
      <c r="C4833" s="532" t="s">
        <v>114</v>
      </c>
      <c r="D4833" s="533" t="s">
        <v>12706</v>
      </c>
      <c r="F4833" t="str">
        <f t="shared" si="151"/>
        <v>103900</v>
      </c>
      <c r="H4833" s="14">
        <f t="shared" si="152"/>
        <v>26.16</v>
      </c>
    </row>
    <row r="4834" spans="1:8" ht="40.5">
      <c r="A4834" s="532" t="s">
        <v>31639</v>
      </c>
      <c r="B4834" s="534" t="s">
        <v>31640</v>
      </c>
      <c r="C4834" s="532" t="s">
        <v>114</v>
      </c>
      <c r="D4834" s="533" t="s">
        <v>28443</v>
      </c>
      <c r="F4834" t="str">
        <f t="shared" si="151"/>
        <v>103901</v>
      </c>
      <c r="H4834" s="14">
        <f t="shared" si="152"/>
        <v>30.31</v>
      </c>
    </row>
    <row r="4835" spans="1:8" ht="40.5">
      <c r="A4835" s="532" t="s">
        <v>31641</v>
      </c>
      <c r="B4835" s="534" t="s">
        <v>31642</v>
      </c>
      <c r="C4835" s="532" t="s">
        <v>114</v>
      </c>
      <c r="D4835" s="533" t="s">
        <v>11197</v>
      </c>
      <c r="F4835" t="str">
        <f t="shared" si="151"/>
        <v>103902</v>
      </c>
      <c r="H4835" s="14">
        <f t="shared" si="152"/>
        <v>45.41</v>
      </c>
    </row>
    <row r="4836" spans="1:8" ht="40.5">
      <c r="A4836" s="532" t="s">
        <v>31643</v>
      </c>
      <c r="B4836" s="534" t="s">
        <v>31644</v>
      </c>
      <c r="C4836" s="532" t="s">
        <v>114</v>
      </c>
      <c r="D4836" s="533" t="s">
        <v>31645</v>
      </c>
      <c r="F4836" t="str">
        <f t="shared" si="151"/>
        <v>103903</v>
      </c>
      <c r="H4836" s="14">
        <f t="shared" si="152"/>
        <v>62</v>
      </c>
    </row>
    <row r="4837" spans="1:8" ht="40.5">
      <c r="A4837" s="532" t="s">
        <v>31646</v>
      </c>
      <c r="B4837" s="534" t="s">
        <v>31647</v>
      </c>
      <c r="C4837" s="532" t="s">
        <v>114</v>
      </c>
      <c r="D4837" s="533" t="s">
        <v>6507</v>
      </c>
      <c r="F4837" t="str">
        <f t="shared" si="151"/>
        <v>103947</v>
      </c>
      <c r="H4837" s="14">
        <f t="shared" si="152"/>
        <v>8.0299999999999994</v>
      </c>
    </row>
    <row r="4838" spans="1:8" ht="40.5">
      <c r="A4838" s="532" t="s">
        <v>31648</v>
      </c>
      <c r="B4838" s="534" t="s">
        <v>31649</v>
      </c>
      <c r="C4838" s="532" t="s">
        <v>114</v>
      </c>
      <c r="D4838" s="533" t="s">
        <v>6508</v>
      </c>
      <c r="F4838" t="str">
        <f t="shared" si="151"/>
        <v>103948</v>
      </c>
      <c r="H4838" s="14">
        <f t="shared" si="152"/>
        <v>10.19</v>
      </c>
    </row>
    <row r="4839" spans="1:8" ht="40.5">
      <c r="A4839" s="532" t="s">
        <v>31650</v>
      </c>
      <c r="B4839" s="534" t="s">
        <v>31651</v>
      </c>
      <c r="C4839" s="532" t="s">
        <v>114</v>
      </c>
      <c r="D4839" s="533" t="s">
        <v>22391</v>
      </c>
      <c r="F4839" t="str">
        <f t="shared" si="151"/>
        <v>103949</v>
      </c>
      <c r="H4839" s="14">
        <f t="shared" si="152"/>
        <v>13.15</v>
      </c>
    </row>
    <row r="4840" spans="1:8" ht="40.5">
      <c r="A4840" s="532" t="s">
        <v>31652</v>
      </c>
      <c r="B4840" s="534" t="s">
        <v>31653</v>
      </c>
      <c r="C4840" s="532" t="s">
        <v>114</v>
      </c>
      <c r="D4840" s="533" t="s">
        <v>9050</v>
      </c>
      <c r="F4840" t="str">
        <f t="shared" si="151"/>
        <v>103950</v>
      </c>
      <c r="H4840" s="14">
        <f t="shared" si="152"/>
        <v>14.94</v>
      </c>
    </row>
    <row r="4841" spans="1:8" ht="40.5">
      <c r="A4841" s="532" t="s">
        <v>31654</v>
      </c>
      <c r="B4841" s="534" t="s">
        <v>31655</v>
      </c>
      <c r="C4841" s="532" t="s">
        <v>114</v>
      </c>
      <c r="D4841" s="533" t="s">
        <v>8945</v>
      </c>
      <c r="F4841" t="str">
        <f t="shared" si="151"/>
        <v>103951</v>
      </c>
      <c r="H4841" s="14">
        <f t="shared" si="152"/>
        <v>21.6</v>
      </c>
    </row>
    <row r="4842" spans="1:8" ht="40.5">
      <c r="A4842" s="532" t="s">
        <v>31656</v>
      </c>
      <c r="B4842" s="534" t="s">
        <v>31657</v>
      </c>
      <c r="C4842" s="532" t="s">
        <v>114</v>
      </c>
      <c r="D4842" s="533" t="s">
        <v>4296</v>
      </c>
      <c r="F4842" t="str">
        <f t="shared" si="151"/>
        <v>103952</v>
      </c>
      <c r="H4842" s="14">
        <f t="shared" si="152"/>
        <v>7.45</v>
      </c>
    </row>
    <row r="4843" spans="1:8" ht="40.5">
      <c r="A4843" s="532" t="s">
        <v>31658</v>
      </c>
      <c r="B4843" s="534" t="s">
        <v>31659</v>
      </c>
      <c r="C4843" s="532" t="s">
        <v>114</v>
      </c>
      <c r="D4843" s="533" t="s">
        <v>29831</v>
      </c>
      <c r="F4843" t="str">
        <f t="shared" si="151"/>
        <v>103953</v>
      </c>
      <c r="H4843" s="14">
        <f t="shared" si="152"/>
        <v>9.5</v>
      </c>
    </row>
    <row r="4844" spans="1:8" ht="40.5">
      <c r="A4844" s="532" t="s">
        <v>31660</v>
      </c>
      <c r="B4844" s="534" t="s">
        <v>31661</v>
      </c>
      <c r="C4844" s="532" t="s">
        <v>114</v>
      </c>
      <c r="D4844" s="533" t="s">
        <v>6544</v>
      </c>
      <c r="F4844" t="str">
        <f t="shared" si="151"/>
        <v>103954</v>
      </c>
      <c r="H4844" s="14">
        <f t="shared" si="152"/>
        <v>12.5</v>
      </c>
    </row>
    <row r="4845" spans="1:8" ht="40.5">
      <c r="A4845" s="532" t="s">
        <v>31662</v>
      </c>
      <c r="B4845" s="534" t="s">
        <v>31663</v>
      </c>
      <c r="C4845" s="532" t="s">
        <v>114</v>
      </c>
      <c r="D4845" s="533" t="s">
        <v>7752</v>
      </c>
      <c r="F4845" t="str">
        <f t="shared" si="151"/>
        <v>103955</v>
      </c>
      <c r="H4845" s="14">
        <f t="shared" si="152"/>
        <v>14.04</v>
      </c>
    </row>
    <row r="4846" spans="1:8" ht="40.5">
      <c r="A4846" s="532" t="s">
        <v>31664</v>
      </c>
      <c r="B4846" s="534" t="s">
        <v>31665</v>
      </c>
      <c r="C4846" s="532" t="s">
        <v>114</v>
      </c>
      <c r="D4846" s="533" t="s">
        <v>19082</v>
      </c>
      <c r="F4846" t="str">
        <f t="shared" si="151"/>
        <v>103956</v>
      </c>
      <c r="H4846" s="14">
        <f t="shared" si="152"/>
        <v>20.55</v>
      </c>
    </row>
    <row r="4847" spans="1:8" ht="40.5">
      <c r="A4847" s="532" t="s">
        <v>31666</v>
      </c>
      <c r="B4847" s="534" t="s">
        <v>31667</v>
      </c>
      <c r="C4847" s="532" t="s">
        <v>114</v>
      </c>
      <c r="D4847" s="533" t="s">
        <v>5173</v>
      </c>
      <c r="F4847" t="str">
        <f t="shared" si="151"/>
        <v>103957</v>
      </c>
      <c r="H4847" s="14">
        <f t="shared" si="152"/>
        <v>6.66</v>
      </c>
    </row>
    <row r="4848" spans="1:8" ht="40.5">
      <c r="A4848" s="532" t="s">
        <v>31668</v>
      </c>
      <c r="B4848" s="534" t="s">
        <v>31669</v>
      </c>
      <c r="C4848" s="532" t="s">
        <v>114</v>
      </c>
      <c r="D4848" s="533" t="s">
        <v>31670</v>
      </c>
      <c r="F4848" t="str">
        <f t="shared" si="151"/>
        <v>103958</v>
      </c>
      <c r="H4848" s="14">
        <f t="shared" si="152"/>
        <v>14.74</v>
      </c>
    </row>
    <row r="4849" spans="1:8" ht="40.5">
      <c r="A4849" s="532" t="s">
        <v>31671</v>
      </c>
      <c r="B4849" s="534" t="s">
        <v>31672</v>
      </c>
      <c r="C4849" s="532" t="s">
        <v>114</v>
      </c>
      <c r="D4849" s="533" t="s">
        <v>30621</v>
      </c>
      <c r="F4849" t="str">
        <f t="shared" si="151"/>
        <v>103959</v>
      </c>
      <c r="H4849" s="14">
        <f t="shared" si="152"/>
        <v>22.99</v>
      </c>
    </row>
    <row r="4850" spans="1:8" ht="40.5">
      <c r="A4850" s="532" t="s">
        <v>31673</v>
      </c>
      <c r="B4850" s="534" t="s">
        <v>31674</v>
      </c>
      <c r="C4850" s="532" t="s">
        <v>114</v>
      </c>
      <c r="D4850" s="533" t="s">
        <v>12001</v>
      </c>
      <c r="F4850" t="str">
        <f t="shared" si="151"/>
        <v>103962</v>
      </c>
      <c r="H4850" s="14">
        <f t="shared" si="152"/>
        <v>9.77</v>
      </c>
    </row>
    <row r="4851" spans="1:8" ht="40.5">
      <c r="A4851" s="532" t="s">
        <v>31675</v>
      </c>
      <c r="B4851" s="534" t="s">
        <v>31676</v>
      </c>
      <c r="C4851" s="532" t="s">
        <v>114</v>
      </c>
      <c r="D4851" s="533" t="s">
        <v>11937</v>
      </c>
      <c r="F4851" t="str">
        <f t="shared" si="151"/>
        <v>103964</v>
      </c>
      <c r="H4851" s="14">
        <f t="shared" si="152"/>
        <v>12.46</v>
      </c>
    </row>
    <row r="4852" spans="1:8" ht="40.5">
      <c r="A4852" s="532" t="s">
        <v>31677</v>
      </c>
      <c r="B4852" s="534" t="s">
        <v>31678</v>
      </c>
      <c r="C4852" s="532" t="s">
        <v>114</v>
      </c>
      <c r="D4852" s="533" t="s">
        <v>31679</v>
      </c>
      <c r="F4852" t="str">
        <f t="shared" si="151"/>
        <v>103966</v>
      </c>
      <c r="H4852" s="14">
        <f t="shared" si="152"/>
        <v>14.68</v>
      </c>
    </row>
    <row r="4853" spans="1:8" ht="40.5">
      <c r="A4853" s="532" t="s">
        <v>31680</v>
      </c>
      <c r="B4853" s="534" t="s">
        <v>31681</v>
      </c>
      <c r="C4853" s="532" t="s">
        <v>114</v>
      </c>
      <c r="D4853" s="533" t="s">
        <v>31682</v>
      </c>
      <c r="F4853" t="str">
        <f t="shared" si="151"/>
        <v>103967</v>
      </c>
      <c r="H4853" s="14">
        <f t="shared" si="152"/>
        <v>18.100000000000001</v>
      </c>
    </row>
    <row r="4854" spans="1:8" ht="40.5">
      <c r="A4854" s="532" t="s">
        <v>31683</v>
      </c>
      <c r="B4854" s="534" t="s">
        <v>31684</v>
      </c>
      <c r="C4854" s="532" t="s">
        <v>114</v>
      </c>
      <c r="D4854" s="533" t="s">
        <v>12752</v>
      </c>
      <c r="F4854" t="str">
        <f t="shared" si="151"/>
        <v>103968</v>
      </c>
      <c r="H4854" s="14">
        <f t="shared" si="152"/>
        <v>27.18</v>
      </c>
    </row>
    <row r="4855" spans="1:8" ht="40.5">
      <c r="A4855" s="532" t="s">
        <v>31685</v>
      </c>
      <c r="B4855" s="534" t="s">
        <v>31686</v>
      </c>
      <c r="C4855" s="532" t="s">
        <v>114</v>
      </c>
      <c r="D4855" s="533" t="s">
        <v>31687</v>
      </c>
      <c r="F4855" t="str">
        <f t="shared" si="151"/>
        <v>103969</v>
      </c>
      <c r="H4855" s="14">
        <f t="shared" si="152"/>
        <v>32.53</v>
      </c>
    </row>
    <row r="4856" spans="1:8" ht="40.5">
      <c r="A4856" s="532" t="s">
        <v>31688</v>
      </c>
      <c r="B4856" s="534" t="s">
        <v>31689</v>
      </c>
      <c r="C4856" s="532" t="s">
        <v>114</v>
      </c>
      <c r="D4856" s="533" t="s">
        <v>31690</v>
      </c>
      <c r="F4856" t="str">
        <f t="shared" si="151"/>
        <v>103971</v>
      </c>
      <c r="H4856" s="14">
        <f t="shared" si="152"/>
        <v>41.63</v>
      </c>
    </row>
    <row r="4857" spans="1:8" ht="40.5">
      <c r="A4857" s="532" t="s">
        <v>31691</v>
      </c>
      <c r="B4857" s="534" t="s">
        <v>31692</v>
      </c>
      <c r="C4857" s="532" t="s">
        <v>114</v>
      </c>
      <c r="D4857" s="533" t="s">
        <v>31693</v>
      </c>
      <c r="F4857" t="str">
        <f t="shared" si="151"/>
        <v>103972</v>
      </c>
      <c r="H4857" s="14">
        <f t="shared" si="152"/>
        <v>48.14</v>
      </c>
    </row>
    <row r="4858" spans="1:8" ht="40.5">
      <c r="A4858" s="532" t="s">
        <v>31694</v>
      </c>
      <c r="B4858" s="534" t="s">
        <v>31695</v>
      </c>
      <c r="C4858" s="532" t="s">
        <v>114</v>
      </c>
      <c r="D4858" s="533" t="s">
        <v>28691</v>
      </c>
      <c r="F4858" t="str">
        <f t="shared" si="151"/>
        <v>103974</v>
      </c>
      <c r="H4858" s="14">
        <f t="shared" si="152"/>
        <v>16.3</v>
      </c>
    </row>
    <row r="4859" spans="1:8" ht="40.5">
      <c r="A4859" s="532" t="s">
        <v>31696</v>
      </c>
      <c r="B4859" s="534" t="s">
        <v>31697</v>
      </c>
      <c r="C4859" s="532" t="s">
        <v>114</v>
      </c>
      <c r="D4859" s="533" t="s">
        <v>6134</v>
      </c>
      <c r="F4859" t="str">
        <f t="shared" si="151"/>
        <v>103975</v>
      </c>
      <c r="H4859" s="14">
        <f t="shared" si="152"/>
        <v>27.52</v>
      </c>
    </row>
    <row r="4860" spans="1:8" ht="40.5">
      <c r="A4860" s="532" t="s">
        <v>31698</v>
      </c>
      <c r="B4860" s="534" t="s">
        <v>31699</v>
      </c>
      <c r="C4860" s="532" t="s">
        <v>114</v>
      </c>
      <c r="D4860" s="533" t="s">
        <v>29265</v>
      </c>
      <c r="F4860" t="str">
        <f t="shared" si="151"/>
        <v>103976</v>
      </c>
      <c r="H4860" s="14">
        <f t="shared" si="152"/>
        <v>41.24</v>
      </c>
    </row>
    <row r="4861" spans="1:8" ht="40.5">
      <c r="A4861" s="532" t="s">
        <v>31700</v>
      </c>
      <c r="B4861" s="534" t="s">
        <v>31701</v>
      </c>
      <c r="C4861" s="532" t="s">
        <v>114</v>
      </c>
      <c r="D4861" s="533" t="s">
        <v>13432</v>
      </c>
      <c r="F4861" t="str">
        <f t="shared" si="151"/>
        <v>103977</v>
      </c>
      <c r="H4861" s="14">
        <f t="shared" si="152"/>
        <v>10.06</v>
      </c>
    </row>
    <row r="4862" spans="1:8" ht="40.5">
      <c r="A4862" s="532" t="s">
        <v>31702</v>
      </c>
      <c r="B4862" s="534" t="s">
        <v>31703</v>
      </c>
      <c r="C4862" s="532" t="s">
        <v>114</v>
      </c>
      <c r="D4862" s="533" t="s">
        <v>31704</v>
      </c>
      <c r="F4862" t="str">
        <f t="shared" si="151"/>
        <v>103980</v>
      </c>
      <c r="H4862" s="14">
        <f t="shared" si="152"/>
        <v>25.29</v>
      </c>
    </row>
    <row r="4863" spans="1:8" ht="40.5">
      <c r="A4863" s="532" t="s">
        <v>31705</v>
      </c>
      <c r="B4863" s="534" t="s">
        <v>31706</v>
      </c>
      <c r="C4863" s="532" t="s">
        <v>114</v>
      </c>
      <c r="D4863" s="533" t="s">
        <v>31707</v>
      </c>
      <c r="F4863" t="str">
        <f t="shared" si="151"/>
        <v>103981</v>
      </c>
      <c r="H4863" s="14">
        <f t="shared" si="152"/>
        <v>25.4</v>
      </c>
    </row>
    <row r="4864" spans="1:8" ht="40.5">
      <c r="A4864" s="532" t="s">
        <v>31708</v>
      </c>
      <c r="B4864" s="534" t="s">
        <v>31709</v>
      </c>
      <c r="C4864" s="532" t="s">
        <v>114</v>
      </c>
      <c r="D4864" s="533" t="s">
        <v>29189</v>
      </c>
      <c r="F4864" t="str">
        <f t="shared" si="151"/>
        <v>103982</v>
      </c>
      <c r="H4864" s="14">
        <f t="shared" si="152"/>
        <v>37.07</v>
      </c>
    </row>
    <row r="4865" spans="1:8" ht="40.5">
      <c r="A4865" s="532" t="s">
        <v>31710</v>
      </c>
      <c r="B4865" s="534" t="s">
        <v>31711</v>
      </c>
      <c r="C4865" s="532" t="s">
        <v>114</v>
      </c>
      <c r="D4865" s="533" t="s">
        <v>7263</v>
      </c>
      <c r="F4865" t="str">
        <f t="shared" si="151"/>
        <v>103983</v>
      </c>
      <c r="H4865" s="14">
        <f t="shared" si="152"/>
        <v>24.36</v>
      </c>
    </row>
    <row r="4866" spans="1:8" ht="40.5">
      <c r="A4866" s="532" t="s">
        <v>31712</v>
      </c>
      <c r="B4866" s="534" t="s">
        <v>31713</v>
      </c>
      <c r="C4866" s="532" t="s">
        <v>114</v>
      </c>
      <c r="D4866" s="533" t="s">
        <v>12664</v>
      </c>
      <c r="F4866" t="str">
        <f t="shared" si="151"/>
        <v>103984</v>
      </c>
      <c r="H4866" s="14">
        <f t="shared" si="152"/>
        <v>27.05</v>
      </c>
    </row>
    <row r="4867" spans="1:8" ht="40.5">
      <c r="A4867" s="532" t="s">
        <v>31714</v>
      </c>
      <c r="B4867" s="534" t="s">
        <v>31715</v>
      </c>
      <c r="C4867" s="532" t="s">
        <v>114</v>
      </c>
      <c r="D4867" s="533" t="s">
        <v>18665</v>
      </c>
      <c r="F4867" t="str">
        <f t="shared" si="151"/>
        <v>103985</v>
      </c>
      <c r="H4867" s="14">
        <f t="shared" si="152"/>
        <v>31.85</v>
      </c>
    </row>
    <row r="4868" spans="1:8" ht="40.5">
      <c r="A4868" s="532" t="s">
        <v>31716</v>
      </c>
      <c r="B4868" s="534" t="s">
        <v>31717</v>
      </c>
      <c r="C4868" s="532" t="s">
        <v>114</v>
      </c>
      <c r="D4868" s="533" t="s">
        <v>31718</v>
      </c>
      <c r="F4868" t="str">
        <f t="shared" si="151"/>
        <v>103986</v>
      </c>
      <c r="H4868" s="14">
        <f t="shared" si="152"/>
        <v>42.55</v>
      </c>
    </row>
    <row r="4869" spans="1:8" ht="40.5">
      <c r="A4869" s="532" t="s">
        <v>31719</v>
      </c>
      <c r="B4869" s="534" t="s">
        <v>31720</v>
      </c>
      <c r="C4869" s="532" t="s">
        <v>114</v>
      </c>
      <c r="D4869" s="533" t="s">
        <v>12614</v>
      </c>
      <c r="F4869" t="str">
        <f t="shared" ref="F4869:F4932" si="153">TRIM(A4869)</f>
        <v>103987</v>
      </c>
      <c r="H4869" s="14">
        <f t="shared" ref="H4869:H4932" si="154">ROUND(D4869*(1+$H$1),2)</f>
        <v>35.28</v>
      </c>
    </row>
    <row r="4870" spans="1:8" ht="40.5">
      <c r="A4870" s="532" t="s">
        <v>31721</v>
      </c>
      <c r="B4870" s="534" t="s">
        <v>31722</v>
      </c>
      <c r="C4870" s="532" t="s">
        <v>114</v>
      </c>
      <c r="D4870" s="533" t="s">
        <v>11230</v>
      </c>
      <c r="F4870" t="str">
        <f t="shared" si="153"/>
        <v>103988</v>
      </c>
      <c r="H4870" s="14">
        <f t="shared" si="154"/>
        <v>18.350000000000001</v>
      </c>
    </row>
    <row r="4871" spans="1:8" ht="40.5">
      <c r="A4871" s="532" t="s">
        <v>31723</v>
      </c>
      <c r="B4871" s="534" t="s">
        <v>31724</v>
      </c>
      <c r="C4871" s="532" t="s">
        <v>114</v>
      </c>
      <c r="D4871" s="533" t="s">
        <v>16552</v>
      </c>
      <c r="F4871" t="str">
        <f t="shared" si="153"/>
        <v>103990</v>
      </c>
      <c r="H4871" s="14">
        <f t="shared" si="154"/>
        <v>59.98</v>
      </c>
    </row>
    <row r="4872" spans="1:8" ht="40.5">
      <c r="A4872" s="532" t="s">
        <v>31725</v>
      </c>
      <c r="B4872" s="534" t="s">
        <v>31726</v>
      </c>
      <c r="C4872" s="532" t="s">
        <v>114</v>
      </c>
      <c r="D4872" s="533" t="s">
        <v>12692</v>
      </c>
      <c r="F4872" t="str">
        <f t="shared" si="153"/>
        <v>103991</v>
      </c>
      <c r="H4872" s="14">
        <f t="shared" si="154"/>
        <v>29.18</v>
      </c>
    </row>
    <row r="4873" spans="1:8" ht="54">
      <c r="A4873" s="532" t="s">
        <v>31727</v>
      </c>
      <c r="B4873" s="534" t="s">
        <v>31728</v>
      </c>
      <c r="C4873" s="532" t="s">
        <v>114</v>
      </c>
      <c r="D4873" s="533" t="s">
        <v>8905</v>
      </c>
      <c r="F4873" t="str">
        <f t="shared" si="153"/>
        <v>103992</v>
      </c>
      <c r="H4873" s="14">
        <f t="shared" si="154"/>
        <v>16.43</v>
      </c>
    </row>
    <row r="4874" spans="1:8" ht="40.5">
      <c r="A4874" s="532" t="s">
        <v>31729</v>
      </c>
      <c r="B4874" s="534" t="s">
        <v>31730</v>
      </c>
      <c r="C4874" s="532" t="s">
        <v>114</v>
      </c>
      <c r="D4874" s="533" t="s">
        <v>5317</v>
      </c>
      <c r="F4874" t="str">
        <f t="shared" si="153"/>
        <v>103993</v>
      </c>
      <c r="H4874" s="14">
        <f t="shared" si="154"/>
        <v>13.35</v>
      </c>
    </row>
    <row r="4875" spans="1:8" ht="54">
      <c r="A4875" s="532" t="s">
        <v>31731</v>
      </c>
      <c r="B4875" s="534" t="s">
        <v>31732</v>
      </c>
      <c r="C4875" s="532" t="s">
        <v>114</v>
      </c>
      <c r="D4875" s="533" t="s">
        <v>12204</v>
      </c>
      <c r="F4875" t="str">
        <f t="shared" si="153"/>
        <v>103994</v>
      </c>
      <c r="H4875" s="14">
        <f t="shared" si="154"/>
        <v>21.4</v>
      </c>
    </row>
    <row r="4876" spans="1:8" ht="40.5">
      <c r="A4876" s="532" t="s">
        <v>31733</v>
      </c>
      <c r="B4876" s="534" t="s">
        <v>31734</v>
      </c>
      <c r="C4876" s="532" t="s">
        <v>114</v>
      </c>
      <c r="D4876" s="533" t="s">
        <v>11733</v>
      </c>
      <c r="F4876" t="str">
        <f t="shared" si="153"/>
        <v>103995</v>
      </c>
      <c r="H4876" s="14">
        <f t="shared" si="154"/>
        <v>21.32</v>
      </c>
    </row>
    <row r="4877" spans="1:8" ht="40.5">
      <c r="A4877" s="532" t="s">
        <v>31735</v>
      </c>
      <c r="B4877" s="534" t="s">
        <v>31736</v>
      </c>
      <c r="C4877" s="532" t="s">
        <v>114</v>
      </c>
      <c r="D4877" s="533" t="s">
        <v>31737</v>
      </c>
      <c r="F4877" t="str">
        <f t="shared" si="153"/>
        <v>103996</v>
      </c>
      <c r="H4877" s="14">
        <f t="shared" si="154"/>
        <v>67.900000000000006</v>
      </c>
    </row>
    <row r="4878" spans="1:8" ht="40.5">
      <c r="A4878" s="532" t="s">
        <v>31738</v>
      </c>
      <c r="B4878" s="534" t="s">
        <v>31739</v>
      </c>
      <c r="C4878" s="532" t="s">
        <v>114</v>
      </c>
      <c r="D4878" s="533" t="s">
        <v>31740</v>
      </c>
      <c r="F4878" t="str">
        <f t="shared" si="153"/>
        <v>103997</v>
      </c>
      <c r="H4878" s="14">
        <f t="shared" si="154"/>
        <v>66.12</v>
      </c>
    </row>
    <row r="4879" spans="1:8" ht="40.5">
      <c r="A4879" s="532" t="s">
        <v>31741</v>
      </c>
      <c r="B4879" s="534" t="s">
        <v>31742</v>
      </c>
      <c r="C4879" s="532" t="s">
        <v>114</v>
      </c>
      <c r="D4879" s="533" t="s">
        <v>13467</v>
      </c>
      <c r="F4879" t="str">
        <f t="shared" si="153"/>
        <v>103998</v>
      </c>
      <c r="H4879" s="14">
        <f t="shared" si="154"/>
        <v>21.88</v>
      </c>
    </row>
    <row r="4880" spans="1:8" ht="40.5">
      <c r="A4880" s="532" t="s">
        <v>31743</v>
      </c>
      <c r="B4880" s="534" t="s">
        <v>31744</v>
      </c>
      <c r="C4880" s="532" t="s">
        <v>114</v>
      </c>
      <c r="D4880" s="533" t="s">
        <v>9390</v>
      </c>
      <c r="F4880" t="str">
        <f t="shared" si="153"/>
        <v>103999</v>
      </c>
      <c r="H4880" s="14">
        <f t="shared" si="154"/>
        <v>18.07</v>
      </c>
    </row>
    <row r="4881" spans="1:8" ht="40.5">
      <c r="A4881" s="532" t="s">
        <v>31745</v>
      </c>
      <c r="B4881" s="534" t="s">
        <v>31746</v>
      </c>
      <c r="C4881" s="532" t="s">
        <v>114</v>
      </c>
      <c r="D4881" s="533" t="s">
        <v>31747</v>
      </c>
      <c r="F4881" t="str">
        <f t="shared" si="153"/>
        <v>104000</v>
      </c>
      <c r="H4881" s="14">
        <f t="shared" si="154"/>
        <v>46.34</v>
      </c>
    </row>
    <row r="4882" spans="1:8" ht="54">
      <c r="A4882" s="532" t="s">
        <v>31748</v>
      </c>
      <c r="B4882" s="534" t="s">
        <v>31749</v>
      </c>
      <c r="C4882" s="532" t="s">
        <v>114</v>
      </c>
      <c r="D4882" s="533" t="s">
        <v>11246</v>
      </c>
      <c r="F4882" t="str">
        <f t="shared" si="153"/>
        <v>104001</v>
      </c>
      <c r="H4882" s="14">
        <f t="shared" si="154"/>
        <v>19.760000000000002</v>
      </c>
    </row>
    <row r="4883" spans="1:8" ht="54">
      <c r="A4883" s="532" t="s">
        <v>31750</v>
      </c>
      <c r="B4883" s="534" t="s">
        <v>31751</v>
      </c>
      <c r="C4883" s="532" t="s">
        <v>114</v>
      </c>
      <c r="D4883" s="533" t="s">
        <v>28720</v>
      </c>
      <c r="F4883" t="str">
        <f t="shared" si="153"/>
        <v>104002</v>
      </c>
      <c r="H4883" s="14">
        <f t="shared" si="154"/>
        <v>26.89</v>
      </c>
    </row>
    <row r="4884" spans="1:8" ht="40.5">
      <c r="A4884" s="532" t="s">
        <v>31752</v>
      </c>
      <c r="B4884" s="534" t="s">
        <v>31753</v>
      </c>
      <c r="C4884" s="532" t="s">
        <v>114</v>
      </c>
      <c r="D4884" s="533" t="s">
        <v>18830</v>
      </c>
      <c r="F4884" t="str">
        <f t="shared" si="153"/>
        <v>104003</v>
      </c>
      <c r="H4884" s="14">
        <f t="shared" si="154"/>
        <v>21.68</v>
      </c>
    </row>
    <row r="4885" spans="1:8" ht="40.5">
      <c r="A4885" s="532" t="s">
        <v>31754</v>
      </c>
      <c r="B4885" s="534" t="s">
        <v>31755</v>
      </c>
      <c r="C4885" s="532" t="s">
        <v>114</v>
      </c>
      <c r="D4885" s="533" t="s">
        <v>12701</v>
      </c>
      <c r="F4885" t="str">
        <f t="shared" si="153"/>
        <v>104004</v>
      </c>
      <c r="H4885" s="14">
        <f t="shared" si="154"/>
        <v>42.47</v>
      </c>
    </row>
    <row r="4886" spans="1:8" ht="40.5">
      <c r="A4886" s="532" t="s">
        <v>31756</v>
      </c>
      <c r="B4886" s="534" t="s">
        <v>31757</v>
      </c>
      <c r="C4886" s="532" t="s">
        <v>114</v>
      </c>
      <c r="D4886" s="533" t="s">
        <v>31758</v>
      </c>
      <c r="F4886" t="str">
        <f t="shared" si="153"/>
        <v>104005</v>
      </c>
      <c r="H4886" s="14">
        <f t="shared" si="154"/>
        <v>56.3</v>
      </c>
    </row>
    <row r="4887" spans="1:8" ht="40.5">
      <c r="A4887" s="532" t="s">
        <v>31759</v>
      </c>
      <c r="B4887" s="534" t="s">
        <v>31760</v>
      </c>
      <c r="C4887" s="532" t="s">
        <v>114</v>
      </c>
      <c r="D4887" s="533" t="s">
        <v>12519</v>
      </c>
      <c r="F4887" t="str">
        <f t="shared" si="153"/>
        <v>104006</v>
      </c>
      <c r="H4887" s="14">
        <f t="shared" si="154"/>
        <v>37.32</v>
      </c>
    </row>
    <row r="4888" spans="1:8" ht="40.5">
      <c r="A4888" s="532" t="s">
        <v>31761</v>
      </c>
      <c r="B4888" s="534" t="s">
        <v>31762</v>
      </c>
      <c r="C4888" s="532" t="s">
        <v>114</v>
      </c>
      <c r="D4888" s="533" t="s">
        <v>18254</v>
      </c>
      <c r="F4888" t="str">
        <f t="shared" si="153"/>
        <v>104007</v>
      </c>
      <c r="H4888" s="14">
        <f t="shared" si="154"/>
        <v>32.5</v>
      </c>
    </row>
    <row r="4889" spans="1:8" ht="40.5">
      <c r="A4889" s="532" t="s">
        <v>31763</v>
      </c>
      <c r="B4889" s="534" t="s">
        <v>31764</v>
      </c>
      <c r="C4889" s="532" t="s">
        <v>114</v>
      </c>
      <c r="D4889" s="533" t="s">
        <v>27576</v>
      </c>
      <c r="F4889" t="str">
        <f t="shared" si="153"/>
        <v>104008</v>
      </c>
      <c r="H4889" s="14">
        <f t="shared" si="154"/>
        <v>48.36</v>
      </c>
    </row>
    <row r="4890" spans="1:8" ht="40.5">
      <c r="A4890" s="532" t="s">
        <v>31765</v>
      </c>
      <c r="B4890" s="534" t="s">
        <v>31766</v>
      </c>
      <c r="C4890" s="532" t="s">
        <v>114</v>
      </c>
      <c r="D4890" s="533" t="s">
        <v>8845</v>
      </c>
      <c r="F4890" t="str">
        <f t="shared" si="153"/>
        <v>104009</v>
      </c>
      <c r="H4890" s="14">
        <f t="shared" si="154"/>
        <v>18.559999999999999</v>
      </c>
    </row>
    <row r="4891" spans="1:8" ht="40.5">
      <c r="A4891" s="532" t="s">
        <v>31767</v>
      </c>
      <c r="B4891" s="534" t="s">
        <v>31768</v>
      </c>
      <c r="C4891" s="532" t="s">
        <v>114</v>
      </c>
      <c r="D4891" s="533" t="s">
        <v>31769</v>
      </c>
      <c r="F4891" t="str">
        <f t="shared" si="153"/>
        <v>104011</v>
      </c>
      <c r="H4891" s="14">
        <f t="shared" si="154"/>
        <v>36.79</v>
      </c>
    </row>
    <row r="4892" spans="1:8" ht="40.5">
      <c r="A4892" s="532" t="s">
        <v>31770</v>
      </c>
      <c r="B4892" s="534" t="s">
        <v>31771</v>
      </c>
      <c r="C4892" s="532" t="s">
        <v>114</v>
      </c>
      <c r="D4892" s="533" t="s">
        <v>11835</v>
      </c>
      <c r="F4892" t="str">
        <f t="shared" si="153"/>
        <v>104012</v>
      </c>
      <c r="H4892" s="14">
        <f t="shared" si="154"/>
        <v>34.15</v>
      </c>
    </row>
    <row r="4893" spans="1:8" ht="40.5">
      <c r="A4893" s="532" t="s">
        <v>31772</v>
      </c>
      <c r="B4893" s="534" t="s">
        <v>31773</v>
      </c>
      <c r="C4893" s="532" t="s">
        <v>114</v>
      </c>
      <c r="D4893" s="533" t="s">
        <v>12730</v>
      </c>
      <c r="F4893" t="str">
        <f t="shared" si="153"/>
        <v>104014</v>
      </c>
      <c r="H4893" s="14">
        <f t="shared" si="154"/>
        <v>15.55</v>
      </c>
    </row>
    <row r="4894" spans="1:8" ht="40.5">
      <c r="A4894" s="532" t="s">
        <v>31774</v>
      </c>
      <c r="B4894" s="534" t="s">
        <v>31775</v>
      </c>
      <c r="C4894" s="532" t="s">
        <v>114</v>
      </c>
      <c r="D4894" s="533" t="s">
        <v>12716</v>
      </c>
      <c r="F4894" t="str">
        <f t="shared" si="153"/>
        <v>104015</v>
      </c>
      <c r="H4894" s="14">
        <f t="shared" si="154"/>
        <v>21.75</v>
      </c>
    </row>
    <row r="4895" spans="1:8" ht="40.5">
      <c r="A4895" s="532" t="s">
        <v>31776</v>
      </c>
      <c r="B4895" s="534" t="s">
        <v>31777</v>
      </c>
      <c r="C4895" s="532" t="s">
        <v>114</v>
      </c>
      <c r="D4895" s="533" t="s">
        <v>11913</v>
      </c>
      <c r="F4895" t="str">
        <f t="shared" si="153"/>
        <v>104016</v>
      </c>
      <c r="H4895" s="14">
        <f t="shared" si="154"/>
        <v>29.45</v>
      </c>
    </row>
    <row r="4896" spans="1:8" ht="40.5">
      <c r="A4896" s="532" t="s">
        <v>31778</v>
      </c>
      <c r="B4896" s="534" t="s">
        <v>31779</v>
      </c>
      <c r="C4896" s="532" t="s">
        <v>114</v>
      </c>
      <c r="D4896" s="533" t="s">
        <v>31012</v>
      </c>
      <c r="F4896" t="str">
        <f t="shared" si="153"/>
        <v>104017</v>
      </c>
      <c r="H4896" s="14">
        <f t="shared" si="154"/>
        <v>61.84</v>
      </c>
    </row>
    <row r="4897" spans="1:8" ht="40.5">
      <c r="A4897" s="532" t="s">
        <v>31780</v>
      </c>
      <c r="B4897" s="534" t="s">
        <v>31779</v>
      </c>
      <c r="C4897" s="532" t="s">
        <v>114</v>
      </c>
      <c r="D4897" s="533" t="s">
        <v>8834</v>
      </c>
      <c r="F4897" t="str">
        <f t="shared" si="153"/>
        <v>104018</v>
      </c>
      <c r="H4897" s="14">
        <f t="shared" si="154"/>
        <v>28.18</v>
      </c>
    </row>
    <row r="4898" spans="1:8" ht="40.5">
      <c r="A4898" s="532" t="s">
        <v>31781</v>
      </c>
      <c r="B4898" s="534" t="s">
        <v>31782</v>
      </c>
      <c r="C4898" s="532" t="s">
        <v>114</v>
      </c>
      <c r="D4898" s="533" t="s">
        <v>31783</v>
      </c>
      <c r="F4898" t="str">
        <f t="shared" si="153"/>
        <v>104019</v>
      </c>
      <c r="H4898" s="14">
        <f t="shared" si="154"/>
        <v>60.36</v>
      </c>
    </row>
    <row r="4899" spans="1:8" ht="40.5">
      <c r="A4899" s="532" t="s">
        <v>31784</v>
      </c>
      <c r="B4899" s="534" t="s">
        <v>31785</v>
      </c>
      <c r="C4899" s="532" t="s">
        <v>114</v>
      </c>
      <c r="D4899" s="533" t="s">
        <v>18289</v>
      </c>
      <c r="F4899" t="str">
        <f t="shared" si="153"/>
        <v>104020</v>
      </c>
      <c r="H4899" s="14">
        <f t="shared" si="154"/>
        <v>77.66</v>
      </c>
    </row>
    <row r="4900" spans="1:8" ht="40.5">
      <c r="A4900" s="532" t="s">
        <v>31786</v>
      </c>
      <c r="B4900" s="534" t="s">
        <v>31787</v>
      </c>
      <c r="C4900" s="532" t="s">
        <v>114</v>
      </c>
      <c r="D4900" s="533" t="s">
        <v>31788</v>
      </c>
      <c r="F4900" t="str">
        <f t="shared" si="153"/>
        <v>104022</v>
      </c>
      <c r="H4900" s="14">
        <f t="shared" si="154"/>
        <v>95.29</v>
      </c>
    </row>
    <row r="4901" spans="1:8" ht="40.5">
      <c r="A4901" s="532" t="s">
        <v>31789</v>
      </c>
      <c r="B4901" s="534" t="s">
        <v>31790</v>
      </c>
      <c r="C4901" s="532" t="s">
        <v>114</v>
      </c>
      <c r="D4901" s="533" t="s">
        <v>18789</v>
      </c>
      <c r="F4901" t="str">
        <f t="shared" si="153"/>
        <v>104023</v>
      </c>
      <c r="H4901" s="14">
        <f t="shared" si="154"/>
        <v>55.78</v>
      </c>
    </row>
    <row r="4902" spans="1:8" ht="40.5">
      <c r="A4902" s="532" t="s">
        <v>31791</v>
      </c>
      <c r="B4902" s="534" t="s">
        <v>31792</v>
      </c>
      <c r="C4902" s="532" t="s">
        <v>114</v>
      </c>
      <c r="D4902" s="533" t="s">
        <v>17875</v>
      </c>
      <c r="F4902" t="str">
        <f t="shared" si="153"/>
        <v>104024</v>
      </c>
      <c r="H4902" s="14">
        <f t="shared" si="154"/>
        <v>55.21</v>
      </c>
    </row>
    <row r="4903" spans="1:8" ht="40.5">
      <c r="A4903" s="532" t="s">
        <v>31793</v>
      </c>
      <c r="B4903" s="534" t="s">
        <v>31794</v>
      </c>
      <c r="C4903" s="532" t="s">
        <v>114</v>
      </c>
      <c r="D4903" s="533" t="s">
        <v>31795</v>
      </c>
      <c r="F4903" t="str">
        <f t="shared" si="153"/>
        <v>104025</v>
      </c>
      <c r="H4903" s="14">
        <f t="shared" si="154"/>
        <v>38.799999999999997</v>
      </c>
    </row>
    <row r="4904" spans="1:8" ht="40.5">
      <c r="A4904" s="532" t="s">
        <v>31796</v>
      </c>
      <c r="B4904" s="534" t="s">
        <v>31797</v>
      </c>
      <c r="C4904" s="532" t="s">
        <v>114</v>
      </c>
      <c r="D4904" s="533" t="s">
        <v>31798</v>
      </c>
      <c r="F4904" t="str">
        <f t="shared" si="153"/>
        <v>104026</v>
      </c>
      <c r="H4904" s="14">
        <f t="shared" si="154"/>
        <v>57.64</v>
      </c>
    </row>
    <row r="4905" spans="1:8" ht="40.5">
      <c r="A4905" s="532" t="s">
        <v>31799</v>
      </c>
      <c r="B4905" s="534" t="s">
        <v>31800</v>
      </c>
      <c r="C4905" s="532" t="s">
        <v>114</v>
      </c>
      <c r="D4905" s="533" t="s">
        <v>28937</v>
      </c>
      <c r="F4905" t="str">
        <f t="shared" si="153"/>
        <v>104027</v>
      </c>
      <c r="H4905" s="14">
        <f t="shared" si="154"/>
        <v>88.38</v>
      </c>
    </row>
    <row r="4906" spans="1:8" ht="40.5">
      <c r="A4906" s="532" t="s">
        <v>31801</v>
      </c>
      <c r="B4906" s="534" t="s">
        <v>31802</v>
      </c>
      <c r="C4906" s="532" t="s">
        <v>114</v>
      </c>
      <c r="D4906" s="533" t="s">
        <v>31803</v>
      </c>
      <c r="F4906" t="str">
        <f t="shared" si="153"/>
        <v>104028</v>
      </c>
      <c r="H4906" s="14">
        <f t="shared" si="154"/>
        <v>182.59</v>
      </c>
    </row>
    <row r="4907" spans="1:8" ht="40.5">
      <c r="A4907" s="532" t="s">
        <v>31804</v>
      </c>
      <c r="B4907" s="534" t="s">
        <v>31805</v>
      </c>
      <c r="C4907" s="532" t="s">
        <v>114</v>
      </c>
      <c r="D4907" s="533" t="s">
        <v>31806</v>
      </c>
      <c r="F4907" t="str">
        <f t="shared" si="153"/>
        <v>104029</v>
      </c>
      <c r="H4907" s="14">
        <f t="shared" si="154"/>
        <v>94.19</v>
      </c>
    </row>
    <row r="4908" spans="1:8" ht="40.5">
      <c r="A4908" s="532" t="s">
        <v>31807</v>
      </c>
      <c r="B4908" s="534" t="s">
        <v>31808</v>
      </c>
      <c r="C4908" s="532" t="s">
        <v>114</v>
      </c>
      <c r="D4908" s="533" t="s">
        <v>25670</v>
      </c>
      <c r="F4908" t="str">
        <f t="shared" si="153"/>
        <v>104030</v>
      </c>
      <c r="H4908" s="14">
        <f t="shared" si="154"/>
        <v>84.33</v>
      </c>
    </row>
    <row r="4909" spans="1:8" ht="40.5">
      <c r="A4909" s="532" t="s">
        <v>31809</v>
      </c>
      <c r="B4909" s="534" t="s">
        <v>31810</v>
      </c>
      <c r="C4909" s="532" t="s">
        <v>114</v>
      </c>
      <c r="D4909" s="533" t="s">
        <v>31811</v>
      </c>
      <c r="F4909" t="str">
        <f t="shared" si="153"/>
        <v>104159</v>
      </c>
      <c r="H4909" s="14">
        <f t="shared" si="154"/>
        <v>64.680000000000007</v>
      </c>
    </row>
    <row r="4910" spans="1:8" ht="40.5">
      <c r="A4910" s="532" t="s">
        <v>31812</v>
      </c>
      <c r="B4910" s="534" t="s">
        <v>31813</v>
      </c>
      <c r="C4910" s="532" t="s">
        <v>114</v>
      </c>
      <c r="D4910" s="533" t="s">
        <v>31814</v>
      </c>
      <c r="F4910" t="str">
        <f t="shared" si="153"/>
        <v>104167</v>
      </c>
      <c r="H4910" s="14">
        <f t="shared" si="154"/>
        <v>217.9</v>
      </c>
    </row>
    <row r="4911" spans="1:8" ht="40.5">
      <c r="A4911" s="532" t="s">
        <v>31815</v>
      </c>
      <c r="B4911" s="534" t="s">
        <v>31816</v>
      </c>
      <c r="C4911" s="532" t="s">
        <v>114</v>
      </c>
      <c r="D4911" s="533" t="s">
        <v>31817</v>
      </c>
      <c r="F4911" t="str">
        <f t="shared" si="153"/>
        <v>104168</v>
      </c>
      <c r="H4911" s="14">
        <f t="shared" si="154"/>
        <v>211.43</v>
      </c>
    </row>
    <row r="4912" spans="1:8" ht="40.5">
      <c r="A4912" s="532" t="s">
        <v>31818</v>
      </c>
      <c r="B4912" s="534" t="s">
        <v>31819</v>
      </c>
      <c r="C4912" s="532" t="s">
        <v>114</v>
      </c>
      <c r="D4912" s="533" t="s">
        <v>24183</v>
      </c>
      <c r="F4912" t="str">
        <f t="shared" si="153"/>
        <v>104169</v>
      </c>
      <c r="H4912" s="14">
        <f t="shared" si="154"/>
        <v>268.33</v>
      </c>
    </row>
    <row r="4913" spans="1:8" ht="40.5">
      <c r="A4913" s="532" t="s">
        <v>31820</v>
      </c>
      <c r="B4913" s="534" t="s">
        <v>31821</v>
      </c>
      <c r="C4913" s="532" t="s">
        <v>114</v>
      </c>
      <c r="D4913" s="533" t="s">
        <v>19243</v>
      </c>
      <c r="F4913" t="str">
        <f t="shared" si="153"/>
        <v>104170</v>
      </c>
      <c r="H4913" s="14">
        <f t="shared" si="154"/>
        <v>120.7</v>
      </c>
    </row>
    <row r="4914" spans="1:8" ht="40.5">
      <c r="A4914" s="532" t="s">
        <v>31822</v>
      </c>
      <c r="B4914" s="534" t="s">
        <v>31823</v>
      </c>
      <c r="C4914" s="532" t="s">
        <v>114</v>
      </c>
      <c r="D4914" s="533" t="s">
        <v>31824</v>
      </c>
      <c r="F4914" t="str">
        <f t="shared" si="153"/>
        <v>104171</v>
      </c>
      <c r="H4914" s="14">
        <f t="shared" si="154"/>
        <v>179.7</v>
      </c>
    </row>
    <row r="4915" spans="1:8" ht="40.5">
      <c r="A4915" s="532" t="s">
        <v>31825</v>
      </c>
      <c r="B4915" s="534" t="s">
        <v>31826</v>
      </c>
      <c r="C4915" s="532" t="s">
        <v>114</v>
      </c>
      <c r="D4915" s="533" t="s">
        <v>31827</v>
      </c>
      <c r="F4915" t="str">
        <f t="shared" si="153"/>
        <v>104172</v>
      </c>
      <c r="H4915" s="14">
        <f t="shared" si="154"/>
        <v>527.34</v>
      </c>
    </row>
    <row r="4916" spans="1:8" ht="40.5">
      <c r="A4916" s="532" t="s">
        <v>31828</v>
      </c>
      <c r="B4916" s="534" t="s">
        <v>31829</v>
      </c>
      <c r="C4916" s="532" t="s">
        <v>114</v>
      </c>
      <c r="D4916" s="533" t="s">
        <v>31830</v>
      </c>
      <c r="F4916" t="str">
        <f t="shared" si="153"/>
        <v>104173</v>
      </c>
      <c r="H4916" s="14">
        <f t="shared" si="154"/>
        <v>152.22</v>
      </c>
    </row>
    <row r="4917" spans="1:8" ht="40.5">
      <c r="A4917" s="532" t="s">
        <v>31831</v>
      </c>
      <c r="B4917" s="534" t="s">
        <v>31832</v>
      </c>
      <c r="C4917" s="532" t="s">
        <v>114</v>
      </c>
      <c r="D4917" s="533" t="s">
        <v>31833</v>
      </c>
      <c r="F4917" t="str">
        <f t="shared" si="153"/>
        <v>104174</v>
      </c>
      <c r="H4917" s="14">
        <f t="shared" si="154"/>
        <v>345.7</v>
      </c>
    </row>
    <row r="4918" spans="1:8" ht="40.5">
      <c r="A4918" s="532" t="s">
        <v>31834</v>
      </c>
      <c r="B4918" s="534" t="s">
        <v>31835</v>
      </c>
      <c r="C4918" s="532" t="s">
        <v>114</v>
      </c>
      <c r="D4918" s="533" t="s">
        <v>31836</v>
      </c>
      <c r="F4918" t="str">
        <f t="shared" si="153"/>
        <v>104175</v>
      </c>
      <c r="H4918" s="14">
        <f t="shared" si="154"/>
        <v>248.44</v>
      </c>
    </row>
    <row r="4919" spans="1:8" ht="40.5">
      <c r="A4919" s="532" t="s">
        <v>31837</v>
      </c>
      <c r="B4919" s="534" t="s">
        <v>31838</v>
      </c>
      <c r="C4919" s="532" t="s">
        <v>114</v>
      </c>
      <c r="D4919" s="533" t="s">
        <v>31839</v>
      </c>
      <c r="F4919" t="str">
        <f t="shared" si="153"/>
        <v>104176</v>
      </c>
      <c r="H4919" s="14">
        <f t="shared" si="154"/>
        <v>462.95</v>
      </c>
    </row>
    <row r="4920" spans="1:8" ht="40.5">
      <c r="A4920" s="532" t="s">
        <v>31840</v>
      </c>
      <c r="B4920" s="534" t="s">
        <v>31841</v>
      </c>
      <c r="C4920" s="532" t="s">
        <v>114</v>
      </c>
      <c r="D4920" s="533" t="s">
        <v>31842</v>
      </c>
      <c r="F4920" t="str">
        <f t="shared" si="153"/>
        <v>104177</v>
      </c>
      <c r="H4920" s="14">
        <f t="shared" si="154"/>
        <v>325</v>
      </c>
    </row>
    <row r="4921" spans="1:8" ht="40.5">
      <c r="A4921" s="532" t="s">
        <v>31843</v>
      </c>
      <c r="B4921" s="534" t="s">
        <v>31844</v>
      </c>
      <c r="C4921" s="532" t="s">
        <v>114</v>
      </c>
      <c r="D4921" s="533" t="s">
        <v>11822</v>
      </c>
      <c r="F4921" t="str">
        <f t="shared" si="153"/>
        <v>104178</v>
      </c>
      <c r="H4921" s="14">
        <f t="shared" si="154"/>
        <v>37.82</v>
      </c>
    </row>
    <row r="4922" spans="1:8" ht="40.5">
      <c r="A4922" s="532" t="s">
        <v>31845</v>
      </c>
      <c r="B4922" s="534" t="s">
        <v>31846</v>
      </c>
      <c r="C4922" s="532" t="s">
        <v>114</v>
      </c>
      <c r="D4922" s="533" t="s">
        <v>31847</v>
      </c>
      <c r="F4922" t="str">
        <f t="shared" si="153"/>
        <v>104179</v>
      </c>
      <c r="H4922" s="14">
        <f t="shared" si="154"/>
        <v>155.69999999999999</v>
      </c>
    </row>
    <row r="4923" spans="1:8" ht="40.5">
      <c r="A4923" s="532" t="s">
        <v>31848</v>
      </c>
      <c r="B4923" s="534" t="s">
        <v>31849</v>
      </c>
      <c r="C4923" s="532" t="s">
        <v>114</v>
      </c>
      <c r="D4923" s="533" t="s">
        <v>12705</v>
      </c>
      <c r="F4923" t="str">
        <f t="shared" si="153"/>
        <v>104191</v>
      </c>
      <c r="H4923" s="14">
        <f t="shared" si="154"/>
        <v>12.33</v>
      </c>
    </row>
    <row r="4924" spans="1:8" ht="40.5">
      <c r="A4924" s="532" t="s">
        <v>31850</v>
      </c>
      <c r="B4924" s="534" t="s">
        <v>31851</v>
      </c>
      <c r="C4924" s="532" t="s">
        <v>114</v>
      </c>
      <c r="D4924" s="533" t="s">
        <v>13465</v>
      </c>
      <c r="F4924" t="str">
        <f t="shared" si="153"/>
        <v>104192</v>
      </c>
      <c r="H4924" s="14">
        <f t="shared" si="154"/>
        <v>34.61</v>
      </c>
    </row>
    <row r="4925" spans="1:8" ht="40.5">
      <c r="A4925" s="532" t="s">
        <v>31852</v>
      </c>
      <c r="B4925" s="534" t="s">
        <v>31853</v>
      </c>
      <c r="C4925" s="532" t="s">
        <v>114</v>
      </c>
      <c r="D4925" s="533" t="s">
        <v>31854</v>
      </c>
      <c r="F4925" t="str">
        <f t="shared" si="153"/>
        <v>104193</v>
      </c>
      <c r="H4925" s="14">
        <f t="shared" si="154"/>
        <v>202.05</v>
      </c>
    </row>
    <row r="4926" spans="1:8" ht="40.5">
      <c r="A4926" s="532" t="s">
        <v>31855</v>
      </c>
      <c r="B4926" s="534" t="s">
        <v>31856</v>
      </c>
      <c r="C4926" s="532" t="s">
        <v>114</v>
      </c>
      <c r="D4926" s="533" t="s">
        <v>18623</v>
      </c>
      <c r="F4926" t="str">
        <f t="shared" si="153"/>
        <v>104196</v>
      </c>
      <c r="H4926" s="14">
        <f t="shared" si="154"/>
        <v>19.11</v>
      </c>
    </row>
    <row r="4927" spans="1:8" ht="40.5">
      <c r="A4927" s="532" t="s">
        <v>31857</v>
      </c>
      <c r="B4927" s="534" t="s">
        <v>31858</v>
      </c>
      <c r="C4927" s="532" t="s">
        <v>114</v>
      </c>
      <c r="D4927" s="533" t="s">
        <v>31859</v>
      </c>
      <c r="F4927" t="str">
        <f t="shared" si="153"/>
        <v>104197</v>
      </c>
      <c r="H4927" s="14">
        <f t="shared" si="154"/>
        <v>35.79</v>
      </c>
    </row>
    <row r="4928" spans="1:8" ht="40.5">
      <c r="A4928" s="532" t="s">
        <v>31860</v>
      </c>
      <c r="B4928" s="534" t="s">
        <v>31861</v>
      </c>
      <c r="C4928" s="532" t="s">
        <v>114</v>
      </c>
      <c r="D4928" s="533" t="s">
        <v>13632</v>
      </c>
      <c r="F4928" t="str">
        <f t="shared" si="153"/>
        <v>104198</v>
      </c>
      <c r="H4928" s="14">
        <f t="shared" si="154"/>
        <v>9.11</v>
      </c>
    </row>
    <row r="4929" spans="1:8" ht="40.5">
      <c r="A4929" s="532" t="s">
        <v>31862</v>
      </c>
      <c r="B4929" s="534" t="s">
        <v>31863</v>
      </c>
      <c r="C4929" s="532" t="s">
        <v>114</v>
      </c>
      <c r="D4929" s="533" t="s">
        <v>11691</v>
      </c>
      <c r="F4929" t="str">
        <f t="shared" si="153"/>
        <v>104199</v>
      </c>
      <c r="H4929" s="14">
        <f t="shared" si="154"/>
        <v>8.82</v>
      </c>
    </row>
    <row r="4930" spans="1:8" ht="40.5">
      <c r="A4930" s="532" t="s">
        <v>31864</v>
      </c>
      <c r="B4930" s="534" t="s">
        <v>31865</v>
      </c>
      <c r="C4930" s="532" t="s">
        <v>114</v>
      </c>
      <c r="D4930" s="533" t="s">
        <v>5902</v>
      </c>
      <c r="F4930" t="str">
        <f t="shared" si="153"/>
        <v>104200</v>
      </c>
      <c r="H4930" s="14">
        <f t="shared" si="154"/>
        <v>7.24</v>
      </c>
    </row>
    <row r="4931" spans="1:8" ht="40.5">
      <c r="A4931" s="532" t="s">
        <v>31866</v>
      </c>
      <c r="B4931" s="534" t="s">
        <v>31867</v>
      </c>
      <c r="C4931" s="532" t="s">
        <v>114</v>
      </c>
      <c r="D4931" s="533" t="s">
        <v>11975</v>
      </c>
      <c r="F4931" t="str">
        <f t="shared" si="153"/>
        <v>104201</v>
      </c>
      <c r="H4931" s="14">
        <f t="shared" si="154"/>
        <v>23.55</v>
      </c>
    </row>
    <row r="4932" spans="1:8" ht="40.5">
      <c r="A4932" s="532" t="s">
        <v>31868</v>
      </c>
      <c r="B4932" s="534" t="s">
        <v>31869</v>
      </c>
      <c r="C4932" s="532" t="s">
        <v>114</v>
      </c>
      <c r="D4932" s="533" t="s">
        <v>19392</v>
      </c>
      <c r="F4932" t="str">
        <f t="shared" si="153"/>
        <v>104202</v>
      </c>
      <c r="H4932" s="14">
        <f t="shared" si="154"/>
        <v>13.1</v>
      </c>
    </row>
    <row r="4933" spans="1:8" ht="40.5">
      <c r="A4933" s="532" t="s">
        <v>31870</v>
      </c>
      <c r="B4933" s="534" t="s">
        <v>31871</v>
      </c>
      <c r="C4933" s="532" t="s">
        <v>114</v>
      </c>
      <c r="D4933" s="533" t="s">
        <v>29830</v>
      </c>
      <c r="F4933" t="str">
        <f t="shared" ref="F4933:F4996" si="155">TRIM(A4933)</f>
        <v>104317</v>
      </c>
      <c r="H4933" s="14">
        <f t="shared" ref="H4933:H4996" si="156">ROUND(D4933*(1+$H$1),2)</f>
        <v>8.49</v>
      </c>
    </row>
    <row r="4934" spans="1:8" ht="40.5">
      <c r="A4934" s="532" t="s">
        <v>31872</v>
      </c>
      <c r="B4934" s="534" t="s">
        <v>31873</v>
      </c>
      <c r="C4934" s="532" t="s">
        <v>114</v>
      </c>
      <c r="D4934" s="533" t="s">
        <v>7181</v>
      </c>
      <c r="F4934" t="str">
        <f t="shared" si="155"/>
        <v>104318</v>
      </c>
      <c r="H4934" s="14">
        <f t="shared" si="156"/>
        <v>9.5299999999999994</v>
      </c>
    </row>
    <row r="4935" spans="1:8" ht="40.5">
      <c r="A4935" s="532" t="s">
        <v>31874</v>
      </c>
      <c r="B4935" s="534" t="s">
        <v>31875</v>
      </c>
      <c r="C4935" s="532" t="s">
        <v>114</v>
      </c>
      <c r="D4935" s="533" t="s">
        <v>31876</v>
      </c>
      <c r="F4935" t="str">
        <f t="shared" si="155"/>
        <v>104319</v>
      </c>
      <c r="H4935" s="14">
        <f t="shared" si="156"/>
        <v>13.62</v>
      </c>
    </row>
    <row r="4936" spans="1:8" ht="40.5">
      <c r="A4936" s="532" t="s">
        <v>31877</v>
      </c>
      <c r="B4936" s="534" t="s">
        <v>31878</v>
      </c>
      <c r="C4936" s="532" t="s">
        <v>114</v>
      </c>
      <c r="D4936" s="533" t="s">
        <v>8902</v>
      </c>
      <c r="F4936" t="str">
        <f t="shared" si="155"/>
        <v>104320</v>
      </c>
      <c r="H4936" s="14">
        <f t="shared" si="156"/>
        <v>16.920000000000002</v>
      </c>
    </row>
    <row r="4937" spans="1:8" ht="40.5">
      <c r="A4937" s="532" t="s">
        <v>31879</v>
      </c>
      <c r="B4937" s="534" t="s">
        <v>31880</v>
      </c>
      <c r="C4937" s="532" t="s">
        <v>114</v>
      </c>
      <c r="D4937" s="533" t="s">
        <v>18192</v>
      </c>
      <c r="F4937" t="str">
        <f t="shared" si="155"/>
        <v>104321</v>
      </c>
      <c r="H4937" s="14">
        <f t="shared" si="156"/>
        <v>6.76</v>
      </c>
    </row>
    <row r="4938" spans="1:8" ht="40.5">
      <c r="A4938" s="532" t="s">
        <v>31881</v>
      </c>
      <c r="B4938" s="534" t="s">
        <v>31882</v>
      </c>
      <c r="C4938" s="532" t="s">
        <v>114</v>
      </c>
      <c r="D4938" s="533" t="s">
        <v>9571</v>
      </c>
      <c r="F4938" t="str">
        <f t="shared" si="155"/>
        <v>104322</v>
      </c>
      <c r="H4938" s="14">
        <f t="shared" si="156"/>
        <v>10.49</v>
      </c>
    </row>
    <row r="4939" spans="1:8" ht="40.5">
      <c r="A4939" s="532" t="s">
        <v>31883</v>
      </c>
      <c r="B4939" s="534" t="s">
        <v>31884</v>
      </c>
      <c r="C4939" s="532" t="s">
        <v>114</v>
      </c>
      <c r="D4939" s="533" t="s">
        <v>4846</v>
      </c>
      <c r="F4939" t="str">
        <f t="shared" si="155"/>
        <v>104323</v>
      </c>
      <c r="H4939" s="14">
        <f t="shared" si="156"/>
        <v>12.01</v>
      </c>
    </row>
    <row r="4940" spans="1:8" ht="40.5">
      <c r="A4940" s="532" t="s">
        <v>31885</v>
      </c>
      <c r="B4940" s="534" t="s">
        <v>31886</v>
      </c>
      <c r="C4940" s="532" t="s">
        <v>114</v>
      </c>
      <c r="D4940" s="533" t="s">
        <v>12288</v>
      </c>
      <c r="F4940" t="str">
        <f t="shared" si="155"/>
        <v>104324</v>
      </c>
      <c r="H4940" s="14">
        <f t="shared" si="156"/>
        <v>19.55</v>
      </c>
    </row>
    <row r="4941" spans="1:8" ht="54">
      <c r="A4941" s="532" t="s">
        <v>31887</v>
      </c>
      <c r="B4941" s="534" t="s">
        <v>31888</v>
      </c>
      <c r="C4941" s="532" t="s">
        <v>114</v>
      </c>
      <c r="D4941" s="533" t="s">
        <v>18799</v>
      </c>
      <c r="F4941" t="str">
        <f t="shared" si="155"/>
        <v>104341</v>
      </c>
      <c r="H4941" s="14">
        <f t="shared" si="156"/>
        <v>16.27</v>
      </c>
    </row>
    <row r="4942" spans="1:8" ht="54">
      <c r="A4942" s="532" t="s">
        <v>31889</v>
      </c>
      <c r="B4942" s="534" t="s">
        <v>31890</v>
      </c>
      <c r="C4942" s="532" t="s">
        <v>114</v>
      </c>
      <c r="D4942" s="533" t="s">
        <v>18175</v>
      </c>
      <c r="F4942" t="str">
        <f t="shared" si="155"/>
        <v>104343</v>
      </c>
      <c r="H4942" s="14">
        <f t="shared" si="156"/>
        <v>54.26</v>
      </c>
    </row>
    <row r="4943" spans="1:8" ht="54">
      <c r="A4943" s="532" t="s">
        <v>31891</v>
      </c>
      <c r="B4943" s="534" t="s">
        <v>31892</v>
      </c>
      <c r="C4943" s="532" t="s">
        <v>114</v>
      </c>
      <c r="D4943" s="533" t="s">
        <v>18854</v>
      </c>
      <c r="F4943" t="str">
        <f t="shared" si="155"/>
        <v>104344</v>
      </c>
      <c r="H4943" s="14">
        <f t="shared" si="156"/>
        <v>65.72</v>
      </c>
    </row>
    <row r="4944" spans="1:8" ht="54">
      <c r="A4944" s="532" t="s">
        <v>31893</v>
      </c>
      <c r="B4944" s="534" t="s">
        <v>31894</v>
      </c>
      <c r="C4944" s="532" t="s">
        <v>114</v>
      </c>
      <c r="D4944" s="533" t="s">
        <v>18919</v>
      </c>
      <c r="F4944" t="str">
        <f t="shared" si="155"/>
        <v>104345</v>
      </c>
      <c r="H4944" s="14">
        <f t="shared" si="156"/>
        <v>70</v>
      </c>
    </row>
    <row r="4945" spans="1:8" ht="54">
      <c r="A4945" s="532" t="s">
        <v>31895</v>
      </c>
      <c r="B4945" s="534" t="s">
        <v>31896</v>
      </c>
      <c r="C4945" s="532" t="s">
        <v>114</v>
      </c>
      <c r="D4945" s="533" t="s">
        <v>12637</v>
      </c>
      <c r="F4945" t="str">
        <f t="shared" si="155"/>
        <v>104346</v>
      </c>
      <c r="H4945" s="14">
        <f t="shared" si="156"/>
        <v>73.31</v>
      </c>
    </row>
    <row r="4946" spans="1:8" ht="54">
      <c r="A4946" s="532" t="s">
        <v>31897</v>
      </c>
      <c r="B4946" s="534" t="s">
        <v>31898</v>
      </c>
      <c r="C4946" s="532" t="s">
        <v>114</v>
      </c>
      <c r="D4946" s="533" t="s">
        <v>31899</v>
      </c>
      <c r="F4946" t="str">
        <f t="shared" si="155"/>
        <v>104347</v>
      </c>
      <c r="H4946" s="14">
        <f t="shared" si="156"/>
        <v>78.819999999999993</v>
      </c>
    </row>
    <row r="4947" spans="1:8" ht="54">
      <c r="A4947" s="532" t="s">
        <v>31900</v>
      </c>
      <c r="B4947" s="534" t="s">
        <v>31901</v>
      </c>
      <c r="C4947" s="532" t="s">
        <v>114</v>
      </c>
      <c r="D4947" s="533" t="s">
        <v>9027</v>
      </c>
      <c r="F4947" t="str">
        <f t="shared" si="155"/>
        <v>104348</v>
      </c>
      <c r="H4947" s="14">
        <f t="shared" si="156"/>
        <v>21.31</v>
      </c>
    </row>
    <row r="4948" spans="1:8" ht="54">
      <c r="A4948" s="532" t="s">
        <v>31902</v>
      </c>
      <c r="B4948" s="534" t="s">
        <v>31903</v>
      </c>
      <c r="C4948" s="532" t="s">
        <v>114</v>
      </c>
      <c r="D4948" s="533" t="s">
        <v>28060</v>
      </c>
      <c r="F4948" t="str">
        <f t="shared" si="155"/>
        <v>104350</v>
      </c>
      <c r="H4948" s="14">
        <f t="shared" si="156"/>
        <v>49.46</v>
      </c>
    </row>
    <row r="4949" spans="1:8" ht="54">
      <c r="A4949" s="532" t="s">
        <v>31904</v>
      </c>
      <c r="B4949" s="534" t="s">
        <v>31905</v>
      </c>
      <c r="C4949" s="532" t="s">
        <v>114</v>
      </c>
      <c r="D4949" s="533" t="s">
        <v>21738</v>
      </c>
      <c r="F4949" t="str">
        <f t="shared" si="155"/>
        <v>104351</v>
      </c>
      <c r="H4949" s="14">
        <f t="shared" si="156"/>
        <v>42.96</v>
      </c>
    </row>
    <row r="4950" spans="1:8" ht="54">
      <c r="A4950" s="532" t="s">
        <v>31906</v>
      </c>
      <c r="B4950" s="534" t="s">
        <v>31907</v>
      </c>
      <c r="C4950" s="532" t="s">
        <v>114</v>
      </c>
      <c r="D4950" s="533" t="s">
        <v>24514</v>
      </c>
      <c r="F4950" t="str">
        <f t="shared" si="155"/>
        <v>104352</v>
      </c>
      <c r="H4950" s="14">
        <f t="shared" si="156"/>
        <v>64.290000000000006</v>
      </c>
    </row>
    <row r="4951" spans="1:8" ht="54">
      <c r="A4951" s="532" t="s">
        <v>31908</v>
      </c>
      <c r="B4951" s="534" t="s">
        <v>31909</v>
      </c>
      <c r="C4951" s="532" t="s">
        <v>114</v>
      </c>
      <c r="D4951" s="533" t="s">
        <v>31910</v>
      </c>
      <c r="F4951" t="str">
        <f t="shared" si="155"/>
        <v>104353</v>
      </c>
      <c r="H4951" s="14">
        <f t="shared" si="156"/>
        <v>68.569999999999993</v>
      </c>
    </row>
    <row r="4952" spans="1:8" ht="54">
      <c r="A4952" s="532" t="s">
        <v>31911</v>
      </c>
      <c r="B4952" s="534" t="s">
        <v>31912</v>
      </c>
      <c r="C4952" s="532" t="s">
        <v>114</v>
      </c>
      <c r="D4952" s="533" t="s">
        <v>31913</v>
      </c>
      <c r="F4952" t="str">
        <f t="shared" si="155"/>
        <v>104354</v>
      </c>
      <c r="H4952" s="14">
        <f t="shared" si="156"/>
        <v>73.569999999999993</v>
      </c>
    </row>
    <row r="4953" spans="1:8" ht="54">
      <c r="A4953" s="532" t="s">
        <v>31914</v>
      </c>
      <c r="B4953" s="534" t="s">
        <v>31915</v>
      </c>
      <c r="C4953" s="532" t="s">
        <v>114</v>
      </c>
      <c r="D4953" s="533" t="s">
        <v>19119</v>
      </c>
      <c r="F4953" t="str">
        <f t="shared" si="155"/>
        <v>104355</v>
      </c>
      <c r="H4953" s="14">
        <f t="shared" si="156"/>
        <v>79.069999999999993</v>
      </c>
    </row>
    <row r="4954" spans="1:8" ht="54">
      <c r="A4954" s="532" t="s">
        <v>31916</v>
      </c>
      <c r="B4954" s="534" t="s">
        <v>31917</v>
      </c>
      <c r="C4954" s="532" t="s">
        <v>114</v>
      </c>
      <c r="D4954" s="533" t="s">
        <v>16511</v>
      </c>
      <c r="F4954" t="str">
        <f t="shared" si="155"/>
        <v>104356</v>
      </c>
      <c r="H4954" s="14">
        <f t="shared" si="156"/>
        <v>55.9</v>
      </c>
    </row>
    <row r="4955" spans="1:8" ht="40.5">
      <c r="A4955" s="532" t="s">
        <v>31918</v>
      </c>
      <c r="B4955" s="534" t="s">
        <v>31919</v>
      </c>
      <c r="C4955" s="532" t="s">
        <v>114</v>
      </c>
      <c r="D4955" s="533" t="s">
        <v>11931</v>
      </c>
      <c r="F4955" t="str">
        <f t="shared" si="155"/>
        <v>104357</v>
      </c>
      <c r="H4955" s="14">
        <f t="shared" si="156"/>
        <v>32.090000000000003</v>
      </c>
    </row>
    <row r="4956" spans="1:8" ht="40.5">
      <c r="A4956" s="532" t="s">
        <v>15679</v>
      </c>
      <c r="B4956" s="534" t="s">
        <v>15680</v>
      </c>
      <c r="C4956" s="532" t="s">
        <v>114</v>
      </c>
      <c r="D4956" s="533" t="s">
        <v>31920</v>
      </c>
      <c r="F4956" t="str">
        <f t="shared" si="155"/>
        <v>97895</v>
      </c>
      <c r="H4956" s="14">
        <f t="shared" si="156"/>
        <v>214.33</v>
      </c>
    </row>
    <row r="4957" spans="1:8" ht="40.5">
      <c r="A4957" s="532" t="s">
        <v>15681</v>
      </c>
      <c r="B4957" s="534" t="s">
        <v>15682</v>
      </c>
      <c r="C4957" s="532" t="s">
        <v>114</v>
      </c>
      <c r="D4957" s="533" t="s">
        <v>31921</v>
      </c>
      <c r="F4957" t="str">
        <f t="shared" si="155"/>
        <v>97896</v>
      </c>
      <c r="H4957" s="14">
        <f t="shared" si="156"/>
        <v>398.43</v>
      </c>
    </row>
    <row r="4958" spans="1:8" ht="40.5">
      <c r="A4958" s="532" t="s">
        <v>15683</v>
      </c>
      <c r="B4958" s="534" t="s">
        <v>15684</v>
      </c>
      <c r="C4958" s="532" t="s">
        <v>114</v>
      </c>
      <c r="D4958" s="533" t="s">
        <v>31922</v>
      </c>
      <c r="F4958" t="str">
        <f t="shared" si="155"/>
        <v>97897</v>
      </c>
      <c r="H4958" s="14">
        <f t="shared" si="156"/>
        <v>517.9</v>
      </c>
    </row>
    <row r="4959" spans="1:8" ht="40.5">
      <c r="A4959" s="532" t="s">
        <v>15685</v>
      </c>
      <c r="B4959" s="534" t="s">
        <v>15686</v>
      </c>
      <c r="C4959" s="532" t="s">
        <v>114</v>
      </c>
      <c r="D4959" s="533" t="s">
        <v>31923</v>
      </c>
      <c r="F4959" t="str">
        <f t="shared" si="155"/>
        <v>97898</v>
      </c>
      <c r="H4959" s="14">
        <f t="shared" si="156"/>
        <v>1025.05</v>
      </c>
    </row>
    <row r="4960" spans="1:8" ht="54">
      <c r="A4960" s="532" t="s">
        <v>9506</v>
      </c>
      <c r="B4960" s="534" t="s">
        <v>15687</v>
      </c>
      <c r="C4960" s="532" t="s">
        <v>114</v>
      </c>
      <c r="D4960" s="533" t="s">
        <v>31924</v>
      </c>
      <c r="F4960" t="str">
        <f t="shared" si="155"/>
        <v>97900</v>
      </c>
      <c r="H4960" s="14">
        <f t="shared" si="156"/>
        <v>234.12</v>
      </c>
    </row>
    <row r="4961" spans="1:8" ht="54">
      <c r="A4961" s="532" t="s">
        <v>9507</v>
      </c>
      <c r="B4961" s="534" t="s">
        <v>15688</v>
      </c>
      <c r="C4961" s="532" t="s">
        <v>114</v>
      </c>
      <c r="D4961" s="533" t="s">
        <v>31925</v>
      </c>
      <c r="F4961" t="str">
        <f t="shared" si="155"/>
        <v>97901</v>
      </c>
      <c r="H4961" s="14">
        <f t="shared" si="156"/>
        <v>366.53</v>
      </c>
    </row>
    <row r="4962" spans="1:8" ht="54">
      <c r="A4962" s="532" t="s">
        <v>9508</v>
      </c>
      <c r="B4962" s="534" t="s">
        <v>15689</v>
      </c>
      <c r="C4962" s="532" t="s">
        <v>114</v>
      </c>
      <c r="D4962" s="533" t="s">
        <v>31926</v>
      </c>
      <c r="F4962" t="str">
        <f t="shared" si="155"/>
        <v>97902</v>
      </c>
      <c r="H4962" s="14">
        <f t="shared" si="156"/>
        <v>708.36</v>
      </c>
    </row>
    <row r="4963" spans="1:8" ht="54">
      <c r="A4963" s="532" t="s">
        <v>9509</v>
      </c>
      <c r="B4963" s="534" t="s">
        <v>15690</v>
      </c>
      <c r="C4963" s="532" t="s">
        <v>114</v>
      </c>
      <c r="D4963" s="533" t="s">
        <v>31927</v>
      </c>
      <c r="F4963" t="str">
        <f t="shared" si="155"/>
        <v>97903</v>
      </c>
      <c r="H4963" s="14">
        <f t="shared" si="156"/>
        <v>989.47</v>
      </c>
    </row>
    <row r="4964" spans="1:8" ht="54">
      <c r="A4964" s="532" t="s">
        <v>9510</v>
      </c>
      <c r="B4964" s="534" t="s">
        <v>15691</v>
      </c>
      <c r="C4964" s="532" t="s">
        <v>114</v>
      </c>
      <c r="D4964" s="533" t="s">
        <v>31928</v>
      </c>
      <c r="F4964" t="str">
        <f t="shared" si="155"/>
        <v>97904</v>
      </c>
      <c r="H4964" s="14">
        <f t="shared" si="156"/>
        <v>1167.3599999999999</v>
      </c>
    </row>
    <row r="4965" spans="1:8" ht="54">
      <c r="A4965" s="532" t="s">
        <v>9511</v>
      </c>
      <c r="B4965" s="534" t="s">
        <v>15692</v>
      </c>
      <c r="C4965" s="532" t="s">
        <v>114</v>
      </c>
      <c r="D4965" s="533" t="s">
        <v>31929</v>
      </c>
      <c r="F4965" t="str">
        <f t="shared" si="155"/>
        <v>97905</v>
      </c>
      <c r="H4965" s="14">
        <f t="shared" si="156"/>
        <v>307.95</v>
      </c>
    </row>
    <row r="4966" spans="1:8" ht="54">
      <c r="A4966" s="532" t="s">
        <v>9512</v>
      </c>
      <c r="B4966" s="534" t="s">
        <v>15693</v>
      </c>
      <c r="C4966" s="532" t="s">
        <v>114</v>
      </c>
      <c r="D4966" s="533" t="s">
        <v>31930</v>
      </c>
      <c r="F4966" t="str">
        <f t="shared" si="155"/>
        <v>97906</v>
      </c>
      <c r="H4966" s="14">
        <f t="shared" si="156"/>
        <v>570.75</v>
      </c>
    </row>
    <row r="4967" spans="1:8" ht="54">
      <c r="A4967" s="532" t="s">
        <v>9513</v>
      </c>
      <c r="B4967" s="534" t="s">
        <v>15694</v>
      </c>
      <c r="C4967" s="532" t="s">
        <v>114</v>
      </c>
      <c r="D4967" s="533" t="s">
        <v>31931</v>
      </c>
      <c r="F4967" t="str">
        <f t="shared" si="155"/>
        <v>97907</v>
      </c>
      <c r="H4967" s="14">
        <f t="shared" si="156"/>
        <v>813.86</v>
      </c>
    </row>
    <row r="4968" spans="1:8" ht="54">
      <c r="A4968" s="532" t="s">
        <v>9514</v>
      </c>
      <c r="B4968" s="534" t="s">
        <v>15695</v>
      </c>
      <c r="C4968" s="532" t="s">
        <v>114</v>
      </c>
      <c r="D4968" s="533" t="s">
        <v>31932</v>
      </c>
      <c r="F4968" t="str">
        <f t="shared" si="155"/>
        <v>97908</v>
      </c>
      <c r="H4968" s="14">
        <f t="shared" si="156"/>
        <v>959.63</v>
      </c>
    </row>
    <row r="4969" spans="1:8" ht="40.5">
      <c r="A4969" s="532" t="s">
        <v>9515</v>
      </c>
      <c r="B4969" s="534" t="s">
        <v>15696</v>
      </c>
      <c r="C4969" s="532" t="s">
        <v>114</v>
      </c>
      <c r="D4969" s="533" t="s">
        <v>31933</v>
      </c>
      <c r="F4969" t="str">
        <f t="shared" si="155"/>
        <v>98102</v>
      </c>
      <c r="H4969" s="14">
        <f t="shared" si="156"/>
        <v>204.47</v>
      </c>
    </row>
    <row r="4970" spans="1:8" ht="54">
      <c r="A4970" s="532" t="s">
        <v>9516</v>
      </c>
      <c r="B4970" s="534" t="s">
        <v>15697</v>
      </c>
      <c r="C4970" s="532" t="s">
        <v>114</v>
      </c>
      <c r="D4970" s="533" t="s">
        <v>31934</v>
      </c>
      <c r="F4970" t="str">
        <f t="shared" si="155"/>
        <v>98104</v>
      </c>
      <c r="H4970" s="14">
        <f t="shared" si="156"/>
        <v>453.89</v>
      </c>
    </row>
    <row r="4971" spans="1:8" ht="54">
      <c r="A4971" s="532" t="s">
        <v>9517</v>
      </c>
      <c r="B4971" s="534" t="s">
        <v>15698</v>
      </c>
      <c r="C4971" s="532" t="s">
        <v>114</v>
      </c>
      <c r="D4971" s="533" t="s">
        <v>31935</v>
      </c>
      <c r="F4971" t="str">
        <f t="shared" si="155"/>
        <v>98105</v>
      </c>
      <c r="H4971" s="14">
        <f t="shared" si="156"/>
        <v>792.57</v>
      </c>
    </row>
    <row r="4972" spans="1:8" ht="67.5">
      <c r="A4972" s="532" t="s">
        <v>9518</v>
      </c>
      <c r="B4972" s="534" t="s">
        <v>15699</v>
      </c>
      <c r="C4972" s="532" t="s">
        <v>114</v>
      </c>
      <c r="D4972" s="533" t="s">
        <v>31936</v>
      </c>
      <c r="F4972" t="str">
        <f t="shared" si="155"/>
        <v>98106</v>
      </c>
      <c r="H4972" s="14">
        <f t="shared" si="156"/>
        <v>1303.1300000000001</v>
      </c>
    </row>
    <row r="4973" spans="1:8" ht="54">
      <c r="A4973" s="532" t="s">
        <v>9519</v>
      </c>
      <c r="B4973" s="534" t="s">
        <v>15700</v>
      </c>
      <c r="C4973" s="532" t="s">
        <v>114</v>
      </c>
      <c r="D4973" s="533" t="s">
        <v>31937</v>
      </c>
      <c r="F4973" t="str">
        <f t="shared" si="155"/>
        <v>98107</v>
      </c>
      <c r="H4973" s="14">
        <f t="shared" si="156"/>
        <v>347.52</v>
      </c>
    </row>
    <row r="4974" spans="1:8" ht="54">
      <c r="A4974" s="532" t="s">
        <v>9520</v>
      </c>
      <c r="B4974" s="534" t="s">
        <v>15701</v>
      </c>
      <c r="C4974" s="532" t="s">
        <v>114</v>
      </c>
      <c r="D4974" s="533" t="s">
        <v>31938</v>
      </c>
      <c r="F4974" t="str">
        <f t="shared" si="155"/>
        <v>98108</v>
      </c>
      <c r="H4974" s="14">
        <f t="shared" si="156"/>
        <v>620.75</v>
      </c>
    </row>
    <row r="4975" spans="1:8" ht="54">
      <c r="A4975" s="532" t="s">
        <v>11764</v>
      </c>
      <c r="B4975" s="534" t="s">
        <v>15702</v>
      </c>
      <c r="C4975" s="532" t="s">
        <v>114</v>
      </c>
      <c r="D4975" s="533" t="s">
        <v>31939</v>
      </c>
      <c r="F4975" t="str">
        <f t="shared" si="155"/>
        <v>99250</v>
      </c>
      <c r="H4975" s="14">
        <f t="shared" si="156"/>
        <v>228.47</v>
      </c>
    </row>
    <row r="4976" spans="1:8" ht="54">
      <c r="A4976" s="532" t="s">
        <v>11765</v>
      </c>
      <c r="B4976" s="534" t="s">
        <v>15703</v>
      </c>
      <c r="C4976" s="532" t="s">
        <v>114</v>
      </c>
      <c r="D4976" s="533" t="s">
        <v>31940</v>
      </c>
      <c r="F4976" t="str">
        <f t="shared" si="155"/>
        <v>99251</v>
      </c>
      <c r="H4976" s="14">
        <f t="shared" si="156"/>
        <v>356.82</v>
      </c>
    </row>
    <row r="4977" spans="1:8" ht="54">
      <c r="A4977" s="532" t="s">
        <v>11766</v>
      </c>
      <c r="B4977" s="534" t="s">
        <v>15704</v>
      </c>
      <c r="C4977" s="532" t="s">
        <v>114</v>
      </c>
      <c r="D4977" s="533" t="s">
        <v>31941</v>
      </c>
      <c r="F4977" t="str">
        <f t="shared" si="155"/>
        <v>99253</v>
      </c>
      <c r="H4977" s="14">
        <f t="shared" si="156"/>
        <v>686.57</v>
      </c>
    </row>
    <row r="4978" spans="1:8" ht="54">
      <c r="A4978" s="532" t="s">
        <v>11767</v>
      </c>
      <c r="B4978" s="534" t="s">
        <v>15705</v>
      </c>
      <c r="C4978" s="532" t="s">
        <v>114</v>
      </c>
      <c r="D4978" s="533" t="s">
        <v>31942</v>
      </c>
      <c r="F4978" t="str">
        <f t="shared" si="155"/>
        <v>99255</v>
      </c>
      <c r="H4978" s="14">
        <f t="shared" si="156"/>
        <v>959.6</v>
      </c>
    </row>
    <row r="4979" spans="1:8" ht="54">
      <c r="A4979" s="532" t="s">
        <v>11768</v>
      </c>
      <c r="B4979" s="534" t="s">
        <v>15706</v>
      </c>
      <c r="C4979" s="532" t="s">
        <v>114</v>
      </c>
      <c r="D4979" s="533" t="s">
        <v>31943</v>
      </c>
      <c r="F4979" t="str">
        <f t="shared" si="155"/>
        <v>99257</v>
      </c>
      <c r="H4979" s="14">
        <f t="shared" si="156"/>
        <v>1128.72</v>
      </c>
    </row>
    <row r="4980" spans="1:8" ht="54">
      <c r="A4980" s="532" t="s">
        <v>11769</v>
      </c>
      <c r="B4980" s="534" t="s">
        <v>15707</v>
      </c>
      <c r="C4980" s="532" t="s">
        <v>114</v>
      </c>
      <c r="D4980" s="533" t="s">
        <v>31944</v>
      </c>
      <c r="F4980" t="str">
        <f t="shared" si="155"/>
        <v>99258</v>
      </c>
      <c r="H4980" s="14">
        <f t="shared" si="156"/>
        <v>301.8</v>
      </c>
    </row>
    <row r="4981" spans="1:8" ht="54">
      <c r="A4981" s="532" t="s">
        <v>11770</v>
      </c>
      <c r="B4981" s="534" t="s">
        <v>15708</v>
      </c>
      <c r="C4981" s="532" t="s">
        <v>114</v>
      </c>
      <c r="D4981" s="533" t="s">
        <v>31945</v>
      </c>
      <c r="F4981" t="str">
        <f t="shared" si="155"/>
        <v>99260</v>
      </c>
      <c r="H4981" s="14">
        <f t="shared" si="156"/>
        <v>557.02</v>
      </c>
    </row>
    <row r="4982" spans="1:8" ht="54">
      <c r="A4982" s="532" t="s">
        <v>11771</v>
      </c>
      <c r="B4982" s="534" t="s">
        <v>15709</v>
      </c>
      <c r="C4982" s="532" t="s">
        <v>114</v>
      </c>
      <c r="D4982" s="533" t="s">
        <v>31946</v>
      </c>
      <c r="F4982" t="str">
        <f t="shared" si="155"/>
        <v>99262</v>
      </c>
      <c r="H4982" s="14">
        <f t="shared" si="156"/>
        <v>794.29</v>
      </c>
    </row>
    <row r="4983" spans="1:8" ht="54">
      <c r="A4983" s="532" t="s">
        <v>11772</v>
      </c>
      <c r="B4983" s="534" t="s">
        <v>15710</v>
      </c>
      <c r="C4983" s="532" t="s">
        <v>114</v>
      </c>
      <c r="D4983" s="533" t="s">
        <v>31947</v>
      </c>
      <c r="F4983" t="str">
        <f t="shared" si="155"/>
        <v>99264</v>
      </c>
      <c r="H4983" s="14">
        <f t="shared" si="156"/>
        <v>933.16</v>
      </c>
    </row>
    <row r="4984" spans="1:8" ht="27">
      <c r="A4984" s="532" t="s">
        <v>15711</v>
      </c>
      <c r="B4984" s="534" t="s">
        <v>15712</v>
      </c>
      <c r="C4984" s="532" t="s">
        <v>114</v>
      </c>
      <c r="D4984" s="533" t="s">
        <v>8876</v>
      </c>
      <c r="F4984" t="str">
        <f t="shared" si="155"/>
        <v>102587</v>
      </c>
      <c r="H4984" s="14">
        <f t="shared" si="156"/>
        <v>4.0999999999999996</v>
      </c>
    </row>
    <row r="4985" spans="1:8" ht="27">
      <c r="A4985" s="532" t="s">
        <v>15713</v>
      </c>
      <c r="B4985" s="534" t="s">
        <v>15714</v>
      </c>
      <c r="C4985" s="532" t="s">
        <v>114</v>
      </c>
      <c r="D4985" s="533" t="s">
        <v>11571</v>
      </c>
      <c r="F4985" t="str">
        <f t="shared" si="155"/>
        <v>102588</v>
      </c>
      <c r="H4985" s="14">
        <f t="shared" si="156"/>
        <v>5.96</v>
      </c>
    </row>
    <row r="4986" spans="1:8" ht="27">
      <c r="A4986" s="532" t="s">
        <v>15715</v>
      </c>
      <c r="B4986" s="534" t="s">
        <v>15716</v>
      </c>
      <c r="C4986" s="532" t="s">
        <v>114</v>
      </c>
      <c r="D4986" s="533" t="s">
        <v>7403</v>
      </c>
      <c r="F4986" t="str">
        <f t="shared" si="155"/>
        <v>102589</v>
      </c>
      <c r="H4986" s="14">
        <f t="shared" si="156"/>
        <v>4.57</v>
      </c>
    </row>
    <row r="4987" spans="1:8" ht="27">
      <c r="A4987" s="532" t="s">
        <v>15717</v>
      </c>
      <c r="B4987" s="534" t="s">
        <v>15718</v>
      </c>
      <c r="C4987" s="532" t="s">
        <v>114</v>
      </c>
      <c r="D4987" s="533" t="s">
        <v>11923</v>
      </c>
      <c r="F4987" t="str">
        <f t="shared" si="155"/>
        <v>102590</v>
      </c>
      <c r="H4987" s="14">
        <f t="shared" si="156"/>
        <v>6.41</v>
      </c>
    </row>
    <row r="4988" spans="1:8" ht="27">
      <c r="A4988" s="532" t="s">
        <v>15719</v>
      </c>
      <c r="B4988" s="534" t="s">
        <v>15720</v>
      </c>
      <c r="C4988" s="532" t="s">
        <v>114</v>
      </c>
      <c r="D4988" s="533" t="s">
        <v>11366</v>
      </c>
      <c r="F4988" t="str">
        <f t="shared" si="155"/>
        <v>102591</v>
      </c>
      <c r="H4988" s="14">
        <f t="shared" si="156"/>
        <v>5.04</v>
      </c>
    </row>
    <row r="4989" spans="1:8" ht="27">
      <c r="A4989" s="532" t="s">
        <v>15721</v>
      </c>
      <c r="B4989" s="534" t="s">
        <v>15722</v>
      </c>
      <c r="C4989" s="532" t="s">
        <v>114</v>
      </c>
      <c r="D4989" s="533" t="s">
        <v>11798</v>
      </c>
      <c r="F4989" t="str">
        <f t="shared" si="155"/>
        <v>102592</v>
      </c>
      <c r="H4989" s="14">
        <f t="shared" si="156"/>
        <v>6.88</v>
      </c>
    </row>
    <row r="4990" spans="1:8" ht="27">
      <c r="A4990" s="532" t="s">
        <v>15723</v>
      </c>
      <c r="B4990" s="534" t="s">
        <v>15724</v>
      </c>
      <c r="C4990" s="532" t="s">
        <v>114</v>
      </c>
      <c r="D4990" s="533" t="s">
        <v>18664</v>
      </c>
      <c r="F4990" t="str">
        <f t="shared" si="155"/>
        <v>102593</v>
      </c>
      <c r="H4990" s="14">
        <f t="shared" si="156"/>
        <v>5.69</v>
      </c>
    </row>
    <row r="4991" spans="1:8" ht="27">
      <c r="A4991" s="532" t="s">
        <v>15725</v>
      </c>
      <c r="B4991" s="534" t="s">
        <v>15726</v>
      </c>
      <c r="C4991" s="532" t="s">
        <v>114</v>
      </c>
      <c r="D4991" s="533" t="s">
        <v>8872</v>
      </c>
      <c r="F4991" t="str">
        <f t="shared" si="155"/>
        <v>102594</v>
      </c>
      <c r="H4991" s="14">
        <f t="shared" si="156"/>
        <v>7.53</v>
      </c>
    </row>
    <row r="4992" spans="1:8" ht="27">
      <c r="A4992" s="532" t="s">
        <v>15727</v>
      </c>
      <c r="B4992" s="534" t="s">
        <v>15728</v>
      </c>
      <c r="C4992" s="532" t="s">
        <v>114</v>
      </c>
      <c r="D4992" s="533" t="s">
        <v>8797</v>
      </c>
      <c r="F4992" t="str">
        <f t="shared" si="155"/>
        <v>102595</v>
      </c>
      <c r="H4992" s="14">
        <f t="shared" si="156"/>
        <v>6.44</v>
      </c>
    </row>
    <row r="4993" spans="1:8" ht="27">
      <c r="A4993" s="532" t="s">
        <v>15729</v>
      </c>
      <c r="B4993" s="534" t="s">
        <v>15730</v>
      </c>
      <c r="C4993" s="532" t="s">
        <v>114</v>
      </c>
      <c r="D4993" s="533" t="s">
        <v>7917</v>
      </c>
      <c r="F4993" t="str">
        <f t="shared" si="155"/>
        <v>102596</v>
      </c>
      <c r="H4993" s="14">
        <f t="shared" si="156"/>
        <v>8.27</v>
      </c>
    </row>
    <row r="4994" spans="1:8" ht="27">
      <c r="A4994" s="532" t="s">
        <v>15731</v>
      </c>
      <c r="B4994" s="534" t="s">
        <v>15732</v>
      </c>
      <c r="C4994" s="532" t="s">
        <v>114</v>
      </c>
      <c r="D4994" s="533" t="s">
        <v>5650</v>
      </c>
      <c r="F4994" t="str">
        <f t="shared" si="155"/>
        <v>102597</v>
      </c>
      <c r="H4994" s="14">
        <f t="shared" si="156"/>
        <v>7.37</v>
      </c>
    </row>
    <row r="4995" spans="1:8" ht="27">
      <c r="A4995" s="532" t="s">
        <v>15733</v>
      </c>
      <c r="B4995" s="534" t="s">
        <v>15734</v>
      </c>
      <c r="C4995" s="532" t="s">
        <v>114</v>
      </c>
      <c r="D4995" s="533" t="s">
        <v>8882</v>
      </c>
      <c r="F4995" t="str">
        <f t="shared" si="155"/>
        <v>102598</v>
      </c>
      <c r="H4995" s="14">
        <f t="shared" si="156"/>
        <v>9.19</v>
      </c>
    </row>
    <row r="4996" spans="1:8" ht="27">
      <c r="A4996" s="532" t="s">
        <v>15735</v>
      </c>
      <c r="B4996" s="534" t="s">
        <v>15736</v>
      </c>
      <c r="C4996" s="532" t="s">
        <v>114</v>
      </c>
      <c r="D4996" s="533" t="s">
        <v>5243</v>
      </c>
      <c r="F4996" t="str">
        <f t="shared" si="155"/>
        <v>102599</v>
      </c>
      <c r="H4996" s="14">
        <f t="shared" si="156"/>
        <v>8.2899999999999991</v>
      </c>
    </row>
    <row r="4997" spans="1:8" ht="27">
      <c r="A4997" s="532" t="s">
        <v>15737</v>
      </c>
      <c r="B4997" s="534" t="s">
        <v>15738</v>
      </c>
      <c r="C4997" s="532" t="s">
        <v>114</v>
      </c>
      <c r="D4997" s="533" t="s">
        <v>6698</v>
      </c>
      <c r="F4997" t="str">
        <f t="shared" ref="F4997:F5060" si="157">TRIM(A4997)</f>
        <v>102600</v>
      </c>
      <c r="H4997" s="14">
        <f t="shared" ref="H4997:H5060" si="158">ROUND(D4997*(1+$H$1),2)</f>
        <v>10.130000000000001</v>
      </c>
    </row>
    <row r="4998" spans="1:8" ht="27">
      <c r="A4998" s="532" t="s">
        <v>15739</v>
      </c>
      <c r="B4998" s="534" t="s">
        <v>15740</v>
      </c>
      <c r="C4998" s="532" t="s">
        <v>114</v>
      </c>
      <c r="D4998" s="533" t="s">
        <v>5825</v>
      </c>
      <c r="F4998" t="str">
        <f t="shared" si="157"/>
        <v>102601</v>
      </c>
      <c r="H4998" s="14">
        <f t="shared" si="158"/>
        <v>9.67</v>
      </c>
    </row>
    <row r="4999" spans="1:8" ht="27">
      <c r="A4999" s="532" t="s">
        <v>15741</v>
      </c>
      <c r="B4999" s="534" t="s">
        <v>15742</v>
      </c>
      <c r="C4999" s="532" t="s">
        <v>114</v>
      </c>
      <c r="D4999" s="533" t="s">
        <v>31948</v>
      </c>
      <c r="F4999" t="str">
        <f t="shared" si="157"/>
        <v>102602</v>
      </c>
      <c r="H4999" s="14">
        <f t="shared" si="158"/>
        <v>11.53</v>
      </c>
    </row>
    <row r="5000" spans="1:8" ht="27">
      <c r="A5000" s="532" t="s">
        <v>15743</v>
      </c>
      <c r="B5000" s="534" t="s">
        <v>15744</v>
      </c>
      <c r="C5000" s="532" t="s">
        <v>114</v>
      </c>
      <c r="D5000" s="533" t="s">
        <v>4846</v>
      </c>
      <c r="F5000" t="str">
        <f t="shared" si="157"/>
        <v>102603</v>
      </c>
      <c r="H5000" s="14">
        <f t="shared" si="158"/>
        <v>12.01</v>
      </c>
    </row>
    <row r="5001" spans="1:8" ht="27">
      <c r="A5001" s="532" t="s">
        <v>15745</v>
      </c>
      <c r="B5001" s="534" t="s">
        <v>15746</v>
      </c>
      <c r="C5001" s="532" t="s">
        <v>114</v>
      </c>
      <c r="D5001" s="533" t="s">
        <v>11943</v>
      </c>
      <c r="F5001" t="str">
        <f t="shared" si="157"/>
        <v>102604</v>
      </c>
      <c r="H5001" s="14">
        <f t="shared" si="158"/>
        <v>13.84</v>
      </c>
    </row>
    <row r="5002" spans="1:8" ht="27">
      <c r="A5002" s="532" t="s">
        <v>15747</v>
      </c>
      <c r="B5002" s="534" t="s">
        <v>15748</v>
      </c>
      <c r="C5002" s="532" t="s">
        <v>114</v>
      </c>
      <c r="D5002" s="533" t="s">
        <v>31949</v>
      </c>
      <c r="F5002" t="str">
        <f t="shared" si="157"/>
        <v>102605</v>
      </c>
      <c r="H5002" s="14">
        <f t="shared" si="158"/>
        <v>377.04</v>
      </c>
    </row>
    <row r="5003" spans="1:8" ht="27">
      <c r="A5003" s="532" t="s">
        <v>15749</v>
      </c>
      <c r="B5003" s="534" t="s">
        <v>15750</v>
      </c>
      <c r="C5003" s="532" t="s">
        <v>114</v>
      </c>
      <c r="D5003" s="533" t="s">
        <v>31950</v>
      </c>
      <c r="F5003" t="str">
        <f t="shared" si="157"/>
        <v>102606</v>
      </c>
      <c r="H5003" s="14">
        <f t="shared" si="158"/>
        <v>581.26</v>
      </c>
    </row>
    <row r="5004" spans="1:8" ht="27">
      <c r="A5004" s="532" t="s">
        <v>15751</v>
      </c>
      <c r="B5004" s="534" t="s">
        <v>15752</v>
      </c>
      <c r="C5004" s="532" t="s">
        <v>114</v>
      </c>
      <c r="D5004" s="533" t="s">
        <v>31951</v>
      </c>
      <c r="F5004" t="str">
        <f t="shared" si="157"/>
        <v>102607</v>
      </c>
      <c r="H5004" s="14">
        <f t="shared" si="158"/>
        <v>622.12</v>
      </c>
    </row>
    <row r="5005" spans="1:8" ht="27">
      <c r="A5005" s="532" t="s">
        <v>15753</v>
      </c>
      <c r="B5005" s="534" t="s">
        <v>15754</v>
      </c>
      <c r="C5005" s="532" t="s">
        <v>114</v>
      </c>
      <c r="D5005" s="533" t="s">
        <v>31952</v>
      </c>
      <c r="F5005" t="str">
        <f t="shared" si="157"/>
        <v>102608</v>
      </c>
      <c r="H5005" s="14">
        <f t="shared" si="158"/>
        <v>1427.25</v>
      </c>
    </row>
    <row r="5006" spans="1:8" ht="27">
      <c r="A5006" s="532" t="s">
        <v>15755</v>
      </c>
      <c r="B5006" s="534" t="s">
        <v>15756</v>
      </c>
      <c r="C5006" s="532" t="s">
        <v>114</v>
      </c>
      <c r="D5006" s="533" t="s">
        <v>31953</v>
      </c>
      <c r="F5006" t="str">
        <f t="shared" si="157"/>
        <v>102609</v>
      </c>
      <c r="H5006" s="14">
        <f t="shared" si="158"/>
        <v>1621.41</v>
      </c>
    </row>
    <row r="5007" spans="1:8" ht="27">
      <c r="A5007" s="532" t="s">
        <v>31954</v>
      </c>
      <c r="B5007" s="534" t="s">
        <v>31955</v>
      </c>
      <c r="C5007" s="532" t="s">
        <v>114</v>
      </c>
      <c r="D5007" s="533" t="s">
        <v>31956</v>
      </c>
      <c r="F5007" t="str">
        <f t="shared" si="157"/>
        <v>102610</v>
      </c>
      <c r="H5007" s="14">
        <f t="shared" si="158"/>
        <v>2787.8</v>
      </c>
    </row>
    <row r="5008" spans="1:8" ht="40.5">
      <c r="A5008" s="532" t="s">
        <v>15757</v>
      </c>
      <c r="B5008" s="534" t="s">
        <v>15758</v>
      </c>
      <c r="C5008" s="532" t="s">
        <v>114</v>
      </c>
      <c r="D5008" s="533" t="s">
        <v>31957</v>
      </c>
      <c r="F5008" t="str">
        <f t="shared" si="157"/>
        <v>102611</v>
      </c>
      <c r="H5008" s="14">
        <f t="shared" si="158"/>
        <v>626.95000000000005</v>
      </c>
    </row>
    <row r="5009" spans="1:8" ht="40.5">
      <c r="A5009" s="532" t="s">
        <v>31958</v>
      </c>
      <c r="B5009" s="534" t="s">
        <v>31959</v>
      </c>
      <c r="C5009" s="532" t="s">
        <v>114</v>
      </c>
      <c r="D5009" s="533" t="s">
        <v>31960</v>
      </c>
      <c r="F5009" t="str">
        <f t="shared" si="157"/>
        <v>102612</v>
      </c>
      <c r="H5009" s="14">
        <f t="shared" si="158"/>
        <v>900.44</v>
      </c>
    </row>
    <row r="5010" spans="1:8" ht="40.5">
      <c r="A5010" s="532" t="s">
        <v>15759</v>
      </c>
      <c r="B5010" s="534" t="s">
        <v>15760</v>
      </c>
      <c r="C5010" s="532" t="s">
        <v>114</v>
      </c>
      <c r="D5010" s="533" t="s">
        <v>31961</v>
      </c>
      <c r="F5010" t="str">
        <f t="shared" si="157"/>
        <v>102613</v>
      </c>
      <c r="H5010" s="14">
        <f t="shared" si="158"/>
        <v>872.59</v>
      </c>
    </row>
    <row r="5011" spans="1:8" ht="40.5">
      <c r="A5011" s="532" t="s">
        <v>15761</v>
      </c>
      <c r="B5011" s="534" t="s">
        <v>15762</v>
      </c>
      <c r="C5011" s="532" t="s">
        <v>114</v>
      </c>
      <c r="D5011" s="533" t="s">
        <v>31962</v>
      </c>
      <c r="F5011" t="str">
        <f t="shared" si="157"/>
        <v>102614</v>
      </c>
      <c r="H5011" s="14">
        <f t="shared" si="158"/>
        <v>1342.05</v>
      </c>
    </row>
    <row r="5012" spans="1:8" ht="40.5">
      <c r="A5012" s="532" t="s">
        <v>15763</v>
      </c>
      <c r="B5012" s="534" t="s">
        <v>15764</v>
      </c>
      <c r="C5012" s="532" t="s">
        <v>114</v>
      </c>
      <c r="D5012" s="533" t="s">
        <v>31963</v>
      </c>
      <c r="F5012" t="str">
        <f t="shared" si="157"/>
        <v>102615</v>
      </c>
      <c r="H5012" s="14">
        <f t="shared" si="158"/>
        <v>1684.28</v>
      </c>
    </row>
    <row r="5013" spans="1:8" ht="40.5">
      <c r="A5013" s="532" t="s">
        <v>31964</v>
      </c>
      <c r="B5013" s="534" t="s">
        <v>31965</v>
      </c>
      <c r="C5013" s="532" t="s">
        <v>114</v>
      </c>
      <c r="D5013" s="533" t="s">
        <v>31966</v>
      </c>
      <c r="F5013" t="str">
        <f t="shared" si="157"/>
        <v>102616</v>
      </c>
      <c r="H5013" s="14">
        <f t="shared" si="158"/>
        <v>2493.63</v>
      </c>
    </row>
    <row r="5014" spans="1:8" ht="40.5">
      <c r="A5014" s="532" t="s">
        <v>15765</v>
      </c>
      <c r="B5014" s="534" t="s">
        <v>15766</v>
      </c>
      <c r="C5014" s="532" t="s">
        <v>114</v>
      </c>
      <c r="D5014" s="533" t="s">
        <v>31967</v>
      </c>
      <c r="F5014" t="str">
        <f t="shared" si="157"/>
        <v>102617</v>
      </c>
      <c r="H5014" s="14">
        <f t="shared" si="158"/>
        <v>4568.04</v>
      </c>
    </row>
    <row r="5015" spans="1:8" ht="40.5">
      <c r="A5015" s="532" t="s">
        <v>31968</v>
      </c>
      <c r="B5015" s="534" t="s">
        <v>31969</v>
      </c>
      <c r="C5015" s="532" t="s">
        <v>114</v>
      </c>
      <c r="D5015" s="533" t="s">
        <v>31970</v>
      </c>
      <c r="F5015" t="str">
        <f t="shared" si="157"/>
        <v>102618</v>
      </c>
      <c r="H5015" s="14">
        <f t="shared" si="158"/>
        <v>5504.45</v>
      </c>
    </row>
    <row r="5016" spans="1:8" ht="40.5">
      <c r="A5016" s="532" t="s">
        <v>15767</v>
      </c>
      <c r="B5016" s="534" t="s">
        <v>15768</v>
      </c>
      <c r="C5016" s="532" t="s">
        <v>114</v>
      </c>
      <c r="D5016" s="533" t="s">
        <v>31971</v>
      </c>
      <c r="F5016" t="str">
        <f t="shared" si="157"/>
        <v>102619</v>
      </c>
      <c r="H5016" s="14">
        <f t="shared" si="158"/>
        <v>7404.26</v>
      </c>
    </row>
    <row r="5017" spans="1:8" ht="40.5">
      <c r="A5017" s="532" t="s">
        <v>31972</v>
      </c>
      <c r="B5017" s="534" t="s">
        <v>31973</v>
      </c>
      <c r="C5017" s="532" t="s">
        <v>114</v>
      </c>
      <c r="D5017" s="533" t="s">
        <v>31974</v>
      </c>
      <c r="F5017" t="str">
        <f t="shared" si="157"/>
        <v>102620</v>
      </c>
      <c r="H5017" s="14">
        <f t="shared" si="158"/>
        <v>10776.85</v>
      </c>
    </row>
    <row r="5018" spans="1:8" ht="40.5">
      <c r="A5018" s="532" t="s">
        <v>31975</v>
      </c>
      <c r="B5018" s="534" t="s">
        <v>31976</v>
      </c>
      <c r="C5018" s="532" t="s">
        <v>114</v>
      </c>
      <c r="D5018" s="533" t="s">
        <v>31977</v>
      </c>
      <c r="F5018" t="str">
        <f t="shared" si="157"/>
        <v>102621</v>
      </c>
      <c r="H5018" s="14">
        <f t="shared" si="158"/>
        <v>16588.689999999999</v>
      </c>
    </row>
    <row r="5019" spans="1:8" ht="40.5">
      <c r="A5019" s="532" t="s">
        <v>15769</v>
      </c>
      <c r="B5019" s="534" t="s">
        <v>15770</v>
      </c>
      <c r="C5019" s="532" t="s">
        <v>114</v>
      </c>
      <c r="D5019" s="533" t="s">
        <v>31978</v>
      </c>
      <c r="F5019" t="str">
        <f t="shared" si="157"/>
        <v>102622</v>
      </c>
      <c r="H5019" s="14">
        <f t="shared" si="158"/>
        <v>899.82</v>
      </c>
    </row>
    <row r="5020" spans="1:8" ht="40.5">
      <c r="A5020" s="532" t="s">
        <v>15771</v>
      </c>
      <c r="B5020" s="534" t="s">
        <v>15772</v>
      </c>
      <c r="C5020" s="532" t="s">
        <v>114</v>
      </c>
      <c r="D5020" s="533" t="s">
        <v>31979</v>
      </c>
      <c r="F5020" t="str">
        <f t="shared" si="157"/>
        <v>102623</v>
      </c>
      <c r="H5020" s="14">
        <f t="shared" si="158"/>
        <v>1240.45</v>
      </c>
    </row>
    <row r="5021" spans="1:8" ht="40.5">
      <c r="A5021" s="532" t="s">
        <v>7523</v>
      </c>
      <c r="B5021" s="534" t="s">
        <v>31980</v>
      </c>
      <c r="C5021" s="532" t="s">
        <v>114</v>
      </c>
      <c r="D5021" s="533" t="s">
        <v>9377</v>
      </c>
      <c r="F5021" t="str">
        <f t="shared" si="157"/>
        <v>89482</v>
      </c>
      <c r="H5021" s="14">
        <f t="shared" si="158"/>
        <v>53.43</v>
      </c>
    </row>
    <row r="5022" spans="1:8" ht="40.5">
      <c r="A5022" s="532" t="s">
        <v>7524</v>
      </c>
      <c r="B5022" s="534" t="s">
        <v>31981</v>
      </c>
      <c r="C5022" s="532" t="s">
        <v>114</v>
      </c>
      <c r="D5022" s="533" t="s">
        <v>31982</v>
      </c>
      <c r="F5022" t="str">
        <f t="shared" si="157"/>
        <v>89491</v>
      </c>
      <c r="H5022" s="14">
        <f t="shared" si="158"/>
        <v>137.66999999999999</v>
      </c>
    </row>
    <row r="5023" spans="1:8" ht="40.5">
      <c r="A5023" s="532" t="s">
        <v>7525</v>
      </c>
      <c r="B5023" s="534" t="s">
        <v>31983</v>
      </c>
      <c r="C5023" s="532" t="s">
        <v>114</v>
      </c>
      <c r="D5023" s="533" t="s">
        <v>9258</v>
      </c>
      <c r="F5023" t="str">
        <f t="shared" si="157"/>
        <v>89495</v>
      </c>
      <c r="H5023" s="14">
        <f t="shared" si="158"/>
        <v>24.58</v>
      </c>
    </row>
    <row r="5024" spans="1:8" ht="54">
      <c r="A5024" s="532" t="s">
        <v>7527</v>
      </c>
      <c r="B5024" s="534" t="s">
        <v>31984</v>
      </c>
      <c r="C5024" s="532" t="s">
        <v>114</v>
      </c>
      <c r="D5024" s="533" t="s">
        <v>31985</v>
      </c>
      <c r="F5024" t="str">
        <f t="shared" si="157"/>
        <v>89707</v>
      </c>
      <c r="H5024" s="14">
        <f t="shared" si="158"/>
        <v>64.13</v>
      </c>
    </row>
    <row r="5025" spans="1:8" ht="54">
      <c r="A5025" s="532" t="s">
        <v>7528</v>
      </c>
      <c r="B5025" s="534" t="s">
        <v>31986</v>
      </c>
      <c r="C5025" s="532" t="s">
        <v>114</v>
      </c>
      <c r="D5025" s="533" t="s">
        <v>31987</v>
      </c>
      <c r="F5025" t="str">
        <f t="shared" si="157"/>
        <v>89708</v>
      </c>
      <c r="H5025" s="14">
        <f t="shared" si="158"/>
        <v>140.78</v>
      </c>
    </row>
    <row r="5026" spans="1:8" ht="54">
      <c r="A5026" s="532" t="s">
        <v>7529</v>
      </c>
      <c r="B5026" s="534" t="s">
        <v>31988</v>
      </c>
      <c r="C5026" s="532" t="s">
        <v>114</v>
      </c>
      <c r="D5026" s="533" t="s">
        <v>30554</v>
      </c>
      <c r="F5026" t="str">
        <f t="shared" si="157"/>
        <v>89709</v>
      </c>
      <c r="H5026" s="14">
        <f t="shared" si="158"/>
        <v>27.81</v>
      </c>
    </row>
    <row r="5027" spans="1:8" ht="40.5">
      <c r="A5027" s="532" t="s">
        <v>7530</v>
      </c>
      <c r="B5027" s="534" t="s">
        <v>31989</v>
      </c>
      <c r="C5027" s="532" t="s">
        <v>114</v>
      </c>
      <c r="D5027" s="533" t="s">
        <v>30139</v>
      </c>
      <c r="F5027" t="str">
        <f t="shared" si="157"/>
        <v>89710</v>
      </c>
      <c r="H5027" s="14">
        <f t="shared" si="158"/>
        <v>24.21</v>
      </c>
    </row>
    <row r="5028" spans="1:8" ht="54">
      <c r="A5028" s="532" t="s">
        <v>31990</v>
      </c>
      <c r="B5028" s="534" t="s">
        <v>31991</v>
      </c>
      <c r="C5028" s="532" t="s">
        <v>114</v>
      </c>
      <c r="D5028" s="533" t="s">
        <v>13636</v>
      </c>
      <c r="F5028" t="str">
        <f t="shared" si="157"/>
        <v>104326</v>
      </c>
      <c r="H5028" s="14">
        <f t="shared" si="158"/>
        <v>26.44</v>
      </c>
    </row>
    <row r="5029" spans="1:8" ht="54">
      <c r="A5029" s="532" t="s">
        <v>31992</v>
      </c>
      <c r="B5029" s="534" t="s">
        <v>31993</v>
      </c>
      <c r="C5029" s="532" t="s">
        <v>114</v>
      </c>
      <c r="D5029" s="533" t="s">
        <v>31994</v>
      </c>
      <c r="F5029" t="str">
        <f t="shared" si="157"/>
        <v>104327</v>
      </c>
      <c r="H5029" s="14">
        <f t="shared" si="158"/>
        <v>25.12</v>
      </c>
    </row>
    <row r="5030" spans="1:8" ht="54">
      <c r="A5030" s="532" t="s">
        <v>31995</v>
      </c>
      <c r="B5030" s="534" t="s">
        <v>31996</v>
      </c>
      <c r="C5030" s="532" t="s">
        <v>114</v>
      </c>
      <c r="D5030" s="533" t="s">
        <v>29363</v>
      </c>
      <c r="F5030" t="str">
        <f t="shared" si="157"/>
        <v>104328</v>
      </c>
      <c r="H5030" s="14">
        <f t="shared" si="158"/>
        <v>94.69</v>
      </c>
    </row>
    <row r="5031" spans="1:8" ht="54">
      <c r="A5031" s="532" t="s">
        <v>31997</v>
      </c>
      <c r="B5031" s="534" t="s">
        <v>31998</v>
      </c>
      <c r="C5031" s="532" t="s">
        <v>114</v>
      </c>
      <c r="D5031" s="533" t="s">
        <v>31999</v>
      </c>
      <c r="F5031" t="str">
        <f t="shared" si="157"/>
        <v>104329</v>
      </c>
      <c r="H5031" s="14">
        <f t="shared" si="158"/>
        <v>107.53</v>
      </c>
    </row>
    <row r="5032" spans="1:8" ht="40.5">
      <c r="A5032" s="532" t="s">
        <v>7531</v>
      </c>
      <c r="B5032" s="534" t="s">
        <v>15773</v>
      </c>
      <c r="C5032" s="532" t="s">
        <v>114</v>
      </c>
      <c r="D5032" s="533" t="s">
        <v>32000</v>
      </c>
      <c r="F5032" t="str">
        <f t="shared" si="157"/>
        <v>86872</v>
      </c>
      <c r="H5032" s="14">
        <f t="shared" si="158"/>
        <v>902.17</v>
      </c>
    </row>
    <row r="5033" spans="1:8" ht="40.5">
      <c r="A5033" s="532" t="s">
        <v>7532</v>
      </c>
      <c r="B5033" s="534" t="s">
        <v>15774</v>
      </c>
      <c r="C5033" s="532" t="s">
        <v>114</v>
      </c>
      <c r="D5033" s="533" t="s">
        <v>32001</v>
      </c>
      <c r="F5033" t="str">
        <f t="shared" si="157"/>
        <v>86874</v>
      </c>
      <c r="H5033" s="14">
        <f t="shared" si="158"/>
        <v>630.89</v>
      </c>
    </row>
    <row r="5034" spans="1:8" ht="40.5">
      <c r="A5034" s="532" t="s">
        <v>7533</v>
      </c>
      <c r="B5034" s="534" t="s">
        <v>15775</v>
      </c>
      <c r="C5034" s="532" t="s">
        <v>114</v>
      </c>
      <c r="D5034" s="533" t="s">
        <v>32002</v>
      </c>
      <c r="F5034" t="str">
        <f t="shared" si="157"/>
        <v>86875</v>
      </c>
      <c r="H5034" s="14">
        <f t="shared" si="158"/>
        <v>556.63</v>
      </c>
    </row>
    <row r="5035" spans="1:8" ht="40.5">
      <c r="A5035" s="532" t="s">
        <v>7534</v>
      </c>
      <c r="B5035" s="534" t="s">
        <v>15776</v>
      </c>
      <c r="C5035" s="532" t="s">
        <v>114</v>
      </c>
      <c r="D5035" s="533" t="s">
        <v>32003</v>
      </c>
      <c r="F5035" t="str">
        <f t="shared" si="157"/>
        <v>86876</v>
      </c>
      <c r="H5035" s="14">
        <f t="shared" si="158"/>
        <v>324.20999999999998</v>
      </c>
    </row>
    <row r="5036" spans="1:8" ht="40.5">
      <c r="A5036" s="532" t="s">
        <v>7535</v>
      </c>
      <c r="B5036" s="534" t="s">
        <v>15777</v>
      </c>
      <c r="C5036" s="532" t="s">
        <v>114</v>
      </c>
      <c r="D5036" s="533" t="s">
        <v>32004</v>
      </c>
      <c r="F5036" t="str">
        <f t="shared" si="157"/>
        <v>86877</v>
      </c>
      <c r="H5036" s="14">
        <f t="shared" si="158"/>
        <v>81.349999999999994</v>
      </c>
    </row>
    <row r="5037" spans="1:8" ht="40.5">
      <c r="A5037" s="532" t="s">
        <v>7536</v>
      </c>
      <c r="B5037" s="534" t="s">
        <v>15778</v>
      </c>
      <c r="C5037" s="532" t="s">
        <v>114</v>
      </c>
      <c r="D5037" s="533" t="s">
        <v>22934</v>
      </c>
      <c r="F5037" t="str">
        <f t="shared" si="157"/>
        <v>86878</v>
      </c>
      <c r="H5037" s="14">
        <f t="shared" si="158"/>
        <v>87.69</v>
      </c>
    </row>
    <row r="5038" spans="1:8" ht="40.5">
      <c r="A5038" s="532" t="s">
        <v>7537</v>
      </c>
      <c r="B5038" s="534" t="s">
        <v>15779</v>
      </c>
      <c r="C5038" s="532" t="s">
        <v>114</v>
      </c>
      <c r="D5038" s="533" t="s">
        <v>7925</v>
      </c>
      <c r="F5038" t="str">
        <f t="shared" si="157"/>
        <v>86879</v>
      </c>
      <c r="H5038" s="14">
        <f t="shared" si="158"/>
        <v>11.15</v>
      </c>
    </row>
    <row r="5039" spans="1:8" ht="40.5">
      <c r="A5039" s="532" t="s">
        <v>7538</v>
      </c>
      <c r="B5039" s="534" t="s">
        <v>15780</v>
      </c>
      <c r="C5039" s="532" t="s">
        <v>114</v>
      </c>
      <c r="D5039" s="533" t="s">
        <v>12623</v>
      </c>
      <c r="F5039" t="str">
        <f t="shared" si="157"/>
        <v>86880</v>
      </c>
      <c r="H5039" s="14">
        <f t="shared" si="158"/>
        <v>29.61</v>
      </c>
    </row>
    <row r="5040" spans="1:8" ht="27">
      <c r="A5040" s="532" t="s">
        <v>7539</v>
      </c>
      <c r="B5040" s="534" t="s">
        <v>15781</v>
      </c>
      <c r="C5040" s="532" t="s">
        <v>114</v>
      </c>
      <c r="D5040" s="533" t="s">
        <v>32005</v>
      </c>
      <c r="F5040" t="str">
        <f t="shared" si="157"/>
        <v>86881</v>
      </c>
      <c r="H5040" s="14">
        <f t="shared" si="158"/>
        <v>246.66</v>
      </c>
    </row>
    <row r="5041" spans="1:8" ht="27">
      <c r="A5041" s="532" t="s">
        <v>7540</v>
      </c>
      <c r="B5041" s="534" t="s">
        <v>15782</v>
      </c>
      <c r="C5041" s="532" t="s">
        <v>114</v>
      </c>
      <c r="D5041" s="533" t="s">
        <v>6301</v>
      </c>
      <c r="F5041" t="str">
        <f t="shared" si="157"/>
        <v>86882</v>
      </c>
      <c r="H5041" s="14">
        <f t="shared" si="158"/>
        <v>25.2</v>
      </c>
    </row>
    <row r="5042" spans="1:8" ht="27">
      <c r="A5042" s="532" t="s">
        <v>7541</v>
      </c>
      <c r="B5042" s="534" t="s">
        <v>15783</v>
      </c>
      <c r="C5042" s="532" t="s">
        <v>114</v>
      </c>
      <c r="D5042" s="533" t="s">
        <v>8925</v>
      </c>
      <c r="F5042" t="str">
        <f t="shared" si="157"/>
        <v>86883</v>
      </c>
      <c r="H5042" s="14">
        <f t="shared" si="158"/>
        <v>13.72</v>
      </c>
    </row>
    <row r="5043" spans="1:8" ht="27">
      <c r="A5043" s="532" t="s">
        <v>7542</v>
      </c>
      <c r="B5043" s="534" t="s">
        <v>15784</v>
      </c>
      <c r="C5043" s="532" t="s">
        <v>114</v>
      </c>
      <c r="D5043" s="533" t="s">
        <v>5436</v>
      </c>
      <c r="F5043" t="str">
        <f t="shared" si="157"/>
        <v>86884</v>
      </c>
      <c r="H5043" s="14">
        <f t="shared" si="158"/>
        <v>12.49</v>
      </c>
    </row>
    <row r="5044" spans="1:8" ht="27">
      <c r="A5044" s="532" t="s">
        <v>7543</v>
      </c>
      <c r="B5044" s="534" t="s">
        <v>15785</v>
      </c>
      <c r="C5044" s="532" t="s">
        <v>114</v>
      </c>
      <c r="D5044" s="533" t="s">
        <v>4334</v>
      </c>
      <c r="F5044" t="str">
        <f t="shared" si="157"/>
        <v>86885</v>
      </c>
      <c r="H5044" s="14">
        <f t="shared" si="158"/>
        <v>14.08</v>
      </c>
    </row>
    <row r="5045" spans="1:8" ht="27">
      <c r="A5045" s="532" t="s">
        <v>7544</v>
      </c>
      <c r="B5045" s="534" t="s">
        <v>15786</v>
      </c>
      <c r="C5045" s="532" t="s">
        <v>114</v>
      </c>
      <c r="D5045" s="533" t="s">
        <v>31432</v>
      </c>
      <c r="F5045" t="str">
        <f t="shared" si="157"/>
        <v>86886</v>
      </c>
      <c r="H5045" s="14">
        <f t="shared" si="158"/>
        <v>60.31</v>
      </c>
    </row>
    <row r="5046" spans="1:8" ht="27">
      <c r="A5046" s="532" t="s">
        <v>7545</v>
      </c>
      <c r="B5046" s="534" t="s">
        <v>15787</v>
      </c>
      <c r="C5046" s="532" t="s">
        <v>114</v>
      </c>
      <c r="D5046" s="533" t="s">
        <v>32006</v>
      </c>
      <c r="F5046" t="str">
        <f t="shared" si="157"/>
        <v>86887</v>
      </c>
      <c r="H5046" s="14">
        <f t="shared" si="158"/>
        <v>65.41</v>
      </c>
    </row>
    <row r="5047" spans="1:8" ht="27">
      <c r="A5047" s="532" t="s">
        <v>7546</v>
      </c>
      <c r="B5047" s="534" t="s">
        <v>15788</v>
      </c>
      <c r="C5047" s="532" t="s">
        <v>114</v>
      </c>
      <c r="D5047" s="533" t="s">
        <v>32007</v>
      </c>
      <c r="F5047" t="str">
        <f t="shared" si="157"/>
        <v>86888</v>
      </c>
      <c r="H5047" s="14">
        <f t="shared" si="158"/>
        <v>611.20000000000005</v>
      </c>
    </row>
    <row r="5048" spans="1:8" ht="40.5">
      <c r="A5048" s="532" t="s">
        <v>7547</v>
      </c>
      <c r="B5048" s="534" t="s">
        <v>15789</v>
      </c>
      <c r="C5048" s="532" t="s">
        <v>114</v>
      </c>
      <c r="D5048" s="533" t="s">
        <v>32008</v>
      </c>
      <c r="F5048" t="str">
        <f t="shared" si="157"/>
        <v>86889</v>
      </c>
      <c r="H5048" s="14">
        <f t="shared" si="158"/>
        <v>693.21</v>
      </c>
    </row>
    <row r="5049" spans="1:8" ht="40.5">
      <c r="A5049" s="532" t="s">
        <v>7548</v>
      </c>
      <c r="B5049" s="534" t="s">
        <v>15790</v>
      </c>
      <c r="C5049" s="532" t="s">
        <v>114</v>
      </c>
      <c r="D5049" s="533" t="s">
        <v>32009</v>
      </c>
      <c r="F5049" t="str">
        <f t="shared" si="157"/>
        <v>86893</v>
      </c>
      <c r="H5049" s="14">
        <f t="shared" si="158"/>
        <v>490.71</v>
      </c>
    </row>
    <row r="5050" spans="1:8" ht="40.5">
      <c r="A5050" s="532" t="s">
        <v>7549</v>
      </c>
      <c r="B5050" s="534" t="s">
        <v>15791</v>
      </c>
      <c r="C5050" s="532" t="s">
        <v>114</v>
      </c>
      <c r="D5050" s="533" t="s">
        <v>32010</v>
      </c>
      <c r="F5050" t="str">
        <f t="shared" si="157"/>
        <v>86894</v>
      </c>
      <c r="H5050" s="14">
        <f t="shared" si="158"/>
        <v>329.07</v>
      </c>
    </row>
    <row r="5051" spans="1:8" ht="40.5">
      <c r="A5051" s="532" t="s">
        <v>7550</v>
      </c>
      <c r="B5051" s="534" t="s">
        <v>15792</v>
      </c>
      <c r="C5051" s="532" t="s">
        <v>114</v>
      </c>
      <c r="D5051" s="533" t="s">
        <v>32011</v>
      </c>
      <c r="F5051" t="str">
        <f t="shared" si="157"/>
        <v>86895</v>
      </c>
      <c r="H5051" s="14">
        <f t="shared" si="158"/>
        <v>372.43</v>
      </c>
    </row>
    <row r="5052" spans="1:8" ht="40.5">
      <c r="A5052" s="532" t="s">
        <v>7551</v>
      </c>
      <c r="B5052" s="534" t="s">
        <v>15793</v>
      </c>
      <c r="C5052" s="532" t="s">
        <v>114</v>
      </c>
      <c r="D5052" s="533" t="s">
        <v>32012</v>
      </c>
      <c r="F5052" t="str">
        <f t="shared" si="157"/>
        <v>86899</v>
      </c>
      <c r="H5052" s="14">
        <f t="shared" si="158"/>
        <v>296.47000000000003</v>
      </c>
    </row>
    <row r="5053" spans="1:8" ht="40.5">
      <c r="A5053" s="532" t="s">
        <v>7552</v>
      </c>
      <c r="B5053" s="534" t="s">
        <v>15794</v>
      </c>
      <c r="C5053" s="532" t="s">
        <v>114</v>
      </c>
      <c r="D5053" s="533" t="s">
        <v>32013</v>
      </c>
      <c r="F5053" t="str">
        <f t="shared" si="157"/>
        <v>86900</v>
      </c>
      <c r="H5053" s="14">
        <f t="shared" si="158"/>
        <v>279.63</v>
      </c>
    </row>
    <row r="5054" spans="1:8" ht="40.5">
      <c r="A5054" s="532" t="s">
        <v>7553</v>
      </c>
      <c r="B5054" s="534" t="s">
        <v>15795</v>
      </c>
      <c r="C5054" s="532" t="s">
        <v>114</v>
      </c>
      <c r="D5054" s="533" t="s">
        <v>32014</v>
      </c>
      <c r="F5054" t="str">
        <f t="shared" si="157"/>
        <v>86901</v>
      </c>
      <c r="H5054" s="14">
        <f t="shared" si="158"/>
        <v>188.84</v>
      </c>
    </row>
    <row r="5055" spans="1:8" ht="40.5">
      <c r="A5055" s="532" t="s">
        <v>7554</v>
      </c>
      <c r="B5055" s="534" t="s">
        <v>15796</v>
      </c>
      <c r="C5055" s="532" t="s">
        <v>114</v>
      </c>
      <c r="D5055" s="533" t="s">
        <v>19637</v>
      </c>
      <c r="F5055" t="str">
        <f t="shared" si="157"/>
        <v>86902</v>
      </c>
      <c r="H5055" s="14">
        <f t="shared" si="158"/>
        <v>398.24</v>
      </c>
    </row>
    <row r="5056" spans="1:8" ht="40.5">
      <c r="A5056" s="532" t="s">
        <v>7555</v>
      </c>
      <c r="B5056" s="534" t="s">
        <v>15797</v>
      </c>
      <c r="C5056" s="532" t="s">
        <v>114</v>
      </c>
      <c r="D5056" s="533" t="s">
        <v>32015</v>
      </c>
      <c r="F5056" t="str">
        <f t="shared" si="157"/>
        <v>86903</v>
      </c>
      <c r="H5056" s="14">
        <f t="shared" si="158"/>
        <v>449</v>
      </c>
    </row>
    <row r="5057" spans="1:8" ht="40.5">
      <c r="A5057" s="532" t="s">
        <v>7556</v>
      </c>
      <c r="B5057" s="534" t="s">
        <v>15798</v>
      </c>
      <c r="C5057" s="532" t="s">
        <v>114</v>
      </c>
      <c r="D5057" s="533" t="s">
        <v>32016</v>
      </c>
      <c r="F5057" t="str">
        <f t="shared" si="157"/>
        <v>86904</v>
      </c>
      <c r="H5057" s="14">
        <f t="shared" si="158"/>
        <v>185.87</v>
      </c>
    </row>
    <row r="5058" spans="1:8" ht="40.5">
      <c r="A5058" s="532" t="s">
        <v>7557</v>
      </c>
      <c r="B5058" s="534" t="s">
        <v>15799</v>
      </c>
      <c r="C5058" s="532" t="s">
        <v>114</v>
      </c>
      <c r="D5058" s="533" t="s">
        <v>32017</v>
      </c>
      <c r="F5058" t="str">
        <f t="shared" si="157"/>
        <v>86905</v>
      </c>
      <c r="H5058" s="14">
        <f t="shared" si="158"/>
        <v>425.73</v>
      </c>
    </row>
    <row r="5059" spans="1:8" ht="40.5">
      <c r="A5059" s="532" t="s">
        <v>7558</v>
      </c>
      <c r="B5059" s="534" t="s">
        <v>15800</v>
      </c>
      <c r="C5059" s="532" t="s">
        <v>114</v>
      </c>
      <c r="D5059" s="533" t="s">
        <v>31899</v>
      </c>
      <c r="F5059" t="str">
        <f t="shared" si="157"/>
        <v>86906</v>
      </c>
      <c r="H5059" s="14">
        <f t="shared" si="158"/>
        <v>78.819999999999993</v>
      </c>
    </row>
    <row r="5060" spans="1:8" ht="40.5">
      <c r="A5060" s="532" t="s">
        <v>7559</v>
      </c>
      <c r="B5060" s="534" t="s">
        <v>15801</v>
      </c>
      <c r="C5060" s="532" t="s">
        <v>114</v>
      </c>
      <c r="D5060" s="533" t="s">
        <v>32018</v>
      </c>
      <c r="F5060" t="str">
        <f t="shared" si="157"/>
        <v>86908</v>
      </c>
      <c r="H5060" s="14">
        <f t="shared" si="158"/>
        <v>507.38</v>
      </c>
    </row>
    <row r="5061" spans="1:8" ht="40.5">
      <c r="A5061" s="532" t="s">
        <v>7560</v>
      </c>
      <c r="B5061" s="534" t="s">
        <v>15802</v>
      </c>
      <c r="C5061" s="532" t="s">
        <v>114</v>
      </c>
      <c r="D5061" s="533" t="s">
        <v>32019</v>
      </c>
      <c r="F5061" t="str">
        <f t="shared" ref="F5061:F5124" si="159">TRIM(A5061)</f>
        <v>86909</v>
      </c>
      <c r="H5061" s="14">
        <f t="shared" ref="H5061:H5124" si="160">ROUND(D5061*(1+$H$1),2)</f>
        <v>136.9</v>
      </c>
    </row>
    <row r="5062" spans="1:8" ht="40.5">
      <c r="A5062" s="532" t="s">
        <v>7561</v>
      </c>
      <c r="B5062" s="534" t="s">
        <v>15804</v>
      </c>
      <c r="C5062" s="532" t="s">
        <v>114</v>
      </c>
      <c r="D5062" s="533" t="s">
        <v>32020</v>
      </c>
      <c r="F5062" t="str">
        <f t="shared" si="159"/>
        <v>86910</v>
      </c>
      <c r="H5062" s="14">
        <f t="shared" si="160"/>
        <v>134.4</v>
      </c>
    </row>
    <row r="5063" spans="1:8" ht="40.5">
      <c r="A5063" s="532" t="s">
        <v>7562</v>
      </c>
      <c r="B5063" s="534" t="s">
        <v>15805</v>
      </c>
      <c r="C5063" s="532" t="s">
        <v>114</v>
      </c>
      <c r="D5063" s="533" t="s">
        <v>32021</v>
      </c>
      <c r="F5063" t="str">
        <f t="shared" si="159"/>
        <v>86911</v>
      </c>
      <c r="H5063" s="14">
        <f t="shared" si="160"/>
        <v>92.26</v>
      </c>
    </row>
    <row r="5064" spans="1:8" ht="27">
      <c r="A5064" s="532" t="s">
        <v>7563</v>
      </c>
      <c r="B5064" s="534" t="s">
        <v>15806</v>
      </c>
      <c r="C5064" s="532" t="s">
        <v>114</v>
      </c>
      <c r="D5064" s="533" t="s">
        <v>12762</v>
      </c>
      <c r="F5064" t="str">
        <f t="shared" si="159"/>
        <v>86913</v>
      </c>
      <c r="H5064" s="14">
        <f t="shared" si="160"/>
        <v>58.39</v>
      </c>
    </row>
    <row r="5065" spans="1:8" ht="27">
      <c r="A5065" s="532" t="s">
        <v>7564</v>
      </c>
      <c r="B5065" s="534" t="s">
        <v>15807</v>
      </c>
      <c r="C5065" s="532" t="s">
        <v>114</v>
      </c>
      <c r="D5065" s="533" t="s">
        <v>32022</v>
      </c>
      <c r="F5065" t="str">
        <f t="shared" si="159"/>
        <v>86914</v>
      </c>
      <c r="H5065" s="14">
        <f t="shared" si="160"/>
        <v>103.78</v>
      </c>
    </row>
    <row r="5066" spans="1:8" ht="40.5">
      <c r="A5066" s="532" t="s">
        <v>7565</v>
      </c>
      <c r="B5066" s="534" t="s">
        <v>15808</v>
      </c>
      <c r="C5066" s="532" t="s">
        <v>114</v>
      </c>
      <c r="D5066" s="533" t="s">
        <v>32023</v>
      </c>
      <c r="F5066" t="str">
        <f t="shared" si="159"/>
        <v>86915</v>
      </c>
      <c r="H5066" s="14">
        <f t="shared" si="160"/>
        <v>150.24</v>
      </c>
    </row>
    <row r="5067" spans="1:8" ht="27">
      <c r="A5067" s="532" t="s">
        <v>7566</v>
      </c>
      <c r="B5067" s="534" t="s">
        <v>15809</v>
      </c>
      <c r="C5067" s="532" t="s">
        <v>114</v>
      </c>
      <c r="D5067" s="533" t="s">
        <v>12199</v>
      </c>
      <c r="F5067" t="str">
        <f t="shared" si="159"/>
        <v>86916</v>
      </c>
      <c r="H5067" s="14">
        <f t="shared" si="160"/>
        <v>25.8</v>
      </c>
    </row>
    <row r="5068" spans="1:8" ht="67.5">
      <c r="A5068" s="532" t="s">
        <v>7567</v>
      </c>
      <c r="B5068" s="534" t="s">
        <v>15810</v>
      </c>
      <c r="C5068" s="532" t="s">
        <v>114</v>
      </c>
      <c r="D5068" s="533" t="s">
        <v>32024</v>
      </c>
      <c r="F5068" t="str">
        <f t="shared" si="159"/>
        <v>86919</v>
      </c>
      <c r="H5068" s="14">
        <f t="shared" si="160"/>
        <v>1101.02</v>
      </c>
    </row>
    <row r="5069" spans="1:8" ht="67.5">
      <c r="A5069" s="532" t="s">
        <v>7568</v>
      </c>
      <c r="B5069" s="534" t="s">
        <v>15811</v>
      </c>
      <c r="C5069" s="532" t="s">
        <v>114</v>
      </c>
      <c r="D5069" s="533" t="s">
        <v>32025</v>
      </c>
      <c r="F5069" t="str">
        <f t="shared" si="159"/>
        <v>86920</v>
      </c>
      <c r="H5069" s="14">
        <f t="shared" si="160"/>
        <v>985.44</v>
      </c>
    </row>
    <row r="5070" spans="1:8" ht="54">
      <c r="A5070" s="532" t="s">
        <v>7569</v>
      </c>
      <c r="B5070" s="534" t="s">
        <v>15812</v>
      </c>
      <c r="C5070" s="532" t="s">
        <v>114</v>
      </c>
      <c r="D5070" s="533" t="s">
        <v>32026</v>
      </c>
      <c r="F5070" t="str">
        <f t="shared" si="159"/>
        <v>86921</v>
      </c>
      <c r="H5070" s="14">
        <f t="shared" si="160"/>
        <v>952.84</v>
      </c>
    </row>
    <row r="5071" spans="1:8" ht="67.5">
      <c r="A5071" s="532" t="s">
        <v>7570</v>
      </c>
      <c r="B5071" s="534" t="s">
        <v>15813</v>
      </c>
      <c r="C5071" s="532" t="s">
        <v>114</v>
      </c>
      <c r="D5071" s="533" t="s">
        <v>32027</v>
      </c>
      <c r="F5071" t="str">
        <f t="shared" si="159"/>
        <v>86922</v>
      </c>
      <c r="H5071" s="14">
        <f t="shared" si="160"/>
        <v>1062.67</v>
      </c>
    </row>
    <row r="5072" spans="1:8" ht="67.5">
      <c r="A5072" s="532" t="s">
        <v>7571</v>
      </c>
      <c r="B5072" s="534" t="s">
        <v>15814</v>
      </c>
      <c r="C5072" s="532" t="s">
        <v>114</v>
      </c>
      <c r="D5072" s="533" t="s">
        <v>32028</v>
      </c>
      <c r="F5072" t="str">
        <f t="shared" si="159"/>
        <v>86923</v>
      </c>
      <c r="H5072" s="14">
        <f t="shared" si="160"/>
        <v>725.63</v>
      </c>
    </row>
    <row r="5073" spans="1:8" ht="54">
      <c r="A5073" s="532" t="s">
        <v>7572</v>
      </c>
      <c r="B5073" s="534" t="s">
        <v>15815</v>
      </c>
      <c r="C5073" s="532" t="s">
        <v>114</v>
      </c>
      <c r="D5073" s="533" t="s">
        <v>32029</v>
      </c>
      <c r="F5073" t="str">
        <f t="shared" si="159"/>
        <v>86924</v>
      </c>
      <c r="H5073" s="14">
        <f t="shared" si="160"/>
        <v>693.03</v>
      </c>
    </row>
    <row r="5074" spans="1:8" ht="67.5">
      <c r="A5074" s="532" t="s">
        <v>7573</v>
      </c>
      <c r="B5074" s="534" t="s">
        <v>15816</v>
      </c>
      <c r="C5074" s="532" t="s">
        <v>114</v>
      </c>
      <c r="D5074" s="533" t="s">
        <v>32030</v>
      </c>
      <c r="F5074" t="str">
        <f t="shared" si="159"/>
        <v>86925</v>
      </c>
      <c r="H5074" s="14">
        <f t="shared" si="160"/>
        <v>639.89</v>
      </c>
    </row>
    <row r="5075" spans="1:8" ht="54">
      <c r="A5075" s="532" t="s">
        <v>7574</v>
      </c>
      <c r="B5075" s="534" t="s">
        <v>15817</v>
      </c>
      <c r="C5075" s="532" t="s">
        <v>114</v>
      </c>
      <c r="D5075" s="533" t="s">
        <v>32031</v>
      </c>
      <c r="F5075" t="str">
        <f t="shared" si="159"/>
        <v>86926</v>
      </c>
      <c r="H5075" s="14">
        <f t="shared" si="160"/>
        <v>607.29999999999995</v>
      </c>
    </row>
    <row r="5076" spans="1:8" ht="54">
      <c r="A5076" s="532" t="s">
        <v>7575</v>
      </c>
      <c r="B5076" s="534" t="s">
        <v>15818</v>
      </c>
      <c r="C5076" s="532" t="s">
        <v>114</v>
      </c>
      <c r="D5076" s="533" t="s">
        <v>32032</v>
      </c>
      <c r="F5076" t="str">
        <f t="shared" si="159"/>
        <v>86927</v>
      </c>
      <c r="H5076" s="14">
        <f t="shared" si="160"/>
        <v>418.95</v>
      </c>
    </row>
    <row r="5077" spans="1:8" ht="54">
      <c r="A5077" s="532" t="s">
        <v>7576</v>
      </c>
      <c r="B5077" s="534" t="s">
        <v>15819</v>
      </c>
      <c r="C5077" s="532" t="s">
        <v>114</v>
      </c>
      <c r="D5077" s="533" t="s">
        <v>32033</v>
      </c>
      <c r="F5077" t="str">
        <f t="shared" si="159"/>
        <v>86928</v>
      </c>
      <c r="H5077" s="14">
        <f t="shared" si="160"/>
        <v>386.36</v>
      </c>
    </row>
    <row r="5078" spans="1:8" ht="67.5">
      <c r="A5078" s="532" t="s">
        <v>7577</v>
      </c>
      <c r="B5078" s="534" t="s">
        <v>15820</v>
      </c>
      <c r="C5078" s="532" t="s">
        <v>114</v>
      </c>
      <c r="D5078" s="533" t="s">
        <v>32034</v>
      </c>
      <c r="F5078" t="str">
        <f t="shared" si="159"/>
        <v>86929</v>
      </c>
      <c r="H5078" s="14">
        <f t="shared" si="160"/>
        <v>407.48</v>
      </c>
    </row>
    <row r="5079" spans="1:8" ht="54">
      <c r="A5079" s="532" t="s">
        <v>7578</v>
      </c>
      <c r="B5079" s="534" t="s">
        <v>15821</v>
      </c>
      <c r="C5079" s="532" t="s">
        <v>114</v>
      </c>
      <c r="D5079" s="533" t="s">
        <v>32035</v>
      </c>
      <c r="F5079" t="str">
        <f t="shared" si="159"/>
        <v>86930</v>
      </c>
      <c r="H5079" s="14">
        <f t="shared" si="160"/>
        <v>374.89</v>
      </c>
    </row>
    <row r="5080" spans="1:8" ht="54">
      <c r="A5080" s="532" t="s">
        <v>7579</v>
      </c>
      <c r="B5080" s="534" t="s">
        <v>15822</v>
      </c>
      <c r="C5080" s="532" t="s">
        <v>114</v>
      </c>
      <c r="D5080" s="533" t="s">
        <v>32036</v>
      </c>
      <c r="F5080" t="str">
        <f t="shared" si="159"/>
        <v>86931</v>
      </c>
      <c r="H5080" s="14">
        <f t="shared" si="160"/>
        <v>625.29</v>
      </c>
    </row>
    <row r="5081" spans="1:8" ht="54">
      <c r="A5081" s="532" t="s">
        <v>7580</v>
      </c>
      <c r="B5081" s="534" t="s">
        <v>15823</v>
      </c>
      <c r="C5081" s="532" t="s">
        <v>114</v>
      </c>
      <c r="D5081" s="533" t="s">
        <v>32037</v>
      </c>
      <c r="F5081" t="str">
        <f t="shared" si="159"/>
        <v>86932</v>
      </c>
      <c r="H5081" s="14">
        <f t="shared" si="160"/>
        <v>676.62</v>
      </c>
    </row>
    <row r="5082" spans="1:8" ht="67.5">
      <c r="A5082" s="532" t="s">
        <v>7581</v>
      </c>
      <c r="B5082" s="534" t="s">
        <v>15824</v>
      </c>
      <c r="C5082" s="532" t="s">
        <v>114</v>
      </c>
      <c r="D5082" s="533" t="s">
        <v>32038</v>
      </c>
      <c r="F5082" t="str">
        <f t="shared" si="159"/>
        <v>86933</v>
      </c>
      <c r="H5082" s="14">
        <f t="shared" si="160"/>
        <v>476.14</v>
      </c>
    </row>
    <row r="5083" spans="1:8" ht="67.5">
      <c r="A5083" s="532" t="s">
        <v>7582</v>
      </c>
      <c r="B5083" s="534" t="s">
        <v>15825</v>
      </c>
      <c r="C5083" s="532" t="s">
        <v>114</v>
      </c>
      <c r="D5083" s="533" t="s">
        <v>32039</v>
      </c>
      <c r="F5083" t="str">
        <f t="shared" si="159"/>
        <v>86934</v>
      </c>
      <c r="H5083" s="14">
        <f t="shared" si="160"/>
        <v>464.67</v>
      </c>
    </row>
    <row r="5084" spans="1:8" ht="54">
      <c r="A5084" s="532" t="s">
        <v>7583</v>
      </c>
      <c r="B5084" s="534" t="s">
        <v>15826</v>
      </c>
      <c r="C5084" s="532" t="s">
        <v>114</v>
      </c>
      <c r="D5084" s="533" t="s">
        <v>32040</v>
      </c>
      <c r="F5084" t="str">
        <f t="shared" si="159"/>
        <v>86935</v>
      </c>
      <c r="H5084" s="14">
        <f t="shared" si="160"/>
        <v>381.04</v>
      </c>
    </row>
    <row r="5085" spans="1:8" ht="54">
      <c r="A5085" s="532" t="s">
        <v>7584</v>
      </c>
      <c r="B5085" s="534" t="s">
        <v>15827</v>
      </c>
      <c r="C5085" s="532" t="s">
        <v>114</v>
      </c>
      <c r="D5085" s="533" t="s">
        <v>32041</v>
      </c>
      <c r="F5085" t="str">
        <f t="shared" si="159"/>
        <v>86936</v>
      </c>
      <c r="H5085" s="14">
        <f t="shared" si="160"/>
        <v>613.98</v>
      </c>
    </row>
    <row r="5086" spans="1:8" ht="54">
      <c r="A5086" s="532" t="s">
        <v>7585</v>
      </c>
      <c r="B5086" s="534" t="s">
        <v>15828</v>
      </c>
      <c r="C5086" s="532" t="s">
        <v>114</v>
      </c>
      <c r="D5086" s="533" t="s">
        <v>32042</v>
      </c>
      <c r="F5086" t="str">
        <f t="shared" si="159"/>
        <v>86937</v>
      </c>
      <c r="H5086" s="14">
        <f t="shared" si="160"/>
        <v>283.92</v>
      </c>
    </row>
    <row r="5087" spans="1:8" ht="54">
      <c r="A5087" s="532" t="s">
        <v>7586</v>
      </c>
      <c r="B5087" s="534" t="s">
        <v>15829</v>
      </c>
      <c r="C5087" s="532" t="s">
        <v>114</v>
      </c>
      <c r="D5087" s="533" t="s">
        <v>32043</v>
      </c>
      <c r="F5087" t="str">
        <f t="shared" si="159"/>
        <v>86938</v>
      </c>
      <c r="H5087" s="14">
        <f t="shared" si="160"/>
        <v>516.85</v>
      </c>
    </row>
    <row r="5088" spans="1:8" ht="67.5">
      <c r="A5088" s="532" t="s">
        <v>7587</v>
      </c>
      <c r="B5088" s="534" t="s">
        <v>15830</v>
      </c>
      <c r="C5088" s="532" t="s">
        <v>114</v>
      </c>
      <c r="D5088" s="533" t="s">
        <v>32044</v>
      </c>
      <c r="F5088" t="str">
        <f t="shared" si="159"/>
        <v>86939</v>
      </c>
      <c r="H5088" s="14">
        <f t="shared" si="160"/>
        <v>514.41999999999996</v>
      </c>
    </row>
    <row r="5089" spans="1:8" ht="67.5">
      <c r="A5089" s="532" t="s">
        <v>7588</v>
      </c>
      <c r="B5089" s="534" t="s">
        <v>15831</v>
      </c>
      <c r="C5089" s="532" t="s">
        <v>114</v>
      </c>
      <c r="D5089" s="533" t="s">
        <v>32045</v>
      </c>
      <c r="F5089" t="str">
        <f t="shared" si="159"/>
        <v>86940</v>
      </c>
      <c r="H5089" s="14">
        <f t="shared" si="160"/>
        <v>1333.57</v>
      </c>
    </row>
    <row r="5090" spans="1:8" ht="81">
      <c r="A5090" s="532" t="s">
        <v>7589</v>
      </c>
      <c r="B5090" s="534" t="s">
        <v>15832</v>
      </c>
      <c r="C5090" s="532" t="s">
        <v>114</v>
      </c>
      <c r="D5090" s="533" t="s">
        <v>32046</v>
      </c>
      <c r="F5090" t="str">
        <f t="shared" si="159"/>
        <v>86941</v>
      </c>
      <c r="H5090" s="14">
        <f t="shared" si="160"/>
        <v>992.66</v>
      </c>
    </row>
    <row r="5091" spans="1:8" ht="67.5">
      <c r="A5091" s="532" t="s">
        <v>7590</v>
      </c>
      <c r="B5091" s="534" t="s">
        <v>15833</v>
      </c>
      <c r="C5091" s="532" t="s">
        <v>114</v>
      </c>
      <c r="D5091" s="533" t="s">
        <v>32047</v>
      </c>
      <c r="F5091" t="str">
        <f t="shared" si="159"/>
        <v>86942</v>
      </c>
      <c r="H5091" s="14">
        <f t="shared" si="160"/>
        <v>313.52</v>
      </c>
    </row>
    <row r="5092" spans="1:8" ht="67.5">
      <c r="A5092" s="532" t="s">
        <v>7591</v>
      </c>
      <c r="B5092" s="534" t="s">
        <v>15834</v>
      </c>
      <c r="C5092" s="532" t="s">
        <v>114</v>
      </c>
      <c r="D5092" s="533" t="s">
        <v>32048</v>
      </c>
      <c r="F5092" t="str">
        <f t="shared" si="159"/>
        <v>86943</v>
      </c>
      <c r="H5092" s="14">
        <f t="shared" si="160"/>
        <v>302.05</v>
      </c>
    </row>
    <row r="5093" spans="1:8" ht="81">
      <c r="A5093" s="532" t="s">
        <v>7592</v>
      </c>
      <c r="B5093" s="534" t="s">
        <v>15835</v>
      </c>
      <c r="C5093" s="532" t="s">
        <v>114</v>
      </c>
      <c r="D5093" s="533" t="s">
        <v>32049</v>
      </c>
      <c r="F5093" t="str">
        <f t="shared" si="159"/>
        <v>86947</v>
      </c>
      <c r="H5093" s="14">
        <f t="shared" si="160"/>
        <v>1369.88</v>
      </c>
    </row>
    <row r="5094" spans="1:8" ht="67.5">
      <c r="A5094" s="532" t="s">
        <v>7593</v>
      </c>
      <c r="B5094" s="534" t="s">
        <v>15836</v>
      </c>
      <c r="C5094" s="532" t="s">
        <v>114</v>
      </c>
      <c r="D5094" s="533" t="s">
        <v>32050</v>
      </c>
      <c r="F5094" t="str">
        <f t="shared" si="159"/>
        <v>93396</v>
      </c>
      <c r="H5094" s="14">
        <f t="shared" si="160"/>
        <v>747.65</v>
      </c>
    </row>
    <row r="5095" spans="1:8" ht="67.5">
      <c r="A5095" s="532" t="s">
        <v>7594</v>
      </c>
      <c r="B5095" s="534" t="s">
        <v>15837</v>
      </c>
      <c r="C5095" s="532" t="s">
        <v>114</v>
      </c>
      <c r="D5095" s="533" t="s">
        <v>32051</v>
      </c>
      <c r="F5095" t="str">
        <f t="shared" si="159"/>
        <v>93441</v>
      </c>
      <c r="H5095" s="14">
        <f t="shared" si="160"/>
        <v>1179</v>
      </c>
    </row>
    <row r="5096" spans="1:8" ht="81">
      <c r="A5096" s="532" t="s">
        <v>7595</v>
      </c>
      <c r="B5096" s="534" t="s">
        <v>15838</v>
      </c>
      <c r="C5096" s="532" t="s">
        <v>114</v>
      </c>
      <c r="D5096" s="533" t="s">
        <v>32052</v>
      </c>
      <c r="F5096" t="str">
        <f t="shared" si="159"/>
        <v>93442</v>
      </c>
      <c r="H5096" s="14">
        <f t="shared" si="160"/>
        <v>1254.07</v>
      </c>
    </row>
    <row r="5097" spans="1:8" ht="27">
      <c r="A5097" s="532" t="s">
        <v>7596</v>
      </c>
      <c r="B5097" s="534" t="s">
        <v>15839</v>
      </c>
      <c r="C5097" s="532" t="s">
        <v>114</v>
      </c>
      <c r="D5097" s="533" t="s">
        <v>32053</v>
      </c>
      <c r="F5097" t="str">
        <f t="shared" si="159"/>
        <v>95469</v>
      </c>
      <c r="H5097" s="14">
        <f t="shared" si="160"/>
        <v>374.87</v>
      </c>
    </row>
    <row r="5098" spans="1:8" ht="54">
      <c r="A5098" s="532" t="s">
        <v>7597</v>
      </c>
      <c r="B5098" s="534" t="s">
        <v>3615</v>
      </c>
      <c r="C5098" s="532" t="s">
        <v>114</v>
      </c>
      <c r="D5098" s="533" t="s">
        <v>32054</v>
      </c>
      <c r="F5098" t="str">
        <f t="shared" si="159"/>
        <v>95470</v>
      </c>
      <c r="H5098" s="14">
        <f t="shared" si="160"/>
        <v>387.12</v>
      </c>
    </row>
    <row r="5099" spans="1:8" ht="40.5">
      <c r="A5099" s="532" t="s">
        <v>7598</v>
      </c>
      <c r="B5099" s="534" t="s">
        <v>15840</v>
      </c>
      <c r="C5099" s="532" t="s">
        <v>114</v>
      </c>
      <c r="D5099" s="533" t="s">
        <v>32055</v>
      </c>
      <c r="F5099" t="str">
        <f t="shared" si="159"/>
        <v>95471</v>
      </c>
      <c r="H5099" s="14">
        <f t="shared" si="160"/>
        <v>956.76</v>
      </c>
    </row>
    <row r="5100" spans="1:8" ht="54">
      <c r="A5100" s="532" t="s">
        <v>7599</v>
      </c>
      <c r="B5100" s="534" t="s">
        <v>15841</v>
      </c>
      <c r="C5100" s="532" t="s">
        <v>114</v>
      </c>
      <c r="D5100" s="533" t="s">
        <v>32056</v>
      </c>
      <c r="F5100" t="str">
        <f t="shared" si="159"/>
        <v>95472</v>
      </c>
      <c r="H5100" s="14">
        <f t="shared" si="160"/>
        <v>969.01</v>
      </c>
    </row>
    <row r="5101" spans="1:8" ht="27">
      <c r="A5101" s="532" t="s">
        <v>7600</v>
      </c>
      <c r="B5101" s="534" t="s">
        <v>15842</v>
      </c>
      <c r="C5101" s="532" t="s">
        <v>114</v>
      </c>
      <c r="D5101" s="533" t="s">
        <v>12180</v>
      </c>
      <c r="F5101" t="str">
        <f t="shared" si="159"/>
        <v>95542</v>
      </c>
      <c r="H5101" s="14">
        <f t="shared" si="160"/>
        <v>43.75</v>
      </c>
    </row>
    <row r="5102" spans="1:8" ht="27">
      <c r="A5102" s="532" t="s">
        <v>7601</v>
      </c>
      <c r="B5102" s="534" t="s">
        <v>15843</v>
      </c>
      <c r="C5102" s="532" t="s">
        <v>114</v>
      </c>
      <c r="D5102" s="533" t="s">
        <v>32057</v>
      </c>
      <c r="F5102" t="str">
        <f t="shared" si="159"/>
        <v>95543</v>
      </c>
      <c r="H5102" s="14">
        <f t="shared" si="160"/>
        <v>73.900000000000006</v>
      </c>
    </row>
    <row r="5103" spans="1:8" ht="27">
      <c r="A5103" s="532" t="s">
        <v>7602</v>
      </c>
      <c r="B5103" s="534" t="s">
        <v>15844</v>
      </c>
      <c r="C5103" s="532" t="s">
        <v>114</v>
      </c>
      <c r="D5103" s="533" t="s">
        <v>28871</v>
      </c>
      <c r="F5103" t="str">
        <f t="shared" si="159"/>
        <v>95544</v>
      </c>
      <c r="H5103" s="14">
        <f t="shared" si="160"/>
        <v>53.23</v>
      </c>
    </row>
    <row r="5104" spans="1:8" ht="27">
      <c r="A5104" s="532" t="s">
        <v>7603</v>
      </c>
      <c r="B5104" s="534" t="s">
        <v>15845</v>
      </c>
      <c r="C5104" s="532" t="s">
        <v>114</v>
      </c>
      <c r="D5104" s="533" t="s">
        <v>18576</v>
      </c>
      <c r="F5104" t="str">
        <f t="shared" si="159"/>
        <v>95545</v>
      </c>
      <c r="H5104" s="14">
        <f t="shared" si="160"/>
        <v>52.22</v>
      </c>
    </row>
    <row r="5105" spans="1:8" ht="27">
      <c r="A5105" s="532" t="s">
        <v>7604</v>
      </c>
      <c r="B5105" s="534" t="s">
        <v>15846</v>
      </c>
      <c r="C5105" s="532" t="s">
        <v>114</v>
      </c>
      <c r="D5105" s="533" t="s">
        <v>30204</v>
      </c>
      <c r="F5105" t="str">
        <f t="shared" si="159"/>
        <v>95546</v>
      </c>
      <c r="H5105" s="14">
        <f t="shared" si="160"/>
        <v>181.57</v>
      </c>
    </row>
    <row r="5106" spans="1:8" ht="40.5">
      <c r="A5106" s="532" t="s">
        <v>7605</v>
      </c>
      <c r="B5106" s="534" t="s">
        <v>15847</v>
      </c>
      <c r="C5106" s="532" t="s">
        <v>114</v>
      </c>
      <c r="D5106" s="533" t="s">
        <v>32058</v>
      </c>
      <c r="F5106" t="str">
        <f t="shared" si="159"/>
        <v>95547</v>
      </c>
      <c r="H5106" s="14">
        <f t="shared" si="160"/>
        <v>103.4</v>
      </c>
    </row>
    <row r="5107" spans="1:8" ht="27">
      <c r="A5107" s="532" t="s">
        <v>15848</v>
      </c>
      <c r="B5107" s="534" t="s">
        <v>15849</v>
      </c>
      <c r="C5107" s="532" t="s">
        <v>114</v>
      </c>
      <c r="D5107" s="533" t="s">
        <v>32059</v>
      </c>
      <c r="F5107" t="str">
        <f t="shared" si="159"/>
        <v>100848</v>
      </c>
      <c r="H5107" s="14">
        <f t="shared" si="160"/>
        <v>689.14</v>
      </c>
    </row>
    <row r="5108" spans="1:8" ht="27">
      <c r="A5108" s="532" t="s">
        <v>15850</v>
      </c>
      <c r="B5108" s="534" t="s">
        <v>15851</v>
      </c>
      <c r="C5108" s="532" t="s">
        <v>114</v>
      </c>
      <c r="D5108" s="533" t="s">
        <v>32060</v>
      </c>
      <c r="F5108" t="str">
        <f t="shared" si="159"/>
        <v>100849</v>
      </c>
      <c r="H5108" s="14">
        <f t="shared" si="160"/>
        <v>60.64</v>
      </c>
    </row>
    <row r="5109" spans="1:8" ht="27">
      <c r="A5109" s="532" t="s">
        <v>15853</v>
      </c>
      <c r="B5109" s="534" t="s">
        <v>15854</v>
      </c>
      <c r="C5109" s="532" t="s">
        <v>114</v>
      </c>
      <c r="D5109" s="533" t="s">
        <v>32061</v>
      </c>
      <c r="F5109" t="str">
        <f t="shared" si="159"/>
        <v>100851</v>
      </c>
      <c r="H5109" s="14">
        <f t="shared" si="160"/>
        <v>121.91</v>
      </c>
    </row>
    <row r="5110" spans="1:8" ht="40.5">
      <c r="A5110" s="532" t="s">
        <v>15855</v>
      </c>
      <c r="B5110" s="534" t="s">
        <v>15856</v>
      </c>
      <c r="C5110" s="532" t="s">
        <v>114</v>
      </c>
      <c r="D5110" s="533" t="s">
        <v>32062</v>
      </c>
      <c r="F5110" t="str">
        <f t="shared" si="159"/>
        <v>100852</v>
      </c>
      <c r="H5110" s="14">
        <f t="shared" si="160"/>
        <v>306.38</v>
      </c>
    </row>
    <row r="5111" spans="1:8" ht="27">
      <c r="A5111" s="532" t="s">
        <v>32063</v>
      </c>
      <c r="B5111" s="534" t="s">
        <v>32064</v>
      </c>
      <c r="C5111" s="532" t="s">
        <v>114</v>
      </c>
      <c r="D5111" s="533" t="s">
        <v>32065</v>
      </c>
      <c r="F5111" t="str">
        <f t="shared" si="159"/>
        <v>100853</v>
      </c>
      <c r="H5111" s="14">
        <f t="shared" si="160"/>
        <v>362.32</v>
      </c>
    </row>
    <row r="5112" spans="1:8" ht="27">
      <c r="A5112" s="532" t="s">
        <v>15857</v>
      </c>
      <c r="B5112" s="534" t="s">
        <v>15858</v>
      </c>
      <c r="C5112" s="532" t="s">
        <v>114</v>
      </c>
      <c r="D5112" s="533" t="s">
        <v>32066</v>
      </c>
      <c r="F5112" t="str">
        <f t="shared" si="159"/>
        <v>100854</v>
      </c>
      <c r="H5112" s="14">
        <f t="shared" si="160"/>
        <v>1875.52</v>
      </c>
    </row>
    <row r="5113" spans="1:8" ht="27">
      <c r="A5113" s="532" t="s">
        <v>15859</v>
      </c>
      <c r="B5113" s="534" t="s">
        <v>15860</v>
      </c>
      <c r="C5113" s="532" t="s">
        <v>114</v>
      </c>
      <c r="D5113" s="533" t="s">
        <v>12118</v>
      </c>
      <c r="F5113" t="str">
        <f t="shared" si="159"/>
        <v>100856</v>
      </c>
      <c r="H5113" s="14">
        <f t="shared" si="160"/>
        <v>40.33</v>
      </c>
    </row>
    <row r="5114" spans="1:8" ht="27">
      <c r="A5114" s="532" t="s">
        <v>15861</v>
      </c>
      <c r="B5114" s="534" t="s">
        <v>15862</v>
      </c>
      <c r="C5114" s="532" t="s">
        <v>114</v>
      </c>
      <c r="D5114" s="533" t="s">
        <v>32067</v>
      </c>
      <c r="F5114" t="str">
        <f t="shared" si="159"/>
        <v>100857</v>
      </c>
      <c r="H5114" s="14">
        <f t="shared" si="160"/>
        <v>550.79999999999995</v>
      </c>
    </row>
    <row r="5115" spans="1:8" ht="27">
      <c r="A5115" s="532" t="s">
        <v>15863</v>
      </c>
      <c r="B5115" s="534" t="s">
        <v>15864</v>
      </c>
      <c r="C5115" s="532" t="s">
        <v>114</v>
      </c>
      <c r="D5115" s="533" t="s">
        <v>32068</v>
      </c>
      <c r="F5115" t="str">
        <f t="shared" si="159"/>
        <v>100858</v>
      </c>
      <c r="H5115" s="14">
        <f t="shared" si="160"/>
        <v>846.23</v>
      </c>
    </row>
    <row r="5116" spans="1:8" ht="40.5">
      <c r="A5116" s="532" t="s">
        <v>18926</v>
      </c>
      <c r="B5116" s="534" t="s">
        <v>18927</v>
      </c>
      <c r="C5116" s="532" t="s">
        <v>114</v>
      </c>
      <c r="D5116" s="533" t="s">
        <v>32069</v>
      </c>
      <c r="F5116" t="str">
        <f t="shared" si="159"/>
        <v>100859</v>
      </c>
      <c r="H5116" s="14">
        <f t="shared" si="160"/>
        <v>1257.33</v>
      </c>
    </row>
    <row r="5117" spans="1:8" ht="27">
      <c r="A5117" s="532" t="s">
        <v>15865</v>
      </c>
      <c r="B5117" s="534" t="s">
        <v>15866</v>
      </c>
      <c r="C5117" s="532" t="s">
        <v>114</v>
      </c>
      <c r="D5117" s="533" t="s">
        <v>32070</v>
      </c>
      <c r="F5117" t="str">
        <f t="shared" si="159"/>
        <v>100860</v>
      </c>
      <c r="H5117" s="14">
        <f t="shared" si="160"/>
        <v>121.62</v>
      </c>
    </row>
    <row r="5118" spans="1:8" ht="40.5">
      <c r="A5118" s="532" t="s">
        <v>15867</v>
      </c>
      <c r="B5118" s="534" t="s">
        <v>15868</v>
      </c>
      <c r="C5118" s="532" t="s">
        <v>114</v>
      </c>
      <c r="D5118" s="533" t="s">
        <v>32071</v>
      </c>
      <c r="F5118" t="str">
        <f t="shared" si="159"/>
        <v>100861</v>
      </c>
      <c r="H5118" s="14">
        <f t="shared" si="160"/>
        <v>51.45</v>
      </c>
    </row>
    <row r="5119" spans="1:8" ht="40.5">
      <c r="A5119" s="532" t="s">
        <v>15869</v>
      </c>
      <c r="B5119" s="534" t="s">
        <v>15870</v>
      </c>
      <c r="C5119" s="532" t="s">
        <v>114</v>
      </c>
      <c r="D5119" s="533" t="s">
        <v>32072</v>
      </c>
      <c r="F5119" t="str">
        <f t="shared" si="159"/>
        <v>100862</v>
      </c>
      <c r="H5119" s="14">
        <f t="shared" si="160"/>
        <v>57.35</v>
      </c>
    </row>
    <row r="5120" spans="1:8" ht="40.5">
      <c r="A5120" s="532" t="s">
        <v>15871</v>
      </c>
      <c r="B5120" s="534" t="s">
        <v>15872</v>
      </c>
      <c r="C5120" s="532" t="s">
        <v>114</v>
      </c>
      <c r="D5120" s="533" t="s">
        <v>32073</v>
      </c>
      <c r="F5120" t="str">
        <f t="shared" si="159"/>
        <v>100863</v>
      </c>
      <c r="H5120" s="14">
        <f t="shared" si="160"/>
        <v>824.5</v>
      </c>
    </row>
    <row r="5121" spans="1:8" ht="40.5">
      <c r="A5121" s="532" t="s">
        <v>15873</v>
      </c>
      <c r="B5121" s="534" t="s">
        <v>15874</v>
      </c>
      <c r="C5121" s="532" t="s">
        <v>114</v>
      </c>
      <c r="D5121" s="533" t="s">
        <v>32074</v>
      </c>
      <c r="F5121" t="str">
        <f t="shared" si="159"/>
        <v>100864</v>
      </c>
      <c r="H5121" s="14">
        <f t="shared" si="160"/>
        <v>906.07</v>
      </c>
    </row>
    <row r="5122" spans="1:8" ht="40.5">
      <c r="A5122" s="532" t="s">
        <v>15875</v>
      </c>
      <c r="B5122" s="534" t="s">
        <v>15876</v>
      </c>
      <c r="C5122" s="532" t="s">
        <v>114</v>
      </c>
      <c r="D5122" s="533" t="s">
        <v>27542</v>
      </c>
      <c r="F5122" t="str">
        <f t="shared" si="159"/>
        <v>100865</v>
      </c>
      <c r="H5122" s="14">
        <f t="shared" si="160"/>
        <v>806.9</v>
      </c>
    </row>
    <row r="5123" spans="1:8" ht="40.5">
      <c r="A5123" s="532" t="s">
        <v>15877</v>
      </c>
      <c r="B5123" s="534" t="s">
        <v>15878</v>
      </c>
      <c r="C5123" s="532" t="s">
        <v>114</v>
      </c>
      <c r="D5123" s="533" t="s">
        <v>32075</v>
      </c>
      <c r="F5123" t="str">
        <f t="shared" si="159"/>
        <v>100866</v>
      </c>
      <c r="H5123" s="14">
        <f t="shared" si="160"/>
        <v>424.59</v>
      </c>
    </row>
    <row r="5124" spans="1:8" ht="40.5">
      <c r="A5124" s="532" t="s">
        <v>15879</v>
      </c>
      <c r="B5124" s="534" t="s">
        <v>15880</v>
      </c>
      <c r="C5124" s="532" t="s">
        <v>114</v>
      </c>
      <c r="D5124" s="533" t="s">
        <v>32076</v>
      </c>
      <c r="F5124" t="str">
        <f t="shared" si="159"/>
        <v>100867</v>
      </c>
      <c r="H5124" s="14">
        <f t="shared" si="160"/>
        <v>451.49</v>
      </c>
    </row>
    <row r="5125" spans="1:8" ht="40.5">
      <c r="A5125" s="532" t="s">
        <v>15881</v>
      </c>
      <c r="B5125" s="534" t="s">
        <v>15882</v>
      </c>
      <c r="C5125" s="532" t="s">
        <v>114</v>
      </c>
      <c r="D5125" s="533" t="s">
        <v>32077</v>
      </c>
      <c r="F5125" t="str">
        <f t="shared" ref="F5125:F5188" si="161">TRIM(A5125)</f>
        <v>100868</v>
      </c>
      <c r="H5125" s="14">
        <f t="shared" ref="H5125:H5188" si="162">ROUND(D5125*(1+$H$1),2)</f>
        <v>469.39</v>
      </c>
    </row>
    <row r="5126" spans="1:8" ht="40.5">
      <c r="A5126" s="532" t="s">
        <v>15883</v>
      </c>
      <c r="B5126" s="534" t="s">
        <v>15884</v>
      </c>
      <c r="C5126" s="532" t="s">
        <v>114</v>
      </c>
      <c r="D5126" s="533" t="s">
        <v>32078</v>
      </c>
      <c r="F5126" t="str">
        <f t="shared" si="161"/>
        <v>100869</v>
      </c>
      <c r="H5126" s="14">
        <f t="shared" si="162"/>
        <v>483.11</v>
      </c>
    </row>
    <row r="5127" spans="1:8" ht="40.5">
      <c r="A5127" s="532" t="s">
        <v>15885</v>
      </c>
      <c r="B5127" s="534" t="s">
        <v>15886</v>
      </c>
      <c r="C5127" s="532" t="s">
        <v>114</v>
      </c>
      <c r="D5127" s="533" t="s">
        <v>32079</v>
      </c>
      <c r="F5127" t="str">
        <f t="shared" si="161"/>
        <v>100870</v>
      </c>
      <c r="H5127" s="14">
        <f t="shared" si="162"/>
        <v>400.52</v>
      </c>
    </row>
    <row r="5128" spans="1:8" ht="40.5">
      <c r="A5128" s="532" t="s">
        <v>15887</v>
      </c>
      <c r="B5128" s="534" t="s">
        <v>15888</v>
      </c>
      <c r="C5128" s="532" t="s">
        <v>114</v>
      </c>
      <c r="D5128" s="533" t="s">
        <v>32080</v>
      </c>
      <c r="F5128" t="str">
        <f t="shared" si="161"/>
        <v>100871</v>
      </c>
      <c r="H5128" s="14">
        <f t="shared" si="162"/>
        <v>432.66</v>
      </c>
    </row>
    <row r="5129" spans="1:8" ht="40.5">
      <c r="A5129" s="532" t="s">
        <v>15889</v>
      </c>
      <c r="B5129" s="534" t="s">
        <v>15890</v>
      </c>
      <c r="C5129" s="532" t="s">
        <v>114</v>
      </c>
      <c r="D5129" s="533" t="s">
        <v>32081</v>
      </c>
      <c r="F5129" t="str">
        <f t="shared" si="161"/>
        <v>100872</v>
      </c>
      <c r="H5129" s="14">
        <f t="shared" si="162"/>
        <v>453.18</v>
      </c>
    </row>
    <row r="5130" spans="1:8" ht="40.5">
      <c r="A5130" s="532" t="s">
        <v>15891</v>
      </c>
      <c r="B5130" s="534" t="s">
        <v>15892</v>
      </c>
      <c r="C5130" s="532" t="s">
        <v>114</v>
      </c>
      <c r="D5130" s="533" t="s">
        <v>32082</v>
      </c>
      <c r="F5130" t="str">
        <f t="shared" si="161"/>
        <v>100873</v>
      </c>
      <c r="H5130" s="14">
        <f t="shared" si="162"/>
        <v>466</v>
      </c>
    </row>
    <row r="5131" spans="1:8" ht="27">
      <c r="A5131" s="532" t="s">
        <v>15893</v>
      </c>
      <c r="B5131" s="534" t="s">
        <v>15894</v>
      </c>
      <c r="C5131" s="532" t="s">
        <v>114</v>
      </c>
      <c r="D5131" s="533" t="s">
        <v>32075</v>
      </c>
      <c r="F5131" t="str">
        <f t="shared" si="161"/>
        <v>100874</v>
      </c>
      <c r="H5131" s="14">
        <f t="shared" si="162"/>
        <v>424.59</v>
      </c>
    </row>
    <row r="5132" spans="1:8" ht="27">
      <c r="A5132" s="532" t="s">
        <v>15895</v>
      </c>
      <c r="B5132" s="534" t="s">
        <v>15896</v>
      </c>
      <c r="C5132" s="532" t="s">
        <v>114</v>
      </c>
      <c r="D5132" s="533" t="s">
        <v>32083</v>
      </c>
      <c r="F5132" t="str">
        <f t="shared" si="161"/>
        <v>100875</v>
      </c>
      <c r="H5132" s="14">
        <f t="shared" si="162"/>
        <v>1489.07</v>
      </c>
    </row>
    <row r="5133" spans="1:8" ht="40.5">
      <c r="A5133" s="532" t="s">
        <v>18929</v>
      </c>
      <c r="B5133" s="534" t="s">
        <v>18930</v>
      </c>
      <c r="C5133" s="532" t="s">
        <v>114</v>
      </c>
      <c r="D5133" s="533" t="s">
        <v>32084</v>
      </c>
      <c r="F5133" t="str">
        <f t="shared" si="161"/>
        <v>100878</v>
      </c>
      <c r="H5133" s="14">
        <f t="shared" si="162"/>
        <v>818.89</v>
      </c>
    </row>
    <row r="5134" spans="1:8" ht="54">
      <c r="A5134" s="532" t="s">
        <v>9521</v>
      </c>
      <c r="B5134" s="534" t="s">
        <v>32085</v>
      </c>
      <c r="C5134" s="532" t="s">
        <v>114</v>
      </c>
      <c r="D5134" s="533" t="s">
        <v>32086</v>
      </c>
      <c r="F5134" t="str">
        <f t="shared" si="161"/>
        <v>98052</v>
      </c>
      <c r="H5134" s="14">
        <f t="shared" si="162"/>
        <v>2493.75</v>
      </c>
    </row>
    <row r="5135" spans="1:8" ht="54">
      <c r="A5135" s="532" t="s">
        <v>9522</v>
      </c>
      <c r="B5135" s="534" t="s">
        <v>32087</v>
      </c>
      <c r="C5135" s="532" t="s">
        <v>114</v>
      </c>
      <c r="D5135" s="533" t="s">
        <v>32088</v>
      </c>
      <c r="F5135" t="str">
        <f t="shared" si="161"/>
        <v>98053</v>
      </c>
      <c r="H5135" s="14">
        <f t="shared" si="162"/>
        <v>3424.75</v>
      </c>
    </row>
    <row r="5136" spans="1:8" ht="54">
      <c r="A5136" s="532" t="s">
        <v>9523</v>
      </c>
      <c r="B5136" s="534" t="s">
        <v>32089</v>
      </c>
      <c r="C5136" s="532" t="s">
        <v>114</v>
      </c>
      <c r="D5136" s="533" t="s">
        <v>32090</v>
      </c>
      <c r="F5136" t="str">
        <f t="shared" si="161"/>
        <v>98054</v>
      </c>
      <c r="H5136" s="14">
        <f t="shared" si="162"/>
        <v>5522.39</v>
      </c>
    </row>
    <row r="5137" spans="1:8" ht="54">
      <c r="A5137" s="532" t="s">
        <v>9524</v>
      </c>
      <c r="B5137" s="534" t="s">
        <v>32091</v>
      </c>
      <c r="C5137" s="532" t="s">
        <v>114</v>
      </c>
      <c r="D5137" s="533" t="s">
        <v>32092</v>
      </c>
      <c r="F5137" t="str">
        <f t="shared" si="161"/>
        <v>98055</v>
      </c>
      <c r="H5137" s="14">
        <f t="shared" si="162"/>
        <v>7522.44</v>
      </c>
    </row>
    <row r="5138" spans="1:8" ht="54">
      <c r="A5138" s="532" t="s">
        <v>9525</v>
      </c>
      <c r="B5138" s="534" t="s">
        <v>32093</v>
      </c>
      <c r="C5138" s="532" t="s">
        <v>114</v>
      </c>
      <c r="D5138" s="533" t="s">
        <v>32094</v>
      </c>
      <c r="F5138" t="str">
        <f t="shared" si="161"/>
        <v>98056</v>
      </c>
      <c r="H5138" s="14">
        <f t="shared" si="162"/>
        <v>8738.2000000000007</v>
      </c>
    </row>
    <row r="5139" spans="1:8" ht="54">
      <c r="A5139" s="532" t="s">
        <v>9526</v>
      </c>
      <c r="B5139" s="534" t="s">
        <v>32095</v>
      </c>
      <c r="C5139" s="532" t="s">
        <v>114</v>
      </c>
      <c r="D5139" s="533" t="s">
        <v>32096</v>
      </c>
      <c r="F5139" t="str">
        <f t="shared" si="161"/>
        <v>98057</v>
      </c>
      <c r="H5139" s="14">
        <f t="shared" si="162"/>
        <v>10444.209999999999</v>
      </c>
    </row>
    <row r="5140" spans="1:8" ht="54">
      <c r="A5140" s="532" t="s">
        <v>15897</v>
      </c>
      <c r="B5140" s="534" t="s">
        <v>32097</v>
      </c>
      <c r="C5140" s="532" t="s">
        <v>114</v>
      </c>
      <c r="D5140" s="533" t="s">
        <v>32098</v>
      </c>
      <c r="F5140" t="str">
        <f t="shared" si="161"/>
        <v>98058</v>
      </c>
      <c r="H5140" s="14">
        <f t="shared" si="162"/>
        <v>2237.1999999999998</v>
      </c>
    </row>
    <row r="5141" spans="1:8" ht="54">
      <c r="A5141" s="532" t="s">
        <v>15898</v>
      </c>
      <c r="B5141" s="534" t="s">
        <v>32099</v>
      </c>
      <c r="C5141" s="532" t="s">
        <v>114</v>
      </c>
      <c r="D5141" s="533" t="s">
        <v>32100</v>
      </c>
      <c r="F5141" t="str">
        <f t="shared" si="161"/>
        <v>98059</v>
      </c>
      <c r="H5141" s="14">
        <f t="shared" si="162"/>
        <v>4833.3599999999997</v>
      </c>
    </row>
    <row r="5142" spans="1:8" ht="54">
      <c r="A5142" s="532" t="s">
        <v>15899</v>
      </c>
      <c r="B5142" s="534" t="s">
        <v>32101</v>
      </c>
      <c r="C5142" s="532" t="s">
        <v>114</v>
      </c>
      <c r="D5142" s="533" t="s">
        <v>32102</v>
      </c>
      <c r="F5142" t="str">
        <f t="shared" si="161"/>
        <v>98060</v>
      </c>
      <c r="H5142" s="14">
        <f t="shared" si="162"/>
        <v>6809</v>
      </c>
    </row>
    <row r="5143" spans="1:8" ht="54">
      <c r="A5143" s="532" t="s">
        <v>15900</v>
      </c>
      <c r="B5143" s="534" t="s">
        <v>32103</v>
      </c>
      <c r="C5143" s="532" t="s">
        <v>114</v>
      </c>
      <c r="D5143" s="533" t="s">
        <v>32104</v>
      </c>
      <c r="F5143" t="str">
        <f t="shared" si="161"/>
        <v>98061</v>
      </c>
      <c r="H5143" s="14">
        <f t="shared" si="162"/>
        <v>9516.17</v>
      </c>
    </row>
    <row r="5144" spans="1:8" ht="54">
      <c r="A5144" s="532" t="s">
        <v>15901</v>
      </c>
      <c r="B5144" s="534" t="s">
        <v>32105</v>
      </c>
      <c r="C5144" s="532" t="s">
        <v>114</v>
      </c>
      <c r="D5144" s="533" t="s">
        <v>32106</v>
      </c>
      <c r="F5144" t="str">
        <f t="shared" si="161"/>
        <v>98062</v>
      </c>
      <c r="H5144" s="14">
        <f t="shared" si="162"/>
        <v>3725.59</v>
      </c>
    </row>
    <row r="5145" spans="1:8" ht="54">
      <c r="A5145" s="532" t="s">
        <v>15902</v>
      </c>
      <c r="B5145" s="534" t="s">
        <v>32107</v>
      </c>
      <c r="C5145" s="532" t="s">
        <v>114</v>
      </c>
      <c r="D5145" s="533" t="s">
        <v>32108</v>
      </c>
      <c r="F5145" t="str">
        <f t="shared" si="161"/>
        <v>98063</v>
      </c>
      <c r="H5145" s="14">
        <f t="shared" si="162"/>
        <v>5676.97</v>
      </c>
    </row>
    <row r="5146" spans="1:8" ht="54">
      <c r="A5146" s="532" t="s">
        <v>15903</v>
      </c>
      <c r="B5146" s="534" t="s">
        <v>32109</v>
      </c>
      <c r="C5146" s="532" t="s">
        <v>114</v>
      </c>
      <c r="D5146" s="533" t="s">
        <v>32110</v>
      </c>
      <c r="F5146" t="str">
        <f t="shared" si="161"/>
        <v>98064</v>
      </c>
      <c r="H5146" s="14">
        <f t="shared" si="162"/>
        <v>6525.15</v>
      </c>
    </row>
    <row r="5147" spans="1:8" ht="54">
      <c r="A5147" s="532" t="s">
        <v>15904</v>
      </c>
      <c r="B5147" s="534" t="s">
        <v>32111</v>
      </c>
      <c r="C5147" s="532" t="s">
        <v>114</v>
      </c>
      <c r="D5147" s="533" t="s">
        <v>32112</v>
      </c>
      <c r="F5147" t="str">
        <f t="shared" si="161"/>
        <v>98065</v>
      </c>
      <c r="H5147" s="14">
        <f t="shared" si="162"/>
        <v>9056.56</v>
      </c>
    </row>
    <row r="5148" spans="1:8" ht="54">
      <c r="A5148" s="532" t="s">
        <v>9527</v>
      </c>
      <c r="B5148" s="534" t="s">
        <v>32113</v>
      </c>
      <c r="C5148" s="532" t="s">
        <v>114</v>
      </c>
      <c r="D5148" s="533" t="s">
        <v>32114</v>
      </c>
      <c r="F5148" t="str">
        <f t="shared" si="161"/>
        <v>98066</v>
      </c>
      <c r="H5148" s="14">
        <f t="shared" si="162"/>
        <v>5862.93</v>
      </c>
    </row>
    <row r="5149" spans="1:8" ht="54">
      <c r="A5149" s="532" t="s">
        <v>9528</v>
      </c>
      <c r="B5149" s="534" t="s">
        <v>32115</v>
      </c>
      <c r="C5149" s="532" t="s">
        <v>114</v>
      </c>
      <c r="D5149" s="533" t="s">
        <v>32116</v>
      </c>
      <c r="F5149" t="str">
        <f t="shared" si="161"/>
        <v>98067</v>
      </c>
      <c r="H5149" s="14">
        <f t="shared" si="162"/>
        <v>7795.31</v>
      </c>
    </row>
    <row r="5150" spans="1:8" ht="54">
      <c r="A5150" s="532" t="s">
        <v>9529</v>
      </c>
      <c r="B5150" s="534" t="s">
        <v>32117</v>
      </c>
      <c r="C5150" s="532" t="s">
        <v>114</v>
      </c>
      <c r="D5150" s="533" t="s">
        <v>32118</v>
      </c>
      <c r="F5150" t="str">
        <f t="shared" si="161"/>
        <v>98068</v>
      </c>
      <c r="H5150" s="14">
        <f t="shared" si="162"/>
        <v>11000.99</v>
      </c>
    </row>
    <row r="5151" spans="1:8" ht="54">
      <c r="A5151" s="532" t="s">
        <v>9530</v>
      </c>
      <c r="B5151" s="534" t="s">
        <v>32119</v>
      </c>
      <c r="C5151" s="532" t="s">
        <v>114</v>
      </c>
      <c r="D5151" s="533" t="s">
        <v>32120</v>
      </c>
      <c r="F5151" t="str">
        <f t="shared" si="161"/>
        <v>98069</v>
      </c>
      <c r="H5151" s="14">
        <f t="shared" si="162"/>
        <v>14860.64</v>
      </c>
    </row>
    <row r="5152" spans="1:8" ht="54">
      <c r="A5152" s="532" t="s">
        <v>9531</v>
      </c>
      <c r="B5152" s="534" t="s">
        <v>32121</v>
      </c>
      <c r="C5152" s="532" t="s">
        <v>114</v>
      </c>
      <c r="D5152" s="533" t="s">
        <v>32122</v>
      </c>
      <c r="F5152" t="str">
        <f t="shared" si="161"/>
        <v>98070</v>
      </c>
      <c r="H5152" s="14">
        <f t="shared" si="162"/>
        <v>16909.03</v>
      </c>
    </row>
    <row r="5153" spans="1:8" ht="54">
      <c r="A5153" s="532" t="s">
        <v>9532</v>
      </c>
      <c r="B5153" s="534" t="s">
        <v>32123</v>
      </c>
      <c r="C5153" s="532" t="s">
        <v>114</v>
      </c>
      <c r="D5153" s="533" t="s">
        <v>32124</v>
      </c>
      <c r="F5153" t="str">
        <f t="shared" si="161"/>
        <v>98071</v>
      </c>
      <c r="H5153" s="14">
        <f t="shared" si="162"/>
        <v>18297.93</v>
      </c>
    </row>
    <row r="5154" spans="1:8" ht="54">
      <c r="A5154" s="532" t="s">
        <v>9533</v>
      </c>
      <c r="B5154" s="534" t="s">
        <v>32125</v>
      </c>
      <c r="C5154" s="532" t="s">
        <v>114</v>
      </c>
      <c r="D5154" s="533" t="s">
        <v>32126</v>
      </c>
      <c r="F5154" t="str">
        <f t="shared" si="161"/>
        <v>98072</v>
      </c>
      <c r="H5154" s="14">
        <f t="shared" si="162"/>
        <v>5001.6899999999996</v>
      </c>
    </row>
    <row r="5155" spans="1:8" ht="54">
      <c r="A5155" s="532" t="s">
        <v>9534</v>
      </c>
      <c r="B5155" s="534" t="s">
        <v>32127</v>
      </c>
      <c r="C5155" s="532" t="s">
        <v>114</v>
      </c>
      <c r="D5155" s="533" t="s">
        <v>32128</v>
      </c>
      <c r="F5155" t="str">
        <f t="shared" si="161"/>
        <v>98073</v>
      </c>
      <c r="H5155" s="14">
        <f t="shared" si="162"/>
        <v>7933.98</v>
      </c>
    </row>
    <row r="5156" spans="1:8" ht="54">
      <c r="A5156" s="532" t="s">
        <v>9535</v>
      </c>
      <c r="B5156" s="534" t="s">
        <v>32129</v>
      </c>
      <c r="C5156" s="532" t="s">
        <v>114</v>
      </c>
      <c r="D5156" s="533" t="s">
        <v>32130</v>
      </c>
      <c r="F5156" t="str">
        <f t="shared" si="161"/>
        <v>98074</v>
      </c>
      <c r="H5156" s="14">
        <f t="shared" si="162"/>
        <v>12473.88</v>
      </c>
    </row>
    <row r="5157" spans="1:8" ht="54">
      <c r="A5157" s="532" t="s">
        <v>9536</v>
      </c>
      <c r="B5157" s="534" t="s">
        <v>32131</v>
      </c>
      <c r="C5157" s="532" t="s">
        <v>114</v>
      </c>
      <c r="D5157" s="533" t="s">
        <v>32132</v>
      </c>
      <c r="F5157" t="str">
        <f t="shared" si="161"/>
        <v>98075</v>
      </c>
      <c r="H5157" s="14">
        <f t="shared" si="162"/>
        <v>16301.07</v>
      </c>
    </row>
    <row r="5158" spans="1:8" ht="54">
      <c r="A5158" s="532" t="s">
        <v>9537</v>
      </c>
      <c r="B5158" s="534" t="s">
        <v>32133</v>
      </c>
      <c r="C5158" s="532" t="s">
        <v>114</v>
      </c>
      <c r="D5158" s="533" t="s">
        <v>32134</v>
      </c>
      <c r="F5158" t="str">
        <f t="shared" si="161"/>
        <v>98076</v>
      </c>
      <c r="H5158" s="14">
        <f t="shared" si="162"/>
        <v>18884.03</v>
      </c>
    </row>
    <row r="5159" spans="1:8" ht="54">
      <c r="A5159" s="532" t="s">
        <v>9538</v>
      </c>
      <c r="B5159" s="534" t="s">
        <v>32135</v>
      </c>
      <c r="C5159" s="532" t="s">
        <v>114</v>
      </c>
      <c r="D5159" s="533" t="s">
        <v>32136</v>
      </c>
      <c r="F5159" t="str">
        <f t="shared" si="161"/>
        <v>98077</v>
      </c>
      <c r="H5159" s="14">
        <f t="shared" si="162"/>
        <v>22288.85</v>
      </c>
    </row>
    <row r="5160" spans="1:8" ht="54">
      <c r="A5160" s="532" t="s">
        <v>9539</v>
      </c>
      <c r="B5160" s="534" t="s">
        <v>32137</v>
      </c>
      <c r="C5160" s="532" t="s">
        <v>114</v>
      </c>
      <c r="D5160" s="533" t="s">
        <v>32138</v>
      </c>
      <c r="F5160" t="str">
        <f t="shared" si="161"/>
        <v>98078</v>
      </c>
      <c r="H5160" s="14">
        <f t="shared" si="162"/>
        <v>5157.21</v>
      </c>
    </row>
    <row r="5161" spans="1:8" ht="54">
      <c r="A5161" s="532" t="s">
        <v>9540</v>
      </c>
      <c r="B5161" s="534" t="s">
        <v>32139</v>
      </c>
      <c r="C5161" s="532" t="s">
        <v>114</v>
      </c>
      <c r="D5161" s="533" t="s">
        <v>32140</v>
      </c>
      <c r="F5161" t="str">
        <f t="shared" si="161"/>
        <v>98079</v>
      </c>
      <c r="H5161" s="14">
        <f t="shared" si="162"/>
        <v>9092.27</v>
      </c>
    </row>
    <row r="5162" spans="1:8" ht="54">
      <c r="A5162" s="532" t="s">
        <v>9541</v>
      </c>
      <c r="B5162" s="534" t="s">
        <v>32141</v>
      </c>
      <c r="C5162" s="532" t="s">
        <v>114</v>
      </c>
      <c r="D5162" s="533" t="s">
        <v>32142</v>
      </c>
      <c r="F5162" t="str">
        <f t="shared" si="161"/>
        <v>98080</v>
      </c>
      <c r="H5162" s="14">
        <f t="shared" si="162"/>
        <v>11781.83</v>
      </c>
    </row>
    <row r="5163" spans="1:8" ht="54">
      <c r="A5163" s="532" t="s">
        <v>9542</v>
      </c>
      <c r="B5163" s="534" t="s">
        <v>32143</v>
      </c>
      <c r="C5163" s="532" t="s">
        <v>114</v>
      </c>
      <c r="D5163" s="533" t="s">
        <v>32144</v>
      </c>
      <c r="F5163" t="str">
        <f t="shared" si="161"/>
        <v>98081</v>
      </c>
      <c r="H5163" s="14">
        <f t="shared" si="162"/>
        <v>17524.2</v>
      </c>
    </row>
    <row r="5164" spans="1:8" ht="54">
      <c r="A5164" s="532" t="s">
        <v>9543</v>
      </c>
      <c r="B5164" s="534" t="s">
        <v>32145</v>
      </c>
      <c r="C5164" s="532" t="s">
        <v>114</v>
      </c>
      <c r="D5164" s="533" t="s">
        <v>32146</v>
      </c>
      <c r="F5164" t="str">
        <f t="shared" si="161"/>
        <v>98082</v>
      </c>
      <c r="H5164" s="14">
        <f t="shared" si="162"/>
        <v>4824.49</v>
      </c>
    </row>
    <row r="5165" spans="1:8" ht="54">
      <c r="A5165" s="532" t="s">
        <v>9544</v>
      </c>
      <c r="B5165" s="534" t="s">
        <v>32147</v>
      </c>
      <c r="C5165" s="532" t="s">
        <v>114</v>
      </c>
      <c r="D5165" s="533" t="s">
        <v>32148</v>
      </c>
      <c r="F5165" t="str">
        <f t="shared" si="161"/>
        <v>98083</v>
      </c>
      <c r="H5165" s="14">
        <f t="shared" si="162"/>
        <v>6349.63</v>
      </c>
    </row>
    <row r="5166" spans="1:8" ht="54">
      <c r="A5166" s="532" t="s">
        <v>9545</v>
      </c>
      <c r="B5166" s="534" t="s">
        <v>32149</v>
      </c>
      <c r="C5166" s="532" t="s">
        <v>114</v>
      </c>
      <c r="D5166" s="533" t="s">
        <v>32150</v>
      </c>
      <c r="F5166" t="str">
        <f t="shared" si="161"/>
        <v>98084</v>
      </c>
      <c r="H5166" s="14">
        <f t="shared" si="162"/>
        <v>8892.8700000000008</v>
      </c>
    </row>
    <row r="5167" spans="1:8" ht="54">
      <c r="A5167" s="532" t="s">
        <v>9546</v>
      </c>
      <c r="B5167" s="534" t="s">
        <v>32151</v>
      </c>
      <c r="C5167" s="532" t="s">
        <v>114</v>
      </c>
      <c r="D5167" s="533" t="s">
        <v>32152</v>
      </c>
      <c r="F5167" t="str">
        <f t="shared" si="161"/>
        <v>98085</v>
      </c>
      <c r="H5167" s="14">
        <f t="shared" si="162"/>
        <v>12088.09</v>
      </c>
    </row>
    <row r="5168" spans="1:8" ht="54">
      <c r="A5168" s="532" t="s">
        <v>9547</v>
      </c>
      <c r="B5168" s="534" t="s">
        <v>32153</v>
      </c>
      <c r="C5168" s="532" t="s">
        <v>114</v>
      </c>
      <c r="D5168" s="533" t="s">
        <v>32154</v>
      </c>
      <c r="F5168" t="str">
        <f t="shared" si="161"/>
        <v>98086</v>
      </c>
      <c r="H5168" s="14">
        <f t="shared" si="162"/>
        <v>13607.32</v>
      </c>
    </row>
    <row r="5169" spans="1:8" ht="54">
      <c r="A5169" s="532" t="s">
        <v>9548</v>
      </c>
      <c r="B5169" s="534" t="s">
        <v>32155</v>
      </c>
      <c r="C5169" s="532" t="s">
        <v>114</v>
      </c>
      <c r="D5169" s="533" t="s">
        <v>32156</v>
      </c>
      <c r="F5169" t="str">
        <f t="shared" si="161"/>
        <v>98087</v>
      </c>
      <c r="H5169" s="14">
        <f t="shared" si="162"/>
        <v>14444.78</v>
      </c>
    </row>
    <row r="5170" spans="1:8" ht="54">
      <c r="A5170" s="532" t="s">
        <v>9549</v>
      </c>
      <c r="B5170" s="534" t="s">
        <v>32157</v>
      </c>
      <c r="C5170" s="532" t="s">
        <v>114</v>
      </c>
      <c r="D5170" s="533" t="s">
        <v>32158</v>
      </c>
      <c r="F5170" t="str">
        <f t="shared" si="161"/>
        <v>98088</v>
      </c>
      <c r="H5170" s="14">
        <f t="shared" si="162"/>
        <v>4208.7700000000004</v>
      </c>
    </row>
    <row r="5171" spans="1:8" ht="54">
      <c r="A5171" s="532" t="s">
        <v>9550</v>
      </c>
      <c r="B5171" s="534" t="s">
        <v>32159</v>
      </c>
      <c r="C5171" s="532" t="s">
        <v>114</v>
      </c>
      <c r="D5171" s="533" t="s">
        <v>32160</v>
      </c>
      <c r="F5171" t="str">
        <f t="shared" si="161"/>
        <v>98089</v>
      </c>
      <c r="H5171" s="14">
        <f t="shared" si="162"/>
        <v>6708.51</v>
      </c>
    </row>
    <row r="5172" spans="1:8" ht="54">
      <c r="A5172" s="532" t="s">
        <v>9551</v>
      </c>
      <c r="B5172" s="534" t="s">
        <v>32161</v>
      </c>
      <c r="C5172" s="532" t="s">
        <v>114</v>
      </c>
      <c r="D5172" s="533" t="s">
        <v>32162</v>
      </c>
      <c r="F5172" t="str">
        <f t="shared" si="161"/>
        <v>98090</v>
      </c>
      <c r="H5172" s="14">
        <f t="shared" si="162"/>
        <v>10620.74</v>
      </c>
    </row>
    <row r="5173" spans="1:8" ht="54">
      <c r="A5173" s="532" t="s">
        <v>9552</v>
      </c>
      <c r="B5173" s="534" t="s">
        <v>32163</v>
      </c>
      <c r="C5173" s="532" t="s">
        <v>114</v>
      </c>
      <c r="D5173" s="533" t="s">
        <v>32164</v>
      </c>
      <c r="F5173" t="str">
        <f t="shared" si="161"/>
        <v>98091</v>
      </c>
      <c r="H5173" s="14">
        <f t="shared" si="162"/>
        <v>13917.48</v>
      </c>
    </row>
    <row r="5174" spans="1:8" ht="54">
      <c r="A5174" s="532" t="s">
        <v>9553</v>
      </c>
      <c r="B5174" s="534" t="s">
        <v>32165</v>
      </c>
      <c r="C5174" s="532" t="s">
        <v>114</v>
      </c>
      <c r="D5174" s="533" t="s">
        <v>32166</v>
      </c>
      <c r="F5174" t="str">
        <f t="shared" si="161"/>
        <v>98092</v>
      </c>
      <c r="H5174" s="14">
        <f t="shared" si="162"/>
        <v>16217.9</v>
      </c>
    </row>
    <row r="5175" spans="1:8" ht="54">
      <c r="A5175" s="532" t="s">
        <v>9554</v>
      </c>
      <c r="B5175" s="534" t="s">
        <v>32167</v>
      </c>
      <c r="C5175" s="532" t="s">
        <v>114</v>
      </c>
      <c r="D5175" s="533" t="s">
        <v>32168</v>
      </c>
      <c r="F5175" t="str">
        <f t="shared" si="161"/>
        <v>98093</v>
      </c>
      <c r="H5175" s="14">
        <f t="shared" si="162"/>
        <v>19174.900000000001</v>
      </c>
    </row>
    <row r="5176" spans="1:8" ht="54">
      <c r="A5176" s="532" t="s">
        <v>9555</v>
      </c>
      <c r="B5176" s="534" t="s">
        <v>32169</v>
      </c>
      <c r="C5176" s="532" t="s">
        <v>114</v>
      </c>
      <c r="D5176" s="533" t="s">
        <v>32170</v>
      </c>
      <c r="F5176" t="str">
        <f t="shared" si="161"/>
        <v>98094</v>
      </c>
      <c r="H5176" s="14">
        <f t="shared" si="162"/>
        <v>3412.64</v>
      </c>
    </row>
    <row r="5177" spans="1:8" ht="54">
      <c r="A5177" s="532" t="s">
        <v>9556</v>
      </c>
      <c r="B5177" s="534" t="s">
        <v>32171</v>
      </c>
      <c r="C5177" s="532" t="s">
        <v>114</v>
      </c>
      <c r="D5177" s="533" t="s">
        <v>32172</v>
      </c>
      <c r="F5177" t="str">
        <f t="shared" si="161"/>
        <v>98099</v>
      </c>
      <c r="H5177" s="14">
        <f t="shared" si="162"/>
        <v>5836.12</v>
      </c>
    </row>
    <row r="5178" spans="1:8" ht="54">
      <c r="A5178" s="532" t="s">
        <v>9557</v>
      </c>
      <c r="B5178" s="534" t="s">
        <v>32173</v>
      </c>
      <c r="C5178" s="532" t="s">
        <v>114</v>
      </c>
      <c r="D5178" s="533" t="s">
        <v>32174</v>
      </c>
      <c r="F5178" t="str">
        <f t="shared" si="161"/>
        <v>98100</v>
      </c>
      <c r="H5178" s="14">
        <f t="shared" si="162"/>
        <v>7685.79</v>
      </c>
    </row>
    <row r="5179" spans="1:8" ht="54">
      <c r="A5179" s="532" t="s">
        <v>9558</v>
      </c>
      <c r="B5179" s="534" t="s">
        <v>32175</v>
      </c>
      <c r="C5179" s="532" t="s">
        <v>114</v>
      </c>
      <c r="D5179" s="533" t="s">
        <v>32176</v>
      </c>
      <c r="F5179" t="str">
        <f t="shared" si="161"/>
        <v>98101</v>
      </c>
      <c r="H5179" s="14">
        <f t="shared" si="162"/>
        <v>11380.6</v>
      </c>
    </row>
    <row r="5180" spans="1:8" ht="67.5">
      <c r="A5180" s="532" t="s">
        <v>9559</v>
      </c>
      <c r="B5180" s="534" t="s">
        <v>15905</v>
      </c>
      <c r="C5180" s="532" t="s">
        <v>114</v>
      </c>
      <c r="D5180" s="533" t="s">
        <v>32177</v>
      </c>
      <c r="F5180" t="str">
        <f t="shared" si="161"/>
        <v>98109</v>
      </c>
      <c r="H5180" s="14">
        <f t="shared" si="162"/>
        <v>1005.2</v>
      </c>
    </row>
    <row r="5181" spans="1:8" ht="40.5">
      <c r="A5181" s="532" t="s">
        <v>9560</v>
      </c>
      <c r="B5181" s="534" t="s">
        <v>15906</v>
      </c>
      <c r="C5181" s="532" t="s">
        <v>114</v>
      </c>
      <c r="D5181" s="533" t="s">
        <v>32178</v>
      </c>
      <c r="F5181" t="str">
        <f t="shared" si="161"/>
        <v>98110</v>
      </c>
      <c r="H5181" s="14">
        <f t="shared" si="162"/>
        <v>547.9</v>
      </c>
    </row>
    <row r="5182" spans="1:8" ht="27">
      <c r="A5182" s="532" t="s">
        <v>9561</v>
      </c>
      <c r="B5182" s="534" t="s">
        <v>15907</v>
      </c>
      <c r="C5182" s="532" t="s">
        <v>114</v>
      </c>
      <c r="D5182" s="533" t="s">
        <v>32179</v>
      </c>
      <c r="F5182" t="str">
        <f t="shared" si="161"/>
        <v>98111</v>
      </c>
      <c r="H5182" s="14">
        <f t="shared" si="162"/>
        <v>72.540000000000006</v>
      </c>
    </row>
    <row r="5183" spans="1:8" ht="27">
      <c r="A5183" s="532" t="s">
        <v>15908</v>
      </c>
      <c r="B5183" s="534" t="s">
        <v>15909</v>
      </c>
      <c r="C5183" s="532" t="s">
        <v>114</v>
      </c>
      <c r="D5183" s="533" t="s">
        <v>29656</v>
      </c>
      <c r="F5183" t="str">
        <f t="shared" si="161"/>
        <v>98112</v>
      </c>
      <c r="H5183" s="14">
        <f t="shared" si="162"/>
        <v>176.29</v>
      </c>
    </row>
    <row r="5184" spans="1:8" ht="27">
      <c r="A5184" s="532" t="s">
        <v>9563</v>
      </c>
      <c r="B5184" s="534" t="s">
        <v>15910</v>
      </c>
      <c r="C5184" s="532" t="s">
        <v>114</v>
      </c>
      <c r="D5184" s="533" t="s">
        <v>32180</v>
      </c>
      <c r="F5184" t="str">
        <f t="shared" si="161"/>
        <v>98114</v>
      </c>
      <c r="H5184" s="14">
        <f t="shared" si="162"/>
        <v>918.8</v>
      </c>
    </row>
    <row r="5185" spans="1:8" ht="40.5">
      <c r="A5185" s="532" t="s">
        <v>9564</v>
      </c>
      <c r="B5185" s="534" t="s">
        <v>32181</v>
      </c>
      <c r="C5185" s="532" t="s">
        <v>114</v>
      </c>
      <c r="D5185" s="533" t="s">
        <v>32182</v>
      </c>
      <c r="F5185" t="str">
        <f t="shared" si="161"/>
        <v>98115</v>
      </c>
      <c r="H5185" s="14">
        <f t="shared" si="162"/>
        <v>133.4</v>
      </c>
    </row>
    <row r="5186" spans="1:8" ht="54">
      <c r="A5186" s="532" t="s">
        <v>7606</v>
      </c>
      <c r="B5186" s="534" t="s">
        <v>2530</v>
      </c>
      <c r="C5186" s="532" t="s">
        <v>114</v>
      </c>
      <c r="D5186" s="533" t="s">
        <v>32183</v>
      </c>
      <c r="F5186" t="str">
        <f t="shared" si="161"/>
        <v>89957</v>
      </c>
      <c r="H5186" s="14">
        <f t="shared" si="162"/>
        <v>191.31</v>
      </c>
    </row>
    <row r="5187" spans="1:8" ht="54">
      <c r="A5187" s="532" t="s">
        <v>7607</v>
      </c>
      <c r="B5187" s="534" t="s">
        <v>2531</v>
      </c>
      <c r="C5187" s="532" t="s">
        <v>114</v>
      </c>
      <c r="D5187" s="533" t="s">
        <v>32184</v>
      </c>
      <c r="F5187" t="str">
        <f t="shared" si="161"/>
        <v>89959</v>
      </c>
      <c r="H5187" s="14">
        <f t="shared" si="162"/>
        <v>316.52</v>
      </c>
    </row>
    <row r="5188" spans="1:8" ht="27">
      <c r="A5188" s="532" t="s">
        <v>7608</v>
      </c>
      <c r="B5188" s="534" t="s">
        <v>18933</v>
      </c>
      <c r="C5188" s="532" t="s">
        <v>114</v>
      </c>
      <c r="D5188" s="533" t="s">
        <v>32185</v>
      </c>
      <c r="F5188" t="str">
        <f t="shared" si="161"/>
        <v>89349</v>
      </c>
      <c r="H5188" s="14">
        <f t="shared" si="162"/>
        <v>40.869999999999997</v>
      </c>
    </row>
    <row r="5189" spans="1:8" ht="27">
      <c r="A5189" s="532" t="s">
        <v>7609</v>
      </c>
      <c r="B5189" s="534" t="s">
        <v>18934</v>
      </c>
      <c r="C5189" s="532" t="s">
        <v>114</v>
      </c>
      <c r="D5189" s="533" t="s">
        <v>18713</v>
      </c>
      <c r="F5189" t="str">
        <f t="shared" ref="F5189:F5225" si="163">TRIM(A5189)</f>
        <v>89351</v>
      </c>
      <c r="H5189" s="14">
        <f t="shared" ref="H5189:H5252" si="164">ROUND(D5189*(1+$H$1),2)</f>
        <v>50.24</v>
      </c>
    </row>
    <row r="5190" spans="1:8" ht="27">
      <c r="A5190" s="532" t="s">
        <v>7610</v>
      </c>
      <c r="B5190" s="534" t="s">
        <v>18935</v>
      </c>
      <c r="C5190" s="532" t="s">
        <v>114</v>
      </c>
      <c r="D5190" s="533" t="s">
        <v>30186</v>
      </c>
      <c r="F5190" t="str">
        <f t="shared" si="163"/>
        <v>89352</v>
      </c>
      <c r="H5190" s="14">
        <f t="shared" si="164"/>
        <v>55.89</v>
      </c>
    </row>
    <row r="5191" spans="1:8" ht="27">
      <c r="A5191" s="532" t="s">
        <v>7611</v>
      </c>
      <c r="B5191" s="534" t="s">
        <v>18936</v>
      </c>
      <c r="C5191" s="532" t="s">
        <v>114</v>
      </c>
      <c r="D5191" s="533" t="s">
        <v>32186</v>
      </c>
      <c r="F5191" t="str">
        <f t="shared" si="163"/>
        <v>89353</v>
      </c>
      <c r="H5191" s="14">
        <f t="shared" si="164"/>
        <v>61</v>
      </c>
    </row>
    <row r="5192" spans="1:8" ht="40.5">
      <c r="A5192" s="532" t="s">
        <v>7612</v>
      </c>
      <c r="B5192" s="534" t="s">
        <v>18937</v>
      </c>
      <c r="C5192" s="532" t="s">
        <v>114</v>
      </c>
      <c r="D5192" s="533" t="s">
        <v>32187</v>
      </c>
      <c r="F5192" t="str">
        <f t="shared" si="163"/>
        <v>89354</v>
      </c>
      <c r="H5192" s="14">
        <f t="shared" si="164"/>
        <v>573.33000000000004</v>
      </c>
    </row>
    <row r="5193" spans="1:8" ht="54">
      <c r="A5193" s="532" t="s">
        <v>7613</v>
      </c>
      <c r="B5193" s="534" t="s">
        <v>3617</v>
      </c>
      <c r="C5193" s="532" t="s">
        <v>114</v>
      </c>
      <c r="D5193" s="533" t="s">
        <v>23053</v>
      </c>
      <c r="F5193" t="str">
        <f t="shared" si="163"/>
        <v>89969</v>
      </c>
      <c r="H5193" s="14">
        <f t="shared" si="164"/>
        <v>64.069999999999993</v>
      </c>
    </row>
    <row r="5194" spans="1:8" ht="54">
      <c r="A5194" s="532" t="s">
        <v>7614</v>
      </c>
      <c r="B5194" s="534" t="s">
        <v>2532</v>
      </c>
      <c r="C5194" s="532" t="s">
        <v>114</v>
      </c>
      <c r="D5194" s="533" t="s">
        <v>32188</v>
      </c>
      <c r="F5194" t="str">
        <f t="shared" si="163"/>
        <v>89970</v>
      </c>
      <c r="H5194" s="14">
        <f t="shared" si="164"/>
        <v>68.650000000000006</v>
      </c>
    </row>
    <row r="5195" spans="1:8" ht="54">
      <c r="A5195" s="532" t="s">
        <v>7615</v>
      </c>
      <c r="B5195" s="534" t="s">
        <v>2533</v>
      </c>
      <c r="C5195" s="532" t="s">
        <v>114</v>
      </c>
      <c r="D5195" s="533" t="s">
        <v>18780</v>
      </c>
      <c r="F5195" t="str">
        <f t="shared" si="163"/>
        <v>89971</v>
      </c>
      <c r="H5195" s="14">
        <f t="shared" si="164"/>
        <v>70.7</v>
      </c>
    </row>
    <row r="5196" spans="1:8" ht="54">
      <c r="A5196" s="532" t="s">
        <v>7616</v>
      </c>
      <c r="B5196" s="534" t="s">
        <v>2534</v>
      </c>
      <c r="C5196" s="532" t="s">
        <v>114</v>
      </c>
      <c r="D5196" s="533" t="s">
        <v>32189</v>
      </c>
      <c r="F5196" t="str">
        <f t="shared" si="163"/>
        <v>89972</v>
      </c>
      <c r="H5196" s="14">
        <f t="shared" si="164"/>
        <v>78.22</v>
      </c>
    </row>
    <row r="5197" spans="1:8" ht="54">
      <c r="A5197" s="532" t="s">
        <v>7617</v>
      </c>
      <c r="B5197" s="534" t="s">
        <v>2535</v>
      </c>
      <c r="C5197" s="532" t="s">
        <v>114</v>
      </c>
      <c r="D5197" s="533" t="s">
        <v>32190</v>
      </c>
      <c r="F5197" t="str">
        <f t="shared" si="163"/>
        <v>89973</v>
      </c>
      <c r="H5197" s="14">
        <f t="shared" si="164"/>
        <v>869.15</v>
      </c>
    </row>
    <row r="5198" spans="1:8" ht="54">
      <c r="A5198" s="554" t="s">
        <v>7618</v>
      </c>
      <c r="B5198" s="534" t="s">
        <v>3618</v>
      </c>
      <c r="C5198" s="532" t="s">
        <v>114</v>
      </c>
      <c r="D5198" s="533" t="s">
        <v>32191</v>
      </c>
      <c r="F5198" t="str">
        <f t="shared" si="163"/>
        <v>89974</v>
      </c>
      <c r="H5198" s="14">
        <f t="shared" si="164"/>
        <v>421.86</v>
      </c>
    </row>
    <row r="5199" spans="1:8" ht="40.5">
      <c r="A5199" s="532" t="s">
        <v>7619</v>
      </c>
      <c r="B5199" s="534" t="s">
        <v>18938</v>
      </c>
      <c r="C5199" s="532" t="s">
        <v>114</v>
      </c>
      <c r="D5199" s="533" t="s">
        <v>32192</v>
      </c>
      <c r="F5199" t="str">
        <f t="shared" si="163"/>
        <v>89984</v>
      </c>
      <c r="H5199" s="14">
        <f t="shared" si="164"/>
        <v>131.91999999999999</v>
      </c>
    </row>
    <row r="5200" spans="1:8" ht="40.5">
      <c r="A5200" s="532" t="s">
        <v>7620</v>
      </c>
      <c r="B5200" s="534" t="s">
        <v>18939</v>
      </c>
      <c r="C5200" s="532" t="s">
        <v>114</v>
      </c>
      <c r="D5200" s="533" t="s">
        <v>30954</v>
      </c>
      <c r="F5200" t="str">
        <f t="shared" si="163"/>
        <v>89985</v>
      </c>
      <c r="H5200" s="14">
        <f t="shared" si="164"/>
        <v>138.30000000000001</v>
      </c>
    </row>
    <row r="5201" spans="1:8" ht="40.5">
      <c r="A5201" s="532" t="s">
        <v>7621</v>
      </c>
      <c r="B5201" s="534" t="s">
        <v>18941</v>
      </c>
      <c r="C5201" s="532" t="s">
        <v>114</v>
      </c>
      <c r="D5201" s="533" t="s">
        <v>18206</v>
      </c>
      <c r="F5201" t="str">
        <f t="shared" si="163"/>
        <v>89986</v>
      </c>
      <c r="H5201" s="14">
        <f t="shared" si="164"/>
        <v>128.47</v>
      </c>
    </row>
    <row r="5202" spans="1:8" ht="40.5">
      <c r="A5202" s="532" t="s">
        <v>7622</v>
      </c>
      <c r="B5202" s="534" t="s">
        <v>18942</v>
      </c>
      <c r="C5202" s="532" t="s">
        <v>114</v>
      </c>
      <c r="D5202" s="533" t="s">
        <v>18852</v>
      </c>
      <c r="F5202" t="str">
        <f t="shared" si="163"/>
        <v>89987</v>
      </c>
      <c r="H5202" s="14">
        <f t="shared" si="164"/>
        <v>145.84</v>
      </c>
    </row>
    <row r="5203" spans="1:8" ht="27">
      <c r="A5203" s="532" t="s">
        <v>7623</v>
      </c>
      <c r="B5203" s="534" t="s">
        <v>18943</v>
      </c>
      <c r="C5203" s="532" t="s">
        <v>114</v>
      </c>
      <c r="D5203" s="533" t="s">
        <v>32193</v>
      </c>
      <c r="F5203" t="str">
        <f t="shared" si="163"/>
        <v>90371</v>
      </c>
      <c r="H5203" s="14">
        <f t="shared" si="164"/>
        <v>48.94</v>
      </c>
    </row>
    <row r="5204" spans="1:8" ht="27">
      <c r="A5204" s="532" t="s">
        <v>7624</v>
      </c>
      <c r="B5204" s="534" t="s">
        <v>18944</v>
      </c>
      <c r="C5204" s="532" t="s">
        <v>114</v>
      </c>
      <c r="D5204" s="533" t="s">
        <v>29257</v>
      </c>
      <c r="F5204" t="str">
        <f t="shared" si="163"/>
        <v>94489</v>
      </c>
      <c r="H5204" s="14">
        <f t="shared" si="164"/>
        <v>49.77</v>
      </c>
    </row>
    <row r="5205" spans="1:8" ht="27">
      <c r="A5205" s="532" t="s">
        <v>7625</v>
      </c>
      <c r="B5205" s="534" t="s">
        <v>18945</v>
      </c>
      <c r="C5205" s="532" t="s">
        <v>114</v>
      </c>
      <c r="D5205" s="533" t="s">
        <v>12765</v>
      </c>
      <c r="F5205" t="str">
        <f t="shared" si="163"/>
        <v>94490</v>
      </c>
      <c r="H5205" s="14">
        <f t="shared" si="164"/>
        <v>74.989999999999995</v>
      </c>
    </row>
    <row r="5206" spans="1:8" ht="27">
      <c r="A5206" s="532" t="s">
        <v>7626</v>
      </c>
      <c r="B5206" s="534" t="s">
        <v>18946</v>
      </c>
      <c r="C5206" s="532" t="s">
        <v>114</v>
      </c>
      <c r="D5206" s="533" t="s">
        <v>18836</v>
      </c>
      <c r="F5206" t="str">
        <f t="shared" si="163"/>
        <v>94491</v>
      </c>
      <c r="H5206" s="14">
        <f t="shared" si="164"/>
        <v>101.8</v>
      </c>
    </row>
    <row r="5207" spans="1:8" ht="27">
      <c r="A5207" s="532" t="s">
        <v>7627</v>
      </c>
      <c r="B5207" s="534" t="s">
        <v>18947</v>
      </c>
      <c r="C5207" s="532" t="s">
        <v>114</v>
      </c>
      <c r="D5207" s="533" t="s">
        <v>19124</v>
      </c>
      <c r="F5207" t="str">
        <f t="shared" si="163"/>
        <v>94492</v>
      </c>
      <c r="H5207" s="14">
        <f t="shared" si="164"/>
        <v>104.79</v>
      </c>
    </row>
    <row r="5208" spans="1:8" ht="27">
      <c r="A5208" s="532" t="s">
        <v>7628</v>
      </c>
      <c r="B5208" s="534" t="s">
        <v>18948</v>
      </c>
      <c r="C5208" s="532" t="s">
        <v>114</v>
      </c>
      <c r="D5208" s="533" t="s">
        <v>25929</v>
      </c>
      <c r="F5208" t="str">
        <f t="shared" si="163"/>
        <v>94493</v>
      </c>
      <c r="H5208" s="14">
        <f t="shared" si="164"/>
        <v>192.09</v>
      </c>
    </row>
    <row r="5209" spans="1:8" ht="27">
      <c r="A5209" s="532" t="s">
        <v>7629</v>
      </c>
      <c r="B5209" s="534" t="s">
        <v>18949</v>
      </c>
      <c r="C5209" s="532" t="s">
        <v>114</v>
      </c>
      <c r="D5209" s="533" t="s">
        <v>13842</v>
      </c>
      <c r="F5209" t="str">
        <f t="shared" si="163"/>
        <v>94495</v>
      </c>
      <c r="H5209" s="14">
        <f t="shared" si="164"/>
        <v>94.75</v>
      </c>
    </row>
    <row r="5210" spans="1:8" ht="27">
      <c r="A5210" s="532" t="s">
        <v>7630</v>
      </c>
      <c r="B5210" s="534" t="s">
        <v>18950</v>
      </c>
      <c r="C5210" s="532" t="s">
        <v>114</v>
      </c>
      <c r="D5210" s="533" t="s">
        <v>32194</v>
      </c>
      <c r="F5210" t="str">
        <f t="shared" si="163"/>
        <v>94496</v>
      </c>
      <c r="H5210" s="14">
        <f t="shared" si="164"/>
        <v>129.11000000000001</v>
      </c>
    </row>
    <row r="5211" spans="1:8" ht="27">
      <c r="A5211" s="532" t="s">
        <v>7631</v>
      </c>
      <c r="B5211" s="534" t="s">
        <v>18951</v>
      </c>
      <c r="C5211" s="532" t="s">
        <v>114</v>
      </c>
      <c r="D5211" s="533" t="s">
        <v>32195</v>
      </c>
      <c r="F5211" t="str">
        <f t="shared" si="163"/>
        <v>94497</v>
      </c>
      <c r="H5211" s="14">
        <f t="shared" si="164"/>
        <v>163.47</v>
      </c>
    </row>
    <row r="5212" spans="1:8" ht="27">
      <c r="A5212" s="532" t="s">
        <v>7632</v>
      </c>
      <c r="B5212" s="534" t="s">
        <v>18952</v>
      </c>
      <c r="C5212" s="532" t="s">
        <v>114</v>
      </c>
      <c r="D5212" s="533" t="s">
        <v>32196</v>
      </c>
      <c r="F5212" t="str">
        <f t="shared" si="163"/>
        <v>94498</v>
      </c>
      <c r="H5212" s="14">
        <f t="shared" si="164"/>
        <v>226.06</v>
      </c>
    </row>
    <row r="5213" spans="1:8" ht="27">
      <c r="A5213" s="532" t="s">
        <v>7633</v>
      </c>
      <c r="B5213" s="534" t="s">
        <v>18954</v>
      </c>
      <c r="C5213" s="532" t="s">
        <v>114</v>
      </c>
      <c r="D5213" s="533" t="s">
        <v>32197</v>
      </c>
      <c r="F5213" t="str">
        <f t="shared" si="163"/>
        <v>94499</v>
      </c>
      <c r="H5213" s="14">
        <f t="shared" si="164"/>
        <v>453.82</v>
      </c>
    </row>
    <row r="5214" spans="1:8" ht="27">
      <c r="A5214" s="532" t="s">
        <v>7634</v>
      </c>
      <c r="B5214" s="534" t="s">
        <v>18955</v>
      </c>
      <c r="C5214" s="532" t="s">
        <v>114</v>
      </c>
      <c r="D5214" s="533" t="s">
        <v>32198</v>
      </c>
      <c r="F5214" t="str">
        <f t="shared" si="163"/>
        <v>94500</v>
      </c>
      <c r="H5214" s="14">
        <f t="shared" si="164"/>
        <v>550.54999999999995</v>
      </c>
    </row>
    <row r="5215" spans="1:8" ht="27">
      <c r="A5215" s="532" t="s">
        <v>7635</v>
      </c>
      <c r="B5215" s="534" t="s">
        <v>18957</v>
      </c>
      <c r="C5215" s="532" t="s">
        <v>114</v>
      </c>
      <c r="D5215" s="533" t="s">
        <v>32199</v>
      </c>
      <c r="F5215" t="str">
        <f t="shared" si="163"/>
        <v>94501</v>
      </c>
      <c r="H5215" s="14">
        <f t="shared" si="164"/>
        <v>1119.4100000000001</v>
      </c>
    </row>
    <row r="5216" spans="1:8" ht="40.5">
      <c r="A5216" s="532" t="s">
        <v>7636</v>
      </c>
      <c r="B5216" s="534" t="s">
        <v>18958</v>
      </c>
      <c r="C5216" s="532" t="s">
        <v>114</v>
      </c>
      <c r="D5216" s="533" t="s">
        <v>32200</v>
      </c>
      <c r="F5216" t="str">
        <f t="shared" si="163"/>
        <v>94792</v>
      </c>
      <c r="H5216" s="14">
        <f t="shared" si="164"/>
        <v>177.85</v>
      </c>
    </row>
    <row r="5217" spans="1:8" ht="40.5">
      <c r="A5217" s="532" t="s">
        <v>7637</v>
      </c>
      <c r="B5217" s="534" t="s">
        <v>18959</v>
      </c>
      <c r="C5217" s="532" t="s">
        <v>114</v>
      </c>
      <c r="D5217" s="533" t="s">
        <v>32201</v>
      </c>
      <c r="F5217" t="str">
        <f t="shared" si="163"/>
        <v>94793</v>
      </c>
      <c r="H5217" s="14">
        <f t="shared" si="164"/>
        <v>244.46</v>
      </c>
    </row>
    <row r="5218" spans="1:8" ht="40.5">
      <c r="A5218" s="532" t="s">
        <v>7638</v>
      </c>
      <c r="B5218" s="534" t="s">
        <v>18960</v>
      </c>
      <c r="C5218" s="532" t="s">
        <v>114</v>
      </c>
      <c r="D5218" s="533" t="s">
        <v>27761</v>
      </c>
      <c r="F5218" t="str">
        <f t="shared" si="163"/>
        <v>94794</v>
      </c>
      <c r="H5218" s="14">
        <f t="shared" si="164"/>
        <v>258.47000000000003</v>
      </c>
    </row>
    <row r="5219" spans="1:8" ht="27">
      <c r="A5219" s="532" t="s">
        <v>7639</v>
      </c>
      <c r="B5219" s="534" t="s">
        <v>18961</v>
      </c>
      <c r="C5219" s="532" t="s">
        <v>114</v>
      </c>
      <c r="D5219" s="533" t="s">
        <v>12110</v>
      </c>
      <c r="F5219" t="str">
        <f t="shared" si="163"/>
        <v>94795</v>
      </c>
      <c r="H5219" s="14">
        <f t="shared" si="164"/>
        <v>49.86</v>
      </c>
    </row>
    <row r="5220" spans="1:8" ht="27">
      <c r="A5220" s="532" t="s">
        <v>7640</v>
      </c>
      <c r="B5220" s="534" t="s">
        <v>18962</v>
      </c>
      <c r="C5220" s="532" t="s">
        <v>114</v>
      </c>
      <c r="D5220" s="533" t="s">
        <v>19153</v>
      </c>
      <c r="F5220" t="str">
        <f t="shared" si="163"/>
        <v>94796</v>
      </c>
      <c r="H5220" s="14">
        <f t="shared" si="164"/>
        <v>57.18</v>
      </c>
    </row>
    <row r="5221" spans="1:8" ht="27">
      <c r="A5221" s="532" t="s">
        <v>7641</v>
      </c>
      <c r="B5221" s="534" t="s">
        <v>18964</v>
      </c>
      <c r="C5221" s="532" t="s">
        <v>114</v>
      </c>
      <c r="D5221" s="533" t="s">
        <v>27587</v>
      </c>
      <c r="F5221" t="str">
        <f t="shared" si="163"/>
        <v>94797</v>
      </c>
      <c r="H5221" s="14">
        <f t="shared" si="164"/>
        <v>118.43</v>
      </c>
    </row>
    <row r="5222" spans="1:8" ht="27">
      <c r="A5222" s="532" t="s">
        <v>7642</v>
      </c>
      <c r="B5222" s="534" t="s">
        <v>18965</v>
      </c>
      <c r="C5222" s="532" t="s">
        <v>114</v>
      </c>
      <c r="D5222" s="533" t="s">
        <v>32202</v>
      </c>
      <c r="F5222" t="str">
        <f t="shared" si="163"/>
        <v>94798</v>
      </c>
      <c r="H5222" s="14">
        <f t="shared" si="164"/>
        <v>196.52</v>
      </c>
    </row>
    <row r="5223" spans="1:8" ht="27">
      <c r="A5223" s="532" t="s">
        <v>7643</v>
      </c>
      <c r="B5223" s="534" t="s">
        <v>18966</v>
      </c>
      <c r="C5223" s="532" t="s">
        <v>114</v>
      </c>
      <c r="D5223" s="533" t="s">
        <v>32203</v>
      </c>
      <c r="F5223" t="str">
        <f t="shared" si="163"/>
        <v>94799</v>
      </c>
      <c r="H5223" s="14">
        <f t="shared" si="164"/>
        <v>241.29</v>
      </c>
    </row>
    <row r="5224" spans="1:8" ht="27">
      <c r="A5224" s="532" t="s">
        <v>7644</v>
      </c>
      <c r="B5224" s="534" t="s">
        <v>18967</v>
      </c>
      <c r="C5224" s="532" t="s">
        <v>114</v>
      </c>
      <c r="D5224" s="533" t="s">
        <v>32204</v>
      </c>
      <c r="F5224" t="str">
        <f t="shared" si="163"/>
        <v>94800</v>
      </c>
      <c r="H5224" s="14">
        <f t="shared" si="164"/>
        <v>309.77999999999997</v>
      </c>
    </row>
    <row r="5225" spans="1:8" ht="27">
      <c r="A5225" s="532" t="s">
        <v>7645</v>
      </c>
      <c r="B5225" s="534" t="s">
        <v>18968</v>
      </c>
      <c r="C5225" s="532" t="s">
        <v>114</v>
      </c>
      <c r="D5225" s="533" t="s">
        <v>32205</v>
      </c>
      <c r="F5225" t="str">
        <f t="shared" si="163"/>
        <v>95248</v>
      </c>
      <c r="H5225" s="14">
        <f t="shared" si="164"/>
        <v>81.62</v>
      </c>
    </row>
    <row r="5226" spans="1:8" ht="27">
      <c r="A5226" s="532" t="s">
        <v>7646</v>
      </c>
      <c r="B5226" s="534" t="s">
        <v>18969</v>
      </c>
      <c r="C5226" s="532" t="s">
        <v>114</v>
      </c>
      <c r="D5226" s="533" t="s">
        <v>32206</v>
      </c>
      <c r="F5226" t="str">
        <f t="shared" ref="F5226:F5289" si="165">TRIM(A5226)</f>
        <v>95249</v>
      </c>
      <c r="H5226" s="14">
        <f t="shared" si="164"/>
        <v>95.82</v>
      </c>
    </row>
    <row r="5227" spans="1:8" ht="27">
      <c r="A5227" s="532" t="s">
        <v>7647</v>
      </c>
      <c r="B5227" s="534" t="s">
        <v>18970</v>
      </c>
      <c r="C5227" s="532" t="s">
        <v>114</v>
      </c>
      <c r="D5227" s="533" t="s">
        <v>32207</v>
      </c>
      <c r="F5227" t="str">
        <f t="shared" si="165"/>
        <v>95250</v>
      </c>
      <c r="H5227" s="14">
        <f t="shared" si="164"/>
        <v>129.35</v>
      </c>
    </row>
    <row r="5228" spans="1:8" ht="27">
      <c r="A5228" s="532" t="s">
        <v>7648</v>
      </c>
      <c r="B5228" s="534" t="s">
        <v>18971</v>
      </c>
      <c r="C5228" s="532" t="s">
        <v>114</v>
      </c>
      <c r="D5228" s="533" t="s">
        <v>32208</v>
      </c>
      <c r="F5228" t="str">
        <f t="shared" si="165"/>
        <v>95251</v>
      </c>
      <c r="H5228" s="14">
        <f t="shared" si="164"/>
        <v>191.61</v>
      </c>
    </row>
    <row r="5229" spans="1:8" ht="27">
      <c r="A5229" s="532" t="s">
        <v>7649</v>
      </c>
      <c r="B5229" s="534" t="s">
        <v>18972</v>
      </c>
      <c r="C5229" s="532" t="s">
        <v>114</v>
      </c>
      <c r="D5229" s="533" t="s">
        <v>32209</v>
      </c>
      <c r="F5229" t="str">
        <f t="shared" si="165"/>
        <v>95252</v>
      </c>
      <c r="H5229" s="14">
        <f t="shared" si="164"/>
        <v>232.07</v>
      </c>
    </row>
    <row r="5230" spans="1:8" ht="27">
      <c r="A5230" s="532" t="s">
        <v>7650</v>
      </c>
      <c r="B5230" s="534" t="s">
        <v>18973</v>
      </c>
      <c r="C5230" s="532" t="s">
        <v>114</v>
      </c>
      <c r="D5230" s="533" t="s">
        <v>32210</v>
      </c>
      <c r="F5230" t="str">
        <f t="shared" si="165"/>
        <v>95253</v>
      </c>
      <c r="H5230" s="14">
        <f t="shared" si="164"/>
        <v>353.87</v>
      </c>
    </row>
    <row r="5231" spans="1:8" ht="40.5">
      <c r="A5231" s="532" t="s">
        <v>11774</v>
      </c>
      <c r="B5231" s="534" t="s">
        <v>18974</v>
      </c>
      <c r="C5231" s="532" t="s">
        <v>114</v>
      </c>
      <c r="D5231" s="533" t="s">
        <v>32211</v>
      </c>
      <c r="F5231" t="str">
        <f t="shared" si="165"/>
        <v>99619</v>
      </c>
      <c r="H5231" s="14">
        <f t="shared" si="164"/>
        <v>116.94</v>
      </c>
    </row>
    <row r="5232" spans="1:8" ht="40.5">
      <c r="A5232" s="532" t="s">
        <v>11775</v>
      </c>
      <c r="B5232" s="534" t="s">
        <v>18975</v>
      </c>
      <c r="C5232" s="532" t="s">
        <v>114</v>
      </c>
      <c r="D5232" s="533" t="s">
        <v>32212</v>
      </c>
      <c r="F5232" t="str">
        <f t="shared" si="165"/>
        <v>99620</v>
      </c>
      <c r="H5232" s="14">
        <f t="shared" si="164"/>
        <v>158.86000000000001</v>
      </c>
    </row>
    <row r="5233" spans="1:8" ht="40.5">
      <c r="A5233" s="532" t="s">
        <v>11776</v>
      </c>
      <c r="B5233" s="534" t="s">
        <v>18976</v>
      </c>
      <c r="C5233" s="532" t="s">
        <v>114</v>
      </c>
      <c r="D5233" s="533" t="s">
        <v>32213</v>
      </c>
      <c r="F5233" t="str">
        <f t="shared" si="165"/>
        <v>99621</v>
      </c>
      <c r="H5233" s="14">
        <f t="shared" si="164"/>
        <v>236.6</v>
      </c>
    </row>
    <row r="5234" spans="1:8" ht="40.5">
      <c r="A5234" s="532" t="s">
        <v>11777</v>
      </c>
      <c r="B5234" s="534" t="s">
        <v>18977</v>
      </c>
      <c r="C5234" s="532" t="s">
        <v>114</v>
      </c>
      <c r="D5234" s="533" t="s">
        <v>32214</v>
      </c>
      <c r="F5234" t="str">
        <f t="shared" si="165"/>
        <v>99622</v>
      </c>
      <c r="H5234" s="14">
        <f t="shared" si="164"/>
        <v>266.63</v>
      </c>
    </row>
    <row r="5235" spans="1:8" ht="40.5">
      <c r="A5235" s="532" t="s">
        <v>11778</v>
      </c>
      <c r="B5235" s="534" t="s">
        <v>18978</v>
      </c>
      <c r="C5235" s="532" t="s">
        <v>114</v>
      </c>
      <c r="D5235" s="533" t="s">
        <v>32215</v>
      </c>
      <c r="F5235" t="str">
        <f t="shared" si="165"/>
        <v>99623</v>
      </c>
      <c r="H5235" s="14">
        <f t="shared" si="164"/>
        <v>371.81</v>
      </c>
    </row>
    <row r="5236" spans="1:8" ht="40.5">
      <c r="A5236" s="532" t="s">
        <v>11779</v>
      </c>
      <c r="B5236" s="534" t="s">
        <v>18979</v>
      </c>
      <c r="C5236" s="532" t="s">
        <v>114</v>
      </c>
      <c r="D5236" s="533" t="s">
        <v>32216</v>
      </c>
      <c r="F5236" t="str">
        <f t="shared" si="165"/>
        <v>99624</v>
      </c>
      <c r="H5236" s="14">
        <f t="shared" si="164"/>
        <v>529.79</v>
      </c>
    </row>
    <row r="5237" spans="1:8" ht="40.5">
      <c r="A5237" s="532" t="s">
        <v>11780</v>
      </c>
      <c r="B5237" s="534" t="s">
        <v>18980</v>
      </c>
      <c r="C5237" s="532" t="s">
        <v>114</v>
      </c>
      <c r="D5237" s="533" t="s">
        <v>32217</v>
      </c>
      <c r="F5237" t="str">
        <f t="shared" si="165"/>
        <v>99625</v>
      </c>
      <c r="H5237" s="14">
        <f t="shared" si="164"/>
        <v>728.24</v>
      </c>
    </row>
    <row r="5238" spans="1:8" ht="40.5">
      <c r="A5238" s="532" t="s">
        <v>11781</v>
      </c>
      <c r="B5238" s="534" t="s">
        <v>18982</v>
      </c>
      <c r="C5238" s="532" t="s">
        <v>114</v>
      </c>
      <c r="D5238" s="533" t="s">
        <v>32218</v>
      </c>
      <c r="F5238" t="str">
        <f t="shared" si="165"/>
        <v>99626</v>
      </c>
      <c r="H5238" s="14">
        <f t="shared" si="164"/>
        <v>1119.8699999999999</v>
      </c>
    </row>
    <row r="5239" spans="1:8" ht="40.5">
      <c r="A5239" s="532" t="s">
        <v>11782</v>
      </c>
      <c r="B5239" s="534" t="s">
        <v>18983</v>
      </c>
      <c r="C5239" s="532" t="s">
        <v>114</v>
      </c>
      <c r="D5239" s="533" t="s">
        <v>29549</v>
      </c>
      <c r="F5239" t="str">
        <f t="shared" si="165"/>
        <v>99627</v>
      </c>
      <c r="H5239" s="14">
        <f t="shared" si="164"/>
        <v>70.599999999999994</v>
      </c>
    </row>
    <row r="5240" spans="1:8" ht="40.5">
      <c r="A5240" s="532" t="s">
        <v>11783</v>
      </c>
      <c r="B5240" s="534" t="s">
        <v>18984</v>
      </c>
      <c r="C5240" s="532" t="s">
        <v>114</v>
      </c>
      <c r="D5240" s="533" t="s">
        <v>32219</v>
      </c>
      <c r="F5240" t="str">
        <f t="shared" si="165"/>
        <v>99628</v>
      </c>
      <c r="H5240" s="14">
        <f t="shared" si="164"/>
        <v>77.34</v>
      </c>
    </row>
    <row r="5241" spans="1:8" ht="40.5">
      <c r="A5241" s="532" t="s">
        <v>11784</v>
      </c>
      <c r="B5241" s="534" t="s">
        <v>18985</v>
      </c>
      <c r="C5241" s="532" t="s">
        <v>114</v>
      </c>
      <c r="D5241" s="533" t="s">
        <v>26617</v>
      </c>
      <c r="F5241" t="str">
        <f t="shared" si="165"/>
        <v>99629</v>
      </c>
      <c r="H5241" s="14">
        <f t="shared" si="164"/>
        <v>86.19</v>
      </c>
    </row>
    <row r="5242" spans="1:8" ht="40.5">
      <c r="A5242" s="532" t="s">
        <v>11785</v>
      </c>
      <c r="B5242" s="534" t="s">
        <v>18986</v>
      </c>
      <c r="C5242" s="532" t="s">
        <v>114</v>
      </c>
      <c r="D5242" s="533" t="s">
        <v>32220</v>
      </c>
      <c r="F5242" t="str">
        <f t="shared" si="165"/>
        <v>99630</v>
      </c>
      <c r="H5242" s="14">
        <f t="shared" si="164"/>
        <v>128.04</v>
      </c>
    </row>
    <row r="5243" spans="1:8" ht="40.5">
      <c r="A5243" s="532" t="s">
        <v>11786</v>
      </c>
      <c r="B5243" s="534" t="s">
        <v>18987</v>
      </c>
      <c r="C5243" s="532" t="s">
        <v>114</v>
      </c>
      <c r="D5243" s="533" t="s">
        <v>25073</v>
      </c>
      <c r="F5243" t="str">
        <f t="shared" si="165"/>
        <v>99631</v>
      </c>
      <c r="H5243" s="14">
        <f t="shared" si="164"/>
        <v>149.32</v>
      </c>
    </row>
    <row r="5244" spans="1:8" ht="40.5">
      <c r="A5244" s="532" t="s">
        <v>11787</v>
      </c>
      <c r="B5244" s="534" t="s">
        <v>18988</v>
      </c>
      <c r="C5244" s="532" t="s">
        <v>114</v>
      </c>
      <c r="D5244" s="533" t="s">
        <v>32221</v>
      </c>
      <c r="F5244" t="str">
        <f t="shared" si="165"/>
        <v>99632</v>
      </c>
      <c r="H5244" s="14">
        <f t="shared" si="164"/>
        <v>214.93</v>
      </c>
    </row>
    <row r="5245" spans="1:8" ht="40.5">
      <c r="A5245" s="532" t="s">
        <v>11788</v>
      </c>
      <c r="B5245" s="534" t="s">
        <v>18989</v>
      </c>
      <c r="C5245" s="532" t="s">
        <v>114</v>
      </c>
      <c r="D5245" s="533" t="s">
        <v>19477</v>
      </c>
      <c r="F5245" t="str">
        <f t="shared" si="165"/>
        <v>99633</v>
      </c>
      <c r="H5245" s="14">
        <f t="shared" si="164"/>
        <v>459.85</v>
      </c>
    </row>
    <row r="5246" spans="1:8" ht="40.5">
      <c r="A5246" s="532" t="s">
        <v>11789</v>
      </c>
      <c r="B5246" s="534" t="s">
        <v>18990</v>
      </c>
      <c r="C5246" s="532" t="s">
        <v>114</v>
      </c>
      <c r="D5246" s="533" t="s">
        <v>32222</v>
      </c>
      <c r="F5246" t="str">
        <f t="shared" si="165"/>
        <v>99634</v>
      </c>
      <c r="H5246" s="14">
        <f t="shared" si="164"/>
        <v>782.19</v>
      </c>
    </row>
    <row r="5247" spans="1:8" ht="40.5">
      <c r="A5247" s="532" t="s">
        <v>11790</v>
      </c>
      <c r="B5247" s="534" t="s">
        <v>18991</v>
      </c>
      <c r="C5247" s="532" t="s">
        <v>114</v>
      </c>
      <c r="D5247" s="533" t="s">
        <v>32223</v>
      </c>
      <c r="F5247" t="str">
        <f t="shared" si="165"/>
        <v>99635</v>
      </c>
      <c r="H5247" s="14">
        <f t="shared" si="164"/>
        <v>397.15</v>
      </c>
    </row>
    <row r="5248" spans="1:8" ht="40.5">
      <c r="A5248" s="532" t="s">
        <v>18992</v>
      </c>
      <c r="B5248" s="534" t="s">
        <v>18993</v>
      </c>
      <c r="C5248" s="532" t="s">
        <v>114</v>
      </c>
      <c r="D5248" s="533" t="s">
        <v>32224</v>
      </c>
      <c r="F5248" t="str">
        <f t="shared" si="165"/>
        <v>103008</v>
      </c>
      <c r="H5248" s="14">
        <f t="shared" si="164"/>
        <v>95.37</v>
      </c>
    </row>
    <row r="5249" spans="1:8" ht="40.5">
      <c r="A5249" s="532" t="s">
        <v>18994</v>
      </c>
      <c r="B5249" s="534" t="s">
        <v>18995</v>
      </c>
      <c r="C5249" s="532" t="s">
        <v>114</v>
      </c>
      <c r="D5249" s="533" t="s">
        <v>32225</v>
      </c>
      <c r="F5249" t="str">
        <f t="shared" si="165"/>
        <v>103009</v>
      </c>
      <c r="H5249" s="14">
        <f t="shared" si="164"/>
        <v>339.01</v>
      </c>
    </row>
    <row r="5250" spans="1:8" ht="40.5">
      <c r="A5250" s="532" t="s">
        <v>18996</v>
      </c>
      <c r="B5250" s="534" t="s">
        <v>18997</v>
      </c>
      <c r="C5250" s="532" t="s">
        <v>114</v>
      </c>
      <c r="D5250" s="533" t="s">
        <v>20192</v>
      </c>
      <c r="F5250" t="str">
        <f t="shared" si="165"/>
        <v>103010</v>
      </c>
      <c r="H5250" s="14">
        <f t="shared" si="164"/>
        <v>72.33</v>
      </c>
    </row>
    <row r="5251" spans="1:8" ht="40.5">
      <c r="A5251" s="532" t="s">
        <v>18998</v>
      </c>
      <c r="B5251" s="534" t="s">
        <v>18999</v>
      </c>
      <c r="C5251" s="532" t="s">
        <v>114</v>
      </c>
      <c r="D5251" s="533" t="s">
        <v>18218</v>
      </c>
      <c r="F5251" t="str">
        <f t="shared" si="165"/>
        <v>103011</v>
      </c>
      <c r="H5251" s="14">
        <f t="shared" si="164"/>
        <v>80.78</v>
      </c>
    </row>
    <row r="5252" spans="1:8" ht="40.5">
      <c r="A5252" s="532" t="s">
        <v>19000</v>
      </c>
      <c r="B5252" s="534" t="s">
        <v>19001</v>
      </c>
      <c r="C5252" s="532" t="s">
        <v>114</v>
      </c>
      <c r="D5252" s="533" t="s">
        <v>32226</v>
      </c>
      <c r="F5252" t="str">
        <f t="shared" si="165"/>
        <v>103012</v>
      </c>
      <c r="H5252" s="14">
        <f t="shared" si="164"/>
        <v>127.19</v>
      </c>
    </row>
    <row r="5253" spans="1:8" ht="40.5">
      <c r="A5253" s="532" t="s">
        <v>19003</v>
      </c>
      <c r="B5253" s="534" t="s">
        <v>19004</v>
      </c>
      <c r="C5253" s="532" t="s">
        <v>114</v>
      </c>
      <c r="D5253" s="533" t="s">
        <v>32227</v>
      </c>
      <c r="F5253" t="str">
        <f t="shared" si="165"/>
        <v>103013</v>
      </c>
      <c r="H5253" s="14">
        <f t="shared" ref="H5253:H5316" si="166">ROUND(D5253*(1+$H$1),2)</f>
        <v>137.16999999999999</v>
      </c>
    </row>
    <row r="5254" spans="1:8" ht="40.5">
      <c r="A5254" s="532" t="s">
        <v>19005</v>
      </c>
      <c r="B5254" s="534" t="s">
        <v>19006</v>
      </c>
      <c r="C5254" s="532" t="s">
        <v>114</v>
      </c>
      <c r="D5254" s="533" t="s">
        <v>32228</v>
      </c>
      <c r="F5254" t="str">
        <f t="shared" si="165"/>
        <v>103014</v>
      </c>
      <c r="H5254" s="14">
        <f t="shared" si="166"/>
        <v>206</v>
      </c>
    </row>
    <row r="5255" spans="1:8" ht="40.5">
      <c r="A5255" s="532" t="s">
        <v>19007</v>
      </c>
      <c r="B5255" s="534" t="s">
        <v>19008</v>
      </c>
      <c r="C5255" s="532" t="s">
        <v>114</v>
      </c>
      <c r="D5255" s="533" t="s">
        <v>32229</v>
      </c>
      <c r="F5255" t="str">
        <f t="shared" si="165"/>
        <v>103015</v>
      </c>
      <c r="H5255" s="14">
        <f t="shared" si="166"/>
        <v>363.57</v>
      </c>
    </row>
    <row r="5256" spans="1:8" ht="40.5">
      <c r="A5256" s="532" t="s">
        <v>19009</v>
      </c>
      <c r="B5256" s="534" t="s">
        <v>19010</v>
      </c>
      <c r="C5256" s="532" t="s">
        <v>114</v>
      </c>
      <c r="D5256" s="533" t="s">
        <v>32230</v>
      </c>
      <c r="F5256" t="str">
        <f t="shared" si="165"/>
        <v>103016</v>
      </c>
      <c r="H5256" s="14">
        <f t="shared" si="166"/>
        <v>496.8</v>
      </c>
    </row>
    <row r="5257" spans="1:8" ht="40.5">
      <c r="A5257" s="532" t="s">
        <v>19011</v>
      </c>
      <c r="B5257" s="534" t="s">
        <v>19012</v>
      </c>
      <c r="C5257" s="532" t="s">
        <v>114</v>
      </c>
      <c r="D5257" s="533" t="s">
        <v>32231</v>
      </c>
      <c r="F5257" t="str">
        <f t="shared" si="165"/>
        <v>103017</v>
      </c>
      <c r="H5257" s="14">
        <f t="shared" si="166"/>
        <v>865.98</v>
      </c>
    </row>
    <row r="5258" spans="1:8" ht="40.5">
      <c r="A5258" s="532" t="s">
        <v>19013</v>
      </c>
      <c r="B5258" s="534" t="s">
        <v>19014</v>
      </c>
      <c r="C5258" s="532" t="s">
        <v>114</v>
      </c>
      <c r="D5258" s="533" t="s">
        <v>32232</v>
      </c>
      <c r="F5258" t="str">
        <f t="shared" si="165"/>
        <v>103018</v>
      </c>
      <c r="H5258" s="14">
        <f t="shared" si="166"/>
        <v>324.88</v>
      </c>
    </row>
    <row r="5259" spans="1:8" ht="54">
      <c r="A5259" s="532" t="s">
        <v>19015</v>
      </c>
      <c r="B5259" s="534" t="s">
        <v>19016</v>
      </c>
      <c r="C5259" s="532" t="s">
        <v>114</v>
      </c>
      <c r="D5259" s="533" t="s">
        <v>32233</v>
      </c>
      <c r="F5259" t="str">
        <f t="shared" si="165"/>
        <v>103019</v>
      </c>
      <c r="H5259" s="14">
        <f t="shared" si="166"/>
        <v>280.37</v>
      </c>
    </row>
    <row r="5260" spans="1:8" ht="27">
      <c r="A5260" s="532" t="s">
        <v>19018</v>
      </c>
      <c r="B5260" s="534" t="s">
        <v>19019</v>
      </c>
      <c r="C5260" s="532" t="s">
        <v>114</v>
      </c>
      <c r="D5260" s="533" t="s">
        <v>22767</v>
      </c>
      <c r="F5260" t="str">
        <f t="shared" si="165"/>
        <v>103029</v>
      </c>
      <c r="H5260" s="14">
        <f t="shared" si="166"/>
        <v>69.98</v>
      </c>
    </row>
    <row r="5261" spans="1:8" ht="27">
      <c r="A5261" s="532" t="s">
        <v>19020</v>
      </c>
      <c r="B5261" s="534" t="s">
        <v>19021</v>
      </c>
      <c r="C5261" s="532" t="s">
        <v>114</v>
      </c>
      <c r="D5261" s="533" t="s">
        <v>16616</v>
      </c>
      <c r="F5261" t="str">
        <f t="shared" si="165"/>
        <v>103036</v>
      </c>
      <c r="H5261" s="14">
        <f t="shared" si="166"/>
        <v>39.659999999999997</v>
      </c>
    </row>
    <row r="5262" spans="1:8" ht="27">
      <c r="A5262" s="532" t="s">
        <v>19023</v>
      </c>
      <c r="B5262" s="534" t="s">
        <v>19024</v>
      </c>
      <c r="C5262" s="532" t="s">
        <v>114</v>
      </c>
      <c r="D5262" s="533" t="s">
        <v>32234</v>
      </c>
      <c r="F5262" t="str">
        <f t="shared" si="165"/>
        <v>103037</v>
      </c>
      <c r="H5262" s="14">
        <f t="shared" si="166"/>
        <v>77.98</v>
      </c>
    </row>
    <row r="5263" spans="1:8" ht="27">
      <c r="A5263" s="532" t="s">
        <v>19025</v>
      </c>
      <c r="B5263" s="534" t="s">
        <v>19026</v>
      </c>
      <c r="C5263" s="532" t="s">
        <v>114</v>
      </c>
      <c r="D5263" s="533" t="s">
        <v>32235</v>
      </c>
      <c r="F5263" t="str">
        <f t="shared" si="165"/>
        <v>103038</v>
      </c>
      <c r="H5263" s="14">
        <f t="shared" si="166"/>
        <v>104.33</v>
      </c>
    </row>
    <row r="5264" spans="1:8" ht="27">
      <c r="A5264" s="532" t="s">
        <v>19027</v>
      </c>
      <c r="B5264" s="534" t="s">
        <v>19028</v>
      </c>
      <c r="C5264" s="532" t="s">
        <v>114</v>
      </c>
      <c r="D5264" s="533" t="s">
        <v>32236</v>
      </c>
      <c r="F5264" t="str">
        <f t="shared" si="165"/>
        <v>103039</v>
      </c>
      <c r="H5264" s="14">
        <f t="shared" si="166"/>
        <v>112.61</v>
      </c>
    </row>
    <row r="5265" spans="1:8" ht="27">
      <c r="A5265" s="532" t="s">
        <v>19029</v>
      </c>
      <c r="B5265" s="534" t="s">
        <v>19030</v>
      </c>
      <c r="C5265" s="532" t="s">
        <v>114</v>
      </c>
      <c r="D5265" s="533" t="s">
        <v>32237</v>
      </c>
      <c r="F5265" t="str">
        <f t="shared" si="165"/>
        <v>103040</v>
      </c>
      <c r="H5265" s="14">
        <f t="shared" si="166"/>
        <v>168.53</v>
      </c>
    </row>
    <row r="5266" spans="1:8" ht="27">
      <c r="A5266" s="532" t="s">
        <v>19031</v>
      </c>
      <c r="B5266" s="534" t="s">
        <v>19032</v>
      </c>
      <c r="C5266" s="532" t="s">
        <v>114</v>
      </c>
      <c r="D5266" s="533" t="s">
        <v>28974</v>
      </c>
      <c r="F5266" t="str">
        <f t="shared" si="165"/>
        <v>103041</v>
      </c>
      <c r="H5266" s="14">
        <f t="shared" si="166"/>
        <v>32.770000000000003</v>
      </c>
    </row>
    <row r="5267" spans="1:8" ht="27">
      <c r="A5267" s="532" t="s">
        <v>19033</v>
      </c>
      <c r="B5267" s="534" t="s">
        <v>19034</v>
      </c>
      <c r="C5267" s="532" t="s">
        <v>114</v>
      </c>
      <c r="D5267" s="533" t="s">
        <v>29041</v>
      </c>
      <c r="F5267" t="str">
        <f t="shared" si="165"/>
        <v>103042</v>
      </c>
      <c r="H5267" s="14">
        <f t="shared" si="166"/>
        <v>40.04</v>
      </c>
    </row>
    <row r="5268" spans="1:8" ht="40.5">
      <c r="A5268" s="532" t="s">
        <v>19035</v>
      </c>
      <c r="B5268" s="534" t="s">
        <v>19036</v>
      </c>
      <c r="C5268" s="532" t="s">
        <v>114</v>
      </c>
      <c r="D5268" s="533" t="s">
        <v>19305</v>
      </c>
      <c r="F5268" t="str">
        <f t="shared" si="165"/>
        <v>103043</v>
      </c>
      <c r="H5268" s="14">
        <f t="shared" si="166"/>
        <v>38.1</v>
      </c>
    </row>
    <row r="5269" spans="1:8" ht="40.5">
      <c r="A5269" s="532" t="s">
        <v>19037</v>
      </c>
      <c r="B5269" s="534" t="s">
        <v>19038</v>
      </c>
      <c r="C5269" s="532" t="s">
        <v>114</v>
      </c>
      <c r="D5269" s="533" t="s">
        <v>32238</v>
      </c>
      <c r="F5269" t="str">
        <f t="shared" si="165"/>
        <v>103044</v>
      </c>
      <c r="H5269" s="14">
        <f t="shared" si="166"/>
        <v>51.14</v>
      </c>
    </row>
    <row r="5270" spans="1:8" ht="40.5">
      <c r="A5270" s="532" t="s">
        <v>19039</v>
      </c>
      <c r="B5270" s="534" t="s">
        <v>19040</v>
      </c>
      <c r="C5270" s="532" t="s">
        <v>114</v>
      </c>
      <c r="D5270" s="533" t="s">
        <v>21180</v>
      </c>
      <c r="F5270" t="str">
        <f t="shared" si="165"/>
        <v>103045</v>
      </c>
      <c r="H5270" s="14">
        <f t="shared" si="166"/>
        <v>15.27</v>
      </c>
    </row>
    <row r="5271" spans="1:8" ht="40.5">
      <c r="A5271" s="532" t="s">
        <v>19041</v>
      </c>
      <c r="B5271" s="534" t="s">
        <v>19042</v>
      </c>
      <c r="C5271" s="532" t="s">
        <v>114</v>
      </c>
      <c r="D5271" s="533" t="s">
        <v>32239</v>
      </c>
      <c r="F5271" t="str">
        <f t="shared" si="165"/>
        <v>103046</v>
      </c>
      <c r="H5271" s="14">
        <f t="shared" si="166"/>
        <v>37.799999999999997</v>
      </c>
    </row>
    <row r="5272" spans="1:8" ht="27">
      <c r="A5272" s="532" t="s">
        <v>19043</v>
      </c>
      <c r="B5272" s="534" t="s">
        <v>19044</v>
      </c>
      <c r="C5272" s="532" t="s">
        <v>114</v>
      </c>
      <c r="D5272" s="533" t="s">
        <v>18877</v>
      </c>
      <c r="F5272" t="str">
        <f t="shared" si="165"/>
        <v>103047</v>
      </c>
      <c r="H5272" s="14">
        <f t="shared" si="166"/>
        <v>39.979999999999997</v>
      </c>
    </row>
    <row r="5273" spans="1:8" ht="40.5">
      <c r="A5273" s="532" t="s">
        <v>19045</v>
      </c>
      <c r="B5273" s="534" t="s">
        <v>19046</v>
      </c>
      <c r="C5273" s="532" t="s">
        <v>114</v>
      </c>
      <c r="D5273" s="533" t="s">
        <v>32240</v>
      </c>
      <c r="F5273" t="str">
        <f t="shared" si="165"/>
        <v>103048</v>
      </c>
      <c r="H5273" s="14">
        <f t="shared" si="166"/>
        <v>29.38</v>
      </c>
    </row>
    <row r="5274" spans="1:8" ht="40.5">
      <c r="A5274" s="532" t="s">
        <v>19047</v>
      </c>
      <c r="B5274" s="534" t="s">
        <v>19048</v>
      </c>
      <c r="C5274" s="532" t="s">
        <v>114</v>
      </c>
      <c r="D5274" s="533" t="s">
        <v>13464</v>
      </c>
      <c r="F5274" t="str">
        <f t="shared" si="165"/>
        <v>103049</v>
      </c>
      <c r="H5274" s="14">
        <f t="shared" si="166"/>
        <v>32.14</v>
      </c>
    </row>
    <row r="5275" spans="1:8" ht="27">
      <c r="A5275" s="532" t="s">
        <v>19049</v>
      </c>
      <c r="B5275" s="534" t="s">
        <v>19050</v>
      </c>
      <c r="C5275" s="532" t="s">
        <v>114</v>
      </c>
      <c r="D5275" s="533" t="s">
        <v>12235</v>
      </c>
      <c r="F5275" t="str">
        <f t="shared" si="165"/>
        <v>103050</v>
      </c>
      <c r="H5275" s="14">
        <f t="shared" si="166"/>
        <v>31.87</v>
      </c>
    </row>
    <row r="5276" spans="1:8" ht="27">
      <c r="A5276" s="532" t="s">
        <v>19051</v>
      </c>
      <c r="B5276" s="534" t="s">
        <v>19052</v>
      </c>
      <c r="C5276" s="532" t="s">
        <v>114</v>
      </c>
      <c r="D5276" s="533" t="s">
        <v>18575</v>
      </c>
      <c r="F5276" t="str">
        <f t="shared" si="165"/>
        <v>103051</v>
      </c>
      <c r="H5276" s="14">
        <f t="shared" si="166"/>
        <v>38.31</v>
      </c>
    </row>
    <row r="5277" spans="1:8" ht="27">
      <c r="A5277" s="532" t="s">
        <v>19053</v>
      </c>
      <c r="B5277" s="534" t="s">
        <v>19054</v>
      </c>
      <c r="C5277" s="532" t="s">
        <v>114</v>
      </c>
      <c r="D5277" s="533" t="s">
        <v>11210</v>
      </c>
      <c r="F5277" t="str">
        <f t="shared" si="165"/>
        <v>103052</v>
      </c>
      <c r="H5277" s="14">
        <f t="shared" si="166"/>
        <v>53.3</v>
      </c>
    </row>
    <row r="5278" spans="1:8" ht="54">
      <c r="A5278" s="532" t="s">
        <v>7651</v>
      </c>
      <c r="B5278" s="534" t="s">
        <v>11791</v>
      </c>
      <c r="C5278" s="532" t="s">
        <v>114</v>
      </c>
      <c r="D5278" s="533" t="s">
        <v>32241</v>
      </c>
      <c r="F5278" t="str">
        <f t="shared" si="165"/>
        <v>95634</v>
      </c>
      <c r="H5278" s="14">
        <f t="shared" si="166"/>
        <v>368.05</v>
      </c>
    </row>
    <row r="5279" spans="1:8" ht="54">
      <c r="A5279" s="532" t="s">
        <v>7652</v>
      </c>
      <c r="B5279" s="534" t="s">
        <v>11792</v>
      </c>
      <c r="C5279" s="532" t="s">
        <v>114</v>
      </c>
      <c r="D5279" s="533" t="s">
        <v>32242</v>
      </c>
      <c r="F5279" t="str">
        <f t="shared" si="165"/>
        <v>95635</v>
      </c>
      <c r="H5279" s="14">
        <f t="shared" si="166"/>
        <v>385.04</v>
      </c>
    </row>
    <row r="5280" spans="1:8" ht="54">
      <c r="A5280" s="532" t="s">
        <v>15913</v>
      </c>
      <c r="B5280" s="534" t="s">
        <v>15914</v>
      </c>
      <c r="C5280" s="532" t="s">
        <v>114</v>
      </c>
      <c r="D5280" s="533" t="s">
        <v>32243</v>
      </c>
      <c r="F5280" t="str">
        <f t="shared" si="165"/>
        <v>95636</v>
      </c>
      <c r="H5280" s="14">
        <f t="shared" si="166"/>
        <v>530.32000000000005</v>
      </c>
    </row>
    <row r="5281" spans="1:8" ht="54">
      <c r="A5281" s="532" t="s">
        <v>7653</v>
      </c>
      <c r="B5281" s="534" t="s">
        <v>3619</v>
      </c>
      <c r="C5281" s="532" t="s">
        <v>114</v>
      </c>
      <c r="D5281" s="533" t="s">
        <v>32244</v>
      </c>
      <c r="F5281" t="str">
        <f t="shared" si="165"/>
        <v>95637</v>
      </c>
      <c r="H5281" s="14">
        <f t="shared" si="166"/>
        <v>805.68</v>
      </c>
    </row>
    <row r="5282" spans="1:8" ht="54">
      <c r="A5282" s="532" t="s">
        <v>7654</v>
      </c>
      <c r="B5282" s="534" t="s">
        <v>3620</v>
      </c>
      <c r="C5282" s="532" t="s">
        <v>114</v>
      </c>
      <c r="D5282" s="533" t="s">
        <v>32245</v>
      </c>
      <c r="F5282" t="str">
        <f t="shared" si="165"/>
        <v>95638</v>
      </c>
      <c r="H5282" s="14">
        <f t="shared" si="166"/>
        <v>980.27</v>
      </c>
    </row>
    <row r="5283" spans="1:8" ht="54">
      <c r="A5283" s="532" t="s">
        <v>7655</v>
      </c>
      <c r="B5283" s="534" t="s">
        <v>3621</v>
      </c>
      <c r="C5283" s="532" t="s">
        <v>114</v>
      </c>
      <c r="D5283" s="533" t="s">
        <v>32246</v>
      </c>
      <c r="F5283" t="str">
        <f t="shared" si="165"/>
        <v>95639</v>
      </c>
      <c r="H5283" s="14">
        <f t="shared" si="166"/>
        <v>1279.71</v>
      </c>
    </row>
    <row r="5284" spans="1:8" ht="54">
      <c r="A5284" s="532" t="s">
        <v>7656</v>
      </c>
      <c r="B5284" s="534" t="s">
        <v>3622</v>
      </c>
      <c r="C5284" s="532" t="s">
        <v>114</v>
      </c>
      <c r="D5284" s="533" t="s">
        <v>32247</v>
      </c>
      <c r="F5284" t="str">
        <f t="shared" si="165"/>
        <v>95641</v>
      </c>
      <c r="H5284" s="14">
        <f t="shared" si="166"/>
        <v>450.35</v>
      </c>
    </row>
    <row r="5285" spans="1:8" ht="54">
      <c r="A5285" s="532" t="s">
        <v>7657</v>
      </c>
      <c r="B5285" s="534" t="s">
        <v>3623</v>
      </c>
      <c r="C5285" s="532" t="s">
        <v>114</v>
      </c>
      <c r="D5285" s="533" t="s">
        <v>32248</v>
      </c>
      <c r="F5285" t="str">
        <f t="shared" si="165"/>
        <v>95642</v>
      </c>
      <c r="H5285" s="14">
        <f t="shared" si="166"/>
        <v>666.02</v>
      </c>
    </row>
    <row r="5286" spans="1:8" ht="54">
      <c r="A5286" s="532" t="s">
        <v>7658</v>
      </c>
      <c r="B5286" s="534" t="s">
        <v>3624</v>
      </c>
      <c r="C5286" s="532" t="s">
        <v>114</v>
      </c>
      <c r="D5286" s="533" t="s">
        <v>32249</v>
      </c>
      <c r="F5286" t="str">
        <f t="shared" si="165"/>
        <v>95643</v>
      </c>
      <c r="H5286" s="14">
        <f t="shared" si="166"/>
        <v>871.96</v>
      </c>
    </row>
    <row r="5287" spans="1:8" ht="54">
      <c r="A5287" s="532" t="s">
        <v>7659</v>
      </c>
      <c r="B5287" s="534" t="s">
        <v>3625</v>
      </c>
      <c r="C5287" s="532" t="s">
        <v>114</v>
      </c>
      <c r="D5287" s="533" t="s">
        <v>32250</v>
      </c>
      <c r="F5287" t="str">
        <f t="shared" si="165"/>
        <v>95644</v>
      </c>
      <c r="H5287" s="14">
        <f t="shared" si="166"/>
        <v>337.66</v>
      </c>
    </row>
    <row r="5288" spans="1:8" ht="54">
      <c r="A5288" s="532" t="s">
        <v>7660</v>
      </c>
      <c r="B5288" s="534" t="s">
        <v>3626</v>
      </c>
      <c r="C5288" s="532" t="s">
        <v>114</v>
      </c>
      <c r="D5288" s="533" t="s">
        <v>32251</v>
      </c>
      <c r="F5288" t="str">
        <f t="shared" si="165"/>
        <v>95645</v>
      </c>
      <c r="H5288" s="14">
        <f t="shared" si="166"/>
        <v>619.79</v>
      </c>
    </row>
    <row r="5289" spans="1:8" ht="54">
      <c r="A5289" s="532" t="s">
        <v>7661</v>
      </c>
      <c r="B5289" s="534" t="s">
        <v>3627</v>
      </c>
      <c r="C5289" s="532" t="s">
        <v>114</v>
      </c>
      <c r="D5289" s="533" t="s">
        <v>32252</v>
      </c>
      <c r="F5289" t="str">
        <f t="shared" si="165"/>
        <v>95646</v>
      </c>
      <c r="H5289" s="14">
        <f t="shared" si="166"/>
        <v>924.56</v>
      </c>
    </row>
    <row r="5290" spans="1:8" ht="54">
      <c r="A5290" s="532" t="s">
        <v>7662</v>
      </c>
      <c r="B5290" s="534" t="s">
        <v>3628</v>
      </c>
      <c r="C5290" s="532" t="s">
        <v>114</v>
      </c>
      <c r="D5290" s="533" t="s">
        <v>32253</v>
      </c>
      <c r="F5290" t="str">
        <f t="shared" ref="F5290:F5323" si="167">TRIM(A5290)</f>
        <v>95647</v>
      </c>
      <c r="H5290" s="14">
        <f t="shared" si="166"/>
        <v>1213.2</v>
      </c>
    </row>
    <row r="5291" spans="1:8" ht="54">
      <c r="A5291" s="532" t="s">
        <v>32254</v>
      </c>
      <c r="B5291" s="534" t="s">
        <v>32255</v>
      </c>
      <c r="C5291" s="532" t="s">
        <v>114</v>
      </c>
      <c r="D5291" s="533" t="s">
        <v>32256</v>
      </c>
      <c r="F5291" t="str">
        <f t="shared" si="167"/>
        <v>95648</v>
      </c>
      <c r="H5291" s="14">
        <f t="shared" si="166"/>
        <v>780.78</v>
      </c>
    </row>
    <row r="5292" spans="1:8" ht="54">
      <c r="A5292" s="532" t="s">
        <v>32257</v>
      </c>
      <c r="B5292" s="534" t="s">
        <v>32258</v>
      </c>
      <c r="C5292" s="532" t="s">
        <v>114</v>
      </c>
      <c r="D5292" s="533" t="s">
        <v>32259</v>
      </c>
      <c r="F5292" t="str">
        <f t="shared" si="167"/>
        <v>95649</v>
      </c>
      <c r="H5292" s="14">
        <f t="shared" si="166"/>
        <v>1344.8</v>
      </c>
    </row>
    <row r="5293" spans="1:8" ht="54">
      <c r="A5293" s="532" t="s">
        <v>32260</v>
      </c>
      <c r="B5293" s="534" t="s">
        <v>32261</v>
      </c>
      <c r="C5293" s="532" t="s">
        <v>114</v>
      </c>
      <c r="D5293" s="533" t="s">
        <v>32262</v>
      </c>
      <c r="F5293" t="str">
        <f t="shared" si="167"/>
        <v>95650</v>
      </c>
      <c r="H5293" s="14">
        <f t="shared" si="166"/>
        <v>1964.03</v>
      </c>
    </row>
    <row r="5294" spans="1:8" ht="54">
      <c r="A5294" s="532" t="s">
        <v>32263</v>
      </c>
      <c r="B5294" s="534" t="s">
        <v>32264</v>
      </c>
      <c r="C5294" s="532" t="s">
        <v>114</v>
      </c>
      <c r="D5294" s="533" t="s">
        <v>32265</v>
      </c>
      <c r="F5294" t="str">
        <f t="shared" si="167"/>
        <v>95651</v>
      </c>
      <c r="H5294" s="14">
        <f t="shared" si="166"/>
        <v>2550.66</v>
      </c>
    </row>
    <row r="5295" spans="1:8" ht="54">
      <c r="A5295" s="532" t="s">
        <v>32266</v>
      </c>
      <c r="B5295" s="534" t="s">
        <v>32267</v>
      </c>
      <c r="C5295" s="532" t="s">
        <v>114</v>
      </c>
      <c r="D5295" s="533" t="s">
        <v>32268</v>
      </c>
      <c r="F5295" t="str">
        <f t="shared" si="167"/>
        <v>95652</v>
      </c>
      <c r="H5295" s="14">
        <f t="shared" si="166"/>
        <v>973.75</v>
      </c>
    </row>
    <row r="5296" spans="1:8" ht="54">
      <c r="A5296" s="532" t="s">
        <v>32269</v>
      </c>
      <c r="B5296" s="534" t="s">
        <v>32270</v>
      </c>
      <c r="C5296" s="532" t="s">
        <v>114</v>
      </c>
      <c r="D5296" s="533" t="s">
        <v>32271</v>
      </c>
      <c r="F5296" t="str">
        <f t="shared" si="167"/>
        <v>95653</v>
      </c>
      <c r="H5296" s="14">
        <f t="shared" si="166"/>
        <v>1728.17</v>
      </c>
    </row>
    <row r="5297" spans="1:8" ht="54">
      <c r="A5297" s="532" t="s">
        <v>32272</v>
      </c>
      <c r="B5297" s="534" t="s">
        <v>32273</v>
      </c>
      <c r="C5297" s="532" t="s">
        <v>114</v>
      </c>
      <c r="D5297" s="533" t="s">
        <v>32274</v>
      </c>
      <c r="F5297" t="str">
        <f t="shared" si="167"/>
        <v>95654</v>
      </c>
      <c r="H5297" s="14">
        <f t="shared" si="166"/>
        <v>2545.4299999999998</v>
      </c>
    </row>
    <row r="5298" spans="1:8" ht="54">
      <c r="A5298" s="532" t="s">
        <v>32275</v>
      </c>
      <c r="B5298" s="534" t="s">
        <v>32276</v>
      </c>
      <c r="C5298" s="532" t="s">
        <v>114</v>
      </c>
      <c r="D5298" s="533" t="s">
        <v>32277</v>
      </c>
      <c r="F5298" t="str">
        <f t="shared" si="167"/>
        <v>95655</v>
      </c>
      <c r="H5298" s="14">
        <f t="shared" si="166"/>
        <v>3320.83</v>
      </c>
    </row>
    <row r="5299" spans="1:8" ht="54">
      <c r="A5299" s="532" t="s">
        <v>32278</v>
      </c>
      <c r="B5299" s="534" t="s">
        <v>32279</v>
      </c>
      <c r="C5299" s="532" t="s">
        <v>114</v>
      </c>
      <c r="D5299" s="533" t="s">
        <v>20016</v>
      </c>
      <c r="F5299" t="str">
        <f t="shared" si="167"/>
        <v>95657</v>
      </c>
      <c r="H5299" s="14">
        <f t="shared" si="166"/>
        <v>329.65</v>
      </c>
    </row>
    <row r="5300" spans="1:8" ht="54">
      <c r="A5300" s="532" t="s">
        <v>32280</v>
      </c>
      <c r="B5300" s="534" t="s">
        <v>32281</v>
      </c>
      <c r="C5300" s="532" t="s">
        <v>114</v>
      </c>
      <c r="D5300" s="533" t="s">
        <v>32282</v>
      </c>
      <c r="F5300" t="str">
        <f t="shared" si="167"/>
        <v>95658</v>
      </c>
      <c r="H5300" s="14">
        <f t="shared" si="166"/>
        <v>620.80999999999995</v>
      </c>
    </row>
    <row r="5301" spans="1:8" ht="54">
      <c r="A5301" s="532" t="s">
        <v>32283</v>
      </c>
      <c r="B5301" s="534" t="s">
        <v>32284</v>
      </c>
      <c r="C5301" s="532" t="s">
        <v>114</v>
      </c>
      <c r="D5301" s="533" t="s">
        <v>32285</v>
      </c>
      <c r="F5301" t="str">
        <f t="shared" si="167"/>
        <v>95659</v>
      </c>
      <c r="H5301" s="14">
        <f t="shared" si="166"/>
        <v>872.6</v>
      </c>
    </row>
    <row r="5302" spans="1:8" ht="54">
      <c r="A5302" s="532" t="s">
        <v>32286</v>
      </c>
      <c r="B5302" s="534" t="s">
        <v>32287</v>
      </c>
      <c r="C5302" s="532" t="s">
        <v>114</v>
      </c>
      <c r="D5302" s="533" t="s">
        <v>32288</v>
      </c>
      <c r="F5302" t="str">
        <f t="shared" si="167"/>
        <v>95660</v>
      </c>
      <c r="H5302" s="14">
        <f t="shared" si="166"/>
        <v>1236.81</v>
      </c>
    </row>
    <row r="5303" spans="1:8" ht="54">
      <c r="A5303" s="532" t="s">
        <v>32289</v>
      </c>
      <c r="B5303" s="534" t="s">
        <v>32290</v>
      </c>
      <c r="C5303" s="532" t="s">
        <v>114</v>
      </c>
      <c r="D5303" s="533" t="s">
        <v>32291</v>
      </c>
      <c r="F5303" t="str">
        <f t="shared" si="167"/>
        <v>95661</v>
      </c>
      <c r="H5303" s="14">
        <f t="shared" si="166"/>
        <v>427.45</v>
      </c>
    </row>
    <row r="5304" spans="1:8" ht="54">
      <c r="A5304" s="532" t="s">
        <v>32292</v>
      </c>
      <c r="B5304" s="534" t="s">
        <v>32293</v>
      </c>
      <c r="C5304" s="532" t="s">
        <v>114</v>
      </c>
      <c r="D5304" s="533" t="s">
        <v>32294</v>
      </c>
      <c r="F5304" t="str">
        <f t="shared" si="167"/>
        <v>95662</v>
      </c>
      <c r="H5304" s="14">
        <f t="shared" si="166"/>
        <v>817.98</v>
      </c>
    </row>
    <row r="5305" spans="1:8" ht="54">
      <c r="A5305" s="532" t="s">
        <v>32295</v>
      </c>
      <c r="B5305" s="534" t="s">
        <v>32296</v>
      </c>
      <c r="C5305" s="532" t="s">
        <v>114</v>
      </c>
      <c r="D5305" s="533" t="s">
        <v>32297</v>
      </c>
      <c r="F5305" t="str">
        <f t="shared" si="167"/>
        <v>95663</v>
      </c>
      <c r="H5305" s="14">
        <f t="shared" si="166"/>
        <v>1234.4000000000001</v>
      </c>
    </row>
    <row r="5306" spans="1:8" ht="54">
      <c r="A5306" s="532" t="s">
        <v>32298</v>
      </c>
      <c r="B5306" s="534" t="s">
        <v>32299</v>
      </c>
      <c r="C5306" s="532" t="s">
        <v>114</v>
      </c>
      <c r="D5306" s="533" t="s">
        <v>32300</v>
      </c>
      <c r="F5306" t="str">
        <f t="shared" si="167"/>
        <v>95664</v>
      </c>
      <c r="H5306" s="14">
        <f t="shared" si="166"/>
        <v>1626.88</v>
      </c>
    </row>
    <row r="5307" spans="1:8" ht="54">
      <c r="A5307" s="532" t="s">
        <v>32301</v>
      </c>
      <c r="B5307" s="534" t="s">
        <v>32302</v>
      </c>
      <c r="C5307" s="532" t="s">
        <v>114</v>
      </c>
      <c r="D5307" s="533" t="s">
        <v>32303</v>
      </c>
      <c r="F5307" t="str">
        <f t="shared" si="167"/>
        <v>95665</v>
      </c>
      <c r="H5307" s="14">
        <f t="shared" si="166"/>
        <v>344.58</v>
      </c>
    </row>
    <row r="5308" spans="1:8" ht="54">
      <c r="A5308" s="532" t="s">
        <v>32304</v>
      </c>
      <c r="B5308" s="534" t="s">
        <v>32305</v>
      </c>
      <c r="C5308" s="532" t="s">
        <v>114</v>
      </c>
      <c r="D5308" s="533" t="s">
        <v>32306</v>
      </c>
      <c r="F5308" t="str">
        <f t="shared" si="167"/>
        <v>95666</v>
      </c>
      <c r="H5308" s="14">
        <f t="shared" si="166"/>
        <v>656.12</v>
      </c>
    </row>
    <row r="5309" spans="1:8" ht="54">
      <c r="A5309" s="532" t="s">
        <v>32307</v>
      </c>
      <c r="B5309" s="534" t="s">
        <v>32308</v>
      </c>
      <c r="C5309" s="532" t="s">
        <v>114</v>
      </c>
      <c r="D5309" s="533" t="s">
        <v>32309</v>
      </c>
      <c r="F5309" t="str">
        <f t="shared" si="167"/>
        <v>95667</v>
      </c>
      <c r="H5309" s="14">
        <f t="shared" si="166"/>
        <v>980.96</v>
      </c>
    </row>
    <row r="5310" spans="1:8" ht="54">
      <c r="A5310" s="532" t="s">
        <v>32310</v>
      </c>
      <c r="B5310" s="534" t="s">
        <v>32311</v>
      </c>
      <c r="C5310" s="532" t="s">
        <v>114</v>
      </c>
      <c r="D5310" s="533" t="s">
        <v>32312</v>
      </c>
      <c r="F5310" t="str">
        <f t="shared" si="167"/>
        <v>95668</v>
      </c>
      <c r="H5310" s="14">
        <f t="shared" si="166"/>
        <v>1287.43</v>
      </c>
    </row>
    <row r="5311" spans="1:8" ht="54">
      <c r="A5311" s="532" t="s">
        <v>32313</v>
      </c>
      <c r="B5311" s="534" t="s">
        <v>32314</v>
      </c>
      <c r="C5311" s="532" t="s">
        <v>114</v>
      </c>
      <c r="D5311" s="533" t="s">
        <v>32315</v>
      </c>
      <c r="F5311" t="str">
        <f t="shared" si="167"/>
        <v>95669</v>
      </c>
      <c r="H5311" s="14">
        <f t="shared" si="166"/>
        <v>456.61</v>
      </c>
    </row>
    <row r="5312" spans="1:8" ht="54">
      <c r="A5312" s="532" t="s">
        <v>32316</v>
      </c>
      <c r="B5312" s="534" t="s">
        <v>32317</v>
      </c>
      <c r="C5312" s="532" t="s">
        <v>114</v>
      </c>
      <c r="D5312" s="533" t="s">
        <v>32318</v>
      </c>
      <c r="F5312" t="str">
        <f t="shared" si="167"/>
        <v>95670</v>
      </c>
      <c r="H5312" s="14">
        <f t="shared" si="166"/>
        <v>851.43</v>
      </c>
    </row>
    <row r="5313" spans="1:8" ht="54">
      <c r="A5313" s="532" t="s">
        <v>32319</v>
      </c>
      <c r="B5313" s="534" t="s">
        <v>32320</v>
      </c>
      <c r="C5313" s="532" t="s">
        <v>114</v>
      </c>
      <c r="D5313" s="533" t="s">
        <v>32321</v>
      </c>
      <c r="F5313" t="str">
        <f t="shared" si="167"/>
        <v>95671</v>
      </c>
      <c r="H5313" s="14">
        <f t="shared" si="166"/>
        <v>1278.33</v>
      </c>
    </row>
    <row r="5314" spans="1:8" ht="54">
      <c r="A5314" s="532" t="s">
        <v>32322</v>
      </c>
      <c r="B5314" s="534" t="s">
        <v>32323</v>
      </c>
      <c r="C5314" s="532" t="s">
        <v>114</v>
      </c>
      <c r="D5314" s="533" t="s">
        <v>32324</v>
      </c>
      <c r="F5314" t="str">
        <f t="shared" si="167"/>
        <v>95672</v>
      </c>
      <c r="H5314" s="14">
        <f t="shared" si="166"/>
        <v>1708.28</v>
      </c>
    </row>
    <row r="5315" spans="1:8" ht="27">
      <c r="A5315" s="532" t="s">
        <v>7663</v>
      </c>
      <c r="B5315" s="534" t="s">
        <v>3629</v>
      </c>
      <c r="C5315" s="532" t="s">
        <v>114</v>
      </c>
      <c r="D5315" s="533" t="s">
        <v>32325</v>
      </c>
      <c r="F5315" t="str">
        <f t="shared" si="167"/>
        <v>95673</v>
      </c>
      <c r="H5315" s="14">
        <f t="shared" si="166"/>
        <v>151.59</v>
      </c>
    </row>
    <row r="5316" spans="1:8" ht="27">
      <c r="A5316" s="532" t="s">
        <v>7664</v>
      </c>
      <c r="B5316" s="534" t="s">
        <v>3630</v>
      </c>
      <c r="C5316" s="532" t="s">
        <v>114</v>
      </c>
      <c r="D5316" s="533" t="s">
        <v>32326</v>
      </c>
      <c r="F5316" t="str">
        <f t="shared" si="167"/>
        <v>95674</v>
      </c>
      <c r="H5316" s="14">
        <f t="shared" si="166"/>
        <v>160.74</v>
      </c>
    </row>
    <row r="5317" spans="1:8" ht="27">
      <c r="A5317" s="532" t="s">
        <v>7665</v>
      </c>
      <c r="B5317" s="534" t="s">
        <v>3631</v>
      </c>
      <c r="C5317" s="532" t="s">
        <v>114</v>
      </c>
      <c r="D5317" s="533" t="s">
        <v>18199</v>
      </c>
      <c r="F5317" t="str">
        <f t="shared" si="167"/>
        <v>95675</v>
      </c>
      <c r="H5317" s="14">
        <f t="shared" ref="H5317:H5380" si="168">ROUND(D5317*(1+$H$1),2)</f>
        <v>196.13</v>
      </c>
    </row>
    <row r="5318" spans="1:8" ht="40.5">
      <c r="A5318" s="532" t="s">
        <v>7666</v>
      </c>
      <c r="B5318" s="534" t="s">
        <v>3632</v>
      </c>
      <c r="C5318" s="532" t="s">
        <v>114</v>
      </c>
      <c r="D5318" s="533" t="s">
        <v>32327</v>
      </c>
      <c r="F5318" t="str">
        <f t="shared" si="167"/>
        <v>95676</v>
      </c>
      <c r="H5318" s="14">
        <f t="shared" si="168"/>
        <v>149.91</v>
      </c>
    </row>
    <row r="5319" spans="1:8" ht="54">
      <c r="A5319" s="532" t="s">
        <v>7667</v>
      </c>
      <c r="B5319" s="534" t="s">
        <v>7668</v>
      </c>
      <c r="C5319" s="532" t="s">
        <v>114</v>
      </c>
      <c r="D5319" s="533" t="s">
        <v>32328</v>
      </c>
      <c r="F5319" t="str">
        <f t="shared" si="167"/>
        <v>97741</v>
      </c>
      <c r="H5319" s="14">
        <f t="shared" si="168"/>
        <v>252.07</v>
      </c>
    </row>
    <row r="5320" spans="1:8" ht="27">
      <c r="A5320" s="532" t="s">
        <v>7669</v>
      </c>
      <c r="B5320" s="534" t="s">
        <v>1989</v>
      </c>
      <c r="C5320" s="532" t="s">
        <v>114</v>
      </c>
      <c r="D5320" s="533" t="s">
        <v>8802</v>
      </c>
      <c r="F5320" t="str">
        <f t="shared" si="167"/>
        <v>90436</v>
      </c>
      <c r="H5320" s="14">
        <f t="shared" si="168"/>
        <v>18.16</v>
      </c>
    </row>
    <row r="5321" spans="1:8" ht="27">
      <c r="A5321" s="532" t="s">
        <v>7670</v>
      </c>
      <c r="B5321" s="534" t="s">
        <v>3633</v>
      </c>
      <c r="C5321" s="532" t="s">
        <v>114</v>
      </c>
      <c r="D5321" s="533" t="s">
        <v>12211</v>
      </c>
      <c r="F5321" t="str">
        <f t="shared" si="167"/>
        <v>90437</v>
      </c>
      <c r="H5321" s="14">
        <f t="shared" si="168"/>
        <v>44.16</v>
      </c>
    </row>
    <row r="5322" spans="1:8" ht="27">
      <c r="A5322" s="532" t="s">
        <v>7671</v>
      </c>
      <c r="B5322" s="534" t="s">
        <v>3634</v>
      </c>
      <c r="C5322" s="532" t="s">
        <v>114</v>
      </c>
      <c r="D5322" s="533" t="s">
        <v>32329</v>
      </c>
      <c r="F5322" t="str">
        <f t="shared" si="167"/>
        <v>90438</v>
      </c>
      <c r="H5322" s="14">
        <f t="shared" si="168"/>
        <v>63.28</v>
      </c>
    </row>
    <row r="5323" spans="1:8" ht="27">
      <c r="A5323" s="532" t="s">
        <v>7672</v>
      </c>
      <c r="B5323" s="534" t="s">
        <v>3635</v>
      </c>
      <c r="C5323" s="532" t="s">
        <v>114</v>
      </c>
      <c r="D5323" s="533" t="s">
        <v>29399</v>
      </c>
      <c r="F5323" t="str">
        <f t="shared" si="167"/>
        <v>90439</v>
      </c>
      <c r="H5323" s="14">
        <f t="shared" si="168"/>
        <v>74.62</v>
      </c>
    </row>
    <row r="5324" spans="1:8" ht="27">
      <c r="A5324" s="532" t="s">
        <v>7673</v>
      </c>
      <c r="B5324" s="534" t="s">
        <v>1990</v>
      </c>
      <c r="C5324" s="532" t="s">
        <v>114</v>
      </c>
      <c r="D5324" s="533" t="s">
        <v>32330</v>
      </c>
      <c r="F5324" t="str">
        <f>TRIM(A5324)</f>
        <v>90440</v>
      </c>
      <c r="H5324" s="14">
        <f t="shared" si="168"/>
        <v>119.51</v>
      </c>
    </row>
    <row r="5325" spans="1:8" ht="27">
      <c r="A5325" s="532" t="s">
        <v>7674</v>
      </c>
      <c r="B5325" s="534" t="s">
        <v>3636</v>
      </c>
      <c r="C5325" s="532" t="s">
        <v>114</v>
      </c>
      <c r="D5325" s="533" t="s">
        <v>32331</v>
      </c>
      <c r="F5325" t="str">
        <f>TRIM(A5325)</f>
        <v>90441</v>
      </c>
      <c r="H5325" s="14">
        <f t="shared" si="168"/>
        <v>152.63999999999999</v>
      </c>
    </row>
    <row r="5326" spans="1:8" ht="27">
      <c r="A5326" s="532" t="s">
        <v>7675</v>
      </c>
      <c r="B5326" s="534" t="s">
        <v>1991</v>
      </c>
      <c r="C5326" s="532" t="s">
        <v>75</v>
      </c>
      <c r="D5326" s="533" t="s">
        <v>8817</v>
      </c>
      <c r="F5326" t="str">
        <f>TRIM(A5326)</f>
        <v>90443</v>
      </c>
      <c r="H5326" s="14">
        <f t="shared" si="168"/>
        <v>16.510000000000002</v>
      </c>
    </row>
    <row r="5327" spans="1:8" ht="27">
      <c r="A5327" s="532" t="s">
        <v>7676</v>
      </c>
      <c r="B5327" s="534" t="s">
        <v>3637</v>
      </c>
      <c r="C5327" s="532" t="s">
        <v>75</v>
      </c>
      <c r="D5327" s="533" t="s">
        <v>7495</v>
      </c>
      <c r="F5327" t="str">
        <f t="shared" ref="F5327:F5390" si="169">TRIM(A5327)</f>
        <v>90444</v>
      </c>
      <c r="H5327" s="14">
        <f t="shared" si="168"/>
        <v>32.01</v>
      </c>
    </row>
    <row r="5328" spans="1:8" ht="40.5">
      <c r="A5328" s="532" t="s">
        <v>7677</v>
      </c>
      <c r="B5328" s="534" t="s">
        <v>2536</v>
      </c>
      <c r="C5328" s="532" t="s">
        <v>75</v>
      </c>
      <c r="D5328" s="533" t="s">
        <v>11884</v>
      </c>
      <c r="F5328" t="str">
        <f t="shared" si="169"/>
        <v>90445</v>
      </c>
      <c r="H5328" s="14">
        <f t="shared" si="168"/>
        <v>34.18</v>
      </c>
    </row>
    <row r="5329" spans="1:8" ht="27">
      <c r="A5329" s="532" t="s">
        <v>7678</v>
      </c>
      <c r="B5329" s="534" t="s">
        <v>2537</v>
      </c>
      <c r="C5329" s="532" t="s">
        <v>75</v>
      </c>
      <c r="D5329" s="533" t="s">
        <v>13925</v>
      </c>
      <c r="F5329" t="str">
        <f t="shared" si="169"/>
        <v>90446</v>
      </c>
      <c r="H5329" s="14">
        <f t="shared" si="168"/>
        <v>37.14</v>
      </c>
    </row>
    <row r="5330" spans="1:8" ht="27">
      <c r="A5330" s="532" t="s">
        <v>7679</v>
      </c>
      <c r="B5330" s="534" t="s">
        <v>1992</v>
      </c>
      <c r="C5330" s="532" t="s">
        <v>75</v>
      </c>
      <c r="D5330" s="533" t="s">
        <v>5825</v>
      </c>
      <c r="F5330" t="str">
        <f t="shared" si="169"/>
        <v>90447</v>
      </c>
      <c r="H5330" s="14">
        <f t="shared" si="168"/>
        <v>9.67</v>
      </c>
    </row>
    <row r="5331" spans="1:8" ht="40.5">
      <c r="A5331" s="532" t="s">
        <v>7680</v>
      </c>
      <c r="B5331" s="534" t="s">
        <v>3638</v>
      </c>
      <c r="C5331" s="532" t="s">
        <v>114</v>
      </c>
      <c r="D5331" s="533" t="s">
        <v>4045</v>
      </c>
      <c r="F5331" t="str">
        <f t="shared" si="169"/>
        <v>90451</v>
      </c>
      <c r="H5331" s="14">
        <f t="shared" si="168"/>
        <v>5.57</v>
      </c>
    </row>
    <row r="5332" spans="1:8" ht="40.5">
      <c r="A5332" s="532" t="s">
        <v>7681</v>
      </c>
      <c r="B5332" s="534" t="s">
        <v>3639</v>
      </c>
      <c r="C5332" s="532" t="s">
        <v>114</v>
      </c>
      <c r="D5332" s="533" t="s">
        <v>32332</v>
      </c>
      <c r="F5332" t="str">
        <f t="shared" si="169"/>
        <v>90452</v>
      </c>
      <c r="H5332" s="14">
        <f t="shared" si="168"/>
        <v>21.69</v>
      </c>
    </row>
    <row r="5333" spans="1:8" ht="27">
      <c r="A5333" s="532" t="s">
        <v>7682</v>
      </c>
      <c r="B5333" s="534" t="s">
        <v>3640</v>
      </c>
      <c r="C5333" s="532" t="s">
        <v>114</v>
      </c>
      <c r="D5333" s="533" t="s">
        <v>32333</v>
      </c>
      <c r="F5333" t="str">
        <f t="shared" si="169"/>
        <v>90453</v>
      </c>
      <c r="H5333" s="14">
        <f t="shared" si="168"/>
        <v>4.62</v>
      </c>
    </row>
    <row r="5334" spans="1:8" ht="40.5">
      <c r="A5334" s="532" t="s">
        <v>7684</v>
      </c>
      <c r="B5334" s="534" t="s">
        <v>3641</v>
      </c>
      <c r="C5334" s="532" t="s">
        <v>114</v>
      </c>
      <c r="D5334" s="533" t="s">
        <v>18284</v>
      </c>
      <c r="F5334" t="str">
        <f t="shared" si="169"/>
        <v>90454</v>
      </c>
      <c r="H5334" s="14">
        <f t="shared" si="168"/>
        <v>8.26</v>
      </c>
    </row>
    <row r="5335" spans="1:8" ht="27">
      <c r="A5335" s="532" t="s">
        <v>7685</v>
      </c>
      <c r="B5335" s="534" t="s">
        <v>2538</v>
      </c>
      <c r="C5335" s="532" t="s">
        <v>114</v>
      </c>
      <c r="D5335" s="533" t="s">
        <v>6022</v>
      </c>
      <c r="F5335" t="str">
        <f t="shared" si="169"/>
        <v>90455</v>
      </c>
      <c r="H5335" s="14">
        <f t="shared" si="168"/>
        <v>10.210000000000001</v>
      </c>
    </row>
    <row r="5336" spans="1:8" ht="27">
      <c r="A5336" s="532" t="s">
        <v>7686</v>
      </c>
      <c r="B5336" s="534" t="s">
        <v>2539</v>
      </c>
      <c r="C5336" s="532" t="s">
        <v>114</v>
      </c>
      <c r="D5336" s="533" t="s">
        <v>8795</v>
      </c>
      <c r="F5336" t="str">
        <f t="shared" si="169"/>
        <v>90456</v>
      </c>
      <c r="H5336" s="14">
        <f t="shared" si="168"/>
        <v>5.3</v>
      </c>
    </row>
    <row r="5337" spans="1:8" ht="27">
      <c r="A5337" s="532" t="s">
        <v>7687</v>
      </c>
      <c r="B5337" s="534" t="s">
        <v>2540</v>
      </c>
      <c r="C5337" s="532" t="s">
        <v>114</v>
      </c>
      <c r="D5337" s="533" t="s">
        <v>11264</v>
      </c>
      <c r="F5337" t="str">
        <f t="shared" si="169"/>
        <v>90457</v>
      </c>
      <c r="H5337" s="14">
        <f t="shared" si="168"/>
        <v>12.09</v>
      </c>
    </row>
    <row r="5338" spans="1:8" ht="27">
      <c r="A5338" s="532" t="s">
        <v>7688</v>
      </c>
      <c r="B5338" s="534" t="s">
        <v>2541</v>
      </c>
      <c r="C5338" s="532" t="s">
        <v>114</v>
      </c>
      <c r="D5338" s="533" t="s">
        <v>12761</v>
      </c>
      <c r="F5338" t="str">
        <f t="shared" si="169"/>
        <v>90458</v>
      </c>
      <c r="H5338" s="14">
        <f t="shared" si="168"/>
        <v>34.31</v>
      </c>
    </row>
    <row r="5339" spans="1:8" ht="27">
      <c r="A5339" s="532" t="s">
        <v>7689</v>
      </c>
      <c r="B5339" s="534" t="s">
        <v>2542</v>
      </c>
      <c r="C5339" s="532" t="s">
        <v>114</v>
      </c>
      <c r="D5339" s="533" t="s">
        <v>18865</v>
      </c>
      <c r="F5339" t="str">
        <f t="shared" si="169"/>
        <v>90459</v>
      </c>
      <c r="H5339" s="14">
        <f t="shared" si="168"/>
        <v>48.38</v>
      </c>
    </row>
    <row r="5340" spans="1:8" ht="40.5">
      <c r="A5340" s="532" t="s">
        <v>7690</v>
      </c>
      <c r="B5340" s="534" t="s">
        <v>15915</v>
      </c>
      <c r="C5340" s="532" t="s">
        <v>75</v>
      </c>
      <c r="D5340" s="533" t="s">
        <v>4680</v>
      </c>
      <c r="F5340" t="str">
        <f t="shared" si="169"/>
        <v>90460</v>
      </c>
      <c r="H5340" s="14">
        <f t="shared" si="168"/>
        <v>15.47</v>
      </c>
    </row>
    <row r="5341" spans="1:8" ht="40.5">
      <c r="A5341" s="532" t="s">
        <v>7691</v>
      </c>
      <c r="B5341" s="534" t="s">
        <v>15916</v>
      </c>
      <c r="C5341" s="532" t="s">
        <v>75</v>
      </c>
      <c r="D5341" s="533" t="s">
        <v>26621</v>
      </c>
      <c r="F5341" t="str">
        <f t="shared" si="169"/>
        <v>90461</v>
      </c>
      <c r="H5341" s="14">
        <f t="shared" si="168"/>
        <v>9.6300000000000008</v>
      </c>
    </row>
    <row r="5342" spans="1:8" ht="40.5">
      <c r="A5342" s="532" t="s">
        <v>7692</v>
      </c>
      <c r="B5342" s="534" t="s">
        <v>15917</v>
      </c>
      <c r="C5342" s="532" t="s">
        <v>75</v>
      </c>
      <c r="D5342" s="533" t="s">
        <v>5099</v>
      </c>
      <c r="F5342" t="str">
        <f t="shared" si="169"/>
        <v>90462</v>
      </c>
      <c r="H5342" s="14">
        <f t="shared" si="168"/>
        <v>2.08</v>
      </c>
    </row>
    <row r="5343" spans="1:8" ht="40.5">
      <c r="A5343" s="532" t="s">
        <v>7694</v>
      </c>
      <c r="B5343" s="534" t="s">
        <v>15918</v>
      </c>
      <c r="C5343" s="532" t="s">
        <v>75</v>
      </c>
      <c r="D5343" s="533" t="s">
        <v>7841</v>
      </c>
      <c r="F5343" t="str">
        <f t="shared" si="169"/>
        <v>90463</v>
      </c>
      <c r="H5343" s="14">
        <f t="shared" si="168"/>
        <v>1.8</v>
      </c>
    </row>
    <row r="5344" spans="1:8" ht="40.5">
      <c r="A5344" s="532" t="s">
        <v>7695</v>
      </c>
      <c r="B5344" s="534" t="s">
        <v>3642</v>
      </c>
      <c r="C5344" s="532" t="s">
        <v>75</v>
      </c>
      <c r="D5344" s="533" t="s">
        <v>28680</v>
      </c>
      <c r="F5344" t="str">
        <f t="shared" si="169"/>
        <v>90466</v>
      </c>
      <c r="H5344" s="14">
        <f t="shared" si="168"/>
        <v>16.64</v>
      </c>
    </row>
    <row r="5345" spans="1:8" ht="40.5">
      <c r="A5345" s="532" t="s">
        <v>7696</v>
      </c>
      <c r="B5345" s="534" t="s">
        <v>3643</v>
      </c>
      <c r="C5345" s="532" t="s">
        <v>75</v>
      </c>
      <c r="D5345" s="533" t="s">
        <v>32334</v>
      </c>
      <c r="F5345" t="str">
        <f t="shared" si="169"/>
        <v>90467</v>
      </c>
      <c r="H5345" s="14">
        <f t="shared" si="168"/>
        <v>26.34</v>
      </c>
    </row>
    <row r="5346" spans="1:8" ht="40.5">
      <c r="A5346" s="532" t="s">
        <v>7697</v>
      </c>
      <c r="B5346" s="534" t="s">
        <v>2543</v>
      </c>
      <c r="C5346" s="532" t="s">
        <v>75</v>
      </c>
      <c r="D5346" s="533" t="s">
        <v>19261</v>
      </c>
      <c r="F5346" t="str">
        <f t="shared" si="169"/>
        <v>90468</v>
      </c>
      <c r="H5346" s="14">
        <f t="shared" si="168"/>
        <v>7.4</v>
      </c>
    </row>
    <row r="5347" spans="1:8" ht="40.5">
      <c r="A5347" s="532" t="s">
        <v>7698</v>
      </c>
      <c r="B5347" s="534" t="s">
        <v>2544</v>
      </c>
      <c r="C5347" s="532" t="s">
        <v>75</v>
      </c>
      <c r="D5347" s="533" t="s">
        <v>12522</v>
      </c>
      <c r="F5347" t="str">
        <f t="shared" si="169"/>
        <v>90469</v>
      </c>
      <c r="H5347" s="14">
        <f t="shared" si="168"/>
        <v>11.86</v>
      </c>
    </row>
    <row r="5348" spans="1:8" ht="40.5">
      <c r="A5348" s="532" t="s">
        <v>7699</v>
      </c>
      <c r="B5348" s="534" t="s">
        <v>2545</v>
      </c>
      <c r="C5348" s="532" t="s">
        <v>75</v>
      </c>
      <c r="D5348" s="533" t="s">
        <v>9257</v>
      </c>
      <c r="F5348" t="str">
        <f t="shared" si="169"/>
        <v>90470</v>
      </c>
      <c r="H5348" s="14">
        <f t="shared" si="168"/>
        <v>16.350000000000001</v>
      </c>
    </row>
    <row r="5349" spans="1:8" ht="40.5">
      <c r="A5349" s="532" t="s">
        <v>7700</v>
      </c>
      <c r="B5349" s="534" t="s">
        <v>2546</v>
      </c>
      <c r="C5349" s="532" t="s">
        <v>75</v>
      </c>
      <c r="D5349" s="533" t="s">
        <v>11366</v>
      </c>
      <c r="F5349" t="str">
        <f t="shared" si="169"/>
        <v>91166</v>
      </c>
      <c r="H5349" s="14">
        <f t="shared" si="168"/>
        <v>5.04</v>
      </c>
    </row>
    <row r="5350" spans="1:8" ht="54">
      <c r="A5350" s="532" t="s">
        <v>7701</v>
      </c>
      <c r="B5350" s="534" t="s">
        <v>3644</v>
      </c>
      <c r="C5350" s="532" t="s">
        <v>75</v>
      </c>
      <c r="D5350" s="533" t="s">
        <v>12094</v>
      </c>
      <c r="F5350" t="str">
        <f t="shared" si="169"/>
        <v>91167</v>
      </c>
      <c r="H5350" s="14">
        <f t="shared" si="168"/>
        <v>15.87</v>
      </c>
    </row>
    <row r="5351" spans="1:8" ht="54">
      <c r="A5351" s="532" t="s">
        <v>7702</v>
      </c>
      <c r="B5351" s="534" t="s">
        <v>2547</v>
      </c>
      <c r="C5351" s="532" t="s">
        <v>75</v>
      </c>
      <c r="D5351" s="533" t="s">
        <v>6024</v>
      </c>
      <c r="F5351" t="str">
        <f t="shared" si="169"/>
        <v>91168</v>
      </c>
      <c r="H5351" s="14">
        <f t="shared" si="168"/>
        <v>12.06</v>
      </c>
    </row>
    <row r="5352" spans="1:8" ht="54">
      <c r="A5352" s="532" t="s">
        <v>7703</v>
      </c>
      <c r="B5352" s="534" t="s">
        <v>2548</v>
      </c>
      <c r="C5352" s="532" t="s">
        <v>75</v>
      </c>
      <c r="D5352" s="533" t="s">
        <v>29148</v>
      </c>
      <c r="F5352" t="str">
        <f t="shared" si="169"/>
        <v>91169</v>
      </c>
      <c r="H5352" s="14">
        <f t="shared" si="168"/>
        <v>14.27</v>
      </c>
    </row>
    <row r="5353" spans="1:8" ht="67.5">
      <c r="A5353" s="532" t="s">
        <v>7704</v>
      </c>
      <c r="B5353" s="534" t="s">
        <v>3645</v>
      </c>
      <c r="C5353" s="532" t="s">
        <v>75</v>
      </c>
      <c r="D5353" s="533" t="s">
        <v>7693</v>
      </c>
      <c r="F5353" t="str">
        <f t="shared" si="169"/>
        <v>91170</v>
      </c>
      <c r="H5353" s="14">
        <f t="shared" si="168"/>
        <v>4.08</v>
      </c>
    </row>
    <row r="5354" spans="1:8" ht="67.5">
      <c r="A5354" s="532" t="s">
        <v>7705</v>
      </c>
      <c r="B5354" s="534" t="s">
        <v>2549</v>
      </c>
      <c r="C5354" s="532" t="s">
        <v>75</v>
      </c>
      <c r="D5354" s="533" t="s">
        <v>22968</v>
      </c>
      <c r="F5354" t="str">
        <f t="shared" si="169"/>
        <v>91171</v>
      </c>
      <c r="H5354" s="14">
        <f t="shared" si="168"/>
        <v>5.13</v>
      </c>
    </row>
    <row r="5355" spans="1:8" ht="54">
      <c r="A5355" s="532" t="s">
        <v>7706</v>
      </c>
      <c r="B5355" s="534" t="s">
        <v>2550</v>
      </c>
      <c r="C5355" s="532" t="s">
        <v>75</v>
      </c>
      <c r="D5355" s="533" t="s">
        <v>8872</v>
      </c>
      <c r="F5355" t="str">
        <f t="shared" si="169"/>
        <v>91172</v>
      </c>
      <c r="H5355" s="14">
        <f t="shared" si="168"/>
        <v>7.53</v>
      </c>
    </row>
    <row r="5356" spans="1:8" ht="54">
      <c r="A5356" s="532" t="s">
        <v>7707</v>
      </c>
      <c r="B5356" s="534" t="s">
        <v>2551</v>
      </c>
      <c r="C5356" s="532" t="s">
        <v>75</v>
      </c>
      <c r="D5356" s="533" t="s">
        <v>7831</v>
      </c>
      <c r="F5356" t="str">
        <f t="shared" si="169"/>
        <v>91173</v>
      </c>
      <c r="H5356" s="14">
        <f t="shared" si="168"/>
        <v>2.0499999999999998</v>
      </c>
    </row>
    <row r="5357" spans="1:8" ht="54">
      <c r="A5357" s="532" t="s">
        <v>7708</v>
      </c>
      <c r="B5357" s="534" t="s">
        <v>2552</v>
      </c>
      <c r="C5357" s="532" t="s">
        <v>75</v>
      </c>
      <c r="D5357" s="533" t="s">
        <v>27369</v>
      </c>
      <c r="F5357" t="str">
        <f t="shared" si="169"/>
        <v>91174</v>
      </c>
      <c r="H5357" s="14">
        <f t="shared" si="168"/>
        <v>4.0599999999999996</v>
      </c>
    </row>
    <row r="5358" spans="1:8" ht="54">
      <c r="A5358" s="532" t="s">
        <v>7709</v>
      </c>
      <c r="B5358" s="534" t="s">
        <v>2553</v>
      </c>
      <c r="C5358" s="532" t="s">
        <v>75</v>
      </c>
      <c r="D5358" s="533" t="s">
        <v>27344</v>
      </c>
      <c r="F5358" t="str">
        <f t="shared" si="169"/>
        <v>91175</v>
      </c>
      <c r="H5358" s="14">
        <f t="shared" si="168"/>
        <v>6.64</v>
      </c>
    </row>
    <row r="5359" spans="1:8" ht="54">
      <c r="A5359" s="532" t="s">
        <v>7710</v>
      </c>
      <c r="B5359" s="534" t="s">
        <v>3646</v>
      </c>
      <c r="C5359" s="532" t="s">
        <v>75</v>
      </c>
      <c r="D5359" s="533" t="s">
        <v>32335</v>
      </c>
      <c r="F5359" t="str">
        <f t="shared" si="169"/>
        <v>91176</v>
      </c>
      <c r="H5359" s="14">
        <f t="shared" si="168"/>
        <v>37.76</v>
      </c>
    </row>
    <row r="5360" spans="1:8" ht="54">
      <c r="A5360" s="532" t="s">
        <v>7711</v>
      </c>
      <c r="B5360" s="534" t="s">
        <v>3647</v>
      </c>
      <c r="C5360" s="532" t="s">
        <v>75</v>
      </c>
      <c r="D5360" s="533" t="s">
        <v>11736</v>
      </c>
      <c r="F5360" t="str">
        <f t="shared" si="169"/>
        <v>91177</v>
      </c>
      <c r="H5360" s="14">
        <f t="shared" si="168"/>
        <v>18.03</v>
      </c>
    </row>
    <row r="5361" spans="1:8" ht="54">
      <c r="A5361" s="532" t="s">
        <v>7712</v>
      </c>
      <c r="B5361" s="534" t="s">
        <v>3648</v>
      </c>
      <c r="C5361" s="532" t="s">
        <v>75</v>
      </c>
      <c r="D5361" s="533" t="s">
        <v>12689</v>
      </c>
      <c r="F5361" t="str">
        <f t="shared" si="169"/>
        <v>91178</v>
      </c>
      <c r="H5361" s="14">
        <f t="shared" si="168"/>
        <v>20.440000000000001</v>
      </c>
    </row>
    <row r="5362" spans="1:8" ht="54">
      <c r="A5362" s="532" t="s">
        <v>7713</v>
      </c>
      <c r="B5362" s="534" t="s">
        <v>3649</v>
      </c>
      <c r="C5362" s="532" t="s">
        <v>75</v>
      </c>
      <c r="D5362" s="533" t="s">
        <v>18824</v>
      </c>
      <c r="F5362" t="str">
        <f t="shared" si="169"/>
        <v>91179</v>
      </c>
      <c r="H5362" s="14">
        <f t="shared" si="168"/>
        <v>9.6999999999999993</v>
      </c>
    </row>
    <row r="5363" spans="1:8" ht="67.5">
      <c r="A5363" s="532" t="s">
        <v>7714</v>
      </c>
      <c r="B5363" s="534" t="s">
        <v>3650</v>
      </c>
      <c r="C5363" s="532" t="s">
        <v>75</v>
      </c>
      <c r="D5363" s="533" t="s">
        <v>5021</v>
      </c>
      <c r="F5363" t="str">
        <f t="shared" si="169"/>
        <v>91180</v>
      </c>
      <c r="H5363" s="14">
        <f t="shared" si="168"/>
        <v>8.7100000000000009</v>
      </c>
    </row>
    <row r="5364" spans="1:8" ht="54">
      <c r="A5364" s="532" t="s">
        <v>7715</v>
      </c>
      <c r="B5364" s="534" t="s">
        <v>3651</v>
      </c>
      <c r="C5364" s="532" t="s">
        <v>75</v>
      </c>
      <c r="D5364" s="533" t="s">
        <v>4822</v>
      </c>
      <c r="F5364" t="str">
        <f t="shared" si="169"/>
        <v>91181</v>
      </c>
      <c r="H5364" s="14">
        <f t="shared" si="168"/>
        <v>9.69</v>
      </c>
    </row>
    <row r="5365" spans="1:8" ht="54">
      <c r="A5365" s="532" t="s">
        <v>7716</v>
      </c>
      <c r="B5365" s="534" t="s">
        <v>3652</v>
      </c>
      <c r="C5365" s="532" t="s">
        <v>75</v>
      </c>
      <c r="D5365" s="533" t="s">
        <v>12182</v>
      </c>
      <c r="F5365" t="str">
        <f t="shared" si="169"/>
        <v>91182</v>
      </c>
      <c r="H5365" s="14">
        <f t="shared" si="168"/>
        <v>35.75</v>
      </c>
    </row>
    <row r="5366" spans="1:8" ht="54">
      <c r="A5366" s="532" t="s">
        <v>7717</v>
      </c>
      <c r="B5366" s="534" t="s">
        <v>3653</v>
      </c>
      <c r="C5366" s="532" t="s">
        <v>75</v>
      </c>
      <c r="D5366" s="533" t="s">
        <v>11292</v>
      </c>
      <c r="F5366" t="str">
        <f t="shared" si="169"/>
        <v>91183</v>
      </c>
      <c r="H5366" s="14">
        <f t="shared" si="168"/>
        <v>17.510000000000002</v>
      </c>
    </row>
    <row r="5367" spans="1:8" ht="54">
      <c r="A5367" s="532" t="s">
        <v>7718</v>
      </c>
      <c r="B5367" s="534" t="s">
        <v>2554</v>
      </c>
      <c r="C5367" s="532" t="s">
        <v>75</v>
      </c>
      <c r="D5367" s="533" t="s">
        <v>8827</v>
      </c>
      <c r="F5367" t="str">
        <f t="shared" si="169"/>
        <v>91184</v>
      </c>
      <c r="H5367" s="14">
        <f t="shared" si="168"/>
        <v>16.260000000000002</v>
      </c>
    </row>
    <row r="5368" spans="1:8" ht="54">
      <c r="A5368" s="532" t="s">
        <v>7719</v>
      </c>
      <c r="B5368" s="534" t="s">
        <v>2555</v>
      </c>
      <c r="C5368" s="532" t="s">
        <v>75</v>
      </c>
      <c r="D5368" s="533" t="s">
        <v>18778</v>
      </c>
      <c r="F5368" t="str">
        <f t="shared" si="169"/>
        <v>91185</v>
      </c>
      <c r="H5368" s="14">
        <f t="shared" si="168"/>
        <v>9.18</v>
      </c>
    </row>
    <row r="5369" spans="1:8" ht="54">
      <c r="A5369" s="532" t="s">
        <v>7720</v>
      </c>
      <c r="B5369" s="534" t="s">
        <v>3654</v>
      </c>
      <c r="C5369" s="532" t="s">
        <v>75</v>
      </c>
      <c r="D5369" s="533" t="s">
        <v>18674</v>
      </c>
      <c r="F5369" t="str">
        <f t="shared" si="169"/>
        <v>91186</v>
      </c>
      <c r="H5369" s="14">
        <f t="shared" si="168"/>
        <v>7.46</v>
      </c>
    </row>
    <row r="5370" spans="1:8" ht="54">
      <c r="A5370" s="532" t="s">
        <v>7721</v>
      </c>
      <c r="B5370" s="534" t="s">
        <v>2556</v>
      </c>
      <c r="C5370" s="532" t="s">
        <v>75</v>
      </c>
      <c r="D5370" s="533" t="s">
        <v>7741</v>
      </c>
      <c r="F5370" t="str">
        <f t="shared" si="169"/>
        <v>91187</v>
      </c>
      <c r="H5370" s="14">
        <f t="shared" si="168"/>
        <v>8.58</v>
      </c>
    </row>
    <row r="5371" spans="1:8" ht="40.5">
      <c r="A5371" s="532" t="s">
        <v>7722</v>
      </c>
      <c r="B5371" s="534" t="s">
        <v>3655</v>
      </c>
      <c r="C5371" s="532" t="s">
        <v>114</v>
      </c>
      <c r="D5371" s="533" t="s">
        <v>7181</v>
      </c>
      <c r="F5371" t="str">
        <f t="shared" si="169"/>
        <v>91188</v>
      </c>
      <c r="H5371" s="14">
        <f t="shared" si="168"/>
        <v>9.5299999999999994</v>
      </c>
    </row>
    <row r="5372" spans="1:8" ht="40.5">
      <c r="A5372" s="532" t="s">
        <v>7723</v>
      </c>
      <c r="B5372" s="534" t="s">
        <v>3656</v>
      </c>
      <c r="C5372" s="532" t="s">
        <v>114</v>
      </c>
      <c r="D5372" s="533" t="s">
        <v>32336</v>
      </c>
      <c r="F5372" t="str">
        <f t="shared" si="169"/>
        <v>91189</v>
      </c>
      <c r="H5372" s="14">
        <f t="shared" si="168"/>
        <v>70.69</v>
      </c>
    </row>
    <row r="5373" spans="1:8" ht="27">
      <c r="A5373" s="532" t="s">
        <v>7724</v>
      </c>
      <c r="B5373" s="534" t="s">
        <v>1993</v>
      </c>
      <c r="C5373" s="532" t="s">
        <v>114</v>
      </c>
      <c r="D5373" s="533" t="s">
        <v>8797</v>
      </c>
      <c r="F5373" t="str">
        <f t="shared" si="169"/>
        <v>91190</v>
      </c>
      <c r="H5373" s="14">
        <f t="shared" si="168"/>
        <v>6.44</v>
      </c>
    </row>
    <row r="5374" spans="1:8" ht="27">
      <c r="A5374" s="532" t="s">
        <v>7725</v>
      </c>
      <c r="B5374" s="534" t="s">
        <v>3657</v>
      </c>
      <c r="C5374" s="532" t="s">
        <v>114</v>
      </c>
      <c r="D5374" s="533" t="s">
        <v>32337</v>
      </c>
      <c r="F5374" t="str">
        <f t="shared" si="169"/>
        <v>91191</v>
      </c>
      <c r="H5374" s="14">
        <f t="shared" si="168"/>
        <v>6.82</v>
      </c>
    </row>
    <row r="5375" spans="1:8" ht="27">
      <c r="A5375" s="532" t="s">
        <v>7727</v>
      </c>
      <c r="B5375" s="534" t="s">
        <v>1994</v>
      </c>
      <c r="C5375" s="532" t="s">
        <v>114</v>
      </c>
      <c r="D5375" s="533" t="s">
        <v>32338</v>
      </c>
      <c r="F5375" t="str">
        <f t="shared" si="169"/>
        <v>91192</v>
      </c>
      <c r="H5375" s="14">
        <f t="shared" si="168"/>
        <v>7.56</v>
      </c>
    </row>
    <row r="5376" spans="1:8" ht="40.5">
      <c r="A5376" s="532" t="s">
        <v>7728</v>
      </c>
      <c r="B5376" s="534" t="s">
        <v>3658</v>
      </c>
      <c r="C5376" s="532" t="s">
        <v>75</v>
      </c>
      <c r="D5376" s="533" t="s">
        <v>18626</v>
      </c>
      <c r="F5376" t="str">
        <f t="shared" si="169"/>
        <v>91222</v>
      </c>
      <c r="H5376" s="14">
        <f t="shared" si="168"/>
        <v>17.78</v>
      </c>
    </row>
    <row r="5377" spans="1:8" ht="54">
      <c r="A5377" s="532" t="s">
        <v>7729</v>
      </c>
      <c r="B5377" s="534" t="s">
        <v>3659</v>
      </c>
      <c r="C5377" s="532" t="s">
        <v>114</v>
      </c>
      <c r="D5377" s="533" t="s">
        <v>32339</v>
      </c>
      <c r="F5377" t="str">
        <f t="shared" si="169"/>
        <v>94480</v>
      </c>
      <c r="H5377" s="14">
        <f t="shared" si="168"/>
        <v>3656.74</v>
      </c>
    </row>
    <row r="5378" spans="1:8" ht="54">
      <c r="A5378" s="532" t="s">
        <v>7730</v>
      </c>
      <c r="B5378" s="534" t="s">
        <v>3660</v>
      </c>
      <c r="C5378" s="532" t="s">
        <v>114</v>
      </c>
      <c r="D5378" s="533" t="s">
        <v>32340</v>
      </c>
      <c r="F5378" t="str">
        <f t="shared" si="169"/>
        <v>94481</v>
      </c>
      <c r="H5378" s="14">
        <f t="shared" si="168"/>
        <v>2549.59</v>
      </c>
    </row>
    <row r="5379" spans="1:8" ht="54">
      <c r="A5379" s="532" t="s">
        <v>7731</v>
      </c>
      <c r="B5379" s="534" t="s">
        <v>3661</v>
      </c>
      <c r="C5379" s="532" t="s">
        <v>114</v>
      </c>
      <c r="D5379" s="533" t="s">
        <v>32341</v>
      </c>
      <c r="F5379" t="str">
        <f t="shared" si="169"/>
        <v>94482</v>
      </c>
      <c r="H5379" s="14">
        <f t="shared" si="168"/>
        <v>2000.66</v>
      </c>
    </row>
    <row r="5380" spans="1:8" ht="54">
      <c r="A5380" s="532" t="s">
        <v>7732</v>
      </c>
      <c r="B5380" s="534" t="s">
        <v>3662</v>
      </c>
      <c r="C5380" s="532" t="s">
        <v>114</v>
      </c>
      <c r="D5380" s="533" t="s">
        <v>32342</v>
      </c>
      <c r="F5380" t="str">
        <f t="shared" si="169"/>
        <v>94483</v>
      </c>
      <c r="H5380" s="14">
        <f t="shared" si="168"/>
        <v>1674.43</v>
      </c>
    </row>
    <row r="5381" spans="1:8" ht="27">
      <c r="A5381" s="532" t="s">
        <v>7733</v>
      </c>
      <c r="B5381" s="534" t="s">
        <v>3663</v>
      </c>
      <c r="C5381" s="532" t="s">
        <v>114</v>
      </c>
      <c r="D5381" s="533" t="s">
        <v>11867</v>
      </c>
      <c r="F5381" t="str">
        <f t="shared" si="169"/>
        <v>95541</v>
      </c>
      <c r="H5381" s="14">
        <f t="shared" ref="H5381:H5444" si="170">ROUND(D5381*(1+$H$1),2)</f>
        <v>5.88</v>
      </c>
    </row>
    <row r="5382" spans="1:8" ht="40.5">
      <c r="A5382" s="532" t="s">
        <v>7734</v>
      </c>
      <c r="B5382" s="534" t="s">
        <v>15919</v>
      </c>
      <c r="C5382" s="532" t="s">
        <v>73</v>
      </c>
      <c r="D5382" s="533" t="s">
        <v>6249</v>
      </c>
      <c r="F5382" t="str">
        <f t="shared" si="169"/>
        <v>96559</v>
      </c>
      <c r="H5382" s="14">
        <f t="shared" si="170"/>
        <v>43.28</v>
      </c>
    </row>
    <row r="5383" spans="1:8" ht="40.5">
      <c r="A5383" s="532" t="s">
        <v>7735</v>
      </c>
      <c r="B5383" s="534" t="s">
        <v>15920</v>
      </c>
      <c r="C5383" s="532" t="s">
        <v>73</v>
      </c>
      <c r="D5383" s="533" t="s">
        <v>32343</v>
      </c>
      <c r="F5383" t="str">
        <f t="shared" si="169"/>
        <v>96560</v>
      </c>
      <c r="H5383" s="14">
        <f t="shared" si="170"/>
        <v>27.08</v>
      </c>
    </row>
    <row r="5384" spans="1:8" ht="40.5">
      <c r="A5384" s="532" t="s">
        <v>7736</v>
      </c>
      <c r="B5384" s="534" t="s">
        <v>15921</v>
      </c>
      <c r="C5384" s="532" t="s">
        <v>73</v>
      </c>
      <c r="D5384" s="533" t="s">
        <v>11757</v>
      </c>
      <c r="F5384" t="str">
        <f t="shared" si="169"/>
        <v>96561</v>
      </c>
      <c r="H5384" s="14">
        <f t="shared" si="170"/>
        <v>18.88</v>
      </c>
    </row>
    <row r="5385" spans="1:8" ht="67.5">
      <c r="A5385" s="532" t="s">
        <v>7737</v>
      </c>
      <c r="B5385" s="534" t="s">
        <v>15922</v>
      </c>
      <c r="C5385" s="532" t="s">
        <v>75</v>
      </c>
      <c r="D5385" s="533" t="s">
        <v>19300</v>
      </c>
      <c r="F5385" t="str">
        <f t="shared" si="169"/>
        <v>96562</v>
      </c>
      <c r="H5385" s="14">
        <f t="shared" si="170"/>
        <v>25.88</v>
      </c>
    </row>
    <row r="5386" spans="1:8" ht="67.5">
      <c r="A5386" s="532" t="s">
        <v>7738</v>
      </c>
      <c r="B5386" s="534" t="s">
        <v>19064</v>
      </c>
      <c r="C5386" s="532" t="s">
        <v>75</v>
      </c>
      <c r="D5386" s="533" t="s">
        <v>13760</v>
      </c>
      <c r="F5386" t="str">
        <f t="shared" si="169"/>
        <v>96563</v>
      </c>
      <c r="H5386" s="14">
        <f t="shared" si="170"/>
        <v>31.09</v>
      </c>
    </row>
    <row r="5387" spans="1:8" ht="27">
      <c r="A5387" s="532" t="s">
        <v>32344</v>
      </c>
      <c r="B5387" s="534" t="s">
        <v>32345</v>
      </c>
      <c r="C5387" s="532" t="s">
        <v>114</v>
      </c>
      <c r="D5387" s="533" t="s">
        <v>32346</v>
      </c>
      <c r="F5387" t="str">
        <f t="shared" si="169"/>
        <v>100128</v>
      </c>
      <c r="H5387" s="14">
        <f t="shared" si="170"/>
        <v>3194.35</v>
      </c>
    </row>
    <row r="5388" spans="1:8" ht="54">
      <c r="A5388" s="532" t="s">
        <v>15923</v>
      </c>
      <c r="B5388" s="534" t="s">
        <v>15924</v>
      </c>
      <c r="C5388" s="532" t="s">
        <v>114</v>
      </c>
      <c r="D5388" s="533" t="s">
        <v>32347</v>
      </c>
      <c r="F5388" t="str">
        <f t="shared" si="169"/>
        <v>101802</v>
      </c>
      <c r="H5388" s="14">
        <f t="shared" si="170"/>
        <v>2192.79</v>
      </c>
    </row>
    <row r="5389" spans="1:8" ht="54">
      <c r="A5389" s="532" t="s">
        <v>15925</v>
      </c>
      <c r="B5389" s="534" t="s">
        <v>15926</v>
      </c>
      <c r="C5389" s="532" t="s">
        <v>114</v>
      </c>
      <c r="D5389" s="533" t="s">
        <v>32348</v>
      </c>
      <c r="F5389" t="str">
        <f t="shared" si="169"/>
        <v>101803</v>
      </c>
      <c r="H5389" s="14">
        <f t="shared" si="170"/>
        <v>1395.3</v>
      </c>
    </row>
    <row r="5390" spans="1:8" ht="54">
      <c r="A5390" s="532" t="s">
        <v>15927</v>
      </c>
      <c r="B5390" s="534" t="s">
        <v>15928</v>
      </c>
      <c r="C5390" s="532" t="s">
        <v>114</v>
      </c>
      <c r="D5390" s="533" t="s">
        <v>32349</v>
      </c>
      <c r="F5390" t="str">
        <f t="shared" si="169"/>
        <v>101804</v>
      </c>
      <c r="H5390" s="14">
        <f t="shared" si="170"/>
        <v>1757.15</v>
      </c>
    </row>
    <row r="5391" spans="1:8" ht="54">
      <c r="A5391" s="532" t="s">
        <v>15929</v>
      </c>
      <c r="B5391" s="534" t="s">
        <v>15930</v>
      </c>
      <c r="C5391" s="532" t="s">
        <v>114</v>
      </c>
      <c r="D5391" s="533" t="s">
        <v>32350</v>
      </c>
      <c r="F5391" t="str">
        <f t="shared" ref="F5391:F5454" si="171">TRIM(A5391)</f>
        <v>101805</v>
      </c>
      <c r="H5391" s="14">
        <f t="shared" si="170"/>
        <v>2240.16</v>
      </c>
    </row>
    <row r="5392" spans="1:8" ht="40.5">
      <c r="A5392" s="532" t="s">
        <v>15931</v>
      </c>
      <c r="B5392" s="534" t="s">
        <v>15932</v>
      </c>
      <c r="C5392" s="532" t="s">
        <v>114</v>
      </c>
      <c r="D5392" s="533" t="s">
        <v>32351</v>
      </c>
      <c r="F5392" t="str">
        <f t="shared" si="171"/>
        <v>102111</v>
      </c>
      <c r="H5392" s="14">
        <f t="shared" si="170"/>
        <v>1274.58</v>
      </c>
    </row>
    <row r="5393" spans="1:8" ht="40.5">
      <c r="A5393" s="532" t="s">
        <v>15933</v>
      </c>
      <c r="B5393" s="534" t="s">
        <v>15934</v>
      </c>
      <c r="C5393" s="532" t="s">
        <v>114</v>
      </c>
      <c r="D5393" s="533" t="s">
        <v>32352</v>
      </c>
      <c r="F5393" t="str">
        <f t="shared" si="171"/>
        <v>102112</v>
      </c>
      <c r="H5393" s="14">
        <f t="shared" si="170"/>
        <v>178.09</v>
      </c>
    </row>
    <row r="5394" spans="1:8" ht="40.5">
      <c r="A5394" s="532" t="s">
        <v>15935</v>
      </c>
      <c r="B5394" s="534" t="s">
        <v>15936</v>
      </c>
      <c r="C5394" s="532" t="s">
        <v>114</v>
      </c>
      <c r="D5394" s="533" t="s">
        <v>32353</v>
      </c>
      <c r="F5394" t="str">
        <f t="shared" si="171"/>
        <v>102113</v>
      </c>
      <c r="H5394" s="14">
        <f t="shared" si="170"/>
        <v>2030.65</v>
      </c>
    </row>
    <row r="5395" spans="1:8" ht="40.5">
      <c r="A5395" s="532" t="s">
        <v>15937</v>
      </c>
      <c r="B5395" s="534" t="s">
        <v>15938</v>
      </c>
      <c r="C5395" s="532" t="s">
        <v>114</v>
      </c>
      <c r="D5395" s="533" t="s">
        <v>32354</v>
      </c>
      <c r="F5395" t="str">
        <f t="shared" si="171"/>
        <v>102114</v>
      </c>
      <c r="H5395" s="14">
        <f t="shared" si="170"/>
        <v>182.34</v>
      </c>
    </row>
    <row r="5396" spans="1:8" ht="40.5">
      <c r="A5396" s="532" t="s">
        <v>15939</v>
      </c>
      <c r="B5396" s="534" t="s">
        <v>15940</v>
      </c>
      <c r="C5396" s="532" t="s">
        <v>114</v>
      </c>
      <c r="D5396" s="533" t="s">
        <v>32355</v>
      </c>
      <c r="F5396" t="str">
        <f t="shared" si="171"/>
        <v>102115</v>
      </c>
      <c r="H5396" s="14">
        <f t="shared" si="170"/>
        <v>3539.6</v>
      </c>
    </row>
    <row r="5397" spans="1:8" ht="40.5">
      <c r="A5397" s="532" t="s">
        <v>15941</v>
      </c>
      <c r="B5397" s="534" t="s">
        <v>15942</v>
      </c>
      <c r="C5397" s="532" t="s">
        <v>114</v>
      </c>
      <c r="D5397" s="533" t="s">
        <v>32356</v>
      </c>
      <c r="F5397" t="str">
        <f t="shared" si="171"/>
        <v>102116</v>
      </c>
      <c r="H5397" s="14">
        <f t="shared" si="170"/>
        <v>2168.87</v>
      </c>
    </row>
    <row r="5398" spans="1:8" ht="27">
      <c r="A5398" s="532" t="s">
        <v>15943</v>
      </c>
      <c r="B5398" s="534" t="s">
        <v>15944</v>
      </c>
      <c r="C5398" s="532" t="s">
        <v>114</v>
      </c>
      <c r="D5398" s="533" t="s">
        <v>32357</v>
      </c>
      <c r="F5398" t="str">
        <f t="shared" si="171"/>
        <v>102117</v>
      </c>
      <c r="H5398" s="14">
        <f t="shared" si="170"/>
        <v>187.48</v>
      </c>
    </row>
    <row r="5399" spans="1:8" ht="40.5">
      <c r="A5399" s="532" t="s">
        <v>15945</v>
      </c>
      <c r="B5399" s="534" t="s">
        <v>15946</v>
      </c>
      <c r="C5399" s="532" t="s">
        <v>114</v>
      </c>
      <c r="D5399" s="533" t="s">
        <v>32358</v>
      </c>
      <c r="F5399" t="str">
        <f t="shared" si="171"/>
        <v>102118</v>
      </c>
      <c r="H5399" s="14">
        <f t="shared" si="170"/>
        <v>2956.59</v>
      </c>
    </row>
    <row r="5400" spans="1:8" ht="40.5">
      <c r="A5400" s="532" t="s">
        <v>15947</v>
      </c>
      <c r="B5400" s="534" t="s">
        <v>15948</v>
      </c>
      <c r="C5400" s="532" t="s">
        <v>114</v>
      </c>
      <c r="D5400" s="533" t="s">
        <v>32359</v>
      </c>
      <c r="F5400" t="str">
        <f t="shared" si="171"/>
        <v>102119</v>
      </c>
      <c r="H5400" s="14">
        <f t="shared" si="170"/>
        <v>191.93</v>
      </c>
    </row>
    <row r="5401" spans="1:8" ht="40.5">
      <c r="A5401" s="532" t="s">
        <v>15949</v>
      </c>
      <c r="B5401" s="534" t="s">
        <v>15950</v>
      </c>
      <c r="C5401" s="532" t="s">
        <v>114</v>
      </c>
      <c r="D5401" s="533" t="s">
        <v>32360</v>
      </c>
      <c r="F5401" t="str">
        <f t="shared" si="171"/>
        <v>102121</v>
      </c>
      <c r="H5401" s="14">
        <f t="shared" si="170"/>
        <v>238.33</v>
      </c>
    </row>
    <row r="5402" spans="1:8" ht="40.5">
      <c r="A5402" s="532" t="s">
        <v>15951</v>
      </c>
      <c r="B5402" s="534" t="s">
        <v>15952</v>
      </c>
      <c r="C5402" s="532" t="s">
        <v>114</v>
      </c>
      <c r="D5402" s="533" t="s">
        <v>32361</v>
      </c>
      <c r="F5402" t="str">
        <f t="shared" si="171"/>
        <v>102122</v>
      </c>
      <c r="H5402" s="14">
        <f t="shared" si="170"/>
        <v>10002.09</v>
      </c>
    </row>
    <row r="5403" spans="1:8" ht="40.5">
      <c r="A5403" s="532" t="s">
        <v>15953</v>
      </c>
      <c r="B5403" s="534" t="s">
        <v>15954</v>
      </c>
      <c r="C5403" s="532" t="s">
        <v>114</v>
      </c>
      <c r="D5403" s="533" t="s">
        <v>32362</v>
      </c>
      <c r="F5403" t="str">
        <f t="shared" si="171"/>
        <v>102123</v>
      </c>
      <c r="H5403" s="14">
        <f t="shared" si="170"/>
        <v>251.55</v>
      </c>
    </row>
    <row r="5404" spans="1:8" ht="40.5">
      <c r="A5404" s="532" t="s">
        <v>15955</v>
      </c>
      <c r="B5404" s="534" t="s">
        <v>15956</v>
      </c>
      <c r="C5404" s="532" t="s">
        <v>114</v>
      </c>
      <c r="D5404" s="533" t="s">
        <v>32363</v>
      </c>
      <c r="F5404" t="str">
        <f t="shared" si="171"/>
        <v>102136</v>
      </c>
      <c r="H5404" s="14">
        <f t="shared" si="170"/>
        <v>105.04</v>
      </c>
    </row>
    <row r="5405" spans="1:8" ht="27">
      <c r="A5405" s="532" t="s">
        <v>15957</v>
      </c>
      <c r="B5405" s="534" t="s">
        <v>15958</v>
      </c>
      <c r="C5405" s="532" t="s">
        <v>114</v>
      </c>
      <c r="D5405" s="533" t="s">
        <v>19002</v>
      </c>
      <c r="F5405" t="str">
        <f t="shared" si="171"/>
        <v>102137</v>
      </c>
      <c r="H5405" s="14">
        <f t="shared" si="170"/>
        <v>108.13</v>
      </c>
    </row>
    <row r="5406" spans="1:8" ht="27">
      <c r="A5406" s="532" t="s">
        <v>15959</v>
      </c>
      <c r="B5406" s="534" t="s">
        <v>15960</v>
      </c>
      <c r="C5406" s="532" t="s">
        <v>114</v>
      </c>
      <c r="D5406" s="533" t="s">
        <v>32364</v>
      </c>
      <c r="F5406" t="str">
        <f t="shared" si="171"/>
        <v>102138</v>
      </c>
      <c r="H5406" s="14">
        <f t="shared" si="170"/>
        <v>273.07</v>
      </c>
    </row>
    <row r="5407" spans="1:8" ht="54">
      <c r="A5407" s="532" t="s">
        <v>32365</v>
      </c>
      <c r="B5407" s="534" t="s">
        <v>32366</v>
      </c>
      <c r="C5407" s="532" t="s">
        <v>114</v>
      </c>
      <c r="D5407" s="533" t="s">
        <v>32367</v>
      </c>
      <c r="F5407" t="str">
        <f t="shared" si="171"/>
        <v>103517</v>
      </c>
      <c r="H5407" s="14">
        <f t="shared" si="170"/>
        <v>4385.3100000000004</v>
      </c>
    </row>
    <row r="5408" spans="1:8" ht="40.5">
      <c r="A5408" s="532" t="s">
        <v>32368</v>
      </c>
      <c r="B5408" s="534" t="s">
        <v>32369</v>
      </c>
      <c r="C5408" s="532" t="s">
        <v>114</v>
      </c>
      <c r="D5408" s="533" t="s">
        <v>29148</v>
      </c>
      <c r="F5408" t="str">
        <f t="shared" si="171"/>
        <v>103519</v>
      </c>
      <c r="H5408" s="14">
        <f t="shared" si="170"/>
        <v>14.27</v>
      </c>
    </row>
    <row r="5409" spans="1:8" ht="54">
      <c r="A5409" s="532" t="s">
        <v>32370</v>
      </c>
      <c r="B5409" s="534" t="s">
        <v>32371</v>
      </c>
      <c r="C5409" s="532" t="s">
        <v>114</v>
      </c>
      <c r="D5409" s="533" t="s">
        <v>32372</v>
      </c>
      <c r="F5409" t="str">
        <f t="shared" si="171"/>
        <v>103520</v>
      </c>
      <c r="H5409" s="14">
        <f t="shared" si="170"/>
        <v>7244.74</v>
      </c>
    </row>
    <row r="5410" spans="1:8" ht="54">
      <c r="A5410" s="532" t="s">
        <v>32373</v>
      </c>
      <c r="B5410" s="534" t="s">
        <v>32374</v>
      </c>
      <c r="C5410" s="532" t="s">
        <v>114</v>
      </c>
      <c r="D5410" s="533" t="s">
        <v>32375</v>
      </c>
      <c r="F5410" t="str">
        <f t="shared" si="171"/>
        <v>103521</v>
      </c>
      <c r="H5410" s="14">
        <f t="shared" si="170"/>
        <v>9619.2099999999991</v>
      </c>
    </row>
    <row r="5411" spans="1:8" ht="54">
      <c r="A5411" s="532" t="s">
        <v>32376</v>
      </c>
      <c r="B5411" s="534" t="s">
        <v>32377</v>
      </c>
      <c r="C5411" s="532" t="s">
        <v>114</v>
      </c>
      <c r="D5411" s="533" t="s">
        <v>32378</v>
      </c>
      <c r="F5411" t="str">
        <f t="shared" si="171"/>
        <v>103522</v>
      </c>
      <c r="H5411" s="14">
        <f t="shared" si="170"/>
        <v>9744.7099999999991</v>
      </c>
    </row>
    <row r="5412" spans="1:8" ht="54">
      <c r="A5412" s="532" t="s">
        <v>32379</v>
      </c>
      <c r="B5412" s="534" t="s">
        <v>32380</v>
      </c>
      <c r="C5412" s="532" t="s">
        <v>114</v>
      </c>
      <c r="D5412" s="533" t="s">
        <v>32381</v>
      </c>
      <c r="F5412" t="str">
        <f t="shared" si="171"/>
        <v>103523</v>
      </c>
      <c r="H5412" s="14">
        <f t="shared" si="170"/>
        <v>14641.02</v>
      </c>
    </row>
    <row r="5413" spans="1:8" ht="40.5">
      <c r="A5413" s="532" t="s">
        <v>32382</v>
      </c>
      <c r="B5413" s="534" t="s">
        <v>32383</v>
      </c>
      <c r="C5413" s="532" t="s">
        <v>114</v>
      </c>
      <c r="D5413" s="533" t="s">
        <v>11249</v>
      </c>
      <c r="F5413" t="str">
        <f t="shared" si="171"/>
        <v>104031</v>
      </c>
      <c r="H5413" s="14">
        <f t="shared" si="170"/>
        <v>30.7</v>
      </c>
    </row>
    <row r="5414" spans="1:8" ht="40.5">
      <c r="A5414" s="532" t="s">
        <v>32384</v>
      </c>
      <c r="B5414" s="534" t="s">
        <v>32385</v>
      </c>
      <c r="C5414" s="532" t="s">
        <v>114</v>
      </c>
      <c r="D5414" s="533" t="s">
        <v>32386</v>
      </c>
      <c r="F5414" t="str">
        <f t="shared" si="171"/>
        <v>104032</v>
      </c>
      <c r="H5414" s="14">
        <f t="shared" si="170"/>
        <v>38.43</v>
      </c>
    </row>
    <row r="5415" spans="1:8" ht="40.5">
      <c r="A5415" s="532" t="s">
        <v>32387</v>
      </c>
      <c r="B5415" s="534" t="s">
        <v>32388</v>
      </c>
      <c r="C5415" s="532" t="s">
        <v>114</v>
      </c>
      <c r="D5415" s="533" t="s">
        <v>32389</v>
      </c>
      <c r="F5415" t="str">
        <f t="shared" si="171"/>
        <v>104033</v>
      </c>
      <c r="H5415" s="14">
        <f t="shared" si="170"/>
        <v>35.14</v>
      </c>
    </row>
    <row r="5416" spans="1:8" ht="40.5">
      <c r="A5416" s="532" t="s">
        <v>32390</v>
      </c>
      <c r="B5416" s="534" t="s">
        <v>32391</v>
      </c>
      <c r="C5416" s="532" t="s">
        <v>114</v>
      </c>
      <c r="D5416" s="533" t="s">
        <v>11844</v>
      </c>
      <c r="F5416" t="str">
        <f t="shared" si="171"/>
        <v>104034</v>
      </c>
      <c r="H5416" s="14">
        <f t="shared" si="170"/>
        <v>45.6</v>
      </c>
    </row>
    <row r="5417" spans="1:8" ht="40.5">
      <c r="A5417" s="532" t="s">
        <v>32392</v>
      </c>
      <c r="B5417" s="534" t="s">
        <v>32393</v>
      </c>
      <c r="C5417" s="532" t="s">
        <v>114</v>
      </c>
      <c r="D5417" s="533" t="s">
        <v>18907</v>
      </c>
      <c r="F5417" t="str">
        <f t="shared" si="171"/>
        <v>104035</v>
      </c>
      <c r="H5417" s="14">
        <f t="shared" si="170"/>
        <v>57.68</v>
      </c>
    </row>
    <row r="5418" spans="1:8" ht="40.5">
      <c r="A5418" s="532" t="s">
        <v>32394</v>
      </c>
      <c r="B5418" s="534" t="s">
        <v>32395</v>
      </c>
      <c r="C5418" s="532" t="s">
        <v>114</v>
      </c>
      <c r="D5418" s="533" t="s">
        <v>11749</v>
      </c>
      <c r="F5418" t="str">
        <f t="shared" si="171"/>
        <v>104036</v>
      </c>
      <c r="H5418" s="14">
        <f t="shared" si="170"/>
        <v>59.52</v>
      </c>
    </row>
    <row r="5419" spans="1:8" ht="40.5">
      <c r="A5419" s="532" t="s">
        <v>32396</v>
      </c>
      <c r="B5419" s="534" t="s">
        <v>32397</v>
      </c>
      <c r="C5419" s="532" t="s">
        <v>114</v>
      </c>
      <c r="D5419" s="533" t="s">
        <v>18233</v>
      </c>
      <c r="F5419" t="str">
        <f t="shared" si="171"/>
        <v>104039</v>
      </c>
      <c r="H5419" s="14">
        <f t="shared" si="170"/>
        <v>107.33</v>
      </c>
    </row>
    <row r="5420" spans="1:8" ht="40.5">
      <c r="A5420" s="532" t="s">
        <v>32398</v>
      </c>
      <c r="B5420" s="534" t="s">
        <v>32399</v>
      </c>
      <c r="C5420" s="532" t="s">
        <v>114</v>
      </c>
      <c r="D5420" s="533" t="s">
        <v>11748</v>
      </c>
      <c r="F5420" t="str">
        <f t="shared" si="171"/>
        <v>104043</v>
      </c>
      <c r="H5420" s="14">
        <f t="shared" si="170"/>
        <v>12.67</v>
      </c>
    </row>
    <row r="5421" spans="1:8" ht="40.5">
      <c r="A5421" s="532" t="s">
        <v>32400</v>
      </c>
      <c r="B5421" s="534" t="s">
        <v>32401</v>
      </c>
      <c r="C5421" s="532" t="s">
        <v>114</v>
      </c>
      <c r="D5421" s="533" t="s">
        <v>13648</v>
      </c>
      <c r="F5421" t="str">
        <f t="shared" si="171"/>
        <v>104044</v>
      </c>
      <c r="H5421" s="14">
        <f t="shared" si="170"/>
        <v>13.56</v>
      </c>
    </row>
    <row r="5422" spans="1:8" ht="27">
      <c r="A5422" s="532" t="s">
        <v>32402</v>
      </c>
      <c r="B5422" s="534" t="s">
        <v>32403</v>
      </c>
      <c r="C5422" s="532" t="s">
        <v>114</v>
      </c>
      <c r="D5422" s="533" t="s">
        <v>11236</v>
      </c>
      <c r="F5422" t="str">
        <f t="shared" si="171"/>
        <v>104045</v>
      </c>
      <c r="H5422" s="14">
        <f t="shared" si="170"/>
        <v>20.88</v>
      </c>
    </row>
    <row r="5423" spans="1:8" ht="40.5">
      <c r="A5423" s="532" t="s">
        <v>32404</v>
      </c>
      <c r="B5423" s="534" t="s">
        <v>32405</v>
      </c>
      <c r="C5423" s="532" t="s">
        <v>114</v>
      </c>
      <c r="D5423" s="533" t="s">
        <v>12610</v>
      </c>
      <c r="F5423" t="str">
        <f t="shared" si="171"/>
        <v>104046</v>
      </c>
      <c r="H5423" s="14">
        <f t="shared" si="170"/>
        <v>12.14</v>
      </c>
    </row>
    <row r="5424" spans="1:8" ht="40.5">
      <c r="A5424" s="532" t="s">
        <v>32406</v>
      </c>
      <c r="B5424" s="534" t="s">
        <v>32407</v>
      </c>
      <c r="C5424" s="532" t="s">
        <v>114</v>
      </c>
      <c r="D5424" s="533" t="s">
        <v>8971</v>
      </c>
      <c r="F5424" t="str">
        <f t="shared" si="171"/>
        <v>104047</v>
      </c>
      <c r="H5424" s="14">
        <f t="shared" si="170"/>
        <v>14.11</v>
      </c>
    </row>
    <row r="5425" spans="1:8" ht="40.5">
      <c r="A5425" s="532" t="s">
        <v>32408</v>
      </c>
      <c r="B5425" s="534" t="s">
        <v>32409</v>
      </c>
      <c r="C5425" s="532" t="s">
        <v>114</v>
      </c>
      <c r="D5425" s="533" t="s">
        <v>8636</v>
      </c>
      <c r="F5425" t="str">
        <f t="shared" si="171"/>
        <v>104048</v>
      </c>
      <c r="H5425" s="14">
        <f t="shared" si="170"/>
        <v>20.399999999999999</v>
      </c>
    </row>
    <row r="5426" spans="1:8" ht="27">
      <c r="A5426" s="532" t="s">
        <v>32410</v>
      </c>
      <c r="B5426" s="534" t="s">
        <v>32411</v>
      </c>
      <c r="C5426" s="532" t="s">
        <v>114</v>
      </c>
      <c r="D5426" s="533" t="s">
        <v>7273</v>
      </c>
      <c r="F5426" t="str">
        <f t="shared" si="171"/>
        <v>104049</v>
      </c>
      <c r="H5426" s="14">
        <f t="shared" si="170"/>
        <v>9.4499999999999993</v>
      </c>
    </row>
    <row r="5427" spans="1:8" ht="27">
      <c r="A5427" s="532" t="s">
        <v>32412</v>
      </c>
      <c r="B5427" s="534" t="s">
        <v>32413</v>
      </c>
      <c r="C5427" s="532" t="s">
        <v>114</v>
      </c>
      <c r="D5427" s="533" t="s">
        <v>8988</v>
      </c>
      <c r="F5427" t="str">
        <f t="shared" si="171"/>
        <v>104050</v>
      </c>
      <c r="H5427" s="14">
        <f t="shared" si="170"/>
        <v>14.32</v>
      </c>
    </row>
    <row r="5428" spans="1:8" ht="40.5">
      <c r="A5428" s="532" t="s">
        <v>32414</v>
      </c>
      <c r="B5428" s="534" t="s">
        <v>32415</v>
      </c>
      <c r="C5428" s="532" t="s">
        <v>114</v>
      </c>
      <c r="D5428" s="533" t="s">
        <v>32416</v>
      </c>
      <c r="F5428" t="str">
        <f t="shared" si="171"/>
        <v>104051</v>
      </c>
      <c r="H5428" s="14">
        <f t="shared" si="170"/>
        <v>11.37</v>
      </c>
    </row>
    <row r="5429" spans="1:8" ht="40.5">
      <c r="A5429" s="532" t="s">
        <v>32417</v>
      </c>
      <c r="B5429" s="534" t="s">
        <v>32418</v>
      </c>
      <c r="C5429" s="532" t="s">
        <v>114</v>
      </c>
      <c r="D5429" s="533" t="s">
        <v>16051</v>
      </c>
      <c r="F5429" t="str">
        <f t="shared" si="171"/>
        <v>104052</v>
      </c>
      <c r="H5429" s="14">
        <f t="shared" si="170"/>
        <v>15.91</v>
      </c>
    </row>
    <row r="5430" spans="1:8" ht="27">
      <c r="A5430" s="532" t="s">
        <v>32419</v>
      </c>
      <c r="B5430" s="534" t="s">
        <v>32420</v>
      </c>
      <c r="C5430" s="532" t="s">
        <v>114</v>
      </c>
      <c r="D5430" s="533" t="s">
        <v>26620</v>
      </c>
      <c r="F5430" t="str">
        <f t="shared" si="171"/>
        <v>104053</v>
      </c>
      <c r="H5430" s="14">
        <f t="shared" si="170"/>
        <v>13.11</v>
      </c>
    </row>
    <row r="5431" spans="1:8" ht="27">
      <c r="A5431" s="532" t="s">
        <v>32421</v>
      </c>
      <c r="B5431" s="534" t="s">
        <v>32422</v>
      </c>
      <c r="C5431" s="532" t="s">
        <v>114</v>
      </c>
      <c r="D5431" s="533" t="s">
        <v>8920</v>
      </c>
      <c r="F5431" t="str">
        <f t="shared" si="171"/>
        <v>104054</v>
      </c>
      <c r="H5431" s="14">
        <f t="shared" si="170"/>
        <v>25.52</v>
      </c>
    </row>
    <row r="5432" spans="1:8" ht="40.5">
      <c r="A5432" s="532" t="s">
        <v>32423</v>
      </c>
      <c r="B5432" s="534" t="s">
        <v>32424</v>
      </c>
      <c r="C5432" s="532" t="s">
        <v>114</v>
      </c>
      <c r="D5432" s="533" t="s">
        <v>12717</v>
      </c>
      <c r="F5432" t="str">
        <f t="shared" si="171"/>
        <v>104055</v>
      </c>
      <c r="H5432" s="14">
        <f t="shared" si="170"/>
        <v>27.12</v>
      </c>
    </row>
    <row r="5433" spans="1:8" ht="27">
      <c r="A5433" s="532" t="s">
        <v>32425</v>
      </c>
      <c r="B5433" s="534" t="s">
        <v>32426</v>
      </c>
      <c r="C5433" s="532" t="s">
        <v>114</v>
      </c>
      <c r="D5433" s="533" t="s">
        <v>16614</v>
      </c>
      <c r="F5433" t="str">
        <f t="shared" si="171"/>
        <v>104056</v>
      </c>
      <c r="H5433" s="14">
        <f t="shared" si="170"/>
        <v>40.83</v>
      </c>
    </row>
    <row r="5434" spans="1:8" ht="27">
      <c r="A5434" s="532" t="s">
        <v>32427</v>
      </c>
      <c r="B5434" s="534" t="s">
        <v>32428</v>
      </c>
      <c r="C5434" s="532" t="s">
        <v>114</v>
      </c>
      <c r="D5434" s="533" t="s">
        <v>26621</v>
      </c>
      <c r="F5434" t="str">
        <f t="shared" si="171"/>
        <v>104058</v>
      </c>
      <c r="H5434" s="14">
        <f t="shared" si="170"/>
        <v>9.6300000000000008</v>
      </c>
    </row>
    <row r="5435" spans="1:8" ht="27">
      <c r="A5435" s="532" t="s">
        <v>32429</v>
      </c>
      <c r="B5435" s="534" t="s">
        <v>32430</v>
      </c>
      <c r="C5435" s="532" t="s">
        <v>114</v>
      </c>
      <c r="D5435" s="533" t="s">
        <v>28735</v>
      </c>
      <c r="F5435" t="str">
        <f t="shared" si="171"/>
        <v>104059</v>
      </c>
      <c r="H5435" s="14">
        <f t="shared" si="170"/>
        <v>18.64</v>
      </c>
    </row>
    <row r="5436" spans="1:8" ht="27">
      <c r="A5436" s="532" t="s">
        <v>32431</v>
      </c>
      <c r="B5436" s="534" t="s">
        <v>32432</v>
      </c>
      <c r="C5436" s="532" t="s">
        <v>75</v>
      </c>
      <c r="D5436" s="533" t="s">
        <v>30827</v>
      </c>
      <c r="F5436" t="str">
        <f t="shared" si="171"/>
        <v>104060</v>
      </c>
      <c r="H5436" s="14">
        <f t="shared" si="170"/>
        <v>13.22</v>
      </c>
    </row>
    <row r="5437" spans="1:8" ht="27">
      <c r="A5437" s="532" t="s">
        <v>32433</v>
      </c>
      <c r="B5437" s="534" t="s">
        <v>32434</v>
      </c>
      <c r="C5437" s="532" t="s">
        <v>75</v>
      </c>
      <c r="D5437" s="533" t="s">
        <v>9042</v>
      </c>
      <c r="F5437" t="str">
        <f t="shared" si="171"/>
        <v>104061</v>
      </c>
      <c r="H5437" s="14">
        <f t="shared" si="170"/>
        <v>23.48</v>
      </c>
    </row>
    <row r="5438" spans="1:8" ht="67.5">
      <c r="A5438" s="532" t="s">
        <v>32435</v>
      </c>
      <c r="B5438" s="534" t="s">
        <v>32436</v>
      </c>
      <c r="C5438" s="532" t="s">
        <v>114</v>
      </c>
      <c r="D5438" s="533" t="s">
        <v>32437</v>
      </c>
      <c r="F5438" t="str">
        <f t="shared" si="171"/>
        <v>104112</v>
      </c>
      <c r="H5438" s="14">
        <f t="shared" si="170"/>
        <v>229.04</v>
      </c>
    </row>
    <row r="5439" spans="1:8" ht="67.5">
      <c r="A5439" s="532" t="s">
        <v>32438</v>
      </c>
      <c r="B5439" s="534" t="s">
        <v>32439</v>
      </c>
      <c r="C5439" s="532" t="s">
        <v>114</v>
      </c>
      <c r="D5439" s="533" t="s">
        <v>32440</v>
      </c>
      <c r="F5439" t="str">
        <f t="shared" si="171"/>
        <v>104114</v>
      </c>
      <c r="H5439" s="14">
        <f t="shared" si="170"/>
        <v>334.79</v>
      </c>
    </row>
    <row r="5440" spans="1:8" ht="67.5">
      <c r="A5440" s="532" t="s">
        <v>32441</v>
      </c>
      <c r="B5440" s="534" t="s">
        <v>32442</v>
      </c>
      <c r="C5440" s="532" t="s">
        <v>114</v>
      </c>
      <c r="D5440" s="533" t="s">
        <v>32443</v>
      </c>
      <c r="F5440" t="str">
        <f t="shared" si="171"/>
        <v>104116</v>
      </c>
      <c r="H5440" s="14">
        <f t="shared" si="170"/>
        <v>440.54</v>
      </c>
    </row>
    <row r="5441" spans="1:8" ht="67.5">
      <c r="A5441" s="532" t="s">
        <v>32444</v>
      </c>
      <c r="B5441" s="534" t="s">
        <v>32445</v>
      </c>
      <c r="C5441" s="532" t="s">
        <v>114</v>
      </c>
      <c r="D5441" s="533" t="s">
        <v>32446</v>
      </c>
      <c r="F5441" t="str">
        <f t="shared" si="171"/>
        <v>104118</v>
      </c>
      <c r="H5441" s="14">
        <f t="shared" si="170"/>
        <v>356.22</v>
      </c>
    </row>
    <row r="5442" spans="1:8" ht="67.5">
      <c r="A5442" s="532" t="s">
        <v>32447</v>
      </c>
      <c r="B5442" s="534" t="s">
        <v>32448</v>
      </c>
      <c r="C5442" s="532" t="s">
        <v>114</v>
      </c>
      <c r="D5442" s="533" t="s">
        <v>32449</v>
      </c>
      <c r="F5442" t="str">
        <f t="shared" si="171"/>
        <v>104120</v>
      </c>
      <c r="H5442" s="14">
        <f t="shared" si="170"/>
        <v>550.28</v>
      </c>
    </row>
    <row r="5443" spans="1:8" ht="67.5">
      <c r="A5443" s="532" t="s">
        <v>32450</v>
      </c>
      <c r="B5443" s="534" t="s">
        <v>32451</v>
      </c>
      <c r="C5443" s="532" t="s">
        <v>114</v>
      </c>
      <c r="D5443" s="533" t="s">
        <v>32452</v>
      </c>
      <c r="F5443" t="str">
        <f t="shared" si="171"/>
        <v>104122</v>
      </c>
      <c r="H5443" s="14">
        <f t="shared" si="170"/>
        <v>744.36</v>
      </c>
    </row>
    <row r="5444" spans="1:8" ht="40.5">
      <c r="A5444" s="532" t="s">
        <v>32453</v>
      </c>
      <c r="B5444" s="534" t="s">
        <v>32454</v>
      </c>
      <c r="C5444" s="532" t="s">
        <v>114</v>
      </c>
      <c r="D5444" s="533" t="s">
        <v>32455</v>
      </c>
      <c r="F5444" t="str">
        <f t="shared" si="171"/>
        <v>104062</v>
      </c>
      <c r="H5444" s="14">
        <f t="shared" si="170"/>
        <v>140.69999999999999</v>
      </c>
    </row>
    <row r="5445" spans="1:8" ht="40.5">
      <c r="A5445" s="532" t="s">
        <v>32456</v>
      </c>
      <c r="B5445" s="534" t="s">
        <v>32457</v>
      </c>
      <c r="C5445" s="532" t="s">
        <v>114</v>
      </c>
      <c r="D5445" s="533" t="s">
        <v>29677</v>
      </c>
      <c r="F5445" t="str">
        <f t="shared" si="171"/>
        <v>104063</v>
      </c>
      <c r="H5445" s="14">
        <f t="shared" ref="H5445:H5508" si="172">ROUND(D5445*(1+$H$1),2)</f>
        <v>133.41</v>
      </c>
    </row>
    <row r="5446" spans="1:8" ht="40.5">
      <c r="A5446" s="532" t="s">
        <v>32458</v>
      </c>
      <c r="B5446" s="534" t="s">
        <v>32459</v>
      </c>
      <c r="C5446" s="532" t="s">
        <v>114</v>
      </c>
      <c r="D5446" s="533" t="s">
        <v>32460</v>
      </c>
      <c r="F5446" t="str">
        <f t="shared" si="171"/>
        <v>104064</v>
      </c>
      <c r="H5446" s="14">
        <f t="shared" si="172"/>
        <v>346.8</v>
      </c>
    </row>
    <row r="5447" spans="1:8" ht="40.5">
      <c r="A5447" s="532" t="s">
        <v>32461</v>
      </c>
      <c r="B5447" s="534" t="s">
        <v>32462</v>
      </c>
      <c r="C5447" s="532" t="s">
        <v>114</v>
      </c>
      <c r="D5447" s="533" t="s">
        <v>32463</v>
      </c>
      <c r="F5447" t="str">
        <f t="shared" si="171"/>
        <v>104065</v>
      </c>
      <c r="H5447" s="14">
        <f t="shared" si="172"/>
        <v>292.06</v>
      </c>
    </row>
    <row r="5448" spans="1:8" ht="27">
      <c r="A5448" s="532" t="s">
        <v>32464</v>
      </c>
      <c r="B5448" s="534" t="s">
        <v>32465</v>
      </c>
      <c r="C5448" s="532" t="s">
        <v>114</v>
      </c>
      <c r="D5448" s="533" t="s">
        <v>32466</v>
      </c>
      <c r="F5448" t="str">
        <f t="shared" si="171"/>
        <v>104072</v>
      </c>
      <c r="H5448" s="14">
        <f t="shared" si="172"/>
        <v>522.82000000000005</v>
      </c>
    </row>
    <row r="5449" spans="1:8" ht="40.5">
      <c r="A5449" s="532" t="s">
        <v>32467</v>
      </c>
      <c r="B5449" s="534" t="s">
        <v>32468</v>
      </c>
      <c r="C5449" s="532" t="s">
        <v>114</v>
      </c>
      <c r="D5449" s="533" t="s">
        <v>12048</v>
      </c>
      <c r="F5449" t="str">
        <f t="shared" si="171"/>
        <v>104076</v>
      </c>
      <c r="H5449" s="14">
        <f t="shared" si="172"/>
        <v>87.53</v>
      </c>
    </row>
    <row r="5450" spans="1:8" ht="27">
      <c r="A5450" s="532" t="s">
        <v>32469</v>
      </c>
      <c r="B5450" s="534" t="s">
        <v>32470</v>
      </c>
      <c r="C5450" s="532" t="s">
        <v>114</v>
      </c>
      <c r="D5450" s="533" t="s">
        <v>32471</v>
      </c>
      <c r="F5450" t="str">
        <f t="shared" si="171"/>
        <v>104082</v>
      </c>
      <c r="H5450" s="14">
        <f t="shared" si="172"/>
        <v>56.48</v>
      </c>
    </row>
    <row r="5451" spans="1:8" ht="27">
      <c r="A5451" s="532" t="s">
        <v>32472</v>
      </c>
      <c r="B5451" s="534" t="s">
        <v>32473</v>
      </c>
      <c r="C5451" s="532" t="s">
        <v>114</v>
      </c>
      <c r="D5451" s="533" t="s">
        <v>32474</v>
      </c>
      <c r="F5451" t="str">
        <f t="shared" si="171"/>
        <v>104083</v>
      </c>
      <c r="H5451" s="14">
        <f t="shared" si="172"/>
        <v>138.13</v>
      </c>
    </row>
    <row r="5452" spans="1:8" ht="27">
      <c r="A5452" s="532" t="s">
        <v>32475</v>
      </c>
      <c r="B5452" s="534" t="s">
        <v>32476</v>
      </c>
      <c r="C5452" s="532" t="s">
        <v>114</v>
      </c>
      <c r="D5452" s="533" t="s">
        <v>32477</v>
      </c>
      <c r="F5452" t="str">
        <f t="shared" si="171"/>
        <v>104084</v>
      </c>
      <c r="H5452" s="14">
        <f t="shared" si="172"/>
        <v>158.77000000000001</v>
      </c>
    </row>
    <row r="5453" spans="1:8" ht="27">
      <c r="A5453" s="532" t="s">
        <v>32478</v>
      </c>
      <c r="B5453" s="534" t="s">
        <v>32479</v>
      </c>
      <c r="C5453" s="532" t="s">
        <v>75</v>
      </c>
      <c r="D5453" s="533" t="s">
        <v>32480</v>
      </c>
      <c r="F5453" t="str">
        <f t="shared" si="171"/>
        <v>104085</v>
      </c>
      <c r="H5453" s="14">
        <f t="shared" si="172"/>
        <v>105.15</v>
      </c>
    </row>
    <row r="5454" spans="1:8" ht="27">
      <c r="A5454" s="532" t="s">
        <v>32481</v>
      </c>
      <c r="B5454" s="534" t="s">
        <v>32482</v>
      </c>
      <c r="C5454" s="532" t="s">
        <v>75</v>
      </c>
      <c r="D5454" s="533" t="s">
        <v>32483</v>
      </c>
      <c r="F5454" t="str">
        <f t="shared" si="171"/>
        <v>104086</v>
      </c>
      <c r="H5454" s="14">
        <f t="shared" si="172"/>
        <v>191.23</v>
      </c>
    </row>
    <row r="5455" spans="1:8" ht="81">
      <c r="A5455" s="532" t="s">
        <v>32484</v>
      </c>
      <c r="B5455" s="534" t="s">
        <v>32485</v>
      </c>
      <c r="C5455" s="532" t="s">
        <v>114</v>
      </c>
      <c r="D5455" s="533" t="s">
        <v>32486</v>
      </c>
      <c r="F5455" t="str">
        <f t="shared" ref="F5455:F5518" si="173">TRIM(A5455)</f>
        <v>104124</v>
      </c>
      <c r="H5455" s="14">
        <f t="shared" si="172"/>
        <v>613.72</v>
      </c>
    </row>
    <row r="5456" spans="1:8" ht="81">
      <c r="A5456" s="532" t="s">
        <v>32487</v>
      </c>
      <c r="B5456" s="534" t="s">
        <v>32488</v>
      </c>
      <c r="C5456" s="532" t="s">
        <v>114</v>
      </c>
      <c r="D5456" s="533" t="s">
        <v>32489</v>
      </c>
      <c r="F5456" t="str">
        <f t="shared" si="173"/>
        <v>104130</v>
      </c>
      <c r="H5456" s="14">
        <f t="shared" si="172"/>
        <v>930.03</v>
      </c>
    </row>
    <row r="5457" spans="1:8" ht="81">
      <c r="A5457" s="532" t="s">
        <v>32490</v>
      </c>
      <c r="B5457" s="534" t="s">
        <v>32491</v>
      </c>
      <c r="C5457" s="532" t="s">
        <v>114</v>
      </c>
      <c r="D5457" s="533" t="s">
        <v>32492</v>
      </c>
      <c r="F5457" t="str">
        <f t="shared" si="173"/>
        <v>104136</v>
      </c>
      <c r="H5457" s="14">
        <f t="shared" si="172"/>
        <v>1248.0999999999999</v>
      </c>
    </row>
    <row r="5458" spans="1:8" ht="81">
      <c r="A5458" s="532" t="s">
        <v>32493</v>
      </c>
      <c r="B5458" s="534" t="s">
        <v>32494</v>
      </c>
      <c r="C5458" s="532" t="s">
        <v>114</v>
      </c>
      <c r="D5458" s="533" t="s">
        <v>32495</v>
      </c>
      <c r="F5458" t="str">
        <f t="shared" si="173"/>
        <v>104142</v>
      </c>
      <c r="H5458" s="14">
        <f t="shared" si="172"/>
        <v>799.77</v>
      </c>
    </row>
    <row r="5459" spans="1:8" ht="81">
      <c r="A5459" s="532" t="s">
        <v>32496</v>
      </c>
      <c r="B5459" s="534" t="s">
        <v>32497</v>
      </c>
      <c r="C5459" s="532" t="s">
        <v>114</v>
      </c>
      <c r="D5459" s="533" t="s">
        <v>32498</v>
      </c>
      <c r="F5459" t="str">
        <f t="shared" si="173"/>
        <v>104148</v>
      </c>
      <c r="H5459" s="14">
        <f t="shared" si="172"/>
        <v>1239.8499999999999</v>
      </c>
    </row>
    <row r="5460" spans="1:8" ht="81">
      <c r="A5460" s="532" t="s">
        <v>32499</v>
      </c>
      <c r="B5460" s="534" t="s">
        <v>32500</v>
      </c>
      <c r="C5460" s="532" t="s">
        <v>114</v>
      </c>
      <c r="D5460" s="533" t="s">
        <v>32501</v>
      </c>
      <c r="F5460" t="str">
        <f t="shared" si="173"/>
        <v>104154</v>
      </c>
      <c r="H5460" s="14">
        <f t="shared" si="172"/>
        <v>1683.92</v>
      </c>
    </row>
    <row r="5461" spans="1:8" ht="40.5">
      <c r="A5461" s="532" t="s">
        <v>7743</v>
      </c>
      <c r="B5461" s="534" t="s">
        <v>19067</v>
      </c>
      <c r="C5461" s="532" t="s">
        <v>83</v>
      </c>
      <c r="D5461" s="533" t="s">
        <v>32502</v>
      </c>
      <c r="F5461" t="str">
        <f t="shared" si="173"/>
        <v>96520</v>
      </c>
      <c r="H5461" s="14">
        <f t="shared" si="172"/>
        <v>137.63</v>
      </c>
    </row>
    <row r="5462" spans="1:8" ht="40.5">
      <c r="A5462" s="532" t="s">
        <v>7744</v>
      </c>
      <c r="B5462" s="534" t="s">
        <v>19068</v>
      </c>
      <c r="C5462" s="532" t="s">
        <v>83</v>
      </c>
      <c r="D5462" s="533" t="s">
        <v>19158</v>
      </c>
      <c r="F5462" t="str">
        <f t="shared" si="173"/>
        <v>96521</v>
      </c>
      <c r="H5462" s="14">
        <f t="shared" si="172"/>
        <v>61.22</v>
      </c>
    </row>
    <row r="5463" spans="1:8" ht="40.5">
      <c r="A5463" s="532" t="s">
        <v>7745</v>
      </c>
      <c r="B5463" s="534" t="s">
        <v>19070</v>
      </c>
      <c r="C5463" s="532" t="s">
        <v>83</v>
      </c>
      <c r="D5463" s="533" t="s">
        <v>32503</v>
      </c>
      <c r="F5463" t="str">
        <f t="shared" si="173"/>
        <v>96522</v>
      </c>
      <c r="H5463" s="14">
        <f t="shared" si="172"/>
        <v>197.5</v>
      </c>
    </row>
    <row r="5464" spans="1:8" ht="40.5">
      <c r="A5464" s="532" t="s">
        <v>7746</v>
      </c>
      <c r="B5464" s="534" t="s">
        <v>19071</v>
      </c>
      <c r="C5464" s="532" t="s">
        <v>83</v>
      </c>
      <c r="D5464" s="533" t="s">
        <v>18356</v>
      </c>
      <c r="F5464" t="str">
        <f t="shared" si="173"/>
        <v>96523</v>
      </c>
      <c r="H5464" s="14">
        <f t="shared" si="172"/>
        <v>125.67</v>
      </c>
    </row>
    <row r="5465" spans="1:8" ht="40.5">
      <c r="A5465" s="532" t="s">
        <v>7747</v>
      </c>
      <c r="B5465" s="534" t="s">
        <v>19072</v>
      </c>
      <c r="C5465" s="532" t="s">
        <v>83</v>
      </c>
      <c r="D5465" s="533" t="s">
        <v>32504</v>
      </c>
      <c r="F5465" t="str">
        <f t="shared" si="173"/>
        <v>96524</v>
      </c>
      <c r="H5465" s="14">
        <f t="shared" si="172"/>
        <v>246.5</v>
      </c>
    </row>
    <row r="5466" spans="1:8" ht="40.5">
      <c r="A5466" s="532" t="s">
        <v>7748</v>
      </c>
      <c r="B5466" s="534" t="s">
        <v>19073</v>
      </c>
      <c r="C5466" s="532" t="s">
        <v>83</v>
      </c>
      <c r="D5466" s="533" t="s">
        <v>18689</v>
      </c>
      <c r="F5466" t="str">
        <f t="shared" si="173"/>
        <v>96525</v>
      </c>
      <c r="H5466" s="14">
        <f t="shared" si="172"/>
        <v>58.06</v>
      </c>
    </row>
    <row r="5467" spans="1:8" ht="27">
      <c r="A5467" s="532" t="s">
        <v>7749</v>
      </c>
      <c r="B5467" s="534" t="s">
        <v>19074</v>
      </c>
      <c r="C5467" s="532" t="s">
        <v>83</v>
      </c>
      <c r="D5467" s="533" t="s">
        <v>32505</v>
      </c>
      <c r="F5467" t="str">
        <f t="shared" si="173"/>
        <v>96526</v>
      </c>
      <c r="H5467" s="14">
        <f t="shared" si="172"/>
        <v>399.24</v>
      </c>
    </row>
    <row r="5468" spans="1:8" ht="40.5">
      <c r="A5468" s="532" t="s">
        <v>7750</v>
      </c>
      <c r="B5468" s="534" t="s">
        <v>19075</v>
      </c>
      <c r="C5468" s="532" t="s">
        <v>83</v>
      </c>
      <c r="D5468" s="533" t="s">
        <v>30255</v>
      </c>
      <c r="F5468" t="str">
        <f t="shared" si="173"/>
        <v>96527</v>
      </c>
      <c r="H5468" s="14">
        <f t="shared" si="172"/>
        <v>164.84</v>
      </c>
    </row>
    <row r="5469" spans="1:8" ht="40.5">
      <c r="A5469" s="532" t="s">
        <v>7751</v>
      </c>
      <c r="B5469" s="534" t="s">
        <v>3664</v>
      </c>
      <c r="C5469" s="532" t="s">
        <v>73</v>
      </c>
      <c r="D5469" s="533" t="s">
        <v>32506</v>
      </c>
      <c r="F5469" t="str">
        <f t="shared" si="173"/>
        <v>96528</v>
      </c>
      <c r="H5469" s="14">
        <f t="shared" si="172"/>
        <v>276.12</v>
      </c>
    </row>
    <row r="5470" spans="1:8" ht="40.5">
      <c r="A5470" s="532" t="s">
        <v>15961</v>
      </c>
      <c r="B5470" s="534" t="s">
        <v>15962</v>
      </c>
      <c r="C5470" s="532" t="s">
        <v>83</v>
      </c>
      <c r="D5470" s="533" t="s">
        <v>18221</v>
      </c>
      <c r="F5470" t="str">
        <f t="shared" si="173"/>
        <v>101114</v>
      </c>
      <c r="H5470" s="14">
        <f t="shared" si="172"/>
        <v>5.48</v>
      </c>
    </row>
    <row r="5471" spans="1:8" ht="40.5">
      <c r="A5471" s="532" t="s">
        <v>15963</v>
      </c>
      <c r="B5471" s="534" t="s">
        <v>15964</v>
      </c>
      <c r="C5471" s="532" t="s">
        <v>83</v>
      </c>
      <c r="D5471" s="533" t="s">
        <v>9077</v>
      </c>
      <c r="F5471" t="str">
        <f t="shared" si="173"/>
        <v>101115</v>
      </c>
      <c r="H5471" s="14">
        <f t="shared" si="172"/>
        <v>4.54</v>
      </c>
    </row>
    <row r="5472" spans="1:8" ht="40.5">
      <c r="A5472" s="532" t="s">
        <v>15965</v>
      </c>
      <c r="B5472" s="534" t="s">
        <v>15966</v>
      </c>
      <c r="C5472" s="532" t="s">
        <v>83</v>
      </c>
      <c r="D5472" s="533" t="s">
        <v>11570</v>
      </c>
      <c r="F5472" t="str">
        <f t="shared" si="173"/>
        <v>101116</v>
      </c>
      <c r="H5472" s="14">
        <f t="shared" si="172"/>
        <v>2.84</v>
      </c>
    </row>
    <row r="5473" spans="1:8" ht="40.5">
      <c r="A5473" s="532" t="s">
        <v>15967</v>
      </c>
      <c r="B5473" s="534" t="s">
        <v>15968</v>
      </c>
      <c r="C5473" s="532" t="s">
        <v>83</v>
      </c>
      <c r="D5473" s="533" t="s">
        <v>6067</v>
      </c>
      <c r="F5473" t="str">
        <f t="shared" si="173"/>
        <v>101117</v>
      </c>
      <c r="H5473" s="14">
        <f t="shared" si="172"/>
        <v>3.84</v>
      </c>
    </row>
    <row r="5474" spans="1:8" ht="40.5">
      <c r="A5474" s="532" t="s">
        <v>15969</v>
      </c>
      <c r="B5474" s="534" t="s">
        <v>15970</v>
      </c>
      <c r="C5474" s="532" t="s">
        <v>83</v>
      </c>
      <c r="D5474" s="533" t="s">
        <v>11578</v>
      </c>
      <c r="F5474" t="str">
        <f t="shared" si="173"/>
        <v>101118</v>
      </c>
      <c r="H5474" s="14">
        <f t="shared" si="172"/>
        <v>4.7</v>
      </c>
    </row>
    <row r="5475" spans="1:8" ht="40.5">
      <c r="A5475" s="532" t="s">
        <v>15971</v>
      </c>
      <c r="B5475" s="534" t="s">
        <v>15972</v>
      </c>
      <c r="C5475" s="532" t="s">
        <v>83</v>
      </c>
      <c r="D5475" s="533" t="s">
        <v>4889</v>
      </c>
      <c r="F5475" t="str">
        <f t="shared" si="173"/>
        <v>101119</v>
      </c>
      <c r="H5475" s="14">
        <f t="shared" si="172"/>
        <v>10.45</v>
      </c>
    </row>
    <row r="5476" spans="1:8" ht="40.5">
      <c r="A5476" s="532" t="s">
        <v>15973</v>
      </c>
      <c r="B5476" s="534" t="s">
        <v>15974</v>
      </c>
      <c r="C5476" s="532" t="s">
        <v>83</v>
      </c>
      <c r="D5476" s="533" t="s">
        <v>4913</v>
      </c>
      <c r="F5476" t="str">
        <f t="shared" si="173"/>
        <v>101120</v>
      </c>
      <c r="H5476" s="14">
        <f t="shared" si="172"/>
        <v>8.6999999999999993</v>
      </c>
    </row>
    <row r="5477" spans="1:8" ht="40.5">
      <c r="A5477" s="532" t="s">
        <v>15975</v>
      </c>
      <c r="B5477" s="534" t="s">
        <v>15976</v>
      </c>
      <c r="C5477" s="532" t="s">
        <v>83</v>
      </c>
      <c r="D5477" s="533" t="s">
        <v>5066</v>
      </c>
      <c r="F5477" t="str">
        <f t="shared" si="173"/>
        <v>101121</v>
      </c>
      <c r="H5477" s="14">
        <f t="shared" si="172"/>
        <v>5.44</v>
      </c>
    </row>
    <row r="5478" spans="1:8" ht="40.5">
      <c r="A5478" s="532" t="s">
        <v>15977</v>
      </c>
      <c r="B5478" s="534" t="s">
        <v>15978</v>
      </c>
      <c r="C5478" s="532" t="s">
        <v>83</v>
      </c>
      <c r="D5478" s="533" t="s">
        <v>27368</v>
      </c>
      <c r="F5478" t="str">
        <f t="shared" si="173"/>
        <v>101122</v>
      </c>
      <c r="H5478" s="14">
        <f t="shared" si="172"/>
        <v>7.36</v>
      </c>
    </row>
    <row r="5479" spans="1:8" ht="40.5">
      <c r="A5479" s="532" t="s">
        <v>15979</v>
      </c>
      <c r="B5479" s="534" t="s">
        <v>15980</v>
      </c>
      <c r="C5479" s="532" t="s">
        <v>83</v>
      </c>
      <c r="D5479" s="533" t="s">
        <v>11276</v>
      </c>
      <c r="F5479" t="str">
        <f t="shared" si="173"/>
        <v>101123</v>
      </c>
      <c r="H5479" s="14">
        <f t="shared" si="172"/>
        <v>8.98</v>
      </c>
    </row>
    <row r="5480" spans="1:8" ht="40.5">
      <c r="A5480" s="532" t="s">
        <v>15981</v>
      </c>
      <c r="B5480" s="534" t="s">
        <v>15982</v>
      </c>
      <c r="C5480" s="532" t="s">
        <v>83</v>
      </c>
      <c r="D5480" s="533" t="s">
        <v>28093</v>
      </c>
      <c r="F5480" t="str">
        <f t="shared" si="173"/>
        <v>101124</v>
      </c>
      <c r="H5480" s="14">
        <f t="shared" si="172"/>
        <v>19.37</v>
      </c>
    </row>
    <row r="5481" spans="1:8" ht="40.5">
      <c r="A5481" s="532" t="s">
        <v>15983</v>
      </c>
      <c r="B5481" s="534" t="s">
        <v>15984</v>
      </c>
      <c r="C5481" s="532" t="s">
        <v>83</v>
      </c>
      <c r="D5481" s="533" t="s">
        <v>30345</v>
      </c>
      <c r="F5481" t="str">
        <f t="shared" si="173"/>
        <v>101125</v>
      </c>
      <c r="H5481" s="14">
        <f t="shared" si="172"/>
        <v>18.440000000000001</v>
      </c>
    </row>
    <row r="5482" spans="1:8" ht="40.5">
      <c r="A5482" s="532" t="s">
        <v>15985</v>
      </c>
      <c r="B5482" s="534" t="s">
        <v>15986</v>
      </c>
      <c r="C5482" s="532" t="s">
        <v>83</v>
      </c>
      <c r="D5482" s="533" t="s">
        <v>11850</v>
      </c>
      <c r="F5482" t="str">
        <f t="shared" si="173"/>
        <v>101126</v>
      </c>
      <c r="H5482" s="14">
        <f t="shared" si="172"/>
        <v>16.739999999999998</v>
      </c>
    </row>
    <row r="5483" spans="1:8" ht="40.5">
      <c r="A5483" s="532" t="s">
        <v>15987</v>
      </c>
      <c r="B5483" s="534" t="s">
        <v>15988</v>
      </c>
      <c r="C5483" s="532" t="s">
        <v>83</v>
      </c>
      <c r="D5483" s="533" t="s">
        <v>6721</v>
      </c>
      <c r="F5483" t="str">
        <f t="shared" si="173"/>
        <v>101127</v>
      </c>
      <c r="H5483" s="14">
        <f t="shared" si="172"/>
        <v>17.739999999999998</v>
      </c>
    </row>
    <row r="5484" spans="1:8" ht="40.5">
      <c r="A5484" s="532" t="s">
        <v>15989</v>
      </c>
      <c r="B5484" s="534" t="s">
        <v>15990</v>
      </c>
      <c r="C5484" s="532" t="s">
        <v>83</v>
      </c>
      <c r="D5484" s="533" t="s">
        <v>13888</v>
      </c>
      <c r="F5484" t="str">
        <f t="shared" si="173"/>
        <v>101128</v>
      </c>
      <c r="H5484" s="14">
        <f t="shared" si="172"/>
        <v>18.600000000000001</v>
      </c>
    </row>
    <row r="5485" spans="1:8" ht="54">
      <c r="A5485" s="532" t="s">
        <v>15991</v>
      </c>
      <c r="B5485" s="534" t="s">
        <v>15992</v>
      </c>
      <c r="C5485" s="532" t="s">
        <v>83</v>
      </c>
      <c r="D5485" s="533" t="s">
        <v>12192</v>
      </c>
      <c r="F5485" t="str">
        <f t="shared" si="173"/>
        <v>101129</v>
      </c>
      <c r="H5485" s="14">
        <f t="shared" si="172"/>
        <v>24.9</v>
      </c>
    </row>
    <row r="5486" spans="1:8" ht="54">
      <c r="A5486" s="532" t="s">
        <v>15993</v>
      </c>
      <c r="B5486" s="534" t="s">
        <v>15994</v>
      </c>
      <c r="C5486" s="532" t="s">
        <v>83</v>
      </c>
      <c r="D5486" s="533" t="s">
        <v>12276</v>
      </c>
      <c r="F5486" t="str">
        <f t="shared" si="173"/>
        <v>101130</v>
      </c>
      <c r="H5486" s="14">
        <f t="shared" si="172"/>
        <v>23.16</v>
      </c>
    </row>
    <row r="5487" spans="1:8" ht="54">
      <c r="A5487" s="532" t="s">
        <v>15995</v>
      </c>
      <c r="B5487" s="534" t="s">
        <v>15996</v>
      </c>
      <c r="C5487" s="532" t="s">
        <v>83</v>
      </c>
      <c r="D5487" s="533" t="s">
        <v>32507</v>
      </c>
      <c r="F5487" t="str">
        <f t="shared" si="173"/>
        <v>101131</v>
      </c>
      <c r="H5487" s="14">
        <f t="shared" si="172"/>
        <v>19.89</v>
      </c>
    </row>
    <row r="5488" spans="1:8" ht="54">
      <c r="A5488" s="532" t="s">
        <v>15997</v>
      </c>
      <c r="B5488" s="534" t="s">
        <v>15998</v>
      </c>
      <c r="C5488" s="532" t="s">
        <v>83</v>
      </c>
      <c r="D5488" s="533" t="s">
        <v>17834</v>
      </c>
      <c r="F5488" t="str">
        <f t="shared" si="173"/>
        <v>101132</v>
      </c>
      <c r="H5488" s="14">
        <f t="shared" si="172"/>
        <v>21.81</v>
      </c>
    </row>
    <row r="5489" spans="1:8" ht="54">
      <c r="A5489" s="532" t="s">
        <v>15999</v>
      </c>
      <c r="B5489" s="534" t="s">
        <v>16000</v>
      </c>
      <c r="C5489" s="532" t="s">
        <v>83</v>
      </c>
      <c r="D5489" s="533" t="s">
        <v>11577</v>
      </c>
      <c r="F5489" t="str">
        <f t="shared" si="173"/>
        <v>101133</v>
      </c>
      <c r="H5489" s="14">
        <f t="shared" si="172"/>
        <v>23.44</v>
      </c>
    </row>
    <row r="5490" spans="1:8" ht="54">
      <c r="A5490" s="532" t="s">
        <v>16001</v>
      </c>
      <c r="B5490" s="534" t="s">
        <v>16002</v>
      </c>
      <c r="C5490" s="532" t="s">
        <v>83</v>
      </c>
      <c r="D5490" s="533" t="s">
        <v>11874</v>
      </c>
      <c r="F5490" t="str">
        <f t="shared" si="173"/>
        <v>101134</v>
      </c>
      <c r="H5490" s="14">
        <f t="shared" si="172"/>
        <v>20.190000000000001</v>
      </c>
    </row>
    <row r="5491" spans="1:8" ht="54">
      <c r="A5491" s="532" t="s">
        <v>16003</v>
      </c>
      <c r="B5491" s="534" t="s">
        <v>16004</v>
      </c>
      <c r="C5491" s="532" t="s">
        <v>83</v>
      </c>
      <c r="D5491" s="533" t="s">
        <v>12688</v>
      </c>
      <c r="F5491" t="str">
        <f t="shared" si="173"/>
        <v>101135</v>
      </c>
      <c r="H5491" s="14">
        <f t="shared" si="172"/>
        <v>19.25</v>
      </c>
    </row>
    <row r="5492" spans="1:8" ht="54">
      <c r="A5492" s="532" t="s">
        <v>16005</v>
      </c>
      <c r="B5492" s="534" t="s">
        <v>16006</v>
      </c>
      <c r="C5492" s="532" t="s">
        <v>83</v>
      </c>
      <c r="D5492" s="533" t="s">
        <v>6855</v>
      </c>
      <c r="F5492" t="str">
        <f t="shared" si="173"/>
        <v>101136</v>
      </c>
      <c r="H5492" s="14">
        <f t="shared" si="172"/>
        <v>17.55</v>
      </c>
    </row>
    <row r="5493" spans="1:8" ht="54">
      <c r="A5493" s="532" t="s">
        <v>16007</v>
      </c>
      <c r="B5493" s="534" t="s">
        <v>16008</v>
      </c>
      <c r="C5493" s="532" t="s">
        <v>83</v>
      </c>
      <c r="D5493" s="533" t="s">
        <v>11795</v>
      </c>
      <c r="F5493" t="str">
        <f t="shared" si="173"/>
        <v>101137</v>
      </c>
      <c r="H5493" s="14">
        <f t="shared" si="172"/>
        <v>18.55</v>
      </c>
    </row>
    <row r="5494" spans="1:8" ht="54">
      <c r="A5494" s="532" t="s">
        <v>16009</v>
      </c>
      <c r="B5494" s="534" t="s">
        <v>16010</v>
      </c>
      <c r="C5494" s="532" t="s">
        <v>83</v>
      </c>
      <c r="D5494" s="533" t="s">
        <v>9658</v>
      </c>
      <c r="F5494" t="str">
        <f t="shared" si="173"/>
        <v>101138</v>
      </c>
      <c r="H5494" s="14">
        <f t="shared" si="172"/>
        <v>19.41</v>
      </c>
    </row>
    <row r="5495" spans="1:8" ht="67.5">
      <c r="A5495" s="532" t="s">
        <v>16011</v>
      </c>
      <c r="B5495" s="534" t="s">
        <v>16012</v>
      </c>
      <c r="C5495" s="532" t="s">
        <v>83</v>
      </c>
      <c r="D5495" s="533" t="s">
        <v>4709</v>
      </c>
      <c r="F5495" t="str">
        <f t="shared" si="173"/>
        <v>101139</v>
      </c>
      <c r="H5495" s="14">
        <f t="shared" si="172"/>
        <v>25.76</v>
      </c>
    </row>
    <row r="5496" spans="1:8" ht="67.5">
      <c r="A5496" s="532" t="s">
        <v>16013</v>
      </c>
      <c r="B5496" s="534" t="s">
        <v>16014</v>
      </c>
      <c r="C5496" s="532" t="s">
        <v>83</v>
      </c>
      <c r="D5496" s="533" t="s">
        <v>18631</v>
      </c>
      <c r="F5496" t="str">
        <f t="shared" si="173"/>
        <v>101140</v>
      </c>
      <c r="H5496" s="14">
        <f t="shared" si="172"/>
        <v>24.01</v>
      </c>
    </row>
    <row r="5497" spans="1:8" ht="67.5">
      <c r="A5497" s="532" t="s">
        <v>16015</v>
      </c>
      <c r="B5497" s="534" t="s">
        <v>16016</v>
      </c>
      <c r="C5497" s="532" t="s">
        <v>83</v>
      </c>
      <c r="D5497" s="533" t="s">
        <v>11806</v>
      </c>
      <c r="F5497" t="str">
        <f t="shared" si="173"/>
        <v>101141</v>
      </c>
      <c r="H5497" s="14">
        <f t="shared" si="172"/>
        <v>20.75</v>
      </c>
    </row>
    <row r="5498" spans="1:8" ht="67.5">
      <c r="A5498" s="532" t="s">
        <v>16017</v>
      </c>
      <c r="B5498" s="534" t="s">
        <v>16018</v>
      </c>
      <c r="C5498" s="532" t="s">
        <v>83</v>
      </c>
      <c r="D5498" s="533" t="s">
        <v>18739</v>
      </c>
      <c r="F5498" t="str">
        <f t="shared" si="173"/>
        <v>101142</v>
      </c>
      <c r="H5498" s="14">
        <f t="shared" si="172"/>
        <v>22.67</v>
      </c>
    </row>
    <row r="5499" spans="1:8" ht="67.5">
      <c r="A5499" s="532" t="s">
        <v>16019</v>
      </c>
      <c r="B5499" s="534" t="s">
        <v>16020</v>
      </c>
      <c r="C5499" s="532" t="s">
        <v>83</v>
      </c>
      <c r="D5499" s="533" t="s">
        <v>29177</v>
      </c>
      <c r="F5499" t="str">
        <f t="shared" si="173"/>
        <v>101143</v>
      </c>
      <c r="H5499" s="14">
        <f t="shared" si="172"/>
        <v>24.29</v>
      </c>
    </row>
    <row r="5500" spans="1:8" ht="54">
      <c r="A5500" s="532" t="s">
        <v>16021</v>
      </c>
      <c r="B5500" s="534" t="s">
        <v>16022</v>
      </c>
      <c r="C5500" s="532" t="s">
        <v>83</v>
      </c>
      <c r="D5500" s="533" t="s">
        <v>28359</v>
      </c>
      <c r="F5500" t="str">
        <f t="shared" si="173"/>
        <v>101144</v>
      </c>
      <c r="H5500" s="14">
        <f t="shared" si="172"/>
        <v>20.05</v>
      </c>
    </row>
    <row r="5501" spans="1:8" ht="54">
      <c r="A5501" s="532" t="s">
        <v>16023</v>
      </c>
      <c r="B5501" s="534" t="s">
        <v>16024</v>
      </c>
      <c r="C5501" s="532" t="s">
        <v>83</v>
      </c>
      <c r="D5501" s="533" t="s">
        <v>12677</v>
      </c>
      <c r="F5501" t="str">
        <f t="shared" si="173"/>
        <v>101145</v>
      </c>
      <c r="H5501" s="14">
        <f t="shared" si="172"/>
        <v>19.12</v>
      </c>
    </row>
    <row r="5502" spans="1:8" ht="54">
      <c r="A5502" s="532" t="s">
        <v>16025</v>
      </c>
      <c r="B5502" s="534" t="s">
        <v>16026</v>
      </c>
      <c r="C5502" s="532" t="s">
        <v>83</v>
      </c>
      <c r="D5502" s="533" t="s">
        <v>19084</v>
      </c>
      <c r="F5502" t="str">
        <f t="shared" si="173"/>
        <v>101146</v>
      </c>
      <c r="H5502" s="14">
        <f t="shared" si="172"/>
        <v>17.420000000000002</v>
      </c>
    </row>
    <row r="5503" spans="1:8" ht="54">
      <c r="A5503" s="532" t="s">
        <v>16027</v>
      </c>
      <c r="B5503" s="534" t="s">
        <v>16028</v>
      </c>
      <c r="C5503" s="532" t="s">
        <v>83</v>
      </c>
      <c r="D5503" s="533" t="s">
        <v>18270</v>
      </c>
      <c r="F5503" t="str">
        <f t="shared" si="173"/>
        <v>101147</v>
      </c>
      <c r="H5503" s="14">
        <f t="shared" si="172"/>
        <v>18.420000000000002</v>
      </c>
    </row>
    <row r="5504" spans="1:8" ht="54">
      <c r="A5504" s="532" t="s">
        <v>16029</v>
      </c>
      <c r="B5504" s="534" t="s">
        <v>16030</v>
      </c>
      <c r="C5504" s="532" t="s">
        <v>83</v>
      </c>
      <c r="D5504" s="533" t="s">
        <v>9665</v>
      </c>
      <c r="F5504" t="str">
        <f t="shared" si="173"/>
        <v>101148</v>
      </c>
      <c r="H5504" s="14">
        <f t="shared" si="172"/>
        <v>19.28</v>
      </c>
    </row>
    <row r="5505" spans="1:8" ht="67.5">
      <c r="A5505" s="532" t="s">
        <v>16031</v>
      </c>
      <c r="B5505" s="534" t="s">
        <v>16032</v>
      </c>
      <c r="C5505" s="532" t="s">
        <v>83</v>
      </c>
      <c r="D5505" s="533" t="s">
        <v>12523</v>
      </c>
      <c r="F5505" t="str">
        <f t="shared" si="173"/>
        <v>101149</v>
      </c>
      <c r="H5505" s="14">
        <f t="shared" si="172"/>
        <v>25.6</v>
      </c>
    </row>
    <row r="5506" spans="1:8" ht="67.5">
      <c r="A5506" s="532" t="s">
        <v>16033</v>
      </c>
      <c r="B5506" s="534" t="s">
        <v>16034</v>
      </c>
      <c r="C5506" s="532" t="s">
        <v>83</v>
      </c>
      <c r="D5506" s="533" t="s">
        <v>8906</v>
      </c>
      <c r="F5506" t="str">
        <f t="shared" si="173"/>
        <v>101150</v>
      </c>
      <c r="H5506" s="14">
        <f t="shared" si="172"/>
        <v>23.85</v>
      </c>
    </row>
    <row r="5507" spans="1:8" ht="67.5">
      <c r="A5507" s="532" t="s">
        <v>16035</v>
      </c>
      <c r="B5507" s="534" t="s">
        <v>16036</v>
      </c>
      <c r="C5507" s="532" t="s">
        <v>83</v>
      </c>
      <c r="D5507" s="533" t="s">
        <v>5565</v>
      </c>
      <c r="F5507" t="str">
        <f t="shared" si="173"/>
        <v>101151</v>
      </c>
      <c r="H5507" s="14">
        <f t="shared" si="172"/>
        <v>20.59</v>
      </c>
    </row>
    <row r="5508" spans="1:8" ht="67.5">
      <c r="A5508" s="532" t="s">
        <v>16037</v>
      </c>
      <c r="B5508" s="534" t="s">
        <v>16038</v>
      </c>
      <c r="C5508" s="532" t="s">
        <v>83</v>
      </c>
      <c r="D5508" s="533" t="s">
        <v>12374</v>
      </c>
      <c r="F5508" t="str">
        <f t="shared" si="173"/>
        <v>101152</v>
      </c>
      <c r="H5508" s="14">
        <f t="shared" si="172"/>
        <v>22.51</v>
      </c>
    </row>
    <row r="5509" spans="1:8" ht="67.5">
      <c r="A5509" s="532" t="s">
        <v>16039</v>
      </c>
      <c r="B5509" s="534" t="s">
        <v>16040</v>
      </c>
      <c r="C5509" s="532" t="s">
        <v>83</v>
      </c>
      <c r="D5509" s="533" t="s">
        <v>11813</v>
      </c>
      <c r="F5509" t="str">
        <f t="shared" si="173"/>
        <v>101153</v>
      </c>
      <c r="H5509" s="14">
        <f t="shared" ref="H5509:H5572" si="174">ROUND(D5509*(1+$H$1),2)</f>
        <v>24.13</v>
      </c>
    </row>
    <row r="5510" spans="1:8" ht="81">
      <c r="A5510" s="532" t="s">
        <v>16041</v>
      </c>
      <c r="B5510" s="534" t="s">
        <v>32508</v>
      </c>
      <c r="C5510" s="532" t="s">
        <v>83</v>
      </c>
      <c r="D5510" s="533" t="s">
        <v>4680</v>
      </c>
      <c r="F5510" t="str">
        <f t="shared" si="173"/>
        <v>101206</v>
      </c>
      <c r="H5510" s="14">
        <f t="shared" si="174"/>
        <v>15.47</v>
      </c>
    </row>
    <row r="5511" spans="1:8" ht="81">
      <c r="A5511" s="532" t="s">
        <v>16042</v>
      </c>
      <c r="B5511" s="534" t="s">
        <v>32509</v>
      </c>
      <c r="C5511" s="532" t="s">
        <v>83</v>
      </c>
      <c r="D5511" s="533" t="s">
        <v>17606</v>
      </c>
      <c r="F5511" t="str">
        <f t="shared" si="173"/>
        <v>101207</v>
      </c>
      <c r="H5511" s="14">
        <f t="shared" si="174"/>
        <v>13.46</v>
      </c>
    </row>
    <row r="5512" spans="1:8" ht="81">
      <c r="A5512" s="532" t="s">
        <v>16043</v>
      </c>
      <c r="B5512" s="534" t="s">
        <v>32510</v>
      </c>
      <c r="C5512" s="532" t="s">
        <v>83</v>
      </c>
      <c r="D5512" s="533" t="s">
        <v>12049</v>
      </c>
      <c r="F5512" t="str">
        <f t="shared" si="173"/>
        <v>101208</v>
      </c>
      <c r="H5512" s="14">
        <f t="shared" si="174"/>
        <v>13.09</v>
      </c>
    </row>
    <row r="5513" spans="1:8" ht="81">
      <c r="A5513" s="532" t="s">
        <v>16044</v>
      </c>
      <c r="B5513" s="534" t="s">
        <v>32511</v>
      </c>
      <c r="C5513" s="532" t="s">
        <v>83</v>
      </c>
      <c r="D5513" s="533" t="s">
        <v>12610</v>
      </c>
      <c r="F5513" t="str">
        <f t="shared" si="173"/>
        <v>101209</v>
      </c>
      <c r="H5513" s="14">
        <f t="shared" si="174"/>
        <v>12.14</v>
      </c>
    </row>
    <row r="5514" spans="1:8" ht="81">
      <c r="A5514" s="532" t="s">
        <v>16045</v>
      </c>
      <c r="B5514" s="534" t="s">
        <v>32512</v>
      </c>
      <c r="C5514" s="532" t="s">
        <v>83</v>
      </c>
      <c r="D5514" s="533" t="s">
        <v>18830</v>
      </c>
      <c r="F5514" t="str">
        <f t="shared" si="173"/>
        <v>101210</v>
      </c>
      <c r="H5514" s="14">
        <f t="shared" si="174"/>
        <v>21.68</v>
      </c>
    </row>
    <row r="5515" spans="1:8" ht="81">
      <c r="A5515" s="532" t="s">
        <v>16046</v>
      </c>
      <c r="B5515" s="534" t="s">
        <v>32513</v>
      </c>
      <c r="C5515" s="532" t="s">
        <v>83</v>
      </c>
      <c r="D5515" s="533" t="s">
        <v>4651</v>
      </c>
      <c r="F5515" t="str">
        <f t="shared" si="173"/>
        <v>101211</v>
      </c>
      <c r="H5515" s="14">
        <f t="shared" si="174"/>
        <v>23.25</v>
      </c>
    </row>
    <row r="5516" spans="1:8" ht="81">
      <c r="A5516" s="532" t="s">
        <v>16047</v>
      </c>
      <c r="B5516" s="534" t="s">
        <v>32514</v>
      </c>
      <c r="C5516" s="532" t="s">
        <v>83</v>
      </c>
      <c r="D5516" s="533" t="s">
        <v>32343</v>
      </c>
      <c r="F5516" t="str">
        <f t="shared" si="173"/>
        <v>101212</v>
      </c>
      <c r="H5516" s="14">
        <f t="shared" si="174"/>
        <v>27.08</v>
      </c>
    </row>
    <row r="5517" spans="1:8" ht="81">
      <c r="A5517" s="532" t="s">
        <v>16048</v>
      </c>
      <c r="B5517" s="534" t="s">
        <v>32515</v>
      </c>
      <c r="C5517" s="532" t="s">
        <v>83</v>
      </c>
      <c r="D5517" s="533" t="s">
        <v>32516</v>
      </c>
      <c r="F5517" t="str">
        <f t="shared" si="173"/>
        <v>101213</v>
      </c>
      <c r="H5517" s="14">
        <f t="shared" si="174"/>
        <v>30.19</v>
      </c>
    </row>
    <row r="5518" spans="1:8" ht="81">
      <c r="A5518" s="532" t="s">
        <v>16049</v>
      </c>
      <c r="B5518" s="534" t="s">
        <v>32517</v>
      </c>
      <c r="C5518" s="532" t="s">
        <v>83</v>
      </c>
      <c r="D5518" s="533" t="s">
        <v>23752</v>
      </c>
      <c r="F5518" t="str">
        <f t="shared" si="173"/>
        <v>101214</v>
      </c>
      <c r="H5518" s="14">
        <f t="shared" si="174"/>
        <v>36.54</v>
      </c>
    </row>
    <row r="5519" spans="1:8" ht="81">
      <c r="A5519" s="532" t="s">
        <v>16050</v>
      </c>
      <c r="B5519" s="534" t="s">
        <v>32518</v>
      </c>
      <c r="C5519" s="532" t="s">
        <v>83</v>
      </c>
      <c r="D5519" s="533" t="s">
        <v>30289</v>
      </c>
      <c r="F5519" t="str">
        <f t="shared" ref="F5519:F5582" si="175">TRIM(A5519)</f>
        <v>101215</v>
      </c>
      <c r="H5519" s="14">
        <f t="shared" si="174"/>
        <v>20.73</v>
      </c>
    </row>
    <row r="5520" spans="1:8" ht="81">
      <c r="A5520" s="532" t="s">
        <v>16052</v>
      </c>
      <c r="B5520" s="534" t="s">
        <v>32519</v>
      </c>
      <c r="C5520" s="532" t="s">
        <v>83</v>
      </c>
      <c r="D5520" s="533" t="s">
        <v>32520</v>
      </c>
      <c r="F5520" t="str">
        <f t="shared" si="175"/>
        <v>101216</v>
      </c>
      <c r="H5520" s="14">
        <f t="shared" si="174"/>
        <v>21.79</v>
      </c>
    </row>
    <row r="5521" spans="1:8" ht="81">
      <c r="A5521" s="532" t="s">
        <v>16053</v>
      </c>
      <c r="B5521" s="534" t="s">
        <v>32521</v>
      </c>
      <c r="C5521" s="532" t="s">
        <v>83</v>
      </c>
      <c r="D5521" s="533" t="s">
        <v>18814</v>
      </c>
      <c r="F5521" t="str">
        <f t="shared" si="175"/>
        <v>101217</v>
      </c>
      <c r="H5521" s="14">
        <f t="shared" si="174"/>
        <v>25.3</v>
      </c>
    </row>
    <row r="5522" spans="1:8" ht="81">
      <c r="A5522" s="532" t="s">
        <v>16054</v>
      </c>
      <c r="B5522" s="534" t="s">
        <v>32522</v>
      </c>
      <c r="C5522" s="532" t="s">
        <v>83</v>
      </c>
      <c r="D5522" s="533" t="s">
        <v>29166</v>
      </c>
      <c r="F5522" t="str">
        <f t="shared" si="175"/>
        <v>101218</v>
      </c>
      <c r="H5522" s="14">
        <f t="shared" si="174"/>
        <v>26.82</v>
      </c>
    </row>
    <row r="5523" spans="1:8" ht="81">
      <c r="A5523" s="532" t="s">
        <v>16055</v>
      </c>
      <c r="B5523" s="534" t="s">
        <v>32523</v>
      </c>
      <c r="C5523" s="532" t="s">
        <v>83</v>
      </c>
      <c r="D5523" s="533" t="s">
        <v>31687</v>
      </c>
      <c r="F5523" t="str">
        <f t="shared" si="175"/>
        <v>101219</v>
      </c>
      <c r="H5523" s="14">
        <f t="shared" si="174"/>
        <v>32.53</v>
      </c>
    </row>
    <row r="5524" spans="1:8" ht="81">
      <c r="A5524" s="532" t="s">
        <v>16056</v>
      </c>
      <c r="B5524" s="534" t="s">
        <v>32524</v>
      </c>
      <c r="C5524" s="532" t="s">
        <v>83</v>
      </c>
      <c r="D5524" s="533" t="s">
        <v>32525</v>
      </c>
      <c r="F5524" t="str">
        <f t="shared" si="175"/>
        <v>101220</v>
      </c>
      <c r="H5524" s="14">
        <f t="shared" si="174"/>
        <v>20.37</v>
      </c>
    </row>
    <row r="5525" spans="1:8" ht="81">
      <c r="A5525" s="532" t="s">
        <v>16057</v>
      </c>
      <c r="B5525" s="534" t="s">
        <v>32526</v>
      </c>
      <c r="C5525" s="532" t="s">
        <v>83</v>
      </c>
      <c r="D5525" s="533" t="s">
        <v>9162</v>
      </c>
      <c r="F5525" t="str">
        <f t="shared" si="175"/>
        <v>101221</v>
      </c>
      <c r="H5525" s="14">
        <f t="shared" si="174"/>
        <v>21.57</v>
      </c>
    </row>
    <row r="5526" spans="1:8" ht="81">
      <c r="A5526" s="532" t="s">
        <v>16058</v>
      </c>
      <c r="B5526" s="534" t="s">
        <v>32527</v>
      </c>
      <c r="C5526" s="532" t="s">
        <v>83</v>
      </c>
      <c r="D5526" s="533" t="s">
        <v>12159</v>
      </c>
      <c r="F5526" t="str">
        <f t="shared" si="175"/>
        <v>101222</v>
      </c>
      <c r="H5526" s="14">
        <f t="shared" si="174"/>
        <v>25.05</v>
      </c>
    </row>
    <row r="5527" spans="1:8" ht="81">
      <c r="A5527" s="532" t="s">
        <v>16059</v>
      </c>
      <c r="B5527" s="534" t="s">
        <v>32528</v>
      </c>
      <c r="C5527" s="532" t="s">
        <v>83</v>
      </c>
      <c r="D5527" s="533" t="s">
        <v>12746</v>
      </c>
      <c r="F5527" t="str">
        <f t="shared" si="175"/>
        <v>101223</v>
      </c>
      <c r="H5527" s="14">
        <f t="shared" si="174"/>
        <v>27.85</v>
      </c>
    </row>
    <row r="5528" spans="1:8" ht="81">
      <c r="A5528" s="532" t="s">
        <v>16060</v>
      </c>
      <c r="B5528" s="534" t="s">
        <v>32529</v>
      </c>
      <c r="C5528" s="532" t="s">
        <v>83</v>
      </c>
      <c r="D5528" s="533" t="s">
        <v>21032</v>
      </c>
      <c r="F5528" t="str">
        <f t="shared" si="175"/>
        <v>101224</v>
      </c>
      <c r="H5528" s="14">
        <f t="shared" si="174"/>
        <v>34.880000000000003</v>
      </c>
    </row>
    <row r="5529" spans="1:8" ht="81">
      <c r="A5529" s="532" t="s">
        <v>16061</v>
      </c>
      <c r="B5529" s="534" t="s">
        <v>32530</v>
      </c>
      <c r="C5529" s="532" t="s">
        <v>83</v>
      </c>
      <c r="D5529" s="533" t="s">
        <v>8911</v>
      </c>
      <c r="F5529" t="str">
        <f t="shared" si="175"/>
        <v>101225</v>
      </c>
      <c r="H5529" s="14">
        <f t="shared" si="174"/>
        <v>18.68</v>
      </c>
    </row>
    <row r="5530" spans="1:8" ht="81">
      <c r="A5530" s="532" t="s">
        <v>16062</v>
      </c>
      <c r="B5530" s="534" t="s">
        <v>32531</v>
      </c>
      <c r="C5530" s="532" t="s">
        <v>83</v>
      </c>
      <c r="D5530" s="533" t="s">
        <v>32532</v>
      </c>
      <c r="F5530" t="str">
        <f t="shared" si="175"/>
        <v>101226</v>
      </c>
      <c r="H5530" s="14">
        <f t="shared" si="174"/>
        <v>19.72</v>
      </c>
    </row>
    <row r="5531" spans="1:8" ht="81">
      <c r="A5531" s="532" t="s">
        <v>16063</v>
      </c>
      <c r="B5531" s="534" t="s">
        <v>32533</v>
      </c>
      <c r="C5531" s="532" t="s">
        <v>83</v>
      </c>
      <c r="D5531" s="533" t="s">
        <v>11368</v>
      </c>
      <c r="F5531" t="str">
        <f t="shared" si="175"/>
        <v>101227</v>
      </c>
      <c r="H5531" s="14">
        <f t="shared" si="174"/>
        <v>22.84</v>
      </c>
    </row>
    <row r="5532" spans="1:8" ht="81">
      <c r="A5532" s="532" t="s">
        <v>16064</v>
      </c>
      <c r="B5532" s="534" t="s">
        <v>32534</v>
      </c>
      <c r="C5532" s="532" t="s">
        <v>83</v>
      </c>
      <c r="D5532" s="533" t="s">
        <v>32535</v>
      </c>
      <c r="F5532" t="str">
        <f t="shared" si="175"/>
        <v>101228</v>
      </c>
      <c r="H5532" s="14">
        <f t="shared" si="174"/>
        <v>24.41</v>
      </c>
    </row>
    <row r="5533" spans="1:8" ht="81">
      <c r="A5533" s="532" t="s">
        <v>16065</v>
      </c>
      <c r="B5533" s="534" t="s">
        <v>32536</v>
      </c>
      <c r="C5533" s="532" t="s">
        <v>83</v>
      </c>
      <c r="D5533" s="533" t="s">
        <v>32537</v>
      </c>
      <c r="F5533" t="str">
        <f t="shared" si="175"/>
        <v>101229</v>
      </c>
      <c r="H5533" s="14">
        <f t="shared" si="174"/>
        <v>30.73</v>
      </c>
    </row>
    <row r="5534" spans="1:8" ht="81">
      <c r="A5534" s="532" t="s">
        <v>16066</v>
      </c>
      <c r="B5534" s="534" t="s">
        <v>32538</v>
      </c>
      <c r="C5534" s="532" t="s">
        <v>83</v>
      </c>
      <c r="D5534" s="533" t="s">
        <v>30350</v>
      </c>
      <c r="F5534" t="str">
        <f t="shared" si="175"/>
        <v>101230</v>
      </c>
      <c r="H5534" s="14">
        <f t="shared" si="174"/>
        <v>13.64</v>
      </c>
    </row>
    <row r="5535" spans="1:8" ht="81">
      <c r="A5535" s="532" t="s">
        <v>16067</v>
      </c>
      <c r="B5535" s="534" t="s">
        <v>32539</v>
      </c>
      <c r="C5535" s="532" t="s">
        <v>83</v>
      </c>
      <c r="D5535" s="533" t="s">
        <v>18804</v>
      </c>
      <c r="F5535" t="str">
        <f t="shared" si="175"/>
        <v>101231</v>
      </c>
      <c r="H5535" s="14">
        <f t="shared" si="174"/>
        <v>12.97</v>
      </c>
    </row>
    <row r="5536" spans="1:8" ht="81">
      <c r="A5536" s="532" t="s">
        <v>16068</v>
      </c>
      <c r="B5536" s="534" t="s">
        <v>32540</v>
      </c>
      <c r="C5536" s="532" t="s">
        <v>83</v>
      </c>
      <c r="D5536" s="533" t="s">
        <v>11226</v>
      </c>
      <c r="F5536" t="str">
        <f t="shared" si="175"/>
        <v>101232</v>
      </c>
      <c r="H5536" s="14">
        <f t="shared" si="174"/>
        <v>11.71</v>
      </c>
    </row>
    <row r="5537" spans="1:8" ht="81">
      <c r="A5537" s="532" t="s">
        <v>16069</v>
      </c>
      <c r="B5537" s="534" t="s">
        <v>32541</v>
      </c>
      <c r="C5537" s="532" t="s">
        <v>83</v>
      </c>
      <c r="D5537" s="533" t="s">
        <v>13671</v>
      </c>
      <c r="F5537" t="str">
        <f t="shared" si="175"/>
        <v>101233</v>
      </c>
      <c r="H5537" s="14">
        <f t="shared" si="174"/>
        <v>10.78</v>
      </c>
    </row>
    <row r="5538" spans="1:8" ht="81">
      <c r="A5538" s="532" t="s">
        <v>16070</v>
      </c>
      <c r="B5538" s="534" t="s">
        <v>32542</v>
      </c>
      <c r="C5538" s="532" t="s">
        <v>83</v>
      </c>
      <c r="D5538" s="533" t="s">
        <v>9647</v>
      </c>
      <c r="F5538" t="str">
        <f t="shared" si="175"/>
        <v>101234</v>
      </c>
      <c r="H5538" s="14">
        <f t="shared" si="174"/>
        <v>21.16</v>
      </c>
    </row>
    <row r="5539" spans="1:8" ht="81">
      <c r="A5539" s="532" t="s">
        <v>16071</v>
      </c>
      <c r="B5539" s="534" t="s">
        <v>32543</v>
      </c>
      <c r="C5539" s="532" t="s">
        <v>83</v>
      </c>
      <c r="D5539" s="533" t="s">
        <v>13116</v>
      </c>
      <c r="F5539" t="str">
        <f t="shared" si="175"/>
        <v>101235</v>
      </c>
      <c r="H5539" s="14">
        <f t="shared" si="174"/>
        <v>22.32</v>
      </c>
    </row>
    <row r="5540" spans="1:8" ht="81">
      <c r="A5540" s="532" t="s">
        <v>16072</v>
      </c>
      <c r="B5540" s="534" t="s">
        <v>32544</v>
      </c>
      <c r="C5540" s="532" t="s">
        <v>83</v>
      </c>
      <c r="D5540" s="533" t="s">
        <v>32545</v>
      </c>
      <c r="F5540" t="str">
        <f t="shared" si="175"/>
        <v>101236</v>
      </c>
      <c r="H5540" s="14">
        <f t="shared" si="174"/>
        <v>25.96</v>
      </c>
    </row>
    <row r="5541" spans="1:8" ht="81">
      <c r="A5541" s="532" t="s">
        <v>16073</v>
      </c>
      <c r="B5541" s="534" t="s">
        <v>32546</v>
      </c>
      <c r="C5541" s="532" t="s">
        <v>83</v>
      </c>
      <c r="D5541" s="533" t="s">
        <v>11917</v>
      </c>
      <c r="F5541" t="str">
        <f t="shared" si="175"/>
        <v>101237</v>
      </c>
      <c r="H5541" s="14">
        <f t="shared" si="174"/>
        <v>27.72</v>
      </c>
    </row>
    <row r="5542" spans="1:8" ht="81">
      <c r="A5542" s="532" t="s">
        <v>16074</v>
      </c>
      <c r="B5542" s="534" t="s">
        <v>32547</v>
      </c>
      <c r="C5542" s="532" t="s">
        <v>83</v>
      </c>
      <c r="D5542" s="533" t="s">
        <v>12553</v>
      </c>
      <c r="F5542" t="str">
        <f t="shared" si="175"/>
        <v>101238</v>
      </c>
      <c r="H5542" s="14">
        <f t="shared" si="174"/>
        <v>34.99</v>
      </c>
    </row>
    <row r="5543" spans="1:8" ht="81">
      <c r="A5543" s="532" t="s">
        <v>16075</v>
      </c>
      <c r="B5543" s="534" t="s">
        <v>32548</v>
      </c>
      <c r="C5543" s="532" t="s">
        <v>83</v>
      </c>
      <c r="D5543" s="533" t="s">
        <v>28735</v>
      </c>
      <c r="F5543" t="str">
        <f t="shared" si="175"/>
        <v>101239</v>
      </c>
      <c r="H5543" s="14">
        <f t="shared" si="174"/>
        <v>18.64</v>
      </c>
    </row>
    <row r="5544" spans="1:8" ht="81">
      <c r="A5544" s="532" t="s">
        <v>16076</v>
      </c>
      <c r="B5544" s="534" t="s">
        <v>32549</v>
      </c>
      <c r="C5544" s="532" t="s">
        <v>83</v>
      </c>
      <c r="D5544" s="533" t="s">
        <v>12062</v>
      </c>
      <c r="F5544" t="str">
        <f t="shared" si="175"/>
        <v>101240</v>
      </c>
      <c r="H5544" s="14">
        <f t="shared" si="174"/>
        <v>19.71</v>
      </c>
    </row>
    <row r="5545" spans="1:8" ht="81">
      <c r="A5545" s="532" t="s">
        <v>16077</v>
      </c>
      <c r="B5545" s="534" t="s">
        <v>32550</v>
      </c>
      <c r="C5545" s="532" t="s">
        <v>83</v>
      </c>
      <c r="D5545" s="533" t="s">
        <v>11231</v>
      </c>
      <c r="F5545" t="str">
        <f t="shared" si="175"/>
        <v>101241</v>
      </c>
      <c r="H5545" s="14">
        <f t="shared" si="174"/>
        <v>22.97</v>
      </c>
    </row>
    <row r="5546" spans="1:8" ht="81">
      <c r="A5546" s="532" t="s">
        <v>16078</v>
      </c>
      <c r="B5546" s="534" t="s">
        <v>32551</v>
      </c>
      <c r="C5546" s="532" t="s">
        <v>83</v>
      </c>
      <c r="D5546" s="533" t="s">
        <v>11846</v>
      </c>
      <c r="F5546" t="str">
        <f t="shared" si="175"/>
        <v>101242</v>
      </c>
      <c r="H5546" s="14">
        <f t="shared" si="174"/>
        <v>25.62</v>
      </c>
    </row>
    <row r="5547" spans="1:8" ht="81">
      <c r="A5547" s="532" t="s">
        <v>16079</v>
      </c>
      <c r="B5547" s="534" t="s">
        <v>32552</v>
      </c>
      <c r="C5547" s="532" t="s">
        <v>83</v>
      </c>
      <c r="D5547" s="533" t="s">
        <v>12193</v>
      </c>
      <c r="F5547" t="str">
        <f t="shared" si="175"/>
        <v>101243</v>
      </c>
      <c r="H5547" s="14">
        <f t="shared" si="174"/>
        <v>31.1</v>
      </c>
    </row>
    <row r="5548" spans="1:8" ht="81">
      <c r="A5548" s="532" t="s">
        <v>16080</v>
      </c>
      <c r="B5548" s="534" t="s">
        <v>32553</v>
      </c>
      <c r="C5548" s="532" t="s">
        <v>83</v>
      </c>
      <c r="D5548" s="533" t="s">
        <v>32554</v>
      </c>
      <c r="F5548" t="str">
        <f t="shared" si="175"/>
        <v>101244</v>
      </c>
      <c r="H5548" s="14">
        <f t="shared" si="174"/>
        <v>19.559999999999999</v>
      </c>
    </row>
    <row r="5549" spans="1:8" ht="81">
      <c r="A5549" s="532" t="s">
        <v>16081</v>
      </c>
      <c r="B5549" s="534" t="s">
        <v>32555</v>
      </c>
      <c r="C5549" s="532" t="s">
        <v>83</v>
      </c>
      <c r="D5549" s="533" t="s">
        <v>30289</v>
      </c>
      <c r="F5549" t="str">
        <f t="shared" si="175"/>
        <v>101245</v>
      </c>
      <c r="H5549" s="14">
        <f t="shared" si="174"/>
        <v>20.73</v>
      </c>
    </row>
    <row r="5550" spans="1:8" ht="81">
      <c r="A5550" s="532" t="s">
        <v>16082</v>
      </c>
      <c r="B5550" s="534" t="s">
        <v>32556</v>
      </c>
      <c r="C5550" s="532" t="s">
        <v>83</v>
      </c>
      <c r="D5550" s="533" t="s">
        <v>12132</v>
      </c>
      <c r="F5550" t="str">
        <f t="shared" si="175"/>
        <v>101246</v>
      </c>
      <c r="H5550" s="14">
        <f t="shared" si="174"/>
        <v>24.08</v>
      </c>
    </row>
    <row r="5551" spans="1:8" ht="81">
      <c r="A5551" s="532" t="s">
        <v>16083</v>
      </c>
      <c r="B5551" s="534" t="s">
        <v>32557</v>
      </c>
      <c r="C5551" s="532" t="s">
        <v>83</v>
      </c>
      <c r="D5551" s="533" t="s">
        <v>32558</v>
      </c>
      <c r="F5551" t="str">
        <f t="shared" si="175"/>
        <v>101247</v>
      </c>
      <c r="H5551" s="14">
        <f t="shared" si="174"/>
        <v>26.7</v>
      </c>
    </row>
    <row r="5552" spans="1:8" ht="81">
      <c r="A5552" s="532" t="s">
        <v>16084</v>
      </c>
      <c r="B5552" s="534" t="s">
        <v>32559</v>
      </c>
      <c r="C5552" s="532" t="s">
        <v>83</v>
      </c>
      <c r="D5552" s="533" t="s">
        <v>18925</v>
      </c>
      <c r="F5552" t="str">
        <f t="shared" si="175"/>
        <v>101248</v>
      </c>
      <c r="H5552" s="14">
        <f t="shared" si="174"/>
        <v>33.42</v>
      </c>
    </row>
    <row r="5553" spans="1:8" ht="81">
      <c r="A5553" s="532" t="s">
        <v>16085</v>
      </c>
      <c r="B5553" s="534" t="s">
        <v>32560</v>
      </c>
      <c r="C5553" s="532" t="s">
        <v>83</v>
      </c>
      <c r="D5553" s="533" t="s">
        <v>18624</v>
      </c>
      <c r="F5553" t="str">
        <f t="shared" si="175"/>
        <v>101249</v>
      </c>
      <c r="H5553" s="14">
        <f t="shared" si="174"/>
        <v>17.04</v>
      </c>
    </row>
    <row r="5554" spans="1:8" ht="81">
      <c r="A5554" s="532" t="s">
        <v>16086</v>
      </c>
      <c r="B5554" s="534" t="s">
        <v>32561</v>
      </c>
      <c r="C5554" s="532" t="s">
        <v>83</v>
      </c>
      <c r="D5554" s="533" t="s">
        <v>11757</v>
      </c>
      <c r="F5554" t="str">
        <f t="shared" si="175"/>
        <v>101250</v>
      </c>
      <c r="H5554" s="14">
        <f t="shared" si="174"/>
        <v>18.88</v>
      </c>
    </row>
    <row r="5555" spans="1:8" ht="81">
      <c r="A5555" s="532" t="s">
        <v>16087</v>
      </c>
      <c r="B5555" s="534" t="s">
        <v>32562</v>
      </c>
      <c r="C5555" s="532" t="s">
        <v>83</v>
      </c>
      <c r="D5555" s="533" t="s">
        <v>9162</v>
      </c>
      <c r="F5555" t="str">
        <f t="shared" si="175"/>
        <v>101251</v>
      </c>
      <c r="H5555" s="14">
        <f t="shared" si="174"/>
        <v>21.57</v>
      </c>
    </row>
    <row r="5556" spans="1:8" ht="81">
      <c r="A5556" s="532" t="s">
        <v>16088</v>
      </c>
      <c r="B5556" s="534" t="s">
        <v>32563</v>
      </c>
      <c r="C5556" s="532" t="s">
        <v>83</v>
      </c>
      <c r="D5556" s="533" t="s">
        <v>32564</v>
      </c>
      <c r="F5556" t="str">
        <f t="shared" si="175"/>
        <v>101252</v>
      </c>
      <c r="H5556" s="14">
        <f t="shared" si="174"/>
        <v>23.37</v>
      </c>
    </row>
    <row r="5557" spans="1:8" ht="81">
      <c r="A5557" s="532" t="s">
        <v>16089</v>
      </c>
      <c r="B5557" s="534" t="s">
        <v>32565</v>
      </c>
      <c r="C5557" s="532" t="s">
        <v>83</v>
      </c>
      <c r="D5557" s="533" t="s">
        <v>7942</v>
      </c>
      <c r="F5557" t="str">
        <f t="shared" si="175"/>
        <v>101253</v>
      </c>
      <c r="H5557" s="14">
        <f t="shared" si="174"/>
        <v>29.43</v>
      </c>
    </row>
    <row r="5558" spans="1:8" ht="81">
      <c r="A5558" s="532" t="s">
        <v>16090</v>
      </c>
      <c r="B5558" s="534" t="s">
        <v>32566</v>
      </c>
      <c r="C5558" s="532" t="s">
        <v>83</v>
      </c>
      <c r="D5558" s="533" t="s">
        <v>29087</v>
      </c>
      <c r="F5558" t="str">
        <f t="shared" si="175"/>
        <v>101254</v>
      </c>
      <c r="H5558" s="14">
        <f t="shared" si="174"/>
        <v>15.86</v>
      </c>
    </row>
    <row r="5559" spans="1:8" ht="81">
      <c r="A5559" s="532" t="s">
        <v>16091</v>
      </c>
      <c r="B5559" s="534" t="s">
        <v>32567</v>
      </c>
      <c r="C5559" s="532" t="s">
        <v>83</v>
      </c>
      <c r="D5559" s="533" t="s">
        <v>8922</v>
      </c>
      <c r="F5559" t="str">
        <f t="shared" si="175"/>
        <v>101255</v>
      </c>
      <c r="H5559" s="14">
        <f t="shared" si="174"/>
        <v>14.06</v>
      </c>
    </row>
    <row r="5560" spans="1:8" ht="81">
      <c r="A5560" s="532" t="s">
        <v>16092</v>
      </c>
      <c r="B5560" s="534" t="s">
        <v>32568</v>
      </c>
      <c r="C5560" s="532" t="s">
        <v>83</v>
      </c>
      <c r="D5560" s="533" t="s">
        <v>11224</v>
      </c>
      <c r="F5560" t="str">
        <f t="shared" si="175"/>
        <v>101256</v>
      </c>
      <c r="H5560" s="14">
        <f t="shared" si="174"/>
        <v>24.42</v>
      </c>
    </row>
    <row r="5561" spans="1:8" ht="81">
      <c r="A5561" s="532" t="s">
        <v>16093</v>
      </c>
      <c r="B5561" s="534" t="s">
        <v>32569</v>
      </c>
      <c r="C5561" s="532" t="s">
        <v>83</v>
      </c>
      <c r="D5561" s="533" t="s">
        <v>12152</v>
      </c>
      <c r="F5561" t="str">
        <f t="shared" si="175"/>
        <v>101257</v>
      </c>
      <c r="H5561" s="14">
        <f t="shared" si="174"/>
        <v>25.77</v>
      </c>
    </row>
    <row r="5562" spans="1:8" ht="81">
      <c r="A5562" s="532" t="s">
        <v>16094</v>
      </c>
      <c r="B5562" s="534" t="s">
        <v>32570</v>
      </c>
      <c r="C5562" s="532" t="s">
        <v>83</v>
      </c>
      <c r="D5562" s="533" t="s">
        <v>18186</v>
      </c>
      <c r="F5562" t="str">
        <f t="shared" si="175"/>
        <v>101258</v>
      </c>
      <c r="H5562" s="14">
        <f t="shared" si="174"/>
        <v>29.87</v>
      </c>
    </row>
    <row r="5563" spans="1:8" ht="81">
      <c r="A5563" s="532" t="s">
        <v>16095</v>
      </c>
      <c r="B5563" s="534" t="s">
        <v>32571</v>
      </c>
      <c r="C5563" s="532" t="s">
        <v>83</v>
      </c>
      <c r="D5563" s="533" t="s">
        <v>16927</v>
      </c>
      <c r="F5563" t="str">
        <f t="shared" si="175"/>
        <v>101259</v>
      </c>
      <c r="H5563" s="14">
        <f t="shared" si="174"/>
        <v>33.130000000000003</v>
      </c>
    </row>
    <row r="5564" spans="1:8" ht="81">
      <c r="A5564" s="532" t="s">
        <v>16096</v>
      </c>
      <c r="B5564" s="534" t="s">
        <v>32572</v>
      </c>
      <c r="C5564" s="532" t="s">
        <v>83</v>
      </c>
      <c r="D5564" s="533" t="s">
        <v>21247</v>
      </c>
      <c r="F5564" t="str">
        <f t="shared" si="175"/>
        <v>101260</v>
      </c>
      <c r="H5564" s="14">
        <f t="shared" si="174"/>
        <v>41.37</v>
      </c>
    </row>
    <row r="5565" spans="1:8" ht="81">
      <c r="A5565" s="532" t="s">
        <v>16097</v>
      </c>
      <c r="B5565" s="534" t="s">
        <v>32573</v>
      </c>
      <c r="C5565" s="532" t="s">
        <v>83</v>
      </c>
      <c r="D5565" s="533" t="s">
        <v>31541</v>
      </c>
      <c r="F5565" t="str">
        <f t="shared" si="175"/>
        <v>101261</v>
      </c>
      <c r="H5565" s="14">
        <f t="shared" si="174"/>
        <v>23.09</v>
      </c>
    </row>
    <row r="5566" spans="1:8" ht="81">
      <c r="A5566" s="532" t="s">
        <v>16098</v>
      </c>
      <c r="B5566" s="534" t="s">
        <v>32574</v>
      </c>
      <c r="C5566" s="532" t="s">
        <v>83</v>
      </c>
      <c r="D5566" s="533" t="s">
        <v>11224</v>
      </c>
      <c r="F5566" t="str">
        <f t="shared" si="175"/>
        <v>101262</v>
      </c>
      <c r="H5566" s="14">
        <f t="shared" si="174"/>
        <v>24.42</v>
      </c>
    </row>
    <row r="5567" spans="1:8" ht="81">
      <c r="A5567" s="532" t="s">
        <v>16099</v>
      </c>
      <c r="B5567" s="534" t="s">
        <v>32575</v>
      </c>
      <c r="C5567" s="532" t="s">
        <v>83</v>
      </c>
      <c r="D5567" s="533" t="s">
        <v>12074</v>
      </c>
      <c r="F5567" t="str">
        <f t="shared" si="175"/>
        <v>101263</v>
      </c>
      <c r="H5567" s="14">
        <f t="shared" si="174"/>
        <v>28.25</v>
      </c>
    </row>
    <row r="5568" spans="1:8" ht="81">
      <c r="A5568" s="532" t="s">
        <v>16100</v>
      </c>
      <c r="B5568" s="534" t="s">
        <v>32576</v>
      </c>
      <c r="C5568" s="532" t="s">
        <v>83</v>
      </c>
      <c r="D5568" s="533" t="s">
        <v>12043</v>
      </c>
      <c r="F5568" t="str">
        <f t="shared" si="175"/>
        <v>101264</v>
      </c>
      <c r="H5568" s="14">
        <f t="shared" si="174"/>
        <v>31.27</v>
      </c>
    </row>
    <row r="5569" spans="1:8" ht="81">
      <c r="A5569" s="532" t="s">
        <v>16101</v>
      </c>
      <c r="B5569" s="534" t="s">
        <v>32577</v>
      </c>
      <c r="C5569" s="532" t="s">
        <v>83</v>
      </c>
      <c r="D5569" s="533" t="s">
        <v>12138</v>
      </c>
      <c r="F5569" t="str">
        <f t="shared" si="175"/>
        <v>101265</v>
      </c>
      <c r="H5569" s="14">
        <f t="shared" si="174"/>
        <v>38.979999999999997</v>
      </c>
    </row>
    <row r="5570" spans="1:8" ht="81">
      <c r="A5570" s="532" t="s">
        <v>16102</v>
      </c>
      <c r="B5570" s="534" t="s">
        <v>32578</v>
      </c>
      <c r="C5570" s="532" t="s">
        <v>83</v>
      </c>
      <c r="D5570" s="533" t="s">
        <v>8971</v>
      </c>
      <c r="F5570" t="str">
        <f t="shared" si="175"/>
        <v>101266</v>
      </c>
      <c r="H5570" s="14">
        <f t="shared" si="174"/>
        <v>14.11</v>
      </c>
    </row>
    <row r="5571" spans="1:8" ht="81">
      <c r="A5571" s="532" t="s">
        <v>16103</v>
      </c>
      <c r="B5571" s="534" t="s">
        <v>32579</v>
      </c>
      <c r="C5571" s="532" t="s">
        <v>83</v>
      </c>
      <c r="D5571" s="533" t="s">
        <v>11796</v>
      </c>
      <c r="F5571" t="str">
        <f t="shared" si="175"/>
        <v>101267</v>
      </c>
      <c r="H5571" s="14">
        <f t="shared" si="174"/>
        <v>13.52</v>
      </c>
    </row>
    <row r="5572" spans="1:8" ht="81">
      <c r="A5572" s="532" t="s">
        <v>16104</v>
      </c>
      <c r="B5572" s="534" t="s">
        <v>32580</v>
      </c>
      <c r="C5572" s="532" t="s">
        <v>83</v>
      </c>
      <c r="D5572" s="533" t="s">
        <v>28671</v>
      </c>
      <c r="F5572" t="str">
        <f t="shared" si="175"/>
        <v>101268</v>
      </c>
      <c r="H5572" s="14">
        <f t="shared" si="174"/>
        <v>22.21</v>
      </c>
    </row>
    <row r="5573" spans="1:8" ht="81">
      <c r="A5573" s="532" t="s">
        <v>16105</v>
      </c>
      <c r="B5573" s="534" t="s">
        <v>32581</v>
      </c>
      <c r="C5573" s="532" t="s">
        <v>83</v>
      </c>
      <c r="D5573" s="533" t="s">
        <v>25460</v>
      </c>
      <c r="F5573" t="str">
        <f t="shared" si="175"/>
        <v>101269</v>
      </c>
      <c r="H5573" s="14">
        <f t="shared" ref="H5573:H5636" si="176">ROUND(D5573*(1+$H$1),2)</f>
        <v>24.68</v>
      </c>
    </row>
    <row r="5574" spans="1:8" ht="81">
      <c r="A5574" s="532" t="s">
        <v>16106</v>
      </c>
      <c r="B5574" s="534" t="s">
        <v>32582</v>
      </c>
      <c r="C5574" s="532" t="s">
        <v>83</v>
      </c>
      <c r="D5574" s="533" t="s">
        <v>13754</v>
      </c>
      <c r="F5574" t="str">
        <f t="shared" si="175"/>
        <v>101270</v>
      </c>
      <c r="H5574" s="14">
        <f t="shared" si="176"/>
        <v>28.58</v>
      </c>
    </row>
    <row r="5575" spans="1:8" ht="81">
      <c r="A5575" s="532" t="s">
        <v>16107</v>
      </c>
      <c r="B5575" s="534" t="s">
        <v>32583</v>
      </c>
      <c r="C5575" s="532" t="s">
        <v>83</v>
      </c>
      <c r="D5575" s="533" t="s">
        <v>32584</v>
      </c>
      <c r="F5575" t="str">
        <f t="shared" si="175"/>
        <v>101271</v>
      </c>
      <c r="H5575" s="14">
        <f t="shared" si="176"/>
        <v>31.67</v>
      </c>
    </row>
    <row r="5576" spans="1:8" ht="81">
      <c r="A5576" s="532" t="s">
        <v>16108</v>
      </c>
      <c r="B5576" s="534" t="s">
        <v>32585</v>
      </c>
      <c r="C5576" s="532" t="s">
        <v>83</v>
      </c>
      <c r="D5576" s="533" t="s">
        <v>16220</v>
      </c>
      <c r="F5576" t="str">
        <f t="shared" si="175"/>
        <v>101272</v>
      </c>
      <c r="H5576" s="14">
        <f t="shared" si="176"/>
        <v>39.520000000000003</v>
      </c>
    </row>
    <row r="5577" spans="1:8" ht="81">
      <c r="A5577" s="532" t="s">
        <v>16109</v>
      </c>
      <c r="B5577" s="534" t="s">
        <v>32586</v>
      </c>
      <c r="C5577" s="532" t="s">
        <v>83</v>
      </c>
      <c r="D5577" s="533" t="s">
        <v>9066</v>
      </c>
      <c r="F5577" t="str">
        <f t="shared" si="175"/>
        <v>101273</v>
      </c>
      <c r="H5577" s="14">
        <f t="shared" si="176"/>
        <v>21.21</v>
      </c>
    </row>
    <row r="5578" spans="1:8" ht="81">
      <c r="A5578" s="532" t="s">
        <v>16110</v>
      </c>
      <c r="B5578" s="534" t="s">
        <v>32587</v>
      </c>
      <c r="C5578" s="532" t="s">
        <v>83</v>
      </c>
      <c r="D5578" s="533" t="s">
        <v>9655</v>
      </c>
      <c r="F5578" t="str">
        <f t="shared" si="175"/>
        <v>101274</v>
      </c>
      <c r="H5578" s="14">
        <f t="shared" si="176"/>
        <v>23.43</v>
      </c>
    </row>
    <row r="5579" spans="1:8" ht="81">
      <c r="A5579" s="532" t="s">
        <v>16111</v>
      </c>
      <c r="B5579" s="534" t="s">
        <v>32588</v>
      </c>
      <c r="C5579" s="532" t="s">
        <v>83</v>
      </c>
      <c r="D5579" s="533" t="s">
        <v>32589</v>
      </c>
      <c r="F5579" t="str">
        <f t="shared" si="175"/>
        <v>101275</v>
      </c>
      <c r="H5579" s="14">
        <f t="shared" si="176"/>
        <v>27.13</v>
      </c>
    </row>
    <row r="5580" spans="1:8" ht="81">
      <c r="A5580" s="532" t="s">
        <v>16112</v>
      </c>
      <c r="B5580" s="534" t="s">
        <v>32590</v>
      </c>
      <c r="C5580" s="532" t="s">
        <v>83</v>
      </c>
      <c r="D5580" s="533" t="s">
        <v>32591</v>
      </c>
      <c r="F5580" t="str">
        <f t="shared" si="175"/>
        <v>101276</v>
      </c>
      <c r="H5580" s="14">
        <f t="shared" si="176"/>
        <v>29.98</v>
      </c>
    </row>
    <row r="5581" spans="1:8" ht="81">
      <c r="A5581" s="532" t="s">
        <v>16113</v>
      </c>
      <c r="B5581" s="534" t="s">
        <v>32592</v>
      </c>
      <c r="C5581" s="532" t="s">
        <v>83</v>
      </c>
      <c r="D5581" s="533" t="s">
        <v>11586</v>
      </c>
      <c r="F5581" t="str">
        <f t="shared" si="175"/>
        <v>101277</v>
      </c>
      <c r="H5581" s="14">
        <f t="shared" si="176"/>
        <v>38.26</v>
      </c>
    </row>
    <row r="5582" spans="1:8" ht="40.5">
      <c r="A5582" s="532" t="s">
        <v>16114</v>
      </c>
      <c r="B5582" s="534" t="s">
        <v>16115</v>
      </c>
      <c r="C5582" s="532" t="s">
        <v>83</v>
      </c>
      <c r="D5582" s="533" t="s">
        <v>32593</v>
      </c>
      <c r="F5582" t="str">
        <f t="shared" si="175"/>
        <v>102354</v>
      </c>
      <c r="H5582" s="14">
        <f t="shared" si="176"/>
        <v>182.67</v>
      </c>
    </row>
    <row r="5583" spans="1:8" ht="54">
      <c r="A5583" s="532" t="s">
        <v>16116</v>
      </c>
      <c r="B5583" s="534" t="s">
        <v>16117</v>
      </c>
      <c r="C5583" s="532" t="s">
        <v>83</v>
      </c>
      <c r="D5583" s="533" t="s">
        <v>32594</v>
      </c>
      <c r="F5583" t="str">
        <f t="shared" ref="F5583:F5646" si="177">TRIM(A5583)</f>
        <v>102355</v>
      </c>
      <c r="H5583" s="14">
        <f t="shared" si="176"/>
        <v>211.51</v>
      </c>
    </row>
    <row r="5584" spans="1:8" ht="54">
      <c r="A5584" s="532" t="s">
        <v>16118</v>
      </c>
      <c r="B5584" s="534" t="s">
        <v>16119</v>
      </c>
      <c r="C5584" s="532" t="s">
        <v>83</v>
      </c>
      <c r="D5584" s="533" t="s">
        <v>32595</v>
      </c>
      <c r="F5584" t="str">
        <f t="shared" si="177"/>
        <v>102360</v>
      </c>
      <c r="H5584" s="14">
        <f t="shared" si="176"/>
        <v>31.01</v>
      </c>
    </row>
    <row r="5585" spans="1:8" ht="54">
      <c r="A5585" s="532" t="s">
        <v>16120</v>
      </c>
      <c r="B5585" s="534" t="s">
        <v>16121</v>
      </c>
      <c r="C5585" s="532" t="s">
        <v>83</v>
      </c>
      <c r="D5585" s="533" t="s">
        <v>32596</v>
      </c>
      <c r="F5585" t="str">
        <f t="shared" si="177"/>
        <v>102361</v>
      </c>
      <c r="H5585" s="14">
        <f t="shared" si="176"/>
        <v>49.98</v>
      </c>
    </row>
    <row r="5586" spans="1:8" ht="67.5">
      <c r="A5586" s="532" t="s">
        <v>7753</v>
      </c>
      <c r="B5586" s="534" t="s">
        <v>32597</v>
      </c>
      <c r="C5586" s="532" t="s">
        <v>83</v>
      </c>
      <c r="D5586" s="533" t="s">
        <v>19145</v>
      </c>
      <c r="F5586" t="str">
        <f t="shared" si="177"/>
        <v>90082</v>
      </c>
      <c r="H5586" s="14">
        <f t="shared" si="176"/>
        <v>14.52</v>
      </c>
    </row>
    <row r="5587" spans="1:8" ht="81">
      <c r="A5587" s="532" t="s">
        <v>7754</v>
      </c>
      <c r="B5587" s="534" t="s">
        <v>32598</v>
      </c>
      <c r="C5587" s="532" t="s">
        <v>83</v>
      </c>
      <c r="D5587" s="533" t="s">
        <v>4334</v>
      </c>
      <c r="F5587" t="str">
        <f t="shared" si="177"/>
        <v>90084</v>
      </c>
      <c r="H5587" s="14">
        <f t="shared" si="176"/>
        <v>14.08</v>
      </c>
    </row>
    <row r="5588" spans="1:8" ht="81">
      <c r="A5588" s="532" t="s">
        <v>7755</v>
      </c>
      <c r="B5588" s="534" t="s">
        <v>32599</v>
      </c>
      <c r="C5588" s="532" t="s">
        <v>83</v>
      </c>
      <c r="D5588" s="533" t="s">
        <v>12024</v>
      </c>
      <c r="F5588" t="str">
        <f t="shared" si="177"/>
        <v>90086</v>
      </c>
      <c r="H5588" s="14">
        <f t="shared" si="176"/>
        <v>13.3</v>
      </c>
    </row>
    <row r="5589" spans="1:8" ht="67.5">
      <c r="A5589" s="532" t="s">
        <v>7756</v>
      </c>
      <c r="B5589" s="534" t="s">
        <v>32600</v>
      </c>
      <c r="C5589" s="532" t="s">
        <v>83</v>
      </c>
      <c r="D5589" s="533" t="s">
        <v>9047</v>
      </c>
      <c r="F5589" t="str">
        <f t="shared" si="177"/>
        <v>90087</v>
      </c>
      <c r="H5589" s="14">
        <f t="shared" si="176"/>
        <v>12.13</v>
      </c>
    </row>
    <row r="5590" spans="1:8" ht="81">
      <c r="A5590" s="532" t="s">
        <v>7758</v>
      </c>
      <c r="B5590" s="534" t="s">
        <v>32601</v>
      </c>
      <c r="C5590" s="532" t="s">
        <v>83</v>
      </c>
      <c r="D5590" s="533" t="s">
        <v>18675</v>
      </c>
      <c r="F5590" t="str">
        <f t="shared" si="177"/>
        <v>90090</v>
      </c>
      <c r="H5590" s="14">
        <f t="shared" si="176"/>
        <v>11.87</v>
      </c>
    </row>
    <row r="5591" spans="1:8" ht="67.5">
      <c r="A5591" s="532" t="s">
        <v>7759</v>
      </c>
      <c r="B5591" s="534" t="s">
        <v>32602</v>
      </c>
      <c r="C5591" s="532" t="s">
        <v>83</v>
      </c>
      <c r="D5591" s="533" t="s">
        <v>32603</v>
      </c>
      <c r="F5591" t="str">
        <f t="shared" si="177"/>
        <v>90091</v>
      </c>
      <c r="H5591" s="14">
        <f t="shared" si="176"/>
        <v>7.85</v>
      </c>
    </row>
    <row r="5592" spans="1:8" ht="81">
      <c r="A5592" s="532" t="s">
        <v>7760</v>
      </c>
      <c r="B5592" s="534" t="s">
        <v>32604</v>
      </c>
      <c r="C5592" s="532" t="s">
        <v>83</v>
      </c>
      <c r="D5592" s="533" t="s">
        <v>5839</v>
      </c>
      <c r="F5592" t="str">
        <f t="shared" si="177"/>
        <v>90092</v>
      </c>
      <c r="H5592" s="14">
        <f t="shared" si="176"/>
        <v>7.76</v>
      </c>
    </row>
    <row r="5593" spans="1:8" ht="81">
      <c r="A5593" s="532" t="s">
        <v>7762</v>
      </c>
      <c r="B5593" s="534" t="s">
        <v>32605</v>
      </c>
      <c r="C5593" s="532" t="s">
        <v>83</v>
      </c>
      <c r="D5593" s="533" t="s">
        <v>11200</v>
      </c>
      <c r="F5593" t="str">
        <f t="shared" si="177"/>
        <v>90094</v>
      </c>
      <c r="H5593" s="14">
        <f t="shared" si="176"/>
        <v>7.34</v>
      </c>
    </row>
    <row r="5594" spans="1:8" ht="81">
      <c r="A5594" s="532" t="s">
        <v>7763</v>
      </c>
      <c r="B5594" s="534" t="s">
        <v>32606</v>
      </c>
      <c r="C5594" s="532" t="s">
        <v>83</v>
      </c>
      <c r="D5594" s="533" t="s">
        <v>5173</v>
      </c>
      <c r="F5594" t="str">
        <f t="shared" si="177"/>
        <v>90095</v>
      </c>
      <c r="H5594" s="14">
        <f t="shared" si="176"/>
        <v>6.66</v>
      </c>
    </row>
    <row r="5595" spans="1:8" ht="81">
      <c r="A5595" s="532" t="s">
        <v>7764</v>
      </c>
      <c r="B5595" s="534" t="s">
        <v>32607</v>
      </c>
      <c r="C5595" s="532" t="s">
        <v>83</v>
      </c>
      <c r="D5595" s="533" t="s">
        <v>27298</v>
      </c>
      <c r="F5595" t="str">
        <f t="shared" si="177"/>
        <v>90098</v>
      </c>
      <c r="H5595" s="14">
        <f t="shared" si="176"/>
        <v>6.54</v>
      </c>
    </row>
    <row r="5596" spans="1:8" ht="67.5">
      <c r="A5596" s="532" t="s">
        <v>7765</v>
      </c>
      <c r="B5596" s="534" t="s">
        <v>32608</v>
      </c>
      <c r="C5596" s="532" t="s">
        <v>83</v>
      </c>
      <c r="D5596" s="533" t="s">
        <v>7468</v>
      </c>
      <c r="F5596" t="str">
        <f t="shared" si="177"/>
        <v>90099</v>
      </c>
      <c r="H5596" s="14">
        <f t="shared" si="176"/>
        <v>21.35</v>
      </c>
    </row>
    <row r="5597" spans="1:8" ht="67.5">
      <c r="A5597" s="532" t="s">
        <v>7766</v>
      </c>
      <c r="B5597" s="534" t="s">
        <v>32609</v>
      </c>
      <c r="C5597" s="532" t="s">
        <v>83</v>
      </c>
      <c r="D5597" s="533" t="s">
        <v>29142</v>
      </c>
      <c r="F5597" t="str">
        <f t="shared" si="177"/>
        <v>90100</v>
      </c>
      <c r="H5597" s="14">
        <f t="shared" si="176"/>
        <v>18.12</v>
      </c>
    </row>
    <row r="5598" spans="1:8" ht="81">
      <c r="A5598" s="532" t="s">
        <v>7767</v>
      </c>
      <c r="B5598" s="534" t="s">
        <v>32610</v>
      </c>
      <c r="C5598" s="532" t="s">
        <v>83</v>
      </c>
      <c r="D5598" s="533" t="s">
        <v>11758</v>
      </c>
      <c r="F5598" t="str">
        <f t="shared" si="177"/>
        <v>90101</v>
      </c>
      <c r="H5598" s="14">
        <f t="shared" si="176"/>
        <v>17.91</v>
      </c>
    </row>
    <row r="5599" spans="1:8" ht="81">
      <c r="A5599" s="532" t="s">
        <v>7768</v>
      </c>
      <c r="B5599" s="534" t="s">
        <v>32611</v>
      </c>
      <c r="C5599" s="532" t="s">
        <v>83</v>
      </c>
      <c r="D5599" s="533" t="s">
        <v>28691</v>
      </c>
      <c r="F5599" t="str">
        <f t="shared" si="177"/>
        <v>90102</v>
      </c>
      <c r="H5599" s="14">
        <f t="shared" si="176"/>
        <v>16.3</v>
      </c>
    </row>
    <row r="5600" spans="1:8" ht="67.5">
      <c r="A5600" s="532" t="s">
        <v>7769</v>
      </c>
      <c r="B5600" s="534" t="s">
        <v>32612</v>
      </c>
      <c r="C5600" s="532" t="s">
        <v>83</v>
      </c>
      <c r="D5600" s="533" t="s">
        <v>32613</v>
      </c>
      <c r="F5600" t="str">
        <f t="shared" si="177"/>
        <v>90105</v>
      </c>
      <c r="H5600" s="14">
        <f t="shared" si="176"/>
        <v>11.77</v>
      </c>
    </row>
    <row r="5601" spans="1:8" ht="67.5">
      <c r="A5601" s="532" t="s">
        <v>7770</v>
      </c>
      <c r="B5601" s="534" t="s">
        <v>32614</v>
      </c>
      <c r="C5601" s="532" t="s">
        <v>83</v>
      </c>
      <c r="D5601" s="533" t="s">
        <v>6618</v>
      </c>
      <c r="F5601" t="str">
        <f t="shared" si="177"/>
        <v>90106</v>
      </c>
      <c r="H5601" s="14">
        <f t="shared" si="176"/>
        <v>10.01</v>
      </c>
    </row>
    <row r="5602" spans="1:8" ht="81">
      <c r="A5602" s="532" t="s">
        <v>7771</v>
      </c>
      <c r="B5602" s="534" t="s">
        <v>32615</v>
      </c>
      <c r="C5602" s="532" t="s">
        <v>83</v>
      </c>
      <c r="D5602" s="533" t="s">
        <v>32616</v>
      </c>
      <c r="F5602" t="str">
        <f t="shared" si="177"/>
        <v>90107</v>
      </c>
      <c r="H5602" s="14">
        <f t="shared" si="176"/>
        <v>9.86</v>
      </c>
    </row>
    <row r="5603" spans="1:8" ht="81">
      <c r="A5603" s="532" t="s">
        <v>7772</v>
      </c>
      <c r="B5603" s="534" t="s">
        <v>32617</v>
      </c>
      <c r="C5603" s="532" t="s">
        <v>83</v>
      </c>
      <c r="D5603" s="533" t="s">
        <v>11692</v>
      </c>
      <c r="F5603" t="str">
        <f t="shared" si="177"/>
        <v>90108</v>
      </c>
      <c r="H5603" s="14">
        <f t="shared" si="176"/>
        <v>8.99</v>
      </c>
    </row>
    <row r="5604" spans="1:8" ht="27">
      <c r="A5604" s="532" t="s">
        <v>7773</v>
      </c>
      <c r="B5604" s="534" t="s">
        <v>16122</v>
      </c>
      <c r="C5604" s="532" t="s">
        <v>83</v>
      </c>
      <c r="D5604" s="533" t="s">
        <v>32618</v>
      </c>
      <c r="F5604" t="str">
        <f t="shared" si="177"/>
        <v>93358</v>
      </c>
      <c r="H5604" s="14">
        <f t="shared" si="176"/>
        <v>107.48</v>
      </c>
    </row>
    <row r="5605" spans="1:8" ht="67.5">
      <c r="A5605" s="532" t="s">
        <v>16123</v>
      </c>
      <c r="B5605" s="534" t="s">
        <v>32619</v>
      </c>
      <c r="C5605" s="532" t="s">
        <v>83</v>
      </c>
      <c r="D5605" s="533" t="s">
        <v>9257</v>
      </c>
      <c r="F5605" t="str">
        <f t="shared" si="177"/>
        <v>102276</v>
      </c>
      <c r="H5605" s="14">
        <f t="shared" si="176"/>
        <v>16.350000000000001</v>
      </c>
    </row>
    <row r="5606" spans="1:8" ht="81">
      <c r="A5606" s="532" t="s">
        <v>16124</v>
      </c>
      <c r="B5606" s="534" t="s">
        <v>32620</v>
      </c>
      <c r="C5606" s="532" t="s">
        <v>83</v>
      </c>
      <c r="D5606" s="533" t="s">
        <v>5979</v>
      </c>
      <c r="F5606" t="str">
        <f t="shared" si="177"/>
        <v>102277</v>
      </c>
      <c r="H5606" s="14">
        <f t="shared" si="176"/>
        <v>12.91</v>
      </c>
    </row>
    <row r="5607" spans="1:8" ht="81">
      <c r="A5607" s="532" t="s">
        <v>16125</v>
      </c>
      <c r="B5607" s="534" t="s">
        <v>32621</v>
      </c>
      <c r="C5607" s="532" t="s">
        <v>83</v>
      </c>
      <c r="D5607" s="533" t="s">
        <v>8890</v>
      </c>
      <c r="F5607" t="str">
        <f t="shared" si="177"/>
        <v>102278</v>
      </c>
      <c r="H5607" s="14">
        <f t="shared" si="176"/>
        <v>12.63</v>
      </c>
    </row>
    <row r="5608" spans="1:8" ht="67.5">
      <c r="A5608" s="532" t="s">
        <v>16126</v>
      </c>
      <c r="B5608" s="534" t="s">
        <v>32622</v>
      </c>
      <c r="C5608" s="532" t="s">
        <v>83</v>
      </c>
      <c r="D5608" s="533" t="s">
        <v>9064</v>
      </c>
      <c r="F5608" t="str">
        <f t="shared" si="177"/>
        <v>102279</v>
      </c>
      <c r="H5608" s="14">
        <f t="shared" si="176"/>
        <v>9.02</v>
      </c>
    </row>
    <row r="5609" spans="1:8" ht="81">
      <c r="A5609" s="532" t="s">
        <v>16127</v>
      </c>
      <c r="B5609" s="534" t="s">
        <v>32623</v>
      </c>
      <c r="C5609" s="532" t="s">
        <v>83</v>
      </c>
      <c r="D5609" s="533" t="s">
        <v>5829</v>
      </c>
      <c r="F5609" t="str">
        <f t="shared" si="177"/>
        <v>102280</v>
      </c>
      <c r="H5609" s="14">
        <f t="shared" si="176"/>
        <v>7.13</v>
      </c>
    </row>
    <row r="5610" spans="1:8" ht="81">
      <c r="A5610" s="532" t="s">
        <v>16128</v>
      </c>
      <c r="B5610" s="534" t="s">
        <v>32624</v>
      </c>
      <c r="C5610" s="532" t="s">
        <v>83</v>
      </c>
      <c r="D5610" s="533" t="s">
        <v>18178</v>
      </c>
      <c r="F5610" t="str">
        <f t="shared" si="177"/>
        <v>102281</v>
      </c>
      <c r="H5610" s="14">
        <f t="shared" si="176"/>
        <v>6.97</v>
      </c>
    </row>
    <row r="5611" spans="1:8" ht="67.5">
      <c r="A5611" s="532" t="s">
        <v>16129</v>
      </c>
      <c r="B5611" s="534" t="s">
        <v>32625</v>
      </c>
      <c r="C5611" s="532" t="s">
        <v>83</v>
      </c>
      <c r="D5611" s="533" t="s">
        <v>8802</v>
      </c>
      <c r="F5611" t="str">
        <f t="shared" si="177"/>
        <v>102282</v>
      </c>
      <c r="H5611" s="14">
        <f t="shared" si="176"/>
        <v>18.16</v>
      </c>
    </row>
    <row r="5612" spans="1:8" ht="67.5">
      <c r="A5612" s="532" t="s">
        <v>16130</v>
      </c>
      <c r="B5612" s="534" t="s">
        <v>32626</v>
      </c>
      <c r="C5612" s="532" t="s">
        <v>83</v>
      </c>
      <c r="D5612" s="533" t="s">
        <v>11291</v>
      </c>
      <c r="F5612" t="str">
        <f t="shared" si="177"/>
        <v>102283</v>
      </c>
      <c r="H5612" s="14">
        <f t="shared" si="176"/>
        <v>16.14</v>
      </c>
    </row>
    <row r="5613" spans="1:8" ht="67.5">
      <c r="A5613" s="532" t="s">
        <v>16131</v>
      </c>
      <c r="B5613" s="534" t="s">
        <v>32627</v>
      </c>
      <c r="C5613" s="532" t="s">
        <v>83</v>
      </c>
      <c r="D5613" s="533" t="s">
        <v>8880</v>
      </c>
      <c r="F5613" t="str">
        <f t="shared" si="177"/>
        <v>102284</v>
      </c>
      <c r="H5613" s="14">
        <f t="shared" si="176"/>
        <v>15.62</v>
      </c>
    </row>
    <row r="5614" spans="1:8" ht="67.5">
      <c r="A5614" s="532" t="s">
        <v>16132</v>
      </c>
      <c r="B5614" s="534" t="s">
        <v>32628</v>
      </c>
      <c r="C5614" s="532" t="s">
        <v>83</v>
      </c>
      <c r="D5614" s="533" t="s">
        <v>9081</v>
      </c>
      <c r="F5614" t="str">
        <f t="shared" si="177"/>
        <v>102285</v>
      </c>
      <c r="H5614" s="14">
        <f t="shared" si="176"/>
        <v>14.78</v>
      </c>
    </row>
    <row r="5615" spans="1:8" ht="81">
      <c r="A5615" s="532" t="s">
        <v>16133</v>
      </c>
      <c r="B5615" s="534" t="s">
        <v>32629</v>
      </c>
      <c r="C5615" s="532" t="s">
        <v>83</v>
      </c>
      <c r="D5615" s="533" t="s">
        <v>8835</v>
      </c>
      <c r="F5615" t="str">
        <f t="shared" si="177"/>
        <v>102286</v>
      </c>
      <c r="H5615" s="14">
        <f t="shared" si="176"/>
        <v>14.35</v>
      </c>
    </row>
    <row r="5616" spans="1:8" ht="81">
      <c r="A5616" s="532" t="s">
        <v>16134</v>
      </c>
      <c r="B5616" s="534" t="s">
        <v>32630</v>
      </c>
      <c r="C5616" s="532" t="s">
        <v>83</v>
      </c>
      <c r="D5616" s="533" t="s">
        <v>7752</v>
      </c>
      <c r="F5616" t="str">
        <f t="shared" si="177"/>
        <v>102287</v>
      </c>
      <c r="H5616" s="14">
        <f t="shared" si="176"/>
        <v>14.04</v>
      </c>
    </row>
    <row r="5617" spans="1:8" ht="67.5">
      <c r="A5617" s="532" t="s">
        <v>16135</v>
      </c>
      <c r="B5617" s="534" t="s">
        <v>32631</v>
      </c>
      <c r="C5617" s="532" t="s">
        <v>83</v>
      </c>
      <c r="D5617" s="533" t="s">
        <v>32632</v>
      </c>
      <c r="F5617" t="str">
        <f t="shared" si="177"/>
        <v>102288</v>
      </c>
      <c r="H5617" s="14">
        <f t="shared" si="176"/>
        <v>13.48</v>
      </c>
    </row>
    <row r="5618" spans="1:8" ht="67.5">
      <c r="A5618" s="532" t="s">
        <v>16136</v>
      </c>
      <c r="B5618" s="534" t="s">
        <v>32633</v>
      </c>
      <c r="C5618" s="532" t="s">
        <v>83</v>
      </c>
      <c r="D5618" s="533" t="s">
        <v>8855</v>
      </c>
      <c r="F5618" t="str">
        <f t="shared" si="177"/>
        <v>102289</v>
      </c>
      <c r="H5618" s="14">
        <f t="shared" si="176"/>
        <v>13.18</v>
      </c>
    </row>
    <row r="5619" spans="1:8" ht="67.5">
      <c r="A5619" s="532" t="s">
        <v>16137</v>
      </c>
      <c r="B5619" s="534" t="s">
        <v>32634</v>
      </c>
      <c r="C5619" s="532" t="s">
        <v>83</v>
      </c>
      <c r="D5619" s="533" t="s">
        <v>5986</v>
      </c>
      <c r="F5619" t="str">
        <f t="shared" si="177"/>
        <v>102290</v>
      </c>
      <c r="H5619" s="14">
        <f t="shared" si="176"/>
        <v>10.02</v>
      </c>
    </row>
    <row r="5620" spans="1:8" ht="67.5">
      <c r="A5620" s="532" t="s">
        <v>16138</v>
      </c>
      <c r="B5620" s="534" t="s">
        <v>32635</v>
      </c>
      <c r="C5620" s="532" t="s">
        <v>83</v>
      </c>
      <c r="D5620" s="533" t="s">
        <v>11202</v>
      </c>
      <c r="F5620" t="str">
        <f t="shared" si="177"/>
        <v>102291</v>
      </c>
      <c r="H5620" s="14">
        <f t="shared" si="176"/>
        <v>8.91</v>
      </c>
    </row>
    <row r="5621" spans="1:8" ht="67.5">
      <c r="A5621" s="532" t="s">
        <v>16139</v>
      </c>
      <c r="B5621" s="534" t="s">
        <v>32636</v>
      </c>
      <c r="C5621" s="532" t="s">
        <v>83</v>
      </c>
      <c r="D5621" s="533" t="s">
        <v>8254</v>
      </c>
      <c r="F5621" t="str">
        <f t="shared" si="177"/>
        <v>102292</v>
      </c>
      <c r="H5621" s="14">
        <f t="shared" si="176"/>
        <v>8.6199999999999992</v>
      </c>
    </row>
    <row r="5622" spans="1:8" ht="67.5">
      <c r="A5622" s="532" t="s">
        <v>16140</v>
      </c>
      <c r="B5622" s="534" t="s">
        <v>32637</v>
      </c>
      <c r="C5622" s="532" t="s">
        <v>83</v>
      </c>
      <c r="D5622" s="533" t="s">
        <v>7757</v>
      </c>
      <c r="F5622" t="str">
        <f t="shared" si="177"/>
        <v>102293</v>
      </c>
      <c r="H5622" s="14">
        <f t="shared" si="176"/>
        <v>8.15</v>
      </c>
    </row>
    <row r="5623" spans="1:8" ht="67.5">
      <c r="A5623" s="532" t="s">
        <v>16141</v>
      </c>
      <c r="B5623" s="534" t="s">
        <v>32638</v>
      </c>
      <c r="C5623" s="532" t="s">
        <v>83</v>
      </c>
      <c r="D5623" s="533" t="s">
        <v>5830</v>
      </c>
      <c r="F5623" t="str">
        <f t="shared" si="177"/>
        <v>102294</v>
      </c>
      <c r="H5623" s="14">
        <f t="shared" si="176"/>
        <v>7.93</v>
      </c>
    </row>
    <row r="5624" spans="1:8" ht="67.5">
      <c r="A5624" s="532" t="s">
        <v>16142</v>
      </c>
      <c r="B5624" s="534" t="s">
        <v>32639</v>
      </c>
      <c r="C5624" s="532" t="s">
        <v>83</v>
      </c>
      <c r="D5624" s="533" t="s">
        <v>30294</v>
      </c>
      <c r="F5624" t="str">
        <f t="shared" si="177"/>
        <v>102295</v>
      </c>
      <c r="H5624" s="14">
        <f t="shared" si="176"/>
        <v>7.74</v>
      </c>
    </row>
    <row r="5625" spans="1:8" ht="67.5">
      <c r="A5625" s="532" t="s">
        <v>16143</v>
      </c>
      <c r="B5625" s="534" t="s">
        <v>32640</v>
      </c>
      <c r="C5625" s="532" t="s">
        <v>83</v>
      </c>
      <c r="D5625" s="533" t="s">
        <v>11904</v>
      </c>
      <c r="F5625" t="str">
        <f t="shared" si="177"/>
        <v>102296</v>
      </c>
      <c r="H5625" s="14">
        <f t="shared" si="176"/>
        <v>7.44</v>
      </c>
    </row>
    <row r="5626" spans="1:8" ht="67.5">
      <c r="A5626" s="532" t="s">
        <v>16144</v>
      </c>
      <c r="B5626" s="534" t="s">
        <v>32641</v>
      </c>
      <c r="C5626" s="532" t="s">
        <v>83</v>
      </c>
      <c r="D5626" s="533" t="s">
        <v>8521</v>
      </c>
      <c r="F5626" t="str">
        <f t="shared" si="177"/>
        <v>102297</v>
      </c>
      <c r="H5626" s="14">
        <f t="shared" si="176"/>
        <v>7.26</v>
      </c>
    </row>
    <row r="5627" spans="1:8" ht="67.5">
      <c r="A5627" s="532" t="s">
        <v>16145</v>
      </c>
      <c r="B5627" s="534" t="s">
        <v>32642</v>
      </c>
      <c r="C5627" s="532" t="s">
        <v>83</v>
      </c>
      <c r="D5627" s="533" t="s">
        <v>13734</v>
      </c>
      <c r="F5627" t="str">
        <f t="shared" si="177"/>
        <v>102298</v>
      </c>
      <c r="H5627" s="14">
        <f t="shared" si="176"/>
        <v>23.72</v>
      </c>
    </row>
    <row r="5628" spans="1:8" ht="67.5">
      <c r="A5628" s="532" t="s">
        <v>16146</v>
      </c>
      <c r="B5628" s="534" t="s">
        <v>32643</v>
      </c>
      <c r="C5628" s="532" t="s">
        <v>83</v>
      </c>
      <c r="D5628" s="533" t="s">
        <v>32644</v>
      </c>
      <c r="F5628" t="str">
        <f t="shared" si="177"/>
        <v>102299</v>
      </c>
      <c r="H5628" s="14">
        <f t="shared" si="176"/>
        <v>20.149999999999999</v>
      </c>
    </row>
    <row r="5629" spans="1:8" ht="67.5">
      <c r="A5629" s="532" t="s">
        <v>16147</v>
      </c>
      <c r="B5629" s="534" t="s">
        <v>32645</v>
      </c>
      <c r="C5629" s="532" t="s">
        <v>83</v>
      </c>
      <c r="D5629" s="533" t="s">
        <v>32507</v>
      </c>
      <c r="F5629" t="str">
        <f t="shared" si="177"/>
        <v>102300</v>
      </c>
      <c r="H5629" s="14">
        <f t="shared" si="176"/>
        <v>19.89</v>
      </c>
    </row>
    <row r="5630" spans="1:8" ht="67.5">
      <c r="A5630" s="532" t="s">
        <v>16148</v>
      </c>
      <c r="B5630" s="534" t="s">
        <v>32646</v>
      </c>
      <c r="C5630" s="532" t="s">
        <v>83</v>
      </c>
      <c r="D5630" s="533" t="s">
        <v>31682</v>
      </c>
      <c r="F5630" t="str">
        <f t="shared" si="177"/>
        <v>102301</v>
      </c>
      <c r="H5630" s="14">
        <f t="shared" si="176"/>
        <v>18.100000000000001</v>
      </c>
    </row>
    <row r="5631" spans="1:8" ht="67.5">
      <c r="A5631" s="532" t="s">
        <v>16149</v>
      </c>
      <c r="B5631" s="534" t="s">
        <v>32647</v>
      </c>
      <c r="C5631" s="532" t="s">
        <v>83</v>
      </c>
      <c r="D5631" s="533" t="s">
        <v>12049</v>
      </c>
      <c r="F5631" t="str">
        <f t="shared" si="177"/>
        <v>102302</v>
      </c>
      <c r="H5631" s="14">
        <f t="shared" si="176"/>
        <v>13.09</v>
      </c>
    </row>
    <row r="5632" spans="1:8" ht="67.5">
      <c r="A5632" s="532" t="s">
        <v>16150</v>
      </c>
      <c r="B5632" s="534" t="s">
        <v>32648</v>
      </c>
      <c r="C5632" s="532" t="s">
        <v>83</v>
      </c>
      <c r="D5632" s="533" t="s">
        <v>32649</v>
      </c>
      <c r="F5632" t="str">
        <f t="shared" si="177"/>
        <v>102303</v>
      </c>
      <c r="H5632" s="14">
        <f t="shared" si="176"/>
        <v>11.1</v>
      </c>
    </row>
    <row r="5633" spans="1:8" ht="67.5">
      <c r="A5633" s="532" t="s">
        <v>16151</v>
      </c>
      <c r="B5633" s="534" t="s">
        <v>32650</v>
      </c>
      <c r="C5633" s="532" t="s">
        <v>83</v>
      </c>
      <c r="D5633" s="533" t="s">
        <v>12595</v>
      </c>
      <c r="F5633" t="str">
        <f t="shared" si="177"/>
        <v>102304</v>
      </c>
      <c r="H5633" s="14">
        <f t="shared" si="176"/>
        <v>10.97</v>
      </c>
    </row>
    <row r="5634" spans="1:8" ht="67.5">
      <c r="A5634" s="532" t="s">
        <v>16152</v>
      </c>
      <c r="B5634" s="534" t="s">
        <v>32651</v>
      </c>
      <c r="C5634" s="532" t="s">
        <v>83</v>
      </c>
      <c r="D5634" s="533" t="s">
        <v>9164</v>
      </c>
      <c r="F5634" t="str">
        <f t="shared" si="177"/>
        <v>102305</v>
      </c>
      <c r="H5634" s="14">
        <f t="shared" si="176"/>
        <v>9.98</v>
      </c>
    </row>
    <row r="5635" spans="1:8" ht="67.5">
      <c r="A5635" s="532" t="s">
        <v>16153</v>
      </c>
      <c r="B5635" s="534" t="s">
        <v>32652</v>
      </c>
      <c r="C5635" s="532" t="s">
        <v>83</v>
      </c>
      <c r="D5635" s="533" t="s">
        <v>12689</v>
      </c>
      <c r="F5635" t="str">
        <f t="shared" si="177"/>
        <v>102306</v>
      </c>
      <c r="H5635" s="14">
        <f t="shared" si="176"/>
        <v>20.440000000000001</v>
      </c>
    </row>
    <row r="5636" spans="1:8" ht="67.5">
      <c r="A5636" s="532" t="s">
        <v>16154</v>
      </c>
      <c r="B5636" s="534" t="s">
        <v>32653</v>
      </c>
      <c r="C5636" s="532" t="s">
        <v>83</v>
      </c>
      <c r="D5636" s="533" t="s">
        <v>8802</v>
      </c>
      <c r="F5636" t="str">
        <f t="shared" si="177"/>
        <v>102307</v>
      </c>
      <c r="H5636" s="14">
        <f t="shared" si="176"/>
        <v>18.16</v>
      </c>
    </row>
    <row r="5637" spans="1:8" ht="81">
      <c r="A5637" s="532" t="s">
        <v>16155</v>
      </c>
      <c r="B5637" s="534" t="s">
        <v>32654</v>
      </c>
      <c r="C5637" s="532" t="s">
        <v>83</v>
      </c>
      <c r="D5637" s="533" t="s">
        <v>9590</v>
      </c>
      <c r="F5637" t="str">
        <f t="shared" si="177"/>
        <v>102308</v>
      </c>
      <c r="H5637" s="14">
        <f t="shared" ref="H5637:H5700" si="178">ROUND(D5637*(1+$H$1),2)</f>
        <v>17.59</v>
      </c>
    </row>
    <row r="5638" spans="1:8" ht="81">
      <c r="A5638" s="532" t="s">
        <v>16156</v>
      </c>
      <c r="B5638" s="534" t="s">
        <v>32655</v>
      </c>
      <c r="C5638" s="532" t="s">
        <v>83</v>
      </c>
      <c r="D5638" s="533" t="s">
        <v>28680</v>
      </c>
      <c r="F5638" t="str">
        <f t="shared" si="177"/>
        <v>102309</v>
      </c>
      <c r="H5638" s="14">
        <f t="shared" si="178"/>
        <v>16.64</v>
      </c>
    </row>
    <row r="5639" spans="1:8" ht="81">
      <c r="A5639" s="532" t="s">
        <v>16157</v>
      </c>
      <c r="B5639" s="534" t="s">
        <v>32656</v>
      </c>
      <c r="C5639" s="532" t="s">
        <v>83</v>
      </c>
      <c r="D5639" s="533" t="s">
        <v>19083</v>
      </c>
      <c r="F5639" t="str">
        <f t="shared" si="177"/>
        <v>102310</v>
      </c>
      <c r="H5639" s="14">
        <f t="shared" si="178"/>
        <v>16.16</v>
      </c>
    </row>
    <row r="5640" spans="1:8" ht="81">
      <c r="A5640" s="532" t="s">
        <v>16158</v>
      </c>
      <c r="B5640" s="534" t="s">
        <v>32657</v>
      </c>
      <c r="C5640" s="532" t="s">
        <v>83</v>
      </c>
      <c r="D5640" s="533" t="s">
        <v>20288</v>
      </c>
      <c r="F5640" t="str">
        <f t="shared" si="177"/>
        <v>102311</v>
      </c>
      <c r="H5640" s="14">
        <f t="shared" si="178"/>
        <v>15.8</v>
      </c>
    </row>
    <row r="5641" spans="1:8" ht="81">
      <c r="A5641" s="532" t="s">
        <v>16159</v>
      </c>
      <c r="B5641" s="534" t="s">
        <v>32658</v>
      </c>
      <c r="C5641" s="532" t="s">
        <v>83</v>
      </c>
      <c r="D5641" s="533" t="s">
        <v>12644</v>
      </c>
      <c r="F5641" t="str">
        <f t="shared" si="177"/>
        <v>102312</v>
      </c>
      <c r="H5641" s="14">
        <f t="shared" si="178"/>
        <v>15.18</v>
      </c>
    </row>
    <row r="5642" spans="1:8" ht="81">
      <c r="A5642" s="532" t="s">
        <v>16160</v>
      </c>
      <c r="B5642" s="534" t="s">
        <v>32659</v>
      </c>
      <c r="C5642" s="532" t="s">
        <v>83</v>
      </c>
      <c r="D5642" s="533" t="s">
        <v>6138</v>
      </c>
      <c r="F5642" t="str">
        <f t="shared" si="177"/>
        <v>102313</v>
      </c>
      <c r="H5642" s="14">
        <f t="shared" si="178"/>
        <v>14.83</v>
      </c>
    </row>
    <row r="5643" spans="1:8" ht="67.5">
      <c r="A5643" s="532" t="s">
        <v>16161</v>
      </c>
      <c r="B5643" s="534" t="s">
        <v>32660</v>
      </c>
      <c r="C5643" s="532" t="s">
        <v>83</v>
      </c>
      <c r="D5643" s="533" t="s">
        <v>4720</v>
      </c>
      <c r="F5643" t="str">
        <f t="shared" si="177"/>
        <v>102314</v>
      </c>
      <c r="H5643" s="14">
        <f t="shared" si="178"/>
        <v>11.29</v>
      </c>
    </row>
    <row r="5644" spans="1:8" ht="67.5">
      <c r="A5644" s="532" t="s">
        <v>16162</v>
      </c>
      <c r="B5644" s="534" t="s">
        <v>32661</v>
      </c>
      <c r="C5644" s="532" t="s">
        <v>83</v>
      </c>
      <c r="D5644" s="533" t="s">
        <v>5986</v>
      </c>
      <c r="F5644" t="str">
        <f t="shared" si="177"/>
        <v>102315</v>
      </c>
      <c r="H5644" s="14">
        <f t="shared" si="178"/>
        <v>10.02</v>
      </c>
    </row>
    <row r="5645" spans="1:8" ht="81">
      <c r="A5645" s="532" t="s">
        <v>16163</v>
      </c>
      <c r="B5645" s="534" t="s">
        <v>32662</v>
      </c>
      <c r="C5645" s="532" t="s">
        <v>83</v>
      </c>
      <c r="D5645" s="533" t="s">
        <v>18824</v>
      </c>
      <c r="F5645" t="str">
        <f t="shared" si="177"/>
        <v>102316</v>
      </c>
      <c r="H5645" s="14">
        <f t="shared" si="178"/>
        <v>9.6999999999999993</v>
      </c>
    </row>
    <row r="5646" spans="1:8" ht="81">
      <c r="A5646" s="532" t="s">
        <v>16164</v>
      </c>
      <c r="B5646" s="534" t="s">
        <v>32663</v>
      </c>
      <c r="C5646" s="532" t="s">
        <v>83</v>
      </c>
      <c r="D5646" s="533" t="s">
        <v>6288</v>
      </c>
      <c r="F5646" t="str">
        <f t="shared" si="177"/>
        <v>102317</v>
      </c>
      <c r="H5646" s="14">
        <f t="shared" si="178"/>
        <v>9.17</v>
      </c>
    </row>
    <row r="5647" spans="1:8" ht="81">
      <c r="A5647" s="532" t="s">
        <v>16165</v>
      </c>
      <c r="B5647" s="534" t="s">
        <v>32664</v>
      </c>
      <c r="C5647" s="532" t="s">
        <v>83</v>
      </c>
      <c r="D5647" s="533" t="s">
        <v>8926</v>
      </c>
      <c r="F5647" t="str">
        <f t="shared" ref="F5647:F5710" si="179">TRIM(A5647)</f>
        <v>102318</v>
      </c>
      <c r="H5647" s="14">
        <f t="shared" si="178"/>
        <v>8.94</v>
      </c>
    </row>
    <row r="5648" spans="1:8" ht="81">
      <c r="A5648" s="532" t="s">
        <v>16166</v>
      </c>
      <c r="B5648" s="534" t="s">
        <v>32665</v>
      </c>
      <c r="C5648" s="532" t="s">
        <v>83</v>
      </c>
      <c r="D5648" s="533" t="s">
        <v>4913</v>
      </c>
      <c r="F5648" t="str">
        <f t="shared" si="179"/>
        <v>102319</v>
      </c>
      <c r="H5648" s="14">
        <f t="shared" si="178"/>
        <v>8.6999999999999993</v>
      </c>
    </row>
    <row r="5649" spans="1:8" ht="81">
      <c r="A5649" s="532" t="s">
        <v>16167</v>
      </c>
      <c r="B5649" s="534" t="s">
        <v>32666</v>
      </c>
      <c r="C5649" s="532" t="s">
        <v>83</v>
      </c>
      <c r="D5649" s="533" t="s">
        <v>6583</v>
      </c>
      <c r="F5649" t="str">
        <f t="shared" si="179"/>
        <v>102320</v>
      </c>
      <c r="H5649" s="14">
        <f t="shared" si="178"/>
        <v>8.35</v>
      </c>
    </row>
    <row r="5650" spans="1:8" ht="81">
      <c r="A5650" s="532" t="s">
        <v>16168</v>
      </c>
      <c r="B5650" s="534" t="s">
        <v>32667</v>
      </c>
      <c r="C5650" s="532" t="s">
        <v>83</v>
      </c>
      <c r="D5650" s="533" t="s">
        <v>8852</v>
      </c>
      <c r="F5650" t="str">
        <f t="shared" si="179"/>
        <v>102321</v>
      </c>
      <c r="H5650" s="14">
        <f t="shared" si="178"/>
        <v>8.19</v>
      </c>
    </row>
    <row r="5651" spans="1:8" ht="67.5">
      <c r="A5651" s="532" t="s">
        <v>16169</v>
      </c>
      <c r="B5651" s="534" t="s">
        <v>32668</v>
      </c>
      <c r="C5651" s="532" t="s">
        <v>83</v>
      </c>
      <c r="D5651" s="533" t="s">
        <v>9048</v>
      </c>
      <c r="F5651" t="str">
        <f t="shared" si="179"/>
        <v>102322</v>
      </c>
      <c r="H5651" s="14">
        <f t="shared" si="178"/>
        <v>26.69</v>
      </c>
    </row>
    <row r="5652" spans="1:8" ht="67.5">
      <c r="A5652" s="532" t="s">
        <v>16170</v>
      </c>
      <c r="B5652" s="534" t="s">
        <v>32669</v>
      </c>
      <c r="C5652" s="532" t="s">
        <v>83</v>
      </c>
      <c r="D5652" s="533" t="s">
        <v>12321</v>
      </c>
      <c r="F5652" t="str">
        <f t="shared" si="179"/>
        <v>102323</v>
      </c>
      <c r="H5652" s="14">
        <f t="shared" si="178"/>
        <v>22.65</v>
      </c>
    </row>
    <row r="5653" spans="1:8" ht="81">
      <c r="A5653" s="532" t="s">
        <v>16171</v>
      </c>
      <c r="B5653" s="534" t="s">
        <v>32670</v>
      </c>
      <c r="C5653" s="532" t="s">
        <v>83</v>
      </c>
      <c r="D5653" s="533" t="s">
        <v>11740</v>
      </c>
      <c r="F5653" t="str">
        <f t="shared" si="179"/>
        <v>102324</v>
      </c>
      <c r="H5653" s="14">
        <f t="shared" si="178"/>
        <v>22.37</v>
      </c>
    </row>
    <row r="5654" spans="1:8" ht="81">
      <c r="A5654" s="532" t="s">
        <v>16172</v>
      </c>
      <c r="B5654" s="534" t="s">
        <v>32671</v>
      </c>
      <c r="C5654" s="532" t="s">
        <v>83</v>
      </c>
      <c r="D5654" s="533" t="s">
        <v>32525</v>
      </c>
      <c r="F5654" t="str">
        <f t="shared" si="179"/>
        <v>102325</v>
      </c>
      <c r="H5654" s="14">
        <f t="shared" si="178"/>
        <v>20.37</v>
      </c>
    </row>
    <row r="5655" spans="1:8" ht="67.5">
      <c r="A5655" s="532" t="s">
        <v>16173</v>
      </c>
      <c r="B5655" s="534" t="s">
        <v>32672</v>
      </c>
      <c r="C5655" s="532" t="s">
        <v>83</v>
      </c>
      <c r="D5655" s="533" t="s">
        <v>5344</v>
      </c>
      <c r="F5655" t="str">
        <f t="shared" si="179"/>
        <v>102326</v>
      </c>
      <c r="H5655" s="14">
        <f t="shared" si="178"/>
        <v>14.72</v>
      </c>
    </row>
    <row r="5656" spans="1:8" ht="67.5">
      <c r="A5656" s="532" t="s">
        <v>16174</v>
      </c>
      <c r="B5656" s="534" t="s">
        <v>32673</v>
      </c>
      <c r="C5656" s="532" t="s">
        <v>83</v>
      </c>
      <c r="D5656" s="533" t="s">
        <v>6039</v>
      </c>
      <c r="F5656" t="str">
        <f t="shared" si="179"/>
        <v>102327</v>
      </c>
      <c r="H5656" s="14">
        <f t="shared" si="178"/>
        <v>12.53</v>
      </c>
    </row>
    <row r="5657" spans="1:8" ht="81">
      <c r="A5657" s="532" t="s">
        <v>16175</v>
      </c>
      <c r="B5657" s="534" t="s">
        <v>32674</v>
      </c>
      <c r="C5657" s="532" t="s">
        <v>83</v>
      </c>
      <c r="D5657" s="533" t="s">
        <v>32675</v>
      </c>
      <c r="F5657" t="str">
        <f t="shared" si="179"/>
        <v>102328</v>
      </c>
      <c r="H5657" s="14">
        <f t="shared" si="178"/>
        <v>12.34</v>
      </c>
    </row>
    <row r="5658" spans="1:8" ht="81">
      <c r="A5658" s="532" t="s">
        <v>16176</v>
      </c>
      <c r="B5658" s="534" t="s">
        <v>32676</v>
      </c>
      <c r="C5658" s="532" t="s">
        <v>83</v>
      </c>
      <c r="D5658" s="533" t="s">
        <v>32677</v>
      </c>
      <c r="F5658" t="str">
        <f t="shared" si="179"/>
        <v>102329</v>
      </c>
      <c r="H5658" s="14">
        <f t="shared" si="178"/>
        <v>11.23</v>
      </c>
    </row>
    <row r="5659" spans="1:8" ht="67.5">
      <c r="A5659" s="532" t="s">
        <v>7774</v>
      </c>
      <c r="B5659" s="534" t="s">
        <v>3665</v>
      </c>
      <c r="C5659" s="532" t="s">
        <v>83</v>
      </c>
      <c r="D5659" s="533" t="s">
        <v>17477</v>
      </c>
      <c r="F5659" t="str">
        <f t="shared" si="179"/>
        <v>94304</v>
      </c>
      <c r="H5659" s="14">
        <f t="shared" si="178"/>
        <v>89.6</v>
      </c>
    </row>
    <row r="5660" spans="1:8" ht="67.5">
      <c r="A5660" s="532" t="s">
        <v>7775</v>
      </c>
      <c r="B5660" s="534" t="s">
        <v>3666</v>
      </c>
      <c r="C5660" s="532" t="s">
        <v>83</v>
      </c>
      <c r="D5660" s="533" t="s">
        <v>13684</v>
      </c>
      <c r="F5660" t="str">
        <f t="shared" si="179"/>
        <v>94305</v>
      </c>
      <c r="H5660" s="14">
        <f t="shared" si="178"/>
        <v>84.05</v>
      </c>
    </row>
    <row r="5661" spans="1:8" ht="67.5">
      <c r="A5661" s="532" t="s">
        <v>7776</v>
      </c>
      <c r="B5661" s="534" t="s">
        <v>3667</v>
      </c>
      <c r="C5661" s="532" t="s">
        <v>83</v>
      </c>
      <c r="D5661" s="533" t="s">
        <v>32678</v>
      </c>
      <c r="F5661" t="str">
        <f t="shared" si="179"/>
        <v>94306</v>
      </c>
      <c r="H5661" s="14">
        <f t="shared" si="178"/>
        <v>76.989999999999995</v>
      </c>
    </row>
    <row r="5662" spans="1:8" ht="67.5">
      <c r="A5662" s="532" t="s">
        <v>7777</v>
      </c>
      <c r="B5662" s="534" t="s">
        <v>3668</v>
      </c>
      <c r="C5662" s="532" t="s">
        <v>83</v>
      </c>
      <c r="D5662" s="533" t="s">
        <v>13860</v>
      </c>
      <c r="F5662" t="str">
        <f t="shared" si="179"/>
        <v>94307</v>
      </c>
      <c r="H5662" s="14">
        <f t="shared" si="178"/>
        <v>78.59</v>
      </c>
    </row>
    <row r="5663" spans="1:8" ht="67.5">
      <c r="A5663" s="532" t="s">
        <v>7778</v>
      </c>
      <c r="B5663" s="534" t="s">
        <v>3669</v>
      </c>
      <c r="C5663" s="532" t="s">
        <v>83</v>
      </c>
      <c r="D5663" s="533" t="s">
        <v>11295</v>
      </c>
      <c r="F5663" t="str">
        <f t="shared" si="179"/>
        <v>94308</v>
      </c>
      <c r="H5663" s="14">
        <f t="shared" si="178"/>
        <v>74.349999999999994</v>
      </c>
    </row>
    <row r="5664" spans="1:8" ht="67.5">
      <c r="A5664" s="532" t="s">
        <v>7779</v>
      </c>
      <c r="B5664" s="534" t="s">
        <v>3670</v>
      </c>
      <c r="C5664" s="532" t="s">
        <v>83</v>
      </c>
      <c r="D5664" s="533" t="s">
        <v>28062</v>
      </c>
      <c r="F5664" t="str">
        <f t="shared" si="179"/>
        <v>94309</v>
      </c>
      <c r="H5664" s="14">
        <f t="shared" si="178"/>
        <v>76.260000000000005</v>
      </c>
    </row>
    <row r="5665" spans="1:8" ht="67.5">
      <c r="A5665" s="532" t="s">
        <v>7780</v>
      </c>
      <c r="B5665" s="534" t="s">
        <v>3671</v>
      </c>
      <c r="C5665" s="532" t="s">
        <v>83</v>
      </c>
      <c r="D5665" s="533" t="s">
        <v>32679</v>
      </c>
      <c r="F5665" t="str">
        <f t="shared" si="179"/>
        <v>94310</v>
      </c>
      <c r="H5665" s="14">
        <f t="shared" si="178"/>
        <v>73.02</v>
      </c>
    </row>
    <row r="5666" spans="1:8" ht="54">
      <c r="A5666" s="532" t="s">
        <v>7781</v>
      </c>
      <c r="B5666" s="534" t="s">
        <v>3672</v>
      </c>
      <c r="C5666" s="532" t="s">
        <v>83</v>
      </c>
      <c r="D5666" s="533" t="s">
        <v>32680</v>
      </c>
      <c r="F5666" t="str">
        <f t="shared" si="179"/>
        <v>94315</v>
      </c>
      <c r="H5666" s="14">
        <f t="shared" si="178"/>
        <v>102.39</v>
      </c>
    </row>
    <row r="5667" spans="1:8" ht="67.5">
      <c r="A5667" s="532" t="s">
        <v>7782</v>
      </c>
      <c r="B5667" s="534" t="s">
        <v>3673</v>
      </c>
      <c r="C5667" s="532" t="s">
        <v>83</v>
      </c>
      <c r="D5667" s="533" t="s">
        <v>18781</v>
      </c>
      <c r="F5667" t="str">
        <f t="shared" si="179"/>
        <v>94316</v>
      </c>
      <c r="H5667" s="14">
        <f t="shared" si="178"/>
        <v>89.04</v>
      </c>
    </row>
    <row r="5668" spans="1:8" ht="67.5">
      <c r="A5668" s="532" t="s">
        <v>7783</v>
      </c>
      <c r="B5668" s="534" t="s">
        <v>3674</v>
      </c>
      <c r="C5668" s="532" t="s">
        <v>83</v>
      </c>
      <c r="D5668" s="533" t="s">
        <v>25158</v>
      </c>
      <c r="F5668" t="str">
        <f t="shared" si="179"/>
        <v>94317</v>
      </c>
      <c r="H5668" s="14">
        <f t="shared" si="178"/>
        <v>83.13</v>
      </c>
    </row>
    <row r="5669" spans="1:8" ht="67.5">
      <c r="A5669" s="532" t="s">
        <v>7784</v>
      </c>
      <c r="B5669" s="534" t="s">
        <v>3675</v>
      </c>
      <c r="C5669" s="532" t="s">
        <v>83</v>
      </c>
      <c r="D5669" s="533" t="s">
        <v>13749</v>
      </c>
      <c r="F5669" t="str">
        <f t="shared" si="179"/>
        <v>94318</v>
      </c>
      <c r="H5669" s="14">
        <f t="shared" si="178"/>
        <v>75.510000000000005</v>
      </c>
    </row>
    <row r="5670" spans="1:8" ht="27">
      <c r="A5670" s="532" t="s">
        <v>7785</v>
      </c>
      <c r="B5670" s="534" t="s">
        <v>3676</v>
      </c>
      <c r="C5670" s="532" t="s">
        <v>83</v>
      </c>
      <c r="D5670" s="533" t="s">
        <v>32681</v>
      </c>
      <c r="F5670" t="str">
        <f t="shared" si="179"/>
        <v>94319</v>
      </c>
      <c r="H5670" s="14">
        <f t="shared" si="178"/>
        <v>106.05</v>
      </c>
    </row>
    <row r="5671" spans="1:8" ht="67.5">
      <c r="A5671" s="532" t="s">
        <v>7786</v>
      </c>
      <c r="B5671" s="534" t="s">
        <v>3677</v>
      </c>
      <c r="C5671" s="532" t="s">
        <v>83</v>
      </c>
      <c r="D5671" s="533" t="s">
        <v>32682</v>
      </c>
      <c r="F5671" t="str">
        <f t="shared" si="179"/>
        <v>94327</v>
      </c>
      <c r="H5671" s="14">
        <f t="shared" si="178"/>
        <v>91.96</v>
      </c>
    </row>
    <row r="5672" spans="1:8" ht="67.5">
      <c r="A5672" s="532" t="s">
        <v>7787</v>
      </c>
      <c r="B5672" s="534" t="s">
        <v>3678</v>
      </c>
      <c r="C5672" s="532" t="s">
        <v>83</v>
      </c>
      <c r="D5672" s="533" t="s">
        <v>32683</v>
      </c>
      <c r="F5672" t="str">
        <f t="shared" si="179"/>
        <v>94328</v>
      </c>
      <c r="H5672" s="14">
        <f t="shared" si="178"/>
        <v>86.41</v>
      </c>
    </row>
    <row r="5673" spans="1:8" ht="67.5">
      <c r="A5673" s="532" t="s">
        <v>7788</v>
      </c>
      <c r="B5673" s="534" t="s">
        <v>3679</v>
      </c>
      <c r="C5673" s="532" t="s">
        <v>83</v>
      </c>
      <c r="D5673" s="533" t="s">
        <v>24683</v>
      </c>
      <c r="F5673" t="str">
        <f t="shared" si="179"/>
        <v>94329</v>
      </c>
      <c r="H5673" s="14">
        <f t="shared" si="178"/>
        <v>79.349999999999994</v>
      </c>
    </row>
    <row r="5674" spans="1:8" ht="67.5">
      <c r="A5674" s="532" t="s">
        <v>7789</v>
      </c>
      <c r="B5674" s="534" t="s">
        <v>3680</v>
      </c>
      <c r="C5674" s="532" t="s">
        <v>83</v>
      </c>
      <c r="D5674" s="533" t="s">
        <v>32684</v>
      </c>
      <c r="F5674" t="str">
        <f t="shared" si="179"/>
        <v>94330</v>
      </c>
      <c r="H5674" s="14">
        <f t="shared" si="178"/>
        <v>80.95</v>
      </c>
    </row>
    <row r="5675" spans="1:8" ht="67.5">
      <c r="A5675" s="532" t="s">
        <v>7790</v>
      </c>
      <c r="B5675" s="534" t="s">
        <v>3681</v>
      </c>
      <c r="C5675" s="532" t="s">
        <v>83</v>
      </c>
      <c r="D5675" s="533" t="s">
        <v>27259</v>
      </c>
      <c r="F5675" t="str">
        <f t="shared" si="179"/>
        <v>94331</v>
      </c>
      <c r="H5675" s="14">
        <f t="shared" si="178"/>
        <v>76.709999999999994</v>
      </c>
    </row>
    <row r="5676" spans="1:8" ht="67.5">
      <c r="A5676" s="532" t="s">
        <v>7791</v>
      </c>
      <c r="B5676" s="534" t="s">
        <v>3682</v>
      </c>
      <c r="C5676" s="532" t="s">
        <v>83</v>
      </c>
      <c r="D5676" s="533" t="s">
        <v>32685</v>
      </c>
      <c r="F5676" t="str">
        <f t="shared" si="179"/>
        <v>94332</v>
      </c>
      <c r="H5676" s="14">
        <f t="shared" si="178"/>
        <v>78.62</v>
      </c>
    </row>
    <row r="5677" spans="1:8" ht="67.5">
      <c r="A5677" s="532" t="s">
        <v>7792</v>
      </c>
      <c r="B5677" s="534" t="s">
        <v>3683</v>
      </c>
      <c r="C5677" s="532" t="s">
        <v>83</v>
      </c>
      <c r="D5677" s="533" t="s">
        <v>30442</v>
      </c>
      <c r="F5677" t="str">
        <f t="shared" si="179"/>
        <v>94333</v>
      </c>
      <c r="H5677" s="14">
        <f t="shared" si="178"/>
        <v>75.38</v>
      </c>
    </row>
    <row r="5678" spans="1:8" ht="54">
      <c r="A5678" s="532" t="s">
        <v>7793</v>
      </c>
      <c r="B5678" s="534" t="s">
        <v>3684</v>
      </c>
      <c r="C5678" s="532" t="s">
        <v>83</v>
      </c>
      <c r="D5678" s="533" t="s">
        <v>18217</v>
      </c>
      <c r="F5678" t="str">
        <f t="shared" si="179"/>
        <v>94338</v>
      </c>
      <c r="H5678" s="14">
        <f t="shared" si="178"/>
        <v>104.75</v>
      </c>
    </row>
    <row r="5679" spans="1:8" ht="67.5">
      <c r="A5679" s="532" t="s">
        <v>7794</v>
      </c>
      <c r="B5679" s="534" t="s">
        <v>3685</v>
      </c>
      <c r="C5679" s="532" t="s">
        <v>83</v>
      </c>
      <c r="D5679" s="533" t="s">
        <v>32686</v>
      </c>
      <c r="F5679" t="str">
        <f t="shared" si="179"/>
        <v>94339</v>
      </c>
      <c r="H5679" s="14">
        <f t="shared" si="178"/>
        <v>91.4</v>
      </c>
    </row>
    <row r="5680" spans="1:8" ht="54">
      <c r="A5680" s="532" t="s">
        <v>7795</v>
      </c>
      <c r="B5680" s="534" t="s">
        <v>3686</v>
      </c>
      <c r="C5680" s="532" t="s">
        <v>83</v>
      </c>
      <c r="D5680" s="533" t="s">
        <v>32687</v>
      </c>
      <c r="F5680" t="str">
        <f t="shared" si="179"/>
        <v>94340</v>
      </c>
      <c r="H5680" s="14">
        <f t="shared" si="178"/>
        <v>85.49</v>
      </c>
    </row>
    <row r="5681" spans="1:8" ht="67.5">
      <c r="A5681" s="532" t="s">
        <v>7796</v>
      </c>
      <c r="B5681" s="534" t="s">
        <v>3687</v>
      </c>
      <c r="C5681" s="532" t="s">
        <v>83</v>
      </c>
      <c r="D5681" s="533" t="s">
        <v>29545</v>
      </c>
      <c r="F5681" t="str">
        <f t="shared" si="179"/>
        <v>94341</v>
      </c>
      <c r="H5681" s="14">
        <f t="shared" si="178"/>
        <v>77.87</v>
      </c>
    </row>
    <row r="5682" spans="1:8" ht="27">
      <c r="A5682" s="532" t="s">
        <v>7797</v>
      </c>
      <c r="B5682" s="534" t="s">
        <v>3688</v>
      </c>
      <c r="C5682" s="532" t="s">
        <v>83</v>
      </c>
      <c r="D5682" s="533" t="s">
        <v>32688</v>
      </c>
      <c r="F5682" t="str">
        <f t="shared" si="179"/>
        <v>94342</v>
      </c>
      <c r="H5682" s="14">
        <f t="shared" si="178"/>
        <v>108.41</v>
      </c>
    </row>
    <row r="5683" spans="1:8" ht="40.5">
      <c r="A5683" s="532" t="s">
        <v>7798</v>
      </c>
      <c r="B5683" s="534" t="s">
        <v>13690</v>
      </c>
      <c r="C5683" s="532" t="s">
        <v>83</v>
      </c>
      <c r="D5683" s="533" t="s">
        <v>11681</v>
      </c>
      <c r="F5683" t="str">
        <f t="shared" si="179"/>
        <v>96385</v>
      </c>
      <c r="H5683" s="14">
        <f t="shared" si="178"/>
        <v>15.22</v>
      </c>
    </row>
    <row r="5684" spans="1:8" ht="40.5">
      <c r="A5684" s="532" t="s">
        <v>7799</v>
      </c>
      <c r="B5684" s="534" t="s">
        <v>13691</v>
      </c>
      <c r="C5684" s="532" t="s">
        <v>83</v>
      </c>
      <c r="D5684" s="533" t="s">
        <v>6967</v>
      </c>
      <c r="F5684" t="str">
        <f t="shared" si="179"/>
        <v>96386</v>
      </c>
      <c r="H5684" s="14">
        <f t="shared" si="178"/>
        <v>10.98</v>
      </c>
    </row>
    <row r="5685" spans="1:8" ht="81">
      <c r="A5685" s="532" t="s">
        <v>7800</v>
      </c>
      <c r="B5685" s="534" t="s">
        <v>11387</v>
      </c>
      <c r="C5685" s="532" t="s">
        <v>83</v>
      </c>
      <c r="D5685" s="533" t="s">
        <v>11249</v>
      </c>
      <c r="F5685" t="str">
        <f t="shared" si="179"/>
        <v>93360</v>
      </c>
      <c r="H5685" s="14">
        <f t="shared" si="178"/>
        <v>30.7</v>
      </c>
    </row>
    <row r="5686" spans="1:8" ht="81">
      <c r="A5686" s="532" t="s">
        <v>7802</v>
      </c>
      <c r="B5686" s="534" t="s">
        <v>11388</v>
      </c>
      <c r="C5686" s="532" t="s">
        <v>83</v>
      </c>
      <c r="D5686" s="533" t="s">
        <v>18814</v>
      </c>
      <c r="F5686" t="str">
        <f t="shared" si="179"/>
        <v>93361</v>
      </c>
      <c r="H5686" s="14">
        <f t="shared" si="178"/>
        <v>25.3</v>
      </c>
    </row>
    <row r="5687" spans="1:8" ht="81">
      <c r="A5687" s="532" t="s">
        <v>7803</v>
      </c>
      <c r="B5687" s="534" t="s">
        <v>11389</v>
      </c>
      <c r="C5687" s="532" t="s">
        <v>83</v>
      </c>
      <c r="D5687" s="533" t="s">
        <v>29142</v>
      </c>
      <c r="F5687" t="str">
        <f t="shared" si="179"/>
        <v>93362</v>
      </c>
      <c r="H5687" s="14">
        <f t="shared" si="178"/>
        <v>18.12</v>
      </c>
    </row>
    <row r="5688" spans="1:8" ht="81">
      <c r="A5688" s="532" t="s">
        <v>7804</v>
      </c>
      <c r="B5688" s="534" t="s">
        <v>11390</v>
      </c>
      <c r="C5688" s="532" t="s">
        <v>83</v>
      </c>
      <c r="D5688" s="533" t="s">
        <v>6213</v>
      </c>
      <c r="F5688" t="str">
        <f t="shared" si="179"/>
        <v>93363</v>
      </c>
      <c r="H5688" s="14">
        <f t="shared" si="178"/>
        <v>19.690000000000001</v>
      </c>
    </row>
    <row r="5689" spans="1:8" ht="81">
      <c r="A5689" s="532" t="s">
        <v>7805</v>
      </c>
      <c r="B5689" s="534" t="s">
        <v>3689</v>
      </c>
      <c r="C5689" s="532" t="s">
        <v>83</v>
      </c>
      <c r="D5689" s="533" t="s">
        <v>27389</v>
      </c>
      <c r="F5689" t="str">
        <f t="shared" si="179"/>
        <v>93364</v>
      </c>
      <c r="H5689" s="14">
        <f t="shared" si="178"/>
        <v>15.43</v>
      </c>
    </row>
    <row r="5690" spans="1:8" ht="81">
      <c r="A5690" s="532" t="s">
        <v>7806</v>
      </c>
      <c r="B5690" s="534" t="s">
        <v>11391</v>
      </c>
      <c r="C5690" s="532" t="s">
        <v>83</v>
      </c>
      <c r="D5690" s="533" t="s">
        <v>8929</v>
      </c>
      <c r="F5690" t="str">
        <f t="shared" si="179"/>
        <v>93365</v>
      </c>
      <c r="H5690" s="14">
        <f t="shared" si="178"/>
        <v>17.239999999999998</v>
      </c>
    </row>
    <row r="5691" spans="1:8" ht="81">
      <c r="A5691" s="532" t="s">
        <v>7807</v>
      </c>
      <c r="B5691" s="534" t="s">
        <v>11392</v>
      </c>
      <c r="C5691" s="532" t="s">
        <v>83</v>
      </c>
      <c r="D5691" s="533" t="s">
        <v>32689</v>
      </c>
      <c r="F5691" t="str">
        <f t="shared" si="179"/>
        <v>93366</v>
      </c>
      <c r="H5691" s="14">
        <f t="shared" si="178"/>
        <v>14.14</v>
      </c>
    </row>
    <row r="5692" spans="1:8" ht="81">
      <c r="A5692" s="532" t="s">
        <v>7808</v>
      </c>
      <c r="B5692" s="534" t="s">
        <v>11393</v>
      </c>
      <c r="C5692" s="532" t="s">
        <v>83</v>
      </c>
      <c r="D5692" s="533" t="s">
        <v>12748</v>
      </c>
      <c r="F5692" t="str">
        <f t="shared" si="179"/>
        <v>93367</v>
      </c>
      <c r="H5692" s="14">
        <f t="shared" si="178"/>
        <v>28.77</v>
      </c>
    </row>
    <row r="5693" spans="1:8" ht="81">
      <c r="A5693" s="532" t="s">
        <v>7809</v>
      </c>
      <c r="B5693" s="534" t="s">
        <v>11394</v>
      </c>
      <c r="C5693" s="532" t="s">
        <v>83</v>
      </c>
      <c r="D5693" s="533" t="s">
        <v>4651</v>
      </c>
      <c r="F5693" t="str">
        <f t="shared" si="179"/>
        <v>93368</v>
      </c>
      <c r="H5693" s="14">
        <f t="shared" si="178"/>
        <v>23.25</v>
      </c>
    </row>
    <row r="5694" spans="1:8" ht="81">
      <c r="A5694" s="532" t="s">
        <v>7810</v>
      </c>
      <c r="B5694" s="534" t="s">
        <v>3690</v>
      </c>
      <c r="C5694" s="532" t="s">
        <v>83</v>
      </c>
      <c r="D5694" s="533" t="s">
        <v>5567</v>
      </c>
      <c r="F5694" t="str">
        <f t="shared" si="179"/>
        <v>93369</v>
      </c>
      <c r="H5694" s="14">
        <f t="shared" si="178"/>
        <v>16.18</v>
      </c>
    </row>
    <row r="5695" spans="1:8" ht="81">
      <c r="A5695" s="532" t="s">
        <v>7811</v>
      </c>
      <c r="B5695" s="534" t="s">
        <v>11395</v>
      </c>
      <c r="C5695" s="532" t="s">
        <v>83</v>
      </c>
      <c r="D5695" s="533" t="s">
        <v>9051</v>
      </c>
      <c r="F5695" t="str">
        <f t="shared" si="179"/>
        <v>93370</v>
      </c>
      <c r="H5695" s="14">
        <f t="shared" si="178"/>
        <v>17.79</v>
      </c>
    </row>
    <row r="5696" spans="1:8" ht="81">
      <c r="A5696" s="532" t="s">
        <v>7812</v>
      </c>
      <c r="B5696" s="534" t="s">
        <v>3691</v>
      </c>
      <c r="C5696" s="532" t="s">
        <v>83</v>
      </c>
      <c r="D5696" s="533" t="s">
        <v>19409</v>
      </c>
      <c r="F5696" t="str">
        <f t="shared" si="179"/>
        <v>93371</v>
      </c>
      <c r="H5696" s="14">
        <f t="shared" si="178"/>
        <v>13.54</v>
      </c>
    </row>
    <row r="5697" spans="1:8" ht="81">
      <c r="A5697" s="532" t="s">
        <v>7813</v>
      </c>
      <c r="B5697" s="534" t="s">
        <v>11396</v>
      </c>
      <c r="C5697" s="532" t="s">
        <v>83</v>
      </c>
      <c r="D5697" s="533" t="s">
        <v>28673</v>
      </c>
      <c r="F5697" t="str">
        <f t="shared" si="179"/>
        <v>93372</v>
      </c>
      <c r="H5697" s="14">
        <f t="shared" si="178"/>
        <v>15.44</v>
      </c>
    </row>
    <row r="5698" spans="1:8" ht="81">
      <c r="A5698" s="532" t="s">
        <v>7814</v>
      </c>
      <c r="B5698" s="534" t="s">
        <v>3692</v>
      </c>
      <c r="C5698" s="532" t="s">
        <v>83</v>
      </c>
      <c r="D5698" s="533" t="s">
        <v>9391</v>
      </c>
      <c r="F5698" t="str">
        <f t="shared" si="179"/>
        <v>93373</v>
      </c>
      <c r="H5698" s="14">
        <f t="shared" si="178"/>
        <v>12.25</v>
      </c>
    </row>
    <row r="5699" spans="1:8" ht="81">
      <c r="A5699" s="532" t="s">
        <v>7816</v>
      </c>
      <c r="B5699" s="534" t="s">
        <v>3693</v>
      </c>
      <c r="C5699" s="532" t="s">
        <v>83</v>
      </c>
      <c r="D5699" s="533" t="s">
        <v>27584</v>
      </c>
      <c r="F5699" t="str">
        <f t="shared" si="179"/>
        <v>93374</v>
      </c>
      <c r="H5699" s="14">
        <f t="shared" si="178"/>
        <v>37.630000000000003</v>
      </c>
    </row>
    <row r="5700" spans="1:8" ht="81">
      <c r="A5700" s="532" t="s">
        <v>7817</v>
      </c>
      <c r="B5700" s="534" t="s">
        <v>11397</v>
      </c>
      <c r="C5700" s="532" t="s">
        <v>83</v>
      </c>
      <c r="D5700" s="533" t="s">
        <v>18885</v>
      </c>
      <c r="F5700" t="str">
        <f t="shared" si="179"/>
        <v>93375</v>
      </c>
      <c r="H5700" s="14">
        <f t="shared" si="178"/>
        <v>29.01</v>
      </c>
    </row>
    <row r="5701" spans="1:8" ht="81">
      <c r="A5701" s="532" t="s">
        <v>7818</v>
      </c>
      <c r="B5701" s="534" t="s">
        <v>11398</v>
      </c>
      <c r="C5701" s="532" t="s">
        <v>83</v>
      </c>
      <c r="D5701" s="533" t="s">
        <v>8975</v>
      </c>
      <c r="F5701" t="str">
        <f t="shared" si="179"/>
        <v>93376</v>
      </c>
      <c r="H5701" s="14">
        <f t="shared" ref="H5701:H5764" si="180">ROUND(D5701*(1+$H$1),2)</f>
        <v>23.65</v>
      </c>
    </row>
    <row r="5702" spans="1:8" ht="81">
      <c r="A5702" s="532" t="s">
        <v>7819</v>
      </c>
      <c r="B5702" s="534" t="s">
        <v>3694</v>
      </c>
      <c r="C5702" s="532" t="s">
        <v>83</v>
      </c>
      <c r="D5702" s="533" t="s">
        <v>13887</v>
      </c>
      <c r="F5702" t="str">
        <f t="shared" si="179"/>
        <v>93377</v>
      </c>
      <c r="H5702" s="14">
        <f t="shared" si="180"/>
        <v>15.68</v>
      </c>
    </row>
    <row r="5703" spans="1:8" ht="67.5">
      <c r="A5703" s="532" t="s">
        <v>7820</v>
      </c>
      <c r="B5703" s="534" t="s">
        <v>11399</v>
      </c>
      <c r="C5703" s="532" t="s">
        <v>83</v>
      </c>
      <c r="D5703" s="533" t="s">
        <v>32690</v>
      </c>
      <c r="F5703" t="str">
        <f t="shared" si="179"/>
        <v>93378</v>
      </c>
      <c r="H5703" s="14">
        <f t="shared" si="180"/>
        <v>35.32</v>
      </c>
    </row>
    <row r="5704" spans="1:8" ht="81">
      <c r="A5704" s="532" t="s">
        <v>7821</v>
      </c>
      <c r="B5704" s="534" t="s">
        <v>11401</v>
      </c>
      <c r="C5704" s="532" t="s">
        <v>83</v>
      </c>
      <c r="D5704" s="533" t="s">
        <v>11954</v>
      </c>
      <c r="F5704" t="str">
        <f t="shared" si="179"/>
        <v>93379</v>
      </c>
      <c r="H5704" s="14">
        <f t="shared" si="180"/>
        <v>27.25</v>
      </c>
    </row>
    <row r="5705" spans="1:8" ht="81">
      <c r="A5705" s="532" t="s">
        <v>7822</v>
      </c>
      <c r="B5705" s="534" t="s">
        <v>11402</v>
      </c>
      <c r="C5705" s="532" t="s">
        <v>83</v>
      </c>
      <c r="D5705" s="533" t="s">
        <v>27005</v>
      </c>
      <c r="F5705" t="str">
        <f t="shared" si="179"/>
        <v>93380</v>
      </c>
      <c r="H5705" s="14">
        <f t="shared" si="180"/>
        <v>22.29</v>
      </c>
    </row>
    <row r="5706" spans="1:8" ht="81">
      <c r="A5706" s="532" t="s">
        <v>7823</v>
      </c>
      <c r="B5706" s="534" t="s">
        <v>3695</v>
      </c>
      <c r="C5706" s="532" t="s">
        <v>83</v>
      </c>
      <c r="D5706" s="533" t="s">
        <v>5668</v>
      </c>
      <c r="F5706" t="str">
        <f t="shared" si="179"/>
        <v>93381</v>
      </c>
      <c r="H5706" s="14">
        <f t="shared" si="180"/>
        <v>14.71</v>
      </c>
    </row>
    <row r="5707" spans="1:8" ht="27">
      <c r="A5707" s="532" t="s">
        <v>7824</v>
      </c>
      <c r="B5707" s="534" t="s">
        <v>3696</v>
      </c>
      <c r="C5707" s="532" t="s">
        <v>83</v>
      </c>
      <c r="D5707" s="533" t="s">
        <v>18764</v>
      </c>
      <c r="F5707" t="str">
        <f t="shared" si="179"/>
        <v>93382</v>
      </c>
      <c r="H5707" s="14">
        <f t="shared" si="180"/>
        <v>45.25</v>
      </c>
    </row>
    <row r="5708" spans="1:8">
      <c r="A5708" s="532" t="s">
        <v>7825</v>
      </c>
      <c r="B5708" s="534" t="s">
        <v>7826</v>
      </c>
      <c r="C5708" s="532" t="s">
        <v>83</v>
      </c>
      <c r="D5708" s="533" t="s">
        <v>32691</v>
      </c>
      <c r="F5708" t="str">
        <f t="shared" si="179"/>
        <v>96995</v>
      </c>
      <c r="H5708" s="14">
        <f t="shared" si="180"/>
        <v>65.16</v>
      </c>
    </row>
    <row r="5709" spans="1:8" ht="40.5">
      <c r="A5709" s="532" t="s">
        <v>7840</v>
      </c>
      <c r="B5709" s="534" t="s">
        <v>16178</v>
      </c>
      <c r="C5709" s="532" t="s">
        <v>1995</v>
      </c>
      <c r="D5709" s="533" t="s">
        <v>7932</v>
      </c>
      <c r="F5709" t="str">
        <f t="shared" si="179"/>
        <v>97916</v>
      </c>
      <c r="H5709" s="14">
        <f t="shared" si="180"/>
        <v>3.02</v>
      </c>
    </row>
    <row r="5710" spans="1:8" ht="40.5">
      <c r="A5710" s="532" t="s">
        <v>7842</v>
      </c>
      <c r="B5710" s="534" t="s">
        <v>16179</v>
      </c>
      <c r="C5710" s="532" t="s">
        <v>1995</v>
      </c>
      <c r="D5710" s="533" t="s">
        <v>4456</v>
      </c>
      <c r="F5710" t="str">
        <f t="shared" si="179"/>
        <v>97917</v>
      </c>
      <c r="H5710" s="14">
        <f t="shared" si="180"/>
        <v>2.61</v>
      </c>
    </row>
    <row r="5711" spans="1:8" ht="40.5">
      <c r="A5711" s="532" t="s">
        <v>7843</v>
      </c>
      <c r="B5711" s="534" t="s">
        <v>16180</v>
      </c>
      <c r="C5711" s="532" t="s">
        <v>1995</v>
      </c>
      <c r="D5711" s="533" t="s">
        <v>8791</v>
      </c>
      <c r="F5711" t="str">
        <f t="shared" ref="F5711:F5774" si="181">TRIM(A5711)</f>
        <v>97918</v>
      </c>
      <c r="H5711" s="14">
        <f t="shared" si="180"/>
        <v>2.4</v>
      </c>
    </row>
    <row r="5712" spans="1:8" ht="40.5">
      <c r="A5712" s="532" t="s">
        <v>7844</v>
      </c>
      <c r="B5712" s="534" t="s">
        <v>16181</v>
      </c>
      <c r="C5712" s="532" t="s">
        <v>1995</v>
      </c>
      <c r="D5712" s="533" t="s">
        <v>32692</v>
      </c>
      <c r="F5712" t="str">
        <f t="shared" si="181"/>
        <v>97919</v>
      </c>
      <c r="H5712" s="14">
        <f t="shared" si="180"/>
        <v>0.95</v>
      </c>
    </row>
    <row r="5713" spans="1:8" ht="27">
      <c r="A5713" s="532" t="s">
        <v>16182</v>
      </c>
      <c r="B5713" s="534" t="s">
        <v>16183</v>
      </c>
      <c r="C5713" s="532" t="s">
        <v>73</v>
      </c>
      <c r="D5713" s="533" t="s">
        <v>6766</v>
      </c>
      <c r="F5713" t="str">
        <f t="shared" si="181"/>
        <v>101616</v>
      </c>
      <c r="H5713" s="14">
        <f t="shared" si="180"/>
        <v>8.14</v>
      </c>
    </row>
    <row r="5714" spans="1:8" ht="40.5">
      <c r="A5714" s="532" t="s">
        <v>16184</v>
      </c>
      <c r="B5714" s="534" t="s">
        <v>16185</v>
      </c>
      <c r="C5714" s="532" t="s">
        <v>73</v>
      </c>
      <c r="D5714" s="533" t="s">
        <v>8943</v>
      </c>
      <c r="F5714" t="str">
        <f t="shared" si="181"/>
        <v>101617</v>
      </c>
      <c r="H5714" s="14">
        <f t="shared" si="180"/>
        <v>4.01</v>
      </c>
    </row>
    <row r="5715" spans="1:8" ht="40.5">
      <c r="A5715" s="532" t="s">
        <v>16186</v>
      </c>
      <c r="B5715" s="534" t="s">
        <v>16187</v>
      </c>
      <c r="C5715" s="532" t="s">
        <v>83</v>
      </c>
      <c r="D5715" s="533" t="s">
        <v>32693</v>
      </c>
      <c r="F5715" t="str">
        <f t="shared" si="181"/>
        <v>101618</v>
      </c>
      <c r="H5715" s="14">
        <f t="shared" si="180"/>
        <v>272.68</v>
      </c>
    </row>
    <row r="5716" spans="1:8" ht="40.5">
      <c r="A5716" s="532" t="s">
        <v>16188</v>
      </c>
      <c r="B5716" s="534" t="s">
        <v>16189</v>
      </c>
      <c r="C5716" s="532" t="s">
        <v>83</v>
      </c>
      <c r="D5716" s="533" t="s">
        <v>32694</v>
      </c>
      <c r="F5716" t="str">
        <f t="shared" si="181"/>
        <v>101619</v>
      </c>
      <c r="H5716" s="14">
        <f t="shared" si="180"/>
        <v>430</v>
      </c>
    </row>
    <row r="5717" spans="1:8" ht="40.5">
      <c r="A5717" s="532" t="s">
        <v>16190</v>
      </c>
      <c r="B5717" s="534" t="s">
        <v>16191</v>
      </c>
      <c r="C5717" s="532" t="s">
        <v>83</v>
      </c>
      <c r="D5717" s="533" t="s">
        <v>28632</v>
      </c>
      <c r="F5717" t="str">
        <f t="shared" si="181"/>
        <v>101620</v>
      </c>
      <c r="H5717" s="14">
        <f t="shared" si="180"/>
        <v>239.64</v>
      </c>
    </row>
    <row r="5718" spans="1:8" ht="40.5">
      <c r="A5718" s="532" t="s">
        <v>16192</v>
      </c>
      <c r="B5718" s="534" t="s">
        <v>16193</v>
      </c>
      <c r="C5718" s="532" t="s">
        <v>83</v>
      </c>
      <c r="D5718" s="533" t="s">
        <v>32695</v>
      </c>
      <c r="F5718" t="str">
        <f t="shared" si="181"/>
        <v>101621</v>
      </c>
      <c r="H5718" s="14">
        <f t="shared" si="180"/>
        <v>396.97</v>
      </c>
    </row>
    <row r="5719" spans="1:8" ht="40.5">
      <c r="A5719" s="532" t="s">
        <v>16194</v>
      </c>
      <c r="B5719" s="534" t="s">
        <v>16195</v>
      </c>
      <c r="C5719" s="532" t="s">
        <v>83</v>
      </c>
      <c r="D5719" s="533" t="s">
        <v>32696</v>
      </c>
      <c r="F5719" t="str">
        <f t="shared" si="181"/>
        <v>101622</v>
      </c>
      <c r="H5719" s="14">
        <f t="shared" si="180"/>
        <v>240.25</v>
      </c>
    </row>
    <row r="5720" spans="1:8" ht="40.5">
      <c r="A5720" s="532" t="s">
        <v>16196</v>
      </c>
      <c r="B5720" s="534" t="s">
        <v>16197</v>
      </c>
      <c r="C5720" s="532" t="s">
        <v>83</v>
      </c>
      <c r="D5720" s="533" t="s">
        <v>32697</v>
      </c>
      <c r="F5720" t="str">
        <f t="shared" si="181"/>
        <v>101623</v>
      </c>
      <c r="H5720" s="14">
        <f t="shared" si="180"/>
        <v>390.05</v>
      </c>
    </row>
    <row r="5721" spans="1:8" ht="40.5">
      <c r="A5721" s="532" t="s">
        <v>16198</v>
      </c>
      <c r="B5721" s="534" t="s">
        <v>16199</v>
      </c>
      <c r="C5721" s="532" t="s">
        <v>83</v>
      </c>
      <c r="D5721" s="533" t="s">
        <v>32698</v>
      </c>
      <c r="F5721" t="str">
        <f t="shared" si="181"/>
        <v>101624</v>
      </c>
      <c r="H5721" s="14">
        <f t="shared" si="180"/>
        <v>329.13</v>
      </c>
    </row>
    <row r="5722" spans="1:8" ht="40.5">
      <c r="A5722" s="532" t="s">
        <v>16200</v>
      </c>
      <c r="B5722" s="534" t="s">
        <v>16201</v>
      </c>
      <c r="C5722" s="532" t="s">
        <v>83</v>
      </c>
      <c r="D5722" s="533" t="s">
        <v>32699</v>
      </c>
      <c r="F5722" t="str">
        <f t="shared" si="181"/>
        <v>101625</v>
      </c>
      <c r="H5722" s="14">
        <f t="shared" si="180"/>
        <v>186.99</v>
      </c>
    </row>
    <row r="5723" spans="1:8" ht="27">
      <c r="A5723" s="532" t="s">
        <v>7846</v>
      </c>
      <c r="B5723" s="534" t="s">
        <v>3698</v>
      </c>
      <c r="C5723" s="532" t="s">
        <v>83</v>
      </c>
      <c r="D5723" s="533" t="s">
        <v>32700</v>
      </c>
      <c r="F5723" t="str">
        <f t="shared" si="181"/>
        <v>95606</v>
      </c>
      <c r="H5723" s="14">
        <f t="shared" si="180"/>
        <v>2.89</v>
      </c>
    </row>
    <row r="5724" spans="1:8" ht="40.5">
      <c r="A5724" s="532" t="s">
        <v>16204</v>
      </c>
      <c r="B5724" s="534" t="s">
        <v>16205</v>
      </c>
      <c r="C5724" s="532" t="s">
        <v>73</v>
      </c>
      <c r="D5724" s="533" t="s">
        <v>28546</v>
      </c>
      <c r="F5724" t="str">
        <f t="shared" si="181"/>
        <v>101159</v>
      </c>
      <c r="H5724" s="14">
        <f t="shared" si="180"/>
        <v>165.91</v>
      </c>
    </row>
    <row r="5725" spans="1:8" ht="54">
      <c r="A5725" s="532" t="s">
        <v>32701</v>
      </c>
      <c r="B5725" s="534" t="s">
        <v>32702</v>
      </c>
      <c r="C5725" s="532" t="s">
        <v>73</v>
      </c>
      <c r="D5725" s="533" t="s">
        <v>32703</v>
      </c>
      <c r="F5725" t="str">
        <f t="shared" si="181"/>
        <v>103322</v>
      </c>
      <c r="H5725" s="14">
        <f t="shared" si="180"/>
        <v>67.08</v>
      </c>
    </row>
    <row r="5726" spans="1:8" ht="54">
      <c r="A5726" s="532" t="s">
        <v>32704</v>
      </c>
      <c r="B5726" s="534" t="s">
        <v>32705</v>
      </c>
      <c r="C5726" s="532" t="s">
        <v>73</v>
      </c>
      <c r="D5726" s="533" t="s">
        <v>18819</v>
      </c>
      <c r="F5726" t="str">
        <f t="shared" si="181"/>
        <v>103323</v>
      </c>
      <c r="H5726" s="14">
        <f t="shared" si="180"/>
        <v>68.53</v>
      </c>
    </row>
    <row r="5727" spans="1:8" ht="54">
      <c r="A5727" s="532" t="s">
        <v>32706</v>
      </c>
      <c r="B5727" s="534" t="s">
        <v>32707</v>
      </c>
      <c r="C5727" s="532" t="s">
        <v>73</v>
      </c>
      <c r="D5727" s="533" t="s">
        <v>32708</v>
      </c>
      <c r="F5727" t="str">
        <f t="shared" si="181"/>
        <v>103324</v>
      </c>
      <c r="H5727" s="14">
        <f t="shared" si="180"/>
        <v>90.53</v>
      </c>
    </row>
    <row r="5728" spans="1:8" ht="54">
      <c r="A5728" s="532" t="s">
        <v>32709</v>
      </c>
      <c r="B5728" s="534" t="s">
        <v>32710</v>
      </c>
      <c r="C5728" s="532" t="s">
        <v>73</v>
      </c>
      <c r="D5728" s="533" t="s">
        <v>32711</v>
      </c>
      <c r="F5728" t="str">
        <f t="shared" si="181"/>
        <v>103325</v>
      </c>
      <c r="H5728" s="14">
        <f t="shared" si="180"/>
        <v>92.17</v>
      </c>
    </row>
    <row r="5729" spans="1:8" ht="54">
      <c r="A5729" s="532" t="s">
        <v>32712</v>
      </c>
      <c r="B5729" s="534" t="s">
        <v>32713</v>
      </c>
      <c r="C5729" s="532" t="s">
        <v>73</v>
      </c>
      <c r="D5729" s="533" t="s">
        <v>32714</v>
      </c>
      <c r="F5729" t="str">
        <f t="shared" si="181"/>
        <v>103326</v>
      </c>
      <c r="H5729" s="14">
        <f t="shared" si="180"/>
        <v>109.25</v>
      </c>
    </row>
    <row r="5730" spans="1:8" ht="54">
      <c r="A5730" s="532" t="s">
        <v>32715</v>
      </c>
      <c r="B5730" s="534" t="s">
        <v>32716</v>
      </c>
      <c r="C5730" s="532" t="s">
        <v>73</v>
      </c>
      <c r="D5730" s="533" t="s">
        <v>32717</v>
      </c>
      <c r="F5730" t="str">
        <f t="shared" si="181"/>
        <v>103327</v>
      </c>
      <c r="H5730" s="14">
        <f t="shared" si="180"/>
        <v>111.17</v>
      </c>
    </row>
    <row r="5731" spans="1:8" ht="54">
      <c r="A5731" s="532" t="s">
        <v>32718</v>
      </c>
      <c r="B5731" s="534" t="s">
        <v>32719</v>
      </c>
      <c r="C5731" s="532" t="s">
        <v>73</v>
      </c>
      <c r="D5731" s="533" t="s">
        <v>18745</v>
      </c>
      <c r="F5731" t="str">
        <f t="shared" si="181"/>
        <v>103328</v>
      </c>
      <c r="H5731" s="14">
        <f t="shared" si="180"/>
        <v>111.2</v>
      </c>
    </row>
    <row r="5732" spans="1:8" ht="54">
      <c r="A5732" s="532" t="s">
        <v>32720</v>
      </c>
      <c r="B5732" s="534" t="s">
        <v>32721</v>
      </c>
      <c r="C5732" s="532" t="s">
        <v>73</v>
      </c>
      <c r="D5732" s="533" t="s">
        <v>32722</v>
      </c>
      <c r="F5732" t="str">
        <f t="shared" si="181"/>
        <v>103329</v>
      </c>
      <c r="H5732" s="14">
        <f t="shared" si="180"/>
        <v>112.48</v>
      </c>
    </row>
    <row r="5733" spans="1:8" ht="54">
      <c r="A5733" s="532" t="s">
        <v>32723</v>
      </c>
      <c r="B5733" s="534" t="s">
        <v>32724</v>
      </c>
      <c r="C5733" s="532" t="s">
        <v>73</v>
      </c>
      <c r="D5733" s="533" t="s">
        <v>16203</v>
      </c>
      <c r="F5733" t="str">
        <f t="shared" si="181"/>
        <v>103330</v>
      </c>
      <c r="H5733" s="14">
        <f t="shared" si="180"/>
        <v>99.79</v>
      </c>
    </row>
    <row r="5734" spans="1:8" ht="54">
      <c r="A5734" s="532" t="s">
        <v>32725</v>
      </c>
      <c r="B5734" s="534" t="s">
        <v>32726</v>
      </c>
      <c r="C5734" s="532" t="s">
        <v>73</v>
      </c>
      <c r="D5734" s="533" t="s">
        <v>32727</v>
      </c>
      <c r="F5734" t="str">
        <f t="shared" si="181"/>
        <v>103331</v>
      </c>
      <c r="H5734" s="14">
        <f t="shared" si="180"/>
        <v>101.16</v>
      </c>
    </row>
    <row r="5735" spans="1:8" ht="54">
      <c r="A5735" s="532" t="s">
        <v>32728</v>
      </c>
      <c r="B5735" s="534" t="s">
        <v>32729</v>
      </c>
      <c r="C5735" s="532" t="s">
        <v>73</v>
      </c>
      <c r="D5735" s="533" t="s">
        <v>17902</v>
      </c>
      <c r="F5735" t="str">
        <f t="shared" si="181"/>
        <v>103332</v>
      </c>
      <c r="H5735" s="14">
        <f t="shared" si="180"/>
        <v>146.81</v>
      </c>
    </row>
    <row r="5736" spans="1:8" ht="54">
      <c r="A5736" s="532" t="s">
        <v>32730</v>
      </c>
      <c r="B5736" s="534" t="s">
        <v>32731</v>
      </c>
      <c r="C5736" s="532" t="s">
        <v>73</v>
      </c>
      <c r="D5736" s="533" t="s">
        <v>32732</v>
      </c>
      <c r="F5736" t="str">
        <f t="shared" si="181"/>
        <v>103333</v>
      </c>
      <c r="H5736" s="14">
        <f t="shared" si="180"/>
        <v>148.28</v>
      </c>
    </row>
    <row r="5737" spans="1:8" ht="54">
      <c r="A5737" s="532" t="s">
        <v>32733</v>
      </c>
      <c r="B5737" s="534" t="s">
        <v>32734</v>
      </c>
      <c r="C5737" s="532" t="s">
        <v>73</v>
      </c>
      <c r="D5737" s="533" t="s">
        <v>32735</v>
      </c>
      <c r="F5737" t="str">
        <f t="shared" si="181"/>
        <v>103334</v>
      </c>
      <c r="H5737" s="14">
        <f t="shared" si="180"/>
        <v>176.08</v>
      </c>
    </row>
    <row r="5738" spans="1:8" ht="54">
      <c r="A5738" s="532" t="s">
        <v>32736</v>
      </c>
      <c r="B5738" s="534" t="s">
        <v>32737</v>
      </c>
      <c r="C5738" s="532" t="s">
        <v>73</v>
      </c>
      <c r="D5738" s="533" t="s">
        <v>32738</v>
      </c>
      <c r="F5738" t="str">
        <f t="shared" si="181"/>
        <v>103335</v>
      </c>
      <c r="H5738" s="14">
        <f t="shared" si="180"/>
        <v>178.62</v>
      </c>
    </row>
    <row r="5739" spans="1:8" ht="54">
      <c r="A5739" s="532" t="s">
        <v>32739</v>
      </c>
      <c r="B5739" s="534" t="s">
        <v>32740</v>
      </c>
      <c r="C5739" s="532" t="s">
        <v>73</v>
      </c>
      <c r="D5739" s="533" t="s">
        <v>32741</v>
      </c>
      <c r="F5739" t="str">
        <f t="shared" si="181"/>
        <v>103350</v>
      </c>
      <c r="H5739" s="14">
        <f t="shared" si="180"/>
        <v>216.18</v>
      </c>
    </row>
    <row r="5740" spans="1:8" ht="54">
      <c r="A5740" s="532" t="s">
        <v>32742</v>
      </c>
      <c r="B5740" s="534" t="s">
        <v>32743</v>
      </c>
      <c r="C5740" s="532" t="s">
        <v>73</v>
      </c>
      <c r="D5740" s="533" t="s">
        <v>32744</v>
      </c>
      <c r="F5740" t="str">
        <f t="shared" si="181"/>
        <v>103351</v>
      </c>
      <c r="H5740" s="14">
        <f t="shared" si="180"/>
        <v>218.06</v>
      </c>
    </row>
    <row r="5741" spans="1:8" ht="54">
      <c r="A5741" s="532" t="s">
        <v>32745</v>
      </c>
      <c r="B5741" s="534" t="s">
        <v>32746</v>
      </c>
      <c r="C5741" s="532" t="s">
        <v>73</v>
      </c>
      <c r="D5741" s="533" t="s">
        <v>32747</v>
      </c>
      <c r="F5741" t="str">
        <f t="shared" si="181"/>
        <v>103356</v>
      </c>
      <c r="H5741" s="14">
        <f t="shared" si="180"/>
        <v>66.84</v>
      </c>
    </row>
    <row r="5742" spans="1:8" ht="54">
      <c r="A5742" s="532" t="s">
        <v>32748</v>
      </c>
      <c r="B5742" s="534" t="s">
        <v>32749</v>
      </c>
      <c r="C5742" s="532" t="s">
        <v>73</v>
      </c>
      <c r="D5742" s="533" t="s">
        <v>32750</v>
      </c>
      <c r="F5742" t="str">
        <f t="shared" si="181"/>
        <v>103357</v>
      </c>
      <c r="H5742" s="14">
        <f t="shared" si="180"/>
        <v>67.92</v>
      </c>
    </row>
    <row r="5743" spans="1:8" ht="54">
      <c r="A5743" s="554" t="s">
        <v>7848</v>
      </c>
      <c r="B5743" s="534" t="s">
        <v>32751</v>
      </c>
      <c r="C5743" s="532" t="s">
        <v>73</v>
      </c>
      <c r="D5743" s="533" t="s">
        <v>32752</v>
      </c>
      <c r="F5743" t="str">
        <f t="shared" si="181"/>
        <v>89282</v>
      </c>
      <c r="H5743" s="14">
        <f t="shared" si="180"/>
        <v>80.739999999999995</v>
      </c>
    </row>
    <row r="5744" spans="1:8" ht="54">
      <c r="A5744" s="532" t="s">
        <v>7849</v>
      </c>
      <c r="B5744" s="534" t="s">
        <v>32753</v>
      </c>
      <c r="C5744" s="532" t="s">
        <v>73</v>
      </c>
      <c r="D5744" s="533" t="s">
        <v>32754</v>
      </c>
      <c r="F5744" t="str">
        <f t="shared" si="181"/>
        <v>89283</v>
      </c>
      <c r="H5744" s="14">
        <f t="shared" si="180"/>
        <v>82.38</v>
      </c>
    </row>
    <row r="5745" spans="1:8" ht="54">
      <c r="A5745" s="532" t="s">
        <v>7850</v>
      </c>
      <c r="B5745" s="534" t="s">
        <v>32755</v>
      </c>
      <c r="C5745" s="532" t="s">
        <v>73</v>
      </c>
      <c r="D5745" s="533" t="s">
        <v>32756</v>
      </c>
      <c r="F5745" t="str">
        <f t="shared" si="181"/>
        <v>89290</v>
      </c>
      <c r="H5745" s="14">
        <f t="shared" si="180"/>
        <v>92.68</v>
      </c>
    </row>
    <row r="5746" spans="1:8" ht="54">
      <c r="A5746" s="532" t="s">
        <v>7851</v>
      </c>
      <c r="B5746" s="534" t="s">
        <v>32757</v>
      </c>
      <c r="C5746" s="532" t="s">
        <v>73</v>
      </c>
      <c r="D5746" s="533" t="s">
        <v>18838</v>
      </c>
      <c r="F5746" t="str">
        <f t="shared" si="181"/>
        <v>89291</v>
      </c>
      <c r="H5746" s="14">
        <f t="shared" si="180"/>
        <v>94.49</v>
      </c>
    </row>
    <row r="5747" spans="1:8" ht="54">
      <c r="A5747" s="532" t="s">
        <v>7852</v>
      </c>
      <c r="B5747" s="534" t="s">
        <v>32758</v>
      </c>
      <c r="C5747" s="532" t="s">
        <v>73</v>
      </c>
      <c r="D5747" s="533" t="s">
        <v>11404</v>
      </c>
      <c r="F5747" t="str">
        <f t="shared" si="181"/>
        <v>89298</v>
      </c>
      <c r="H5747" s="14">
        <f t="shared" si="180"/>
        <v>95.09</v>
      </c>
    </row>
    <row r="5748" spans="1:8" ht="54">
      <c r="A5748" s="532" t="s">
        <v>7853</v>
      </c>
      <c r="B5748" s="534" t="s">
        <v>32759</v>
      </c>
      <c r="C5748" s="532" t="s">
        <v>73</v>
      </c>
      <c r="D5748" s="533" t="s">
        <v>32760</v>
      </c>
      <c r="F5748" t="str">
        <f t="shared" si="181"/>
        <v>89299</v>
      </c>
      <c r="H5748" s="14">
        <f t="shared" si="180"/>
        <v>97.27</v>
      </c>
    </row>
    <row r="5749" spans="1:8" ht="54">
      <c r="A5749" s="532" t="s">
        <v>7854</v>
      </c>
      <c r="B5749" s="534" t="s">
        <v>32761</v>
      </c>
      <c r="C5749" s="532" t="s">
        <v>73</v>
      </c>
      <c r="D5749" s="533" t="s">
        <v>32762</v>
      </c>
      <c r="F5749" t="str">
        <f t="shared" si="181"/>
        <v>89306</v>
      </c>
      <c r="H5749" s="14">
        <f t="shared" si="180"/>
        <v>113.04</v>
      </c>
    </row>
    <row r="5750" spans="1:8" ht="54">
      <c r="A5750" s="532" t="s">
        <v>7855</v>
      </c>
      <c r="B5750" s="534" t="s">
        <v>32763</v>
      </c>
      <c r="C5750" s="532" t="s">
        <v>73</v>
      </c>
      <c r="D5750" s="533" t="s">
        <v>32764</v>
      </c>
      <c r="F5750" t="str">
        <f t="shared" si="181"/>
        <v>89307</v>
      </c>
      <c r="H5750" s="14">
        <f t="shared" si="180"/>
        <v>115.47</v>
      </c>
    </row>
    <row r="5751" spans="1:8" ht="27">
      <c r="A5751" s="532" t="s">
        <v>32765</v>
      </c>
      <c r="B5751" s="534" t="s">
        <v>32766</v>
      </c>
      <c r="C5751" s="532" t="s">
        <v>73</v>
      </c>
      <c r="D5751" s="533" t="s">
        <v>32767</v>
      </c>
      <c r="F5751" t="str">
        <f t="shared" si="181"/>
        <v>101157</v>
      </c>
      <c r="H5751" s="14">
        <f t="shared" si="180"/>
        <v>83.91</v>
      </c>
    </row>
    <row r="5752" spans="1:8" ht="27">
      <c r="A5752" s="532" t="s">
        <v>32768</v>
      </c>
      <c r="B5752" s="534" t="s">
        <v>32769</v>
      </c>
      <c r="C5752" s="532" t="s">
        <v>73</v>
      </c>
      <c r="D5752" s="533" t="s">
        <v>32770</v>
      </c>
      <c r="F5752" t="str">
        <f t="shared" si="181"/>
        <v>101158</v>
      </c>
      <c r="H5752" s="14">
        <f t="shared" si="180"/>
        <v>109.84</v>
      </c>
    </row>
    <row r="5753" spans="1:8" ht="40.5">
      <c r="A5753" s="532" t="s">
        <v>16210</v>
      </c>
      <c r="B5753" s="534" t="s">
        <v>16211</v>
      </c>
      <c r="C5753" s="532" t="s">
        <v>73</v>
      </c>
      <c r="D5753" s="533" t="s">
        <v>32771</v>
      </c>
      <c r="F5753" t="str">
        <f t="shared" si="181"/>
        <v>101162</v>
      </c>
      <c r="H5753" s="14">
        <f t="shared" si="180"/>
        <v>184.36</v>
      </c>
    </row>
    <row r="5754" spans="1:8" ht="54">
      <c r="A5754" s="532" t="s">
        <v>32772</v>
      </c>
      <c r="B5754" s="534" t="s">
        <v>32773</v>
      </c>
      <c r="C5754" s="532" t="s">
        <v>73</v>
      </c>
      <c r="D5754" s="533" t="s">
        <v>32774</v>
      </c>
      <c r="F5754" t="str">
        <f t="shared" si="181"/>
        <v>103316</v>
      </c>
      <c r="H5754" s="14">
        <f t="shared" si="180"/>
        <v>95.26</v>
      </c>
    </row>
    <row r="5755" spans="1:8" ht="54">
      <c r="A5755" s="532" t="s">
        <v>32775</v>
      </c>
      <c r="B5755" s="534" t="s">
        <v>32776</v>
      </c>
      <c r="C5755" s="532" t="s">
        <v>73</v>
      </c>
      <c r="D5755" s="533" t="s">
        <v>32777</v>
      </c>
      <c r="F5755" t="str">
        <f t="shared" si="181"/>
        <v>103317</v>
      </c>
      <c r="H5755" s="14">
        <f t="shared" si="180"/>
        <v>96.47</v>
      </c>
    </row>
    <row r="5756" spans="1:8" ht="54">
      <c r="A5756" s="532" t="s">
        <v>32778</v>
      </c>
      <c r="B5756" s="534" t="s">
        <v>32779</v>
      </c>
      <c r="C5756" s="532" t="s">
        <v>73</v>
      </c>
      <c r="D5756" s="533" t="s">
        <v>32780</v>
      </c>
      <c r="F5756" t="str">
        <f t="shared" si="181"/>
        <v>103318</v>
      </c>
      <c r="H5756" s="14">
        <f t="shared" si="180"/>
        <v>123.87</v>
      </c>
    </row>
    <row r="5757" spans="1:8" ht="54">
      <c r="A5757" s="532" t="s">
        <v>32781</v>
      </c>
      <c r="B5757" s="534" t="s">
        <v>32782</v>
      </c>
      <c r="C5757" s="532" t="s">
        <v>73</v>
      </c>
      <c r="D5757" s="533" t="s">
        <v>32783</v>
      </c>
      <c r="F5757" t="str">
        <f t="shared" si="181"/>
        <v>103319</v>
      </c>
      <c r="H5757" s="14">
        <f t="shared" si="180"/>
        <v>125.29</v>
      </c>
    </row>
    <row r="5758" spans="1:8" ht="54">
      <c r="A5758" s="532" t="s">
        <v>32784</v>
      </c>
      <c r="B5758" s="534" t="s">
        <v>32785</v>
      </c>
      <c r="C5758" s="532" t="s">
        <v>73</v>
      </c>
      <c r="D5758" s="533" t="s">
        <v>32786</v>
      </c>
      <c r="F5758" t="str">
        <f t="shared" si="181"/>
        <v>103320</v>
      </c>
      <c r="H5758" s="14">
        <f t="shared" si="180"/>
        <v>149.35</v>
      </c>
    </row>
    <row r="5759" spans="1:8" ht="54">
      <c r="A5759" s="532" t="s">
        <v>32787</v>
      </c>
      <c r="B5759" s="534" t="s">
        <v>32788</v>
      </c>
      <c r="C5759" s="532" t="s">
        <v>73</v>
      </c>
      <c r="D5759" s="533" t="s">
        <v>15616</v>
      </c>
      <c r="F5759" t="str">
        <f t="shared" si="181"/>
        <v>103321</v>
      </c>
      <c r="H5759" s="14">
        <f t="shared" si="180"/>
        <v>151.13</v>
      </c>
    </row>
    <row r="5760" spans="1:8" ht="54">
      <c r="A5760" s="532" t="s">
        <v>32789</v>
      </c>
      <c r="B5760" s="534" t="s">
        <v>32790</v>
      </c>
      <c r="C5760" s="532" t="s">
        <v>73</v>
      </c>
      <c r="D5760" s="533" t="s">
        <v>32791</v>
      </c>
      <c r="F5760" t="str">
        <f t="shared" si="181"/>
        <v>103336</v>
      </c>
      <c r="H5760" s="14">
        <f t="shared" si="180"/>
        <v>107.07</v>
      </c>
    </row>
    <row r="5761" spans="1:8" ht="54">
      <c r="A5761" s="532" t="s">
        <v>32792</v>
      </c>
      <c r="B5761" s="534" t="s">
        <v>32793</v>
      </c>
      <c r="C5761" s="532" t="s">
        <v>73</v>
      </c>
      <c r="D5761" s="533" t="s">
        <v>32794</v>
      </c>
      <c r="F5761" t="str">
        <f t="shared" si="181"/>
        <v>103337</v>
      </c>
      <c r="H5761" s="14">
        <f t="shared" si="180"/>
        <v>108.28</v>
      </c>
    </row>
    <row r="5762" spans="1:8" ht="54">
      <c r="A5762" s="532" t="s">
        <v>32795</v>
      </c>
      <c r="B5762" s="534" t="s">
        <v>32796</v>
      </c>
      <c r="C5762" s="532" t="s">
        <v>73</v>
      </c>
      <c r="D5762" s="533" t="s">
        <v>32797</v>
      </c>
      <c r="F5762" t="str">
        <f t="shared" si="181"/>
        <v>103338</v>
      </c>
      <c r="H5762" s="14">
        <f t="shared" si="180"/>
        <v>141.09</v>
      </c>
    </row>
    <row r="5763" spans="1:8" ht="54">
      <c r="A5763" s="532" t="s">
        <v>32798</v>
      </c>
      <c r="B5763" s="534" t="s">
        <v>32799</v>
      </c>
      <c r="C5763" s="532" t="s">
        <v>73</v>
      </c>
      <c r="D5763" s="533" t="s">
        <v>32800</v>
      </c>
      <c r="F5763" t="str">
        <f t="shared" si="181"/>
        <v>103339</v>
      </c>
      <c r="H5763" s="14">
        <f t="shared" si="180"/>
        <v>142.51</v>
      </c>
    </row>
    <row r="5764" spans="1:8" ht="54">
      <c r="A5764" s="532" t="s">
        <v>32801</v>
      </c>
      <c r="B5764" s="534" t="s">
        <v>32802</v>
      </c>
      <c r="C5764" s="532" t="s">
        <v>73</v>
      </c>
      <c r="D5764" s="533" t="s">
        <v>32803</v>
      </c>
      <c r="F5764" t="str">
        <f t="shared" si="181"/>
        <v>103340</v>
      </c>
      <c r="H5764" s="14">
        <f t="shared" si="180"/>
        <v>171.25</v>
      </c>
    </row>
    <row r="5765" spans="1:8" ht="54">
      <c r="A5765" s="532" t="s">
        <v>32804</v>
      </c>
      <c r="B5765" s="534" t="s">
        <v>32805</v>
      </c>
      <c r="C5765" s="532" t="s">
        <v>73</v>
      </c>
      <c r="D5765" s="533" t="s">
        <v>32806</v>
      </c>
      <c r="F5765" t="str">
        <f t="shared" si="181"/>
        <v>103341</v>
      </c>
      <c r="H5765" s="14">
        <f t="shared" ref="H5765:H5828" si="182">ROUND(D5765*(1+$H$1),2)</f>
        <v>173.04</v>
      </c>
    </row>
    <row r="5766" spans="1:8" ht="54">
      <c r="A5766" s="532" t="s">
        <v>32807</v>
      </c>
      <c r="B5766" s="534" t="s">
        <v>32808</v>
      </c>
      <c r="C5766" s="532" t="s">
        <v>73</v>
      </c>
      <c r="D5766" s="533" t="s">
        <v>32809</v>
      </c>
      <c r="F5766" t="str">
        <f t="shared" si="181"/>
        <v>103342</v>
      </c>
      <c r="H5766" s="14">
        <f t="shared" si="182"/>
        <v>144.22999999999999</v>
      </c>
    </row>
    <row r="5767" spans="1:8" ht="54">
      <c r="A5767" s="532" t="s">
        <v>32810</v>
      </c>
      <c r="B5767" s="534" t="s">
        <v>32811</v>
      </c>
      <c r="C5767" s="532" t="s">
        <v>73</v>
      </c>
      <c r="D5767" s="533" t="s">
        <v>32812</v>
      </c>
      <c r="F5767" t="str">
        <f t="shared" si="181"/>
        <v>103343</v>
      </c>
      <c r="H5767" s="14">
        <f t="shared" si="182"/>
        <v>145.82</v>
      </c>
    </row>
    <row r="5768" spans="1:8" ht="40.5">
      <c r="A5768" s="532" t="s">
        <v>7857</v>
      </c>
      <c r="B5768" s="534" t="s">
        <v>32813</v>
      </c>
      <c r="C5768" s="532" t="s">
        <v>73</v>
      </c>
      <c r="D5768" s="533" t="s">
        <v>32814</v>
      </c>
      <c r="F5768" t="str">
        <f t="shared" si="181"/>
        <v>89453</v>
      </c>
      <c r="H5768" s="14">
        <f t="shared" si="182"/>
        <v>107.32</v>
      </c>
    </row>
    <row r="5769" spans="1:8" ht="40.5">
      <c r="A5769" s="532" t="s">
        <v>7858</v>
      </c>
      <c r="B5769" s="534" t="s">
        <v>32815</v>
      </c>
      <c r="C5769" s="532" t="s">
        <v>73</v>
      </c>
      <c r="D5769" s="533" t="s">
        <v>32816</v>
      </c>
      <c r="F5769" t="str">
        <f t="shared" si="181"/>
        <v>89455</v>
      </c>
      <c r="H5769" s="14">
        <f t="shared" si="182"/>
        <v>130.29</v>
      </c>
    </row>
    <row r="5770" spans="1:8" ht="40.5">
      <c r="A5770" s="532" t="s">
        <v>7859</v>
      </c>
      <c r="B5770" s="534" t="s">
        <v>32817</v>
      </c>
      <c r="C5770" s="532" t="s">
        <v>73</v>
      </c>
      <c r="D5770" s="533" t="s">
        <v>32818</v>
      </c>
      <c r="F5770" t="str">
        <f t="shared" si="181"/>
        <v>89462</v>
      </c>
      <c r="H5770" s="14">
        <f t="shared" si="182"/>
        <v>141.56</v>
      </c>
    </row>
    <row r="5771" spans="1:8" ht="40.5">
      <c r="A5771" s="532" t="s">
        <v>7860</v>
      </c>
      <c r="B5771" s="534" t="s">
        <v>32817</v>
      </c>
      <c r="C5771" s="532" t="s">
        <v>73</v>
      </c>
      <c r="D5771" s="533" t="s">
        <v>32819</v>
      </c>
      <c r="F5771" t="str">
        <f t="shared" si="181"/>
        <v>89464</v>
      </c>
      <c r="H5771" s="14">
        <f t="shared" si="182"/>
        <v>166.9</v>
      </c>
    </row>
    <row r="5772" spans="1:8" ht="40.5">
      <c r="A5772" s="532" t="s">
        <v>7861</v>
      </c>
      <c r="B5772" s="534" t="s">
        <v>32820</v>
      </c>
      <c r="C5772" s="532" t="s">
        <v>73</v>
      </c>
      <c r="D5772" s="533" t="s">
        <v>32821</v>
      </c>
      <c r="F5772" t="str">
        <f t="shared" si="181"/>
        <v>89470</v>
      </c>
      <c r="H5772" s="14">
        <f t="shared" si="182"/>
        <v>121.74</v>
      </c>
    </row>
    <row r="5773" spans="1:8" ht="40.5">
      <c r="A5773" s="532" t="s">
        <v>7862</v>
      </c>
      <c r="B5773" s="534" t="s">
        <v>32822</v>
      </c>
      <c r="C5773" s="532" t="s">
        <v>73</v>
      </c>
      <c r="D5773" s="533" t="s">
        <v>18741</v>
      </c>
      <c r="F5773" t="str">
        <f t="shared" si="181"/>
        <v>89472</v>
      </c>
      <c r="H5773" s="14">
        <f t="shared" si="182"/>
        <v>146.06</v>
      </c>
    </row>
    <row r="5774" spans="1:8" ht="40.5">
      <c r="A5774" s="532" t="s">
        <v>7863</v>
      </c>
      <c r="B5774" s="534" t="s">
        <v>32823</v>
      </c>
      <c r="C5774" s="532" t="s">
        <v>73</v>
      </c>
      <c r="D5774" s="533" t="s">
        <v>18070</v>
      </c>
      <c r="F5774" t="str">
        <f t="shared" si="181"/>
        <v>89478</v>
      </c>
      <c r="H5774" s="14">
        <f t="shared" si="182"/>
        <v>165.28</v>
      </c>
    </row>
    <row r="5775" spans="1:8" ht="40.5">
      <c r="A5775" s="532" t="s">
        <v>7864</v>
      </c>
      <c r="B5775" s="534" t="s">
        <v>32824</v>
      </c>
      <c r="C5775" s="532" t="s">
        <v>73</v>
      </c>
      <c r="D5775" s="533" t="s">
        <v>32825</v>
      </c>
      <c r="F5775" t="str">
        <f t="shared" ref="F5775:F5838" si="183">TRIM(A5775)</f>
        <v>89480</v>
      </c>
      <c r="H5775" s="14">
        <f t="shared" si="182"/>
        <v>191.96</v>
      </c>
    </row>
    <row r="5776" spans="1:8" ht="54">
      <c r="A5776" s="532" t="s">
        <v>7865</v>
      </c>
      <c r="B5776" s="534" t="s">
        <v>3699</v>
      </c>
      <c r="C5776" s="532" t="s">
        <v>73</v>
      </c>
      <c r="D5776" s="533" t="s">
        <v>32814</v>
      </c>
      <c r="F5776" t="str">
        <f t="shared" si="183"/>
        <v>91815</v>
      </c>
      <c r="H5776" s="14">
        <f t="shared" si="182"/>
        <v>107.32</v>
      </c>
    </row>
    <row r="5777" spans="1:8" ht="67.5">
      <c r="A5777" s="532" t="s">
        <v>7866</v>
      </c>
      <c r="B5777" s="534" t="s">
        <v>2559</v>
      </c>
      <c r="C5777" s="532" t="s">
        <v>73</v>
      </c>
      <c r="D5777" s="533" t="s">
        <v>32818</v>
      </c>
      <c r="F5777" t="str">
        <f t="shared" si="183"/>
        <v>91816</v>
      </c>
      <c r="H5777" s="14">
        <f t="shared" si="182"/>
        <v>141.56</v>
      </c>
    </row>
    <row r="5778" spans="1:8" ht="40.5">
      <c r="A5778" s="532" t="s">
        <v>16214</v>
      </c>
      <c r="B5778" s="534" t="s">
        <v>16215</v>
      </c>
      <c r="C5778" s="532" t="s">
        <v>73</v>
      </c>
      <c r="D5778" s="533" t="s">
        <v>32826</v>
      </c>
      <c r="F5778" t="str">
        <f t="shared" si="183"/>
        <v>101161</v>
      </c>
      <c r="H5778" s="14">
        <f t="shared" si="182"/>
        <v>280.89999999999998</v>
      </c>
    </row>
    <row r="5779" spans="1:8" ht="40.5">
      <c r="A5779" s="532" t="s">
        <v>16216</v>
      </c>
      <c r="B5779" s="534" t="s">
        <v>16217</v>
      </c>
      <c r="C5779" s="532" t="s">
        <v>73</v>
      </c>
      <c r="D5779" s="533" t="s">
        <v>32827</v>
      </c>
      <c r="F5779" t="str">
        <f t="shared" si="183"/>
        <v>101163</v>
      </c>
      <c r="H5779" s="14">
        <f t="shared" si="182"/>
        <v>1007.24</v>
      </c>
    </row>
    <row r="5780" spans="1:8" ht="40.5">
      <c r="A5780" s="532" t="s">
        <v>16218</v>
      </c>
      <c r="B5780" s="534" t="s">
        <v>16219</v>
      </c>
      <c r="C5780" s="532" t="s">
        <v>73</v>
      </c>
      <c r="D5780" s="533" t="s">
        <v>32828</v>
      </c>
      <c r="F5780" t="str">
        <f t="shared" si="183"/>
        <v>101164</v>
      </c>
      <c r="H5780" s="14">
        <f t="shared" si="182"/>
        <v>1021.8</v>
      </c>
    </row>
    <row r="5781" spans="1:8" ht="54">
      <c r="A5781" s="532" t="s">
        <v>7869</v>
      </c>
      <c r="B5781" s="534" t="s">
        <v>32829</v>
      </c>
      <c r="C5781" s="532" t="s">
        <v>73</v>
      </c>
      <c r="D5781" s="533" t="s">
        <v>32830</v>
      </c>
      <c r="F5781" t="str">
        <f t="shared" si="183"/>
        <v>96358</v>
      </c>
      <c r="H5781" s="14">
        <f t="shared" si="182"/>
        <v>124.83</v>
      </c>
    </row>
    <row r="5782" spans="1:8" ht="54">
      <c r="A5782" s="532" t="s">
        <v>7870</v>
      </c>
      <c r="B5782" s="534" t="s">
        <v>32831</v>
      </c>
      <c r="C5782" s="532" t="s">
        <v>73</v>
      </c>
      <c r="D5782" s="533" t="s">
        <v>32832</v>
      </c>
      <c r="F5782" t="str">
        <f t="shared" si="183"/>
        <v>96359</v>
      </c>
      <c r="H5782" s="14">
        <f t="shared" si="182"/>
        <v>140.11000000000001</v>
      </c>
    </row>
    <row r="5783" spans="1:8" ht="54">
      <c r="A5783" s="532" t="s">
        <v>7871</v>
      </c>
      <c r="B5783" s="534" t="s">
        <v>32833</v>
      </c>
      <c r="C5783" s="532" t="s">
        <v>73</v>
      </c>
      <c r="D5783" s="533" t="s">
        <v>32834</v>
      </c>
      <c r="F5783" t="str">
        <f t="shared" si="183"/>
        <v>96360</v>
      </c>
      <c r="H5783" s="14">
        <f t="shared" si="182"/>
        <v>163.83000000000001</v>
      </c>
    </row>
    <row r="5784" spans="1:8" ht="54">
      <c r="A5784" s="532" t="s">
        <v>7872</v>
      </c>
      <c r="B5784" s="534" t="s">
        <v>32835</v>
      </c>
      <c r="C5784" s="532" t="s">
        <v>73</v>
      </c>
      <c r="D5784" s="533" t="s">
        <v>18191</v>
      </c>
      <c r="F5784" t="str">
        <f t="shared" si="183"/>
        <v>96361</v>
      </c>
      <c r="H5784" s="14">
        <f t="shared" si="182"/>
        <v>193.41</v>
      </c>
    </row>
    <row r="5785" spans="1:8" ht="54">
      <c r="A5785" s="532" t="s">
        <v>7873</v>
      </c>
      <c r="B5785" s="534" t="s">
        <v>32836</v>
      </c>
      <c r="C5785" s="532" t="s">
        <v>73</v>
      </c>
      <c r="D5785" s="533" t="s">
        <v>32837</v>
      </c>
      <c r="F5785" t="str">
        <f t="shared" si="183"/>
        <v>96362</v>
      </c>
      <c r="H5785" s="14">
        <f t="shared" si="182"/>
        <v>161.66999999999999</v>
      </c>
    </row>
    <row r="5786" spans="1:8" ht="54">
      <c r="A5786" s="532" t="s">
        <v>7874</v>
      </c>
      <c r="B5786" s="534" t="s">
        <v>32838</v>
      </c>
      <c r="C5786" s="532" t="s">
        <v>73</v>
      </c>
      <c r="D5786" s="533" t="s">
        <v>32839</v>
      </c>
      <c r="F5786" t="str">
        <f t="shared" si="183"/>
        <v>96363</v>
      </c>
      <c r="H5786" s="14">
        <f t="shared" si="182"/>
        <v>177.58</v>
      </c>
    </row>
    <row r="5787" spans="1:8" ht="54">
      <c r="A5787" s="532" t="s">
        <v>7875</v>
      </c>
      <c r="B5787" s="534" t="s">
        <v>32840</v>
      </c>
      <c r="C5787" s="532" t="s">
        <v>73</v>
      </c>
      <c r="D5787" s="533" t="s">
        <v>32841</v>
      </c>
      <c r="F5787" t="str">
        <f t="shared" si="183"/>
        <v>96364</v>
      </c>
      <c r="H5787" s="14">
        <f t="shared" si="182"/>
        <v>200.67</v>
      </c>
    </row>
    <row r="5788" spans="1:8" ht="54">
      <c r="A5788" s="532" t="s">
        <v>7876</v>
      </c>
      <c r="B5788" s="534" t="s">
        <v>32842</v>
      </c>
      <c r="C5788" s="532" t="s">
        <v>73</v>
      </c>
      <c r="D5788" s="533" t="s">
        <v>18220</v>
      </c>
      <c r="F5788" t="str">
        <f t="shared" si="183"/>
        <v>96365</v>
      </c>
      <c r="H5788" s="14">
        <f t="shared" si="182"/>
        <v>230.87</v>
      </c>
    </row>
    <row r="5789" spans="1:8" ht="54">
      <c r="A5789" s="532" t="s">
        <v>7877</v>
      </c>
      <c r="B5789" s="534" t="s">
        <v>32843</v>
      </c>
      <c r="C5789" s="532" t="s">
        <v>73</v>
      </c>
      <c r="D5789" s="533" t="s">
        <v>28526</v>
      </c>
      <c r="F5789" t="str">
        <f t="shared" si="183"/>
        <v>96366</v>
      </c>
      <c r="H5789" s="14">
        <f t="shared" si="182"/>
        <v>198.53</v>
      </c>
    </row>
    <row r="5790" spans="1:8" ht="54">
      <c r="A5790" s="532" t="s">
        <v>7878</v>
      </c>
      <c r="B5790" s="534" t="s">
        <v>32844</v>
      </c>
      <c r="C5790" s="532" t="s">
        <v>73</v>
      </c>
      <c r="D5790" s="533" t="s">
        <v>32845</v>
      </c>
      <c r="F5790" t="str">
        <f t="shared" si="183"/>
        <v>96367</v>
      </c>
      <c r="H5790" s="14">
        <f t="shared" si="182"/>
        <v>215.03</v>
      </c>
    </row>
    <row r="5791" spans="1:8" ht="54">
      <c r="A5791" s="532" t="s">
        <v>7879</v>
      </c>
      <c r="B5791" s="534" t="s">
        <v>3701</v>
      </c>
      <c r="C5791" s="532" t="s">
        <v>73</v>
      </c>
      <c r="D5791" s="533" t="s">
        <v>32846</v>
      </c>
      <c r="F5791" t="str">
        <f t="shared" si="183"/>
        <v>96368</v>
      </c>
      <c r="H5791" s="14">
        <f t="shared" si="182"/>
        <v>237.52</v>
      </c>
    </row>
    <row r="5792" spans="1:8" ht="54">
      <c r="A5792" s="532" t="s">
        <v>7880</v>
      </c>
      <c r="B5792" s="534" t="s">
        <v>32847</v>
      </c>
      <c r="C5792" s="532" t="s">
        <v>73</v>
      </c>
      <c r="D5792" s="533" t="s">
        <v>32848</v>
      </c>
      <c r="F5792" t="str">
        <f t="shared" si="183"/>
        <v>96369</v>
      </c>
      <c r="H5792" s="14">
        <f t="shared" si="182"/>
        <v>268.33999999999997</v>
      </c>
    </row>
    <row r="5793" spans="1:8" ht="54">
      <c r="A5793" s="532" t="s">
        <v>7881</v>
      </c>
      <c r="B5793" s="534" t="s">
        <v>32849</v>
      </c>
      <c r="C5793" s="532" t="s">
        <v>73</v>
      </c>
      <c r="D5793" s="533" t="s">
        <v>32850</v>
      </c>
      <c r="F5793" t="str">
        <f t="shared" si="183"/>
        <v>96370</v>
      </c>
      <c r="H5793" s="14">
        <f t="shared" si="182"/>
        <v>82.85</v>
      </c>
    </row>
    <row r="5794" spans="1:8" ht="54">
      <c r="A5794" s="532" t="s">
        <v>7882</v>
      </c>
      <c r="B5794" s="534" t="s">
        <v>32851</v>
      </c>
      <c r="C5794" s="532" t="s">
        <v>73</v>
      </c>
      <c r="D5794" s="533" t="s">
        <v>20274</v>
      </c>
      <c r="F5794" t="str">
        <f t="shared" si="183"/>
        <v>96371</v>
      </c>
      <c r="H5794" s="14">
        <f t="shared" si="182"/>
        <v>97.78</v>
      </c>
    </row>
    <row r="5795" spans="1:8" ht="27">
      <c r="A5795" s="532" t="s">
        <v>7883</v>
      </c>
      <c r="B5795" s="534" t="s">
        <v>3702</v>
      </c>
      <c r="C5795" s="532" t="s">
        <v>75</v>
      </c>
      <c r="D5795" s="533" t="s">
        <v>9167</v>
      </c>
      <c r="F5795" t="str">
        <f t="shared" si="183"/>
        <v>96373</v>
      </c>
      <c r="H5795" s="14">
        <f t="shared" si="182"/>
        <v>15.03</v>
      </c>
    </row>
    <row r="5796" spans="1:8" ht="27">
      <c r="A5796" s="532" t="s">
        <v>7884</v>
      </c>
      <c r="B5796" s="534" t="s">
        <v>3703</v>
      </c>
      <c r="C5796" s="532" t="s">
        <v>75</v>
      </c>
      <c r="D5796" s="533" t="s">
        <v>18831</v>
      </c>
      <c r="F5796" t="str">
        <f t="shared" si="183"/>
        <v>96374</v>
      </c>
      <c r="H5796" s="14">
        <f t="shared" si="182"/>
        <v>38.74</v>
      </c>
    </row>
    <row r="5797" spans="1:8" ht="27">
      <c r="A5797" s="532" t="s">
        <v>16221</v>
      </c>
      <c r="B5797" s="534" t="s">
        <v>32852</v>
      </c>
      <c r="C5797" s="532" t="s">
        <v>73</v>
      </c>
      <c r="D5797" s="533" t="s">
        <v>32853</v>
      </c>
      <c r="F5797" t="str">
        <f t="shared" si="183"/>
        <v>102235</v>
      </c>
      <c r="H5797" s="14">
        <f t="shared" si="182"/>
        <v>721.06</v>
      </c>
    </row>
    <row r="5798" spans="1:8" ht="40.5">
      <c r="A5798" s="532" t="s">
        <v>16222</v>
      </c>
      <c r="B5798" s="534" t="s">
        <v>16223</v>
      </c>
      <c r="C5798" s="532" t="s">
        <v>73</v>
      </c>
      <c r="D5798" s="533" t="s">
        <v>32854</v>
      </c>
      <c r="F5798" t="str">
        <f t="shared" si="183"/>
        <v>102253</v>
      </c>
      <c r="H5798" s="14">
        <f t="shared" si="182"/>
        <v>746.32</v>
      </c>
    </row>
    <row r="5799" spans="1:8" ht="40.5">
      <c r="A5799" s="554" t="s">
        <v>16224</v>
      </c>
      <c r="B5799" s="534" t="s">
        <v>16225</v>
      </c>
      <c r="C5799" s="532" t="s">
        <v>73</v>
      </c>
      <c r="D5799" s="533" t="s">
        <v>32855</v>
      </c>
      <c r="F5799" t="str">
        <f t="shared" si="183"/>
        <v>102254</v>
      </c>
      <c r="H5799" s="14">
        <f t="shared" si="182"/>
        <v>562.09</v>
      </c>
    </row>
    <row r="5800" spans="1:8" ht="40.5">
      <c r="A5800" s="532" t="s">
        <v>16226</v>
      </c>
      <c r="B5800" s="534" t="s">
        <v>16227</v>
      </c>
      <c r="C5800" s="532" t="s">
        <v>73</v>
      </c>
      <c r="D5800" s="533" t="s">
        <v>32856</v>
      </c>
      <c r="F5800" t="str">
        <f t="shared" si="183"/>
        <v>102255</v>
      </c>
      <c r="H5800" s="14">
        <f t="shared" si="182"/>
        <v>807.4</v>
      </c>
    </row>
    <row r="5801" spans="1:8" ht="40.5">
      <c r="A5801" s="532" t="s">
        <v>16228</v>
      </c>
      <c r="B5801" s="534" t="s">
        <v>16229</v>
      </c>
      <c r="C5801" s="532" t="s">
        <v>73</v>
      </c>
      <c r="D5801" s="533" t="s">
        <v>32857</v>
      </c>
      <c r="F5801" t="str">
        <f t="shared" si="183"/>
        <v>102256</v>
      </c>
      <c r="H5801" s="14">
        <f t="shared" si="182"/>
        <v>631.95000000000005</v>
      </c>
    </row>
    <row r="5802" spans="1:8" ht="40.5">
      <c r="A5802" s="554" t="s">
        <v>16230</v>
      </c>
      <c r="B5802" s="534" t="s">
        <v>16231</v>
      </c>
      <c r="C5802" s="532" t="s">
        <v>73</v>
      </c>
      <c r="D5802" s="533" t="s">
        <v>32858</v>
      </c>
      <c r="F5802" t="str">
        <f t="shared" si="183"/>
        <v>102257</v>
      </c>
      <c r="H5802" s="14">
        <f t="shared" si="182"/>
        <v>469.55</v>
      </c>
    </row>
    <row r="5803" spans="1:8" ht="40.5">
      <c r="A5803" s="532" t="s">
        <v>16232</v>
      </c>
      <c r="B5803" s="534" t="s">
        <v>16233</v>
      </c>
      <c r="C5803" s="532" t="s">
        <v>73</v>
      </c>
      <c r="D5803" s="533" t="s">
        <v>32859</v>
      </c>
      <c r="F5803" t="str">
        <f t="shared" si="183"/>
        <v>102258</v>
      </c>
      <c r="H5803" s="14">
        <f t="shared" si="182"/>
        <v>533.29</v>
      </c>
    </row>
    <row r="5804" spans="1:8" ht="54">
      <c r="A5804" s="532" t="s">
        <v>16234</v>
      </c>
      <c r="B5804" s="534" t="s">
        <v>16235</v>
      </c>
      <c r="C5804" s="532" t="s">
        <v>73</v>
      </c>
      <c r="D5804" s="533" t="s">
        <v>32860</v>
      </c>
      <c r="F5804" t="str">
        <f t="shared" si="183"/>
        <v>101154</v>
      </c>
      <c r="H5804" s="14">
        <f t="shared" si="182"/>
        <v>158.25</v>
      </c>
    </row>
    <row r="5805" spans="1:8" ht="54">
      <c r="A5805" s="532" t="s">
        <v>16236</v>
      </c>
      <c r="B5805" s="534" t="s">
        <v>16237</v>
      </c>
      <c r="C5805" s="532" t="s">
        <v>73</v>
      </c>
      <c r="D5805" s="533" t="s">
        <v>32861</v>
      </c>
      <c r="F5805" t="str">
        <f t="shared" si="183"/>
        <v>101155</v>
      </c>
      <c r="H5805" s="14">
        <f t="shared" si="182"/>
        <v>222.18</v>
      </c>
    </row>
    <row r="5806" spans="1:8" ht="54">
      <c r="A5806" s="532" t="s">
        <v>16238</v>
      </c>
      <c r="B5806" s="534" t="s">
        <v>16239</v>
      </c>
      <c r="C5806" s="532" t="s">
        <v>73</v>
      </c>
      <c r="D5806" s="533" t="s">
        <v>32862</v>
      </c>
      <c r="F5806" t="str">
        <f t="shared" si="183"/>
        <v>101156</v>
      </c>
      <c r="H5806" s="14">
        <f t="shared" si="182"/>
        <v>326.24</v>
      </c>
    </row>
    <row r="5807" spans="1:8" ht="67.5">
      <c r="A5807" s="532" t="s">
        <v>16240</v>
      </c>
      <c r="B5807" s="534" t="s">
        <v>16241</v>
      </c>
      <c r="C5807" s="532" t="s">
        <v>73</v>
      </c>
      <c r="D5807" s="533" t="s">
        <v>19256</v>
      </c>
      <c r="F5807" t="str">
        <f t="shared" si="183"/>
        <v>101814</v>
      </c>
      <c r="H5807" s="14">
        <f t="shared" si="182"/>
        <v>57.54</v>
      </c>
    </row>
    <row r="5808" spans="1:8" ht="67.5">
      <c r="A5808" s="532" t="s">
        <v>16242</v>
      </c>
      <c r="B5808" s="534" t="s">
        <v>16243</v>
      </c>
      <c r="C5808" s="532" t="s">
        <v>73</v>
      </c>
      <c r="D5808" s="533" t="s">
        <v>24428</v>
      </c>
      <c r="F5808" t="str">
        <f t="shared" si="183"/>
        <v>101816</v>
      </c>
      <c r="H5808" s="14">
        <f t="shared" si="182"/>
        <v>86.05</v>
      </c>
    </row>
    <row r="5809" spans="1:8" ht="67.5">
      <c r="A5809" s="532" t="s">
        <v>16244</v>
      </c>
      <c r="B5809" s="534" t="s">
        <v>16245</v>
      </c>
      <c r="C5809" s="532" t="s">
        <v>73</v>
      </c>
      <c r="D5809" s="533" t="s">
        <v>12141</v>
      </c>
      <c r="F5809" t="str">
        <f t="shared" si="183"/>
        <v>101817</v>
      </c>
      <c r="H5809" s="14">
        <f t="shared" si="182"/>
        <v>61.73</v>
      </c>
    </row>
    <row r="5810" spans="1:8" ht="67.5">
      <c r="A5810" s="532" t="s">
        <v>16246</v>
      </c>
      <c r="B5810" s="534" t="s">
        <v>16247</v>
      </c>
      <c r="C5810" s="532" t="s">
        <v>73</v>
      </c>
      <c r="D5810" s="533" t="s">
        <v>32863</v>
      </c>
      <c r="F5810" t="str">
        <f t="shared" si="183"/>
        <v>101819</v>
      </c>
      <c r="H5810" s="14">
        <f t="shared" si="182"/>
        <v>77.95</v>
      </c>
    </row>
    <row r="5811" spans="1:8" ht="54">
      <c r="A5811" s="532" t="s">
        <v>16248</v>
      </c>
      <c r="B5811" s="534" t="s">
        <v>16249</v>
      </c>
      <c r="C5811" s="532" t="s">
        <v>73</v>
      </c>
      <c r="D5811" s="533" t="s">
        <v>18851</v>
      </c>
      <c r="F5811" t="str">
        <f t="shared" si="183"/>
        <v>101820</v>
      </c>
      <c r="H5811" s="14">
        <f t="shared" si="182"/>
        <v>50.5</v>
      </c>
    </row>
    <row r="5812" spans="1:8" ht="54">
      <c r="A5812" s="532" t="s">
        <v>16250</v>
      </c>
      <c r="B5812" s="534" t="s">
        <v>16251</v>
      </c>
      <c r="C5812" s="532" t="s">
        <v>83</v>
      </c>
      <c r="D5812" s="533" t="s">
        <v>26676</v>
      </c>
      <c r="F5812" t="str">
        <f t="shared" si="183"/>
        <v>101822</v>
      </c>
      <c r="H5812" s="14">
        <f t="shared" si="182"/>
        <v>160.34</v>
      </c>
    </row>
    <row r="5813" spans="1:8" ht="54">
      <c r="A5813" s="532" t="s">
        <v>16252</v>
      </c>
      <c r="B5813" s="534" t="s">
        <v>16253</v>
      </c>
      <c r="C5813" s="532" t="s">
        <v>83</v>
      </c>
      <c r="D5813" s="533" t="s">
        <v>32864</v>
      </c>
      <c r="F5813" t="str">
        <f t="shared" si="183"/>
        <v>101823</v>
      </c>
      <c r="H5813" s="14">
        <f t="shared" si="182"/>
        <v>207.19</v>
      </c>
    </row>
    <row r="5814" spans="1:8" ht="54">
      <c r="A5814" s="532" t="s">
        <v>16254</v>
      </c>
      <c r="B5814" s="534" t="s">
        <v>16255</v>
      </c>
      <c r="C5814" s="532" t="s">
        <v>83</v>
      </c>
      <c r="D5814" s="533" t="s">
        <v>32865</v>
      </c>
      <c r="F5814" t="str">
        <f t="shared" si="183"/>
        <v>101824</v>
      </c>
      <c r="H5814" s="14">
        <f t="shared" si="182"/>
        <v>250.82</v>
      </c>
    </row>
    <row r="5815" spans="1:8" ht="54">
      <c r="A5815" s="532" t="s">
        <v>16256</v>
      </c>
      <c r="B5815" s="534" t="s">
        <v>16257</v>
      </c>
      <c r="C5815" s="532" t="s">
        <v>83</v>
      </c>
      <c r="D5815" s="533" t="s">
        <v>32866</v>
      </c>
      <c r="F5815" t="str">
        <f t="shared" si="183"/>
        <v>101825</v>
      </c>
      <c r="H5815" s="14">
        <f t="shared" si="182"/>
        <v>293.27</v>
      </c>
    </row>
    <row r="5816" spans="1:8" ht="54">
      <c r="A5816" s="532" t="s">
        <v>16258</v>
      </c>
      <c r="B5816" s="534" t="s">
        <v>16259</v>
      </c>
      <c r="C5816" s="532" t="s">
        <v>83</v>
      </c>
      <c r="D5816" s="533" t="s">
        <v>32867</v>
      </c>
      <c r="F5816" t="str">
        <f t="shared" si="183"/>
        <v>101826</v>
      </c>
      <c r="H5816" s="14">
        <f t="shared" si="182"/>
        <v>335.15</v>
      </c>
    </row>
    <row r="5817" spans="1:8" ht="40.5">
      <c r="A5817" s="532" t="s">
        <v>16260</v>
      </c>
      <c r="B5817" s="534" t="s">
        <v>16261</v>
      </c>
      <c r="C5817" s="532" t="s">
        <v>83</v>
      </c>
      <c r="D5817" s="533" t="s">
        <v>32868</v>
      </c>
      <c r="F5817" t="str">
        <f t="shared" si="183"/>
        <v>101827</v>
      </c>
      <c r="H5817" s="14">
        <f t="shared" si="182"/>
        <v>311.27</v>
      </c>
    </row>
    <row r="5818" spans="1:8" ht="40.5">
      <c r="A5818" s="532" t="s">
        <v>16262</v>
      </c>
      <c r="B5818" s="534" t="s">
        <v>16263</v>
      </c>
      <c r="C5818" s="532" t="s">
        <v>83</v>
      </c>
      <c r="D5818" s="533" t="s">
        <v>32869</v>
      </c>
      <c r="F5818" t="str">
        <f t="shared" si="183"/>
        <v>101828</v>
      </c>
      <c r="H5818" s="14">
        <f t="shared" si="182"/>
        <v>286.13</v>
      </c>
    </row>
    <row r="5819" spans="1:8" ht="54">
      <c r="A5819" s="532" t="s">
        <v>16265</v>
      </c>
      <c r="B5819" s="534" t="s">
        <v>32870</v>
      </c>
      <c r="C5819" s="532" t="s">
        <v>83</v>
      </c>
      <c r="D5819" s="533" t="s">
        <v>32871</v>
      </c>
      <c r="F5819" t="str">
        <f t="shared" si="183"/>
        <v>101829</v>
      </c>
      <c r="H5819" s="14">
        <f t="shared" si="182"/>
        <v>395.71</v>
      </c>
    </row>
    <row r="5820" spans="1:8" ht="54">
      <c r="A5820" s="532" t="s">
        <v>16266</v>
      </c>
      <c r="B5820" s="534" t="s">
        <v>32872</v>
      </c>
      <c r="C5820" s="532" t="s">
        <v>83</v>
      </c>
      <c r="D5820" s="533" t="s">
        <v>32873</v>
      </c>
      <c r="F5820" t="str">
        <f t="shared" si="183"/>
        <v>101830</v>
      </c>
      <c r="H5820" s="14">
        <f t="shared" si="182"/>
        <v>435.15</v>
      </c>
    </row>
    <row r="5821" spans="1:8" ht="54">
      <c r="A5821" s="532" t="s">
        <v>16267</v>
      </c>
      <c r="B5821" s="534" t="s">
        <v>32874</v>
      </c>
      <c r="C5821" s="532" t="s">
        <v>83</v>
      </c>
      <c r="D5821" s="533" t="s">
        <v>32875</v>
      </c>
      <c r="F5821" t="str">
        <f t="shared" si="183"/>
        <v>101831</v>
      </c>
      <c r="H5821" s="14">
        <f t="shared" si="182"/>
        <v>474.02</v>
      </c>
    </row>
    <row r="5822" spans="1:8" ht="54">
      <c r="A5822" s="532" t="s">
        <v>16268</v>
      </c>
      <c r="B5822" s="534" t="s">
        <v>16269</v>
      </c>
      <c r="C5822" s="532" t="s">
        <v>83</v>
      </c>
      <c r="D5822" s="533" t="s">
        <v>32876</v>
      </c>
      <c r="F5822" t="str">
        <f t="shared" si="183"/>
        <v>101832</v>
      </c>
      <c r="H5822" s="14">
        <f t="shared" si="182"/>
        <v>371.57</v>
      </c>
    </row>
    <row r="5823" spans="1:8" ht="54">
      <c r="A5823" s="532" t="s">
        <v>16270</v>
      </c>
      <c r="B5823" s="534" t="s">
        <v>16271</v>
      </c>
      <c r="C5823" s="532" t="s">
        <v>83</v>
      </c>
      <c r="D5823" s="533" t="s">
        <v>32877</v>
      </c>
      <c r="F5823" t="str">
        <f t="shared" si="183"/>
        <v>101833</v>
      </c>
      <c r="H5823" s="14">
        <f t="shared" si="182"/>
        <v>411.5</v>
      </c>
    </row>
    <row r="5824" spans="1:8" ht="54">
      <c r="A5824" s="532" t="s">
        <v>16272</v>
      </c>
      <c r="B5824" s="534" t="s">
        <v>16273</v>
      </c>
      <c r="C5824" s="532" t="s">
        <v>83</v>
      </c>
      <c r="D5824" s="533" t="s">
        <v>32878</v>
      </c>
      <c r="F5824" t="str">
        <f t="shared" si="183"/>
        <v>101834</v>
      </c>
      <c r="H5824" s="14">
        <f t="shared" si="182"/>
        <v>450.89</v>
      </c>
    </row>
    <row r="5825" spans="1:8" ht="40.5">
      <c r="A5825" s="532" t="s">
        <v>16274</v>
      </c>
      <c r="B5825" s="534" t="s">
        <v>16275</v>
      </c>
      <c r="C5825" s="532" t="s">
        <v>83</v>
      </c>
      <c r="D5825" s="533" t="s">
        <v>18690</v>
      </c>
      <c r="F5825" t="str">
        <f t="shared" si="183"/>
        <v>101835</v>
      </c>
      <c r="H5825" s="14">
        <f t="shared" si="182"/>
        <v>447.59</v>
      </c>
    </row>
    <row r="5826" spans="1:8" ht="54">
      <c r="A5826" s="532" t="s">
        <v>16276</v>
      </c>
      <c r="B5826" s="534" t="s">
        <v>16277</v>
      </c>
      <c r="C5826" s="532" t="s">
        <v>83</v>
      </c>
      <c r="D5826" s="533" t="s">
        <v>30765</v>
      </c>
      <c r="F5826" t="str">
        <f t="shared" si="183"/>
        <v>101836</v>
      </c>
      <c r="H5826" s="14">
        <f t="shared" si="182"/>
        <v>35.26</v>
      </c>
    </row>
    <row r="5827" spans="1:8" ht="54">
      <c r="A5827" s="532" t="s">
        <v>16278</v>
      </c>
      <c r="B5827" s="534" t="s">
        <v>16279</v>
      </c>
      <c r="C5827" s="532" t="s">
        <v>83</v>
      </c>
      <c r="D5827" s="533" t="s">
        <v>32879</v>
      </c>
      <c r="F5827" t="str">
        <f t="shared" si="183"/>
        <v>101837</v>
      </c>
      <c r="H5827" s="14">
        <f t="shared" si="182"/>
        <v>82.11</v>
      </c>
    </row>
    <row r="5828" spans="1:8" ht="54">
      <c r="A5828" s="532" t="s">
        <v>16280</v>
      </c>
      <c r="B5828" s="534" t="s">
        <v>16281</v>
      </c>
      <c r="C5828" s="532" t="s">
        <v>83</v>
      </c>
      <c r="D5828" s="533" t="s">
        <v>32880</v>
      </c>
      <c r="F5828" t="str">
        <f t="shared" si="183"/>
        <v>101838</v>
      </c>
      <c r="H5828" s="14">
        <f t="shared" si="182"/>
        <v>125.73</v>
      </c>
    </row>
    <row r="5829" spans="1:8" ht="54">
      <c r="A5829" s="532" t="s">
        <v>16282</v>
      </c>
      <c r="B5829" s="534" t="s">
        <v>16283</v>
      </c>
      <c r="C5829" s="532" t="s">
        <v>83</v>
      </c>
      <c r="D5829" s="533" t="s">
        <v>32881</v>
      </c>
      <c r="F5829" t="str">
        <f t="shared" si="183"/>
        <v>101839</v>
      </c>
      <c r="H5829" s="14">
        <f t="shared" ref="H5829:H5892" si="184">ROUND(D5829*(1+$H$1),2)</f>
        <v>168.19</v>
      </c>
    </row>
    <row r="5830" spans="1:8" ht="54">
      <c r="A5830" s="532" t="s">
        <v>16284</v>
      </c>
      <c r="B5830" s="534" t="s">
        <v>16285</v>
      </c>
      <c r="C5830" s="532" t="s">
        <v>83</v>
      </c>
      <c r="D5830" s="533" t="s">
        <v>32882</v>
      </c>
      <c r="F5830" t="str">
        <f t="shared" si="183"/>
        <v>101840</v>
      </c>
      <c r="H5830" s="14">
        <f t="shared" si="184"/>
        <v>276.25</v>
      </c>
    </row>
    <row r="5831" spans="1:8" ht="54">
      <c r="A5831" s="532" t="s">
        <v>16286</v>
      </c>
      <c r="B5831" s="534" t="s">
        <v>16287</v>
      </c>
      <c r="C5831" s="532" t="s">
        <v>83</v>
      </c>
      <c r="D5831" s="533" t="s">
        <v>32883</v>
      </c>
      <c r="F5831" t="str">
        <f t="shared" si="183"/>
        <v>101841</v>
      </c>
      <c r="H5831" s="14">
        <f t="shared" si="184"/>
        <v>186.19</v>
      </c>
    </row>
    <row r="5832" spans="1:8" ht="54">
      <c r="A5832" s="532" t="s">
        <v>16288</v>
      </c>
      <c r="B5832" s="534" t="s">
        <v>16289</v>
      </c>
      <c r="C5832" s="532" t="s">
        <v>83</v>
      </c>
      <c r="D5832" s="533" t="s">
        <v>18916</v>
      </c>
      <c r="F5832" t="str">
        <f t="shared" si="183"/>
        <v>101842</v>
      </c>
      <c r="H5832" s="14">
        <f t="shared" si="184"/>
        <v>161.05000000000001</v>
      </c>
    </row>
    <row r="5833" spans="1:8" ht="54">
      <c r="A5833" s="532" t="s">
        <v>16290</v>
      </c>
      <c r="B5833" s="534" t="s">
        <v>32884</v>
      </c>
      <c r="C5833" s="532" t="s">
        <v>83</v>
      </c>
      <c r="D5833" s="533" t="s">
        <v>32885</v>
      </c>
      <c r="F5833" t="str">
        <f t="shared" si="183"/>
        <v>101843</v>
      </c>
      <c r="H5833" s="14">
        <f t="shared" si="184"/>
        <v>270.63</v>
      </c>
    </row>
    <row r="5834" spans="1:8" ht="54">
      <c r="A5834" s="532" t="s">
        <v>16291</v>
      </c>
      <c r="B5834" s="534" t="s">
        <v>32886</v>
      </c>
      <c r="C5834" s="532" t="s">
        <v>83</v>
      </c>
      <c r="D5834" s="533" t="s">
        <v>32887</v>
      </c>
      <c r="F5834" t="str">
        <f t="shared" si="183"/>
        <v>101844</v>
      </c>
      <c r="H5834" s="14">
        <f t="shared" si="184"/>
        <v>310.07</v>
      </c>
    </row>
    <row r="5835" spans="1:8" ht="54">
      <c r="A5835" s="532" t="s">
        <v>16292</v>
      </c>
      <c r="B5835" s="534" t="s">
        <v>32888</v>
      </c>
      <c r="C5835" s="532" t="s">
        <v>83</v>
      </c>
      <c r="D5835" s="533" t="s">
        <v>32889</v>
      </c>
      <c r="F5835" t="str">
        <f t="shared" si="183"/>
        <v>101845</v>
      </c>
      <c r="H5835" s="14">
        <f t="shared" si="184"/>
        <v>348.94</v>
      </c>
    </row>
    <row r="5836" spans="1:8" ht="54">
      <c r="A5836" s="532" t="s">
        <v>16293</v>
      </c>
      <c r="B5836" s="534" t="s">
        <v>16294</v>
      </c>
      <c r="C5836" s="532" t="s">
        <v>83</v>
      </c>
      <c r="D5836" s="533" t="s">
        <v>32890</v>
      </c>
      <c r="F5836" t="str">
        <f t="shared" si="183"/>
        <v>101846</v>
      </c>
      <c r="H5836" s="14">
        <f t="shared" si="184"/>
        <v>246.49</v>
      </c>
    </row>
    <row r="5837" spans="1:8" ht="54">
      <c r="A5837" s="532" t="s">
        <v>16295</v>
      </c>
      <c r="B5837" s="534" t="s">
        <v>16296</v>
      </c>
      <c r="C5837" s="532" t="s">
        <v>83</v>
      </c>
      <c r="D5837" s="533" t="s">
        <v>32891</v>
      </c>
      <c r="F5837" t="str">
        <f t="shared" si="183"/>
        <v>101847</v>
      </c>
      <c r="H5837" s="14">
        <f t="shared" si="184"/>
        <v>286.42</v>
      </c>
    </row>
    <row r="5838" spans="1:8" ht="54">
      <c r="A5838" s="532" t="s">
        <v>16297</v>
      </c>
      <c r="B5838" s="534" t="s">
        <v>16298</v>
      </c>
      <c r="C5838" s="532" t="s">
        <v>83</v>
      </c>
      <c r="D5838" s="533" t="s">
        <v>32892</v>
      </c>
      <c r="F5838" t="str">
        <f t="shared" si="183"/>
        <v>101848</v>
      </c>
      <c r="H5838" s="14">
        <f t="shared" si="184"/>
        <v>325.81</v>
      </c>
    </row>
    <row r="5839" spans="1:8" ht="54">
      <c r="A5839" s="532" t="s">
        <v>16299</v>
      </c>
      <c r="B5839" s="534" t="s">
        <v>16300</v>
      </c>
      <c r="C5839" s="532" t="s">
        <v>83</v>
      </c>
      <c r="D5839" s="533" t="s">
        <v>32893</v>
      </c>
      <c r="F5839" t="str">
        <f t="shared" ref="F5839:F5902" si="185">TRIM(A5839)</f>
        <v>101849</v>
      </c>
      <c r="H5839" s="14">
        <f t="shared" si="184"/>
        <v>322.5</v>
      </c>
    </row>
    <row r="5840" spans="1:8" ht="54">
      <c r="A5840" s="532" t="s">
        <v>16301</v>
      </c>
      <c r="B5840" s="534" t="s">
        <v>16302</v>
      </c>
      <c r="C5840" s="532" t="s">
        <v>73</v>
      </c>
      <c r="D5840" s="533" t="s">
        <v>20686</v>
      </c>
      <c r="F5840" t="str">
        <f t="shared" si="185"/>
        <v>101850</v>
      </c>
      <c r="H5840" s="14">
        <f t="shared" si="184"/>
        <v>74.260000000000005</v>
      </c>
    </row>
    <row r="5841" spans="1:8" ht="54">
      <c r="A5841" s="532" t="s">
        <v>16303</v>
      </c>
      <c r="B5841" s="534" t="s">
        <v>16304</v>
      </c>
      <c r="C5841" s="532" t="s">
        <v>73</v>
      </c>
      <c r="D5841" s="533" t="s">
        <v>19094</v>
      </c>
      <c r="F5841" t="str">
        <f t="shared" si="185"/>
        <v>101852</v>
      </c>
      <c r="H5841" s="14">
        <f t="shared" si="184"/>
        <v>91.09</v>
      </c>
    </row>
    <row r="5842" spans="1:8" ht="54">
      <c r="A5842" s="532" t="s">
        <v>16305</v>
      </c>
      <c r="B5842" s="534" t="s">
        <v>16306</v>
      </c>
      <c r="C5842" s="532" t="s">
        <v>73</v>
      </c>
      <c r="D5842" s="533" t="s">
        <v>32894</v>
      </c>
      <c r="F5842" t="str">
        <f t="shared" si="185"/>
        <v>101853</v>
      </c>
      <c r="H5842" s="14">
        <f t="shared" si="184"/>
        <v>67.5</v>
      </c>
    </row>
    <row r="5843" spans="1:8" ht="54">
      <c r="A5843" s="532" t="s">
        <v>16307</v>
      </c>
      <c r="B5843" s="534" t="s">
        <v>16308</v>
      </c>
      <c r="C5843" s="532" t="s">
        <v>73</v>
      </c>
      <c r="D5843" s="533" t="s">
        <v>31179</v>
      </c>
      <c r="F5843" t="str">
        <f t="shared" si="185"/>
        <v>101855</v>
      </c>
      <c r="H5843" s="14">
        <f t="shared" si="184"/>
        <v>96.53</v>
      </c>
    </row>
    <row r="5844" spans="1:8" ht="54">
      <c r="A5844" s="532" t="s">
        <v>16309</v>
      </c>
      <c r="B5844" s="534" t="s">
        <v>16310</v>
      </c>
      <c r="C5844" s="532" t="s">
        <v>73</v>
      </c>
      <c r="D5844" s="533" t="s">
        <v>32595</v>
      </c>
      <c r="F5844" t="str">
        <f t="shared" si="185"/>
        <v>101856</v>
      </c>
      <c r="H5844" s="14">
        <f t="shared" si="184"/>
        <v>31.01</v>
      </c>
    </row>
    <row r="5845" spans="1:8" ht="54">
      <c r="A5845" s="532" t="s">
        <v>16311</v>
      </c>
      <c r="B5845" s="534" t="s">
        <v>16312</v>
      </c>
      <c r="C5845" s="532" t="s">
        <v>73</v>
      </c>
      <c r="D5845" s="533" t="s">
        <v>11195</v>
      </c>
      <c r="F5845" t="str">
        <f t="shared" si="185"/>
        <v>101857</v>
      </c>
      <c r="H5845" s="14">
        <f t="shared" si="184"/>
        <v>39.24</v>
      </c>
    </row>
    <row r="5846" spans="1:8" ht="67.5">
      <c r="A5846" s="532" t="s">
        <v>16313</v>
      </c>
      <c r="B5846" s="534" t="s">
        <v>16314</v>
      </c>
      <c r="C5846" s="532" t="s">
        <v>73</v>
      </c>
      <c r="D5846" s="533" t="s">
        <v>32895</v>
      </c>
      <c r="F5846" t="str">
        <f t="shared" si="185"/>
        <v>101858</v>
      </c>
      <c r="H5846" s="14">
        <f t="shared" si="184"/>
        <v>31.7</v>
      </c>
    </row>
    <row r="5847" spans="1:8" ht="67.5">
      <c r="A5847" s="532" t="s">
        <v>16315</v>
      </c>
      <c r="B5847" s="534" t="s">
        <v>16316</v>
      </c>
      <c r="C5847" s="532" t="s">
        <v>73</v>
      </c>
      <c r="D5847" s="533" t="s">
        <v>18763</v>
      </c>
      <c r="F5847" t="str">
        <f t="shared" si="185"/>
        <v>101859</v>
      </c>
      <c r="H5847" s="14">
        <f t="shared" si="184"/>
        <v>35.229999999999997</v>
      </c>
    </row>
    <row r="5848" spans="1:8" ht="67.5">
      <c r="A5848" s="532" t="s">
        <v>16317</v>
      </c>
      <c r="B5848" s="534" t="s">
        <v>16318</v>
      </c>
      <c r="C5848" s="532" t="s">
        <v>73</v>
      </c>
      <c r="D5848" s="533" t="s">
        <v>30931</v>
      </c>
      <c r="F5848" t="str">
        <f t="shared" si="185"/>
        <v>101860</v>
      </c>
      <c r="H5848" s="14">
        <f t="shared" si="184"/>
        <v>40.799999999999997</v>
      </c>
    </row>
    <row r="5849" spans="1:8" ht="54">
      <c r="A5849" s="532" t="s">
        <v>16319</v>
      </c>
      <c r="B5849" s="534" t="s">
        <v>16320</v>
      </c>
      <c r="C5849" s="532" t="s">
        <v>73</v>
      </c>
      <c r="D5849" s="533" t="s">
        <v>13646</v>
      </c>
      <c r="F5849" t="str">
        <f t="shared" si="185"/>
        <v>101861</v>
      </c>
      <c r="H5849" s="14">
        <f t="shared" si="184"/>
        <v>38.03</v>
      </c>
    </row>
    <row r="5850" spans="1:8" ht="54">
      <c r="A5850" s="532" t="s">
        <v>16322</v>
      </c>
      <c r="B5850" s="534" t="s">
        <v>16323</v>
      </c>
      <c r="C5850" s="532" t="s">
        <v>73</v>
      </c>
      <c r="D5850" s="533" t="s">
        <v>32896</v>
      </c>
      <c r="F5850" t="str">
        <f t="shared" si="185"/>
        <v>101862</v>
      </c>
      <c r="H5850" s="14">
        <f t="shared" si="184"/>
        <v>41.64</v>
      </c>
    </row>
    <row r="5851" spans="1:8" ht="67.5">
      <c r="A5851" s="532" t="s">
        <v>16324</v>
      </c>
      <c r="B5851" s="534" t="s">
        <v>16325</v>
      </c>
      <c r="C5851" s="532" t="s">
        <v>73</v>
      </c>
      <c r="D5851" s="533" t="s">
        <v>11918</v>
      </c>
      <c r="F5851" t="str">
        <f t="shared" si="185"/>
        <v>101863</v>
      </c>
      <c r="H5851" s="14">
        <f t="shared" si="184"/>
        <v>32.19</v>
      </c>
    </row>
    <row r="5852" spans="1:8" ht="67.5">
      <c r="A5852" s="532" t="s">
        <v>16326</v>
      </c>
      <c r="B5852" s="534" t="s">
        <v>16327</v>
      </c>
      <c r="C5852" s="532" t="s">
        <v>73</v>
      </c>
      <c r="D5852" s="533" t="s">
        <v>12163</v>
      </c>
      <c r="F5852" t="str">
        <f t="shared" si="185"/>
        <v>101864</v>
      </c>
      <c r="H5852" s="14">
        <f t="shared" si="184"/>
        <v>37.75</v>
      </c>
    </row>
    <row r="5853" spans="1:8" ht="67.5">
      <c r="A5853" s="532" t="s">
        <v>16328</v>
      </c>
      <c r="B5853" s="534" t="s">
        <v>16329</v>
      </c>
      <c r="C5853" s="532" t="s">
        <v>73</v>
      </c>
      <c r="D5853" s="533" t="s">
        <v>28305</v>
      </c>
      <c r="F5853" t="str">
        <f t="shared" si="185"/>
        <v>101865</v>
      </c>
      <c r="H5853" s="14">
        <f t="shared" si="184"/>
        <v>43.32</v>
      </c>
    </row>
    <row r="5854" spans="1:8" ht="54">
      <c r="A5854" s="532" t="s">
        <v>16330</v>
      </c>
      <c r="B5854" s="534" t="s">
        <v>16331</v>
      </c>
      <c r="C5854" s="532" t="s">
        <v>73</v>
      </c>
      <c r="D5854" s="533" t="s">
        <v>18575</v>
      </c>
      <c r="F5854" t="str">
        <f t="shared" si="185"/>
        <v>101866</v>
      </c>
      <c r="H5854" s="14">
        <f t="shared" si="184"/>
        <v>38.31</v>
      </c>
    </row>
    <row r="5855" spans="1:8" ht="54">
      <c r="A5855" s="532" t="s">
        <v>16332</v>
      </c>
      <c r="B5855" s="534" t="s">
        <v>16333</v>
      </c>
      <c r="C5855" s="532" t="s">
        <v>73</v>
      </c>
      <c r="D5855" s="533" t="s">
        <v>18779</v>
      </c>
      <c r="F5855" t="str">
        <f t="shared" si="185"/>
        <v>101867</v>
      </c>
      <c r="H5855" s="14">
        <f t="shared" si="184"/>
        <v>43.87</v>
      </c>
    </row>
    <row r="5856" spans="1:8" ht="67.5">
      <c r="A5856" s="532" t="s">
        <v>16334</v>
      </c>
      <c r="B5856" s="534" t="s">
        <v>16335</v>
      </c>
      <c r="C5856" s="532" t="s">
        <v>73</v>
      </c>
      <c r="D5856" s="533" t="s">
        <v>28573</v>
      </c>
      <c r="F5856" t="str">
        <f t="shared" si="185"/>
        <v>101868</v>
      </c>
      <c r="H5856" s="14">
        <f t="shared" si="184"/>
        <v>34.43</v>
      </c>
    </row>
    <row r="5857" spans="1:8" ht="67.5">
      <c r="A5857" s="532" t="s">
        <v>16336</v>
      </c>
      <c r="B5857" s="534" t="s">
        <v>16337</v>
      </c>
      <c r="C5857" s="532" t="s">
        <v>73</v>
      </c>
      <c r="D5857" s="533" t="s">
        <v>32897</v>
      </c>
      <c r="F5857" t="str">
        <f t="shared" si="185"/>
        <v>101869</v>
      </c>
      <c r="H5857" s="14">
        <f t="shared" si="184"/>
        <v>39.99</v>
      </c>
    </row>
    <row r="5858" spans="1:8" ht="67.5">
      <c r="A5858" s="532" t="s">
        <v>16338</v>
      </c>
      <c r="B5858" s="534" t="s">
        <v>16339</v>
      </c>
      <c r="C5858" s="532" t="s">
        <v>73</v>
      </c>
      <c r="D5858" s="533" t="s">
        <v>32898</v>
      </c>
      <c r="F5858" t="str">
        <f t="shared" si="185"/>
        <v>101870</v>
      </c>
      <c r="H5858" s="14">
        <f t="shared" si="184"/>
        <v>45.54</v>
      </c>
    </row>
    <row r="5859" spans="1:8" ht="54">
      <c r="A5859" s="532" t="s">
        <v>16340</v>
      </c>
      <c r="B5859" s="534" t="s">
        <v>16341</v>
      </c>
      <c r="C5859" s="532" t="s">
        <v>83</v>
      </c>
      <c r="D5859" s="533" t="s">
        <v>32899</v>
      </c>
      <c r="F5859" t="str">
        <f t="shared" si="185"/>
        <v>102098</v>
      </c>
      <c r="H5859" s="14">
        <f t="shared" si="184"/>
        <v>2502.9299999999998</v>
      </c>
    </row>
    <row r="5860" spans="1:8" ht="54">
      <c r="A5860" s="532" t="s">
        <v>19137</v>
      </c>
      <c r="B5860" s="534" t="s">
        <v>19138</v>
      </c>
      <c r="C5860" s="532" t="s">
        <v>73</v>
      </c>
      <c r="D5860" s="533" t="s">
        <v>32900</v>
      </c>
      <c r="F5860" t="str">
        <f t="shared" si="185"/>
        <v>102988</v>
      </c>
      <c r="H5860" s="14">
        <f t="shared" si="184"/>
        <v>67.98</v>
      </c>
    </row>
    <row r="5861" spans="1:8" ht="27">
      <c r="A5861" s="532" t="s">
        <v>13698</v>
      </c>
      <c r="B5861" s="534" t="s">
        <v>13699</v>
      </c>
      <c r="C5861" s="532" t="s">
        <v>73</v>
      </c>
      <c r="D5861" s="533" t="s">
        <v>5062</v>
      </c>
      <c r="F5861" t="str">
        <f t="shared" si="185"/>
        <v>100576</v>
      </c>
      <c r="H5861" s="14">
        <f t="shared" si="184"/>
        <v>3.29</v>
      </c>
    </row>
    <row r="5862" spans="1:8" ht="27">
      <c r="A5862" s="532" t="s">
        <v>13700</v>
      </c>
      <c r="B5862" s="534" t="s">
        <v>13701</v>
      </c>
      <c r="C5862" s="532" t="s">
        <v>73</v>
      </c>
      <c r="D5862" s="533" t="s">
        <v>20309</v>
      </c>
      <c r="F5862" t="str">
        <f t="shared" si="185"/>
        <v>100577</v>
      </c>
      <c r="H5862" s="14">
        <f t="shared" si="184"/>
        <v>1.56</v>
      </c>
    </row>
    <row r="5863" spans="1:8" ht="54">
      <c r="A5863" s="532" t="s">
        <v>7885</v>
      </c>
      <c r="B5863" s="534" t="s">
        <v>13702</v>
      </c>
      <c r="C5863" s="532" t="s">
        <v>83</v>
      </c>
      <c r="D5863" s="533" t="s">
        <v>13652</v>
      </c>
      <c r="F5863" t="str">
        <f t="shared" si="185"/>
        <v>96388</v>
      </c>
      <c r="H5863" s="14">
        <f t="shared" si="184"/>
        <v>15.56</v>
      </c>
    </row>
    <row r="5864" spans="1:8" ht="54">
      <c r="A5864" s="532" t="s">
        <v>7886</v>
      </c>
      <c r="B5864" s="534" t="s">
        <v>16342</v>
      </c>
      <c r="C5864" s="532" t="s">
        <v>83</v>
      </c>
      <c r="D5864" s="533" t="s">
        <v>23382</v>
      </c>
      <c r="F5864" t="str">
        <f t="shared" si="185"/>
        <v>96389</v>
      </c>
      <c r="H5864" s="14">
        <f t="shared" si="184"/>
        <v>68.959999999999994</v>
      </c>
    </row>
    <row r="5865" spans="1:8" ht="54">
      <c r="A5865" s="532" t="s">
        <v>7887</v>
      </c>
      <c r="B5865" s="534" t="s">
        <v>16344</v>
      </c>
      <c r="C5865" s="532" t="s">
        <v>83</v>
      </c>
      <c r="D5865" s="533" t="s">
        <v>32901</v>
      </c>
      <c r="F5865" t="str">
        <f t="shared" si="185"/>
        <v>96390</v>
      </c>
      <c r="H5865" s="14">
        <f t="shared" si="184"/>
        <v>110.06</v>
      </c>
    </row>
    <row r="5866" spans="1:8" ht="54">
      <c r="A5866" s="532" t="s">
        <v>7888</v>
      </c>
      <c r="B5866" s="534" t="s">
        <v>13703</v>
      </c>
      <c r="C5866" s="532" t="s">
        <v>83</v>
      </c>
      <c r="D5866" s="533" t="s">
        <v>32902</v>
      </c>
      <c r="F5866" t="str">
        <f t="shared" si="185"/>
        <v>96391</v>
      </c>
      <c r="H5866" s="14">
        <f t="shared" si="184"/>
        <v>153.69</v>
      </c>
    </row>
    <row r="5867" spans="1:8" ht="54">
      <c r="A5867" s="532" t="s">
        <v>7889</v>
      </c>
      <c r="B5867" s="534" t="s">
        <v>13704</v>
      </c>
      <c r="C5867" s="532" t="s">
        <v>83</v>
      </c>
      <c r="D5867" s="533" t="s">
        <v>32903</v>
      </c>
      <c r="F5867" t="str">
        <f t="shared" si="185"/>
        <v>96392</v>
      </c>
      <c r="H5867" s="14">
        <f t="shared" si="184"/>
        <v>195.58</v>
      </c>
    </row>
    <row r="5868" spans="1:8" ht="40.5">
      <c r="A5868" s="532" t="s">
        <v>7890</v>
      </c>
      <c r="B5868" s="534" t="s">
        <v>13705</v>
      </c>
      <c r="C5868" s="532" t="s">
        <v>83</v>
      </c>
      <c r="D5868" s="533" t="s">
        <v>32904</v>
      </c>
      <c r="F5868" t="str">
        <f t="shared" si="185"/>
        <v>96396</v>
      </c>
      <c r="H5868" s="14">
        <f t="shared" si="184"/>
        <v>304.58</v>
      </c>
    </row>
    <row r="5869" spans="1:8" ht="54">
      <c r="A5869" s="532" t="s">
        <v>7891</v>
      </c>
      <c r="B5869" s="534" t="s">
        <v>13706</v>
      </c>
      <c r="C5869" s="532" t="s">
        <v>83</v>
      </c>
      <c r="D5869" s="533" t="s">
        <v>32905</v>
      </c>
      <c r="F5869" t="str">
        <f t="shared" si="185"/>
        <v>96397</v>
      </c>
      <c r="H5869" s="14">
        <f t="shared" si="184"/>
        <v>386.57</v>
      </c>
    </row>
    <row r="5870" spans="1:8" ht="40.5">
      <c r="A5870" s="532" t="s">
        <v>7892</v>
      </c>
      <c r="B5870" s="534" t="s">
        <v>13707</v>
      </c>
      <c r="C5870" s="532" t="s">
        <v>83</v>
      </c>
      <c r="D5870" s="533" t="s">
        <v>32906</v>
      </c>
      <c r="F5870" t="str">
        <f t="shared" si="185"/>
        <v>96398</v>
      </c>
      <c r="H5870" s="14">
        <f t="shared" si="184"/>
        <v>496.7</v>
      </c>
    </row>
    <row r="5871" spans="1:8" ht="40.5">
      <c r="A5871" s="532" t="s">
        <v>7893</v>
      </c>
      <c r="B5871" s="534" t="s">
        <v>16345</v>
      </c>
      <c r="C5871" s="532" t="s">
        <v>83</v>
      </c>
      <c r="D5871" s="533" t="s">
        <v>32907</v>
      </c>
      <c r="F5871" t="str">
        <f t="shared" si="185"/>
        <v>96399</v>
      </c>
      <c r="H5871" s="14">
        <f t="shared" si="184"/>
        <v>208.54</v>
      </c>
    </row>
    <row r="5872" spans="1:8" ht="40.5">
      <c r="A5872" s="532" t="s">
        <v>7894</v>
      </c>
      <c r="B5872" s="534" t="s">
        <v>13708</v>
      </c>
      <c r="C5872" s="532" t="s">
        <v>83</v>
      </c>
      <c r="D5872" s="533" t="s">
        <v>32908</v>
      </c>
      <c r="F5872" t="str">
        <f t="shared" si="185"/>
        <v>96400</v>
      </c>
      <c r="H5872" s="14">
        <f t="shared" si="184"/>
        <v>269.67</v>
      </c>
    </row>
    <row r="5873" spans="1:8" ht="54">
      <c r="A5873" s="532" t="s">
        <v>13709</v>
      </c>
      <c r="B5873" s="534" t="s">
        <v>13710</v>
      </c>
      <c r="C5873" s="532" t="s">
        <v>83</v>
      </c>
      <c r="D5873" s="533" t="s">
        <v>32909</v>
      </c>
      <c r="F5873" t="str">
        <f t="shared" si="185"/>
        <v>100564</v>
      </c>
      <c r="H5873" s="14">
        <f t="shared" si="184"/>
        <v>180.81</v>
      </c>
    </row>
    <row r="5874" spans="1:8" ht="54">
      <c r="A5874" s="532" t="s">
        <v>13711</v>
      </c>
      <c r="B5874" s="534" t="s">
        <v>13712</v>
      </c>
      <c r="C5874" s="532" t="s">
        <v>83</v>
      </c>
      <c r="D5874" s="533" t="s">
        <v>30613</v>
      </c>
      <c r="F5874" t="str">
        <f t="shared" si="185"/>
        <v>100565</v>
      </c>
      <c r="H5874" s="14">
        <f t="shared" si="184"/>
        <v>155.76</v>
      </c>
    </row>
    <row r="5875" spans="1:8" ht="67.5">
      <c r="A5875" s="532" t="s">
        <v>13713</v>
      </c>
      <c r="B5875" s="534" t="s">
        <v>13714</v>
      </c>
      <c r="C5875" s="532" t="s">
        <v>83</v>
      </c>
      <c r="D5875" s="533" t="s">
        <v>32910</v>
      </c>
      <c r="F5875" t="str">
        <f t="shared" si="185"/>
        <v>100566</v>
      </c>
      <c r="H5875" s="14">
        <f t="shared" si="184"/>
        <v>265.25</v>
      </c>
    </row>
    <row r="5876" spans="1:8" ht="67.5">
      <c r="A5876" s="532" t="s">
        <v>13715</v>
      </c>
      <c r="B5876" s="534" t="s">
        <v>13716</v>
      </c>
      <c r="C5876" s="532" t="s">
        <v>83</v>
      </c>
      <c r="D5876" s="533" t="s">
        <v>32911</v>
      </c>
      <c r="F5876" t="str">
        <f t="shared" si="185"/>
        <v>100567</v>
      </c>
      <c r="H5876" s="14">
        <f t="shared" si="184"/>
        <v>304.77999999999997</v>
      </c>
    </row>
    <row r="5877" spans="1:8" ht="67.5">
      <c r="A5877" s="532" t="s">
        <v>13717</v>
      </c>
      <c r="B5877" s="534" t="s">
        <v>13718</v>
      </c>
      <c r="C5877" s="532" t="s">
        <v>83</v>
      </c>
      <c r="D5877" s="533" t="s">
        <v>32912</v>
      </c>
      <c r="F5877" t="str">
        <f t="shared" si="185"/>
        <v>100568</v>
      </c>
      <c r="H5877" s="14">
        <f t="shared" si="184"/>
        <v>343.56</v>
      </c>
    </row>
    <row r="5878" spans="1:8" ht="67.5">
      <c r="A5878" s="532" t="s">
        <v>13719</v>
      </c>
      <c r="B5878" s="534" t="s">
        <v>13720</v>
      </c>
      <c r="C5878" s="532" t="s">
        <v>83</v>
      </c>
      <c r="D5878" s="533" t="s">
        <v>32913</v>
      </c>
      <c r="F5878" t="str">
        <f t="shared" si="185"/>
        <v>100569</v>
      </c>
      <c r="H5878" s="14">
        <f t="shared" si="184"/>
        <v>241.1</v>
      </c>
    </row>
    <row r="5879" spans="1:8" ht="67.5">
      <c r="A5879" s="532" t="s">
        <v>13721</v>
      </c>
      <c r="B5879" s="534" t="s">
        <v>13722</v>
      </c>
      <c r="C5879" s="532" t="s">
        <v>83</v>
      </c>
      <c r="D5879" s="533" t="s">
        <v>32914</v>
      </c>
      <c r="F5879" t="str">
        <f t="shared" si="185"/>
        <v>100570</v>
      </c>
      <c r="H5879" s="14">
        <f t="shared" si="184"/>
        <v>284.10000000000002</v>
      </c>
    </row>
    <row r="5880" spans="1:8" ht="67.5">
      <c r="A5880" s="532" t="s">
        <v>13723</v>
      </c>
      <c r="B5880" s="534" t="s">
        <v>13724</v>
      </c>
      <c r="C5880" s="532" t="s">
        <v>83</v>
      </c>
      <c r="D5880" s="533" t="s">
        <v>32915</v>
      </c>
      <c r="F5880" t="str">
        <f t="shared" si="185"/>
        <v>100571</v>
      </c>
      <c r="H5880" s="14">
        <f t="shared" si="184"/>
        <v>320.52</v>
      </c>
    </row>
    <row r="5881" spans="1:8" ht="54">
      <c r="A5881" s="532" t="s">
        <v>13725</v>
      </c>
      <c r="B5881" s="534" t="s">
        <v>13726</v>
      </c>
      <c r="C5881" s="532" t="s">
        <v>83</v>
      </c>
      <c r="D5881" s="533" t="s">
        <v>32916</v>
      </c>
      <c r="F5881" t="str">
        <f t="shared" si="185"/>
        <v>100572</v>
      </c>
      <c r="H5881" s="14">
        <f t="shared" si="184"/>
        <v>188.1</v>
      </c>
    </row>
    <row r="5882" spans="1:8" ht="54">
      <c r="A5882" s="532" t="s">
        <v>13727</v>
      </c>
      <c r="B5882" s="534" t="s">
        <v>13728</v>
      </c>
      <c r="C5882" s="532" t="s">
        <v>83</v>
      </c>
      <c r="D5882" s="533" t="s">
        <v>32917</v>
      </c>
      <c r="F5882" t="str">
        <f t="shared" si="185"/>
        <v>100573</v>
      </c>
      <c r="H5882" s="14">
        <f t="shared" si="184"/>
        <v>163.04</v>
      </c>
    </row>
    <row r="5883" spans="1:8" ht="27">
      <c r="A5883" s="532" t="s">
        <v>13729</v>
      </c>
      <c r="B5883" s="534" t="s">
        <v>13730</v>
      </c>
      <c r="C5883" s="532" t="s">
        <v>83</v>
      </c>
      <c r="D5883" s="533" t="s">
        <v>5224</v>
      </c>
      <c r="F5883" t="str">
        <f t="shared" si="185"/>
        <v>100574</v>
      </c>
      <c r="H5883" s="14">
        <f t="shared" si="184"/>
        <v>1.84</v>
      </c>
    </row>
    <row r="5884" spans="1:8" ht="27">
      <c r="A5884" s="532" t="s">
        <v>13731</v>
      </c>
      <c r="B5884" s="534" t="s">
        <v>13732</v>
      </c>
      <c r="C5884" s="532" t="s">
        <v>73</v>
      </c>
      <c r="D5884" s="533" t="s">
        <v>4426</v>
      </c>
      <c r="F5884" t="str">
        <f t="shared" si="185"/>
        <v>100575</v>
      </c>
      <c r="H5884" s="14">
        <f t="shared" si="184"/>
        <v>0.17</v>
      </c>
    </row>
    <row r="5885" spans="1:8" ht="67.5">
      <c r="A5885" s="532" t="s">
        <v>16348</v>
      </c>
      <c r="B5885" s="534" t="s">
        <v>16349</v>
      </c>
      <c r="C5885" s="532" t="s">
        <v>83</v>
      </c>
      <c r="D5885" s="533" t="s">
        <v>32918</v>
      </c>
      <c r="F5885" t="str">
        <f t="shared" si="185"/>
        <v>101767</v>
      </c>
      <c r="H5885" s="14">
        <f t="shared" si="184"/>
        <v>37.119999999999997</v>
      </c>
    </row>
    <row r="5886" spans="1:8" ht="67.5">
      <c r="A5886" s="532" t="s">
        <v>16350</v>
      </c>
      <c r="B5886" s="534" t="s">
        <v>16351</v>
      </c>
      <c r="C5886" s="532" t="s">
        <v>83</v>
      </c>
      <c r="D5886" s="533" t="s">
        <v>32919</v>
      </c>
      <c r="F5886" t="str">
        <f t="shared" si="185"/>
        <v>101768</v>
      </c>
      <c r="H5886" s="14">
        <f t="shared" si="184"/>
        <v>57.22</v>
      </c>
    </row>
    <row r="5887" spans="1:8" ht="40.5">
      <c r="A5887" s="532" t="s">
        <v>7897</v>
      </c>
      <c r="B5887" s="534" t="s">
        <v>32920</v>
      </c>
      <c r="C5887" s="532" t="s">
        <v>73</v>
      </c>
      <c r="D5887" s="533" t="s">
        <v>32921</v>
      </c>
      <c r="F5887" t="str">
        <f t="shared" si="185"/>
        <v>92391</v>
      </c>
      <c r="H5887" s="14">
        <f t="shared" si="184"/>
        <v>88.98</v>
      </c>
    </row>
    <row r="5888" spans="1:8" ht="40.5">
      <c r="A5888" s="532" t="s">
        <v>7898</v>
      </c>
      <c r="B5888" s="534" t="s">
        <v>32922</v>
      </c>
      <c r="C5888" s="532" t="s">
        <v>73</v>
      </c>
      <c r="D5888" s="533" t="s">
        <v>32923</v>
      </c>
      <c r="F5888" t="str">
        <f t="shared" si="185"/>
        <v>92392</v>
      </c>
      <c r="H5888" s="14">
        <f t="shared" si="184"/>
        <v>186.32</v>
      </c>
    </row>
    <row r="5889" spans="1:8" ht="40.5">
      <c r="A5889" s="532" t="s">
        <v>7899</v>
      </c>
      <c r="B5889" s="534" t="s">
        <v>32924</v>
      </c>
      <c r="C5889" s="532" t="s">
        <v>73</v>
      </c>
      <c r="D5889" s="533" t="s">
        <v>12160</v>
      </c>
      <c r="F5889" t="str">
        <f t="shared" si="185"/>
        <v>92393</v>
      </c>
      <c r="H5889" s="14">
        <f t="shared" si="184"/>
        <v>87.75</v>
      </c>
    </row>
    <row r="5890" spans="1:8" ht="40.5">
      <c r="A5890" s="532" t="s">
        <v>7900</v>
      </c>
      <c r="B5890" s="534" t="s">
        <v>32925</v>
      </c>
      <c r="C5890" s="532" t="s">
        <v>73</v>
      </c>
      <c r="D5890" s="533" t="s">
        <v>32926</v>
      </c>
      <c r="F5890" t="str">
        <f t="shared" si="185"/>
        <v>92394</v>
      </c>
      <c r="H5890" s="14">
        <f t="shared" si="184"/>
        <v>109.48</v>
      </c>
    </row>
    <row r="5891" spans="1:8" ht="40.5">
      <c r="A5891" s="532" t="s">
        <v>7901</v>
      </c>
      <c r="B5891" s="534" t="s">
        <v>32927</v>
      </c>
      <c r="C5891" s="532" t="s">
        <v>73</v>
      </c>
      <c r="D5891" s="533" t="s">
        <v>32928</v>
      </c>
      <c r="F5891" t="str">
        <f t="shared" si="185"/>
        <v>92395</v>
      </c>
      <c r="H5891" s="14">
        <f t="shared" si="184"/>
        <v>131.69</v>
      </c>
    </row>
    <row r="5892" spans="1:8" ht="40.5">
      <c r="A5892" s="532" t="s">
        <v>7902</v>
      </c>
      <c r="B5892" s="534" t="s">
        <v>32929</v>
      </c>
      <c r="C5892" s="532" t="s">
        <v>73</v>
      </c>
      <c r="D5892" s="533" t="s">
        <v>22764</v>
      </c>
      <c r="F5892" t="str">
        <f t="shared" si="185"/>
        <v>92396</v>
      </c>
      <c r="H5892" s="14">
        <f t="shared" si="184"/>
        <v>105.07</v>
      </c>
    </row>
    <row r="5893" spans="1:8" ht="40.5">
      <c r="A5893" s="532" t="s">
        <v>7903</v>
      </c>
      <c r="B5893" s="534" t="s">
        <v>32930</v>
      </c>
      <c r="C5893" s="532" t="s">
        <v>73</v>
      </c>
      <c r="D5893" s="533" t="s">
        <v>18255</v>
      </c>
      <c r="F5893" t="str">
        <f t="shared" si="185"/>
        <v>92397</v>
      </c>
      <c r="H5893" s="14">
        <f t="shared" ref="H5893:H5956" si="186">ROUND(D5893*(1+$H$1),2)</f>
        <v>92.44</v>
      </c>
    </row>
    <row r="5894" spans="1:8" ht="40.5">
      <c r="A5894" s="532" t="s">
        <v>7904</v>
      </c>
      <c r="B5894" s="534" t="s">
        <v>32931</v>
      </c>
      <c r="C5894" s="532" t="s">
        <v>73</v>
      </c>
      <c r="D5894" s="533" t="s">
        <v>27225</v>
      </c>
      <c r="F5894" t="str">
        <f t="shared" si="185"/>
        <v>92398</v>
      </c>
      <c r="H5894" s="14">
        <f t="shared" si="186"/>
        <v>115.35</v>
      </c>
    </row>
    <row r="5895" spans="1:8" ht="40.5">
      <c r="A5895" s="532" t="s">
        <v>7905</v>
      </c>
      <c r="B5895" s="534" t="s">
        <v>32932</v>
      </c>
      <c r="C5895" s="532" t="s">
        <v>73</v>
      </c>
      <c r="D5895" s="533" t="s">
        <v>32933</v>
      </c>
      <c r="F5895" t="str">
        <f t="shared" si="185"/>
        <v>92400</v>
      </c>
      <c r="H5895" s="14">
        <f t="shared" si="186"/>
        <v>135.54</v>
      </c>
    </row>
    <row r="5896" spans="1:8" ht="40.5">
      <c r="A5896" s="532" t="s">
        <v>7906</v>
      </c>
      <c r="B5896" s="534" t="s">
        <v>32934</v>
      </c>
      <c r="C5896" s="532" t="s">
        <v>73</v>
      </c>
      <c r="D5896" s="533" t="s">
        <v>32935</v>
      </c>
      <c r="F5896" t="str">
        <f t="shared" si="185"/>
        <v>92402</v>
      </c>
      <c r="H5896" s="14">
        <f t="shared" si="186"/>
        <v>102.47</v>
      </c>
    </row>
    <row r="5897" spans="1:8" ht="40.5">
      <c r="A5897" s="532" t="s">
        <v>7907</v>
      </c>
      <c r="B5897" s="534" t="s">
        <v>32936</v>
      </c>
      <c r="C5897" s="532" t="s">
        <v>73</v>
      </c>
      <c r="D5897" s="533" t="s">
        <v>32937</v>
      </c>
      <c r="F5897" t="str">
        <f t="shared" si="185"/>
        <v>92403</v>
      </c>
      <c r="H5897" s="14">
        <f t="shared" si="186"/>
        <v>89.44</v>
      </c>
    </row>
    <row r="5898" spans="1:8" ht="40.5">
      <c r="A5898" s="532" t="s">
        <v>7908</v>
      </c>
      <c r="B5898" s="534" t="s">
        <v>32938</v>
      </c>
      <c r="C5898" s="532" t="s">
        <v>73</v>
      </c>
      <c r="D5898" s="533" t="s">
        <v>32939</v>
      </c>
      <c r="F5898" t="str">
        <f t="shared" si="185"/>
        <v>92404</v>
      </c>
      <c r="H5898" s="14">
        <f t="shared" si="186"/>
        <v>112.33</v>
      </c>
    </row>
    <row r="5899" spans="1:8" ht="40.5">
      <c r="A5899" s="532" t="s">
        <v>7909</v>
      </c>
      <c r="B5899" s="534" t="s">
        <v>32940</v>
      </c>
      <c r="C5899" s="532" t="s">
        <v>73</v>
      </c>
      <c r="D5899" s="533" t="s">
        <v>30926</v>
      </c>
      <c r="F5899" t="str">
        <f t="shared" si="185"/>
        <v>92406</v>
      </c>
      <c r="H5899" s="14">
        <f t="shared" si="186"/>
        <v>134.94</v>
      </c>
    </row>
    <row r="5900" spans="1:8" ht="40.5">
      <c r="A5900" s="532" t="s">
        <v>7910</v>
      </c>
      <c r="B5900" s="534" t="s">
        <v>32941</v>
      </c>
      <c r="C5900" s="532" t="s">
        <v>73</v>
      </c>
      <c r="D5900" s="533" t="s">
        <v>32942</v>
      </c>
      <c r="F5900" t="str">
        <f t="shared" si="185"/>
        <v>93679</v>
      </c>
      <c r="H5900" s="14">
        <f t="shared" si="186"/>
        <v>116.91</v>
      </c>
    </row>
    <row r="5901" spans="1:8" ht="40.5">
      <c r="A5901" s="532" t="s">
        <v>7911</v>
      </c>
      <c r="B5901" s="534" t="s">
        <v>32943</v>
      </c>
      <c r="C5901" s="532" t="s">
        <v>73</v>
      </c>
      <c r="D5901" s="533" t="s">
        <v>25853</v>
      </c>
      <c r="F5901" t="str">
        <f t="shared" si="185"/>
        <v>93680</v>
      </c>
      <c r="H5901" s="14">
        <f t="shared" si="186"/>
        <v>103.97</v>
      </c>
    </row>
    <row r="5902" spans="1:8" ht="40.5">
      <c r="A5902" s="532" t="s">
        <v>7912</v>
      </c>
      <c r="B5902" s="534" t="s">
        <v>32944</v>
      </c>
      <c r="C5902" s="532" t="s">
        <v>73</v>
      </c>
      <c r="D5902" s="533" t="s">
        <v>32945</v>
      </c>
      <c r="F5902" t="str">
        <f t="shared" si="185"/>
        <v>93681</v>
      </c>
      <c r="H5902" s="14">
        <f t="shared" si="186"/>
        <v>124.62</v>
      </c>
    </row>
    <row r="5903" spans="1:8" ht="27">
      <c r="A5903" s="532" t="s">
        <v>16354</v>
      </c>
      <c r="B5903" s="534" t="s">
        <v>32946</v>
      </c>
      <c r="C5903" s="532" t="s">
        <v>73</v>
      </c>
      <c r="D5903" s="533" t="s">
        <v>32947</v>
      </c>
      <c r="F5903" t="str">
        <f t="shared" ref="F5903:F5925" si="187">TRIM(A5903)</f>
        <v>97104</v>
      </c>
      <c r="H5903" s="14">
        <f t="shared" si="186"/>
        <v>178.36</v>
      </c>
    </row>
    <row r="5904" spans="1:8" ht="27">
      <c r="A5904" s="532" t="s">
        <v>16355</v>
      </c>
      <c r="B5904" s="534" t="s">
        <v>32948</v>
      </c>
      <c r="C5904" s="532" t="s">
        <v>73</v>
      </c>
      <c r="D5904" s="533" t="s">
        <v>32949</v>
      </c>
      <c r="F5904" t="str">
        <f t="shared" si="187"/>
        <v>97105</v>
      </c>
      <c r="H5904" s="14">
        <f t="shared" si="186"/>
        <v>201.01</v>
      </c>
    </row>
    <row r="5905" spans="1:8" ht="27">
      <c r="A5905" s="554" t="s">
        <v>16356</v>
      </c>
      <c r="B5905" s="534" t="s">
        <v>32950</v>
      </c>
      <c r="C5905" s="532" t="s">
        <v>73</v>
      </c>
      <c r="D5905" s="533" t="s">
        <v>25521</v>
      </c>
      <c r="F5905" t="str">
        <f t="shared" si="187"/>
        <v>97106</v>
      </c>
      <c r="H5905" s="14">
        <f t="shared" si="186"/>
        <v>222.63</v>
      </c>
    </row>
    <row r="5906" spans="1:8" ht="27">
      <c r="A5906" s="532" t="s">
        <v>16357</v>
      </c>
      <c r="B5906" s="534" t="s">
        <v>32951</v>
      </c>
      <c r="C5906" s="532" t="s">
        <v>73</v>
      </c>
      <c r="D5906" s="533" t="s">
        <v>32952</v>
      </c>
      <c r="F5906" t="str">
        <f t="shared" si="187"/>
        <v>97107</v>
      </c>
      <c r="H5906" s="14">
        <f t="shared" si="186"/>
        <v>255.29</v>
      </c>
    </row>
    <row r="5907" spans="1:8" ht="27">
      <c r="A5907" s="532" t="s">
        <v>16358</v>
      </c>
      <c r="B5907" s="534" t="s">
        <v>32953</v>
      </c>
      <c r="C5907" s="532" t="s">
        <v>73</v>
      </c>
      <c r="D5907" s="533" t="s">
        <v>32954</v>
      </c>
      <c r="F5907" t="str">
        <f t="shared" si="187"/>
        <v>97108</v>
      </c>
      <c r="H5907" s="14">
        <f t="shared" si="186"/>
        <v>295.31</v>
      </c>
    </row>
    <row r="5908" spans="1:8" ht="27">
      <c r="A5908" s="532" t="s">
        <v>16359</v>
      </c>
      <c r="B5908" s="534" t="s">
        <v>32955</v>
      </c>
      <c r="C5908" s="532" t="s">
        <v>73</v>
      </c>
      <c r="D5908" s="533" t="s">
        <v>32956</v>
      </c>
      <c r="F5908" t="str">
        <f t="shared" si="187"/>
        <v>97109</v>
      </c>
      <c r="H5908" s="14">
        <f t="shared" si="186"/>
        <v>327.72</v>
      </c>
    </row>
    <row r="5909" spans="1:8" ht="27">
      <c r="A5909" s="532" t="s">
        <v>16360</v>
      </c>
      <c r="B5909" s="534" t="s">
        <v>32957</v>
      </c>
      <c r="C5909" s="532" t="s">
        <v>73</v>
      </c>
      <c r="D5909" s="533" t="s">
        <v>32958</v>
      </c>
      <c r="F5909" t="str">
        <f t="shared" si="187"/>
        <v>97111</v>
      </c>
      <c r="H5909" s="14">
        <f t="shared" si="186"/>
        <v>423.75</v>
      </c>
    </row>
    <row r="5910" spans="1:8" ht="27">
      <c r="A5910" s="532" t="s">
        <v>16361</v>
      </c>
      <c r="B5910" s="534" t="s">
        <v>32959</v>
      </c>
      <c r="C5910" s="532" t="s">
        <v>73</v>
      </c>
      <c r="D5910" s="533" t="s">
        <v>32960</v>
      </c>
      <c r="F5910" t="str">
        <f t="shared" si="187"/>
        <v>97112</v>
      </c>
      <c r="H5910" s="14">
        <f t="shared" si="186"/>
        <v>352.49</v>
      </c>
    </row>
    <row r="5911" spans="1:8" ht="27">
      <c r="A5911" s="532" t="s">
        <v>16362</v>
      </c>
      <c r="B5911" s="534" t="s">
        <v>32961</v>
      </c>
      <c r="C5911" s="532" t="s">
        <v>73</v>
      </c>
      <c r="D5911" s="533" t="s">
        <v>4685</v>
      </c>
      <c r="F5911" t="str">
        <f t="shared" si="187"/>
        <v>97113</v>
      </c>
      <c r="H5911" s="14">
        <f t="shared" si="186"/>
        <v>2.74</v>
      </c>
    </row>
    <row r="5912" spans="1:8" ht="27">
      <c r="A5912" s="532" t="s">
        <v>7913</v>
      </c>
      <c r="B5912" s="534" t="s">
        <v>32962</v>
      </c>
      <c r="C5912" s="532" t="s">
        <v>75</v>
      </c>
      <c r="D5912" s="533" t="s">
        <v>8381</v>
      </c>
      <c r="F5912" t="str">
        <f t="shared" si="187"/>
        <v>97114</v>
      </c>
      <c r="H5912" s="14">
        <f t="shared" si="186"/>
        <v>0.49</v>
      </c>
    </row>
    <row r="5913" spans="1:8" ht="40.5">
      <c r="A5913" s="532" t="s">
        <v>7914</v>
      </c>
      <c r="B5913" s="534" t="s">
        <v>32963</v>
      </c>
      <c r="C5913" s="532" t="s">
        <v>71</v>
      </c>
      <c r="D5913" s="533" t="s">
        <v>27309</v>
      </c>
      <c r="F5913" t="str">
        <f t="shared" si="187"/>
        <v>97115</v>
      </c>
      <c r="H5913" s="14">
        <f t="shared" si="186"/>
        <v>73.19</v>
      </c>
    </row>
    <row r="5914" spans="1:8" ht="40.5">
      <c r="A5914" s="532" t="s">
        <v>16363</v>
      </c>
      <c r="B5914" s="534" t="s">
        <v>32964</v>
      </c>
      <c r="C5914" s="532" t="s">
        <v>71</v>
      </c>
      <c r="D5914" s="533" t="s">
        <v>32965</v>
      </c>
      <c r="F5914" t="str">
        <f t="shared" si="187"/>
        <v>97116</v>
      </c>
      <c r="H5914" s="14">
        <f t="shared" si="186"/>
        <v>38.08</v>
      </c>
    </row>
    <row r="5915" spans="1:8" ht="40.5">
      <c r="A5915" s="532" t="s">
        <v>16364</v>
      </c>
      <c r="B5915" s="534" t="s">
        <v>32966</v>
      </c>
      <c r="C5915" s="532" t="s">
        <v>71</v>
      </c>
      <c r="D5915" s="533" t="s">
        <v>11296</v>
      </c>
      <c r="F5915" t="str">
        <f t="shared" si="187"/>
        <v>97117</v>
      </c>
      <c r="H5915" s="14">
        <f t="shared" si="186"/>
        <v>34.47</v>
      </c>
    </row>
    <row r="5916" spans="1:8" ht="40.5">
      <c r="A5916" s="532" t="s">
        <v>16365</v>
      </c>
      <c r="B5916" s="534" t="s">
        <v>32967</v>
      </c>
      <c r="C5916" s="532" t="s">
        <v>71</v>
      </c>
      <c r="D5916" s="533" t="s">
        <v>5219</v>
      </c>
      <c r="F5916" t="str">
        <f t="shared" si="187"/>
        <v>97118</v>
      </c>
      <c r="H5916" s="14">
        <f t="shared" si="186"/>
        <v>29.21</v>
      </c>
    </row>
    <row r="5917" spans="1:8" ht="40.5">
      <c r="A5917" s="532" t="s">
        <v>16366</v>
      </c>
      <c r="B5917" s="534" t="s">
        <v>32968</v>
      </c>
      <c r="C5917" s="532" t="s">
        <v>71</v>
      </c>
      <c r="D5917" s="533" t="s">
        <v>29667</v>
      </c>
      <c r="F5917" t="str">
        <f t="shared" si="187"/>
        <v>97119</v>
      </c>
      <c r="H5917" s="14">
        <f t="shared" si="186"/>
        <v>26.94</v>
      </c>
    </row>
    <row r="5918" spans="1:8" ht="40.5">
      <c r="A5918" s="532" t="s">
        <v>7915</v>
      </c>
      <c r="B5918" s="534" t="s">
        <v>32969</v>
      </c>
      <c r="C5918" s="532" t="s">
        <v>71</v>
      </c>
      <c r="D5918" s="533" t="s">
        <v>19084</v>
      </c>
      <c r="F5918" t="str">
        <f t="shared" si="187"/>
        <v>97120</v>
      </c>
      <c r="H5918" s="14">
        <f t="shared" si="186"/>
        <v>17.420000000000002</v>
      </c>
    </row>
    <row r="5919" spans="1:8" ht="27">
      <c r="A5919" s="532" t="s">
        <v>16367</v>
      </c>
      <c r="B5919" s="534" t="s">
        <v>16368</v>
      </c>
      <c r="C5919" s="532" t="s">
        <v>73</v>
      </c>
      <c r="D5919" s="533" t="s">
        <v>32970</v>
      </c>
      <c r="F5919" t="str">
        <f t="shared" si="187"/>
        <v>101167</v>
      </c>
      <c r="H5919" s="14">
        <f t="shared" si="186"/>
        <v>269.58999999999997</v>
      </c>
    </row>
    <row r="5920" spans="1:8" ht="40.5">
      <c r="A5920" s="532" t="s">
        <v>16369</v>
      </c>
      <c r="B5920" s="534" t="s">
        <v>16370</v>
      </c>
      <c r="C5920" s="532" t="s">
        <v>73</v>
      </c>
      <c r="D5920" s="533" t="s">
        <v>32971</v>
      </c>
      <c r="F5920" t="str">
        <f t="shared" si="187"/>
        <v>101169</v>
      </c>
      <c r="H5920" s="14">
        <f t="shared" si="186"/>
        <v>286.47000000000003</v>
      </c>
    </row>
    <row r="5921" spans="1:8" ht="27">
      <c r="A5921" s="532" t="s">
        <v>16371</v>
      </c>
      <c r="B5921" s="534" t="s">
        <v>16372</v>
      </c>
      <c r="C5921" s="532" t="s">
        <v>73</v>
      </c>
      <c r="D5921" s="533" t="s">
        <v>18421</v>
      </c>
      <c r="F5921" t="str">
        <f t="shared" si="187"/>
        <v>101170</v>
      </c>
      <c r="H5921" s="14">
        <f t="shared" si="186"/>
        <v>65.95</v>
      </c>
    </row>
    <row r="5922" spans="1:8" ht="40.5">
      <c r="A5922" s="532" t="s">
        <v>16373</v>
      </c>
      <c r="B5922" s="534" t="s">
        <v>16374</v>
      </c>
      <c r="C5922" s="532" t="s">
        <v>73</v>
      </c>
      <c r="D5922" s="533" t="s">
        <v>32972</v>
      </c>
      <c r="F5922" t="str">
        <f t="shared" si="187"/>
        <v>101172</v>
      </c>
      <c r="H5922" s="14">
        <f t="shared" si="186"/>
        <v>95.14</v>
      </c>
    </row>
    <row r="5923" spans="1:8" ht="27">
      <c r="A5923" s="532" t="s">
        <v>32973</v>
      </c>
      <c r="B5923" s="534" t="s">
        <v>32974</v>
      </c>
      <c r="C5923" s="532" t="s">
        <v>73</v>
      </c>
      <c r="D5923" s="533" t="s">
        <v>19131</v>
      </c>
      <c r="F5923" t="str">
        <f t="shared" si="187"/>
        <v>103904</v>
      </c>
      <c r="H5923" s="14">
        <f t="shared" si="186"/>
        <v>173.54</v>
      </c>
    </row>
    <row r="5924" spans="1:8" ht="27">
      <c r="A5924" s="532" t="s">
        <v>32975</v>
      </c>
      <c r="B5924" s="534" t="s">
        <v>32976</v>
      </c>
      <c r="C5924" s="532" t="s">
        <v>73</v>
      </c>
      <c r="D5924" s="533" t="s">
        <v>32977</v>
      </c>
      <c r="F5924" t="str">
        <f t="shared" si="187"/>
        <v>103905</v>
      </c>
      <c r="H5924" s="14">
        <f t="shared" si="186"/>
        <v>182.87</v>
      </c>
    </row>
    <row r="5925" spans="1:8" ht="27">
      <c r="A5925" s="532" t="s">
        <v>32978</v>
      </c>
      <c r="B5925" s="534" t="s">
        <v>32979</v>
      </c>
      <c r="C5925" s="532" t="s">
        <v>73</v>
      </c>
      <c r="D5925" s="533" t="s">
        <v>32980</v>
      </c>
      <c r="F5925" t="str">
        <f t="shared" si="187"/>
        <v>103906</v>
      </c>
      <c r="H5925" s="14">
        <f t="shared" si="186"/>
        <v>219.36</v>
      </c>
    </row>
    <row r="5926" spans="1:8" ht="27">
      <c r="A5926" s="532" t="s">
        <v>32981</v>
      </c>
      <c r="B5926" s="534" t="s">
        <v>32982</v>
      </c>
      <c r="C5926" s="532" t="s">
        <v>73</v>
      </c>
      <c r="D5926" s="533" t="s">
        <v>32983</v>
      </c>
      <c r="H5926" s="14">
        <f t="shared" si="186"/>
        <v>192.76</v>
      </c>
    </row>
    <row r="5927" spans="1:8" ht="27">
      <c r="A5927" s="532" t="s">
        <v>32984</v>
      </c>
      <c r="B5927" s="534" t="s">
        <v>32985</v>
      </c>
      <c r="C5927" s="532" t="s">
        <v>73</v>
      </c>
      <c r="D5927" s="533" t="s">
        <v>32986</v>
      </c>
      <c r="H5927" s="14">
        <f t="shared" si="186"/>
        <v>216.21</v>
      </c>
    </row>
    <row r="5928" spans="1:8" ht="27">
      <c r="A5928" s="532" t="s">
        <v>32987</v>
      </c>
      <c r="B5928" s="534" t="s">
        <v>32988</v>
      </c>
      <c r="C5928" s="532" t="s">
        <v>73</v>
      </c>
      <c r="D5928" s="533" t="s">
        <v>32989</v>
      </c>
      <c r="H5928" s="14">
        <f t="shared" si="186"/>
        <v>248.08</v>
      </c>
    </row>
    <row r="5929" spans="1:8" ht="27">
      <c r="A5929" s="532" t="s">
        <v>32990</v>
      </c>
      <c r="B5929" s="534" t="s">
        <v>32991</v>
      </c>
      <c r="C5929" s="532" t="s">
        <v>73</v>
      </c>
      <c r="D5929" s="533" t="s">
        <v>32992</v>
      </c>
      <c r="H5929" s="14">
        <f t="shared" si="186"/>
        <v>287.29000000000002</v>
      </c>
    </row>
    <row r="5930" spans="1:8" ht="27">
      <c r="A5930" s="532" t="s">
        <v>32993</v>
      </c>
      <c r="B5930" s="534" t="s">
        <v>32994</v>
      </c>
      <c r="C5930" s="532" t="s">
        <v>73</v>
      </c>
      <c r="D5930" s="533" t="s">
        <v>12244</v>
      </c>
      <c r="H5930" s="14">
        <f t="shared" si="186"/>
        <v>134.93</v>
      </c>
    </row>
    <row r="5931" spans="1:8" ht="27">
      <c r="A5931" s="532" t="s">
        <v>32995</v>
      </c>
      <c r="B5931" s="534" t="s">
        <v>32996</v>
      </c>
      <c r="C5931" s="532" t="s">
        <v>73</v>
      </c>
      <c r="D5931" s="533" t="s">
        <v>32997</v>
      </c>
      <c r="H5931" s="14">
        <f t="shared" si="186"/>
        <v>184.9</v>
      </c>
    </row>
    <row r="5932" spans="1:8" ht="27">
      <c r="A5932" s="532" t="s">
        <v>32998</v>
      </c>
      <c r="B5932" s="534" t="s">
        <v>32999</v>
      </c>
      <c r="C5932" s="532" t="s">
        <v>73</v>
      </c>
      <c r="D5932" s="533" t="s">
        <v>33000</v>
      </c>
      <c r="H5932" s="14">
        <f t="shared" si="186"/>
        <v>216.3</v>
      </c>
    </row>
    <row r="5933" spans="1:8" ht="27">
      <c r="A5933" s="532" t="s">
        <v>33001</v>
      </c>
      <c r="B5933" s="534" t="s">
        <v>33002</v>
      </c>
      <c r="C5933" s="532" t="s">
        <v>73</v>
      </c>
      <c r="D5933" s="533" t="s">
        <v>33003</v>
      </c>
      <c r="H5933" s="14">
        <f t="shared" si="186"/>
        <v>238.25</v>
      </c>
    </row>
    <row r="5934" spans="1:8" ht="27">
      <c r="A5934" s="532" t="s">
        <v>33004</v>
      </c>
      <c r="B5934" s="534" t="s">
        <v>33005</v>
      </c>
      <c r="C5934" s="532" t="s">
        <v>73</v>
      </c>
      <c r="D5934" s="533" t="s">
        <v>33006</v>
      </c>
      <c r="H5934" s="14">
        <f t="shared" si="186"/>
        <v>270.72000000000003</v>
      </c>
    </row>
    <row r="5935" spans="1:8" ht="27">
      <c r="A5935" s="532" t="s">
        <v>33007</v>
      </c>
      <c r="B5935" s="534" t="s">
        <v>33008</v>
      </c>
      <c r="C5935" s="532" t="s">
        <v>73</v>
      </c>
      <c r="D5935" s="533" t="s">
        <v>33009</v>
      </c>
      <c r="H5935" s="14">
        <f t="shared" si="186"/>
        <v>316.44</v>
      </c>
    </row>
    <row r="5936" spans="1:8" ht="27">
      <c r="A5936" s="532" t="s">
        <v>33010</v>
      </c>
      <c r="B5936" s="534" t="s">
        <v>33011</v>
      </c>
      <c r="C5936" s="532" t="s">
        <v>73</v>
      </c>
      <c r="D5936" s="533" t="s">
        <v>33012</v>
      </c>
      <c r="H5936" s="14">
        <f t="shared" si="186"/>
        <v>331.83</v>
      </c>
    </row>
    <row r="5937" spans="1:8" ht="40.5">
      <c r="A5937" s="532" t="s">
        <v>33013</v>
      </c>
      <c r="B5937" s="534" t="s">
        <v>33014</v>
      </c>
      <c r="C5937" s="532" t="s">
        <v>73</v>
      </c>
      <c r="D5937" s="533" t="s">
        <v>33015</v>
      </c>
      <c r="H5937" s="14">
        <f t="shared" si="186"/>
        <v>110.58</v>
      </c>
    </row>
    <row r="5938" spans="1:8" ht="40.5">
      <c r="A5938" s="554" t="s">
        <v>33016</v>
      </c>
      <c r="B5938" s="534" t="s">
        <v>33017</v>
      </c>
      <c r="C5938" s="532" t="s">
        <v>73</v>
      </c>
      <c r="D5938" s="533" t="s">
        <v>18174</v>
      </c>
      <c r="H5938" s="14">
        <f t="shared" si="186"/>
        <v>96.45</v>
      </c>
    </row>
    <row r="5939" spans="1:8" ht="40.5">
      <c r="A5939" s="532" t="s">
        <v>33018</v>
      </c>
      <c r="B5939" s="534" t="s">
        <v>33019</v>
      </c>
      <c r="C5939" s="532" t="s">
        <v>73</v>
      </c>
      <c r="D5939" s="533" t="s">
        <v>33020</v>
      </c>
      <c r="H5939" s="14">
        <f t="shared" si="186"/>
        <v>410.34</v>
      </c>
    </row>
    <row r="5940" spans="1:8" ht="40.5">
      <c r="A5940" s="532" t="s">
        <v>33021</v>
      </c>
      <c r="B5940" s="534" t="s">
        <v>33022</v>
      </c>
      <c r="C5940" s="532" t="s">
        <v>114</v>
      </c>
      <c r="D5940" s="533" t="s">
        <v>33023</v>
      </c>
      <c r="H5940" s="14">
        <f t="shared" si="186"/>
        <v>152.58000000000001</v>
      </c>
    </row>
    <row r="5941" spans="1:8" ht="40.5">
      <c r="A5941" s="532" t="s">
        <v>33024</v>
      </c>
      <c r="B5941" s="534" t="s">
        <v>33025</v>
      </c>
      <c r="C5941" s="532" t="s">
        <v>114</v>
      </c>
      <c r="D5941" s="533" t="s">
        <v>33026</v>
      </c>
      <c r="H5941" s="14">
        <f t="shared" si="186"/>
        <v>136.33000000000001</v>
      </c>
    </row>
    <row r="5942" spans="1:8" ht="40.5">
      <c r="A5942" s="532" t="s">
        <v>33027</v>
      </c>
      <c r="B5942" s="534" t="s">
        <v>33028</v>
      </c>
      <c r="C5942" s="532" t="s">
        <v>114</v>
      </c>
      <c r="D5942" s="533" t="s">
        <v>33029</v>
      </c>
      <c r="H5942" s="14">
        <f t="shared" si="186"/>
        <v>188.47</v>
      </c>
    </row>
    <row r="5943" spans="1:8" ht="54">
      <c r="A5943" s="532" t="s">
        <v>33030</v>
      </c>
      <c r="B5943" s="534" t="s">
        <v>33031</v>
      </c>
      <c r="C5943" s="532" t="s">
        <v>114</v>
      </c>
      <c r="D5943" s="533" t="s">
        <v>33032</v>
      </c>
      <c r="H5943" s="14">
        <f t="shared" si="186"/>
        <v>172.21</v>
      </c>
    </row>
    <row r="5944" spans="1:8" ht="40.5">
      <c r="A5944" s="554" t="s">
        <v>7918</v>
      </c>
      <c r="B5944" s="534" t="s">
        <v>13735</v>
      </c>
      <c r="C5944" s="532" t="s">
        <v>83</v>
      </c>
      <c r="D5944" s="533" t="s">
        <v>33033</v>
      </c>
      <c r="H5944" s="14">
        <f t="shared" si="186"/>
        <v>1983.52</v>
      </c>
    </row>
    <row r="5945" spans="1:8" ht="40.5">
      <c r="A5945" s="532" t="s">
        <v>7919</v>
      </c>
      <c r="B5945" s="534" t="s">
        <v>13736</v>
      </c>
      <c r="C5945" s="532" t="s">
        <v>83</v>
      </c>
      <c r="D5945" s="533" t="s">
        <v>33034</v>
      </c>
      <c r="H5945" s="14">
        <f t="shared" si="186"/>
        <v>1713.93</v>
      </c>
    </row>
    <row r="5946" spans="1:8" ht="27">
      <c r="A5946" s="532" t="s">
        <v>7920</v>
      </c>
      <c r="B5946" s="534" t="s">
        <v>13737</v>
      </c>
      <c r="C5946" s="532" t="s">
        <v>73</v>
      </c>
      <c r="D5946" s="533" t="s">
        <v>6508</v>
      </c>
      <c r="H5946" s="14">
        <f t="shared" si="186"/>
        <v>10.19</v>
      </c>
    </row>
    <row r="5947" spans="1:8">
      <c r="A5947" s="532" t="s">
        <v>7921</v>
      </c>
      <c r="B5947" s="534" t="s">
        <v>16375</v>
      </c>
      <c r="C5947" s="532" t="s">
        <v>83</v>
      </c>
      <c r="D5947" s="533" t="s">
        <v>28488</v>
      </c>
      <c r="H5947" s="14">
        <f t="shared" si="186"/>
        <v>287.25</v>
      </c>
    </row>
    <row r="5948" spans="1:8" ht="27">
      <c r="A5948" s="532" t="s">
        <v>7922</v>
      </c>
      <c r="B5948" s="534" t="s">
        <v>16376</v>
      </c>
      <c r="C5948" s="532" t="s">
        <v>83</v>
      </c>
      <c r="D5948" s="533" t="s">
        <v>33035</v>
      </c>
      <c r="H5948" s="14">
        <f t="shared" si="186"/>
        <v>366.89</v>
      </c>
    </row>
    <row r="5949" spans="1:8" ht="27">
      <c r="A5949" s="532" t="s">
        <v>7923</v>
      </c>
      <c r="B5949" s="534" t="s">
        <v>16377</v>
      </c>
      <c r="C5949" s="532" t="s">
        <v>83</v>
      </c>
      <c r="D5949" s="533" t="s">
        <v>33036</v>
      </c>
      <c r="H5949" s="14">
        <f t="shared" si="186"/>
        <v>479.37</v>
      </c>
    </row>
    <row r="5950" spans="1:8" ht="40.5">
      <c r="A5950" s="532" t="s">
        <v>7926</v>
      </c>
      <c r="B5950" s="534" t="s">
        <v>2560</v>
      </c>
      <c r="C5950" s="532" t="s">
        <v>73</v>
      </c>
      <c r="D5950" s="533" t="s">
        <v>27308</v>
      </c>
      <c r="H5950" s="14">
        <f t="shared" si="186"/>
        <v>4.84</v>
      </c>
    </row>
    <row r="5951" spans="1:8" ht="40.5">
      <c r="A5951" s="532" t="s">
        <v>7928</v>
      </c>
      <c r="B5951" s="534" t="s">
        <v>2561</v>
      </c>
      <c r="C5951" s="532" t="s">
        <v>73</v>
      </c>
      <c r="D5951" s="533" t="s">
        <v>33037</v>
      </c>
      <c r="H5951" s="14">
        <f t="shared" si="186"/>
        <v>3.81</v>
      </c>
    </row>
    <row r="5952" spans="1:8" ht="40.5">
      <c r="A5952" s="532" t="s">
        <v>7929</v>
      </c>
      <c r="B5952" s="534" t="s">
        <v>1997</v>
      </c>
      <c r="C5952" s="532" t="s">
        <v>73</v>
      </c>
      <c r="D5952" s="533" t="s">
        <v>6549</v>
      </c>
      <c r="H5952" s="14">
        <f t="shared" si="186"/>
        <v>6.9</v>
      </c>
    </row>
    <row r="5953" spans="1:8" ht="40.5">
      <c r="A5953" s="532" t="s">
        <v>7930</v>
      </c>
      <c r="B5953" s="534" t="s">
        <v>1998</v>
      </c>
      <c r="C5953" s="532" t="s">
        <v>73</v>
      </c>
      <c r="D5953" s="533" t="s">
        <v>18267</v>
      </c>
      <c r="H5953" s="14">
        <f t="shared" si="186"/>
        <v>7.58</v>
      </c>
    </row>
    <row r="5954" spans="1:8" ht="27">
      <c r="A5954" s="532" t="s">
        <v>7931</v>
      </c>
      <c r="B5954" s="534" t="s">
        <v>2562</v>
      </c>
      <c r="C5954" s="532" t="s">
        <v>73</v>
      </c>
      <c r="D5954" s="533" t="s">
        <v>8919</v>
      </c>
      <c r="H5954" s="14">
        <f t="shared" si="186"/>
        <v>5.17</v>
      </c>
    </row>
    <row r="5955" spans="1:8" ht="54">
      <c r="A5955" s="532" t="s">
        <v>7933</v>
      </c>
      <c r="B5955" s="534" t="s">
        <v>2563</v>
      </c>
      <c r="C5955" s="532" t="s">
        <v>73</v>
      </c>
      <c r="D5955" s="533" t="s">
        <v>33038</v>
      </c>
      <c r="H5955" s="14">
        <f t="shared" si="186"/>
        <v>23.27</v>
      </c>
    </row>
    <row r="5956" spans="1:8" ht="54">
      <c r="A5956" s="532" t="s">
        <v>7934</v>
      </c>
      <c r="B5956" s="534" t="s">
        <v>2564</v>
      </c>
      <c r="C5956" s="532" t="s">
        <v>73</v>
      </c>
      <c r="D5956" s="533" t="s">
        <v>13752</v>
      </c>
      <c r="H5956" s="14">
        <f t="shared" si="186"/>
        <v>19.600000000000001</v>
      </c>
    </row>
    <row r="5957" spans="1:8" ht="54">
      <c r="A5957" s="532" t="s">
        <v>7936</v>
      </c>
      <c r="B5957" s="534" t="s">
        <v>3704</v>
      </c>
      <c r="C5957" s="532" t="s">
        <v>73</v>
      </c>
      <c r="D5957" s="533" t="s">
        <v>12185</v>
      </c>
      <c r="H5957" s="14">
        <f t="shared" ref="H5957:H6020" si="188">ROUND(D5957*(1+$H$1),2)</f>
        <v>30.69</v>
      </c>
    </row>
    <row r="5958" spans="1:8" ht="54">
      <c r="A5958" s="532" t="s">
        <v>7937</v>
      </c>
      <c r="B5958" s="534" t="s">
        <v>3705</v>
      </c>
      <c r="C5958" s="532" t="s">
        <v>73</v>
      </c>
      <c r="D5958" s="533" t="s">
        <v>12116</v>
      </c>
      <c r="H5958" s="14">
        <f t="shared" si="188"/>
        <v>33.020000000000003</v>
      </c>
    </row>
    <row r="5959" spans="1:8" ht="40.5">
      <c r="A5959" s="532" t="s">
        <v>7938</v>
      </c>
      <c r="B5959" s="534" t="s">
        <v>1999</v>
      </c>
      <c r="C5959" s="532" t="s">
        <v>73</v>
      </c>
      <c r="D5959" s="533" t="s">
        <v>11224</v>
      </c>
      <c r="H5959" s="14">
        <f t="shared" si="188"/>
        <v>24.42</v>
      </c>
    </row>
    <row r="5960" spans="1:8" ht="54">
      <c r="A5960" s="532" t="s">
        <v>7939</v>
      </c>
      <c r="B5960" s="534" t="s">
        <v>2565</v>
      </c>
      <c r="C5960" s="532" t="s">
        <v>73</v>
      </c>
      <c r="D5960" s="533" t="s">
        <v>11962</v>
      </c>
      <c r="H5960" s="14">
        <f t="shared" si="188"/>
        <v>28.32</v>
      </c>
    </row>
    <row r="5961" spans="1:8" ht="54">
      <c r="A5961" s="532" t="s">
        <v>7940</v>
      </c>
      <c r="B5961" s="534" t="s">
        <v>2566</v>
      </c>
      <c r="C5961" s="532" t="s">
        <v>73</v>
      </c>
      <c r="D5961" s="533" t="s">
        <v>19081</v>
      </c>
      <c r="H5961" s="14">
        <f t="shared" si="188"/>
        <v>21.97</v>
      </c>
    </row>
    <row r="5962" spans="1:8" ht="54">
      <c r="A5962" s="532" t="s">
        <v>7941</v>
      </c>
      <c r="B5962" s="534" t="s">
        <v>2567</v>
      </c>
      <c r="C5962" s="532" t="s">
        <v>73</v>
      </c>
      <c r="D5962" s="533" t="s">
        <v>33039</v>
      </c>
      <c r="H5962" s="14">
        <f t="shared" si="188"/>
        <v>41.05</v>
      </c>
    </row>
    <row r="5963" spans="1:8" ht="54">
      <c r="A5963" s="532" t="s">
        <v>7943</v>
      </c>
      <c r="B5963" s="534" t="s">
        <v>2568</v>
      </c>
      <c r="C5963" s="532" t="s">
        <v>73</v>
      </c>
      <c r="D5963" s="533" t="s">
        <v>18906</v>
      </c>
      <c r="H5963" s="14">
        <f t="shared" si="188"/>
        <v>45.13</v>
      </c>
    </row>
    <row r="5964" spans="1:8" ht="40.5">
      <c r="A5964" s="532" t="s">
        <v>7944</v>
      </c>
      <c r="B5964" s="534" t="s">
        <v>2000</v>
      </c>
      <c r="C5964" s="532" t="s">
        <v>73</v>
      </c>
      <c r="D5964" s="533" t="s">
        <v>33040</v>
      </c>
      <c r="H5964" s="14">
        <f t="shared" si="188"/>
        <v>30.3</v>
      </c>
    </row>
    <row r="5965" spans="1:8" ht="15" customHeight="1">
      <c r="A5965" s="532" t="s">
        <v>7946</v>
      </c>
      <c r="B5965" s="534" t="s">
        <v>3706</v>
      </c>
      <c r="C5965" s="532" t="s">
        <v>73</v>
      </c>
      <c r="D5965" s="533" t="s">
        <v>18875</v>
      </c>
      <c r="H5965" s="14">
        <f t="shared" si="188"/>
        <v>23.87</v>
      </c>
    </row>
    <row r="5966" spans="1:8" ht="15" customHeight="1">
      <c r="A5966" s="532" t="s">
        <v>7949</v>
      </c>
      <c r="B5966" s="534" t="s">
        <v>33041</v>
      </c>
      <c r="C5966" s="532" t="s">
        <v>73</v>
      </c>
      <c r="D5966" s="533" t="s">
        <v>6515</v>
      </c>
      <c r="H5966" s="14">
        <f t="shared" si="188"/>
        <v>7.28</v>
      </c>
    </row>
    <row r="5967" spans="1:8" ht="15" customHeight="1">
      <c r="A5967" s="532" t="s">
        <v>7950</v>
      </c>
      <c r="B5967" s="534" t="s">
        <v>33042</v>
      </c>
      <c r="C5967" s="532" t="s">
        <v>73</v>
      </c>
      <c r="D5967" s="533" t="s">
        <v>5799</v>
      </c>
      <c r="H5967" s="14">
        <f t="shared" si="188"/>
        <v>6.01</v>
      </c>
    </row>
    <row r="5968" spans="1:8" ht="27">
      <c r="A5968" s="532" t="s">
        <v>7953</v>
      </c>
      <c r="B5968" s="534" t="s">
        <v>33043</v>
      </c>
      <c r="C5968" s="532" t="s">
        <v>73</v>
      </c>
      <c r="D5968" s="533" t="s">
        <v>9570</v>
      </c>
      <c r="H5968" s="14">
        <f t="shared" si="188"/>
        <v>19.05</v>
      </c>
    </row>
    <row r="5969" spans="1:8" ht="27">
      <c r="A5969" s="532" t="s">
        <v>7954</v>
      </c>
      <c r="B5969" s="534" t="s">
        <v>33044</v>
      </c>
      <c r="C5969" s="532" t="s">
        <v>73</v>
      </c>
      <c r="D5969" s="533" t="s">
        <v>18798</v>
      </c>
      <c r="H5969" s="14">
        <f t="shared" si="188"/>
        <v>15.94</v>
      </c>
    </row>
    <row r="5970" spans="1:8" ht="27">
      <c r="A5970" s="532" t="s">
        <v>7955</v>
      </c>
      <c r="B5970" s="534" t="s">
        <v>33045</v>
      </c>
      <c r="C5970" s="532" t="s">
        <v>73</v>
      </c>
      <c r="D5970" s="533" t="s">
        <v>29669</v>
      </c>
      <c r="H5970" s="14">
        <f t="shared" si="188"/>
        <v>29.67</v>
      </c>
    </row>
    <row r="5971" spans="1:8" ht="27">
      <c r="A5971" s="532" t="s">
        <v>7957</v>
      </c>
      <c r="B5971" s="534" t="s">
        <v>33046</v>
      </c>
      <c r="C5971" s="532" t="s">
        <v>73</v>
      </c>
      <c r="D5971" s="533" t="s">
        <v>8819</v>
      </c>
      <c r="H5971" s="14">
        <f t="shared" si="188"/>
        <v>17.07</v>
      </c>
    </row>
    <row r="5972" spans="1:8" ht="27">
      <c r="A5972" s="532" t="s">
        <v>7958</v>
      </c>
      <c r="B5972" s="534" t="s">
        <v>33047</v>
      </c>
      <c r="C5972" s="532" t="s">
        <v>73</v>
      </c>
      <c r="D5972" s="533" t="s">
        <v>11862</v>
      </c>
      <c r="H5972" s="14">
        <f t="shared" si="188"/>
        <v>19.079999999999998</v>
      </c>
    </row>
    <row r="5973" spans="1:8" ht="27">
      <c r="A5973" s="532" t="s">
        <v>7960</v>
      </c>
      <c r="B5973" s="534" t="s">
        <v>33048</v>
      </c>
      <c r="C5973" s="532" t="s">
        <v>73</v>
      </c>
      <c r="D5973" s="533" t="s">
        <v>18185</v>
      </c>
      <c r="H5973" s="14">
        <f t="shared" si="188"/>
        <v>26.96</v>
      </c>
    </row>
    <row r="5974" spans="1:8" ht="27">
      <c r="A5974" s="532" t="s">
        <v>7961</v>
      </c>
      <c r="B5974" s="534" t="s">
        <v>33049</v>
      </c>
      <c r="C5974" s="532" t="s">
        <v>73</v>
      </c>
      <c r="D5974" s="533" t="s">
        <v>12670</v>
      </c>
      <c r="H5974" s="14">
        <f t="shared" si="188"/>
        <v>16.78</v>
      </c>
    </row>
    <row r="5975" spans="1:8" ht="27">
      <c r="A5975" s="532" t="s">
        <v>7962</v>
      </c>
      <c r="B5975" s="534" t="s">
        <v>33050</v>
      </c>
      <c r="C5975" s="532" t="s">
        <v>73</v>
      </c>
      <c r="D5975" s="533" t="s">
        <v>6213</v>
      </c>
      <c r="H5975" s="14">
        <f t="shared" si="188"/>
        <v>19.690000000000001</v>
      </c>
    </row>
    <row r="5976" spans="1:8" ht="40.5">
      <c r="A5976" s="532" t="s">
        <v>7963</v>
      </c>
      <c r="B5976" s="534" t="s">
        <v>3710</v>
      </c>
      <c r="C5976" s="532" t="s">
        <v>73</v>
      </c>
      <c r="D5976" s="533" t="s">
        <v>33051</v>
      </c>
      <c r="H5976" s="14">
        <f t="shared" si="188"/>
        <v>21.33</v>
      </c>
    </row>
    <row r="5977" spans="1:8" ht="40.5">
      <c r="A5977" s="532" t="s">
        <v>7964</v>
      </c>
      <c r="B5977" s="534" t="s">
        <v>3711</v>
      </c>
      <c r="C5977" s="532" t="s">
        <v>73</v>
      </c>
      <c r="D5977" s="533" t="s">
        <v>13755</v>
      </c>
      <c r="H5977" s="14">
        <f t="shared" si="188"/>
        <v>16.32</v>
      </c>
    </row>
    <row r="5978" spans="1:8" ht="40.5">
      <c r="A5978" s="532" t="s">
        <v>7965</v>
      </c>
      <c r="B5978" s="534" t="s">
        <v>3712</v>
      </c>
      <c r="C5978" s="532" t="s">
        <v>73</v>
      </c>
      <c r="D5978" s="533" t="s">
        <v>19232</v>
      </c>
      <c r="H5978" s="14">
        <f t="shared" si="188"/>
        <v>31.53</v>
      </c>
    </row>
    <row r="5979" spans="1:8" ht="40.5">
      <c r="A5979" s="532" t="s">
        <v>7966</v>
      </c>
      <c r="B5979" s="534" t="s">
        <v>3713</v>
      </c>
      <c r="C5979" s="532" t="s">
        <v>73</v>
      </c>
      <c r="D5979" s="533" t="s">
        <v>29460</v>
      </c>
      <c r="H5979" s="14">
        <f t="shared" si="188"/>
        <v>34.72</v>
      </c>
    </row>
    <row r="5980" spans="1:8" ht="27">
      <c r="A5980" s="532" t="s">
        <v>7968</v>
      </c>
      <c r="B5980" s="534" t="s">
        <v>3714</v>
      </c>
      <c r="C5980" s="532" t="s">
        <v>73</v>
      </c>
      <c r="D5980" s="533" t="s">
        <v>11887</v>
      </c>
      <c r="H5980" s="14">
        <f t="shared" si="188"/>
        <v>22.96</v>
      </c>
    </row>
    <row r="5981" spans="1:8" ht="40.5">
      <c r="A5981" s="532" t="s">
        <v>7969</v>
      </c>
      <c r="B5981" s="534" t="s">
        <v>3715</v>
      </c>
      <c r="C5981" s="532" t="s">
        <v>73</v>
      </c>
      <c r="D5981" s="533" t="s">
        <v>11898</v>
      </c>
      <c r="H5981" s="14">
        <f t="shared" si="188"/>
        <v>30.98</v>
      </c>
    </row>
    <row r="5982" spans="1:8" ht="40.5">
      <c r="A5982" s="532" t="s">
        <v>7970</v>
      </c>
      <c r="B5982" s="534" t="s">
        <v>3716</v>
      </c>
      <c r="C5982" s="532" t="s">
        <v>73</v>
      </c>
      <c r="D5982" s="533" t="s">
        <v>13670</v>
      </c>
      <c r="H5982" s="14">
        <f t="shared" si="188"/>
        <v>24.73</v>
      </c>
    </row>
    <row r="5983" spans="1:8" ht="40.5">
      <c r="A5983" s="532" t="s">
        <v>7971</v>
      </c>
      <c r="B5983" s="534" t="s">
        <v>3717</v>
      </c>
      <c r="C5983" s="532" t="s">
        <v>73</v>
      </c>
      <c r="D5983" s="533" t="s">
        <v>13438</v>
      </c>
      <c r="H5983" s="14">
        <f t="shared" si="188"/>
        <v>43.67</v>
      </c>
    </row>
    <row r="5984" spans="1:8" ht="40.5">
      <c r="A5984" s="532" t="s">
        <v>7972</v>
      </c>
      <c r="B5984" s="534" t="s">
        <v>3718</v>
      </c>
      <c r="C5984" s="532" t="s">
        <v>73</v>
      </c>
      <c r="D5984" s="533" t="s">
        <v>27020</v>
      </c>
      <c r="H5984" s="14">
        <f t="shared" si="188"/>
        <v>47.7</v>
      </c>
    </row>
    <row r="5985" spans="1:8" ht="27">
      <c r="A5985" s="532" t="s">
        <v>7973</v>
      </c>
      <c r="B5985" s="534" t="s">
        <v>3719</v>
      </c>
      <c r="C5985" s="532" t="s">
        <v>73</v>
      </c>
      <c r="D5985" s="533" t="s">
        <v>12279</v>
      </c>
      <c r="H5985" s="14">
        <f t="shared" si="188"/>
        <v>32.97</v>
      </c>
    </row>
    <row r="5986" spans="1:8" ht="40.5">
      <c r="A5986" s="532" t="s">
        <v>7974</v>
      </c>
      <c r="B5986" s="534" t="s">
        <v>3720</v>
      </c>
      <c r="C5986" s="532" t="s">
        <v>73</v>
      </c>
      <c r="D5986" s="533" t="s">
        <v>12616</v>
      </c>
      <c r="H5986" s="14">
        <f t="shared" si="188"/>
        <v>43.31</v>
      </c>
    </row>
    <row r="5987" spans="1:8" ht="40.5">
      <c r="A5987" s="532" t="s">
        <v>7975</v>
      </c>
      <c r="B5987" s="534" t="s">
        <v>3721</v>
      </c>
      <c r="C5987" s="532" t="s">
        <v>73</v>
      </c>
      <c r="D5987" s="533" t="s">
        <v>19160</v>
      </c>
      <c r="H5987" s="14">
        <f t="shared" si="188"/>
        <v>34.979999999999997</v>
      </c>
    </row>
    <row r="5988" spans="1:8" ht="40.5">
      <c r="A5988" s="532" t="s">
        <v>7976</v>
      </c>
      <c r="B5988" s="534" t="s">
        <v>3722</v>
      </c>
      <c r="C5988" s="532" t="s">
        <v>73</v>
      </c>
      <c r="D5988" s="533" t="s">
        <v>33052</v>
      </c>
      <c r="H5988" s="14">
        <f t="shared" si="188"/>
        <v>60.18</v>
      </c>
    </row>
    <row r="5989" spans="1:8" ht="40.5">
      <c r="A5989" s="532" t="s">
        <v>7977</v>
      </c>
      <c r="B5989" s="534" t="s">
        <v>3723</v>
      </c>
      <c r="C5989" s="532" t="s">
        <v>73</v>
      </c>
      <c r="D5989" s="533" t="s">
        <v>18224</v>
      </c>
      <c r="H5989" s="14">
        <f t="shared" si="188"/>
        <v>65.55</v>
      </c>
    </row>
    <row r="5990" spans="1:8" ht="27">
      <c r="A5990" s="532" t="s">
        <v>7978</v>
      </c>
      <c r="B5990" s="534" t="s">
        <v>3724</v>
      </c>
      <c r="C5990" s="532" t="s">
        <v>73</v>
      </c>
      <c r="D5990" s="533" t="s">
        <v>29227</v>
      </c>
      <c r="H5990" s="14">
        <f t="shared" si="188"/>
        <v>45.97</v>
      </c>
    </row>
    <row r="5991" spans="1:8" ht="27">
      <c r="A5991" s="532" t="s">
        <v>33053</v>
      </c>
      <c r="B5991" s="534" t="s">
        <v>33054</v>
      </c>
      <c r="C5991" s="532" t="s">
        <v>73</v>
      </c>
      <c r="D5991" s="533" t="s">
        <v>21187</v>
      </c>
      <c r="H5991" s="14">
        <f t="shared" si="188"/>
        <v>14.95</v>
      </c>
    </row>
    <row r="5992" spans="1:8" ht="27">
      <c r="A5992" s="532" t="s">
        <v>33055</v>
      </c>
      <c r="B5992" s="534" t="s">
        <v>33056</v>
      </c>
      <c r="C5992" s="532" t="s">
        <v>73</v>
      </c>
      <c r="D5992" s="533" t="s">
        <v>28170</v>
      </c>
      <c r="H5992" s="14">
        <f t="shared" si="188"/>
        <v>16.47</v>
      </c>
    </row>
    <row r="5993" spans="1:8" ht="27">
      <c r="A5993" s="532" t="s">
        <v>33057</v>
      </c>
      <c r="B5993" s="534" t="s">
        <v>33058</v>
      </c>
      <c r="C5993" s="532" t="s">
        <v>73</v>
      </c>
      <c r="D5993" s="533" t="s">
        <v>33059</v>
      </c>
      <c r="H5993" s="14">
        <f t="shared" si="188"/>
        <v>11.83</v>
      </c>
    </row>
    <row r="5994" spans="1:8" ht="27">
      <c r="A5994" s="532" t="s">
        <v>33060</v>
      </c>
      <c r="B5994" s="534" t="s">
        <v>33061</v>
      </c>
      <c r="C5994" s="532" t="s">
        <v>73</v>
      </c>
      <c r="D5994" s="533" t="s">
        <v>5317</v>
      </c>
      <c r="H5994" s="14">
        <f t="shared" si="188"/>
        <v>13.35</v>
      </c>
    </row>
    <row r="5995" spans="1:8" ht="27">
      <c r="A5995" s="532" t="s">
        <v>16381</v>
      </c>
      <c r="B5995" s="534" t="s">
        <v>16382</v>
      </c>
      <c r="C5995" s="532" t="s">
        <v>73</v>
      </c>
      <c r="D5995" s="533" t="s">
        <v>18264</v>
      </c>
      <c r="H5995" s="14">
        <f t="shared" si="188"/>
        <v>3.06</v>
      </c>
    </row>
    <row r="5996" spans="1:8">
      <c r="A5996" s="532" t="s">
        <v>16383</v>
      </c>
      <c r="B5996" s="534" t="s">
        <v>16384</v>
      </c>
      <c r="C5996" s="532" t="s">
        <v>73</v>
      </c>
      <c r="D5996" s="533" t="s">
        <v>33062</v>
      </c>
      <c r="H5996" s="14">
        <f t="shared" si="188"/>
        <v>11.45</v>
      </c>
    </row>
    <row r="5997" spans="1:8" ht="27">
      <c r="A5997" s="532" t="s">
        <v>16385</v>
      </c>
      <c r="B5997" s="534" t="s">
        <v>16386</v>
      </c>
      <c r="C5997" s="532" t="s">
        <v>73</v>
      </c>
      <c r="D5997" s="533" t="s">
        <v>33063</v>
      </c>
      <c r="H5997" s="14">
        <f t="shared" si="188"/>
        <v>46.54</v>
      </c>
    </row>
    <row r="5998" spans="1:8" ht="40.5">
      <c r="A5998" s="532" t="s">
        <v>16387</v>
      </c>
      <c r="B5998" s="534" t="s">
        <v>16388</v>
      </c>
      <c r="C5998" s="532" t="s">
        <v>73</v>
      </c>
      <c r="D5998" s="533" t="s">
        <v>33064</v>
      </c>
      <c r="H5998" s="14">
        <f t="shared" si="188"/>
        <v>34.17</v>
      </c>
    </row>
    <row r="5999" spans="1:8" ht="40.5">
      <c r="A5999" s="532" t="s">
        <v>33065</v>
      </c>
      <c r="B5999" s="534" t="s">
        <v>33066</v>
      </c>
      <c r="C5999" s="532" t="s">
        <v>73</v>
      </c>
      <c r="D5999" s="533" t="s">
        <v>33067</v>
      </c>
      <c r="H5999" s="14">
        <f t="shared" si="188"/>
        <v>29.47</v>
      </c>
    </row>
    <row r="6000" spans="1:8" ht="40.5">
      <c r="A6000" s="532" t="s">
        <v>16389</v>
      </c>
      <c r="B6000" s="534" t="s">
        <v>16390</v>
      </c>
      <c r="C6000" s="532" t="s">
        <v>73</v>
      </c>
      <c r="D6000" s="533" t="s">
        <v>32711</v>
      </c>
      <c r="H6000" s="14">
        <f t="shared" si="188"/>
        <v>92.17</v>
      </c>
    </row>
    <row r="6001" spans="1:8" ht="27">
      <c r="A6001" s="532" t="s">
        <v>16391</v>
      </c>
      <c r="B6001" s="534" t="s">
        <v>16392</v>
      </c>
      <c r="C6001" s="532" t="s">
        <v>73</v>
      </c>
      <c r="D6001" s="533" t="s">
        <v>13648</v>
      </c>
      <c r="H6001" s="14">
        <f t="shared" si="188"/>
        <v>13.56</v>
      </c>
    </row>
    <row r="6002" spans="1:8" ht="27">
      <c r="A6002" s="532" t="s">
        <v>16393</v>
      </c>
      <c r="B6002" s="534" t="s">
        <v>16394</v>
      </c>
      <c r="C6002" s="532" t="s">
        <v>73</v>
      </c>
      <c r="D6002" s="533" t="s">
        <v>5656</v>
      </c>
      <c r="H6002" s="14">
        <f t="shared" si="188"/>
        <v>13.96</v>
      </c>
    </row>
    <row r="6003" spans="1:8" ht="40.5">
      <c r="A6003" s="532" t="s">
        <v>16395</v>
      </c>
      <c r="B6003" s="534" t="s">
        <v>16396</v>
      </c>
      <c r="C6003" s="532" t="s">
        <v>73</v>
      </c>
      <c r="D6003" s="533" t="s">
        <v>29241</v>
      </c>
      <c r="H6003" s="14">
        <f t="shared" si="188"/>
        <v>12.71</v>
      </c>
    </row>
    <row r="6004" spans="1:8" ht="27">
      <c r="A6004" s="532" t="s">
        <v>16397</v>
      </c>
      <c r="B6004" s="534" t="s">
        <v>16398</v>
      </c>
      <c r="C6004" s="532" t="s">
        <v>73</v>
      </c>
      <c r="D6004" s="533" t="s">
        <v>4370</v>
      </c>
      <c r="H6004" s="14">
        <f t="shared" si="188"/>
        <v>11.89</v>
      </c>
    </row>
    <row r="6005" spans="1:8" ht="27">
      <c r="A6005" s="532" t="s">
        <v>16399</v>
      </c>
      <c r="B6005" s="534" t="s">
        <v>16400</v>
      </c>
      <c r="C6005" s="532" t="s">
        <v>73</v>
      </c>
      <c r="D6005" s="533" t="s">
        <v>12562</v>
      </c>
      <c r="H6005" s="14">
        <f t="shared" si="188"/>
        <v>11.33</v>
      </c>
    </row>
    <row r="6006" spans="1:8" ht="40.5">
      <c r="A6006" s="532" t="s">
        <v>16401</v>
      </c>
      <c r="B6006" s="534" t="s">
        <v>16402</v>
      </c>
      <c r="C6006" s="532" t="s">
        <v>73</v>
      </c>
      <c r="D6006" s="533" t="s">
        <v>11226</v>
      </c>
      <c r="H6006" s="14">
        <f t="shared" si="188"/>
        <v>11.71</v>
      </c>
    </row>
    <row r="6007" spans="1:8" ht="40.5">
      <c r="A6007" s="532" t="s">
        <v>16403</v>
      </c>
      <c r="B6007" s="534" t="s">
        <v>16404</v>
      </c>
      <c r="C6007" s="532" t="s">
        <v>73</v>
      </c>
      <c r="D6007" s="533" t="s">
        <v>33068</v>
      </c>
      <c r="H6007" s="14">
        <f t="shared" si="188"/>
        <v>11.14</v>
      </c>
    </row>
    <row r="6008" spans="1:8" ht="27">
      <c r="A6008" s="532" t="s">
        <v>16405</v>
      </c>
      <c r="B6008" s="534" t="s">
        <v>16406</v>
      </c>
      <c r="C6008" s="532" t="s">
        <v>73</v>
      </c>
      <c r="D6008" s="533" t="s">
        <v>12752</v>
      </c>
      <c r="H6008" s="14">
        <f t="shared" si="188"/>
        <v>27.18</v>
      </c>
    </row>
    <row r="6009" spans="1:8" ht="27">
      <c r="A6009" s="532" t="s">
        <v>16407</v>
      </c>
      <c r="B6009" s="534" t="s">
        <v>16408</v>
      </c>
      <c r="C6009" s="532" t="s">
        <v>73</v>
      </c>
      <c r="D6009" s="533" t="s">
        <v>19149</v>
      </c>
      <c r="H6009" s="14">
        <f t="shared" si="188"/>
        <v>27.97</v>
      </c>
    </row>
    <row r="6010" spans="1:8" ht="40.5">
      <c r="A6010" s="532" t="s">
        <v>16409</v>
      </c>
      <c r="B6010" s="534" t="s">
        <v>16410</v>
      </c>
      <c r="C6010" s="532" t="s">
        <v>73</v>
      </c>
      <c r="D6010" s="533" t="s">
        <v>23620</v>
      </c>
      <c r="H6010" s="14">
        <f t="shared" si="188"/>
        <v>25.45</v>
      </c>
    </row>
    <row r="6011" spans="1:8" ht="27">
      <c r="A6011" s="532" t="s">
        <v>16411</v>
      </c>
      <c r="B6011" s="534" t="s">
        <v>16412</v>
      </c>
      <c r="C6011" s="532" t="s">
        <v>73</v>
      </c>
      <c r="D6011" s="533" t="s">
        <v>33069</v>
      </c>
      <c r="H6011" s="14">
        <f t="shared" si="188"/>
        <v>23.8</v>
      </c>
    </row>
    <row r="6012" spans="1:8" ht="27">
      <c r="A6012" s="532" t="s">
        <v>16413</v>
      </c>
      <c r="B6012" s="534" t="s">
        <v>16414</v>
      </c>
      <c r="C6012" s="532" t="s">
        <v>73</v>
      </c>
      <c r="D6012" s="533" t="s">
        <v>12321</v>
      </c>
      <c r="H6012" s="14">
        <f t="shared" si="188"/>
        <v>22.65</v>
      </c>
    </row>
    <row r="6013" spans="1:8" ht="40.5">
      <c r="A6013" s="532" t="s">
        <v>16415</v>
      </c>
      <c r="B6013" s="534" t="s">
        <v>16416</v>
      </c>
      <c r="C6013" s="532" t="s">
        <v>73</v>
      </c>
      <c r="D6013" s="533" t="s">
        <v>20172</v>
      </c>
      <c r="H6013" s="14">
        <f t="shared" si="188"/>
        <v>23.41</v>
      </c>
    </row>
    <row r="6014" spans="1:8" ht="40.5">
      <c r="A6014" s="532" t="s">
        <v>16417</v>
      </c>
      <c r="B6014" s="534" t="s">
        <v>16418</v>
      </c>
      <c r="C6014" s="532" t="s">
        <v>73</v>
      </c>
      <c r="D6014" s="533" t="s">
        <v>19060</v>
      </c>
      <c r="H6014" s="14">
        <f t="shared" si="188"/>
        <v>22.28</v>
      </c>
    </row>
    <row r="6015" spans="1:8" ht="27">
      <c r="A6015" s="532" t="s">
        <v>16419</v>
      </c>
      <c r="B6015" s="534" t="s">
        <v>16420</v>
      </c>
      <c r="C6015" s="532" t="s">
        <v>73</v>
      </c>
      <c r="D6015" s="533" t="s">
        <v>11275</v>
      </c>
      <c r="H6015" s="14">
        <f t="shared" si="188"/>
        <v>40.770000000000003</v>
      </c>
    </row>
    <row r="6016" spans="1:8" ht="27">
      <c r="A6016" s="532" t="s">
        <v>16421</v>
      </c>
      <c r="B6016" s="534" t="s">
        <v>16422</v>
      </c>
      <c r="C6016" s="532" t="s">
        <v>73</v>
      </c>
      <c r="D6016" s="533" t="s">
        <v>33070</v>
      </c>
      <c r="H6016" s="14">
        <f t="shared" si="188"/>
        <v>41.96</v>
      </c>
    </row>
    <row r="6017" spans="1:8" ht="40.5">
      <c r="A6017" s="532" t="s">
        <v>16423</v>
      </c>
      <c r="B6017" s="534" t="s">
        <v>16424</v>
      </c>
      <c r="C6017" s="532" t="s">
        <v>73</v>
      </c>
      <c r="D6017" s="533" t="s">
        <v>33071</v>
      </c>
      <c r="H6017" s="14">
        <f t="shared" si="188"/>
        <v>38.159999999999997</v>
      </c>
    </row>
    <row r="6018" spans="1:8" ht="27">
      <c r="A6018" s="532" t="s">
        <v>16425</v>
      </c>
      <c r="B6018" s="534" t="s">
        <v>16426</v>
      </c>
      <c r="C6018" s="532" t="s">
        <v>73</v>
      </c>
      <c r="D6018" s="533" t="s">
        <v>33072</v>
      </c>
      <c r="H6018" s="14">
        <f t="shared" si="188"/>
        <v>35.71</v>
      </c>
    </row>
    <row r="6019" spans="1:8" ht="27">
      <c r="A6019" s="532" t="s">
        <v>16427</v>
      </c>
      <c r="B6019" s="534" t="s">
        <v>16428</v>
      </c>
      <c r="C6019" s="532" t="s">
        <v>73</v>
      </c>
      <c r="D6019" s="533" t="s">
        <v>11941</v>
      </c>
      <c r="H6019" s="14">
        <f t="shared" si="188"/>
        <v>34.01</v>
      </c>
    </row>
    <row r="6020" spans="1:8" ht="40.5">
      <c r="A6020" s="532" t="s">
        <v>16429</v>
      </c>
      <c r="B6020" s="534" t="s">
        <v>16430</v>
      </c>
      <c r="C6020" s="532" t="s">
        <v>73</v>
      </c>
      <c r="D6020" s="533" t="s">
        <v>27419</v>
      </c>
      <c r="H6020" s="14">
        <f t="shared" si="188"/>
        <v>35.119999999999997</v>
      </c>
    </row>
    <row r="6021" spans="1:8" ht="40.5">
      <c r="A6021" s="532" t="s">
        <v>16431</v>
      </c>
      <c r="B6021" s="534" t="s">
        <v>16432</v>
      </c>
      <c r="C6021" s="532" t="s">
        <v>73</v>
      </c>
      <c r="D6021" s="533" t="s">
        <v>31350</v>
      </c>
      <c r="H6021" s="14">
        <f t="shared" ref="H6021:H6084" si="189">ROUND(D6021*(1+$H$1),2)</f>
        <v>33.43</v>
      </c>
    </row>
    <row r="6022" spans="1:8" ht="15" customHeight="1">
      <c r="A6022" s="532" t="s">
        <v>16433</v>
      </c>
      <c r="B6022" s="534" t="s">
        <v>16434</v>
      </c>
      <c r="C6022" s="532" t="s">
        <v>73</v>
      </c>
      <c r="D6022" s="533" t="s">
        <v>15388</v>
      </c>
      <c r="H6022" s="14">
        <f t="shared" si="189"/>
        <v>14.36</v>
      </c>
    </row>
    <row r="6023" spans="1:8" ht="27">
      <c r="A6023" s="532" t="s">
        <v>16435</v>
      </c>
      <c r="B6023" s="534" t="s">
        <v>16436</v>
      </c>
      <c r="C6023" s="532" t="s">
        <v>73</v>
      </c>
      <c r="D6023" s="533" t="s">
        <v>11222</v>
      </c>
      <c r="H6023" s="14">
        <f t="shared" si="189"/>
        <v>28.74</v>
      </c>
    </row>
    <row r="6024" spans="1:8" ht="27">
      <c r="A6024" s="532" t="s">
        <v>16437</v>
      </c>
      <c r="B6024" s="534" t="s">
        <v>16438</v>
      </c>
      <c r="C6024" s="532" t="s">
        <v>73</v>
      </c>
      <c r="D6024" s="533" t="s">
        <v>18226</v>
      </c>
      <c r="H6024" s="14">
        <f t="shared" si="189"/>
        <v>36.799999999999997</v>
      </c>
    </row>
    <row r="6025" spans="1:8" ht="27">
      <c r="A6025" s="532" t="s">
        <v>16439</v>
      </c>
      <c r="B6025" s="534" t="s">
        <v>16440</v>
      </c>
      <c r="C6025" s="532" t="s">
        <v>73</v>
      </c>
      <c r="D6025" s="533" t="s">
        <v>12099</v>
      </c>
      <c r="H6025" s="14">
        <f t="shared" si="189"/>
        <v>13.88</v>
      </c>
    </row>
    <row r="6026" spans="1:8" ht="27">
      <c r="A6026" s="532" t="s">
        <v>16441</v>
      </c>
      <c r="B6026" s="534" t="s">
        <v>16442</v>
      </c>
      <c r="C6026" s="532" t="s">
        <v>75</v>
      </c>
      <c r="D6026" s="533" t="s">
        <v>5159</v>
      </c>
      <c r="H6026" s="14">
        <f t="shared" si="189"/>
        <v>1.87</v>
      </c>
    </row>
    <row r="6027" spans="1:8" ht="40.5">
      <c r="A6027" s="532" t="s">
        <v>16443</v>
      </c>
      <c r="B6027" s="534" t="s">
        <v>33073</v>
      </c>
      <c r="C6027" s="532" t="s">
        <v>73</v>
      </c>
      <c r="D6027" s="533" t="s">
        <v>5669</v>
      </c>
      <c r="H6027" s="14">
        <f t="shared" si="189"/>
        <v>15.48</v>
      </c>
    </row>
    <row r="6028" spans="1:8" ht="54">
      <c r="A6028" s="532" t="s">
        <v>16444</v>
      </c>
      <c r="B6028" s="534" t="s">
        <v>16445</v>
      </c>
      <c r="C6028" s="532" t="s">
        <v>73</v>
      </c>
      <c r="D6028" s="533" t="s">
        <v>12690</v>
      </c>
      <c r="H6028" s="14">
        <f t="shared" si="189"/>
        <v>15.1</v>
      </c>
    </row>
    <row r="6029" spans="1:8" ht="54">
      <c r="A6029" s="532" t="s">
        <v>16446</v>
      </c>
      <c r="B6029" s="534" t="s">
        <v>33074</v>
      </c>
      <c r="C6029" s="532" t="s">
        <v>73</v>
      </c>
      <c r="D6029" s="533" t="s">
        <v>33075</v>
      </c>
      <c r="H6029" s="14">
        <f t="shared" si="189"/>
        <v>34.869999999999997</v>
      </c>
    </row>
    <row r="6030" spans="1:8" ht="54">
      <c r="A6030" s="532" t="s">
        <v>16447</v>
      </c>
      <c r="B6030" s="534" t="s">
        <v>16448</v>
      </c>
      <c r="C6030" s="532" t="s">
        <v>73</v>
      </c>
      <c r="D6030" s="533" t="s">
        <v>33076</v>
      </c>
      <c r="H6030" s="14">
        <f t="shared" si="189"/>
        <v>33.619999999999997</v>
      </c>
    </row>
    <row r="6031" spans="1:8" ht="54">
      <c r="A6031" s="532" t="s">
        <v>16449</v>
      </c>
      <c r="B6031" s="534" t="s">
        <v>33077</v>
      </c>
      <c r="C6031" s="532" t="s">
        <v>73</v>
      </c>
      <c r="D6031" s="533" t="s">
        <v>29138</v>
      </c>
      <c r="H6031" s="14">
        <f t="shared" si="189"/>
        <v>16.63</v>
      </c>
    </row>
    <row r="6032" spans="1:8" ht="54">
      <c r="A6032" s="532" t="s">
        <v>16450</v>
      </c>
      <c r="B6032" s="534" t="s">
        <v>16451</v>
      </c>
      <c r="C6032" s="532" t="s">
        <v>73</v>
      </c>
      <c r="D6032" s="533" t="s">
        <v>6955</v>
      </c>
      <c r="H6032" s="14">
        <f t="shared" si="189"/>
        <v>19.73</v>
      </c>
    </row>
    <row r="6033" spans="1:8" ht="54">
      <c r="A6033" s="532" t="s">
        <v>16452</v>
      </c>
      <c r="B6033" s="534" t="s">
        <v>33078</v>
      </c>
      <c r="C6033" s="532" t="s">
        <v>73</v>
      </c>
      <c r="D6033" s="533" t="s">
        <v>19134</v>
      </c>
      <c r="H6033" s="14">
        <f t="shared" si="189"/>
        <v>35.24</v>
      </c>
    </row>
    <row r="6034" spans="1:8" ht="54">
      <c r="A6034" s="532" t="s">
        <v>16453</v>
      </c>
      <c r="B6034" s="534" t="s">
        <v>16454</v>
      </c>
      <c r="C6034" s="532" t="s">
        <v>73</v>
      </c>
      <c r="D6034" s="533" t="s">
        <v>18900</v>
      </c>
      <c r="H6034" s="14">
        <f t="shared" si="189"/>
        <v>38.119999999999997</v>
      </c>
    </row>
    <row r="6035" spans="1:8" ht="40.5">
      <c r="A6035" s="532" t="s">
        <v>16455</v>
      </c>
      <c r="B6035" s="534" t="s">
        <v>33079</v>
      </c>
      <c r="C6035" s="532" t="s">
        <v>73</v>
      </c>
      <c r="D6035" s="533" t="s">
        <v>12560</v>
      </c>
      <c r="H6035" s="14">
        <f t="shared" si="189"/>
        <v>38.22</v>
      </c>
    </row>
    <row r="6036" spans="1:8" ht="40.5">
      <c r="A6036" s="532" t="s">
        <v>16456</v>
      </c>
      <c r="B6036" s="534" t="s">
        <v>16457</v>
      </c>
      <c r="C6036" s="532" t="s">
        <v>73</v>
      </c>
      <c r="D6036" s="533" t="s">
        <v>12108</v>
      </c>
      <c r="H6036" s="14">
        <f t="shared" si="189"/>
        <v>34.03</v>
      </c>
    </row>
    <row r="6037" spans="1:8" ht="40.5">
      <c r="A6037" s="532" t="s">
        <v>16458</v>
      </c>
      <c r="B6037" s="534" t="s">
        <v>33080</v>
      </c>
      <c r="C6037" s="532" t="s">
        <v>73</v>
      </c>
      <c r="D6037" s="533" t="s">
        <v>11731</v>
      </c>
      <c r="H6037" s="14">
        <f t="shared" si="189"/>
        <v>28.8</v>
      </c>
    </row>
    <row r="6038" spans="1:8" ht="40.5">
      <c r="A6038" s="532" t="s">
        <v>16459</v>
      </c>
      <c r="B6038" s="534" t="s">
        <v>16460</v>
      </c>
      <c r="C6038" s="532" t="s">
        <v>73</v>
      </c>
      <c r="D6038" s="533" t="s">
        <v>31350</v>
      </c>
      <c r="H6038" s="14">
        <f t="shared" si="189"/>
        <v>33.43</v>
      </c>
    </row>
    <row r="6039" spans="1:8" ht="40.5">
      <c r="A6039" s="532" t="s">
        <v>16461</v>
      </c>
      <c r="B6039" s="534" t="s">
        <v>33081</v>
      </c>
      <c r="C6039" s="532" t="s">
        <v>73</v>
      </c>
      <c r="D6039" s="533" t="s">
        <v>33082</v>
      </c>
      <c r="H6039" s="14">
        <f t="shared" si="189"/>
        <v>18.190000000000001</v>
      </c>
    </row>
    <row r="6040" spans="1:8" ht="54">
      <c r="A6040" s="532" t="s">
        <v>16462</v>
      </c>
      <c r="B6040" s="534" t="s">
        <v>16463</v>
      </c>
      <c r="C6040" s="532" t="s">
        <v>73</v>
      </c>
      <c r="D6040" s="533" t="s">
        <v>11890</v>
      </c>
      <c r="H6040" s="14">
        <f t="shared" si="189"/>
        <v>22.59</v>
      </c>
    </row>
    <row r="6041" spans="1:8" ht="54">
      <c r="A6041" s="532" t="s">
        <v>16464</v>
      </c>
      <c r="B6041" s="534" t="s">
        <v>33083</v>
      </c>
      <c r="C6041" s="532" t="s">
        <v>73</v>
      </c>
      <c r="D6041" s="533" t="s">
        <v>5962</v>
      </c>
      <c r="H6041" s="14">
        <f t="shared" si="189"/>
        <v>15.35</v>
      </c>
    </row>
    <row r="6042" spans="1:8" ht="54">
      <c r="A6042" s="532" t="s">
        <v>16465</v>
      </c>
      <c r="B6042" s="534" t="s">
        <v>16466</v>
      </c>
      <c r="C6042" s="532" t="s">
        <v>73</v>
      </c>
      <c r="D6042" s="533" t="s">
        <v>18634</v>
      </c>
      <c r="H6042" s="14">
        <f t="shared" si="189"/>
        <v>20.28</v>
      </c>
    </row>
    <row r="6043" spans="1:8" ht="54">
      <c r="A6043" s="532" t="s">
        <v>16467</v>
      </c>
      <c r="B6043" s="534" t="s">
        <v>33084</v>
      </c>
      <c r="C6043" s="532" t="s">
        <v>73</v>
      </c>
      <c r="D6043" s="533" t="s">
        <v>12137</v>
      </c>
      <c r="H6043" s="14">
        <f t="shared" si="189"/>
        <v>15.24</v>
      </c>
    </row>
    <row r="6044" spans="1:8" ht="54">
      <c r="A6044" s="532" t="s">
        <v>16468</v>
      </c>
      <c r="B6044" s="534" t="s">
        <v>16469</v>
      </c>
      <c r="C6044" s="532" t="s">
        <v>73</v>
      </c>
      <c r="D6044" s="533" t="s">
        <v>33085</v>
      </c>
      <c r="H6044" s="14">
        <f t="shared" si="189"/>
        <v>15.9</v>
      </c>
    </row>
    <row r="6045" spans="1:8" ht="54">
      <c r="A6045" s="532" t="s">
        <v>16470</v>
      </c>
      <c r="B6045" s="534" t="s">
        <v>33086</v>
      </c>
      <c r="C6045" s="532" t="s">
        <v>73</v>
      </c>
      <c r="D6045" s="533" t="s">
        <v>31585</v>
      </c>
      <c r="H6045" s="14">
        <f t="shared" si="189"/>
        <v>34.340000000000003</v>
      </c>
    </row>
    <row r="6046" spans="1:8" ht="54">
      <c r="A6046" s="532" t="s">
        <v>16471</v>
      </c>
      <c r="B6046" s="534" t="s">
        <v>16472</v>
      </c>
      <c r="C6046" s="532" t="s">
        <v>73</v>
      </c>
      <c r="D6046" s="533" t="s">
        <v>18843</v>
      </c>
      <c r="H6046" s="14">
        <f t="shared" si="189"/>
        <v>34.39</v>
      </c>
    </row>
    <row r="6047" spans="1:8" ht="54">
      <c r="A6047" s="532" t="s">
        <v>16473</v>
      </c>
      <c r="B6047" s="534" t="s">
        <v>33087</v>
      </c>
      <c r="C6047" s="532" t="s">
        <v>73</v>
      </c>
      <c r="D6047" s="533" t="s">
        <v>7170</v>
      </c>
      <c r="H6047" s="14">
        <f t="shared" si="189"/>
        <v>14.9</v>
      </c>
    </row>
    <row r="6048" spans="1:8" ht="54">
      <c r="A6048" s="532" t="s">
        <v>16474</v>
      </c>
      <c r="B6048" s="534" t="s">
        <v>16475</v>
      </c>
      <c r="C6048" s="532" t="s">
        <v>73</v>
      </c>
      <c r="D6048" s="533" t="s">
        <v>13887</v>
      </c>
      <c r="H6048" s="14">
        <f t="shared" si="189"/>
        <v>15.68</v>
      </c>
    </row>
    <row r="6049" spans="1:8" ht="54">
      <c r="A6049" s="532" t="s">
        <v>16476</v>
      </c>
      <c r="B6049" s="534" t="s">
        <v>33088</v>
      </c>
      <c r="C6049" s="532" t="s">
        <v>73</v>
      </c>
      <c r="D6049" s="533" t="s">
        <v>19150</v>
      </c>
      <c r="H6049" s="14">
        <f t="shared" si="189"/>
        <v>33.97</v>
      </c>
    </row>
    <row r="6050" spans="1:8" ht="54">
      <c r="A6050" s="532" t="s">
        <v>16477</v>
      </c>
      <c r="B6050" s="534" t="s">
        <v>16478</v>
      </c>
      <c r="C6050" s="532" t="s">
        <v>73</v>
      </c>
      <c r="D6050" s="533" t="s">
        <v>33064</v>
      </c>
      <c r="H6050" s="14">
        <f t="shared" si="189"/>
        <v>34.17</v>
      </c>
    </row>
    <row r="6051" spans="1:8" ht="54">
      <c r="A6051" s="532" t="s">
        <v>16479</v>
      </c>
      <c r="B6051" s="534" t="s">
        <v>33089</v>
      </c>
      <c r="C6051" s="532" t="s">
        <v>73</v>
      </c>
      <c r="D6051" s="533" t="s">
        <v>8884</v>
      </c>
      <c r="H6051" s="14">
        <f t="shared" si="189"/>
        <v>15.04</v>
      </c>
    </row>
    <row r="6052" spans="1:8" ht="54">
      <c r="A6052" s="532" t="s">
        <v>16480</v>
      </c>
      <c r="B6052" s="534" t="s">
        <v>16481</v>
      </c>
      <c r="C6052" s="532" t="s">
        <v>73</v>
      </c>
      <c r="D6052" s="533" t="s">
        <v>11242</v>
      </c>
      <c r="H6052" s="14">
        <f t="shared" si="189"/>
        <v>15.78</v>
      </c>
    </row>
    <row r="6053" spans="1:8" ht="54">
      <c r="A6053" s="532" t="s">
        <v>16482</v>
      </c>
      <c r="B6053" s="534" t="s">
        <v>33090</v>
      </c>
      <c r="C6053" s="532" t="s">
        <v>73</v>
      </c>
      <c r="D6053" s="533" t="s">
        <v>11245</v>
      </c>
      <c r="H6053" s="14">
        <f t="shared" si="189"/>
        <v>34.130000000000003</v>
      </c>
    </row>
    <row r="6054" spans="1:8" ht="54">
      <c r="A6054" s="532" t="s">
        <v>16484</v>
      </c>
      <c r="B6054" s="534" t="s">
        <v>16485</v>
      </c>
      <c r="C6054" s="532" t="s">
        <v>73</v>
      </c>
      <c r="D6054" s="533" t="s">
        <v>33091</v>
      </c>
      <c r="H6054" s="14">
        <f t="shared" si="189"/>
        <v>34.26</v>
      </c>
    </row>
    <row r="6055" spans="1:8" ht="40.5">
      <c r="A6055" s="532" t="s">
        <v>16486</v>
      </c>
      <c r="B6055" s="534" t="s">
        <v>33092</v>
      </c>
      <c r="C6055" s="532" t="s">
        <v>73</v>
      </c>
      <c r="D6055" s="533" t="s">
        <v>33093</v>
      </c>
      <c r="H6055" s="14">
        <f t="shared" si="189"/>
        <v>57.6</v>
      </c>
    </row>
    <row r="6056" spans="1:8" ht="40.5">
      <c r="A6056" s="532" t="s">
        <v>16487</v>
      </c>
      <c r="B6056" s="534" t="s">
        <v>16488</v>
      </c>
      <c r="C6056" s="532" t="s">
        <v>73</v>
      </c>
      <c r="D6056" s="533" t="s">
        <v>33094</v>
      </c>
      <c r="H6056" s="14">
        <f t="shared" si="189"/>
        <v>66.86</v>
      </c>
    </row>
    <row r="6057" spans="1:8" ht="54">
      <c r="A6057" s="532" t="s">
        <v>16489</v>
      </c>
      <c r="B6057" s="534" t="s">
        <v>33095</v>
      </c>
      <c r="C6057" s="532" t="s">
        <v>73</v>
      </c>
      <c r="D6057" s="533" t="s">
        <v>6398</v>
      </c>
      <c r="H6057" s="14">
        <f t="shared" si="189"/>
        <v>30.74</v>
      </c>
    </row>
    <row r="6058" spans="1:8" ht="54">
      <c r="A6058" s="532" t="s">
        <v>16490</v>
      </c>
      <c r="B6058" s="534" t="s">
        <v>16491</v>
      </c>
      <c r="C6058" s="532" t="s">
        <v>73</v>
      </c>
      <c r="D6058" s="533" t="s">
        <v>12406</v>
      </c>
      <c r="H6058" s="14">
        <f t="shared" si="189"/>
        <v>40.6</v>
      </c>
    </row>
    <row r="6059" spans="1:8" ht="54">
      <c r="A6059" s="532" t="s">
        <v>16492</v>
      </c>
      <c r="B6059" s="534" t="s">
        <v>33096</v>
      </c>
      <c r="C6059" s="532" t="s">
        <v>73</v>
      </c>
      <c r="D6059" s="533" t="s">
        <v>12175</v>
      </c>
      <c r="H6059" s="14">
        <f t="shared" si="189"/>
        <v>68.7</v>
      </c>
    </row>
    <row r="6060" spans="1:8" ht="54">
      <c r="A6060" s="532" t="s">
        <v>16493</v>
      </c>
      <c r="B6060" s="534" t="s">
        <v>16494</v>
      </c>
      <c r="C6060" s="532" t="s">
        <v>73</v>
      </c>
      <c r="D6060" s="533" t="s">
        <v>15645</v>
      </c>
      <c r="H6060" s="14">
        <f t="shared" si="189"/>
        <v>68.81</v>
      </c>
    </row>
    <row r="6061" spans="1:8" ht="54">
      <c r="A6061" s="532" t="s">
        <v>16495</v>
      </c>
      <c r="B6061" s="534" t="s">
        <v>33097</v>
      </c>
      <c r="C6061" s="532" t="s">
        <v>73</v>
      </c>
      <c r="D6061" s="533" t="s">
        <v>11684</v>
      </c>
      <c r="H6061" s="14">
        <f t="shared" si="189"/>
        <v>67.959999999999994</v>
      </c>
    </row>
    <row r="6062" spans="1:8" ht="54">
      <c r="A6062" s="532" t="s">
        <v>16496</v>
      </c>
      <c r="B6062" s="534" t="s">
        <v>16497</v>
      </c>
      <c r="C6062" s="532" t="s">
        <v>73</v>
      </c>
      <c r="D6062" s="533" t="s">
        <v>33098</v>
      </c>
      <c r="H6062" s="14">
        <f t="shared" si="189"/>
        <v>68.36</v>
      </c>
    </row>
    <row r="6063" spans="1:8" ht="54">
      <c r="A6063" s="532" t="s">
        <v>16498</v>
      </c>
      <c r="B6063" s="534" t="s">
        <v>33099</v>
      </c>
      <c r="C6063" s="532" t="s">
        <v>73</v>
      </c>
      <c r="D6063" s="533" t="s">
        <v>24367</v>
      </c>
      <c r="H6063" s="14">
        <f t="shared" si="189"/>
        <v>68.260000000000005</v>
      </c>
    </row>
    <row r="6064" spans="1:8" ht="54">
      <c r="A6064" s="532" t="s">
        <v>16499</v>
      </c>
      <c r="B6064" s="534" t="s">
        <v>16500</v>
      </c>
      <c r="C6064" s="532" t="s">
        <v>73</v>
      </c>
      <c r="D6064" s="533" t="s">
        <v>33100</v>
      </c>
      <c r="H6064" s="14">
        <f t="shared" si="189"/>
        <v>68.540000000000006</v>
      </c>
    </row>
    <row r="6065" spans="1:8" ht="27">
      <c r="A6065" s="532" t="s">
        <v>16501</v>
      </c>
      <c r="B6065" s="534" t="s">
        <v>16502</v>
      </c>
      <c r="C6065" s="532" t="s">
        <v>73</v>
      </c>
      <c r="D6065" s="533" t="s">
        <v>4716</v>
      </c>
      <c r="H6065" s="14">
        <f t="shared" si="189"/>
        <v>4.6100000000000003</v>
      </c>
    </row>
    <row r="6066" spans="1:8" ht="27">
      <c r="A6066" s="532" t="s">
        <v>16503</v>
      </c>
      <c r="B6066" s="534" t="s">
        <v>16504</v>
      </c>
      <c r="C6066" s="532" t="s">
        <v>73</v>
      </c>
      <c r="D6066" s="533" t="s">
        <v>33101</v>
      </c>
      <c r="H6066" s="14">
        <f t="shared" si="189"/>
        <v>35.82</v>
      </c>
    </row>
    <row r="6067" spans="1:8" ht="40.5">
      <c r="A6067" s="532" t="s">
        <v>16505</v>
      </c>
      <c r="B6067" s="534" t="s">
        <v>16506</v>
      </c>
      <c r="C6067" s="532" t="s">
        <v>73</v>
      </c>
      <c r="D6067" s="533" t="s">
        <v>9568</v>
      </c>
      <c r="H6067" s="14">
        <f t="shared" si="189"/>
        <v>26.84</v>
      </c>
    </row>
    <row r="6068" spans="1:8" ht="40.5">
      <c r="A6068" s="532" t="s">
        <v>16507</v>
      </c>
      <c r="B6068" s="534" t="s">
        <v>16508</v>
      </c>
      <c r="C6068" s="532" t="s">
        <v>73</v>
      </c>
      <c r="D6068" s="533" t="s">
        <v>11253</v>
      </c>
      <c r="H6068" s="14">
        <f t="shared" si="189"/>
        <v>33.93</v>
      </c>
    </row>
    <row r="6069" spans="1:8" ht="40.5">
      <c r="A6069" s="532" t="s">
        <v>16509</v>
      </c>
      <c r="B6069" s="534" t="s">
        <v>16510</v>
      </c>
      <c r="C6069" s="532" t="s">
        <v>73</v>
      </c>
      <c r="D6069" s="533" t="s">
        <v>33102</v>
      </c>
      <c r="H6069" s="14">
        <f t="shared" si="189"/>
        <v>89.42</v>
      </c>
    </row>
    <row r="6070" spans="1:8" ht="40.5">
      <c r="A6070" s="532" t="s">
        <v>16512</v>
      </c>
      <c r="B6070" s="534" t="s">
        <v>16513</v>
      </c>
      <c r="C6070" s="532" t="s">
        <v>75</v>
      </c>
      <c r="D6070" s="533" t="s">
        <v>6802</v>
      </c>
      <c r="H6070" s="14">
        <f t="shared" si="189"/>
        <v>18.5</v>
      </c>
    </row>
    <row r="6071" spans="1:8" ht="40.5">
      <c r="A6071" s="532" t="s">
        <v>16514</v>
      </c>
      <c r="B6071" s="534" t="s">
        <v>16515</v>
      </c>
      <c r="C6071" s="532" t="s">
        <v>75</v>
      </c>
      <c r="D6071" s="533" t="s">
        <v>5841</v>
      </c>
      <c r="H6071" s="14">
        <f t="shared" si="189"/>
        <v>6.45</v>
      </c>
    </row>
    <row r="6072" spans="1:8" ht="27">
      <c r="A6072" s="532" t="s">
        <v>16516</v>
      </c>
      <c r="B6072" s="534" t="s">
        <v>16517</v>
      </c>
      <c r="C6072" s="532" t="s">
        <v>75</v>
      </c>
      <c r="D6072" s="533" t="s">
        <v>4178</v>
      </c>
      <c r="H6072" s="14">
        <f t="shared" si="189"/>
        <v>2.13</v>
      </c>
    </row>
    <row r="6073" spans="1:8">
      <c r="A6073" s="532" t="s">
        <v>16518</v>
      </c>
      <c r="B6073" s="534" t="s">
        <v>16519</v>
      </c>
      <c r="C6073" s="532" t="s">
        <v>73</v>
      </c>
      <c r="D6073" s="533" t="s">
        <v>5013</v>
      </c>
      <c r="H6073" s="14">
        <f t="shared" si="189"/>
        <v>4.28</v>
      </c>
    </row>
    <row r="6074" spans="1:8" ht="27">
      <c r="A6074" s="532" t="s">
        <v>16520</v>
      </c>
      <c r="B6074" s="534" t="s">
        <v>16521</v>
      </c>
      <c r="C6074" s="532" t="s">
        <v>75</v>
      </c>
      <c r="D6074" s="533" t="s">
        <v>5179</v>
      </c>
      <c r="H6074" s="14">
        <f t="shared" si="189"/>
        <v>5.73</v>
      </c>
    </row>
    <row r="6075" spans="1:8" ht="40.5">
      <c r="A6075" s="532" t="s">
        <v>16522</v>
      </c>
      <c r="B6075" s="534" t="s">
        <v>16523</v>
      </c>
      <c r="C6075" s="532" t="s">
        <v>73</v>
      </c>
      <c r="D6075" s="533" t="s">
        <v>33103</v>
      </c>
      <c r="H6075" s="14">
        <f t="shared" si="189"/>
        <v>32.18</v>
      </c>
    </row>
    <row r="6076" spans="1:8" ht="40.5">
      <c r="A6076" s="532" t="s">
        <v>16524</v>
      </c>
      <c r="B6076" s="534" t="s">
        <v>16525</v>
      </c>
      <c r="C6076" s="532" t="s">
        <v>75</v>
      </c>
      <c r="D6076" s="533" t="s">
        <v>5890</v>
      </c>
      <c r="H6076" s="14">
        <f t="shared" si="189"/>
        <v>13.13</v>
      </c>
    </row>
    <row r="6077" spans="1:8" ht="40.5">
      <c r="A6077" s="532" t="s">
        <v>16526</v>
      </c>
      <c r="B6077" s="534" t="s">
        <v>16527</v>
      </c>
      <c r="C6077" s="532" t="s">
        <v>75</v>
      </c>
      <c r="D6077" s="533" t="s">
        <v>11906</v>
      </c>
      <c r="H6077" s="14">
        <f t="shared" si="189"/>
        <v>14.1</v>
      </c>
    </row>
    <row r="6078" spans="1:8" ht="40.5">
      <c r="A6078" s="532" t="s">
        <v>16528</v>
      </c>
      <c r="B6078" s="534" t="s">
        <v>16529</v>
      </c>
      <c r="C6078" s="532" t="s">
        <v>75</v>
      </c>
      <c r="D6078" s="533" t="s">
        <v>9659</v>
      </c>
      <c r="H6078" s="14">
        <f t="shared" si="189"/>
        <v>14.63</v>
      </c>
    </row>
    <row r="6079" spans="1:8" ht="27">
      <c r="A6079" s="532" t="s">
        <v>16530</v>
      </c>
      <c r="B6079" s="534" t="s">
        <v>16531</v>
      </c>
      <c r="C6079" s="532" t="s">
        <v>75</v>
      </c>
      <c r="D6079" s="533" t="s">
        <v>6787</v>
      </c>
      <c r="H6079" s="14">
        <f t="shared" si="189"/>
        <v>8.74</v>
      </c>
    </row>
    <row r="6080" spans="1:8" ht="27">
      <c r="A6080" s="532" t="s">
        <v>16532</v>
      </c>
      <c r="B6080" s="534" t="s">
        <v>16533</v>
      </c>
      <c r="C6080" s="532" t="s">
        <v>73</v>
      </c>
      <c r="D6080" s="533" t="s">
        <v>33104</v>
      </c>
      <c r="H6080" s="14">
        <f t="shared" si="189"/>
        <v>62.91</v>
      </c>
    </row>
    <row r="6081" spans="1:8" ht="54">
      <c r="A6081" s="532" t="s">
        <v>16534</v>
      </c>
      <c r="B6081" s="534" t="s">
        <v>16535</v>
      </c>
      <c r="C6081" s="532" t="s">
        <v>73</v>
      </c>
      <c r="D6081" s="533" t="s">
        <v>15561</v>
      </c>
      <c r="H6081" s="14">
        <f t="shared" si="189"/>
        <v>36.869999999999997</v>
      </c>
    </row>
    <row r="6082" spans="1:8" ht="54">
      <c r="A6082" s="532" t="s">
        <v>16536</v>
      </c>
      <c r="B6082" s="534" t="s">
        <v>16537</v>
      </c>
      <c r="C6082" s="532" t="s">
        <v>75</v>
      </c>
      <c r="D6082" s="533" t="s">
        <v>18888</v>
      </c>
      <c r="H6082" s="14">
        <f t="shared" si="189"/>
        <v>7.21</v>
      </c>
    </row>
    <row r="6083" spans="1:8" ht="40.5">
      <c r="A6083" s="532" t="s">
        <v>16538</v>
      </c>
      <c r="B6083" s="534" t="s">
        <v>16539</v>
      </c>
      <c r="C6083" s="532" t="s">
        <v>73</v>
      </c>
      <c r="D6083" s="533" t="s">
        <v>33105</v>
      </c>
      <c r="H6083" s="14">
        <f t="shared" si="189"/>
        <v>61.71</v>
      </c>
    </row>
    <row r="6084" spans="1:8" ht="40.5">
      <c r="A6084" s="532" t="s">
        <v>16540</v>
      </c>
      <c r="B6084" s="534" t="s">
        <v>16541</v>
      </c>
      <c r="C6084" s="532" t="s">
        <v>73</v>
      </c>
      <c r="D6084" s="533" t="s">
        <v>31269</v>
      </c>
      <c r="H6084" s="14">
        <f t="shared" si="189"/>
        <v>107.81</v>
      </c>
    </row>
    <row r="6085" spans="1:8" ht="40.5">
      <c r="A6085" s="532" t="s">
        <v>16542</v>
      </c>
      <c r="B6085" s="534" t="s">
        <v>16543</v>
      </c>
      <c r="C6085" s="532" t="s">
        <v>73</v>
      </c>
      <c r="D6085" s="533" t="s">
        <v>28548</v>
      </c>
      <c r="H6085" s="14">
        <f t="shared" ref="H6085:H6148" si="190">ROUND(D6085*(1+$H$1),2)</f>
        <v>68.33</v>
      </c>
    </row>
    <row r="6086" spans="1:8" ht="40.5">
      <c r="A6086" s="532" t="s">
        <v>16544</v>
      </c>
      <c r="B6086" s="534" t="s">
        <v>16545</v>
      </c>
      <c r="C6086" s="532" t="s">
        <v>73</v>
      </c>
      <c r="D6086" s="533" t="s">
        <v>30901</v>
      </c>
      <c r="H6086" s="14">
        <f t="shared" si="190"/>
        <v>65.08</v>
      </c>
    </row>
    <row r="6087" spans="1:8" ht="27">
      <c r="A6087" s="532" t="s">
        <v>16546</v>
      </c>
      <c r="B6087" s="534" t="s">
        <v>16547</v>
      </c>
      <c r="C6087" s="532" t="s">
        <v>73</v>
      </c>
      <c r="D6087" s="533" t="s">
        <v>33106</v>
      </c>
      <c r="H6087" s="14">
        <f t="shared" si="190"/>
        <v>272.04000000000002</v>
      </c>
    </row>
    <row r="6088" spans="1:8">
      <c r="A6088" s="532" t="s">
        <v>16548</v>
      </c>
      <c r="B6088" s="534" t="s">
        <v>16549</v>
      </c>
      <c r="C6088" s="532" t="s">
        <v>73</v>
      </c>
      <c r="D6088" s="533" t="s">
        <v>33107</v>
      </c>
      <c r="H6088" s="14">
        <f t="shared" si="190"/>
        <v>412.25</v>
      </c>
    </row>
    <row r="6089" spans="1:8" ht="27">
      <c r="A6089" s="532" t="s">
        <v>16550</v>
      </c>
      <c r="B6089" s="534" t="s">
        <v>16551</v>
      </c>
      <c r="C6089" s="532" t="s">
        <v>73</v>
      </c>
      <c r="D6089" s="533" t="s">
        <v>33108</v>
      </c>
      <c r="H6089" s="14">
        <f t="shared" si="190"/>
        <v>280.8</v>
      </c>
    </row>
    <row r="6090" spans="1:8" ht="40.5">
      <c r="A6090" s="532" t="s">
        <v>7980</v>
      </c>
      <c r="B6090" s="534" t="s">
        <v>33109</v>
      </c>
      <c r="C6090" s="532" t="s">
        <v>73</v>
      </c>
      <c r="D6090" s="533" t="s">
        <v>18695</v>
      </c>
      <c r="H6090" s="14">
        <f t="shared" si="190"/>
        <v>95.71</v>
      </c>
    </row>
    <row r="6091" spans="1:8" ht="54">
      <c r="A6091" s="532" t="s">
        <v>7981</v>
      </c>
      <c r="B6091" s="534" t="s">
        <v>33110</v>
      </c>
      <c r="C6091" s="532" t="s">
        <v>73</v>
      </c>
      <c r="D6091" s="533" t="s">
        <v>28076</v>
      </c>
      <c r="H6091" s="14">
        <f t="shared" si="190"/>
        <v>86.57</v>
      </c>
    </row>
    <row r="6092" spans="1:8" ht="40.5">
      <c r="A6092" s="532" t="s">
        <v>7982</v>
      </c>
      <c r="B6092" s="534" t="s">
        <v>33111</v>
      </c>
      <c r="C6092" s="532" t="s">
        <v>73</v>
      </c>
      <c r="D6092" s="533" t="s">
        <v>19236</v>
      </c>
      <c r="H6092" s="14">
        <f t="shared" si="190"/>
        <v>77.17</v>
      </c>
    </row>
    <row r="6093" spans="1:8" ht="40.5">
      <c r="A6093" s="532" t="s">
        <v>7983</v>
      </c>
      <c r="B6093" s="534" t="s">
        <v>33112</v>
      </c>
      <c r="C6093" s="532" t="s">
        <v>73</v>
      </c>
      <c r="D6093" s="533" t="s">
        <v>33113</v>
      </c>
      <c r="H6093" s="14">
        <f t="shared" si="190"/>
        <v>102.1</v>
      </c>
    </row>
    <row r="6094" spans="1:8" ht="54">
      <c r="A6094" s="532" t="s">
        <v>7984</v>
      </c>
      <c r="B6094" s="534" t="s">
        <v>33114</v>
      </c>
      <c r="C6094" s="532" t="s">
        <v>73</v>
      </c>
      <c r="D6094" s="533" t="s">
        <v>33115</v>
      </c>
      <c r="H6094" s="14">
        <f t="shared" si="190"/>
        <v>88.36</v>
      </c>
    </row>
    <row r="6095" spans="1:8" ht="40.5">
      <c r="A6095" s="532" t="s">
        <v>7985</v>
      </c>
      <c r="B6095" s="534" t="s">
        <v>33116</v>
      </c>
      <c r="C6095" s="532" t="s">
        <v>73</v>
      </c>
      <c r="D6095" s="533" t="s">
        <v>19133</v>
      </c>
      <c r="H6095" s="14">
        <f t="shared" si="190"/>
        <v>77.48</v>
      </c>
    </row>
    <row r="6096" spans="1:8" ht="40.5">
      <c r="A6096" s="532" t="s">
        <v>7986</v>
      </c>
      <c r="B6096" s="534" t="s">
        <v>33117</v>
      </c>
      <c r="C6096" s="532" t="s">
        <v>73</v>
      </c>
      <c r="D6096" s="533" t="s">
        <v>33118</v>
      </c>
      <c r="H6096" s="14">
        <f t="shared" si="190"/>
        <v>166.79</v>
      </c>
    </row>
    <row r="6097" spans="1:8" ht="54">
      <c r="A6097" s="532" t="s">
        <v>7987</v>
      </c>
      <c r="B6097" s="534" t="s">
        <v>33119</v>
      </c>
      <c r="C6097" s="532" t="s">
        <v>73</v>
      </c>
      <c r="D6097" s="533" t="s">
        <v>26694</v>
      </c>
      <c r="H6097" s="14">
        <f t="shared" si="190"/>
        <v>149.68</v>
      </c>
    </row>
    <row r="6098" spans="1:8" ht="40.5">
      <c r="A6098" s="532" t="s">
        <v>7988</v>
      </c>
      <c r="B6098" s="534" t="s">
        <v>33120</v>
      </c>
      <c r="C6098" s="532" t="s">
        <v>73</v>
      </c>
      <c r="D6098" s="533" t="s">
        <v>20102</v>
      </c>
      <c r="H6098" s="14">
        <f t="shared" si="190"/>
        <v>136.65</v>
      </c>
    </row>
    <row r="6099" spans="1:8" ht="40.5">
      <c r="A6099" s="532" t="s">
        <v>7989</v>
      </c>
      <c r="B6099" s="534" t="s">
        <v>33121</v>
      </c>
      <c r="C6099" s="532" t="s">
        <v>73</v>
      </c>
      <c r="D6099" s="533" t="s">
        <v>33122</v>
      </c>
      <c r="H6099" s="14">
        <f t="shared" si="190"/>
        <v>228.71</v>
      </c>
    </row>
    <row r="6100" spans="1:8" ht="54">
      <c r="A6100" s="532" t="s">
        <v>7990</v>
      </c>
      <c r="B6100" s="534" t="s">
        <v>33123</v>
      </c>
      <c r="C6100" s="532" t="s">
        <v>73</v>
      </c>
      <c r="D6100" s="533" t="s">
        <v>33124</v>
      </c>
      <c r="H6100" s="14">
        <f t="shared" si="190"/>
        <v>211.27</v>
      </c>
    </row>
    <row r="6101" spans="1:8" ht="40.5">
      <c r="A6101" s="532" t="s">
        <v>7991</v>
      </c>
      <c r="B6101" s="534" t="s">
        <v>33125</v>
      </c>
      <c r="C6101" s="532" t="s">
        <v>73</v>
      </c>
      <c r="D6101" s="533" t="s">
        <v>33126</v>
      </c>
      <c r="H6101" s="14">
        <f t="shared" si="190"/>
        <v>199.37</v>
      </c>
    </row>
    <row r="6102" spans="1:8" ht="40.5">
      <c r="A6102" s="532" t="s">
        <v>7992</v>
      </c>
      <c r="B6102" s="534" t="s">
        <v>33127</v>
      </c>
      <c r="C6102" s="532" t="s">
        <v>73</v>
      </c>
      <c r="D6102" s="533" t="s">
        <v>33128</v>
      </c>
      <c r="H6102" s="14">
        <f t="shared" si="190"/>
        <v>263.01</v>
      </c>
    </row>
    <row r="6103" spans="1:8" ht="54">
      <c r="A6103" s="532" t="s">
        <v>7993</v>
      </c>
      <c r="B6103" s="534" t="s">
        <v>33129</v>
      </c>
      <c r="C6103" s="532" t="s">
        <v>73</v>
      </c>
      <c r="D6103" s="533" t="s">
        <v>33130</v>
      </c>
      <c r="H6103" s="14">
        <f t="shared" si="190"/>
        <v>243.09</v>
      </c>
    </row>
    <row r="6104" spans="1:8" ht="40.5">
      <c r="A6104" s="532" t="s">
        <v>7994</v>
      </c>
      <c r="B6104" s="534" t="s">
        <v>33131</v>
      </c>
      <c r="C6104" s="532" t="s">
        <v>73</v>
      </c>
      <c r="D6104" s="533" t="s">
        <v>33132</v>
      </c>
      <c r="H6104" s="14">
        <f t="shared" si="190"/>
        <v>229</v>
      </c>
    </row>
    <row r="6105" spans="1:8" ht="67.5">
      <c r="A6105" s="532" t="s">
        <v>7995</v>
      </c>
      <c r="B6105" s="534" t="s">
        <v>16553</v>
      </c>
      <c r="C6105" s="532" t="s">
        <v>73</v>
      </c>
      <c r="D6105" s="533" t="s">
        <v>18869</v>
      </c>
      <c r="H6105" s="14">
        <f t="shared" si="190"/>
        <v>85.56</v>
      </c>
    </row>
    <row r="6106" spans="1:8" ht="67.5">
      <c r="A6106" s="532" t="s">
        <v>7996</v>
      </c>
      <c r="B6106" s="534" t="s">
        <v>16554</v>
      </c>
      <c r="C6106" s="532" t="s">
        <v>73</v>
      </c>
      <c r="D6106" s="533" t="s">
        <v>18582</v>
      </c>
      <c r="H6106" s="14">
        <f t="shared" si="190"/>
        <v>81.319999999999993</v>
      </c>
    </row>
    <row r="6107" spans="1:8" ht="54">
      <c r="A6107" s="532" t="s">
        <v>7997</v>
      </c>
      <c r="B6107" s="534" t="s">
        <v>33133</v>
      </c>
      <c r="C6107" s="532" t="s">
        <v>73</v>
      </c>
      <c r="D6107" s="533" t="s">
        <v>26617</v>
      </c>
      <c r="H6107" s="14">
        <f t="shared" si="190"/>
        <v>86.19</v>
      </c>
    </row>
    <row r="6108" spans="1:8" ht="54">
      <c r="A6108" s="532" t="s">
        <v>7998</v>
      </c>
      <c r="B6108" s="534" t="s">
        <v>33134</v>
      </c>
      <c r="C6108" s="532" t="s">
        <v>73</v>
      </c>
      <c r="D6108" s="533" t="s">
        <v>26722</v>
      </c>
      <c r="H6108" s="14">
        <f t="shared" si="190"/>
        <v>77.19</v>
      </c>
    </row>
    <row r="6109" spans="1:8" ht="54">
      <c r="A6109" s="532" t="s">
        <v>7999</v>
      </c>
      <c r="B6109" s="534" t="s">
        <v>33135</v>
      </c>
      <c r="C6109" s="532" t="s">
        <v>73</v>
      </c>
      <c r="D6109" s="533" t="s">
        <v>33136</v>
      </c>
      <c r="H6109" s="14">
        <f t="shared" si="190"/>
        <v>67.819999999999993</v>
      </c>
    </row>
    <row r="6110" spans="1:8" ht="40.5">
      <c r="A6110" s="532" t="s">
        <v>33137</v>
      </c>
      <c r="B6110" s="534" t="s">
        <v>33138</v>
      </c>
      <c r="C6110" s="532" t="s">
        <v>73</v>
      </c>
      <c r="D6110" s="533" t="s">
        <v>33139</v>
      </c>
      <c r="H6110" s="14">
        <f t="shared" si="190"/>
        <v>172.33</v>
      </c>
    </row>
    <row r="6111" spans="1:8" ht="54">
      <c r="A6111" s="532" t="s">
        <v>33140</v>
      </c>
      <c r="B6111" s="534" t="s">
        <v>33141</v>
      </c>
      <c r="C6111" s="532" t="s">
        <v>73</v>
      </c>
      <c r="D6111" s="533" t="s">
        <v>33142</v>
      </c>
      <c r="H6111" s="14">
        <f t="shared" si="190"/>
        <v>153.06</v>
      </c>
    </row>
    <row r="6112" spans="1:8" ht="40.5">
      <c r="A6112" s="532" t="s">
        <v>33143</v>
      </c>
      <c r="B6112" s="534" t="s">
        <v>33144</v>
      </c>
      <c r="C6112" s="532" t="s">
        <v>73</v>
      </c>
      <c r="D6112" s="533" t="s">
        <v>33145</v>
      </c>
      <c r="H6112" s="14">
        <f t="shared" si="190"/>
        <v>137.41999999999999</v>
      </c>
    </row>
    <row r="6113" spans="1:8" ht="40.5">
      <c r="A6113" s="532" t="s">
        <v>33146</v>
      </c>
      <c r="B6113" s="534" t="s">
        <v>33147</v>
      </c>
      <c r="C6113" s="532" t="s">
        <v>73</v>
      </c>
      <c r="D6113" s="533" t="s">
        <v>33148</v>
      </c>
      <c r="H6113" s="14">
        <f t="shared" si="190"/>
        <v>269.88</v>
      </c>
    </row>
    <row r="6114" spans="1:8" ht="54">
      <c r="A6114" s="532" t="s">
        <v>33149</v>
      </c>
      <c r="B6114" s="534" t="s">
        <v>33150</v>
      </c>
      <c r="C6114" s="532" t="s">
        <v>73</v>
      </c>
      <c r="D6114" s="533" t="s">
        <v>33151</v>
      </c>
      <c r="H6114" s="14">
        <f t="shared" si="190"/>
        <v>247.31</v>
      </c>
    </row>
    <row r="6115" spans="1:8" ht="40.5">
      <c r="A6115" s="532" t="s">
        <v>33152</v>
      </c>
      <c r="B6115" s="534" t="s">
        <v>33153</v>
      </c>
      <c r="C6115" s="532" t="s">
        <v>73</v>
      </c>
      <c r="D6115" s="533" t="s">
        <v>33154</v>
      </c>
      <c r="H6115" s="14">
        <f t="shared" si="190"/>
        <v>230</v>
      </c>
    </row>
    <row r="6116" spans="1:8" ht="54">
      <c r="A6116" s="532" t="s">
        <v>33155</v>
      </c>
      <c r="B6116" s="534" t="s">
        <v>33156</v>
      </c>
      <c r="C6116" s="532" t="s">
        <v>73</v>
      </c>
      <c r="D6116" s="533" t="s">
        <v>33157</v>
      </c>
      <c r="H6116" s="14">
        <f t="shared" si="190"/>
        <v>113.24</v>
      </c>
    </row>
    <row r="6117" spans="1:8" ht="54">
      <c r="A6117" s="532" t="s">
        <v>33158</v>
      </c>
      <c r="B6117" s="534" t="s">
        <v>33159</v>
      </c>
      <c r="C6117" s="532" t="s">
        <v>73</v>
      </c>
      <c r="D6117" s="533" t="s">
        <v>33160</v>
      </c>
      <c r="H6117" s="14">
        <f t="shared" si="190"/>
        <v>102.95</v>
      </c>
    </row>
    <row r="6118" spans="1:8" ht="54">
      <c r="A6118" s="532" t="s">
        <v>33161</v>
      </c>
      <c r="B6118" s="534" t="s">
        <v>33162</v>
      </c>
      <c r="C6118" s="532" t="s">
        <v>73</v>
      </c>
      <c r="D6118" s="533" t="s">
        <v>15017</v>
      </c>
      <c r="H6118" s="14">
        <f t="shared" si="190"/>
        <v>93.18</v>
      </c>
    </row>
    <row r="6119" spans="1:8" ht="54">
      <c r="A6119" s="532" t="s">
        <v>33163</v>
      </c>
      <c r="B6119" s="534" t="s">
        <v>33164</v>
      </c>
      <c r="C6119" s="532" t="s">
        <v>73</v>
      </c>
      <c r="D6119" s="533" t="s">
        <v>19218</v>
      </c>
      <c r="H6119" s="14">
        <f t="shared" si="190"/>
        <v>83.52</v>
      </c>
    </row>
    <row r="6120" spans="1:8" ht="54">
      <c r="A6120" s="532" t="s">
        <v>33165</v>
      </c>
      <c r="B6120" s="534" t="s">
        <v>33166</v>
      </c>
      <c r="C6120" s="532" t="s">
        <v>73</v>
      </c>
      <c r="D6120" s="533" t="s">
        <v>33167</v>
      </c>
      <c r="H6120" s="14">
        <f t="shared" si="190"/>
        <v>80.44</v>
      </c>
    </row>
    <row r="6121" spans="1:8" ht="54">
      <c r="A6121" s="532" t="s">
        <v>33168</v>
      </c>
      <c r="B6121" s="534" t="s">
        <v>33169</v>
      </c>
      <c r="C6121" s="532" t="s">
        <v>73</v>
      </c>
      <c r="D6121" s="533" t="s">
        <v>33170</v>
      </c>
      <c r="H6121" s="14">
        <f t="shared" si="190"/>
        <v>70.959999999999994</v>
      </c>
    </row>
    <row r="6122" spans="1:8" ht="54">
      <c r="A6122" s="532" t="s">
        <v>33171</v>
      </c>
      <c r="B6122" s="534" t="s">
        <v>33172</v>
      </c>
      <c r="C6122" s="532" t="s">
        <v>73</v>
      </c>
      <c r="D6122" s="533" t="s">
        <v>33173</v>
      </c>
      <c r="H6122" s="14">
        <f t="shared" si="190"/>
        <v>139.15</v>
      </c>
    </row>
    <row r="6123" spans="1:8" ht="54">
      <c r="A6123" s="532" t="s">
        <v>33174</v>
      </c>
      <c r="B6123" s="534" t="s">
        <v>33175</v>
      </c>
      <c r="C6123" s="532" t="s">
        <v>73</v>
      </c>
      <c r="D6123" s="533" t="s">
        <v>33176</v>
      </c>
      <c r="H6123" s="14">
        <f t="shared" si="190"/>
        <v>98.86</v>
      </c>
    </row>
    <row r="6124" spans="1:8" ht="54">
      <c r="A6124" s="532" t="s">
        <v>33177</v>
      </c>
      <c r="B6124" s="534" t="s">
        <v>33178</v>
      </c>
      <c r="C6124" s="532" t="s">
        <v>73</v>
      </c>
      <c r="D6124" s="533" t="s">
        <v>18720</v>
      </c>
      <c r="H6124" s="14">
        <f t="shared" si="190"/>
        <v>82.18</v>
      </c>
    </row>
    <row r="6125" spans="1:8" ht="54">
      <c r="A6125" s="532" t="s">
        <v>33179</v>
      </c>
      <c r="B6125" s="534" t="s">
        <v>33180</v>
      </c>
      <c r="C6125" s="532" t="s">
        <v>73</v>
      </c>
      <c r="D6125" s="533" t="s">
        <v>33181</v>
      </c>
      <c r="H6125" s="14">
        <f t="shared" si="190"/>
        <v>281.52</v>
      </c>
    </row>
    <row r="6126" spans="1:8" ht="54">
      <c r="A6126" s="532" t="s">
        <v>33182</v>
      </c>
      <c r="B6126" s="534" t="s">
        <v>33183</v>
      </c>
      <c r="C6126" s="532" t="s">
        <v>73</v>
      </c>
      <c r="D6126" s="533" t="s">
        <v>33184</v>
      </c>
      <c r="H6126" s="14">
        <f t="shared" si="190"/>
        <v>226.21</v>
      </c>
    </row>
    <row r="6127" spans="1:8" ht="54">
      <c r="A6127" s="532" t="s">
        <v>33185</v>
      </c>
      <c r="B6127" s="534" t="s">
        <v>33186</v>
      </c>
      <c r="C6127" s="532" t="s">
        <v>73</v>
      </c>
      <c r="D6127" s="533" t="s">
        <v>33187</v>
      </c>
      <c r="H6127" s="14">
        <f t="shared" si="190"/>
        <v>206.02</v>
      </c>
    </row>
    <row r="6128" spans="1:8" ht="27">
      <c r="A6128" s="532" t="s">
        <v>9575</v>
      </c>
      <c r="B6128" s="534" t="s">
        <v>16555</v>
      </c>
      <c r="C6128" s="532" t="s">
        <v>73</v>
      </c>
      <c r="D6128" s="533" t="s">
        <v>33188</v>
      </c>
      <c r="H6128" s="14">
        <f t="shared" si="190"/>
        <v>376.95</v>
      </c>
    </row>
    <row r="6129" spans="1:8" ht="27">
      <c r="A6129" s="532" t="s">
        <v>9577</v>
      </c>
      <c r="B6129" s="534" t="s">
        <v>16556</v>
      </c>
      <c r="C6129" s="532" t="s">
        <v>73</v>
      </c>
      <c r="D6129" s="533" t="s">
        <v>33189</v>
      </c>
      <c r="H6129" s="14">
        <f t="shared" si="190"/>
        <v>375.92</v>
      </c>
    </row>
    <row r="6130" spans="1:8" ht="27">
      <c r="A6130" s="532" t="s">
        <v>16557</v>
      </c>
      <c r="B6130" s="534" t="s">
        <v>16558</v>
      </c>
      <c r="C6130" s="532" t="s">
        <v>73</v>
      </c>
      <c r="D6130" s="533" t="s">
        <v>33190</v>
      </c>
      <c r="H6130" s="14">
        <f t="shared" si="190"/>
        <v>525.46</v>
      </c>
    </row>
    <row r="6131" spans="1:8" ht="40.5">
      <c r="A6131" s="532" t="s">
        <v>9578</v>
      </c>
      <c r="B6131" s="534" t="s">
        <v>16559</v>
      </c>
      <c r="C6131" s="532" t="s">
        <v>73</v>
      </c>
      <c r="D6131" s="533" t="s">
        <v>19291</v>
      </c>
      <c r="H6131" s="14">
        <f t="shared" si="190"/>
        <v>46.76</v>
      </c>
    </row>
    <row r="6132" spans="1:8" ht="40.5">
      <c r="A6132" s="532" t="s">
        <v>9579</v>
      </c>
      <c r="B6132" s="534" t="s">
        <v>16560</v>
      </c>
      <c r="C6132" s="532" t="s">
        <v>73</v>
      </c>
      <c r="D6132" s="533" t="s">
        <v>13463</v>
      </c>
      <c r="H6132" s="14">
        <f t="shared" si="190"/>
        <v>58.63</v>
      </c>
    </row>
    <row r="6133" spans="1:8" ht="40.5">
      <c r="A6133" s="532" t="s">
        <v>9580</v>
      </c>
      <c r="B6133" s="534" t="s">
        <v>16561</v>
      </c>
      <c r="C6133" s="532" t="s">
        <v>73</v>
      </c>
      <c r="D6133" s="533" t="s">
        <v>13456</v>
      </c>
      <c r="H6133" s="14">
        <f t="shared" si="190"/>
        <v>43.51</v>
      </c>
    </row>
    <row r="6134" spans="1:8" ht="40.5">
      <c r="A6134" s="532" t="s">
        <v>9581</v>
      </c>
      <c r="B6134" s="534" t="s">
        <v>16562</v>
      </c>
      <c r="C6134" s="532" t="s">
        <v>73</v>
      </c>
      <c r="D6134" s="533" t="s">
        <v>33191</v>
      </c>
      <c r="H6134" s="14">
        <f t="shared" si="190"/>
        <v>55.38</v>
      </c>
    </row>
    <row r="6135" spans="1:8">
      <c r="A6135" s="532" t="s">
        <v>9582</v>
      </c>
      <c r="B6135" s="534" t="s">
        <v>16563</v>
      </c>
      <c r="C6135" s="532" t="s">
        <v>75</v>
      </c>
      <c r="D6135" s="533" t="s">
        <v>33192</v>
      </c>
      <c r="H6135" s="14">
        <f t="shared" si="190"/>
        <v>69.599999999999994</v>
      </c>
    </row>
    <row r="6136" spans="1:8" ht="27">
      <c r="A6136" s="532" t="s">
        <v>9583</v>
      </c>
      <c r="B6136" s="534" t="s">
        <v>16564</v>
      </c>
      <c r="C6136" s="532" t="s">
        <v>75</v>
      </c>
      <c r="D6136" s="533" t="s">
        <v>13478</v>
      </c>
      <c r="H6136" s="14">
        <f t="shared" si="190"/>
        <v>54.59</v>
      </c>
    </row>
    <row r="6137" spans="1:8">
      <c r="A6137" s="532" t="s">
        <v>9584</v>
      </c>
      <c r="B6137" s="534" t="s">
        <v>16565</v>
      </c>
      <c r="C6137" s="532" t="s">
        <v>75</v>
      </c>
      <c r="D6137" s="533" t="s">
        <v>27142</v>
      </c>
      <c r="H6137" s="14">
        <f t="shared" si="190"/>
        <v>100.96</v>
      </c>
    </row>
    <row r="6138" spans="1:8" ht="27">
      <c r="A6138" s="532" t="s">
        <v>9585</v>
      </c>
      <c r="B6138" s="534" t="s">
        <v>16566</v>
      </c>
      <c r="C6138" s="532" t="s">
        <v>75</v>
      </c>
      <c r="D6138" s="533" t="s">
        <v>33193</v>
      </c>
      <c r="H6138" s="14">
        <f t="shared" si="190"/>
        <v>101.08</v>
      </c>
    </row>
    <row r="6139" spans="1:8" ht="40.5">
      <c r="A6139" s="532" t="s">
        <v>16567</v>
      </c>
      <c r="B6139" s="534" t="s">
        <v>16568</v>
      </c>
      <c r="C6139" s="532" t="s">
        <v>73</v>
      </c>
      <c r="D6139" s="533" t="s">
        <v>33194</v>
      </c>
      <c r="H6139" s="14">
        <f t="shared" si="190"/>
        <v>300.76</v>
      </c>
    </row>
    <row r="6140" spans="1:8" ht="27">
      <c r="A6140" s="532" t="s">
        <v>16569</v>
      </c>
      <c r="B6140" s="534" t="s">
        <v>16570</v>
      </c>
      <c r="C6140" s="532" t="s">
        <v>73</v>
      </c>
      <c r="D6140" s="533" t="s">
        <v>17691</v>
      </c>
      <c r="H6140" s="14">
        <f t="shared" si="190"/>
        <v>183.39</v>
      </c>
    </row>
    <row r="6141" spans="1:8" ht="40.5">
      <c r="A6141" s="532" t="s">
        <v>16571</v>
      </c>
      <c r="B6141" s="534" t="s">
        <v>16572</v>
      </c>
      <c r="C6141" s="532" t="s">
        <v>73</v>
      </c>
      <c r="D6141" s="533" t="s">
        <v>33195</v>
      </c>
      <c r="H6141" s="14">
        <f t="shared" si="190"/>
        <v>354.91</v>
      </c>
    </row>
    <row r="6142" spans="1:8" ht="40.5">
      <c r="A6142" s="532" t="s">
        <v>16573</v>
      </c>
      <c r="B6142" s="534" t="s">
        <v>16574</v>
      </c>
      <c r="C6142" s="532" t="s">
        <v>73</v>
      </c>
      <c r="D6142" s="533" t="s">
        <v>33196</v>
      </c>
      <c r="H6142" s="14">
        <f t="shared" si="190"/>
        <v>236.73</v>
      </c>
    </row>
    <row r="6143" spans="1:8" ht="27">
      <c r="A6143" s="532" t="s">
        <v>16575</v>
      </c>
      <c r="B6143" s="534" t="s">
        <v>16576</v>
      </c>
      <c r="C6143" s="532" t="s">
        <v>73</v>
      </c>
      <c r="D6143" s="533" t="s">
        <v>33197</v>
      </c>
      <c r="H6143" s="14">
        <f t="shared" si="190"/>
        <v>455.2</v>
      </c>
    </row>
    <row r="6144" spans="1:8" ht="27">
      <c r="A6144" s="532" t="s">
        <v>16577</v>
      </c>
      <c r="B6144" s="534" t="s">
        <v>16578</v>
      </c>
      <c r="C6144" s="532" t="s">
        <v>73</v>
      </c>
      <c r="D6144" s="533" t="s">
        <v>33198</v>
      </c>
      <c r="H6144" s="14">
        <f t="shared" si="190"/>
        <v>132.65</v>
      </c>
    </row>
    <row r="6145" spans="1:8" ht="27">
      <c r="A6145" s="532" t="s">
        <v>16579</v>
      </c>
      <c r="B6145" s="534" t="s">
        <v>33199</v>
      </c>
      <c r="C6145" s="532" t="s">
        <v>75</v>
      </c>
      <c r="D6145" s="533" t="s">
        <v>33200</v>
      </c>
      <c r="H6145" s="14">
        <f t="shared" si="190"/>
        <v>230.99</v>
      </c>
    </row>
    <row r="6146" spans="1:8" ht="40.5">
      <c r="A6146" s="532" t="s">
        <v>16580</v>
      </c>
      <c r="B6146" s="534" t="s">
        <v>16581</v>
      </c>
      <c r="C6146" s="532" t="s">
        <v>73</v>
      </c>
      <c r="D6146" s="533" t="s">
        <v>33201</v>
      </c>
      <c r="H6146" s="14">
        <f t="shared" si="190"/>
        <v>274.45999999999998</v>
      </c>
    </row>
    <row r="6147" spans="1:8" ht="27">
      <c r="A6147" s="532" t="s">
        <v>16582</v>
      </c>
      <c r="B6147" s="534" t="s">
        <v>16583</v>
      </c>
      <c r="C6147" s="532" t="s">
        <v>73</v>
      </c>
      <c r="D6147" s="533" t="s">
        <v>33202</v>
      </c>
      <c r="H6147" s="14">
        <f t="shared" si="190"/>
        <v>373.13</v>
      </c>
    </row>
    <row r="6148" spans="1:8" ht="27">
      <c r="A6148" s="532" t="s">
        <v>16584</v>
      </c>
      <c r="B6148" s="534" t="s">
        <v>16585</v>
      </c>
      <c r="C6148" s="532" t="s">
        <v>73</v>
      </c>
      <c r="D6148" s="533" t="s">
        <v>33203</v>
      </c>
      <c r="H6148" s="14">
        <f t="shared" si="190"/>
        <v>566.13</v>
      </c>
    </row>
    <row r="6149" spans="1:8" ht="27">
      <c r="A6149" s="532" t="s">
        <v>16586</v>
      </c>
      <c r="B6149" s="534" t="s">
        <v>16587</v>
      </c>
      <c r="C6149" s="532" t="s">
        <v>73</v>
      </c>
      <c r="D6149" s="533" t="s">
        <v>33204</v>
      </c>
      <c r="H6149" s="14">
        <f t="shared" ref="H6149:H6212" si="191">ROUND(D6149*(1+$H$1),2)</f>
        <v>580.12</v>
      </c>
    </row>
    <row r="6150" spans="1:8" ht="27">
      <c r="A6150" s="532" t="s">
        <v>16588</v>
      </c>
      <c r="B6150" s="534" t="s">
        <v>16589</v>
      </c>
      <c r="C6150" s="532" t="s">
        <v>73</v>
      </c>
      <c r="D6150" s="533" t="s">
        <v>33205</v>
      </c>
      <c r="H6150" s="14">
        <f t="shared" si="191"/>
        <v>151.53</v>
      </c>
    </row>
    <row r="6151" spans="1:8" ht="27">
      <c r="A6151" s="532" t="s">
        <v>16590</v>
      </c>
      <c r="B6151" s="534" t="s">
        <v>16591</v>
      </c>
      <c r="C6151" s="532" t="s">
        <v>73</v>
      </c>
      <c r="D6151" s="533" t="s">
        <v>33206</v>
      </c>
      <c r="H6151" s="14">
        <f t="shared" si="191"/>
        <v>179.22</v>
      </c>
    </row>
    <row r="6152" spans="1:8">
      <c r="A6152" s="532" t="s">
        <v>16592</v>
      </c>
      <c r="B6152" s="534" t="s">
        <v>16593</v>
      </c>
      <c r="C6152" s="532" t="s">
        <v>73</v>
      </c>
      <c r="D6152" s="533" t="s">
        <v>32333</v>
      </c>
      <c r="H6152" s="14">
        <f t="shared" si="191"/>
        <v>4.62</v>
      </c>
    </row>
    <row r="6153" spans="1:8" ht="67.5">
      <c r="A6153" s="532" t="s">
        <v>33207</v>
      </c>
      <c r="B6153" s="534" t="s">
        <v>33208</v>
      </c>
      <c r="C6153" s="532" t="s">
        <v>73</v>
      </c>
      <c r="D6153" s="533" t="s">
        <v>33209</v>
      </c>
      <c r="H6153" s="14">
        <f t="shared" si="191"/>
        <v>116.34</v>
      </c>
    </row>
    <row r="6154" spans="1:8" ht="27">
      <c r="A6154" s="532" t="s">
        <v>16594</v>
      </c>
      <c r="B6154" s="534" t="s">
        <v>16595</v>
      </c>
      <c r="C6154" s="532" t="s">
        <v>73</v>
      </c>
      <c r="D6154" s="533" t="s">
        <v>33210</v>
      </c>
      <c r="H6154" s="14">
        <f t="shared" si="191"/>
        <v>391.17</v>
      </c>
    </row>
    <row r="6155" spans="1:8" ht="27">
      <c r="A6155" s="532" t="s">
        <v>16596</v>
      </c>
      <c r="B6155" s="534" t="s">
        <v>16597</v>
      </c>
      <c r="C6155" s="532" t="s">
        <v>73</v>
      </c>
      <c r="D6155" s="533" t="s">
        <v>33211</v>
      </c>
      <c r="H6155" s="14">
        <f t="shared" si="191"/>
        <v>390.14</v>
      </c>
    </row>
    <row r="6156" spans="1:8" ht="27">
      <c r="A6156" s="532" t="s">
        <v>9587</v>
      </c>
      <c r="B6156" s="534" t="s">
        <v>16598</v>
      </c>
      <c r="C6156" s="532" t="s">
        <v>75</v>
      </c>
      <c r="D6156" s="533" t="s">
        <v>33212</v>
      </c>
      <c r="H6156" s="14">
        <f t="shared" si="191"/>
        <v>75.41</v>
      </c>
    </row>
    <row r="6157" spans="1:8">
      <c r="A6157" s="532" t="s">
        <v>9588</v>
      </c>
      <c r="B6157" s="534" t="s">
        <v>16599</v>
      </c>
      <c r="C6157" s="532" t="s">
        <v>75</v>
      </c>
      <c r="D6157" s="533" t="s">
        <v>18228</v>
      </c>
      <c r="H6157" s="14">
        <f t="shared" si="191"/>
        <v>48.08</v>
      </c>
    </row>
    <row r="6158" spans="1:8" ht="27">
      <c r="A6158" s="532" t="s">
        <v>16600</v>
      </c>
      <c r="B6158" s="534" t="s">
        <v>16601</v>
      </c>
      <c r="C6158" s="532" t="s">
        <v>75</v>
      </c>
      <c r="D6158" s="533" t="s">
        <v>15567</v>
      </c>
      <c r="H6158" s="14">
        <f t="shared" si="191"/>
        <v>40.65</v>
      </c>
    </row>
    <row r="6159" spans="1:8" ht="27">
      <c r="A6159" s="532" t="s">
        <v>16602</v>
      </c>
      <c r="B6159" s="534" t="s">
        <v>16603</v>
      </c>
      <c r="C6159" s="532" t="s">
        <v>75</v>
      </c>
      <c r="D6159" s="533" t="s">
        <v>33213</v>
      </c>
      <c r="H6159" s="14">
        <f t="shared" si="191"/>
        <v>44.61</v>
      </c>
    </row>
    <row r="6160" spans="1:8" ht="27">
      <c r="A6160" s="532" t="s">
        <v>8002</v>
      </c>
      <c r="B6160" s="534" t="s">
        <v>33214</v>
      </c>
      <c r="C6160" s="532" t="s">
        <v>75</v>
      </c>
      <c r="D6160" s="533" t="s">
        <v>18277</v>
      </c>
      <c r="H6160" s="14">
        <f t="shared" si="191"/>
        <v>10.83</v>
      </c>
    </row>
    <row r="6161" spans="1:8" ht="27">
      <c r="A6161" s="532" t="s">
        <v>8003</v>
      </c>
      <c r="B6161" s="534" t="s">
        <v>33215</v>
      </c>
      <c r="C6161" s="532" t="s">
        <v>75</v>
      </c>
      <c r="D6161" s="533" t="s">
        <v>8990</v>
      </c>
      <c r="H6161" s="14">
        <f t="shared" si="191"/>
        <v>12.42</v>
      </c>
    </row>
    <row r="6162" spans="1:8" ht="27">
      <c r="A6162" s="532" t="s">
        <v>8004</v>
      </c>
      <c r="B6162" s="534" t="s">
        <v>33216</v>
      </c>
      <c r="C6162" s="532" t="s">
        <v>75</v>
      </c>
      <c r="D6162" s="533" t="s">
        <v>12192</v>
      </c>
      <c r="H6162" s="14">
        <f t="shared" si="191"/>
        <v>24.9</v>
      </c>
    </row>
    <row r="6163" spans="1:8" ht="40.5">
      <c r="A6163" s="532" t="s">
        <v>8005</v>
      </c>
      <c r="B6163" s="534" t="s">
        <v>33217</v>
      </c>
      <c r="C6163" s="532" t="s">
        <v>75</v>
      </c>
      <c r="D6163" s="533" t="s">
        <v>27415</v>
      </c>
      <c r="H6163" s="14">
        <f t="shared" si="191"/>
        <v>9.75</v>
      </c>
    </row>
    <row r="6164" spans="1:8">
      <c r="A6164" s="532" t="s">
        <v>16604</v>
      </c>
      <c r="B6164" s="534" t="s">
        <v>16605</v>
      </c>
      <c r="C6164" s="532" t="s">
        <v>75</v>
      </c>
      <c r="D6164" s="533" t="s">
        <v>33218</v>
      </c>
      <c r="H6164" s="14">
        <f t="shared" si="191"/>
        <v>66.41</v>
      </c>
    </row>
    <row r="6165" spans="1:8">
      <c r="A6165" s="532" t="s">
        <v>16606</v>
      </c>
      <c r="B6165" s="534" t="s">
        <v>16607</v>
      </c>
      <c r="C6165" s="532" t="s">
        <v>75</v>
      </c>
      <c r="D6165" s="533" t="s">
        <v>18899</v>
      </c>
      <c r="H6165" s="14">
        <f t="shared" si="191"/>
        <v>29.77</v>
      </c>
    </row>
    <row r="6166" spans="1:8" ht="40.5">
      <c r="A6166" s="532" t="s">
        <v>8007</v>
      </c>
      <c r="B6166" s="534" t="s">
        <v>33219</v>
      </c>
      <c r="C6166" s="532" t="s">
        <v>83</v>
      </c>
      <c r="D6166" s="533" t="s">
        <v>33220</v>
      </c>
      <c r="H6166" s="14">
        <f t="shared" si="191"/>
        <v>996.31</v>
      </c>
    </row>
    <row r="6167" spans="1:8" ht="40.5">
      <c r="A6167" s="532" t="s">
        <v>8008</v>
      </c>
      <c r="B6167" s="534" t="s">
        <v>33221</v>
      </c>
      <c r="C6167" s="532" t="s">
        <v>83</v>
      </c>
      <c r="D6167" s="533" t="s">
        <v>33222</v>
      </c>
      <c r="H6167" s="14">
        <f t="shared" si="191"/>
        <v>938.67</v>
      </c>
    </row>
    <row r="6168" spans="1:8" ht="54">
      <c r="A6168" s="532" t="s">
        <v>8009</v>
      </c>
      <c r="B6168" s="534" t="s">
        <v>33223</v>
      </c>
      <c r="C6168" s="532" t="s">
        <v>73</v>
      </c>
      <c r="D6168" s="533" t="s">
        <v>33224</v>
      </c>
      <c r="H6168" s="14">
        <f t="shared" si="191"/>
        <v>125.77</v>
      </c>
    </row>
    <row r="6169" spans="1:8" ht="40.5">
      <c r="A6169" s="532" t="s">
        <v>8010</v>
      </c>
      <c r="B6169" s="534" t="s">
        <v>33225</v>
      </c>
      <c r="C6169" s="532" t="s">
        <v>73</v>
      </c>
      <c r="D6169" s="533" t="s">
        <v>18808</v>
      </c>
      <c r="H6169" s="14">
        <f t="shared" si="191"/>
        <v>122.32</v>
      </c>
    </row>
    <row r="6170" spans="1:8" ht="54">
      <c r="A6170" s="532" t="s">
        <v>8011</v>
      </c>
      <c r="B6170" s="534" t="s">
        <v>33226</v>
      </c>
      <c r="C6170" s="532" t="s">
        <v>73</v>
      </c>
      <c r="D6170" s="533" t="s">
        <v>33227</v>
      </c>
      <c r="H6170" s="14">
        <f t="shared" si="191"/>
        <v>146.13999999999999</v>
      </c>
    </row>
    <row r="6171" spans="1:8" ht="40.5">
      <c r="A6171" s="532" t="s">
        <v>8012</v>
      </c>
      <c r="B6171" s="534" t="s">
        <v>33228</v>
      </c>
      <c r="C6171" s="532" t="s">
        <v>73</v>
      </c>
      <c r="D6171" s="533" t="s">
        <v>33229</v>
      </c>
      <c r="H6171" s="14">
        <f t="shared" si="191"/>
        <v>141.51</v>
      </c>
    </row>
    <row r="6172" spans="1:8" ht="27">
      <c r="A6172" s="532" t="s">
        <v>16608</v>
      </c>
      <c r="B6172" s="534" t="s">
        <v>16609</v>
      </c>
      <c r="C6172" s="532" t="s">
        <v>73</v>
      </c>
      <c r="D6172" s="533" t="s">
        <v>12219</v>
      </c>
      <c r="H6172" s="14">
        <f t="shared" si="191"/>
        <v>101.5</v>
      </c>
    </row>
    <row r="6173" spans="1:8" ht="40.5">
      <c r="A6173" s="532" t="s">
        <v>33230</v>
      </c>
      <c r="B6173" s="534" t="s">
        <v>33231</v>
      </c>
      <c r="C6173" s="532" t="s">
        <v>83</v>
      </c>
      <c r="D6173" s="533" t="s">
        <v>33232</v>
      </c>
      <c r="H6173" s="14">
        <f t="shared" si="191"/>
        <v>960.87</v>
      </c>
    </row>
    <row r="6174" spans="1:8" ht="67.5">
      <c r="A6174" s="532" t="s">
        <v>8013</v>
      </c>
      <c r="B6174" s="534" t="s">
        <v>19166</v>
      </c>
      <c r="C6174" s="532" t="s">
        <v>73</v>
      </c>
      <c r="D6174" s="533" t="s">
        <v>13646</v>
      </c>
      <c r="H6174" s="14">
        <f t="shared" si="191"/>
        <v>38.03</v>
      </c>
    </row>
    <row r="6175" spans="1:8" ht="54">
      <c r="A6175" s="532" t="s">
        <v>8014</v>
      </c>
      <c r="B6175" s="534" t="s">
        <v>19167</v>
      </c>
      <c r="C6175" s="532" t="s">
        <v>73</v>
      </c>
      <c r="D6175" s="533" t="s">
        <v>12753</v>
      </c>
      <c r="H6175" s="14">
        <f t="shared" si="191"/>
        <v>42.03</v>
      </c>
    </row>
    <row r="6176" spans="1:8" ht="54">
      <c r="A6176" s="532" t="s">
        <v>8015</v>
      </c>
      <c r="B6176" s="534" t="s">
        <v>19168</v>
      </c>
      <c r="C6176" s="532" t="s">
        <v>73</v>
      </c>
      <c r="D6176" s="533" t="s">
        <v>19265</v>
      </c>
      <c r="H6176" s="14">
        <f t="shared" si="191"/>
        <v>89.72</v>
      </c>
    </row>
    <row r="6177" spans="1:8" ht="54">
      <c r="A6177" s="532" t="s">
        <v>8016</v>
      </c>
      <c r="B6177" s="534" t="s">
        <v>19168</v>
      </c>
      <c r="C6177" s="532" t="s">
        <v>73</v>
      </c>
      <c r="D6177" s="533" t="s">
        <v>33233</v>
      </c>
      <c r="H6177" s="14">
        <f t="shared" si="191"/>
        <v>97.77</v>
      </c>
    </row>
    <row r="6178" spans="1:8" ht="67.5">
      <c r="A6178" s="532" t="s">
        <v>8017</v>
      </c>
      <c r="B6178" s="534" t="s">
        <v>19169</v>
      </c>
      <c r="C6178" s="532" t="s">
        <v>73</v>
      </c>
      <c r="D6178" s="533" t="s">
        <v>18735</v>
      </c>
      <c r="H6178" s="14">
        <f t="shared" si="191"/>
        <v>48.62</v>
      </c>
    </row>
    <row r="6179" spans="1:8" ht="54">
      <c r="A6179" s="532" t="s">
        <v>8018</v>
      </c>
      <c r="B6179" s="534" t="s">
        <v>19170</v>
      </c>
      <c r="C6179" s="532" t="s">
        <v>73</v>
      </c>
      <c r="D6179" s="533" t="s">
        <v>33234</v>
      </c>
      <c r="H6179" s="14">
        <f t="shared" si="191"/>
        <v>54.18</v>
      </c>
    </row>
    <row r="6180" spans="1:8" ht="54">
      <c r="A6180" s="532" t="s">
        <v>8019</v>
      </c>
      <c r="B6180" s="534" t="s">
        <v>19171</v>
      </c>
      <c r="C6180" s="532" t="s">
        <v>73</v>
      </c>
      <c r="D6180" s="533" t="s">
        <v>33235</v>
      </c>
      <c r="H6180" s="14">
        <f t="shared" si="191"/>
        <v>120.5</v>
      </c>
    </row>
    <row r="6181" spans="1:8" ht="54">
      <c r="A6181" s="532" t="s">
        <v>8020</v>
      </c>
      <c r="B6181" s="534" t="s">
        <v>19173</v>
      </c>
      <c r="C6181" s="532" t="s">
        <v>73</v>
      </c>
      <c r="D6181" s="533" t="s">
        <v>32928</v>
      </c>
      <c r="H6181" s="14">
        <f t="shared" si="191"/>
        <v>131.69</v>
      </c>
    </row>
    <row r="6182" spans="1:8" ht="67.5">
      <c r="A6182" s="532" t="s">
        <v>8021</v>
      </c>
      <c r="B6182" s="534" t="s">
        <v>19175</v>
      </c>
      <c r="C6182" s="532" t="s">
        <v>73</v>
      </c>
      <c r="D6182" s="533" t="s">
        <v>33236</v>
      </c>
      <c r="H6182" s="14">
        <f t="shared" si="191"/>
        <v>57.32</v>
      </c>
    </row>
    <row r="6183" spans="1:8" ht="54">
      <c r="A6183" s="532" t="s">
        <v>8022</v>
      </c>
      <c r="B6183" s="534" t="s">
        <v>19177</v>
      </c>
      <c r="C6183" s="532" t="s">
        <v>73</v>
      </c>
      <c r="D6183" s="533" t="s">
        <v>33237</v>
      </c>
      <c r="H6183" s="14">
        <f t="shared" si="191"/>
        <v>64.17</v>
      </c>
    </row>
    <row r="6184" spans="1:8" ht="54">
      <c r="A6184" s="532" t="s">
        <v>8023</v>
      </c>
      <c r="B6184" s="534" t="s">
        <v>19178</v>
      </c>
      <c r="C6184" s="532" t="s">
        <v>73</v>
      </c>
      <c r="D6184" s="533" t="s">
        <v>33238</v>
      </c>
      <c r="H6184" s="14">
        <f t="shared" si="191"/>
        <v>145.71</v>
      </c>
    </row>
    <row r="6185" spans="1:8" ht="54">
      <c r="A6185" s="532" t="s">
        <v>8024</v>
      </c>
      <c r="B6185" s="534" t="s">
        <v>19179</v>
      </c>
      <c r="C6185" s="532" t="s">
        <v>73</v>
      </c>
      <c r="D6185" s="533" t="s">
        <v>33239</v>
      </c>
      <c r="H6185" s="14">
        <f t="shared" si="191"/>
        <v>159.47</v>
      </c>
    </row>
    <row r="6186" spans="1:8" ht="67.5">
      <c r="A6186" s="532" t="s">
        <v>8025</v>
      </c>
      <c r="B6186" s="534" t="s">
        <v>19180</v>
      </c>
      <c r="C6186" s="532" t="s">
        <v>73</v>
      </c>
      <c r="D6186" s="533" t="s">
        <v>33240</v>
      </c>
      <c r="H6186" s="14">
        <f t="shared" si="191"/>
        <v>51.94</v>
      </c>
    </row>
    <row r="6187" spans="1:8" ht="54">
      <c r="A6187" s="532" t="s">
        <v>8027</v>
      </c>
      <c r="B6187" s="534" t="s">
        <v>19181</v>
      </c>
      <c r="C6187" s="532" t="s">
        <v>73</v>
      </c>
      <c r="D6187" s="533" t="s">
        <v>29397</v>
      </c>
      <c r="H6187" s="14">
        <f t="shared" si="191"/>
        <v>58.79</v>
      </c>
    </row>
    <row r="6188" spans="1:8" ht="54">
      <c r="A6188" s="532" t="s">
        <v>8028</v>
      </c>
      <c r="B6188" s="534" t="s">
        <v>19182</v>
      </c>
      <c r="C6188" s="532" t="s">
        <v>73</v>
      </c>
      <c r="D6188" s="533" t="s">
        <v>15297</v>
      </c>
      <c r="H6188" s="14">
        <f t="shared" si="191"/>
        <v>140.33000000000001</v>
      </c>
    </row>
    <row r="6189" spans="1:8" ht="54">
      <c r="A6189" s="532" t="s">
        <v>8029</v>
      </c>
      <c r="B6189" s="534" t="s">
        <v>19183</v>
      </c>
      <c r="C6189" s="532" t="s">
        <v>73</v>
      </c>
      <c r="D6189" s="533" t="s">
        <v>33241</v>
      </c>
      <c r="H6189" s="14">
        <f t="shared" si="191"/>
        <v>154.09</v>
      </c>
    </row>
    <row r="6190" spans="1:8" ht="67.5">
      <c r="A6190" s="532" t="s">
        <v>8030</v>
      </c>
      <c r="B6190" s="534" t="s">
        <v>19184</v>
      </c>
      <c r="C6190" s="532" t="s">
        <v>73</v>
      </c>
      <c r="D6190" s="533" t="s">
        <v>28159</v>
      </c>
      <c r="H6190" s="14">
        <f t="shared" si="191"/>
        <v>59.54</v>
      </c>
    </row>
    <row r="6191" spans="1:8" ht="54">
      <c r="A6191" s="532" t="s">
        <v>8031</v>
      </c>
      <c r="B6191" s="534" t="s">
        <v>19186</v>
      </c>
      <c r="C6191" s="532" t="s">
        <v>73</v>
      </c>
      <c r="D6191" s="533" t="s">
        <v>18673</v>
      </c>
      <c r="H6191" s="14">
        <f t="shared" si="191"/>
        <v>67.37</v>
      </c>
    </row>
    <row r="6192" spans="1:8" ht="54">
      <c r="A6192" s="532" t="s">
        <v>8032</v>
      </c>
      <c r="B6192" s="534" t="s">
        <v>19187</v>
      </c>
      <c r="C6192" s="532" t="s">
        <v>73</v>
      </c>
      <c r="D6192" s="533" t="s">
        <v>33242</v>
      </c>
      <c r="H6192" s="14">
        <f t="shared" si="191"/>
        <v>160.75</v>
      </c>
    </row>
    <row r="6193" spans="1:8" ht="54">
      <c r="A6193" s="532" t="s">
        <v>8033</v>
      </c>
      <c r="B6193" s="534" t="s">
        <v>19188</v>
      </c>
      <c r="C6193" s="532" t="s">
        <v>73</v>
      </c>
      <c r="D6193" s="533" t="s">
        <v>33243</v>
      </c>
      <c r="H6193" s="14">
        <f t="shared" si="191"/>
        <v>176.52</v>
      </c>
    </row>
    <row r="6194" spans="1:8" ht="67.5">
      <c r="A6194" s="532" t="s">
        <v>8034</v>
      </c>
      <c r="B6194" s="534" t="s">
        <v>19189</v>
      </c>
      <c r="C6194" s="532" t="s">
        <v>73</v>
      </c>
      <c r="D6194" s="533" t="s">
        <v>27579</v>
      </c>
      <c r="H6194" s="14">
        <f t="shared" si="191"/>
        <v>64.27</v>
      </c>
    </row>
    <row r="6195" spans="1:8" ht="54">
      <c r="A6195" s="532" t="s">
        <v>8035</v>
      </c>
      <c r="B6195" s="534" t="s">
        <v>19190</v>
      </c>
      <c r="C6195" s="532" t="s">
        <v>73</v>
      </c>
      <c r="D6195" s="533" t="s">
        <v>33244</v>
      </c>
      <c r="H6195" s="14">
        <f t="shared" si="191"/>
        <v>72.81</v>
      </c>
    </row>
    <row r="6196" spans="1:8" ht="54">
      <c r="A6196" s="532" t="s">
        <v>8036</v>
      </c>
      <c r="B6196" s="534" t="s">
        <v>19191</v>
      </c>
      <c r="C6196" s="532" t="s">
        <v>73</v>
      </c>
      <c r="D6196" s="533" t="s">
        <v>33245</v>
      </c>
      <c r="H6196" s="14">
        <f t="shared" si="191"/>
        <v>174.5</v>
      </c>
    </row>
    <row r="6197" spans="1:8" ht="54">
      <c r="A6197" s="532" t="s">
        <v>8037</v>
      </c>
      <c r="B6197" s="534" t="s">
        <v>19192</v>
      </c>
      <c r="C6197" s="532" t="s">
        <v>73</v>
      </c>
      <c r="D6197" s="533" t="s">
        <v>33246</v>
      </c>
      <c r="H6197" s="14">
        <f t="shared" si="191"/>
        <v>191.67</v>
      </c>
    </row>
    <row r="6198" spans="1:8" ht="67.5">
      <c r="A6198" s="532" t="s">
        <v>8038</v>
      </c>
      <c r="B6198" s="534" t="s">
        <v>19193</v>
      </c>
      <c r="C6198" s="532" t="s">
        <v>73</v>
      </c>
      <c r="D6198" s="533" t="s">
        <v>24611</v>
      </c>
      <c r="H6198" s="14">
        <f t="shared" si="191"/>
        <v>53.63</v>
      </c>
    </row>
    <row r="6199" spans="1:8" ht="54">
      <c r="A6199" s="532" t="s">
        <v>8039</v>
      </c>
      <c r="B6199" s="534" t="s">
        <v>19194</v>
      </c>
      <c r="C6199" s="532" t="s">
        <v>73</v>
      </c>
      <c r="D6199" s="533" t="s">
        <v>33247</v>
      </c>
      <c r="H6199" s="14">
        <f t="shared" si="191"/>
        <v>57.63</v>
      </c>
    </row>
    <row r="6200" spans="1:8" ht="54">
      <c r="A6200" s="532" t="s">
        <v>8040</v>
      </c>
      <c r="B6200" s="534" t="s">
        <v>19195</v>
      </c>
      <c r="C6200" s="532" t="s">
        <v>73</v>
      </c>
      <c r="D6200" s="533" t="s">
        <v>33248</v>
      </c>
      <c r="H6200" s="14">
        <f t="shared" si="191"/>
        <v>105.32</v>
      </c>
    </row>
    <row r="6201" spans="1:8" ht="54">
      <c r="A6201" s="532" t="s">
        <v>8041</v>
      </c>
      <c r="B6201" s="534" t="s">
        <v>19197</v>
      </c>
      <c r="C6201" s="532" t="s">
        <v>73</v>
      </c>
      <c r="D6201" s="533" t="s">
        <v>19258</v>
      </c>
      <c r="H6201" s="14">
        <f t="shared" si="191"/>
        <v>113.37</v>
      </c>
    </row>
    <row r="6202" spans="1:8" ht="67.5">
      <c r="A6202" s="532" t="s">
        <v>8042</v>
      </c>
      <c r="B6202" s="534" t="s">
        <v>19198</v>
      </c>
      <c r="C6202" s="532" t="s">
        <v>73</v>
      </c>
      <c r="D6202" s="533" t="s">
        <v>33249</v>
      </c>
      <c r="H6202" s="14">
        <f t="shared" si="191"/>
        <v>64.25</v>
      </c>
    </row>
    <row r="6203" spans="1:8" ht="54">
      <c r="A6203" s="532" t="s">
        <v>8043</v>
      </c>
      <c r="B6203" s="534" t="s">
        <v>19199</v>
      </c>
      <c r="C6203" s="532" t="s">
        <v>73</v>
      </c>
      <c r="D6203" s="533" t="s">
        <v>33250</v>
      </c>
      <c r="H6203" s="14">
        <f t="shared" si="191"/>
        <v>69.81</v>
      </c>
    </row>
    <row r="6204" spans="1:8" ht="54">
      <c r="A6204" s="532" t="s">
        <v>8044</v>
      </c>
      <c r="B6204" s="534" t="s">
        <v>19200</v>
      </c>
      <c r="C6204" s="532" t="s">
        <v>73</v>
      </c>
      <c r="D6204" s="533" t="s">
        <v>33251</v>
      </c>
      <c r="H6204" s="14">
        <f t="shared" si="191"/>
        <v>136.13</v>
      </c>
    </row>
    <row r="6205" spans="1:8" ht="54">
      <c r="A6205" s="532" t="s">
        <v>8045</v>
      </c>
      <c r="B6205" s="534" t="s">
        <v>19201</v>
      </c>
      <c r="C6205" s="532" t="s">
        <v>73</v>
      </c>
      <c r="D6205" s="533" t="s">
        <v>33252</v>
      </c>
      <c r="H6205" s="14">
        <f t="shared" si="191"/>
        <v>147.32</v>
      </c>
    </row>
    <row r="6206" spans="1:8" ht="67.5">
      <c r="A6206" s="532" t="s">
        <v>8046</v>
      </c>
      <c r="B6206" s="534" t="s">
        <v>19202</v>
      </c>
      <c r="C6206" s="532" t="s">
        <v>73</v>
      </c>
      <c r="D6206" s="533" t="s">
        <v>12739</v>
      </c>
      <c r="H6206" s="14">
        <f t="shared" si="191"/>
        <v>61.89</v>
      </c>
    </row>
    <row r="6207" spans="1:8" ht="54">
      <c r="A6207" s="532" t="s">
        <v>8047</v>
      </c>
      <c r="B6207" s="534" t="s">
        <v>19203</v>
      </c>
      <c r="C6207" s="532" t="s">
        <v>73</v>
      </c>
      <c r="D6207" s="533" t="s">
        <v>8970</v>
      </c>
      <c r="H6207" s="14">
        <f t="shared" si="191"/>
        <v>67.45</v>
      </c>
    </row>
    <row r="6208" spans="1:8" ht="54">
      <c r="A6208" s="532" t="s">
        <v>8048</v>
      </c>
      <c r="B6208" s="534" t="s">
        <v>19204</v>
      </c>
      <c r="C6208" s="532" t="s">
        <v>73</v>
      </c>
      <c r="D6208" s="533" t="s">
        <v>33253</v>
      </c>
      <c r="H6208" s="14">
        <f t="shared" si="191"/>
        <v>133.77000000000001</v>
      </c>
    </row>
    <row r="6209" spans="1:8" ht="54">
      <c r="A6209" s="532" t="s">
        <v>8049</v>
      </c>
      <c r="B6209" s="534" t="s">
        <v>19205</v>
      </c>
      <c r="C6209" s="532" t="s">
        <v>73</v>
      </c>
      <c r="D6209" s="533" t="s">
        <v>33254</v>
      </c>
      <c r="H6209" s="14">
        <f t="shared" si="191"/>
        <v>144.96</v>
      </c>
    </row>
    <row r="6210" spans="1:8" ht="67.5">
      <c r="A6210" s="532" t="s">
        <v>8050</v>
      </c>
      <c r="B6210" s="534" t="s">
        <v>19206</v>
      </c>
      <c r="C6210" s="532" t="s">
        <v>73</v>
      </c>
      <c r="D6210" s="533" t="s">
        <v>33255</v>
      </c>
      <c r="H6210" s="14">
        <f t="shared" si="191"/>
        <v>70.66</v>
      </c>
    </row>
    <row r="6211" spans="1:8" ht="54">
      <c r="A6211" s="532" t="s">
        <v>8051</v>
      </c>
      <c r="B6211" s="534" t="s">
        <v>19208</v>
      </c>
      <c r="C6211" s="532" t="s">
        <v>73</v>
      </c>
      <c r="D6211" s="533" t="s">
        <v>25949</v>
      </c>
      <c r="H6211" s="14">
        <f t="shared" si="191"/>
        <v>77.510000000000005</v>
      </c>
    </row>
    <row r="6212" spans="1:8" ht="54">
      <c r="A6212" s="532" t="s">
        <v>8052</v>
      </c>
      <c r="B6212" s="534" t="s">
        <v>19209</v>
      </c>
      <c r="C6212" s="532" t="s">
        <v>73</v>
      </c>
      <c r="D6212" s="533" t="s">
        <v>33256</v>
      </c>
      <c r="H6212" s="14">
        <f t="shared" si="191"/>
        <v>159.05000000000001</v>
      </c>
    </row>
    <row r="6213" spans="1:8" ht="54">
      <c r="A6213" s="532" t="s">
        <v>8053</v>
      </c>
      <c r="B6213" s="534" t="s">
        <v>19210</v>
      </c>
      <c r="C6213" s="532" t="s">
        <v>73</v>
      </c>
      <c r="D6213" s="533" t="s">
        <v>33257</v>
      </c>
      <c r="H6213" s="14">
        <f t="shared" ref="H6213:H6276" si="192">ROUND(D6213*(1+$H$1),2)</f>
        <v>172.81</v>
      </c>
    </row>
    <row r="6214" spans="1:8" ht="40.5">
      <c r="A6214" s="532" t="s">
        <v>8054</v>
      </c>
      <c r="B6214" s="534" t="s">
        <v>19211</v>
      </c>
      <c r="C6214" s="532" t="s">
        <v>73</v>
      </c>
      <c r="D6214" s="533" t="s">
        <v>16929</v>
      </c>
      <c r="H6214" s="14">
        <f t="shared" si="192"/>
        <v>34.11</v>
      </c>
    </row>
    <row r="6215" spans="1:8" ht="40.5">
      <c r="A6215" s="532" t="s">
        <v>8055</v>
      </c>
      <c r="B6215" s="534" t="s">
        <v>19212</v>
      </c>
      <c r="C6215" s="532" t="s">
        <v>73</v>
      </c>
      <c r="D6215" s="533" t="s">
        <v>11685</v>
      </c>
      <c r="H6215" s="14">
        <f t="shared" si="192"/>
        <v>42.68</v>
      </c>
    </row>
    <row r="6216" spans="1:8" ht="40.5">
      <c r="A6216" s="532" t="s">
        <v>8056</v>
      </c>
      <c r="B6216" s="534" t="s">
        <v>19213</v>
      </c>
      <c r="C6216" s="532" t="s">
        <v>73</v>
      </c>
      <c r="D6216" s="533" t="s">
        <v>13669</v>
      </c>
      <c r="H6216" s="14">
        <f t="shared" si="192"/>
        <v>49.48</v>
      </c>
    </row>
    <row r="6217" spans="1:8" ht="27">
      <c r="A6217" s="532" t="s">
        <v>8057</v>
      </c>
      <c r="B6217" s="534" t="s">
        <v>19214</v>
      </c>
      <c r="C6217" s="532" t="s">
        <v>73</v>
      </c>
      <c r="D6217" s="533" t="s">
        <v>19149</v>
      </c>
      <c r="H6217" s="14">
        <f t="shared" si="192"/>
        <v>27.97</v>
      </c>
    </row>
    <row r="6218" spans="1:8" ht="27">
      <c r="A6218" s="532" t="s">
        <v>8058</v>
      </c>
      <c r="B6218" s="534" t="s">
        <v>19215</v>
      </c>
      <c r="C6218" s="532" t="s">
        <v>73</v>
      </c>
      <c r="D6218" s="533" t="s">
        <v>33258</v>
      </c>
      <c r="H6218" s="14">
        <f t="shared" si="192"/>
        <v>38.68</v>
      </c>
    </row>
    <row r="6219" spans="1:8" ht="27">
      <c r="A6219" s="532" t="s">
        <v>8059</v>
      </c>
      <c r="B6219" s="534" t="s">
        <v>19216</v>
      </c>
      <c r="C6219" s="532" t="s">
        <v>73</v>
      </c>
      <c r="D6219" s="533" t="s">
        <v>11965</v>
      </c>
      <c r="H6219" s="14">
        <f t="shared" si="192"/>
        <v>47.54</v>
      </c>
    </row>
    <row r="6220" spans="1:8" ht="54">
      <c r="A6220" s="532" t="s">
        <v>8060</v>
      </c>
      <c r="B6220" s="534" t="s">
        <v>19217</v>
      </c>
      <c r="C6220" s="532" t="s">
        <v>73</v>
      </c>
      <c r="D6220" s="533" t="s">
        <v>18747</v>
      </c>
      <c r="H6220" s="14">
        <f t="shared" si="192"/>
        <v>103.87</v>
      </c>
    </row>
    <row r="6221" spans="1:8" ht="54">
      <c r="A6221" s="532" t="s">
        <v>8061</v>
      </c>
      <c r="B6221" s="534" t="s">
        <v>19219</v>
      </c>
      <c r="C6221" s="532" t="s">
        <v>73</v>
      </c>
      <c r="D6221" s="533" t="s">
        <v>27545</v>
      </c>
      <c r="H6221" s="14">
        <f t="shared" si="192"/>
        <v>111.7</v>
      </c>
    </row>
    <row r="6222" spans="1:8" ht="54">
      <c r="A6222" s="532" t="s">
        <v>8062</v>
      </c>
      <c r="B6222" s="534" t="s">
        <v>19220</v>
      </c>
      <c r="C6222" s="532" t="s">
        <v>73</v>
      </c>
      <c r="D6222" s="533" t="s">
        <v>33259</v>
      </c>
      <c r="H6222" s="14">
        <f t="shared" si="192"/>
        <v>205.09</v>
      </c>
    </row>
    <row r="6223" spans="1:8" ht="40.5">
      <c r="A6223" s="532" t="s">
        <v>8063</v>
      </c>
      <c r="B6223" s="534" t="s">
        <v>19221</v>
      </c>
      <c r="C6223" s="532" t="s">
        <v>73</v>
      </c>
      <c r="D6223" s="533" t="s">
        <v>33260</v>
      </c>
      <c r="H6223" s="14">
        <f t="shared" si="192"/>
        <v>220.85</v>
      </c>
    </row>
    <row r="6224" spans="1:8" ht="54">
      <c r="A6224" s="532" t="s">
        <v>8064</v>
      </c>
      <c r="B6224" s="534" t="s">
        <v>19222</v>
      </c>
      <c r="C6224" s="532" t="s">
        <v>73</v>
      </c>
      <c r="D6224" s="533" t="s">
        <v>33261</v>
      </c>
      <c r="H6224" s="14">
        <f t="shared" si="192"/>
        <v>110.28</v>
      </c>
    </row>
    <row r="6225" spans="1:8" ht="54">
      <c r="A6225" s="532" t="s">
        <v>8065</v>
      </c>
      <c r="B6225" s="534" t="s">
        <v>19223</v>
      </c>
      <c r="C6225" s="532" t="s">
        <v>73</v>
      </c>
      <c r="D6225" s="533" t="s">
        <v>33262</v>
      </c>
      <c r="H6225" s="14">
        <f t="shared" si="192"/>
        <v>118.82</v>
      </c>
    </row>
    <row r="6226" spans="1:8" ht="54">
      <c r="A6226" s="532" t="s">
        <v>8066</v>
      </c>
      <c r="B6226" s="534" t="s">
        <v>19224</v>
      </c>
      <c r="C6226" s="532" t="s">
        <v>73</v>
      </c>
      <c r="D6226" s="533" t="s">
        <v>33263</v>
      </c>
      <c r="H6226" s="14">
        <f t="shared" si="192"/>
        <v>220.52</v>
      </c>
    </row>
    <row r="6227" spans="1:8" ht="40.5">
      <c r="A6227" s="532" t="s">
        <v>8067</v>
      </c>
      <c r="B6227" s="534" t="s">
        <v>19225</v>
      </c>
      <c r="C6227" s="532" t="s">
        <v>73</v>
      </c>
      <c r="D6227" s="533" t="s">
        <v>33264</v>
      </c>
      <c r="H6227" s="14">
        <f t="shared" si="192"/>
        <v>237.68</v>
      </c>
    </row>
    <row r="6228" spans="1:8" ht="54">
      <c r="A6228" s="532" t="s">
        <v>8068</v>
      </c>
      <c r="B6228" s="534" t="s">
        <v>19226</v>
      </c>
      <c r="C6228" s="532" t="s">
        <v>73</v>
      </c>
      <c r="D6228" s="533" t="s">
        <v>33265</v>
      </c>
      <c r="H6228" s="14">
        <f t="shared" si="192"/>
        <v>122.03</v>
      </c>
    </row>
    <row r="6229" spans="1:8" ht="54">
      <c r="A6229" s="532" t="s">
        <v>8069</v>
      </c>
      <c r="B6229" s="534" t="s">
        <v>19227</v>
      </c>
      <c r="C6229" s="532" t="s">
        <v>73</v>
      </c>
      <c r="D6229" s="533" t="s">
        <v>33266</v>
      </c>
      <c r="H6229" s="14">
        <f t="shared" si="192"/>
        <v>131.84</v>
      </c>
    </row>
    <row r="6230" spans="1:8" ht="54">
      <c r="A6230" s="532" t="s">
        <v>8070</v>
      </c>
      <c r="B6230" s="534" t="s">
        <v>19228</v>
      </c>
      <c r="C6230" s="532" t="s">
        <v>73</v>
      </c>
      <c r="D6230" s="533" t="s">
        <v>33267</v>
      </c>
      <c r="H6230" s="14">
        <f t="shared" si="192"/>
        <v>248.76</v>
      </c>
    </row>
    <row r="6231" spans="1:8" ht="40.5">
      <c r="A6231" s="532" t="s">
        <v>8071</v>
      </c>
      <c r="B6231" s="534" t="s">
        <v>19229</v>
      </c>
      <c r="C6231" s="532" t="s">
        <v>73</v>
      </c>
      <c r="D6231" s="533" t="s">
        <v>33268</v>
      </c>
      <c r="H6231" s="14">
        <f t="shared" si="192"/>
        <v>268.5</v>
      </c>
    </row>
    <row r="6232" spans="1:8" ht="81">
      <c r="A6232" s="532" t="s">
        <v>8072</v>
      </c>
      <c r="B6232" s="534" t="s">
        <v>3728</v>
      </c>
      <c r="C6232" s="532" t="s">
        <v>73</v>
      </c>
      <c r="D6232" s="533" t="s">
        <v>25167</v>
      </c>
      <c r="H6232" s="14">
        <f t="shared" si="192"/>
        <v>53.87</v>
      </c>
    </row>
    <row r="6233" spans="1:8" ht="81">
      <c r="A6233" s="532" t="s">
        <v>8073</v>
      </c>
      <c r="B6233" s="534" t="s">
        <v>33269</v>
      </c>
      <c r="C6233" s="532" t="s">
        <v>73</v>
      </c>
      <c r="D6233" s="533" t="s">
        <v>20861</v>
      </c>
      <c r="H6233" s="14">
        <f t="shared" si="192"/>
        <v>60.86</v>
      </c>
    </row>
    <row r="6234" spans="1:8" ht="67.5">
      <c r="A6234" s="532" t="s">
        <v>8074</v>
      </c>
      <c r="B6234" s="534" t="s">
        <v>3729</v>
      </c>
      <c r="C6234" s="532" t="s">
        <v>73</v>
      </c>
      <c r="D6234" s="533" t="s">
        <v>33270</v>
      </c>
      <c r="H6234" s="14">
        <f t="shared" si="192"/>
        <v>51.86</v>
      </c>
    </row>
    <row r="6235" spans="1:8" ht="81">
      <c r="A6235" s="532" t="s">
        <v>8075</v>
      </c>
      <c r="B6235" s="534" t="s">
        <v>33271</v>
      </c>
      <c r="C6235" s="532" t="s">
        <v>73</v>
      </c>
      <c r="D6235" s="533" t="s">
        <v>13696</v>
      </c>
      <c r="H6235" s="14">
        <f t="shared" si="192"/>
        <v>59.59</v>
      </c>
    </row>
    <row r="6236" spans="1:8" ht="27">
      <c r="A6236" s="532" t="s">
        <v>19230</v>
      </c>
      <c r="B6236" s="534" t="s">
        <v>19231</v>
      </c>
      <c r="C6236" s="532" t="s">
        <v>73</v>
      </c>
      <c r="D6236" s="533" t="s">
        <v>26632</v>
      </c>
      <c r="H6236" s="14">
        <f t="shared" si="192"/>
        <v>3.05</v>
      </c>
    </row>
    <row r="6237" spans="1:8" ht="27">
      <c r="A6237" s="532" t="s">
        <v>16611</v>
      </c>
      <c r="B6237" s="534" t="s">
        <v>16612</v>
      </c>
      <c r="C6237" s="532" t="s">
        <v>75</v>
      </c>
      <c r="D6237" s="533" t="s">
        <v>33272</v>
      </c>
      <c r="H6237" s="14">
        <f t="shared" si="192"/>
        <v>80.34</v>
      </c>
    </row>
    <row r="6238" spans="1:8" ht="54">
      <c r="A6238" s="532" t="s">
        <v>8077</v>
      </c>
      <c r="B6238" s="534" t="s">
        <v>33273</v>
      </c>
      <c r="C6238" s="532" t="s">
        <v>73</v>
      </c>
      <c r="D6238" s="533" t="s">
        <v>6010</v>
      </c>
      <c r="H6238" s="14">
        <f t="shared" si="192"/>
        <v>6.1</v>
      </c>
    </row>
    <row r="6239" spans="1:8" ht="54">
      <c r="A6239" s="532" t="s">
        <v>8078</v>
      </c>
      <c r="B6239" s="534" t="s">
        <v>33274</v>
      </c>
      <c r="C6239" s="532" t="s">
        <v>73</v>
      </c>
      <c r="D6239" s="533" t="s">
        <v>7761</v>
      </c>
      <c r="H6239" s="14">
        <f t="shared" si="192"/>
        <v>5.54</v>
      </c>
    </row>
    <row r="6240" spans="1:8" ht="54">
      <c r="A6240" s="532" t="s">
        <v>8080</v>
      </c>
      <c r="B6240" s="534" t="s">
        <v>33275</v>
      </c>
      <c r="C6240" s="532" t="s">
        <v>73</v>
      </c>
      <c r="D6240" s="533" t="s">
        <v>5839</v>
      </c>
      <c r="H6240" s="14">
        <f t="shared" si="192"/>
        <v>7.76</v>
      </c>
    </row>
    <row r="6241" spans="1:8" ht="67.5">
      <c r="A6241" s="532" t="s">
        <v>8081</v>
      </c>
      <c r="B6241" s="534" t="s">
        <v>33276</v>
      </c>
      <c r="C6241" s="532" t="s">
        <v>73</v>
      </c>
      <c r="D6241" s="533" t="s">
        <v>18267</v>
      </c>
      <c r="H6241" s="14">
        <f t="shared" si="192"/>
        <v>7.58</v>
      </c>
    </row>
    <row r="6242" spans="1:8" ht="54">
      <c r="A6242" s="532" t="s">
        <v>8082</v>
      </c>
      <c r="B6242" s="534" t="s">
        <v>33277</v>
      </c>
      <c r="C6242" s="532" t="s">
        <v>73</v>
      </c>
      <c r="D6242" s="533" t="s">
        <v>9178</v>
      </c>
      <c r="H6242" s="14">
        <f t="shared" si="192"/>
        <v>11.94</v>
      </c>
    </row>
    <row r="6243" spans="1:8" ht="15" customHeight="1">
      <c r="A6243" s="532" t="s">
        <v>8083</v>
      </c>
      <c r="B6243" s="534" t="s">
        <v>33278</v>
      </c>
      <c r="C6243" s="532" t="s">
        <v>73</v>
      </c>
      <c r="D6243" s="533" t="s">
        <v>11980</v>
      </c>
      <c r="H6243" s="14">
        <f t="shared" si="192"/>
        <v>11.49</v>
      </c>
    </row>
    <row r="6244" spans="1:8" ht="15" customHeight="1">
      <c r="A6244" s="532" t="s">
        <v>8084</v>
      </c>
      <c r="B6244" s="534" t="s">
        <v>33279</v>
      </c>
      <c r="C6244" s="532" t="s">
        <v>73</v>
      </c>
      <c r="D6244" s="533" t="s">
        <v>18662</v>
      </c>
      <c r="H6244" s="14">
        <f t="shared" si="192"/>
        <v>20.89</v>
      </c>
    </row>
    <row r="6245" spans="1:8" ht="15" customHeight="1">
      <c r="A6245" s="532" t="s">
        <v>8085</v>
      </c>
      <c r="B6245" s="534" t="s">
        <v>33280</v>
      </c>
      <c r="C6245" s="532" t="s">
        <v>73</v>
      </c>
      <c r="D6245" s="533" t="s">
        <v>31106</v>
      </c>
      <c r="H6245" s="14">
        <f t="shared" si="192"/>
        <v>19.91</v>
      </c>
    </row>
    <row r="6246" spans="1:8" ht="15" customHeight="1">
      <c r="A6246" s="532" t="s">
        <v>8086</v>
      </c>
      <c r="B6246" s="534" t="s">
        <v>33281</v>
      </c>
      <c r="C6246" s="532" t="s">
        <v>73</v>
      </c>
      <c r="D6246" s="533" t="s">
        <v>18654</v>
      </c>
      <c r="H6246" s="14">
        <f t="shared" si="192"/>
        <v>9.8699999999999992</v>
      </c>
    </row>
    <row r="6247" spans="1:8" ht="15" customHeight="1">
      <c r="A6247" s="532" t="s">
        <v>8088</v>
      </c>
      <c r="B6247" s="534" t="s">
        <v>33282</v>
      </c>
      <c r="C6247" s="532" t="s">
        <v>73</v>
      </c>
      <c r="D6247" s="533" t="s">
        <v>18824</v>
      </c>
      <c r="H6247" s="14">
        <f t="shared" si="192"/>
        <v>9.6999999999999993</v>
      </c>
    </row>
    <row r="6248" spans="1:8" ht="15" customHeight="1">
      <c r="A6248" s="532" t="s">
        <v>8089</v>
      </c>
      <c r="B6248" s="534" t="s">
        <v>33283</v>
      </c>
      <c r="C6248" s="532" t="s">
        <v>73</v>
      </c>
      <c r="D6248" s="533" t="s">
        <v>8922</v>
      </c>
      <c r="H6248" s="14">
        <f t="shared" si="192"/>
        <v>14.06</v>
      </c>
    </row>
    <row r="6249" spans="1:8" ht="15" customHeight="1">
      <c r="A6249" s="532" t="s">
        <v>8090</v>
      </c>
      <c r="B6249" s="534" t="s">
        <v>33284</v>
      </c>
      <c r="C6249" s="532" t="s">
        <v>73</v>
      </c>
      <c r="D6249" s="533" t="s">
        <v>33285</v>
      </c>
      <c r="H6249" s="14">
        <f t="shared" si="192"/>
        <v>13.6</v>
      </c>
    </row>
    <row r="6250" spans="1:8" ht="15" customHeight="1">
      <c r="A6250" s="532" t="s">
        <v>8091</v>
      </c>
      <c r="B6250" s="534" t="s">
        <v>33286</v>
      </c>
      <c r="C6250" s="532" t="s">
        <v>73</v>
      </c>
      <c r="D6250" s="533" t="s">
        <v>8869</v>
      </c>
      <c r="H6250" s="14">
        <f t="shared" si="192"/>
        <v>9.23</v>
      </c>
    </row>
    <row r="6251" spans="1:8" ht="15" customHeight="1">
      <c r="A6251" s="532" t="s">
        <v>8093</v>
      </c>
      <c r="B6251" s="534" t="s">
        <v>33287</v>
      </c>
      <c r="C6251" s="532" t="s">
        <v>73</v>
      </c>
      <c r="D6251" s="533" t="s">
        <v>5974</v>
      </c>
      <c r="H6251" s="14">
        <f t="shared" si="192"/>
        <v>8.67</v>
      </c>
    </row>
    <row r="6252" spans="1:8" ht="54">
      <c r="A6252" s="532" t="s">
        <v>8094</v>
      </c>
      <c r="B6252" s="534" t="s">
        <v>33288</v>
      </c>
      <c r="C6252" s="532" t="s">
        <v>73</v>
      </c>
      <c r="D6252" s="533" t="s">
        <v>5827</v>
      </c>
      <c r="H6252" s="14">
        <f t="shared" si="192"/>
        <v>6.96</v>
      </c>
    </row>
    <row r="6253" spans="1:8" ht="54">
      <c r="A6253" s="532" t="s">
        <v>8095</v>
      </c>
      <c r="B6253" s="534" t="s">
        <v>33289</v>
      </c>
      <c r="C6253" s="532" t="s">
        <v>73</v>
      </c>
      <c r="D6253" s="533" t="s">
        <v>19274</v>
      </c>
      <c r="H6253" s="14">
        <f t="shared" si="192"/>
        <v>6.4</v>
      </c>
    </row>
    <row r="6254" spans="1:8" ht="67.5">
      <c r="A6254" s="532" t="s">
        <v>8096</v>
      </c>
      <c r="B6254" s="534" t="s">
        <v>33290</v>
      </c>
      <c r="C6254" s="532" t="s">
        <v>73</v>
      </c>
      <c r="D6254" s="533" t="s">
        <v>6095</v>
      </c>
      <c r="H6254" s="14">
        <f t="shared" si="192"/>
        <v>10.79</v>
      </c>
    </row>
    <row r="6255" spans="1:8" ht="67.5">
      <c r="A6255" s="532" t="s">
        <v>8097</v>
      </c>
      <c r="B6255" s="534" t="s">
        <v>33291</v>
      </c>
      <c r="C6255" s="532" t="s">
        <v>73</v>
      </c>
      <c r="D6255" s="533" t="s">
        <v>27511</v>
      </c>
      <c r="H6255" s="14">
        <f t="shared" si="192"/>
        <v>10.62</v>
      </c>
    </row>
    <row r="6256" spans="1:8" ht="54">
      <c r="A6256" s="532" t="s">
        <v>8098</v>
      </c>
      <c r="B6256" s="534" t="s">
        <v>33292</v>
      </c>
      <c r="C6256" s="532" t="s">
        <v>73</v>
      </c>
      <c r="D6256" s="533" t="s">
        <v>12068</v>
      </c>
      <c r="H6256" s="14">
        <f t="shared" si="192"/>
        <v>14.98</v>
      </c>
    </row>
    <row r="6257" spans="1:8" ht="67.5">
      <c r="A6257" s="532" t="s">
        <v>8099</v>
      </c>
      <c r="B6257" s="534" t="s">
        <v>33293</v>
      </c>
      <c r="C6257" s="532" t="s">
        <v>73</v>
      </c>
      <c r="D6257" s="533" t="s">
        <v>19145</v>
      </c>
      <c r="H6257" s="14">
        <f t="shared" si="192"/>
        <v>14.52</v>
      </c>
    </row>
    <row r="6258" spans="1:8" ht="54">
      <c r="A6258" s="532" t="s">
        <v>8100</v>
      </c>
      <c r="B6258" s="534" t="s">
        <v>33294</v>
      </c>
      <c r="C6258" s="532" t="s">
        <v>73</v>
      </c>
      <c r="D6258" s="533" t="s">
        <v>7386</v>
      </c>
      <c r="H6258" s="14">
        <f t="shared" si="192"/>
        <v>10.73</v>
      </c>
    </row>
    <row r="6259" spans="1:8" ht="54">
      <c r="A6259" s="532" t="s">
        <v>8101</v>
      </c>
      <c r="B6259" s="534" t="s">
        <v>33295</v>
      </c>
      <c r="C6259" s="532" t="s">
        <v>73</v>
      </c>
      <c r="D6259" s="533" t="s">
        <v>25192</v>
      </c>
      <c r="H6259" s="14">
        <f t="shared" si="192"/>
        <v>10.17</v>
      </c>
    </row>
    <row r="6260" spans="1:8" ht="54">
      <c r="A6260" s="532" t="s">
        <v>8102</v>
      </c>
      <c r="B6260" s="534" t="s">
        <v>33296</v>
      </c>
      <c r="C6260" s="532" t="s">
        <v>73</v>
      </c>
      <c r="D6260" s="533" t="s">
        <v>8932</v>
      </c>
      <c r="H6260" s="14">
        <f t="shared" si="192"/>
        <v>8.3699999999999992</v>
      </c>
    </row>
    <row r="6261" spans="1:8" ht="54">
      <c r="A6261" s="532" t="s">
        <v>8103</v>
      </c>
      <c r="B6261" s="534" t="s">
        <v>33297</v>
      </c>
      <c r="C6261" s="532" t="s">
        <v>73</v>
      </c>
      <c r="D6261" s="533" t="s">
        <v>11915</v>
      </c>
      <c r="H6261" s="14">
        <f t="shared" si="192"/>
        <v>7.81</v>
      </c>
    </row>
    <row r="6262" spans="1:8" ht="54">
      <c r="A6262" s="532" t="s">
        <v>8104</v>
      </c>
      <c r="B6262" s="534" t="s">
        <v>33298</v>
      </c>
      <c r="C6262" s="532" t="s">
        <v>73</v>
      </c>
      <c r="D6262" s="533" t="s">
        <v>11963</v>
      </c>
      <c r="H6262" s="14">
        <f t="shared" si="192"/>
        <v>27.92</v>
      </c>
    </row>
    <row r="6263" spans="1:8" ht="54">
      <c r="A6263" s="532" t="s">
        <v>8105</v>
      </c>
      <c r="B6263" s="534" t="s">
        <v>33299</v>
      </c>
      <c r="C6263" s="532" t="s">
        <v>73</v>
      </c>
      <c r="D6263" s="533" t="s">
        <v>13645</v>
      </c>
      <c r="H6263" s="14">
        <f t="shared" si="192"/>
        <v>26.93</v>
      </c>
    </row>
    <row r="6264" spans="1:8" ht="54">
      <c r="A6264" s="532" t="s">
        <v>33300</v>
      </c>
      <c r="B6264" s="534" t="s">
        <v>33301</v>
      </c>
      <c r="C6264" s="532" t="s">
        <v>73</v>
      </c>
      <c r="D6264" s="533" t="s">
        <v>6171</v>
      </c>
      <c r="H6264" s="14">
        <f t="shared" si="192"/>
        <v>6.34</v>
      </c>
    </row>
    <row r="6265" spans="1:8" ht="54">
      <c r="A6265" s="532" t="s">
        <v>33302</v>
      </c>
      <c r="B6265" s="534" t="s">
        <v>33303</v>
      </c>
      <c r="C6265" s="532" t="s">
        <v>73</v>
      </c>
      <c r="D6265" s="533" t="s">
        <v>6171</v>
      </c>
      <c r="H6265" s="14">
        <f t="shared" si="192"/>
        <v>6.34</v>
      </c>
    </row>
    <row r="6266" spans="1:8" ht="40.5">
      <c r="A6266" s="532" t="s">
        <v>8106</v>
      </c>
      <c r="B6266" s="534" t="s">
        <v>33304</v>
      </c>
      <c r="C6266" s="532" t="s">
        <v>73</v>
      </c>
      <c r="D6266" s="533" t="s">
        <v>29348</v>
      </c>
      <c r="H6266" s="14">
        <f t="shared" si="192"/>
        <v>20</v>
      </c>
    </row>
    <row r="6267" spans="1:8" ht="40.5">
      <c r="A6267" s="532" t="s">
        <v>8107</v>
      </c>
      <c r="B6267" s="534" t="s">
        <v>33305</v>
      </c>
      <c r="C6267" s="532" t="s">
        <v>73</v>
      </c>
      <c r="D6267" s="533" t="s">
        <v>8833</v>
      </c>
      <c r="H6267" s="14">
        <f t="shared" si="192"/>
        <v>28.82</v>
      </c>
    </row>
    <row r="6268" spans="1:8" ht="40.5">
      <c r="A6268" s="532" t="s">
        <v>8108</v>
      </c>
      <c r="B6268" s="534" t="s">
        <v>33306</v>
      </c>
      <c r="C6268" s="532" t="s">
        <v>73</v>
      </c>
      <c r="D6268" s="533" t="s">
        <v>12448</v>
      </c>
      <c r="H6268" s="14">
        <f t="shared" si="192"/>
        <v>33.89</v>
      </c>
    </row>
    <row r="6269" spans="1:8" ht="40.5">
      <c r="A6269" s="532" t="s">
        <v>8110</v>
      </c>
      <c r="B6269" s="534" t="s">
        <v>33307</v>
      </c>
      <c r="C6269" s="532" t="s">
        <v>73</v>
      </c>
      <c r="D6269" s="533" t="s">
        <v>13761</v>
      </c>
      <c r="H6269" s="14">
        <f t="shared" si="192"/>
        <v>32.26</v>
      </c>
    </row>
    <row r="6270" spans="1:8" ht="40.5">
      <c r="A6270" s="532" t="s">
        <v>8111</v>
      </c>
      <c r="B6270" s="534" t="s">
        <v>33308</v>
      </c>
      <c r="C6270" s="532" t="s">
        <v>73</v>
      </c>
      <c r="D6270" s="533" t="s">
        <v>33309</v>
      </c>
      <c r="H6270" s="14">
        <f t="shared" si="192"/>
        <v>41.07</v>
      </c>
    </row>
    <row r="6271" spans="1:8" ht="40.5">
      <c r="A6271" s="532" t="s">
        <v>8112</v>
      </c>
      <c r="B6271" s="534" t="s">
        <v>33310</v>
      </c>
      <c r="C6271" s="532" t="s">
        <v>73</v>
      </c>
      <c r="D6271" s="533" t="s">
        <v>18892</v>
      </c>
      <c r="H6271" s="14">
        <f t="shared" si="192"/>
        <v>46.13</v>
      </c>
    </row>
    <row r="6272" spans="1:8" ht="40.5">
      <c r="A6272" s="532" t="s">
        <v>8113</v>
      </c>
      <c r="B6272" s="534" t="s">
        <v>33311</v>
      </c>
      <c r="C6272" s="532" t="s">
        <v>73</v>
      </c>
      <c r="D6272" s="533" t="s">
        <v>17718</v>
      </c>
      <c r="H6272" s="14">
        <f t="shared" si="192"/>
        <v>22.8</v>
      </c>
    </row>
    <row r="6273" spans="1:8" ht="40.5">
      <c r="A6273" s="532" t="s">
        <v>8114</v>
      </c>
      <c r="B6273" s="534" t="s">
        <v>33312</v>
      </c>
      <c r="C6273" s="532" t="s">
        <v>73</v>
      </c>
      <c r="D6273" s="533" t="s">
        <v>18759</v>
      </c>
      <c r="H6273" s="14">
        <f t="shared" si="192"/>
        <v>35.46</v>
      </c>
    </row>
    <row r="6274" spans="1:8" ht="40.5">
      <c r="A6274" s="532" t="s">
        <v>8115</v>
      </c>
      <c r="B6274" s="534" t="s">
        <v>33313</v>
      </c>
      <c r="C6274" s="532" t="s">
        <v>73</v>
      </c>
      <c r="D6274" s="533" t="s">
        <v>13692</v>
      </c>
      <c r="H6274" s="14">
        <f t="shared" si="192"/>
        <v>45.31</v>
      </c>
    </row>
    <row r="6275" spans="1:8" ht="40.5">
      <c r="A6275" s="532" t="s">
        <v>8116</v>
      </c>
      <c r="B6275" s="534" t="s">
        <v>33314</v>
      </c>
      <c r="C6275" s="532" t="s">
        <v>73</v>
      </c>
      <c r="D6275" s="533" t="s">
        <v>12422</v>
      </c>
      <c r="H6275" s="14">
        <f t="shared" si="192"/>
        <v>54.1</v>
      </c>
    </row>
    <row r="6276" spans="1:8" ht="40.5">
      <c r="A6276" s="532" t="s">
        <v>8117</v>
      </c>
      <c r="B6276" s="534" t="s">
        <v>33315</v>
      </c>
      <c r="C6276" s="532" t="s">
        <v>73</v>
      </c>
      <c r="D6276" s="533" t="s">
        <v>26643</v>
      </c>
      <c r="H6276" s="14">
        <f t="shared" si="192"/>
        <v>22.77</v>
      </c>
    </row>
    <row r="6277" spans="1:8" ht="40.5">
      <c r="A6277" s="532" t="s">
        <v>8118</v>
      </c>
      <c r="B6277" s="534" t="s">
        <v>33316</v>
      </c>
      <c r="C6277" s="532" t="s">
        <v>73</v>
      </c>
      <c r="D6277" s="533" t="s">
        <v>19136</v>
      </c>
      <c r="H6277" s="14">
        <f t="shared" ref="H6277:H6340" si="193">ROUND(D6277*(1+$H$1),2)</f>
        <v>33.79</v>
      </c>
    </row>
    <row r="6278" spans="1:8" ht="40.5">
      <c r="A6278" s="532" t="s">
        <v>8119</v>
      </c>
      <c r="B6278" s="534" t="s">
        <v>33317</v>
      </c>
      <c r="C6278" s="532" t="s">
        <v>73</v>
      </c>
      <c r="D6278" s="533" t="s">
        <v>33318</v>
      </c>
      <c r="H6278" s="14">
        <f t="shared" si="193"/>
        <v>37.78</v>
      </c>
    </row>
    <row r="6279" spans="1:8" ht="40.5">
      <c r="A6279" s="532" t="s">
        <v>8120</v>
      </c>
      <c r="B6279" s="534" t="s">
        <v>33319</v>
      </c>
      <c r="C6279" s="532" t="s">
        <v>73</v>
      </c>
      <c r="D6279" s="533" t="s">
        <v>18687</v>
      </c>
      <c r="H6279" s="14">
        <f t="shared" si="193"/>
        <v>46.62</v>
      </c>
    </row>
    <row r="6280" spans="1:8" ht="81">
      <c r="A6280" s="532" t="s">
        <v>8121</v>
      </c>
      <c r="B6280" s="534" t="s">
        <v>3731</v>
      </c>
      <c r="C6280" s="532" t="s">
        <v>73</v>
      </c>
      <c r="D6280" s="533" t="s">
        <v>15553</v>
      </c>
      <c r="H6280" s="14">
        <f t="shared" si="193"/>
        <v>53.37</v>
      </c>
    </row>
    <row r="6281" spans="1:8" ht="67.5">
      <c r="A6281" s="532" t="s">
        <v>8122</v>
      </c>
      <c r="B6281" s="534" t="s">
        <v>3732</v>
      </c>
      <c r="C6281" s="532" t="s">
        <v>73</v>
      </c>
      <c r="D6281" s="533" t="s">
        <v>33320</v>
      </c>
      <c r="H6281" s="14">
        <f t="shared" si="193"/>
        <v>58.62</v>
      </c>
    </row>
    <row r="6282" spans="1:8" ht="67.5">
      <c r="A6282" s="532" t="s">
        <v>8123</v>
      </c>
      <c r="B6282" s="534" t="s">
        <v>3733</v>
      </c>
      <c r="C6282" s="532" t="s">
        <v>73</v>
      </c>
      <c r="D6282" s="533" t="s">
        <v>12234</v>
      </c>
      <c r="H6282" s="14">
        <f t="shared" si="193"/>
        <v>48.32</v>
      </c>
    </row>
    <row r="6283" spans="1:8" ht="67.5">
      <c r="A6283" s="532" t="s">
        <v>8124</v>
      </c>
      <c r="B6283" s="534" t="s">
        <v>3734</v>
      </c>
      <c r="C6283" s="532" t="s">
        <v>73</v>
      </c>
      <c r="D6283" s="533" t="s">
        <v>33321</v>
      </c>
      <c r="H6283" s="14">
        <f t="shared" si="193"/>
        <v>53.57</v>
      </c>
    </row>
    <row r="6284" spans="1:8" ht="81">
      <c r="A6284" s="532" t="s">
        <v>8125</v>
      </c>
      <c r="B6284" s="534" t="s">
        <v>3735</v>
      </c>
      <c r="C6284" s="532" t="s">
        <v>73</v>
      </c>
      <c r="D6284" s="533" t="s">
        <v>33322</v>
      </c>
      <c r="H6284" s="14">
        <f t="shared" si="193"/>
        <v>46.53</v>
      </c>
    </row>
    <row r="6285" spans="1:8" ht="67.5">
      <c r="A6285" s="532" t="s">
        <v>8126</v>
      </c>
      <c r="B6285" s="534" t="s">
        <v>3736</v>
      </c>
      <c r="C6285" s="532" t="s">
        <v>73</v>
      </c>
      <c r="D6285" s="533" t="s">
        <v>19293</v>
      </c>
      <c r="H6285" s="14">
        <f t="shared" si="193"/>
        <v>51.78</v>
      </c>
    </row>
    <row r="6286" spans="1:8" ht="81">
      <c r="A6286" s="532" t="s">
        <v>8127</v>
      </c>
      <c r="B6286" s="534" t="s">
        <v>3737</v>
      </c>
      <c r="C6286" s="532" t="s">
        <v>73</v>
      </c>
      <c r="D6286" s="533" t="s">
        <v>33323</v>
      </c>
      <c r="H6286" s="14">
        <f t="shared" si="193"/>
        <v>41.49</v>
      </c>
    </row>
    <row r="6287" spans="1:8" ht="67.5">
      <c r="A6287" s="532" t="s">
        <v>8128</v>
      </c>
      <c r="B6287" s="534" t="s">
        <v>3738</v>
      </c>
      <c r="C6287" s="532" t="s">
        <v>73</v>
      </c>
      <c r="D6287" s="533" t="s">
        <v>33324</v>
      </c>
      <c r="H6287" s="14">
        <f t="shared" si="193"/>
        <v>46.74</v>
      </c>
    </row>
    <row r="6288" spans="1:8" ht="94.5">
      <c r="A6288" s="532" t="s">
        <v>8129</v>
      </c>
      <c r="B6288" s="534" t="s">
        <v>3739</v>
      </c>
      <c r="C6288" s="532" t="s">
        <v>73</v>
      </c>
      <c r="D6288" s="533" t="s">
        <v>33325</v>
      </c>
      <c r="H6288" s="14">
        <f t="shared" si="193"/>
        <v>101.39</v>
      </c>
    </row>
    <row r="6289" spans="1:8" ht="81">
      <c r="A6289" s="532" t="s">
        <v>8130</v>
      </c>
      <c r="B6289" s="534" t="s">
        <v>3740</v>
      </c>
      <c r="C6289" s="532" t="s">
        <v>73</v>
      </c>
      <c r="D6289" s="533" t="s">
        <v>30247</v>
      </c>
      <c r="H6289" s="14">
        <f t="shared" si="193"/>
        <v>97.06</v>
      </c>
    </row>
    <row r="6290" spans="1:8" ht="94.5">
      <c r="A6290" s="532" t="s">
        <v>8131</v>
      </c>
      <c r="B6290" s="534" t="s">
        <v>3741</v>
      </c>
      <c r="C6290" s="532" t="s">
        <v>73</v>
      </c>
      <c r="D6290" s="533" t="s">
        <v>33326</v>
      </c>
      <c r="H6290" s="14">
        <f t="shared" si="193"/>
        <v>95.5</v>
      </c>
    </row>
    <row r="6291" spans="1:8" ht="94.5">
      <c r="A6291" s="532" t="s">
        <v>8132</v>
      </c>
      <c r="B6291" s="534" t="s">
        <v>3742</v>
      </c>
      <c r="C6291" s="532" t="s">
        <v>73</v>
      </c>
      <c r="D6291" s="533" t="s">
        <v>33327</v>
      </c>
      <c r="H6291" s="14">
        <f t="shared" si="193"/>
        <v>91.18</v>
      </c>
    </row>
    <row r="6292" spans="1:8" ht="81">
      <c r="A6292" s="532" t="s">
        <v>8133</v>
      </c>
      <c r="B6292" s="534" t="s">
        <v>8134</v>
      </c>
      <c r="C6292" s="532" t="s">
        <v>73</v>
      </c>
      <c r="D6292" s="533" t="s">
        <v>33328</v>
      </c>
      <c r="H6292" s="14">
        <f t="shared" si="193"/>
        <v>31.94</v>
      </c>
    </row>
    <row r="6293" spans="1:8" ht="81">
      <c r="A6293" s="532" t="s">
        <v>8135</v>
      </c>
      <c r="B6293" s="534" t="s">
        <v>3743</v>
      </c>
      <c r="C6293" s="532" t="s">
        <v>73</v>
      </c>
      <c r="D6293" s="533" t="s">
        <v>11715</v>
      </c>
      <c r="H6293" s="14">
        <f t="shared" si="193"/>
        <v>36.229999999999997</v>
      </c>
    </row>
    <row r="6294" spans="1:8" ht="67.5">
      <c r="A6294" s="532" t="s">
        <v>8137</v>
      </c>
      <c r="B6294" s="534" t="s">
        <v>3744</v>
      </c>
      <c r="C6294" s="532" t="s">
        <v>73</v>
      </c>
      <c r="D6294" s="533" t="s">
        <v>18853</v>
      </c>
      <c r="H6294" s="14">
        <f t="shared" si="193"/>
        <v>39.200000000000003</v>
      </c>
    </row>
    <row r="6295" spans="1:8" ht="67.5">
      <c r="A6295" s="532" t="s">
        <v>8138</v>
      </c>
      <c r="B6295" s="534" t="s">
        <v>3745</v>
      </c>
      <c r="C6295" s="532" t="s">
        <v>73</v>
      </c>
      <c r="D6295" s="533" t="s">
        <v>30630</v>
      </c>
      <c r="H6295" s="14">
        <f t="shared" si="193"/>
        <v>31.21</v>
      </c>
    </row>
    <row r="6296" spans="1:8" ht="67.5">
      <c r="A6296" s="532" t="s">
        <v>8139</v>
      </c>
      <c r="B6296" s="534" t="s">
        <v>3746</v>
      </c>
      <c r="C6296" s="532" t="s">
        <v>73</v>
      </c>
      <c r="D6296" s="533" t="s">
        <v>11884</v>
      </c>
      <c r="H6296" s="14">
        <f t="shared" si="193"/>
        <v>34.18</v>
      </c>
    </row>
    <row r="6297" spans="1:8" ht="81">
      <c r="A6297" s="532" t="s">
        <v>8140</v>
      </c>
      <c r="B6297" s="534" t="s">
        <v>3747</v>
      </c>
      <c r="C6297" s="532" t="s">
        <v>73</v>
      </c>
      <c r="D6297" s="533" t="s">
        <v>11905</v>
      </c>
      <c r="H6297" s="14">
        <f t="shared" si="193"/>
        <v>29.41</v>
      </c>
    </row>
    <row r="6298" spans="1:8" ht="67.5">
      <c r="A6298" s="532" t="s">
        <v>8141</v>
      </c>
      <c r="B6298" s="534" t="s">
        <v>3748</v>
      </c>
      <c r="C6298" s="532" t="s">
        <v>73</v>
      </c>
      <c r="D6298" s="533" t="s">
        <v>12029</v>
      </c>
      <c r="H6298" s="14">
        <f t="shared" si="193"/>
        <v>32.380000000000003</v>
      </c>
    </row>
    <row r="6299" spans="1:8" ht="81">
      <c r="A6299" s="532" t="s">
        <v>8142</v>
      </c>
      <c r="B6299" s="534" t="s">
        <v>3749</v>
      </c>
      <c r="C6299" s="532" t="s">
        <v>73</v>
      </c>
      <c r="D6299" s="533" t="s">
        <v>7263</v>
      </c>
      <c r="H6299" s="14">
        <f t="shared" si="193"/>
        <v>24.36</v>
      </c>
    </row>
    <row r="6300" spans="1:8" ht="67.5">
      <c r="A6300" s="532" t="s">
        <v>8143</v>
      </c>
      <c r="B6300" s="534" t="s">
        <v>3750</v>
      </c>
      <c r="C6300" s="532" t="s">
        <v>73</v>
      </c>
      <c r="D6300" s="533" t="s">
        <v>12143</v>
      </c>
      <c r="H6300" s="14">
        <f t="shared" si="193"/>
        <v>27.33</v>
      </c>
    </row>
    <row r="6301" spans="1:8" ht="94.5">
      <c r="A6301" s="532" t="s">
        <v>8144</v>
      </c>
      <c r="B6301" s="534" t="s">
        <v>3751</v>
      </c>
      <c r="C6301" s="532" t="s">
        <v>73</v>
      </c>
      <c r="D6301" s="533" t="s">
        <v>13733</v>
      </c>
      <c r="H6301" s="14">
        <f t="shared" si="193"/>
        <v>61.91</v>
      </c>
    </row>
    <row r="6302" spans="1:8" ht="81">
      <c r="A6302" s="532" t="s">
        <v>8145</v>
      </c>
      <c r="B6302" s="534" t="s">
        <v>3752</v>
      </c>
      <c r="C6302" s="532" t="s">
        <v>73</v>
      </c>
      <c r="D6302" s="533" t="s">
        <v>33093</v>
      </c>
      <c r="H6302" s="14">
        <f t="shared" si="193"/>
        <v>57.6</v>
      </c>
    </row>
    <row r="6303" spans="1:8" ht="94.5">
      <c r="A6303" s="532" t="s">
        <v>8146</v>
      </c>
      <c r="B6303" s="534" t="s">
        <v>3753</v>
      </c>
      <c r="C6303" s="532" t="s">
        <v>73</v>
      </c>
      <c r="D6303" s="533" t="s">
        <v>18773</v>
      </c>
      <c r="H6303" s="14">
        <f t="shared" si="193"/>
        <v>56.03</v>
      </c>
    </row>
    <row r="6304" spans="1:8" ht="94.5">
      <c r="A6304" s="532" t="s">
        <v>8147</v>
      </c>
      <c r="B6304" s="534" t="s">
        <v>3754</v>
      </c>
      <c r="C6304" s="532" t="s">
        <v>73</v>
      </c>
      <c r="D6304" s="533" t="s">
        <v>33329</v>
      </c>
      <c r="H6304" s="14">
        <f t="shared" si="193"/>
        <v>51.69</v>
      </c>
    </row>
    <row r="6305" spans="1:8" ht="81">
      <c r="A6305" s="532" t="s">
        <v>8148</v>
      </c>
      <c r="B6305" s="534" t="s">
        <v>3755</v>
      </c>
      <c r="C6305" s="532" t="s">
        <v>73</v>
      </c>
      <c r="D6305" s="533" t="s">
        <v>12044</v>
      </c>
      <c r="H6305" s="14">
        <f t="shared" si="193"/>
        <v>56.42</v>
      </c>
    </row>
    <row r="6306" spans="1:8" ht="54">
      <c r="A6306" s="532" t="s">
        <v>8149</v>
      </c>
      <c r="B6306" s="534" t="s">
        <v>33330</v>
      </c>
      <c r="C6306" s="532" t="s">
        <v>73</v>
      </c>
      <c r="D6306" s="533" t="s">
        <v>33331</v>
      </c>
      <c r="H6306" s="14">
        <f t="shared" si="193"/>
        <v>70.34</v>
      </c>
    </row>
    <row r="6307" spans="1:8" ht="54">
      <c r="A6307" s="532" t="s">
        <v>8150</v>
      </c>
      <c r="B6307" s="534" t="s">
        <v>33332</v>
      </c>
      <c r="C6307" s="532" t="s">
        <v>73</v>
      </c>
      <c r="D6307" s="533" t="s">
        <v>33333</v>
      </c>
      <c r="H6307" s="14">
        <f t="shared" si="193"/>
        <v>74.739999999999995</v>
      </c>
    </row>
    <row r="6308" spans="1:8" ht="67.5">
      <c r="A6308" s="532" t="s">
        <v>8151</v>
      </c>
      <c r="B6308" s="534" t="s">
        <v>33334</v>
      </c>
      <c r="C6308" s="532" t="s">
        <v>73</v>
      </c>
      <c r="D6308" s="533" t="s">
        <v>33335</v>
      </c>
      <c r="H6308" s="14">
        <f t="shared" si="193"/>
        <v>111.02</v>
      </c>
    </row>
    <row r="6309" spans="1:8" ht="54">
      <c r="A6309" s="532" t="s">
        <v>8152</v>
      </c>
      <c r="B6309" s="534" t="s">
        <v>33336</v>
      </c>
      <c r="C6309" s="532" t="s">
        <v>73</v>
      </c>
      <c r="D6309" s="533" t="s">
        <v>33337</v>
      </c>
      <c r="H6309" s="14">
        <f t="shared" si="193"/>
        <v>89.96</v>
      </c>
    </row>
    <row r="6310" spans="1:8" ht="54">
      <c r="A6310" s="532" t="s">
        <v>8153</v>
      </c>
      <c r="B6310" s="534" t="s">
        <v>33338</v>
      </c>
      <c r="C6310" s="532" t="s">
        <v>73</v>
      </c>
      <c r="D6310" s="533" t="s">
        <v>28503</v>
      </c>
      <c r="H6310" s="14">
        <f t="shared" si="193"/>
        <v>95.83</v>
      </c>
    </row>
    <row r="6311" spans="1:8" ht="67.5">
      <c r="A6311" s="532" t="s">
        <v>8154</v>
      </c>
      <c r="B6311" s="534" t="s">
        <v>33339</v>
      </c>
      <c r="C6311" s="532" t="s">
        <v>73</v>
      </c>
      <c r="D6311" s="533" t="s">
        <v>27401</v>
      </c>
      <c r="H6311" s="14">
        <f t="shared" si="193"/>
        <v>144.80000000000001</v>
      </c>
    </row>
    <row r="6312" spans="1:8" ht="54">
      <c r="A6312" s="532" t="s">
        <v>8155</v>
      </c>
      <c r="B6312" s="534" t="s">
        <v>33340</v>
      </c>
      <c r="C6312" s="532" t="s">
        <v>73</v>
      </c>
      <c r="D6312" s="533" t="s">
        <v>33341</v>
      </c>
      <c r="H6312" s="14">
        <f t="shared" si="193"/>
        <v>97.58</v>
      </c>
    </row>
    <row r="6313" spans="1:8" ht="54">
      <c r="A6313" s="532" t="s">
        <v>8156</v>
      </c>
      <c r="B6313" s="534" t="s">
        <v>33342</v>
      </c>
      <c r="C6313" s="532" t="s">
        <v>73</v>
      </c>
      <c r="D6313" s="533" t="s">
        <v>29355</v>
      </c>
      <c r="H6313" s="14">
        <f t="shared" si="193"/>
        <v>104.96</v>
      </c>
    </row>
    <row r="6314" spans="1:8" ht="67.5">
      <c r="A6314" s="532" t="s">
        <v>8157</v>
      </c>
      <c r="B6314" s="534" t="s">
        <v>33343</v>
      </c>
      <c r="C6314" s="532" t="s">
        <v>73</v>
      </c>
      <c r="D6314" s="533" t="s">
        <v>33344</v>
      </c>
      <c r="H6314" s="14">
        <f t="shared" si="193"/>
        <v>167.63</v>
      </c>
    </row>
    <row r="6315" spans="1:8" ht="67.5">
      <c r="A6315" s="532" t="s">
        <v>8158</v>
      </c>
      <c r="B6315" s="534" t="s">
        <v>33345</v>
      </c>
      <c r="C6315" s="532" t="s">
        <v>73</v>
      </c>
      <c r="D6315" s="533" t="s">
        <v>33346</v>
      </c>
      <c r="H6315" s="14">
        <f t="shared" si="193"/>
        <v>115.01</v>
      </c>
    </row>
    <row r="6316" spans="1:8" ht="54">
      <c r="A6316" s="532" t="s">
        <v>8159</v>
      </c>
      <c r="B6316" s="534" t="s">
        <v>2572</v>
      </c>
      <c r="C6316" s="532" t="s">
        <v>73</v>
      </c>
      <c r="D6316" s="533" t="s">
        <v>19126</v>
      </c>
      <c r="H6316" s="14">
        <f t="shared" si="193"/>
        <v>123.12</v>
      </c>
    </row>
    <row r="6317" spans="1:8" ht="81">
      <c r="A6317" s="532" t="s">
        <v>8160</v>
      </c>
      <c r="B6317" s="534" t="s">
        <v>33347</v>
      </c>
      <c r="C6317" s="532" t="s">
        <v>73</v>
      </c>
      <c r="D6317" s="533" t="s">
        <v>33348</v>
      </c>
      <c r="H6317" s="14">
        <f t="shared" si="193"/>
        <v>184.55</v>
      </c>
    </row>
    <row r="6318" spans="1:8" ht="54">
      <c r="A6318" s="532" t="s">
        <v>8161</v>
      </c>
      <c r="B6318" s="534" t="s">
        <v>33349</v>
      </c>
      <c r="C6318" s="532" t="s">
        <v>73</v>
      </c>
      <c r="D6318" s="533" t="s">
        <v>11971</v>
      </c>
      <c r="H6318" s="14">
        <f t="shared" si="193"/>
        <v>52.51</v>
      </c>
    </row>
    <row r="6319" spans="1:8" ht="54">
      <c r="A6319" s="532" t="s">
        <v>8162</v>
      </c>
      <c r="B6319" s="534" t="s">
        <v>33350</v>
      </c>
      <c r="C6319" s="532" t="s">
        <v>73</v>
      </c>
      <c r="D6319" s="533" t="s">
        <v>17865</v>
      </c>
      <c r="H6319" s="14">
        <f t="shared" si="193"/>
        <v>56.6</v>
      </c>
    </row>
    <row r="6320" spans="1:8" ht="67.5">
      <c r="A6320" s="532" t="s">
        <v>8163</v>
      </c>
      <c r="B6320" s="534" t="s">
        <v>33351</v>
      </c>
      <c r="C6320" s="532" t="s">
        <v>73</v>
      </c>
      <c r="D6320" s="533" t="s">
        <v>12742</v>
      </c>
      <c r="H6320" s="14">
        <f t="shared" si="193"/>
        <v>91.78</v>
      </c>
    </row>
    <row r="6321" spans="1:8" ht="54">
      <c r="A6321" s="532" t="s">
        <v>8164</v>
      </c>
      <c r="B6321" s="534" t="s">
        <v>33352</v>
      </c>
      <c r="C6321" s="532" t="s">
        <v>73</v>
      </c>
      <c r="D6321" s="533" t="s">
        <v>33353</v>
      </c>
      <c r="H6321" s="14">
        <f t="shared" si="193"/>
        <v>71.7</v>
      </c>
    </row>
    <row r="6322" spans="1:8" ht="54">
      <c r="A6322" s="532" t="s">
        <v>8165</v>
      </c>
      <c r="B6322" s="534" t="s">
        <v>33354</v>
      </c>
      <c r="C6322" s="532" t="s">
        <v>73</v>
      </c>
      <c r="D6322" s="533" t="s">
        <v>26722</v>
      </c>
      <c r="H6322" s="14">
        <f t="shared" si="193"/>
        <v>77.19</v>
      </c>
    </row>
    <row r="6323" spans="1:8" ht="67.5">
      <c r="A6323" s="532" t="s">
        <v>8166</v>
      </c>
      <c r="B6323" s="534" t="s">
        <v>33355</v>
      </c>
      <c r="C6323" s="532" t="s">
        <v>73</v>
      </c>
      <c r="D6323" s="533" t="s">
        <v>33356</v>
      </c>
      <c r="H6323" s="14">
        <f t="shared" si="193"/>
        <v>124.02</v>
      </c>
    </row>
    <row r="6324" spans="1:8" ht="54">
      <c r="A6324" s="532" t="s">
        <v>8167</v>
      </c>
      <c r="B6324" s="534" t="s">
        <v>33357</v>
      </c>
      <c r="C6324" s="532" t="s">
        <v>73</v>
      </c>
      <c r="D6324" s="533" t="s">
        <v>24084</v>
      </c>
      <c r="H6324" s="14">
        <f t="shared" si="193"/>
        <v>78.83</v>
      </c>
    </row>
    <row r="6325" spans="1:8" ht="54">
      <c r="A6325" s="532" t="s">
        <v>8168</v>
      </c>
      <c r="B6325" s="534" t="s">
        <v>33358</v>
      </c>
      <c r="C6325" s="532" t="s">
        <v>73</v>
      </c>
      <c r="D6325" s="533" t="s">
        <v>33359</v>
      </c>
      <c r="H6325" s="14">
        <f t="shared" si="193"/>
        <v>85.72</v>
      </c>
    </row>
    <row r="6326" spans="1:8" ht="67.5">
      <c r="A6326" s="532" t="s">
        <v>8169</v>
      </c>
      <c r="B6326" s="534" t="s">
        <v>33360</v>
      </c>
      <c r="C6326" s="532" t="s">
        <v>73</v>
      </c>
      <c r="D6326" s="533" t="s">
        <v>33361</v>
      </c>
      <c r="H6326" s="14">
        <f t="shared" si="193"/>
        <v>145.35</v>
      </c>
    </row>
    <row r="6327" spans="1:8" ht="67.5">
      <c r="A6327" s="532" t="s">
        <v>8170</v>
      </c>
      <c r="B6327" s="534" t="s">
        <v>33362</v>
      </c>
      <c r="C6327" s="532" t="s">
        <v>73</v>
      </c>
      <c r="D6327" s="533" t="s">
        <v>33363</v>
      </c>
      <c r="H6327" s="14">
        <f t="shared" si="193"/>
        <v>85.87</v>
      </c>
    </row>
    <row r="6328" spans="1:8" ht="54">
      <c r="A6328" s="532" t="s">
        <v>8171</v>
      </c>
      <c r="B6328" s="534" t="s">
        <v>33364</v>
      </c>
      <c r="C6328" s="532" t="s">
        <v>73</v>
      </c>
      <c r="D6328" s="533" t="s">
        <v>11386</v>
      </c>
      <c r="H6328" s="14">
        <f t="shared" si="193"/>
        <v>93.45</v>
      </c>
    </row>
    <row r="6329" spans="1:8" ht="81">
      <c r="A6329" s="532" t="s">
        <v>8172</v>
      </c>
      <c r="B6329" s="534" t="s">
        <v>33365</v>
      </c>
      <c r="C6329" s="532" t="s">
        <v>73</v>
      </c>
      <c r="D6329" s="533" t="s">
        <v>33366</v>
      </c>
      <c r="H6329" s="14">
        <f t="shared" si="193"/>
        <v>155.13</v>
      </c>
    </row>
    <row r="6330" spans="1:8" ht="67.5">
      <c r="A6330" s="532" t="s">
        <v>8173</v>
      </c>
      <c r="B6330" s="534" t="s">
        <v>33367</v>
      </c>
      <c r="C6330" s="532" t="s">
        <v>73</v>
      </c>
      <c r="D6330" s="533" t="s">
        <v>20677</v>
      </c>
      <c r="H6330" s="14">
        <f t="shared" si="193"/>
        <v>97.61</v>
      </c>
    </row>
    <row r="6331" spans="1:8" ht="67.5">
      <c r="A6331" s="532" t="s">
        <v>8174</v>
      </c>
      <c r="B6331" s="534" t="s">
        <v>33368</v>
      </c>
      <c r="C6331" s="532" t="s">
        <v>73</v>
      </c>
      <c r="D6331" s="533" t="s">
        <v>17841</v>
      </c>
      <c r="H6331" s="14">
        <f t="shared" si="193"/>
        <v>101.7</v>
      </c>
    </row>
    <row r="6332" spans="1:8" ht="67.5">
      <c r="A6332" s="532" t="s">
        <v>8175</v>
      </c>
      <c r="B6332" s="534" t="s">
        <v>33369</v>
      </c>
      <c r="C6332" s="532" t="s">
        <v>73</v>
      </c>
      <c r="D6332" s="533" t="s">
        <v>33370</v>
      </c>
      <c r="H6332" s="14">
        <f t="shared" si="193"/>
        <v>132.21</v>
      </c>
    </row>
    <row r="6333" spans="1:8" ht="67.5">
      <c r="A6333" s="532" t="s">
        <v>8176</v>
      </c>
      <c r="B6333" s="534" t="s">
        <v>33371</v>
      </c>
      <c r="C6333" s="532" t="s">
        <v>73</v>
      </c>
      <c r="D6333" s="533" t="s">
        <v>33372</v>
      </c>
      <c r="H6333" s="14">
        <f t="shared" si="193"/>
        <v>116.78</v>
      </c>
    </row>
    <row r="6334" spans="1:8" ht="67.5">
      <c r="A6334" s="532" t="s">
        <v>8177</v>
      </c>
      <c r="B6334" s="534" t="s">
        <v>33373</v>
      </c>
      <c r="C6334" s="532" t="s">
        <v>73</v>
      </c>
      <c r="D6334" s="533" t="s">
        <v>33374</v>
      </c>
      <c r="H6334" s="14">
        <f t="shared" si="193"/>
        <v>122.27</v>
      </c>
    </row>
    <row r="6335" spans="1:8" ht="67.5">
      <c r="A6335" s="532" t="s">
        <v>8178</v>
      </c>
      <c r="B6335" s="534" t="s">
        <v>33375</v>
      </c>
      <c r="C6335" s="532" t="s">
        <v>73</v>
      </c>
      <c r="D6335" s="533" t="s">
        <v>33376</v>
      </c>
      <c r="H6335" s="14">
        <f t="shared" si="193"/>
        <v>164.5</v>
      </c>
    </row>
    <row r="6336" spans="1:8" ht="67.5">
      <c r="A6336" s="532" t="s">
        <v>8179</v>
      </c>
      <c r="B6336" s="534" t="s">
        <v>33377</v>
      </c>
      <c r="C6336" s="532" t="s">
        <v>73</v>
      </c>
      <c r="D6336" s="533" t="s">
        <v>33378</v>
      </c>
      <c r="H6336" s="14">
        <f t="shared" si="193"/>
        <v>123.91</v>
      </c>
    </row>
    <row r="6337" spans="1:8" ht="67.5">
      <c r="A6337" s="532" t="s">
        <v>8180</v>
      </c>
      <c r="B6337" s="534" t="s">
        <v>33379</v>
      </c>
      <c r="C6337" s="532" t="s">
        <v>73</v>
      </c>
      <c r="D6337" s="533" t="s">
        <v>33380</v>
      </c>
      <c r="H6337" s="14">
        <f t="shared" si="193"/>
        <v>130.80000000000001</v>
      </c>
    </row>
    <row r="6338" spans="1:8" ht="67.5">
      <c r="A6338" s="532" t="s">
        <v>8181</v>
      </c>
      <c r="B6338" s="534" t="s">
        <v>33381</v>
      </c>
      <c r="C6338" s="532" t="s">
        <v>73</v>
      </c>
      <c r="D6338" s="533" t="s">
        <v>33382</v>
      </c>
      <c r="H6338" s="14">
        <f t="shared" si="193"/>
        <v>185.83</v>
      </c>
    </row>
    <row r="6339" spans="1:8" ht="67.5">
      <c r="A6339" s="532" t="s">
        <v>8182</v>
      </c>
      <c r="B6339" s="534" t="s">
        <v>33383</v>
      </c>
      <c r="C6339" s="532" t="s">
        <v>73</v>
      </c>
      <c r="D6339" s="533" t="s">
        <v>22828</v>
      </c>
      <c r="H6339" s="14">
        <f t="shared" si="193"/>
        <v>161.37</v>
      </c>
    </row>
    <row r="6340" spans="1:8" ht="67.5">
      <c r="A6340" s="532" t="s">
        <v>8183</v>
      </c>
      <c r="B6340" s="534" t="s">
        <v>33384</v>
      </c>
      <c r="C6340" s="532" t="s">
        <v>73</v>
      </c>
      <c r="D6340" s="533" t="s">
        <v>33385</v>
      </c>
      <c r="H6340" s="14">
        <f t="shared" si="193"/>
        <v>168.95</v>
      </c>
    </row>
    <row r="6341" spans="1:8" ht="81">
      <c r="A6341" s="532" t="s">
        <v>8184</v>
      </c>
      <c r="B6341" s="534" t="s">
        <v>33386</v>
      </c>
      <c r="C6341" s="532" t="s">
        <v>73</v>
      </c>
      <c r="D6341" s="533" t="s">
        <v>33387</v>
      </c>
      <c r="H6341" s="14">
        <f t="shared" ref="H6341:H6404" si="194">ROUND(D6341*(1+$H$1),2)</f>
        <v>215.31</v>
      </c>
    </row>
    <row r="6342" spans="1:8" ht="67.5">
      <c r="A6342" s="532" t="s">
        <v>8185</v>
      </c>
      <c r="B6342" s="534" t="s">
        <v>33388</v>
      </c>
      <c r="C6342" s="532" t="s">
        <v>73</v>
      </c>
      <c r="D6342" s="533" t="s">
        <v>33389</v>
      </c>
      <c r="H6342" s="14">
        <f t="shared" si="194"/>
        <v>91.01</v>
      </c>
    </row>
    <row r="6343" spans="1:8" ht="67.5">
      <c r="A6343" s="532" t="s">
        <v>8186</v>
      </c>
      <c r="B6343" s="534" t="s">
        <v>33390</v>
      </c>
      <c r="C6343" s="532" t="s">
        <v>73</v>
      </c>
      <c r="D6343" s="533" t="s">
        <v>33391</v>
      </c>
      <c r="H6343" s="14">
        <f t="shared" si="194"/>
        <v>96.02</v>
      </c>
    </row>
    <row r="6344" spans="1:8" ht="67.5">
      <c r="A6344" s="532" t="s">
        <v>8187</v>
      </c>
      <c r="B6344" s="534" t="s">
        <v>33392</v>
      </c>
      <c r="C6344" s="532" t="s">
        <v>73</v>
      </c>
      <c r="D6344" s="533" t="s">
        <v>33393</v>
      </c>
      <c r="H6344" s="14">
        <f t="shared" si="194"/>
        <v>136.1</v>
      </c>
    </row>
    <row r="6345" spans="1:8" ht="67.5">
      <c r="A6345" s="532" t="s">
        <v>8188</v>
      </c>
      <c r="B6345" s="534" t="s">
        <v>33394</v>
      </c>
      <c r="C6345" s="532" t="s">
        <v>73</v>
      </c>
      <c r="D6345" s="533" t="s">
        <v>33395</v>
      </c>
      <c r="H6345" s="14">
        <f t="shared" si="194"/>
        <v>110</v>
      </c>
    </row>
    <row r="6346" spans="1:8" ht="67.5">
      <c r="A6346" s="532" t="s">
        <v>8189</v>
      </c>
      <c r="B6346" s="534" t="s">
        <v>33396</v>
      </c>
      <c r="C6346" s="532" t="s">
        <v>73</v>
      </c>
      <c r="D6346" s="533" t="s">
        <v>33397</v>
      </c>
      <c r="H6346" s="14">
        <f t="shared" si="194"/>
        <v>116.71</v>
      </c>
    </row>
    <row r="6347" spans="1:8" ht="81">
      <c r="A6347" s="532" t="s">
        <v>8190</v>
      </c>
      <c r="B6347" s="534" t="s">
        <v>33398</v>
      </c>
      <c r="C6347" s="532" t="s">
        <v>73</v>
      </c>
      <c r="D6347" s="533" t="s">
        <v>33399</v>
      </c>
      <c r="H6347" s="14">
        <f t="shared" si="194"/>
        <v>171.48</v>
      </c>
    </row>
    <row r="6348" spans="1:8" ht="54">
      <c r="A6348" s="532" t="s">
        <v>8191</v>
      </c>
      <c r="B6348" s="534" t="s">
        <v>3756</v>
      </c>
      <c r="C6348" s="532" t="s">
        <v>73</v>
      </c>
      <c r="D6348" s="533" t="s">
        <v>33400</v>
      </c>
      <c r="H6348" s="14">
        <f t="shared" si="194"/>
        <v>238.58</v>
      </c>
    </row>
    <row r="6349" spans="1:8" ht="54">
      <c r="A6349" s="532" t="s">
        <v>8192</v>
      </c>
      <c r="B6349" s="534" t="s">
        <v>3757</v>
      </c>
      <c r="C6349" s="532" t="s">
        <v>73</v>
      </c>
      <c r="D6349" s="533" t="s">
        <v>33401</v>
      </c>
      <c r="H6349" s="14">
        <f t="shared" si="194"/>
        <v>165.51</v>
      </c>
    </row>
    <row r="6350" spans="1:8" ht="54">
      <c r="A6350" s="532" t="s">
        <v>8193</v>
      </c>
      <c r="B6350" s="534" t="s">
        <v>3758</v>
      </c>
      <c r="C6350" s="532" t="s">
        <v>73</v>
      </c>
      <c r="D6350" s="533" t="s">
        <v>33402</v>
      </c>
      <c r="H6350" s="14">
        <f t="shared" si="194"/>
        <v>228.43</v>
      </c>
    </row>
    <row r="6351" spans="1:8" ht="54">
      <c r="A6351" s="532" t="s">
        <v>8194</v>
      </c>
      <c r="B6351" s="534" t="s">
        <v>2573</v>
      </c>
      <c r="C6351" s="532" t="s">
        <v>73</v>
      </c>
      <c r="D6351" s="533" t="s">
        <v>33403</v>
      </c>
      <c r="H6351" s="14">
        <f t="shared" si="194"/>
        <v>156.4</v>
      </c>
    </row>
    <row r="6352" spans="1:8" ht="54">
      <c r="A6352" s="532" t="s">
        <v>8195</v>
      </c>
      <c r="B6352" s="534" t="s">
        <v>3759</v>
      </c>
      <c r="C6352" s="532" t="s">
        <v>73</v>
      </c>
      <c r="D6352" s="533" t="s">
        <v>33404</v>
      </c>
      <c r="H6352" s="14">
        <f t="shared" si="194"/>
        <v>248.62</v>
      </c>
    </row>
    <row r="6353" spans="1:8" ht="54">
      <c r="A6353" s="532" t="s">
        <v>8196</v>
      </c>
      <c r="B6353" s="534" t="s">
        <v>2574</v>
      </c>
      <c r="C6353" s="532" t="s">
        <v>73</v>
      </c>
      <c r="D6353" s="533" t="s">
        <v>33405</v>
      </c>
      <c r="H6353" s="14">
        <f t="shared" si="194"/>
        <v>173.17</v>
      </c>
    </row>
    <row r="6354" spans="1:8" ht="54">
      <c r="A6354" s="532" t="s">
        <v>8197</v>
      </c>
      <c r="B6354" s="534" t="s">
        <v>2575</v>
      </c>
      <c r="C6354" s="532" t="s">
        <v>73</v>
      </c>
      <c r="D6354" s="533" t="s">
        <v>18376</v>
      </c>
      <c r="H6354" s="14">
        <f t="shared" si="194"/>
        <v>235.97</v>
      </c>
    </row>
    <row r="6355" spans="1:8" ht="54">
      <c r="A6355" s="532" t="s">
        <v>8198</v>
      </c>
      <c r="B6355" s="534" t="s">
        <v>2576</v>
      </c>
      <c r="C6355" s="532" t="s">
        <v>73</v>
      </c>
      <c r="D6355" s="533" t="s">
        <v>33406</v>
      </c>
      <c r="H6355" s="14">
        <f t="shared" si="194"/>
        <v>161.54</v>
      </c>
    </row>
    <row r="6356" spans="1:8" ht="54">
      <c r="A6356" s="532" t="s">
        <v>8199</v>
      </c>
      <c r="B6356" s="534" t="s">
        <v>3760</v>
      </c>
      <c r="C6356" s="532" t="s">
        <v>73</v>
      </c>
      <c r="D6356" s="533" t="s">
        <v>33407</v>
      </c>
      <c r="H6356" s="14">
        <f t="shared" si="194"/>
        <v>252.95</v>
      </c>
    </row>
    <row r="6357" spans="1:8" ht="54">
      <c r="A6357" s="532" t="s">
        <v>8200</v>
      </c>
      <c r="B6357" s="534" t="s">
        <v>3761</v>
      </c>
      <c r="C6357" s="532" t="s">
        <v>73</v>
      </c>
      <c r="D6357" s="533" t="s">
        <v>33408</v>
      </c>
      <c r="H6357" s="14">
        <f t="shared" si="194"/>
        <v>187.6</v>
      </c>
    </row>
    <row r="6358" spans="1:8" ht="54">
      <c r="A6358" s="532" t="s">
        <v>8201</v>
      </c>
      <c r="B6358" s="534" t="s">
        <v>2577</v>
      </c>
      <c r="C6358" s="532" t="s">
        <v>73</v>
      </c>
      <c r="D6358" s="533" t="s">
        <v>33409</v>
      </c>
      <c r="H6358" s="14">
        <f t="shared" si="194"/>
        <v>233.71</v>
      </c>
    </row>
    <row r="6359" spans="1:8" ht="54">
      <c r="A6359" s="532" t="s">
        <v>8202</v>
      </c>
      <c r="B6359" s="534" t="s">
        <v>2578</v>
      </c>
      <c r="C6359" s="532" t="s">
        <v>73</v>
      </c>
      <c r="D6359" s="533" t="s">
        <v>18422</v>
      </c>
      <c r="H6359" s="14">
        <f t="shared" si="194"/>
        <v>169.43</v>
      </c>
    </row>
    <row r="6360" spans="1:8" ht="54">
      <c r="A6360" s="532" t="s">
        <v>8203</v>
      </c>
      <c r="B6360" s="534" t="s">
        <v>3762</v>
      </c>
      <c r="C6360" s="532" t="s">
        <v>73</v>
      </c>
      <c r="D6360" s="533" t="s">
        <v>33410</v>
      </c>
      <c r="H6360" s="14">
        <f t="shared" si="194"/>
        <v>259.08999999999997</v>
      </c>
    </row>
    <row r="6361" spans="1:8" ht="54">
      <c r="A6361" s="532" t="s">
        <v>8204</v>
      </c>
      <c r="B6361" s="534" t="s">
        <v>3763</v>
      </c>
      <c r="C6361" s="532" t="s">
        <v>73</v>
      </c>
      <c r="D6361" s="533" t="s">
        <v>33411</v>
      </c>
      <c r="H6361" s="14">
        <f t="shared" si="194"/>
        <v>186</v>
      </c>
    </row>
    <row r="6362" spans="1:8" ht="54">
      <c r="A6362" s="532" t="s">
        <v>8205</v>
      </c>
      <c r="B6362" s="534" t="s">
        <v>3764</v>
      </c>
      <c r="C6362" s="532" t="s">
        <v>73</v>
      </c>
      <c r="D6362" s="533" t="s">
        <v>33412</v>
      </c>
      <c r="H6362" s="14">
        <f t="shared" si="194"/>
        <v>247.13</v>
      </c>
    </row>
    <row r="6363" spans="1:8" ht="54">
      <c r="A6363" s="532" t="s">
        <v>8206</v>
      </c>
      <c r="B6363" s="534" t="s">
        <v>2579</v>
      </c>
      <c r="C6363" s="532" t="s">
        <v>73</v>
      </c>
      <c r="D6363" s="533" t="s">
        <v>33413</v>
      </c>
      <c r="H6363" s="14">
        <f t="shared" si="194"/>
        <v>175.09</v>
      </c>
    </row>
    <row r="6364" spans="1:8" ht="54">
      <c r="A6364" s="532" t="s">
        <v>8207</v>
      </c>
      <c r="B6364" s="534" t="s">
        <v>3765</v>
      </c>
      <c r="C6364" s="532" t="s">
        <v>73</v>
      </c>
      <c r="D6364" s="533" t="s">
        <v>33414</v>
      </c>
      <c r="H6364" s="14">
        <f t="shared" si="194"/>
        <v>269.14999999999998</v>
      </c>
    </row>
    <row r="6365" spans="1:8" ht="54">
      <c r="A6365" s="532" t="s">
        <v>8208</v>
      </c>
      <c r="B6365" s="534" t="s">
        <v>2580</v>
      </c>
      <c r="C6365" s="532" t="s">
        <v>73</v>
      </c>
      <c r="D6365" s="533" t="s">
        <v>33415</v>
      </c>
      <c r="H6365" s="14">
        <f t="shared" si="194"/>
        <v>193.71</v>
      </c>
    </row>
    <row r="6366" spans="1:8" ht="54">
      <c r="A6366" s="532" t="s">
        <v>8209</v>
      </c>
      <c r="B6366" s="534" t="s">
        <v>2581</v>
      </c>
      <c r="C6366" s="532" t="s">
        <v>73</v>
      </c>
      <c r="D6366" s="533" t="s">
        <v>27683</v>
      </c>
      <c r="H6366" s="14">
        <f t="shared" si="194"/>
        <v>254.63</v>
      </c>
    </row>
    <row r="6367" spans="1:8" ht="54">
      <c r="A6367" s="532" t="s">
        <v>8210</v>
      </c>
      <c r="B6367" s="534" t="s">
        <v>2582</v>
      </c>
      <c r="C6367" s="532" t="s">
        <v>73</v>
      </c>
      <c r="D6367" s="533" t="s">
        <v>33416</v>
      </c>
      <c r="H6367" s="14">
        <f t="shared" si="194"/>
        <v>180.21</v>
      </c>
    </row>
    <row r="6368" spans="1:8" ht="54">
      <c r="A6368" s="532" t="s">
        <v>8211</v>
      </c>
      <c r="B6368" s="534" t="s">
        <v>3766</v>
      </c>
      <c r="C6368" s="532" t="s">
        <v>73</v>
      </c>
      <c r="D6368" s="533" t="s">
        <v>33417</v>
      </c>
      <c r="H6368" s="14">
        <f t="shared" si="194"/>
        <v>273.47000000000003</v>
      </c>
    </row>
    <row r="6369" spans="1:8" ht="54">
      <c r="A6369" s="532" t="s">
        <v>8212</v>
      </c>
      <c r="B6369" s="534" t="s">
        <v>3767</v>
      </c>
      <c r="C6369" s="532" t="s">
        <v>73</v>
      </c>
      <c r="D6369" s="533" t="s">
        <v>33418</v>
      </c>
      <c r="H6369" s="14">
        <f t="shared" si="194"/>
        <v>208.15</v>
      </c>
    </row>
    <row r="6370" spans="1:8" ht="54">
      <c r="A6370" s="532" t="s">
        <v>8213</v>
      </c>
      <c r="B6370" s="534" t="s">
        <v>2583</v>
      </c>
      <c r="C6370" s="532" t="s">
        <v>73</v>
      </c>
      <c r="D6370" s="533" t="s">
        <v>33419</v>
      </c>
      <c r="H6370" s="14">
        <f t="shared" si="194"/>
        <v>252.4</v>
      </c>
    </row>
    <row r="6371" spans="1:8" ht="54">
      <c r="A6371" s="532" t="s">
        <v>8214</v>
      </c>
      <c r="B6371" s="534" t="s">
        <v>2584</v>
      </c>
      <c r="C6371" s="532" t="s">
        <v>73</v>
      </c>
      <c r="D6371" s="533" t="s">
        <v>33420</v>
      </c>
      <c r="H6371" s="14">
        <f t="shared" si="194"/>
        <v>188.08</v>
      </c>
    </row>
    <row r="6372" spans="1:8" ht="40.5">
      <c r="A6372" s="532" t="s">
        <v>8215</v>
      </c>
      <c r="B6372" s="534" t="s">
        <v>2585</v>
      </c>
      <c r="C6372" s="532" t="s">
        <v>73</v>
      </c>
      <c r="D6372" s="533" t="s">
        <v>33421</v>
      </c>
      <c r="H6372" s="14">
        <f t="shared" si="194"/>
        <v>179.86</v>
      </c>
    </row>
    <row r="6373" spans="1:8" ht="40.5">
      <c r="A6373" s="532" t="s">
        <v>8216</v>
      </c>
      <c r="B6373" s="534" t="s">
        <v>2586</v>
      </c>
      <c r="C6373" s="532" t="s">
        <v>73</v>
      </c>
      <c r="D6373" s="533" t="s">
        <v>33422</v>
      </c>
      <c r="H6373" s="14">
        <f t="shared" si="194"/>
        <v>208.64</v>
      </c>
    </row>
    <row r="6374" spans="1:8" ht="81">
      <c r="A6374" s="532" t="s">
        <v>8217</v>
      </c>
      <c r="B6374" s="534" t="s">
        <v>3768</v>
      </c>
      <c r="C6374" s="532" t="s">
        <v>73</v>
      </c>
      <c r="D6374" s="533" t="s">
        <v>33423</v>
      </c>
      <c r="H6374" s="14">
        <f t="shared" si="194"/>
        <v>49.4</v>
      </c>
    </row>
    <row r="6375" spans="1:8" ht="67.5">
      <c r="A6375" s="532" t="s">
        <v>8218</v>
      </c>
      <c r="B6375" s="534" t="s">
        <v>2587</v>
      </c>
      <c r="C6375" s="532" t="s">
        <v>73</v>
      </c>
      <c r="D6375" s="533" t="s">
        <v>33424</v>
      </c>
      <c r="H6375" s="14">
        <f t="shared" si="194"/>
        <v>28.08</v>
      </c>
    </row>
    <row r="6376" spans="1:8" ht="81">
      <c r="A6376" s="532" t="s">
        <v>8219</v>
      </c>
      <c r="B6376" s="534" t="s">
        <v>3769</v>
      </c>
      <c r="C6376" s="532" t="s">
        <v>73</v>
      </c>
      <c r="D6376" s="533" t="s">
        <v>26252</v>
      </c>
      <c r="H6376" s="14">
        <f t="shared" si="194"/>
        <v>48.58</v>
      </c>
    </row>
    <row r="6377" spans="1:8" ht="67.5">
      <c r="A6377" s="532" t="s">
        <v>8220</v>
      </c>
      <c r="B6377" s="534" t="s">
        <v>2588</v>
      </c>
      <c r="C6377" s="532" t="s">
        <v>73</v>
      </c>
      <c r="D6377" s="533" t="s">
        <v>18685</v>
      </c>
      <c r="H6377" s="14">
        <f t="shared" si="194"/>
        <v>63.03</v>
      </c>
    </row>
    <row r="6378" spans="1:8" ht="54">
      <c r="A6378" s="532" t="s">
        <v>8221</v>
      </c>
      <c r="B6378" s="534" t="s">
        <v>2589</v>
      </c>
      <c r="C6378" s="532" t="s">
        <v>73</v>
      </c>
      <c r="D6378" s="533" t="s">
        <v>25433</v>
      </c>
      <c r="H6378" s="14">
        <f t="shared" si="194"/>
        <v>68.28</v>
      </c>
    </row>
    <row r="6379" spans="1:8" ht="67.5">
      <c r="A6379" s="532" t="s">
        <v>8222</v>
      </c>
      <c r="B6379" s="534" t="s">
        <v>2590</v>
      </c>
      <c r="C6379" s="532" t="s">
        <v>73</v>
      </c>
      <c r="D6379" s="533" t="s">
        <v>33425</v>
      </c>
      <c r="H6379" s="14">
        <f t="shared" si="194"/>
        <v>45.49</v>
      </c>
    </row>
    <row r="6380" spans="1:8" ht="54">
      <c r="A6380" s="532" t="s">
        <v>8223</v>
      </c>
      <c r="B6380" s="534" t="s">
        <v>2591</v>
      </c>
      <c r="C6380" s="532" t="s">
        <v>73</v>
      </c>
      <c r="D6380" s="533" t="s">
        <v>12057</v>
      </c>
      <c r="H6380" s="14">
        <f t="shared" si="194"/>
        <v>48.46</v>
      </c>
    </row>
    <row r="6381" spans="1:8" ht="67.5">
      <c r="A6381" s="532" t="s">
        <v>33426</v>
      </c>
      <c r="B6381" s="534" t="s">
        <v>33427</v>
      </c>
      <c r="C6381" s="532" t="s">
        <v>73</v>
      </c>
      <c r="D6381" s="533" t="s">
        <v>33428</v>
      </c>
      <c r="H6381" s="14">
        <f t="shared" si="194"/>
        <v>75.39</v>
      </c>
    </row>
    <row r="6382" spans="1:8" ht="67.5">
      <c r="A6382" s="532" t="s">
        <v>33429</v>
      </c>
      <c r="B6382" s="534" t="s">
        <v>33430</v>
      </c>
      <c r="C6382" s="532" t="s">
        <v>73</v>
      </c>
      <c r="D6382" s="533" t="s">
        <v>33431</v>
      </c>
      <c r="H6382" s="14">
        <f t="shared" si="194"/>
        <v>96.78</v>
      </c>
    </row>
    <row r="6383" spans="1:8" ht="67.5">
      <c r="A6383" s="532" t="s">
        <v>33432</v>
      </c>
      <c r="B6383" s="534" t="s">
        <v>33433</v>
      </c>
      <c r="C6383" s="532" t="s">
        <v>73</v>
      </c>
      <c r="D6383" s="533" t="s">
        <v>33434</v>
      </c>
      <c r="H6383" s="14">
        <f t="shared" si="194"/>
        <v>105.31</v>
      </c>
    </row>
    <row r="6384" spans="1:8" ht="67.5">
      <c r="A6384" s="532" t="s">
        <v>33435</v>
      </c>
      <c r="B6384" s="534" t="s">
        <v>33436</v>
      </c>
      <c r="C6384" s="532" t="s">
        <v>73</v>
      </c>
      <c r="D6384" s="533" t="s">
        <v>33437</v>
      </c>
      <c r="H6384" s="14">
        <f t="shared" si="194"/>
        <v>116.14</v>
      </c>
    </row>
    <row r="6385" spans="1:8" ht="67.5">
      <c r="A6385" s="532" t="s">
        <v>33438</v>
      </c>
      <c r="B6385" s="534" t="s">
        <v>33439</v>
      </c>
      <c r="C6385" s="532" t="s">
        <v>73</v>
      </c>
      <c r="D6385" s="533" t="s">
        <v>33440</v>
      </c>
      <c r="H6385" s="14">
        <f t="shared" si="194"/>
        <v>56.47</v>
      </c>
    </row>
    <row r="6386" spans="1:8" ht="67.5">
      <c r="A6386" s="532" t="s">
        <v>33441</v>
      </c>
      <c r="B6386" s="534" t="s">
        <v>33442</v>
      </c>
      <c r="C6386" s="532" t="s">
        <v>73</v>
      </c>
      <c r="D6386" s="533" t="s">
        <v>26956</v>
      </c>
      <c r="H6386">
        <f t="shared" si="194"/>
        <v>77.290000000000006</v>
      </c>
    </row>
    <row r="6387" spans="1:8" ht="67.5">
      <c r="A6387" s="532" t="s">
        <v>33443</v>
      </c>
      <c r="B6387" s="534" t="s">
        <v>33444</v>
      </c>
      <c r="C6387" s="532" t="s">
        <v>73</v>
      </c>
      <c r="D6387" s="533" t="s">
        <v>29078</v>
      </c>
      <c r="H6387">
        <f t="shared" si="194"/>
        <v>85.32</v>
      </c>
    </row>
    <row r="6388" spans="1:8" ht="67.5">
      <c r="A6388" s="532" t="s">
        <v>33445</v>
      </c>
      <c r="B6388" s="534" t="s">
        <v>33446</v>
      </c>
      <c r="C6388" s="532" t="s">
        <v>73</v>
      </c>
      <c r="D6388" s="533" t="s">
        <v>26979</v>
      </c>
      <c r="H6388">
        <f t="shared" si="194"/>
        <v>88.32</v>
      </c>
    </row>
    <row r="6389" spans="1:8" ht="81">
      <c r="A6389" s="532" t="s">
        <v>33447</v>
      </c>
      <c r="B6389" s="534" t="s">
        <v>33448</v>
      </c>
      <c r="C6389" s="532" t="s">
        <v>73</v>
      </c>
      <c r="D6389" s="533" t="s">
        <v>18924</v>
      </c>
      <c r="H6389">
        <f t="shared" si="194"/>
        <v>104.87</v>
      </c>
    </row>
    <row r="6390" spans="1:8" ht="81">
      <c r="A6390" s="532" t="s">
        <v>33449</v>
      </c>
      <c r="B6390" s="534" t="s">
        <v>33450</v>
      </c>
      <c r="C6390" s="532" t="s">
        <v>73</v>
      </c>
      <c r="D6390" s="533" t="s">
        <v>30102</v>
      </c>
      <c r="H6390">
        <f t="shared" si="194"/>
        <v>125.76</v>
      </c>
    </row>
    <row r="6391" spans="1:8" ht="81">
      <c r="A6391" s="532" t="s">
        <v>33451</v>
      </c>
      <c r="B6391" s="534" t="s">
        <v>33452</v>
      </c>
      <c r="C6391" s="532" t="s">
        <v>73</v>
      </c>
      <c r="D6391" s="533" t="s">
        <v>18829</v>
      </c>
      <c r="H6391">
        <f t="shared" si="194"/>
        <v>133.78</v>
      </c>
    </row>
    <row r="6392" spans="1:8" ht="81">
      <c r="A6392" s="532" t="s">
        <v>33453</v>
      </c>
      <c r="B6392" s="534" t="s">
        <v>33454</v>
      </c>
      <c r="C6392" s="532" t="s">
        <v>73</v>
      </c>
      <c r="D6392" s="533" t="s">
        <v>16346</v>
      </c>
      <c r="H6392">
        <f t="shared" si="194"/>
        <v>159.87</v>
      </c>
    </row>
    <row r="6393" spans="1:8" ht="67.5">
      <c r="A6393" s="532" t="s">
        <v>33455</v>
      </c>
      <c r="B6393" s="534" t="s">
        <v>33456</v>
      </c>
      <c r="C6393" s="532" t="s">
        <v>73</v>
      </c>
      <c r="D6393" s="533" t="s">
        <v>33457</v>
      </c>
      <c r="H6393">
        <f t="shared" si="194"/>
        <v>97.65</v>
      </c>
    </row>
    <row r="6394" spans="1:8" ht="67.5">
      <c r="A6394" s="532" t="s">
        <v>33458</v>
      </c>
      <c r="B6394" s="534" t="s">
        <v>33459</v>
      </c>
      <c r="C6394" s="532" t="s">
        <v>73</v>
      </c>
      <c r="D6394" s="533" t="s">
        <v>33460</v>
      </c>
      <c r="H6394">
        <f t="shared" si="194"/>
        <v>118.21</v>
      </c>
    </row>
    <row r="6395" spans="1:8" ht="67.5">
      <c r="A6395" s="532" t="s">
        <v>33461</v>
      </c>
      <c r="B6395" s="534" t="s">
        <v>33462</v>
      </c>
      <c r="C6395" s="532" t="s">
        <v>73</v>
      </c>
      <c r="D6395" s="533" t="s">
        <v>32006</v>
      </c>
      <c r="H6395">
        <f t="shared" si="194"/>
        <v>65.41</v>
      </c>
    </row>
    <row r="6396" spans="1:8" ht="54">
      <c r="A6396" s="532" t="s">
        <v>33463</v>
      </c>
      <c r="B6396" s="534" t="s">
        <v>33464</v>
      </c>
      <c r="C6396" s="532" t="s">
        <v>73</v>
      </c>
      <c r="D6396" s="533" t="s">
        <v>33250</v>
      </c>
      <c r="H6396">
        <f t="shared" si="194"/>
        <v>69.81</v>
      </c>
    </row>
    <row r="6397" spans="1:8" ht="81">
      <c r="A6397" s="532" t="s">
        <v>33465</v>
      </c>
      <c r="B6397" s="534" t="s">
        <v>33466</v>
      </c>
      <c r="C6397" s="532" t="s">
        <v>73</v>
      </c>
      <c r="D6397" s="533" t="s">
        <v>33467</v>
      </c>
      <c r="H6397">
        <f t="shared" si="194"/>
        <v>106.6</v>
      </c>
    </row>
    <row r="6398" spans="1:8" ht="67.5">
      <c r="A6398" s="532" t="s">
        <v>33468</v>
      </c>
      <c r="B6398" s="534" t="s">
        <v>33469</v>
      </c>
      <c r="C6398" s="532" t="s">
        <v>73</v>
      </c>
      <c r="D6398" s="533" t="s">
        <v>28061</v>
      </c>
      <c r="H6398">
        <f t="shared" si="194"/>
        <v>70.2</v>
      </c>
    </row>
    <row r="6399" spans="1:8" ht="67.5">
      <c r="A6399" s="532" t="s">
        <v>33470</v>
      </c>
      <c r="B6399" s="534" t="s">
        <v>33471</v>
      </c>
      <c r="C6399" s="532" t="s">
        <v>73</v>
      </c>
      <c r="D6399" s="533" t="s">
        <v>33472</v>
      </c>
      <c r="H6399">
        <f t="shared" si="194"/>
        <v>83.64</v>
      </c>
    </row>
    <row r="6400" spans="1:8" ht="54">
      <c r="A6400" s="532" t="s">
        <v>33473</v>
      </c>
      <c r="B6400" s="534" t="s">
        <v>33474</v>
      </c>
      <c r="C6400" s="532" t="s">
        <v>73</v>
      </c>
      <c r="D6400" s="533" t="s">
        <v>18252</v>
      </c>
      <c r="H6400">
        <f t="shared" si="194"/>
        <v>89.52</v>
      </c>
    </row>
    <row r="6401" spans="1:8" ht="81">
      <c r="A6401" s="532" t="s">
        <v>33475</v>
      </c>
      <c r="B6401" s="534" t="s">
        <v>33476</v>
      </c>
      <c r="C6401" s="532" t="s">
        <v>73</v>
      </c>
      <c r="D6401" s="533" t="s">
        <v>33477</v>
      </c>
      <c r="H6401">
        <f t="shared" si="194"/>
        <v>139.06</v>
      </c>
    </row>
    <row r="6402" spans="1:8" ht="67.5">
      <c r="A6402" s="532" t="s">
        <v>33478</v>
      </c>
      <c r="B6402" s="534" t="s">
        <v>33479</v>
      </c>
      <c r="C6402" s="532" t="s">
        <v>73</v>
      </c>
      <c r="D6402" s="533" t="s">
        <v>11895</v>
      </c>
      <c r="H6402">
        <f t="shared" si="194"/>
        <v>90.05</v>
      </c>
    </row>
    <row r="6403" spans="1:8" ht="67.5">
      <c r="A6403" s="532" t="s">
        <v>33480</v>
      </c>
      <c r="B6403" s="534" t="s">
        <v>33481</v>
      </c>
      <c r="C6403" s="532" t="s">
        <v>73</v>
      </c>
      <c r="D6403" s="533" t="s">
        <v>19837</v>
      </c>
      <c r="H6403">
        <f t="shared" si="194"/>
        <v>91.26</v>
      </c>
    </row>
    <row r="6404" spans="1:8" ht="54">
      <c r="A6404" s="532" t="s">
        <v>33482</v>
      </c>
      <c r="B6404" s="534" t="s">
        <v>33483</v>
      </c>
      <c r="C6404" s="532" t="s">
        <v>73</v>
      </c>
      <c r="D6404" s="533" t="s">
        <v>18770</v>
      </c>
      <c r="H6404">
        <f t="shared" si="194"/>
        <v>98.64</v>
      </c>
    </row>
    <row r="6405" spans="1:8" ht="81">
      <c r="A6405" s="532" t="s">
        <v>33484</v>
      </c>
      <c r="B6405" s="534" t="s">
        <v>33485</v>
      </c>
      <c r="C6405" s="532" t="s">
        <v>73</v>
      </c>
      <c r="D6405" s="533" t="s">
        <v>33486</v>
      </c>
      <c r="H6405">
        <f t="shared" ref="H6405:H6468" si="195">ROUND(D6405*(1+$H$1),2)</f>
        <v>161.88999999999999</v>
      </c>
    </row>
    <row r="6406" spans="1:8" ht="67.5">
      <c r="A6406" s="532" t="s">
        <v>33487</v>
      </c>
      <c r="B6406" s="534" t="s">
        <v>33488</v>
      </c>
      <c r="C6406" s="532" t="s">
        <v>73</v>
      </c>
      <c r="D6406" s="533" t="s">
        <v>33489</v>
      </c>
      <c r="H6406">
        <f t="shared" si="195"/>
        <v>98.57</v>
      </c>
    </row>
    <row r="6407" spans="1:8" ht="67.5">
      <c r="A6407" s="532" t="s">
        <v>33490</v>
      </c>
      <c r="B6407" s="534" t="s">
        <v>33491</v>
      </c>
      <c r="C6407" s="532" t="s">
        <v>73</v>
      </c>
      <c r="D6407" s="533" t="s">
        <v>33492</v>
      </c>
      <c r="H6407">
        <f t="shared" si="195"/>
        <v>107.17</v>
      </c>
    </row>
    <row r="6408" spans="1:8" ht="54">
      <c r="A6408" s="532" t="s">
        <v>33493</v>
      </c>
      <c r="B6408" s="534" t="s">
        <v>33494</v>
      </c>
      <c r="C6408" s="532" t="s">
        <v>73</v>
      </c>
      <c r="D6408" s="533" t="s">
        <v>33495</v>
      </c>
      <c r="H6408">
        <f t="shared" si="195"/>
        <v>115.29</v>
      </c>
    </row>
    <row r="6409" spans="1:8" ht="81">
      <c r="A6409" s="532" t="s">
        <v>33496</v>
      </c>
      <c r="B6409" s="534" t="s">
        <v>33497</v>
      </c>
      <c r="C6409" s="532" t="s">
        <v>73</v>
      </c>
      <c r="D6409" s="533" t="s">
        <v>33498</v>
      </c>
      <c r="H6409">
        <f t="shared" si="195"/>
        <v>178.24</v>
      </c>
    </row>
    <row r="6410" spans="1:8" ht="67.5">
      <c r="A6410" s="532" t="s">
        <v>33499</v>
      </c>
      <c r="B6410" s="534" t="s">
        <v>33500</v>
      </c>
      <c r="C6410" s="532" t="s">
        <v>73</v>
      </c>
      <c r="D6410" s="533" t="s">
        <v>33501</v>
      </c>
      <c r="H6410">
        <f t="shared" si="195"/>
        <v>108.73</v>
      </c>
    </row>
    <row r="6411" spans="1:8" ht="67.5">
      <c r="A6411" s="532" t="s">
        <v>33502</v>
      </c>
      <c r="B6411" s="534" t="s">
        <v>33503</v>
      </c>
      <c r="C6411" s="532" t="s">
        <v>73</v>
      </c>
      <c r="D6411" s="533" t="s">
        <v>11313</v>
      </c>
      <c r="H6411">
        <f t="shared" si="195"/>
        <v>49.62</v>
      </c>
    </row>
    <row r="6412" spans="1:8" ht="54">
      <c r="A6412" s="532" t="s">
        <v>33504</v>
      </c>
      <c r="B6412" s="534" t="s">
        <v>33505</v>
      </c>
      <c r="C6412" s="532" t="s">
        <v>73</v>
      </c>
      <c r="D6412" s="533" t="s">
        <v>33506</v>
      </c>
      <c r="H6412">
        <f t="shared" si="195"/>
        <v>53.71</v>
      </c>
    </row>
    <row r="6413" spans="1:8" ht="81">
      <c r="A6413" s="532" t="s">
        <v>33507</v>
      </c>
      <c r="B6413" s="534" t="s">
        <v>33508</v>
      </c>
      <c r="C6413" s="532" t="s">
        <v>73</v>
      </c>
      <c r="D6413" s="533" t="s">
        <v>33509</v>
      </c>
      <c r="H6413">
        <f t="shared" si="195"/>
        <v>89.06</v>
      </c>
    </row>
    <row r="6414" spans="1:8" ht="67.5">
      <c r="A6414" s="532" t="s">
        <v>33510</v>
      </c>
      <c r="B6414" s="534" t="s">
        <v>33511</v>
      </c>
      <c r="C6414" s="532" t="s">
        <v>73</v>
      </c>
      <c r="D6414" s="533" t="s">
        <v>29446</v>
      </c>
      <c r="H6414">
        <f t="shared" si="195"/>
        <v>53.27</v>
      </c>
    </row>
    <row r="6415" spans="1:8" ht="67.5">
      <c r="A6415" s="532" t="s">
        <v>33512</v>
      </c>
      <c r="B6415" s="534" t="s">
        <v>33513</v>
      </c>
      <c r="C6415" s="532" t="s">
        <v>73</v>
      </c>
      <c r="D6415" s="533" t="s">
        <v>33514</v>
      </c>
      <c r="H6415">
        <f t="shared" si="195"/>
        <v>67.400000000000006</v>
      </c>
    </row>
    <row r="6416" spans="1:8" ht="54">
      <c r="A6416" s="532" t="s">
        <v>33515</v>
      </c>
      <c r="B6416" s="534" t="s">
        <v>33516</v>
      </c>
      <c r="C6416" s="532" t="s">
        <v>73</v>
      </c>
      <c r="D6416" s="533" t="s">
        <v>27206</v>
      </c>
      <c r="H6416">
        <f t="shared" si="195"/>
        <v>72.89</v>
      </c>
    </row>
    <row r="6417" spans="1:8" ht="81">
      <c r="A6417" s="532" t="s">
        <v>33517</v>
      </c>
      <c r="B6417" s="534" t="s">
        <v>33518</v>
      </c>
      <c r="C6417" s="532" t="s">
        <v>73</v>
      </c>
      <c r="D6417" s="533" t="s">
        <v>33519</v>
      </c>
      <c r="H6417">
        <f t="shared" si="195"/>
        <v>120.1</v>
      </c>
    </row>
    <row r="6418" spans="1:8" ht="67.5">
      <c r="A6418" s="532" t="s">
        <v>33520</v>
      </c>
      <c r="B6418" s="534" t="s">
        <v>33521</v>
      </c>
      <c r="C6418" s="532" t="s">
        <v>73</v>
      </c>
      <c r="D6418" s="533" t="s">
        <v>33522</v>
      </c>
      <c r="H6418">
        <f t="shared" si="195"/>
        <v>72.7</v>
      </c>
    </row>
    <row r="6419" spans="1:8" ht="67.5">
      <c r="A6419" s="532" t="s">
        <v>33523</v>
      </c>
      <c r="B6419" s="534" t="s">
        <v>33524</v>
      </c>
      <c r="C6419" s="532" t="s">
        <v>73</v>
      </c>
      <c r="D6419" s="533" t="s">
        <v>33525</v>
      </c>
      <c r="H6419">
        <f t="shared" si="195"/>
        <v>74.53</v>
      </c>
    </row>
    <row r="6420" spans="1:8" ht="54">
      <c r="A6420" s="532" t="s">
        <v>33526</v>
      </c>
      <c r="B6420" s="534" t="s">
        <v>33527</v>
      </c>
      <c r="C6420" s="532" t="s">
        <v>73</v>
      </c>
      <c r="D6420" s="533" t="s">
        <v>27188</v>
      </c>
      <c r="H6420">
        <f t="shared" si="195"/>
        <v>81.42</v>
      </c>
    </row>
    <row r="6421" spans="1:8" ht="81">
      <c r="A6421" s="532" t="s">
        <v>33528</v>
      </c>
      <c r="B6421" s="534" t="s">
        <v>33529</v>
      </c>
      <c r="C6421" s="532" t="s">
        <v>73</v>
      </c>
      <c r="D6421" s="533" t="s">
        <v>33530</v>
      </c>
      <c r="H6421">
        <f t="shared" si="195"/>
        <v>141.43</v>
      </c>
    </row>
    <row r="6422" spans="1:8" ht="67.5">
      <c r="A6422" s="532" t="s">
        <v>33531</v>
      </c>
      <c r="B6422" s="534" t="s">
        <v>33532</v>
      </c>
      <c r="C6422" s="532" t="s">
        <v>73</v>
      </c>
      <c r="D6422" s="533" t="s">
        <v>29476</v>
      </c>
      <c r="H6422">
        <f t="shared" si="195"/>
        <v>80.72</v>
      </c>
    </row>
    <row r="6423" spans="1:8" ht="67.5">
      <c r="A6423" s="532" t="s">
        <v>33533</v>
      </c>
      <c r="B6423" s="534" t="s">
        <v>33534</v>
      </c>
      <c r="C6423" s="532" t="s">
        <v>73</v>
      </c>
      <c r="D6423" s="533" t="s">
        <v>19122</v>
      </c>
      <c r="H6423">
        <f t="shared" si="195"/>
        <v>81.14</v>
      </c>
    </row>
    <row r="6424" spans="1:8" ht="54">
      <c r="A6424" s="532" t="s">
        <v>33535</v>
      </c>
      <c r="B6424" s="534" t="s">
        <v>33536</v>
      </c>
      <c r="C6424" s="532" t="s">
        <v>73</v>
      </c>
      <c r="D6424" s="533" t="s">
        <v>33537</v>
      </c>
      <c r="H6424">
        <f t="shared" si="195"/>
        <v>88.72</v>
      </c>
    </row>
    <row r="6425" spans="1:8" ht="81">
      <c r="A6425" s="532" t="s">
        <v>33538</v>
      </c>
      <c r="B6425" s="534" t="s">
        <v>33539</v>
      </c>
      <c r="C6425" s="532" t="s">
        <v>73</v>
      </c>
      <c r="D6425" s="533" t="s">
        <v>33540</v>
      </c>
      <c r="H6425">
        <f t="shared" si="195"/>
        <v>151.35</v>
      </c>
    </row>
    <row r="6426" spans="1:8" ht="67.5">
      <c r="A6426" s="532" t="s">
        <v>33541</v>
      </c>
      <c r="B6426" s="534" t="s">
        <v>33542</v>
      </c>
      <c r="C6426" s="532" t="s">
        <v>73</v>
      </c>
      <c r="D6426" s="533" t="s">
        <v>11804</v>
      </c>
      <c r="H6426">
        <f t="shared" si="195"/>
        <v>83.88</v>
      </c>
    </row>
    <row r="6427" spans="1:8" ht="67.5">
      <c r="A6427" s="532" t="s">
        <v>33543</v>
      </c>
      <c r="B6427" s="534" t="s">
        <v>33544</v>
      </c>
      <c r="C6427" s="532" t="s">
        <v>73</v>
      </c>
      <c r="D6427" s="533" t="s">
        <v>19268</v>
      </c>
      <c r="H6427">
        <f t="shared" si="195"/>
        <v>88.76</v>
      </c>
    </row>
    <row r="6428" spans="1:8" ht="67.5">
      <c r="A6428" s="532" t="s">
        <v>33545</v>
      </c>
      <c r="B6428" s="534" t="s">
        <v>33546</v>
      </c>
      <c r="C6428" s="532" t="s">
        <v>73</v>
      </c>
      <c r="D6428" s="533" t="s">
        <v>33547</v>
      </c>
      <c r="H6428">
        <f t="shared" si="195"/>
        <v>92.85</v>
      </c>
    </row>
    <row r="6429" spans="1:8" ht="81">
      <c r="A6429" s="532" t="s">
        <v>33548</v>
      </c>
      <c r="B6429" s="534" t="s">
        <v>33549</v>
      </c>
      <c r="C6429" s="532" t="s">
        <v>73</v>
      </c>
      <c r="D6429" s="533" t="s">
        <v>33550</v>
      </c>
      <c r="H6429">
        <f t="shared" si="195"/>
        <v>124.26</v>
      </c>
    </row>
    <row r="6430" spans="1:8" ht="67.5">
      <c r="A6430" s="532" t="s">
        <v>33551</v>
      </c>
      <c r="B6430" s="534" t="s">
        <v>33552</v>
      </c>
      <c r="C6430" s="532" t="s">
        <v>73</v>
      </c>
      <c r="D6430" s="533" t="s">
        <v>33553</v>
      </c>
      <c r="H6430">
        <f t="shared" si="195"/>
        <v>95.54</v>
      </c>
    </row>
    <row r="6431" spans="1:8" ht="67.5">
      <c r="A6431" s="532" t="s">
        <v>33554</v>
      </c>
      <c r="B6431" s="534" t="s">
        <v>33555</v>
      </c>
      <c r="C6431" s="532" t="s">
        <v>73</v>
      </c>
      <c r="D6431" s="533" t="s">
        <v>33556</v>
      </c>
      <c r="H6431">
        <f t="shared" si="195"/>
        <v>106.56</v>
      </c>
    </row>
    <row r="6432" spans="1:8" ht="67.5">
      <c r="A6432" s="532" t="s">
        <v>33557</v>
      </c>
      <c r="B6432" s="534" t="s">
        <v>33558</v>
      </c>
      <c r="C6432" s="532" t="s">
        <v>73</v>
      </c>
      <c r="D6432" s="533" t="s">
        <v>33559</v>
      </c>
      <c r="H6432">
        <f t="shared" si="195"/>
        <v>112.05</v>
      </c>
    </row>
    <row r="6433" spans="1:8" ht="81">
      <c r="A6433" s="532" t="s">
        <v>33560</v>
      </c>
      <c r="B6433" s="534" t="s">
        <v>33561</v>
      </c>
      <c r="C6433" s="532" t="s">
        <v>73</v>
      </c>
      <c r="D6433" s="533" t="s">
        <v>33562</v>
      </c>
      <c r="H6433">
        <f t="shared" si="195"/>
        <v>155.29</v>
      </c>
    </row>
    <row r="6434" spans="1:8" ht="67.5">
      <c r="A6434" s="532" t="s">
        <v>33563</v>
      </c>
      <c r="B6434" s="534" t="s">
        <v>33564</v>
      </c>
      <c r="C6434" s="532" t="s">
        <v>73</v>
      </c>
      <c r="D6434" s="533" t="s">
        <v>27607</v>
      </c>
      <c r="H6434">
        <f t="shared" si="195"/>
        <v>114.97</v>
      </c>
    </row>
    <row r="6435" spans="1:8" ht="67.5">
      <c r="A6435" s="532" t="s">
        <v>33565</v>
      </c>
      <c r="B6435" s="534" t="s">
        <v>33566</v>
      </c>
      <c r="C6435" s="532" t="s">
        <v>73</v>
      </c>
      <c r="D6435" s="533" t="s">
        <v>33567</v>
      </c>
      <c r="H6435">
        <f t="shared" si="195"/>
        <v>113.69</v>
      </c>
    </row>
    <row r="6436" spans="1:8" ht="67.5">
      <c r="A6436" s="532" t="s">
        <v>33568</v>
      </c>
      <c r="B6436" s="534" t="s">
        <v>33569</v>
      </c>
      <c r="C6436" s="532" t="s">
        <v>73</v>
      </c>
      <c r="D6436" s="533" t="s">
        <v>33570</v>
      </c>
      <c r="H6436">
        <f t="shared" si="195"/>
        <v>120.58</v>
      </c>
    </row>
    <row r="6437" spans="1:8" ht="81">
      <c r="A6437" s="532" t="s">
        <v>33571</v>
      </c>
      <c r="B6437" s="534" t="s">
        <v>33572</v>
      </c>
      <c r="C6437" s="532" t="s">
        <v>73</v>
      </c>
      <c r="D6437" s="533" t="s">
        <v>33573</v>
      </c>
      <c r="H6437">
        <f t="shared" si="195"/>
        <v>176.62</v>
      </c>
    </row>
    <row r="6438" spans="1:8" ht="67.5">
      <c r="A6438" s="532" t="s">
        <v>33574</v>
      </c>
      <c r="B6438" s="534" t="s">
        <v>33575</v>
      </c>
      <c r="C6438" s="532" t="s">
        <v>73</v>
      </c>
      <c r="D6438" s="533" t="s">
        <v>31369</v>
      </c>
      <c r="H6438">
        <f t="shared" si="195"/>
        <v>122.99</v>
      </c>
    </row>
    <row r="6439" spans="1:8" ht="67.5">
      <c r="A6439" s="532" t="s">
        <v>33576</v>
      </c>
      <c r="B6439" s="534" t="s">
        <v>33577</v>
      </c>
      <c r="C6439" s="532" t="s">
        <v>73</v>
      </c>
      <c r="D6439" s="533" t="s">
        <v>33578</v>
      </c>
      <c r="H6439">
        <f t="shared" si="195"/>
        <v>147.43</v>
      </c>
    </row>
    <row r="6440" spans="1:8" ht="67.5">
      <c r="A6440" s="532" t="s">
        <v>33579</v>
      </c>
      <c r="B6440" s="534" t="s">
        <v>33580</v>
      </c>
      <c r="C6440" s="532" t="s">
        <v>73</v>
      </c>
      <c r="D6440" s="533" t="s">
        <v>31427</v>
      </c>
      <c r="H6440">
        <f t="shared" si="195"/>
        <v>155.01</v>
      </c>
    </row>
    <row r="6441" spans="1:8" ht="81">
      <c r="A6441" s="532" t="s">
        <v>33581</v>
      </c>
      <c r="B6441" s="534" t="s">
        <v>33582</v>
      </c>
      <c r="C6441" s="532" t="s">
        <v>73</v>
      </c>
      <c r="D6441" s="533" t="s">
        <v>33583</v>
      </c>
      <c r="H6441">
        <f t="shared" si="195"/>
        <v>203.94</v>
      </c>
    </row>
    <row r="6442" spans="1:8" ht="67.5">
      <c r="A6442" s="532" t="s">
        <v>33584</v>
      </c>
      <c r="B6442" s="534" t="s">
        <v>33585</v>
      </c>
      <c r="C6442" s="532" t="s">
        <v>73</v>
      </c>
      <c r="D6442" s="533" t="s">
        <v>24421</v>
      </c>
      <c r="H6442">
        <f t="shared" si="195"/>
        <v>146.55000000000001</v>
      </c>
    </row>
    <row r="6443" spans="1:8" ht="54">
      <c r="A6443" s="532" t="s">
        <v>33586</v>
      </c>
      <c r="B6443" s="534" t="s">
        <v>33587</v>
      </c>
      <c r="C6443" s="532" t="s">
        <v>73</v>
      </c>
      <c r="D6443" s="533" t="s">
        <v>11719</v>
      </c>
      <c r="H6443">
        <f t="shared" si="195"/>
        <v>22.79</v>
      </c>
    </row>
    <row r="6444" spans="1:8" ht="54">
      <c r="A6444" s="532" t="s">
        <v>33588</v>
      </c>
      <c r="B6444" s="534" t="s">
        <v>33589</v>
      </c>
      <c r="C6444" s="532" t="s">
        <v>73</v>
      </c>
      <c r="D6444" s="533" t="s">
        <v>11314</v>
      </c>
      <c r="H6444">
        <f t="shared" si="195"/>
        <v>34.22</v>
      </c>
    </row>
    <row r="6445" spans="1:8" ht="54">
      <c r="A6445" s="532" t="s">
        <v>33590</v>
      </c>
      <c r="B6445" s="534" t="s">
        <v>33591</v>
      </c>
      <c r="C6445" s="532" t="s">
        <v>73</v>
      </c>
      <c r="D6445" s="533" t="s">
        <v>33592</v>
      </c>
      <c r="H6445">
        <f t="shared" si="195"/>
        <v>40.79</v>
      </c>
    </row>
    <row r="6446" spans="1:8" ht="54">
      <c r="A6446" s="532" t="s">
        <v>33593</v>
      </c>
      <c r="B6446" s="534" t="s">
        <v>33594</v>
      </c>
      <c r="C6446" s="532" t="s">
        <v>73</v>
      </c>
      <c r="D6446" s="533" t="s">
        <v>23249</v>
      </c>
      <c r="H6446">
        <f t="shared" si="195"/>
        <v>36.24</v>
      </c>
    </row>
    <row r="6447" spans="1:8" ht="54">
      <c r="A6447" s="532" t="s">
        <v>33595</v>
      </c>
      <c r="B6447" s="534" t="s">
        <v>33596</v>
      </c>
      <c r="C6447" s="532" t="s">
        <v>73</v>
      </c>
      <c r="D6447" s="533" t="s">
        <v>18688</v>
      </c>
      <c r="H6447">
        <f t="shared" si="195"/>
        <v>47.68</v>
      </c>
    </row>
    <row r="6448" spans="1:8" ht="54">
      <c r="A6448" s="532" t="s">
        <v>33597</v>
      </c>
      <c r="B6448" s="534" t="s">
        <v>33598</v>
      </c>
      <c r="C6448" s="532" t="s">
        <v>73</v>
      </c>
      <c r="D6448" s="533" t="s">
        <v>18912</v>
      </c>
      <c r="H6448">
        <f t="shared" si="195"/>
        <v>54.25</v>
      </c>
    </row>
    <row r="6449" spans="1:8" ht="40.5">
      <c r="A6449" s="532" t="s">
        <v>33599</v>
      </c>
      <c r="B6449" s="534" t="s">
        <v>33600</v>
      </c>
      <c r="C6449" s="532" t="s">
        <v>73</v>
      </c>
      <c r="D6449" s="533" t="s">
        <v>18884</v>
      </c>
      <c r="H6449">
        <f t="shared" si="195"/>
        <v>30.46</v>
      </c>
    </row>
    <row r="6450" spans="1:8" ht="40.5">
      <c r="A6450" s="532" t="s">
        <v>33601</v>
      </c>
      <c r="B6450" s="534" t="s">
        <v>33602</v>
      </c>
      <c r="C6450" s="532" t="s">
        <v>73</v>
      </c>
      <c r="D6450" s="533" t="s">
        <v>33603</v>
      </c>
      <c r="H6450">
        <f t="shared" si="195"/>
        <v>45.65</v>
      </c>
    </row>
    <row r="6451" spans="1:8" ht="40.5">
      <c r="A6451" s="532" t="s">
        <v>33604</v>
      </c>
      <c r="B6451" s="534" t="s">
        <v>33605</v>
      </c>
      <c r="C6451" s="532" t="s">
        <v>73</v>
      </c>
      <c r="D6451" s="533" t="s">
        <v>33606</v>
      </c>
      <c r="H6451">
        <f t="shared" si="195"/>
        <v>61.57</v>
      </c>
    </row>
    <row r="6452" spans="1:8" ht="40.5">
      <c r="A6452" s="532" t="s">
        <v>33607</v>
      </c>
      <c r="B6452" s="534" t="s">
        <v>33608</v>
      </c>
      <c r="C6452" s="532" t="s">
        <v>73</v>
      </c>
      <c r="D6452" s="533" t="s">
        <v>19240</v>
      </c>
      <c r="H6452">
        <f t="shared" si="195"/>
        <v>72.150000000000006</v>
      </c>
    </row>
    <row r="6453" spans="1:8" ht="40.5">
      <c r="A6453" s="532" t="s">
        <v>8224</v>
      </c>
      <c r="B6453" s="534" t="s">
        <v>33609</v>
      </c>
      <c r="C6453" s="532" t="s">
        <v>73</v>
      </c>
      <c r="D6453" s="533" t="s">
        <v>33610</v>
      </c>
      <c r="H6453">
        <f t="shared" si="195"/>
        <v>279.37</v>
      </c>
    </row>
    <row r="6454" spans="1:8" ht="54">
      <c r="A6454" s="532" t="s">
        <v>8225</v>
      </c>
      <c r="B6454" s="534" t="s">
        <v>33611</v>
      </c>
      <c r="C6454" s="532" t="s">
        <v>73</v>
      </c>
      <c r="D6454" s="533" t="s">
        <v>33612</v>
      </c>
      <c r="H6454">
        <f t="shared" si="195"/>
        <v>333.39</v>
      </c>
    </row>
    <row r="6455" spans="1:8" ht="54">
      <c r="A6455" s="532" t="s">
        <v>8226</v>
      </c>
      <c r="B6455" s="534" t="s">
        <v>33613</v>
      </c>
      <c r="C6455" s="532" t="s">
        <v>73</v>
      </c>
      <c r="D6455" s="533" t="s">
        <v>19156</v>
      </c>
      <c r="H6455">
        <f t="shared" si="195"/>
        <v>83.29</v>
      </c>
    </row>
    <row r="6456" spans="1:8" ht="54">
      <c r="A6456" s="532" t="s">
        <v>8227</v>
      </c>
      <c r="B6456" s="534" t="s">
        <v>33614</v>
      </c>
      <c r="C6456" s="532" t="s">
        <v>73</v>
      </c>
      <c r="D6456" s="533" t="s">
        <v>28167</v>
      </c>
      <c r="H6456">
        <f t="shared" si="195"/>
        <v>89.89</v>
      </c>
    </row>
    <row r="6457" spans="1:8" ht="54">
      <c r="A6457" s="532" t="s">
        <v>8228</v>
      </c>
      <c r="B6457" s="534" t="s">
        <v>33615</v>
      </c>
      <c r="C6457" s="532" t="s">
        <v>73</v>
      </c>
      <c r="D6457" s="533" t="s">
        <v>17805</v>
      </c>
      <c r="H6457">
        <f t="shared" si="195"/>
        <v>88.33</v>
      </c>
    </row>
    <row r="6458" spans="1:8" ht="54">
      <c r="A6458" s="532" t="s">
        <v>8229</v>
      </c>
      <c r="B6458" s="534" t="s">
        <v>33616</v>
      </c>
      <c r="C6458" s="532" t="s">
        <v>73</v>
      </c>
      <c r="D6458" s="533" t="s">
        <v>29427</v>
      </c>
      <c r="H6458">
        <f t="shared" si="195"/>
        <v>95.01</v>
      </c>
    </row>
    <row r="6459" spans="1:8" ht="54">
      <c r="A6459" s="532" t="s">
        <v>8231</v>
      </c>
      <c r="B6459" s="534" t="s">
        <v>33617</v>
      </c>
      <c r="C6459" s="532" t="s">
        <v>73</v>
      </c>
      <c r="D6459" s="533" t="s">
        <v>32021</v>
      </c>
      <c r="H6459">
        <f t="shared" si="195"/>
        <v>92.26</v>
      </c>
    </row>
    <row r="6460" spans="1:8" ht="54">
      <c r="A6460" s="532" t="s">
        <v>8232</v>
      </c>
      <c r="B6460" s="534" t="s">
        <v>33618</v>
      </c>
      <c r="C6460" s="532" t="s">
        <v>73</v>
      </c>
      <c r="D6460" s="533" t="s">
        <v>33619</v>
      </c>
      <c r="H6460">
        <f t="shared" si="195"/>
        <v>101.18</v>
      </c>
    </row>
    <row r="6461" spans="1:8" ht="40.5">
      <c r="A6461" s="532" t="s">
        <v>8233</v>
      </c>
      <c r="B6461" s="534" t="s">
        <v>33620</v>
      </c>
      <c r="C6461" s="532" t="s">
        <v>73</v>
      </c>
      <c r="D6461" s="533" t="s">
        <v>33621</v>
      </c>
      <c r="H6461">
        <f t="shared" si="195"/>
        <v>396.7</v>
      </c>
    </row>
    <row r="6462" spans="1:8" ht="54">
      <c r="A6462" s="532" t="s">
        <v>8234</v>
      </c>
      <c r="B6462" s="534" t="s">
        <v>33622</v>
      </c>
      <c r="C6462" s="532" t="s">
        <v>73</v>
      </c>
      <c r="D6462" s="533" t="s">
        <v>33623</v>
      </c>
      <c r="H6462">
        <f t="shared" si="195"/>
        <v>475.4</v>
      </c>
    </row>
    <row r="6463" spans="1:8" ht="81">
      <c r="A6463" s="532" t="s">
        <v>8235</v>
      </c>
      <c r="B6463" s="534" t="s">
        <v>16622</v>
      </c>
      <c r="C6463" s="532" t="s">
        <v>73</v>
      </c>
      <c r="D6463" s="533" t="s">
        <v>12092</v>
      </c>
      <c r="H6463">
        <f t="shared" si="195"/>
        <v>84.93</v>
      </c>
    </row>
    <row r="6464" spans="1:8" ht="81">
      <c r="A6464" s="532" t="s">
        <v>8236</v>
      </c>
      <c r="B6464" s="534" t="s">
        <v>33624</v>
      </c>
      <c r="C6464" s="532" t="s">
        <v>73</v>
      </c>
      <c r="D6464" s="533" t="s">
        <v>12092</v>
      </c>
      <c r="H6464">
        <f t="shared" si="195"/>
        <v>84.93</v>
      </c>
    </row>
    <row r="6465" spans="1:8" ht="54">
      <c r="A6465" s="532" t="s">
        <v>8237</v>
      </c>
      <c r="B6465" s="534" t="s">
        <v>33625</v>
      </c>
      <c r="C6465" s="532" t="s">
        <v>73</v>
      </c>
      <c r="D6465" s="533" t="s">
        <v>18919</v>
      </c>
      <c r="H6465">
        <f t="shared" si="195"/>
        <v>70</v>
      </c>
    </row>
    <row r="6466" spans="1:8" ht="54">
      <c r="A6466" s="532" t="s">
        <v>8238</v>
      </c>
      <c r="B6466" s="534" t="s">
        <v>33626</v>
      </c>
      <c r="C6466" s="532" t="s">
        <v>73</v>
      </c>
      <c r="D6466" s="533" t="s">
        <v>33627</v>
      </c>
      <c r="H6466">
        <f t="shared" si="195"/>
        <v>76.510000000000005</v>
      </c>
    </row>
    <row r="6467" spans="1:8" ht="54">
      <c r="A6467" s="532" t="s">
        <v>11820</v>
      </c>
      <c r="B6467" s="534" t="s">
        <v>33628</v>
      </c>
      <c r="C6467" s="532" t="s">
        <v>73</v>
      </c>
      <c r="D6467" s="533" t="s">
        <v>33629</v>
      </c>
      <c r="H6467">
        <f t="shared" si="195"/>
        <v>79.87</v>
      </c>
    </row>
    <row r="6468" spans="1:8" ht="54">
      <c r="A6468" s="532" t="s">
        <v>11821</v>
      </c>
      <c r="B6468" s="534" t="s">
        <v>33630</v>
      </c>
      <c r="C6468" s="532" t="s">
        <v>73</v>
      </c>
      <c r="D6468" s="533" t="s">
        <v>33631</v>
      </c>
      <c r="H6468">
        <f t="shared" si="195"/>
        <v>86.39</v>
      </c>
    </row>
    <row r="6469" spans="1:8" ht="54">
      <c r="A6469" s="532" t="s">
        <v>33632</v>
      </c>
      <c r="B6469" s="534" t="s">
        <v>33633</v>
      </c>
      <c r="C6469" s="532" t="s">
        <v>73</v>
      </c>
      <c r="D6469" s="533" t="s">
        <v>25643</v>
      </c>
      <c r="H6469">
        <f t="shared" ref="H6469:H6532" si="196">ROUND(D6469*(1+$H$1),2)</f>
        <v>113.6</v>
      </c>
    </row>
    <row r="6470" spans="1:8" ht="54">
      <c r="A6470" s="532" t="s">
        <v>33634</v>
      </c>
      <c r="B6470" s="534" t="s">
        <v>33635</v>
      </c>
      <c r="C6470" s="532" t="s">
        <v>73</v>
      </c>
      <c r="D6470" s="533" t="s">
        <v>33636</v>
      </c>
      <c r="H6470">
        <f t="shared" si="196"/>
        <v>114.48</v>
      </c>
    </row>
    <row r="6471" spans="1:8" ht="54">
      <c r="A6471" s="532" t="s">
        <v>33637</v>
      </c>
      <c r="B6471" s="534" t="s">
        <v>33638</v>
      </c>
      <c r="C6471" s="532" t="s">
        <v>73</v>
      </c>
      <c r="D6471" s="533" t="s">
        <v>33639</v>
      </c>
      <c r="H6471">
        <f t="shared" si="196"/>
        <v>87.8</v>
      </c>
    </row>
    <row r="6472" spans="1:8" ht="54">
      <c r="A6472" s="532" t="s">
        <v>33640</v>
      </c>
      <c r="B6472" s="534" t="s">
        <v>33641</v>
      </c>
      <c r="C6472" s="532" t="s">
        <v>73</v>
      </c>
      <c r="D6472" s="533" t="s">
        <v>29352</v>
      </c>
      <c r="H6472">
        <f t="shared" si="196"/>
        <v>96.43</v>
      </c>
    </row>
    <row r="6473" spans="1:8" ht="54">
      <c r="A6473" s="532" t="s">
        <v>33642</v>
      </c>
      <c r="B6473" s="534" t="s">
        <v>33643</v>
      </c>
      <c r="C6473" s="532" t="s">
        <v>73</v>
      </c>
      <c r="D6473" s="533" t="s">
        <v>32506</v>
      </c>
      <c r="H6473">
        <f t="shared" si="196"/>
        <v>276.12</v>
      </c>
    </row>
    <row r="6474" spans="1:8" ht="54">
      <c r="A6474" s="554" t="s">
        <v>33644</v>
      </c>
      <c r="B6474" s="534" t="s">
        <v>33645</v>
      </c>
      <c r="C6474" s="532" t="s">
        <v>73</v>
      </c>
      <c r="D6474" s="533" t="s">
        <v>33646</v>
      </c>
      <c r="H6474">
        <f t="shared" si="196"/>
        <v>398.14</v>
      </c>
    </row>
    <row r="6475" spans="1:8" ht="54">
      <c r="A6475" s="532" t="s">
        <v>33647</v>
      </c>
      <c r="B6475" s="534" t="s">
        <v>33648</v>
      </c>
      <c r="C6475" s="532" t="s">
        <v>73</v>
      </c>
      <c r="D6475" s="533" t="s">
        <v>33649</v>
      </c>
      <c r="H6475">
        <f t="shared" si="196"/>
        <v>289.3</v>
      </c>
    </row>
    <row r="6476" spans="1:8" ht="54">
      <c r="A6476" s="532" t="s">
        <v>33650</v>
      </c>
      <c r="B6476" s="534" t="s">
        <v>33651</v>
      </c>
      <c r="C6476" s="532" t="s">
        <v>73</v>
      </c>
      <c r="D6476" s="533" t="s">
        <v>33652</v>
      </c>
      <c r="H6476">
        <f t="shared" si="196"/>
        <v>411.32</v>
      </c>
    </row>
    <row r="6477" spans="1:8" ht="15" customHeight="1">
      <c r="A6477" s="532" t="s">
        <v>33653</v>
      </c>
      <c r="B6477" s="534" t="s">
        <v>33654</v>
      </c>
      <c r="C6477" s="532" t="s">
        <v>75</v>
      </c>
      <c r="D6477" s="533" t="s">
        <v>28443</v>
      </c>
      <c r="H6477">
        <f t="shared" si="196"/>
        <v>30.31</v>
      </c>
    </row>
    <row r="6478" spans="1:8" ht="40.5">
      <c r="A6478" s="532" t="s">
        <v>16624</v>
      </c>
      <c r="B6478" s="534" t="s">
        <v>16625</v>
      </c>
      <c r="C6478" s="532" t="s">
        <v>75</v>
      </c>
      <c r="D6478" s="533" t="s">
        <v>33655</v>
      </c>
      <c r="H6478">
        <f t="shared" si="196"/>
        <v>102.9</v>
      </c>
    </row>
    <row r="6479" spans="1:8" ht="40.5">
      <c r="A6479" s="532" t="s">
        <v>16626</v>
      </c>
      <c r="B6479" s="534" t="s">
        <v>16627</v>
      </c>
      <c r="C6479" s="532" t="s">
        <v>75</v>
      </c>
      <c r="D6479" s="533" t="s">
        <v>17681</v>
      </c>
      <c r="H6479">
        <f t="shared" si="196"/>
        <v>111.98</v>
      </c>
    </row>
    <row r="6480" spans="1:8" ht="27">
      <c r="A6480" s="532" t="s">
        <v>16628</v>
      </c>
      <c r="B6480" s="534" t="s">
        <v>16629</v>
      </c>
      <c r="C6480" s="532" t="s">
        <v>75</v>
      </c>
      <c r="D6480" s="533" t="s">
        <v>33656</v>
      </c>
      <c r="H6480">
        <f t="shared" si="196"/>
        <v>79.66</v>
      </c>
    </row>
    <row r="6481" spans="1:8" ht="40.5">
      <c r="A6481" s="532" t="s">
        <v>8239</v>
      </c>
      <c r="B6481" s="534" t="s">
        <v>3771</v>
      </c>
      <c r="C6481" s="532" t="s">
        <v>73</v>
      </c>
      <c r="D6481" s="533" t="s">
        <v>33657</v>
      </c>
      <c r="H6481">
        <f t="shared" si="196"/>
        <v>193.76</v>
      </c>
    </row>
    <row r="6482" spans="1:8" ht="40.5">
      <c r="A6482" s="532" t="s">
        <v>8240</v>
      </c>
      <c r="B6482" s="534" t="s">
        <v>3772</v>
      </c>
      <c r="C6482" s="532" t="s">
        <v>73</v>
      </c>
      <c r="D6482" s="533" t="s">
        <v>33658</v>
      </c>
      <c r="H6482">
        <f t="shared" si="196"/>
        <v>238.89</v>
      </c>
    </row>
    <row r="6483" spans="1:8" ht="27">
      <c r="A6483" s="532" t="s">
        <v>8241</v>
      </c>
      <c r="B6483" s="534" t="s">
        <v>3773</v>
      </c>
      <c r="C6483" s="532" t="s">
        <v>75</v>
      </c>
      <c r="D6483" s="533" t="s">
        <v>33659</v>
      </c>
      <c r="H6483">
        <f t="shared" si="196"/>
        <v>56.94</v>
      </c>
    </row>
    <row r="6484" spans="1:8" ht="27">
      <c r="A6484" s="532" t="s">
        <v>8242</v>
      </c>
      <c r="B6484" s="534" t="s">
        <v>33660</v>
      </c>
      <c r="C6484" s="532" t="s">
        <v>73</v>
      </c>
      <c r="D6484" s="533" t="s">
        <v>33661</v>
      </c>
      <c r="H6484">
        <f t="shared" si="196"/>
        <v>53.18</v>
      </c>
    </row>
    <row r="6485" spans="1:8" ht="27">
      <c r="A6485" s="532" t="s">
        <v>8243</v>
      </c>
      <c r="B6485" s="534" t="s">
        <v>33662</v>
      </c>
      <c r="C6485" s="532" t="s">
        <v>73</v>
      </c>
      <c r="D6485" s="533" t="s">
        <v>33663</v>
      </c>
      <c r="H6485">
        <f t="shared" si="196"/>
        <v>95.23</v>
      </c>
    </row>
    <row r="6486" spans="1:8" ht="27">
      <c r="A6486" s="532" t="s">
        <v>8244</v>
      </c>
      <c r="B6486" s="534" t="s">
        <v>33664</v>
      </c>
      <c r="C6486" s="532" t="s">
        <v>73</v>
      </c>
      <c r="D6486" s="533" t="s">
        <v>17775</v>
      </c>
      <c r="H6486">
        <f t="shared" si="196"/>
        <v>46.94</v>
      </c>
    </row>
    <row r="6487" spans="1:8" ht="27">
      <c r="A6487" s="532" t="s">
        <v>8245</v>
      </c>
      <c r="B6487" s="534" t="s">
        <v>33665</v>
      </c>
      <c r="C6487" s="532" t="s">
        <v>73</v>
      </c>
      <c r="D6487" s="533" t="s">
        <v>19250</v>
      </c>
      <c r="H6487">
        <f t="shared" si="196"/>
        <v>96.61</v>
      </c>
    </row>
    <row r="6488" spans="1:8" ht="27">
      <c r="A6488" s="532" t="s">
        <v>8246</v>
      </c>
      <c r="B6488" s="534" t="s">
        <v>3775</v>
      </c>
      <c r="C6488" s="532" t="s">
        <v>75</v>
      </c>
      <c r="D6488" s="533" t="s">
        <v>19275</v>
      </c>
      <c r="H6488">
        <f t="shared" si="196"/>
        <v>3.77</v>
      </c>
    </row>
    <row r="6489" spans="1:8" ht="27">
      <c r="A6489" s="532" t="s">
        <v>8247</v>
      </c>
      <c r="B6489" s="534" t="s">
        <v>33666</v>
      </c>
      <c r="C6489" s="532" t="s">
        <v>75</v>
      </c>
      <c r="D6489" s="533" t="s">
        <v>19144</v>
      </c>
      <c r="H6489">
        <f t="shared" si="196"/>
        <v>44.08</v>
      </c>
    </row>
    <row r="6490" spans="1:8" ht="27">
      <c r="A6490" s="532" t="s">
        <v>11409</v>
      </c>
      <c r="B6490" s="534" t="s">
        <v>33667</v>
      </c>
      <c r="C6490" s="532" t="s">
        <v>73</v>
      </c>
      <c r="D6490" s="533" t="s">
        <v>18880</v>
      </c>
      <c r="H6490">
        <f t="shared" si="196"/>
        <v>65.59</v>
      </c>
    </row>
    <row r="6491" spans="1:8" ht="40.5">
      <c r="A6491" s="532" t="s">
        <v>8248</v>
      </c>
      <c r="B6491" s="534" t="s">
        <v>33668</v>
      </c>
      <c r="C6491" s="532" t="s">
        <v>73</v>
      </c>
      <c r="D6491" s="533" t="s">
        <v>18704</v>
      </c>
      <c r="H6491">
        <f t="shared" si="196"/>
        <v>82.81</v>
      </c>
    </row>
    <row r="6492" spans="1:8" ht="40.5">
      <c r="A6492" s="532" t="s">
        <v>8249</v>
      </c>
      <c r="B6492" s="534" t="s">
        <v>33669</v>
      </c>
      <c r="C6492" s="532" t="s">
        <v>73</v>
      </c>
      <c r="D6492" s="533" t="s">
        <v>33670</v>
      </c>
      <c r="H6492">
        <f t="shared" si="196"/>
        <v>88.88</v>
      </c>
    </row>
    <row r="6493" spans="1:8" ht="27">
      <c r="A6493" s="532" t="s">
        <v>8250</v>
      </c>
      <c r="B6493" s="534" t="s">
        <v>3776</v>
      </c>
      <c r="C6493" s="532" t="s">
        <v>75</v>
      </c>
      <c r="D6493" s="533" t="s">
        <v>16379</v>
      </c>
      <c r="H6493">
        <f t="shared" si="196"/>
        <v>16.84</v>
      </c>
    </row>
    <row r="6494" spans="1:8" ht="40.5">
      <c r="A6494" s="532" t="s">
        <v>8251</v>
      </c>
      <c r="B6494" s="534" t="s">
        <v>33671</v>
      </c>
      <c r="C6494" s="532" t="s">
        <v>73</v>
      </c>
      <c r="D6494" s="533" t="s">
        <v>33672</v>
      </c>
      <c r="H6494">
        <f t="shared" si="196"/>
        <v>95.58</v>
      </c>
    </row>
    <row r="6495" spans="1:8" ht="27">
      <c r="A6495" s="532" t="s">
        <v>8252</v>
      </c>
      <c r="B6495" s="534" t="s">
        <v>33673</v>
      </c>
      <c r="C6495" s="532" t="s">
        <v>73</v>
      </c>
      <c r="D6495" s="533" t="s">
        <v>18803</v>
      </c>
      <c r="H6495">
        <f t="shared" si="196"/>
        <v>102.42</v>
      </c>
    </row>
    <row r="6496" spans="1:8" ht="67.5">
      <c r="A6496" s="532" t="s">
        <v>8253</v>
      </c>
      <c r="B6496" s="534" t="s">
        <v>33674</v>
      </c>
      <c r="C6496" s="532" t="s">
        <v>73</v>
      </c>
      <c r="D6496" s="533" t="s">
        <v>33675</v>
      </c>
      <c r="H6496">
        <f t="shared" si="196"/>
        <v>8.1</v>
      </c>
    </row>
    <row r="6497" spans="1:8" ht="54">
      <c r="A6497" s="532" t="s">
        <v>8255</v>
      </c>
      <c r="B6497" s="534" t="s">
        <v>33676</v>
      </c>
      <c r="C6497" s="532" t="s">
        <v>73</v>
      </c>
      <c r="D6497" s="533" t="s">
        <v>8896</v>
      </c>
      <c r="H6497">
        <f t="shared" si="196"/>
        <v>10.91</v>
      </c>
    </row>
    <row r="6498" spans="1:8" ht="54">
      <c r="A6498" s="532" t="s">
        <v>8256</v>
      </c>
      <c r="B6498" s="534" t="s">
        <v>33677</v>
      </c>
      <c r="C6498" s="532" t="s">
        <v>73</v>
      </c>
      <c r="D6498" s="533" t="s">
        <v>7932</v>
      </c>
      <c r="H6498">
        <f t="shared" si="196"/>
        <v>3.02</v>
      </c>
    </row>
    <row r="6499" spans="1:8" ht="54">
      <c r="A6499" s="532" t="s">
        <v>8257</v>
      </c>
      <c r="B6499" s="534" t="s">
        <v>33678</v>
      </c>
      <c r="C6499" s="532" t="s">
        <v>73</v>
      </c>
      <c r="D6499" s="533" t="s">
        <v>27333</v>
      </c>
      <c r="H6499">
        <f t="shared" si="196"/>
        <v>4.18</v>
      </c>
    </row>
    <row r="6500" spans="1:8" ht="54">
      <c r="A6500" s="532" t="s">
        <v>8258</v>
      </c>
      <c r="B6500" s="534" t="s">
        <v>33679</v>
      </c>
      <c r="C6500" s="532" t="s">
        <v>73</v>
      </c>
      <c r="D6500" s="533" t="s">
        <v>5125</v>
      </c>
      <c r="H6500">
        <f t="shared" si="196"/>
        <v>9.6199999999999992</v>
      </c>
    </row>
    <row r="6501" spans="1:8" ht="54">
      <c r="A6501" s="532" t="s">
        <v>33680</v>
      </c>
      <c r="B6501" s="534" t="s">
        <v>33681</v>
      </c>
      <c r="C6501" s="532" t="s">
        <v>73</v>
      </c>
      <c r="D6501" s="533" t="s">
        <v>7916</v>
      </c>
      <c r="H6501">
        <f t="shared" si="196"/>
        <v>3.74</v>
      </c>
    </row>
    <row r="6502" spans="1:8" ht="54">
      <c r="A6502" s="532" t="s">
        <v>33682</v>
      </c>
      <c r="B6502" s="534" t="s">
        <v>33683</v>
      </c>
      <c r="C6502" s="532" t="s">
        <v>73</v>
      </c>
      <c r="D6502" s="533" t="s">
        <v>27390</v>
      </c>
      <c r="H6502">
        <f t="shared" si="196"/>
        <v>6.61</v>
      </c>
    </row>
    <row r="6503" spans="1:8" ht="54">
      <c r="A6503" s="532" t="s">
        <v>33684</v>
      </c>
      <c r="B6503" s="534" t="s">
        <v>33685</v>
      </c>
      <c r="C6503" s="532" t="s">
        <v>73</v>
      </c>
      <c r="D6503" s="533" t="s">
        <v>4299</v>
      </c>
      <c r="H6503">
        <f t="shared" si="196"/>
        <v>8.6300000000000008</v>
      </c>
    </row>
    <row r="6504" spans="1:8" ht="54">
      <c r="A6504" s="532" t="s">
        <v>33686</v>
      </c>
      <c r="B6504" s="534" t="s">
        <v>33687</v>
      </c>
      <c r="C6504" s="532" t="s">
        <v>73</v>
      </c>
      <c r="D6504" s="533" t="s">
        <v>9167</v>
      </c>
      <c r="H6504">
        <f t="shared" si="196"/>
        <v>15.03</v>
      </c>
    </row>
    <row r="6505" spans="1:8" ht="54">
      <c r="A6505" s="532" t="s">
        <v>33688</v>
      </c>
      <c r="B6505" s="534" t="s">
        <v>33689</v>
      </c>
      <c r="C6505" s="532" t="s">
        <v>73</v>
      </c>
      <c r="D6505" s="533" t="s">
        <v>8832</v>
      </c>
      <c r="H6505">
        <f t="shared" si="196"/>
        <v>2.59</v>
      </c>
    </row>
    <row r="6506" spans="1:8" ht="54">
      <c r="A6506" s="532" t="s">
        <v>33690</v>
      </c>
      <c r="B6506" s="534" t="s">
        <v>33691</v>
      </c>
      <c r="C6506" s="532" t="s">
        <v>73</v>
      </c>
      <c r="D6506" s="533" t="s">
        <v>4557</v>
      </c>
      <c r="H6506">
        <f t="shared" si="196"/>
        <v>5.45</v>
      </c>
    </row>
    <row r="6507" spans="1:8" ht="67.5">
      <c r="A6507" s="532" t="s">
        <v>33692</v>
      </c>
      <c r="B6507" s="534" t="s">
        <v>33693</v>
      </c>
      <c r="C6507" s="532" t="s">
        <v>73</v>
      </c>
      <c r="D6507" s="533" t="s">
        <v>4606</v>
      </c>
      <c r="H6507">
        <f t="shared" si="196"/>
        <v>3.5</v>
      </c>
    </row>
    <row r="6508" spans="1:8" ht="67.5">
      <c r="A6508" s="532" t="s">
        <v>33694</v>
      </c>
      <c r="B6508" s="534" t="s">
        <v>33695</v>
      </c>
      <c r="C6508" s="532" t="s">
        <v>73</v>
      </c>
      <c r="D6508" s="533" t="s">
        <v>18811</v>
      </c>
      <c r="H6508">
        <f t="shared" si="196"/>
        <v>14.59</v>
      </c>
    </row>
    <row r="6509" spans="1:8" ht="67.5">
      <c r="A6509" s="532" t="s">
        <v>33696</v>
      </c>
      <c r="B6509" s="534" t="s">
        <v>33697</v>
      </c>
      <c r="C6509" s="532" t="s">
        <v>73</v>
      </c>
      <c r="D6509" s="533" t="s">
        <v>8924</v>
      </c>
      <c r="H6509">
        <f t="shared" si="196"/>
        <v>13.17</v>
      </c>
    </row>
    <row r="6510" spans="1:8" ht="67.5">
      <c r="A6510" s="532" t="s">
        <v>33698</v>
      </c>
      <c r="B6510" s="534" t="s">
        <v>33699</v>
      </c>
      <c r="C6510" s="532" t="s">
        <v>73</v>
      </c>
      <c r="D6510" s="533" t="s">
        <v>18270</v>
      </c>
      <c r="H6510">
        <f t="shared" si="196"/>
        <v>18.420000000000002</v>
      </c>
    </row>
    <row r="6511" spans="1:8" ht="54">
      <c r="A6511" s="532" t="s">
        <v>33700</v>
      </c>
      <c r="B6511" s="534" t="s">
        <v>33701</v>
      </c>
      <c r="C6511" s="532" t="s">
        <v>73</v>
      </c>
      <c r="D6511" s="533" t="s">
        <v>4162</v>
      </c>
      <c r="H6511">
        <f t="shared" si="196"/>
        <v>10.71</v>
      </c>
    </row>
    <row r="6512" spans="1:8" ht="67.5">
      <c r="A6512" s="532" t="s">
        <v>33702</v>
      </c>
      <c r="B6512" s="534" t="s">
        <v>33703</v>
      </c>
      <c r="C6512" s="532" t="s">
        <v>73</v>
      </c>
      <c r="D6512" s="533" t="s">
        <v>11852</v>
      </c>
      <c r="H6512">
        <f t="shared" si="196"/>
        <v>29.33</v>
      </c>
    </row>
    <row r="6513" spans="1:8" ht="67.5">
      <c r="A6513" s="532" t="s">
        <v>33704</v>
      </c>
      <c r="B6513" s="534" t="s">
        <v>33705</v>
      </c>
      <c r="C6513" s="532" t="s">
        <v>73</v>
      </c>
      <c r="D6513" s="533" t="s">
        <v>12059</v>
      </c>
      <c r="H6513">
        <f t="shared" si="196"/>
        <v>27.01</v>
      </c>
    </row>
    <row r="6514" spans="1:8" ht="54">
      <c r="A6514" s="532" t="s">
        <v>33706</v>
      </c>
      <c r="B6514" s="534" t="s">
        <v>33707</v>
      </c>
      <c r="C6514" s="532" t="s">
        <v>73</v>
      </c>
      <c r="D6514" s="533" t="s">
        <v>12276</v>
      </c>
      <c r="H6514">
        <f t="shared" si="196"/>
        <v>23.16</v>
      </c>
    </row>
    <row r="6515" spans="1:8" ht="67.5">
      <c r="A6515" s="532" t="s">
        <v>8259</v>
      </c>
      <c r="B6515" s="534" t="s">
        <v>12767</v>
      </c>
      <c r="C6515" s="532" t="s">
        <v>83</v>
      </c>
      <c r="D6515" s="533" t="s">
        <v>33708</v>
      </c>
      <c r="H6515">
        <f t="shared" si="196"/>
        <v>535.4</v>
      </c>
    </row>
    <row r="6516" spans="1:8" ht="67.5">
      <c r="A6516" s="532" t="s">
        <v>8260</v>
      </c>
      <c r="B6516" s="534" t="s">
        <v>12768</v>
      </c>
      <c r="C6516" s="532" t="s">
        <v>83</v>
      </c>
      <c r="D6516" s="533" t="s">
        <v>33709</v>
      </c>
      <c r="H6516">
        <f t="shared" si="196"/>
        <v>519.6</v>
      </c>
    </row>
    <row r="6517" spans="1:8" ht="67.5">
      <c r="A6517" s="532" t="s">
        <v>8261</v>
      </c>
      <c r="B6517" s="534" t="s">
        <v>12769</v>
      </c>
      <c r="C6517" s="532" t="s">
        <v>83</v>
      </c>
      <c r="D6517" s="533" t="s">
        <v>33710</v>
      </c>
      <c r="H6517">
        <f t="shared" si="196"/>
        <v>553.77</v>
      </c>
    </row>
    <row r="6518" spans="1:8" ht="67.5">
      <c r="A6518" s="532" t="s">
        <v>8262</v>
      </c>
      <c r="B6518" s="534" t="s">
        <v>12770</v>
      </c>
      <c r="C6518" s="532" t="s">
        <v>83</v>
      </c>
      <c r="D6518" s="533" t="s">
        <v>33711</v>
      </c>
      <c r="H6518">
        <f t="shared" si="196"/>
        <v>536.94000000000005</v>
      </c>
    </row>
    <row r="6519" spans="1:8" ht="54">
      <c r="A6519" s="532" t="s">
        <v>8263</v>
      </c>
      <c r="B6519" s="534" t="s">
        <v>12771</v>
      </c>
      <c r="C6519" s="532" t="s">
        <v>83</v>
      </c>
      <c r="D6519" s="533" t="s">
        <v>33712</v>
      </c>
      <c r="H6519">
        <f t="shared" si="196"/>
        <v>719.66</v>
      </c>
    </row>
    <row r="6520" spans="1:8" ht="54">
      <c r="A6520" s="532" t="s">
        <v>8264</v>
      </c>
      <c r="B6520" s="534" t="s">
        <v>12772</v>
      </c>
      <c r="C6520" s="532" t="s">
        <v>83</v>
      </c>
      <c r="D6520" s="533" t="s">
        <v>33713</v>
      </c>
      <c r="H6520">
        <f t="shared" si="196"/>
        <v>685.44</v>
      </c>
    </row>
    <row r="6521" spans="1:8" ht="54">
      <c r="A6521" s="532" t="s">
        <v>8265</v>
      </c>
      <c r="B6521" s="534" t="s">
        <v>12773</v>
      </c>
      <c r="C6521" s="532" t="s">
        <v>83</v>
      </c>
      <c r="D6521" s="533" t="s">
        <v>33714</v>
      </c>
      <c r="H6521">
        <f t="shared" si="196"/>
        <v>694.78</v>
      </c>
    </row>
    <row r="6522" spans="1:8" ht="54">
      <c r="A6522" s="532" t="s">
        <v>8266</v>
      </c>
      <c r="B6522" s="534" t="s">
        <v>12774</v>
      </c>
      <c r="C6522" s="532" t="s">
        <v>83</v>
      </c>
      <c r="D6522" s="533" t="s">
        <v>33715</v>
      </c>
      <c r="H6522">
        <f t="shared" si="196"/>
        <v>674.7</v>
      </c>
    </row>
    <row r="6523" spans="1:8" ht="54">
      <c r="A6523" s="532" t="s">
        <v>8267</v>
      </c>
      <c r="B6523" s="534" t="s">
        <v>12775</v>
      </c>
      <c r="C6523" s="532" t="s">
        <v>83</v>
      </c>
      <c r="D6523" s="533" t="s">
        <v>33716</v>
      </c>
      <c r="H6523">
        <f t="shared" si="196"/>
        <v>712.89</v>
      </c>
    </row>
    <row r="6524" spans="1:8" ht="54">
      <c r="A6524" s="532" t="s">
        <v>8268</v>
      </c>
      <c r="B6524" s="534" t="s">
        <v>12776</v>
      </c>
      <c r="C6524" s="532" t="s">
        <v>83</v>
      </c>
      <c r="D6524" s="533" t="s">
        <v>33717</v>
      </c>
      <c r="H6524">
        <f t="shared" si="196"/>
        <v>672.69</v>
      </c>
    </row>
    <row r="6525" spans="1:8" ht="54">
      <c r="A6525" s="532" t="s">
        <v>8269</v>
      </c>
      <c r="B6525" s="534" t="s">
        <v>12777</v>
      </c>
      <c r="C6525" s="532" t="s">
        <v>83</v>
      </c>
      <c r="D6525" s="533" t="s">
        <v>33718</v>
      </c>
      <c r="H6525">
        <f t="shared" si="196"/>
        <v>700.51</v>
      </c>
    </row>
    <row r="6526" spans="1:8" ht="54">
      <c r="A6526" s="532" t="s">
        <v>8270</v>
      </c>
      <c r="B6526" s="534" t="s">
        <v>12778</v>
      </c>
      <c r="C6526" s="532" t="s">
        <v>83</v>
      </c>
      <c r="D6526" s="533" t="s">
        <v>33719</v>
      </c>
      <c r="H6526">
        <f t="shared" si="196"/>
        <v>652.05999999999995</v>
      </c>
    </row>
    <row r="6527" spans="1:8" ht="40.5">
      <c r="A6527" s="532" t="s">
        <v>8271</v>
      </c>
      <c r="B6527" s="534" t="s">
        <v>12779</v>
      </c>
      <c r="C6527" s="532" t="s">
        <v>83</v>
      </c>
      <c r="D6527" s="533" t="s">
        <v>25527</v>
      </c>
      <c r="H6527">
        <f t="shared" si="196"/>
        <v>835.89</v>
      </c>
    </row>
    <row r="6528" spans="1:8" ht="40.5">
      <c r="A6528" s="532" t="s">
        <v>8272</v>
      </c>
      <c r="B6528" s="534" t="s">
        <v>12780</v>
      </c>
      <c r="C6528" s="532" t="s">
        <v>83</v>
      </c>
      <c r="D6528" s="533" t="s">
        <v>33720</v>
      </c>
      <c r="H6528">
        <f t="shared" si="196"/>
        <v>534.27</v>
      </c>
    </row>
    <row r="6529" spans="1:8" ht="40.5">
      <c r="A6529" s="532" t="s">
        <v>8273</v>
      </c>
      <c r="B6529" s="534" t="s">
        <v>12781</v>
      </c>
      <c r="C6529" s="532" t="s">
        <v>83</v>
      </c>
      <c r="D6529" s="533" t="s">
        <v>33721</v>
      </c>
      <c r="H6529">
        <f t="shared" si="196"/>
        <v>748.88</v>
      </c>
    </row>
    <row r="6530" spans="1:8" ht="40.5">
      <c r="A6530" s="532" t="s">
        <v>8274</v>
      </c>
      <c r="B6530" s="534" t="s">
        <v>12782</v>
      </c>
      <c r="C6530" s="532" t="s">
        <v>83</v>
      </c>
      <c r="D6530" s="533" t="s">
        <v>33722</v>
      </c>
      <c r="H6530">
        <f t="shared" si="196"/>
        <v>728.34</v>
      </c>
    </row>
    <row r="6531" spans="1:8" ht="40.5">
      <c r="A6531" s="532" t="s">
        <v>8275</v>
      </c>
      <c r="B6531" s="534" t="s">
        <v>12783</v>
      </c>
      <c r="C6531" s="532" t="s">
        <v>83</v>
      </c>
      <c r="D6531" s="533" t="s">
        <v>33723</v>
      </c>
      <c r="H6531">
        <f t="shared" si="196"/>
        <v>670.07</v>
      </c>
    </row>
    <row r="6532" spans="1:8" ht="40.5">
      <c r="A6532" s="532" t="s">
        <v>8276</v>
      </c>
      <c r="B6532" s="534" t="s">
        <v>12784</v>
      </c>
      <c r="C6532" s="532" t="s">
        <v>83</v>
      </c>
      <c r="D6532" s="533" t="s">
        <v>33724</v>
      </c>
      <c r="H6532">
        <f t="shared" si="196"/>
        <v>667.44</v>
      </c>
    </row>
    <row r="6533" spans="1:8" ht="40.5">
      <c r="A6533" s="532" t="s">
        <v>8277</v>
      </c>
      <c r="B6533" s="534" t="s">
        <v>12785</v>
      </c>
      <c r="C6533" s="532" t="s">
        <v>83</v>
      </c>
      <c r="D6533" s="533" t="s">
        <v>33725</v>
      </c>
      <c r="H6533">
        <f t="shared" ref="H6533:H6596" si="197">ROUND(D6533*(1+$H$1),2)</f>
        <v>637.01</v>
      </c>
    </row>
    <row r="6534" spans="1:8" ht="40.5">
      <c r="A6534" s="532" t="s">
        <v>8278</v>
      </c>
      <c r="B6534" s="534" t="s">
        <v>12786</v>
      </c>
      <c r="C6534" s="532" t="s">
        <v>83</v>
      </c>
      <c r="D6534" s="533" t="s">
        <v>33726</v>
      </c>
      <c r="H6534">
        <f t="shared" si="197"/>
        <v>616.85</v>
      </c>
    </row>
    <row r="6535" spans="1:8" ht="40.5">
      <c r="A6535" s="532" t="s">
        <v>8279</v>
      </c>
      <c r="B6535" s="534" t="s">
        <v>12787</v>
      </c>
      <c r="C6535" s="532" t="s">
        <v>83</v>
      </c>
      <c r="D6535" s="533" t="s">
        <v>33727</v>
      </c>
      <c r="H6535">
        <f t="shared" si="197"/>
        <v>536.5</v>
      </c>
    </row>
    <row r="6536" spans="1:8" ht="40.5">
      <c r="A6536" s="532" t="s">
        <v>8280</v>
      </c>
      <c r="B6536" s="534" t="s">
        <v>12788</v>
      </c>
      <c r="C6536" s="532" t="s">
        <v>83</v>
      </c>
      <c r="D6536" s="533" t="s">
        <v>33728</v>
      </c>
      <c r="H6536">
        <f t="shared" si="197"/>
        <v>516.5</v>
      </c>
    </row>
    <row r="6537" spans="1:8" ht="40.5">
      <c r="A6537" s="532" t="s">
        <v>8281</v>
      </c>
      <c r="B6537" s="534" t="s">
        <v>12789</v>
      </c>
      <c r="C6537" s="532" t="s">
        <v>83</v>
      </c>
      <c r="D6537" s="533" t="s">
        <v>33729</v>
      </c>
      <c r="H6537">
        <f t="shared" si="197"/>
        <v>658.31</v>
      </c>
    </row>
    <row r="6538" spans="1:8" ht="40.5">
      <c r="A6538" s="532" t="s">
        <v>8282</v>
      </c>
      <c r="B6538" s="534" t="s">
        <v>12790</v>
      </c>
      <c r="C6538" s="532" t="s">
        <v>83</v>
      </c>
      <c r="D6538" s="533" t="s">
        <v>33730</v>
      </c>
      <c r="H6538">
        <f t="shared" si="197"/>
        <v>640.63</v>
      </c>
    </row>
    <row r="6539" spans="1:8" ht="40.5">
      <c r="A6539" s="532" t="s">
        <v>8283</v>
      </c>
      <c r="B6539" s="534" t="s">
        <v>12791</v>
      </c>
      <c r="C6539" s="532" t="s">
        <v>83</v>
      </c>
      <c r="D6539" s="533" t="s">
        <v>33731</v>
      </c>
      <c r="H6539">
        <f t="shared" si="197"/>
        <v>595.6</v>
      </c>
    </row>
    <row r="6540" spans="1:8" ht="40.5">
      <c r="A6540" s="532" t="s">
        <v>8284</v>
      </c>
      <c r="B6540" s="534" t="s">
        <v>12792</v>
      </c>
      <c r="C6540" s="532" t="s">
        <v>83</v>
      </c>
      <c r="D6540" s="533" t="s">
        <v>33732</v>
      </c>
      <c r="H6540">
        <f t="shared" si="197"/>
        <v>567.29999999999995</v>
      </c>
    </row>
    <row r="6541" spans="1:8" ht="54">
      <c r="A6541" s="532" t="s">
        <v>8285</v>
      </c>
      <c r="B6541" s="534" t="s">
        <v>12793</v>
      </c>
      <c r="C6541" s="532" t="s">
        <v>83</v>
      </c>
      <c r="D6541" s="533" t="s">
        <v>33733</v>
      </c>
      <c r="H6541">
        <f t="shared" si="197"/>
        <v>3834.76</v>
      </c>
    </row>
    <row r="6542" spans="1:8" ht="54">
      <c r="A6542" s="532" t="s">
        <v>8286</v>
      </c>
      <c r="B6542" s="534" t="s">
        <v>12794</v>
      </c>
      <c r="C6542" s="532" t="s">
        <v>83</v>
      </c>
      <c r="D6542" s="533" t="s">
        <v>33734</v>
      </c>
      <c r="H6542">
        <f t="shared" si="197"/>
        <v>3831.86</v>
      </c>
    </row>
    <row r="6543" spans="1:8" ht="54">
      <c r="A6543" s="532" t="s">
        <v>8287</v>
      </c>
      <c r="B6543" s="534" t="s">
        <v>12795</v>
      </c>
      <c r="C6543" s="532" t="s">
        <v>83</v>
      </c>
      <c r="D6543" s="533" t="s">
        <v>33735</v>
      </c>
      <c r="H6543">
        <f t="shared" si="197"/>
        <v>3972.14</v>
      </c>
    </row>
    <row r="6544" spans="1:8" ht="54">
      <c r="A6544" s="532" t="s">
        <v>8288</v>
      </c>
      <c r="B6544" s="534" t="s">
        <v>12796</v>
      </c>
      <c r="C6544" s="532" t="s">
        <v>83</v>
      </c>
      <c r="D6544" s="533" t="s">
        <v>33736</v>
      </c>
      <c r="H6544">
        <f t="shared" si="197"/>
        <v>3958.8</v>
      </c>
    </row>
    <row r="6545" spans="1:8" ht="54">
      <c r="A6545" s="532" t="s">
        <v>8289</v>
      </c>
      <c r="B6545" s="534" t="s">
        <v>12797</v>
      </c>
      <c r="C6545" s="532" t="s">
        <v>83</v>
      </c>
      <c r="D6545" s="533" t="s">
        <v>33737</v>
      </c>
      <c r="H6545">
        <f t="shared" si="197"/>
        <v>3875.07</v>
      </c>
    </row>
    <row r="6546" spans="1:8" ht="54">
      <c r="A6546" s="532" t="s">
        <v>8290</v>
      </c>
      <c r="B6546" s="534" t="s">
        <v>12798</v>
      </c>
      <c r="C6546" s="532" t="s">
        <v>83</v>
      </c>
      <c r="D6546" s="533" t="s">
        <v>33738</v>
      </c>
      <c r="H6546">
        <f t="shared" si="197"/>
        <v>3869.5</v>
      </c>
    </row>
    <row r="6547" spans="1:8" ht="67.5">
      <c r="A6547" s="532" t="s">
        <v>8291</v>
      </c>
      <c r="B6547" s="534" t="s">
        <v>12799</v>
      </c>
      <c r="C6547" s="532" t="s">
        <v>83</v>
      </c>
      <c r="D6547" s="533" t="s">
        <v>33739</v>
      </c>
      <c r="H6547">
        <f t="shared" si="197"/>
        <v>570.20000000000005</v>
      </c>
    </row>
    <row r="6548" spans="1:8" ht="67.5">
      <c r="A6548" s="532" t="s">
        <v>8292</v>
      </c>
      <c r="B6548" s="534" t="s">
        <v>12800</v>
      </c>
      <c r="C6548" s="532" t="s">
        <v>83</v>
      </c>
      <c r="D6548" s="533" t="s">
        <v>33036</v>
      </c>
      <c r="H6548">
        <f t="shared" si="197"/>
        <v>479.37</v>
      </c>
    </row>
    <row r="6549" spans="1:8" ht="67.5">
      <c r="A6549" s="532" t="s">
        <v>8293</v>
      </c>
      <c r="B6549" s="534" t="s">
        <v>12801</v>
      </c>
      <c r="C6549" s="532" t="s">
        <v>83</v>
      </c>
      <c r="D6549" s="533" t="s">
        <v>33740</v>
      </c>
      <c r="H6549">
        <f t="shared" si="197"/>
        <v>616.65</v>
      </c>
    </row>
    <row r="6550" spans="1:8" ht="67.5">
      <c r="A6550" s="532" t="s">
        <v>8294</v>
      </c>
      <c r="B6550" s="534" t="s">
        <v>12802</v>
      </c>
      <c r="C6550" s="532" t="s">
        <v>83</v>
      </c>
      <c r="D6550" s="533" t="s">
        <v>33741</v>
      </c>
      <c r="H6550">
        <f t="shared" si="197"/>
        <v>514.25</v>
      </c>
    </row>
    <row r="6551" spans="1:8" ht="67.5">
      <c r="A6551" s="532" t="s">
        <v>8295</v>
      </c>
      <c r="B6551" s="534" t="s">
        <v>12803</v>
      </c>
      <c r="C6551" s="532" t="s">
        <v>83</v>
      </c>
      <c r="D6551" s="533" t="s">
        <v>33742</v>
      </c>
      <c r="H6551">
        <f t="shared" si="197"/>
        <v>752.57</v>
      </c>
    </row>
    <row r="6552" spans="1:8" ht="67.5">
      <c r="A6552" s="532" t="s">
        <v>8296</v>
      </c>
      <c r="B6552" s="534" t="s">
        <v>12804</v>
      </c>
      <c r="C6552" s="532" t="s">
        <v>83</v>
      </c>
      <c r="D6552" s="533" t="s">
        <v>18726</v>
      </c>
      <c r="H6552">
        <f t="shared" si="197"/>
        <v>658.06</v>
      </c>
    </row>
    <row r="6553" spans="1:8" ht="67.5">
      <c r="A6553" s="532" t="s">
        <v>8297</v>
      </c>
      <c r="B6553" s="534" t="s">
        <v>12805</v>
      </c>
      <c r="C6553" s="532" t="s">
        <v>83</v>
      </c>
      <c r="D6553" s="533" t="s">
        <v>33743</v>
      </c>
      <c r="H6553">
        <f t="shared" si="197"/>
        <v>703.29</v>
      </c>
    </row>
    <row r="6554" spans="1:8" ht="67.5">
      <c r="A6554" s="532" t="s">
        <v>8298</v>
      </c>
      <c r="B6554" s="534" t="s">
        <v>12806</v>
      </c>
      <c r="C6554" s="532" t="s">
        <v>83</v>
      </c>
      <c r="D6554" s="533" t="s">
        <v>33744</v>
      </c>
      <c r="H6554">
        <f t="shared" si="197"/>
        <v>644.41999999999996</v>
      </c>
    </row>
    <row r="6555" spans="1:8" ht="67.5">
      <c r="A6555" s="532" t="s">
        <v>8299</v>
      </c>
      <c r="B6555" s="534" t="s">
        <v>12807</v>
      </c>
      <c r="C6555" s="532" t="s">
        <v>83</v>
      </c>
      <c r="D6555" s="533" t="s">
        <v>33745</v>
      </c>
      <c r="H6555">
        <f t="shared" si="197"/>
        <v>691.91</v>
      </c>
    </row>
    <row r="6556" spans="1:8" ht="67.5">
      <c r="A6556" s="532" t="s">
        <v>8300</v>
      </c>
      <c r="B6556" s="534" t="s">
        <v>12808</v>
      </c>
      <c r="C6556" s="532" t="s">
        <v>83</v>
      </c>
      <c r="D6556" s="533" t="s">
        <v>33746</v>
      </c>
      <c r="H6556">
        <f t="shared" si="197"/>
        <v>669.5</v>
      </c>
    </row>
    <row r="6557" spans="1:8" ht="67.5">
      <c r="A6557" s="532" t="s">
        <v>8301</v>
      </c>
      <c r="B6557" s="534" t="s">
        <v>12809</v>
      </c>
      <c r="C6557" s="532" t="s">
        <v>83</v>
      </c>
      <c r="D6557" s="533" t="s">
        <v>33747</v>
      </c>
      <c r="H6557">
        <f t="shared" si="197"/>
        <v>682.81</v>
      </c>
    </row>
    <row r="6558" spans="1:8" ht="67.5">
      <c r="A6558" s="532" t="s">
        <v>8302</v>
      </c>
      <c r="B6558" s="534" t="s">
        <v>12810</v>
      </c>
      <c r="C6558" s="532" t="s">
        <v>83</v>
      </c>
      <c r="D6558" s="533" t="s">
        <v>33748</v>
      </c>
      <c r="H6558">
        <f t="shared" si="197"/>
        <v>653.05999999999995</v>
      </c>
    </row>
    <row r="6559" spans="1:8" ht="54">
      <c r="A6559" s="532" t="s">
        <v>8303</v>
      </c>
      <c r="B6559" s="534" t="s">
        <v>12811</v>
      </c>
      <c r="C6559" s="532" t="s">
        <v>83</v>
      </c>
      <c r="D6559" s="533" t="s">
        <v>33749</v>
      </c>
      <c r="H6559">
        <f t="shared" si="197"/>
        <v>1020.24</v>
      </c>
    </row>
    <row r="6560" spans="1:8" ht="54">
      <c r="A6560" s="532" t="s">
        <v>8304</v>
      </c>
      <c r="B6560" s="534" t="s">
        <v>12812</v>
      </c>
      <c r="C6560" s="532" t="s">
        <v>83</v>
      </c>
      <c r="D6560" s="533" t="s">
        <v>27101</v>
      </c>
      <c r="H6560">
        <f t="shared" si="197"/>
        <v>835.52</v>
      </c>
    </row>
    <row r="6561" spans="1:8" ht="54">
      <c r="A6561" s="532" t="s">
        <v>8305</v>
      </c>
      <c r="B6561" s="534" t="s">
        <v>12813</v>
      </c>
      <c r="C6561" s="532" t="s">
        <v>83</v>
      </c>
      <c r="D6561" s="533" t="s">
        <v>33750</v>
      </c>
      <c r="H6561">
        <f t="shared" si="197"/>
        <v>786.15</v>
      </c>
    </row>
    <row r="6562" spans="1:8" ht="54">
      <c r="A6562" s="532" t="s">
        <v>8306</v>
      </c>
      <c r="B6562" s="534" t="s">
        <v>12814</v>
      </c>
      <c r="C6562" s="532" t="s">
        <v>83</v>
      </c>
      <c r="D6562" s="533" t="s">
        <v>33751</v>
      </c>
      <c r="H6562">
        <f t="shared" si="197"/>
        <v>856.94</v>
      </c>
    </row>
    <row r="6563" spans="1:8" ht="54">
      <c r="A6563" s="532" t="s">
        <v>8307</v>
      </c>
      <c r="B6563" s="534" t="s">
        <v>12815</v>
      </c>
      <c r="C6563" s="532" t="s">
        <v>83</v>
      </c>
      <c r="D6563" s="533" t="s">
        <v>33752</v>
      </c>
      <c r="H6563">
        <f t="shared" si="197"/>
        <v>752.34</v>
      </c>
    </row>
    <row r="6564" spans="1:8" ht="54">
      <c r="A6564" s="532" t="s">
        <v>8308</v>
      </c>
      <c r="B6564" s="534" t="s">
        <v>12816</v>
      </c>
      <c r="C6564" s="532" t="s">
        <v>83</v>
      </c>
      <c r="D6564" s="533" t="s">
        <v>33753</v>
      </c>
      <c r="H6564">
        <f t="shared" si="197"/>
        <v>690.99</v>
      </c>
    </row>
    <row r="6565" spans="1:8" ht="54">
      <c r="A6565" s="532" t="s">
        <v>8309</v>
      </c>
      <c r="B6565" s="534" t="s">
        <v>12817</v>
      </c>
      <c r="C6565" s="532" t="s">
        <v>83</v>
      </c>
      <c r="D6565" s="533" t="s">
        <v>33754</v>
      </c>
      <c r="H6565">
        <f t="shared" si="197"/>
        <v>761.82</v>
      </c>
    </row>
    <row r="6566" spans="1:8" ht="54">
      <c r="A6566" s="532" t="s">
        <v>8310</v>
      </c>
      <c r="B6566" s="534" t="s">
        <v>12818</v>
      </c>
      <c r="C6566" s="532" t="s">
        <v>83</v>
      </c>
      <c r="D6566" s="533" t="s">
        <v>33755</v>
      </c>
      <c r="H6566">
        <f t="shared" si="197"/>
        <v>675.32</v>
      </c>
    </row>
    <row r="6567" spans="1:8" ht="54">
      <c r="A6567" s="532" t="s">
        <v>8311</v>
      </c>
      <c r="B6567" s="534" t="s">
        <v>12819</v>
      </c>
      <c r="C6567" s="532" t="s">
        <v>83</v>
      </c>
      <c r="D6567" s="533" t="s">
        <v>33756</v>
      </c>
      <c r="H6567">
        <f t="shared" si="197"/>
        <v>626</v>
      </c>
    </row>
    <row r="6568" spans="1:8" ht="54">
      <c r="A6568" s="532" t="s">
        <v>8312</v>
      </c>
      <c r="B6568" s="534" t="s">
        <v>12820</v>
      </c>
      <c r="C6568" s="532" t="s">
        <v>83</v>
      </c>
      <c r="D6568" s="533" t="s">
        <v>33757</v>
      </c>
      <c r="H6568">
        <f t="shared" si="197"/>
        <v>690.43</v>
      </c>
    </row>
    <row r="6569" spans="1:8" ht="54">
      <c r="A6569" s="532" t="s">
        <v>8313</v>
      </c>
      <c r="B6569" s="534" t="s">
        <v>12821</v>
      </c>
      <c r="C6569" s="532" t="s">
        <v>83</v>
      </c>
      <c r="D6569" s="533" t="s">
        <v>33758</v>
      </c>
      <c r="H6569">
        <f t="shared" si="197"/>
        <v>573.57000000000005</v>
      </c>
    </row>
    <row r="6570" spans="1:8" ht="54">
      <c r="A6570" s="532" t="s">
        <v>8314</v>
      </c>
      <c r="B6570" s="534" t="s">
        <v>12822</v>
      </c>
      <c r="C6570" s="532" t="s">
        <v>83</v>
      </c>
      <c r="D6570" s="533" t="s">
        <v>33759</v>
      </c>
      <c r="H6570">
        <f t="shared" si="197"/>
        <v>605.35</v>
      </c>
    </row>
    <row r="6571" spans="1:8" ht="54">
      <c r="A6571" s="532" t="s">
        <v>8315</v>
      </c>
      <c r="B6571" s="534" t="s">
        <v>12823</v>
      </c>
      <c r="C6571" s="532" t="s">
        <v>83</v>
      </c>
      <c r="D6571" s="533" t="s">
        <v>33760</v>
      </c>
      <c r="H6571">
        <f t="shared" si="197"/>
        <v>495.88</v>
      </c>
    </row>
    <row r="6572" spans="1:8" ht="54">
      <c r="A6572" s="532" t="s">
        <v>8316</v>
      </c>
      <c r="B6572" s="534" t="s">
        <v>12824</v>
      </c>
      <c r="C6572" s="532" t="s">
        <v>83</v>
      </c>
      <c r="D6572" s="533" t="s">
        <v>33761</v>
      </c>
      <c r="H6572">
        <f t="shared" si="197"/>
        <v>780.19</v>
      </c>
    </row>
    <row r="6573" spans="1:8" ht="54">
      <c r="A6573" s="532" t="s">
        <v>8317</v>
      </c>
      <c r="B6573" s="534" t="s">
        <v>12825</v>
      </c>
      <c r="C6573" s="532" t="s">
        <v>83</v>
      </c>
      <c r="D6573" s="533" t="s">
        <v>33762</v>
      </c>
      <c r="H6573">
        <f t="shared" si="197"/>
        <v>666.52</v>
      </c>
    </row>
    <row r="6574" spans="1:8" ht="54">
      <c r="A6574" s="532" t="s">
        <v>8318</v>
      </c>
      <c r="B6574" s="534" t="s">
        <v>12826</v>
      </c>
      <c r="C6574" s="532" t="s">
        <v>83</v>
      </c>
      <c r="D6574" s="533" t="s">
        <v>33763</v>
      </c>
      <c r="H6574">
        <f t="shared" si="197"/>
        <v>611.91</v>
      </c>
    </row>
    <row r="6575" spans="1:8" ht="54">
      <c r="A6575" s="532" t="s">
        <v>8319</v>
      </c>
      <c r="B6575" s="534" t="s">
        <v>12827</v>
      </c>
      <c r="C6575" s="532" t="s">
        <v>83</v>
      </c>
      <c r="D6575" s="533" t="s">
        <v>33764</v>
      </c>
      <c r="H6575">
        <f t="shared" si="197"/>
        <v>653.95000000000005</v>
      </c>
    </row>
    <row r="6576" spans="1:8" ht="54">
      <c r="A6576" s="532" t="s">
        <v>8320</v>
      </c>
      <c r="B6576" s="534" t="s">
        <v>12828</v>
      </c>
      <c r="C6576" s="532" t="s">
        <v>83</v>
      </c>
      <c r="D6576" s="533" t="s">
        <v>33765</v>
      </c>
      <c r="H6576">
        <f t="shared" si="197"/>
        <v>576.55999999999995</v>
      </c>
    </row>
    <row r="6577" spans="1:8" ht="54">
      <c r="A6577" s="532" t="s">
        <v>8321</v>
      </c>
      <c r="B6577" s="534" t="s">
        <v>12829</v>
      </c>
      <c r="C6577" s="532" t="s">
        <v>83</v>
      </c>
      <c r="D6577" s="533" t="s">
        <v>33766</v>
      </c>
      <c r="H6577">
        <f t="shared" si="197"/>
        <v>536.48</v>
      </c>
    </row>
    <row r="6578" spans="1:8" ht="67.5">
      <c r="A6578" s="532" t="s">
        <v>8322</v>
      </c>
      <c r="B6578" s="534" t="s">
        <v>12830</v>
      </c>
      <c r="C6578" s="532" t="s">
        <v>83</v>
      </c>
      <c r="D6578" s="533" t="s">
        <v>33767</v>
      </c>
      <c r="H6578">
        <f t="shared" si="197"/>
        <v>3803.37</v>
      </c>
    </row>
    <row r="6579" spans="1:8" ht="67.5">
      <c r="A6579" s="532" t="s">
        <v>8323</v>
      </c>
      <c r="B6579" s="534" t="s">
        <v>12831</v>
      </c>
      <c r="C6579" s="532" t="s">
        <v>83</v>
      </c>
      <c r="D6579" s="533" t="s">
        <v>33768</v>
      </c>
      <c r="H6579">
        <f t="shared" si="197"/>
        <v>3753.47</v>
      </c>
    </row>
    <row r="6580" spans="1:8" ht="67.5">
      <c r="A6580" s="532" t="s">
        <v>8324</v>
      </c>
      <c r="B6580" s="534" t="s">
        <v>12832</v>
      </c>
      <c r="C6580" s="532" t="s">
        <v>83</v>
      </c>
      <c r="D6580" s="533" t="s">
        <v>33769</v>
      </c>
      <c r="H6580">
        <f t="shared" si="197"/>
        <v>3948.4</v>
      </c>
    </row>
    <row r="6581" spans="1:8" ht="67.5">
      <c r="A6581" s="532" t="s">
        <v>8325</v>
      </c>
      <c r="B6581" s="534" t="s">
        <v>12833</v>
      </c>
      <c r="C6581" s="532" t="s">
        <v>83</v>
      </c>
      <c r="D6581" s="533" t="s">
        <v>33770</v>
      </c>
      <c r="H6581">
        <f t="shared" si="197"/>
        <v>3875.83</v>
      </c>
    </row>
    <row r="6582" spans="1:8" ht="67.5">
      <c r="A6582" s="532" t="s">
        <v>8326</v>
      </c>
      <c r="B6582" s="534" t="s">
        <v>12834</v>
      </c>
      <c r="C6582" s="532" t="s">
        <v>83</v>
      </c>
      <c r="D6582" s="533" t="s">
        <v>33771</v>
      </c>
      <c r="H6582">
        <f t="shared" si="197"/>
        <v>3862.14</v>
      </c>
    </row>
    <row r="6583" spans="1:8" ht="67.5">
      <c r="A6583" s="532" t="s">
        <v>8327</v>
      </c>
      <c r="B6583" s="534" t="s">
        <v>12835</v>
      </c>
      <c r="C6583" s="532" t="s">
        <v>83</v>
      </c>
      <c r="D6583" s="533" t="s">
        <v>33772</v>
      </c>
      <c r="H6583">
        <f t="shared" si="197"/>
        <v>3854.95</v>
      </c>
    </row>
    <row r="6584" spans="1:8" ht="67.5">
      <c r="A6584" s="532" t="s">
        <v>8328</v>
      </c>
      <c r="B6584" s="534" t="s">
        <v>12836</v>
      </c>
      <c r="C6584" s="532" t="s">
        <v>83</v>
      </c>
      <c r="D6584" s="533" t="s">
        <v>33773</v>
      </c>
      <c r="H6584">
        <f t="shared" si="197"/>
        <v>3797.32</v>
      </c>
    </row>
    <row r="6585" spans="1:8" ht="54">
      <c r="A6585" s="532" t="s">
        <v>8329</v>
      </c>
      <c r="B6585" s="534" t="s">
        <v>12837</v>
      </c>
      <c r="C6585" s="532" t="s">
        <v>83</v>
      </c>
      <c r="D6585" s="533" t="s">
        <v>33774</v>
      </c>
      <c r="H6585">
        <f t="shared" si="197"/>
        <v>663.08</v>
      </c>
    </row>
    <row r="6586" spans="1:8" ht="54">
      <c r="A6586" s="532" t="s">
        <v>8330</v>
      </c>
      <c r="B6586" s="534" t="s">
        <v>12838</v>
      </c>
      <c r="C6586" s="532" t="s">
        <v>83</v>
      </c>
      <c r="D6586" s="533" t="s">
        <v>33775</v>
      </c>
      <c r="H6586">
        <f t="shared" si="197"/>
        <v>702.81</v>
      </c>
    </row>
    <row r="6587" spans="1:8" ht="54">
      <c r="A6587" s="532" t="s">
        <v>8331</v>
      </c>
      <c r="B6587" s="534" t="s">
        <v>12839</v>
      </c>
      <c r="C6587" s="532" t="s">
        <v>83</v>
      </c>
      <c r="D6587" s="533" t="s">
        <v>33776</v>
      </c>
      <c r="H6587">
        <f t="shared" si="197"/>
        <v>846.11</v>
      </c>
    </row>
    <row r="6588" spans="1:8" ht="54">
      <c r="A6588" s="532" t="s">
        <v>8332</v>
      </c>
      <c r="B6588" s="534" t="s">
        <v>12840</v>
      </c>
      <c r="C6588" s="532" t="s">
        <v>83</v>
      </c>
      <c r="D6588" s="533" t="s">
        <v>33777</v>
      </c>
      <c r="H6588">
        <f t="shared" si="197"/>
        <v>828.51</v>
      </c>
    </row>
    <row r="6589" spans="1:8" ht="54">
      <c r="A6589" s="532" t="s">
        <v>8333</v>
      </c>
      <c r="B6589" s="534" t="s">
        <v>12841</v>
      </c>
      <c r="C6589" s="532" t="s">
        <v>83</v>
      </c>
      <c r="D6589" s="533" t="s">
        <v>33778</v>
      </c>
      <c r="H6589">
        <f t="shared" si="197"/>
        <v>852.57</v>
      </c>
    </row>
    <row r="6590" spans="1:8" ht="54">
      <c r="A6590" s="532" t="s">
        <v>8334</v>
      </c>
      <c r="B6590" s="534" t="s">
        <v>12842</v>
      </c>
      <c r="C6590" s="532" t="s">
        <v>83</v>
      </c>
      <c r="D6590" s="533" t="s">
        <v>33779</v>
      </c>
      <c r="H6590">
        <f t="shared" si="197"/>
        <v>818.62</v>
      </c>
    </row>
    <row r="6591" spans="1:8" ht="54">
      <c r="A6591" s="532" t="s">
        <v>8335</v>
      </c>
      <c r="B6591" s="534" t="s">
        <v>12843</v>
      </c>
      <c r="C6591" s="532" t="s">
        <v>83</v>
      </c>
      <c r="D6591" s="533" t="s">
        <v>33780</v>
      </c>
      <c r="H6591">
        <f t="shared" si="197"/>
        <v>804.06</v>
      </c>
    </row>
    <row r="6592" spans="1:8" ht="40.5">
      <c r="A6592" s="532" t="s">
        <v>8336</v>
      </c>
      <c r="B6592" s="534" t="s">
        <v>12844</v>
      </c>
      <c r="C6592" s="532" t="s">
        <v>83</v>
      </c>
      <c r="D6592" s="533" t="s">
        <v>33781</v>
      </c>
      <c r="H6592">
        <f t="shared" si="197"/>
        <v>991.06</v>
      </c>
    </row>
    <row r="6593" spans="1:8" ht="40.5">
      <c r="A6593" s="532" t="s">
        <v>8337</v>
      </c>
      <c r="B6593" s="534" t="s">
        <v>12845</v>
      </c>
      <c r="C6593" s="532" t="s">
        <v>83</v>
      </c>
      <c r="D6593" s="533" t="s">
        <v>33782</v>
      </c>
      <c r="H6593">
        <f t="shared" si="197"/>
        <v>878</v>
      </c>
    </row>
    <row r="6594" spans="1:8" ht="40.5">
      <c r="A6594" s="532" t="s">
        <v>8338</v>
      </c>
      <c r="B6594" s="534" t="s">
        <v>12846</v>
      </c>
      <c r="C6594" s="532" t="s">
        <v>83</v>
      </c>
      <c r="D6594" s="533" t="s">
        <v>33783</v>
      </c>
      <c r="H6594">
        <f t="shared" si="197"/>
        <v>814.56</v>
      </c>
    </row>
    <row r="6595" spans="1:8" ht="40.5">
      <c r="A6595" s="532" t="s">
        <v>8339</v>
      </c>
      <c r="B6595" s="534" t="s">
        <v>12847</v>
      </c>
      <c r="C6595" s="532" t="s">
        <v>83</v>
      </c>
      <c r="D6595" s="533" t="s">
        <v>33784</v>
      </c>
      <c r="H6595">
        <f t="shared" si="197"/>
        <v>773.65</v>
      </c>
    </row>
    <row r="6596" spans="1:8" ht="40.5">
      <c r="A6596" s="532" t="s">
        <v>8340</v>
      </c>
      <c r="B6596" s="534" t="s">
        <v>12848</v>
      </c>
      <c r="C6596" s="532" t="s">
        <v>83</v>
      </c>
      <c r="D6596" s="533" t="s">
        <v>33785</v>
      </c>
      <c r="H6596">
        <f t="shared" si="197"/>
        <v>679.12</v>
      </c>
    </row>
    <row r="6597" spans="1:8" ht="40.5">
      <c r="A6597" s="532" t="s">
        <v>8341</v>
      </c>
      <c r="B6597" s="534" t="s">
        <v>12849</v>
      </c>
      <c r="C6597" s="532" t="s">
        <v>83</v>
      </c>
      <c r="D6597" s="533" t="s">
        <v>33786</v>
      </c>
      <c r="H6597">
        <f t="shared" ref="H6597:H6660" si="198">ROUND(D6597*(1+$H$1),2)</f>
        <v>806.72</v>
      </c>
    </row>
    <row r="6598" spans="1:8" ht="40.5">
      <c r="A6598" s="532" t="s">
        <v>8342</v>
      </c>
      <c r="B6598" s="534" t="s">
        <v>12850</v>
      </c>
      <c r="C6598" s="532" t="s">
        <v>83</v>
      </c>
      <c r="D6598" s="533" t="s">
        <v>33787</v>
      </c>
      <c r="H6598">
        <f t="shared" si="198"/>
        <v>724.12</v>
      </c>
    </row>
    <row r="6599" spans="1:8" ht="40.5">
      <c r="A6599" s="532" t="s">
        <v>8343</v>
      </c>
      <c r="B6599" s="534" t="s">
        <v>12851</v>
      </c>
      <c r="C6599" s="532" t="s">
        <v>83</v>
      </c>
      <c r="D6599" s="533" t="s">
        <v>33788</v>
      </c>
      <c r="H6599">
        <f t="shared" si="198"/>
        <v>3953.98</v>
      </c>
    </row>
    <row r="6600" spans="1:8" ht="40.5">
      <c r="A6600" s="532" t="s">
        <v>8344</v>
      </c>
      <c r="B6600" s="534" t="s">
        <v>12852</v>
      </c>
      <c r="C6600" s="532" t="s">
        <v>83</v>
      </c>
      <c r="D6600" s="533" t="s">
        <v>33789</v>
      </c>
      <c r="H6600">
        <f t="shared" si="198"/>
        <v>4073.65</v>
      </c>
    </row>
    <row r="6601" spans="1:8" ht="40.5">
      <c r="A6601" s="532" t="s">
        <v>8345</v>
      </c>
      <c r="B6601" s="534" t="s">
        <v>12853</v>
      </c>
      <c r="C6601" s="532" t="s">
        <v>83</v>
      </c>
      <c r="D6601" s="533" t="s">
        <v>33790</v>
      </c>
      <c r="H6601">
        <f t="shared" si="198"/>
        <v>3995.55</v>
      </c>
    </row>
    <row r="6602" spans="1:8" ht="54">
      <c r="A6602" s="532" t="s">
        <v>8346</v>
      </c>
      <c r="B6602" s="534" t="s">
        <v>12854</v>
      </c>
      <c r="C6602" s="532" t="s">
        <v>83</v>
      </c>
      <c r="D6602" s="533" t="s">
        <v>33791</v>
      </c>
      <c r="H6602">
        <f t="shared" si="198"/>
        <v>2092.0500000000002</v>
      </c>
    </row>
    <row r="6603" spans="1:8" ht="54">
      <c r="A6603" s="532" t="s">
        <v>8347</v>
      </c>
      <c r="B6603" s="534" t="s">
        <v>12855</v>
      </c>
      <c r="C6603" s="532" t="s">
        <v>83</v>
      </c>
      <c r="D6603" s="533" t="s">
        <v>33792</v>
      </c>
      <c r="H6603">
        <f t="shared" si="198"/>
        <v>2079.71</v>
      </c>
    </row>
    <row r="6604" spans="1:8" ht="54">
      <c r="A6604" s="532" t="s">
        <v>8348</v>
      </c>
      <c r="B6604" s="534" t="s">
        <v>12856</v>
      </c>
      <c r="C6604" s="532" t="s">
        <v>83</v>
      </c>
      <c r="D6604" s="533" t="s">
        <v>33793</v>
      </c>
      <c r="H6604">
        <f t="shared" si="198"/>
        <v>2061</v>
      </c>
    </row>
    <row r="6605" spans="1:8" ht="40.5">
      <c r="A6605" s="532" t="s">
        <v>8349</v>
      </c>
      <c r="B6605" s="534" t="s">
        <v>12857</v>
      </c>
      <c r="C6605" s="532" t="s">
        <v>83</v>
      </c>
      <c r="D6605" s="533" t="s">
        <v>33794</v>
      </c>
      <c r="H6605">
        <f t="shared" si="198"/>
        <v>2437.29</v>
      </c>
    </row>
    <row r="6606" spans="1:8" ht="40.5">
      <c r="A6606" s="532" t="s">
        <v>8350</v>
      </c>
      <c r="B6606" s="534" t="s">
        <v>12858</v>
      </c>
      <c r="C6606" s="532" t="s">
        <v>83</v>
      </c>
      <c r="D6606" s="533" t="s">
        <v>33795</v>
      </c>
      <c r="H6606">
        <f t="shared" si="198"/>
        <v>2416.4499999999998</v>
      </c>
    </row>
    <row r="6607" spans="1:8" ht="40.5">
      <c r="A6607" s="532" t="s">
        <v>8351</v>
      </c>
      <c r="B6607" s="534" t="s">
        <v>12859</v>
      </c>
      <c r="C6607" s="532" t="s">
        <v>83</v>
      </c>
      <c r="D6607" s="533" t="s">
        <v>33796</v>
      </c>
      <c r="H6607">
        <f t="shared" si="198"/>
        <v>2399.21</v>
      </c>
    </row>
    <row r="6608" spans="1:8" ht="40.5">
      <c r="A6608" s="532" t="s">
        <v>8352</v>
      </c>
      <c r="B6608" s="534" t="s">
        <v>12860</v>
      </c>
      <c r="C6608" s="532" t="s">
        <v>83</v>
      </c>
      <c r="D6608" s="533" t="s">
        <v>33797</v>
      </c>
      <c r="H6608">
        <f t="shared" si="198"/>
        <v>5782.34</v>
      </c>
    </row>
    <row r="6609" spans="1:8" ht="40.5">
      <c r="A6609" s="532" t="s">
        <v>8353</v>
      </c>
      <c r="B6609" s="534" t="s">
        <v>12861</v>
      </c>
      <c r="C6609" s="532" t="s">
        <v>83</v>
      </c>
      <c r="D6609" s="533" t="s">
        <v>33798</v>
      </c>
      <c r="H6609">
        <f t="shared" si="198"/>
        <v>5795.76</v>
      </c>
    </row>
    <row r="6610" spans="1:8" ht="40.5">
      <c r="A6610" s="532" t="s">
        <v>8354</v>
      </c>
      <c r="B6610" s="534" t="s">
        <v>12862</v>
      </c>
      <c r="C6610" s="532" t="s">
        <v>83</v>
      </c>
      <c r="D6610" s="533" t="s">
        <v>33799</v>
      </c>
      <c r="H6610">
        <f t="shared" si="198"/>
        <v>5815.4</v>
      </c>
    </row>
    <row r="6611" spans="1:8" ht="40.5">
      <c r="A6611" s="532" t="s">
        <v>8355</v>
      </c>
      <c r="B6611" s="534" t="s">
        <v>12863</v>
      </c>
      <c r="C6611" s="532" t="s">
        <v>83</v>
      </c>
      <c r="D6611" s="533" t="s">
        <v>33800</v>
      </c>
      <c r="H6611">
        <f t="shared" si="198"/>
        <v>6428.89</v>
      </c>
    </row>
    <row r="6612" spans="1:8" ht="40.5">
      <c r="A6612" s="532" t="s">
        <v>8356</v>
      </c>
      <c r="B6612" s="534" t="s">
        <v>12864</v>
      </c>
      <c r="C6612" s="532" t="s">
        <v>83</v>
      </c>
      <c r="D6612" s="533" t="s">
        <v>33801</v>
      </c>
      <c r="H6612">
        <f t="shared" si="198"/>
        <v>6476.12</v>
      </c>
    </row>
    <row r="6613" spans="1:8" ht="40.5">
      <c r="A6613" s="532" t="s">
        <v>8357</v>
      </c>
      <c r="B6613" s="534" t="s">
        <v>12865</v>
      </c>
      <c r="C6613" s="532" t="s">
        <v>83</v>
      </c>
      <c r="D6613" s="533" t="s">
        <v>33802</v>
      </c>
      <c r="H6613">
        <f t="shared" si="198"/>
        <v>6520.44</v>
      </c>
    </row>
    <row r="6614" spans="1:8" ht="40.5">
      <c r="A6614" s="532" t="s">
        <v>8358</v>
      </c>
      <c r="B6614" s="534" t="s">
        <v>12866</v>
      </c>
      <c r="C6614" s="532" t="s">
        <v>83</v>
      </c>
      <c r="D6614" s="533" t="s">
        <v>33803</v>
      </c>
      <c r="H6614">
        <f t="shared" si="198"/>
        <v>4084.39</v>
      </c>
    </row>
    <row r="6615" spans="1:8" ht="40.5">
      <c r="A6615" s="532" t="s">
        <v>8359</v>
      </c>
      <c r="B6615" s="534" t="s">
        <v>12867</v>
      </c>
      <c r="C6615" s="532" t="s">
        <v>83</v>
      </c>
      <c r="D6615" s="533" t="s">
        <v>33804</v>
      </c>
      <c r="H6615">
        <f t="shared" si="198"/>
        <v>4100.1400000000003</v>
      </c>
    </row>
    <row r="6616" spans="1:8" ht="40.5">
      <c r="A6616" s="532" t="s">
        <v>8360</v>
      </c>
      <c r="B6616" s="534" t="s">
        <v>12868</v>
      </c>
      <c r="C6616" s="532" t="s">
        <v>83</v>
      </c>
      <c r="D6616" s="533" t="s">
        <v>33805</v>
      </c>
      <c r="H6616">
        <f t="shared" si="198"/>
        <v>4114.37</v>
      </c>
    </row>
    <row r="6617" spans="1:8" ht="40.5">
      <c r="A6617" s="532" t="s">
        <v>8361</v>
      </c>
      <c r="B6617" s="534" t="s">
        <v>12869</v>
      </c>
      <c r="C6617" s="532" t="s">
        <v>83</v>
      </c>
      <c r="D6617" s="533" t="s">
        <v>33806</v>
      </c>
      <c r="H6617">
        <f t="shared" si="198"/>
        <v>2331.62</v>
      </c>
    </row>
    <row r="6618" spans="1:8" ht="27">
      <c r="A6618" s="532" t="s">
        <v>8362</v>
      </c>
      <c r="B6618" s="534" t="s">
        <v>12870</v>
      </c>
      <c r="C6618" s="532" t="s">
        <v>83</v>
      </c>
      <c r="D6618" s="533" t="s">
        <v>33807</v>
      </c>
      <c r="H6618">
        <f t="shared" si="198"/>
        <v>2676.15</v>
      </c>
    </row>
    <row r="6619" spans="1:8" ht="27">
      <c r="A6619" s="532" t="s">
        <v>8363</v>
      </c>
      <c r="B6619" s="534" t="s">
        <v>12871</v>
      </c>
      <c r="C6619" s="532" t="s">
        <v>83</v>
      </c>
      <c r="D6619" s="533" t="s">
        <v>33808</v>
      </c>
      <c r="H6619">
        <f t="shared" si="198"/>
        <v>6782.16</v>
      </c>
    </row>
    <row r="6620" spans="1:8" ht="27">
      <c r="A6620" s="532" t="s">
        <v>8364</v>
      </c>
      <c r="B6620" s="534" t="s">
        <v>12872</v>
      </c>
      <c r="C6620" s="532" t="s">
        <v>83</v>
      </c>
      <c r="D6620" s="533" t="s">
        <v>33809</v>
      </c>
      <c r="H6620">
        <f t="shared" si="198"/>
        <v>4389.6499999999996</v>
      </c>
    </row>
    <row r="6621" spans="1:8" ht="40.5">
      <c r="A6621" s="532" t="s">
        <v>8365</v>
      </c>
      <c r="B6621" s="534" t="s">
        <v>12873</v>
      </c>
      <c r="C6621" s="532" t="s">
        <v>83</v>
      </c>
      <c r="D6621" s="533" t="s">
        <v>33810</v>
      </c>
      <c r="H6621">
        <f t="shared" si="198"/>
        <v>6023.65</v>
      </c>
    </row>
    <row r="6622" spans="1:8" ht="40.5">
      <c r="A6622" s="532" t="s">
        <v>8366</v>
      </c>
      <c r="B6622" s="534" t="s">
        <v>2003</v>
      </c>
      <c r="C6622" s="532" t="s">
        <v>83</v>
      </c>
      <c r="D6622" s="533" t="s">
        <v>33811</v>
      </c>
      <c r="H6622">
        <f t="shared" si="198"/>
        <v>6024.21</v>
      </c>
    </row>
    <row r="6623" spans="1:8" ht="40.5">
      <c r="A6623" s="532" t="s">
        <v>8367</v>
      </c>
      <c r="B6623" s="534" t="s">
        <v>12874</v>
      </c>
      <c r="C6623" s="532" t="s">
        <v>83</v>
      </c>
      <c r="D6623" s="533" t="s">
        <v>33812</v>
      </c>
      <c r="H6623">
        <f t="shared" si="198"/>
        <v>2132.61</v>
      </c>
    </row>
    <row r="6624" spans="1:8" ht="40.5">
      <c r="A6624" s="532" t="s">
        <v>8368</v>
      </c>
      <c r="B6624" s="534" t="s">
        <v>2004</v>
      </c>
      <c r="C6624" s="532" t="s">
        <v>83</v>
      </c>
      <c r="D6624" s="533" t="s">
        <v>33813</v>
      </c>
      <c r="H6624">
        <f t="shared" si="198"/>
        <v>2109.4899999999998</v>
      </c>
    </row>
    <row r="6625" spans="1:8" ht="27">
      <c r="A6625" s="532" t="s">
        <v>8369</v>
      </c>
      <c r="B6625" s="534" t="s">
        <v>12875</v>
      </c>
      <c r="C6625" s="532" t="s">
        <v>83</v>
      </c>
      <c r="D6625" s="533" t="s">
        <v>33814</v>
      </c>
      <c r="H6625">
        <f t="shared" si="198"/>
        <v>1178.68</v>
      </c>
    </row>
    <row r="6626" spans="1:8" ht="40.5">
      <c r="A6626" s="532" t="s">
        <v>8370</v>
      </c>
      <c r="B6626" s="534" t="s">
        <v>12876</v>
      </c>
      <c r="C6626" s="532" t="s">
        <v>83</v>
      </c>
      <c r="D6626" s="533" t="s">
        <v>33713</v>
      </c>
      <c r="H6626">
        <f t="shared" si="198"/>
        <v>685.44</v>
      </c>
    </row>
    <row r="6627" spans="1:8" ht="40.5">
      <c r="A6627" s="532" t="s">
        <v>8371</v>
      </c>
      <c r="B6627" s="534" t="s">
        <v>12877</v>
      </c>
      <c r="C6627" s="532" t="s">
        <v>83</v>
      </c>
      <c r="D6627" s="533" t="s">
        <v>33815</v>
      </c>
      <c r="H6627">
        <f t="shared" si="198"/>
        <v>792.69</v>
      </c>
    </row>
    <row r="6628" spans="1:8" ht="40.5">
      <c r="A6628" s="532" t="s">
        <v>8372</v>
      </c>
      <c r="B6628" s="534" t="s">
        <v>12878</v>
      </c>
      <c r="C6628" s="532" t="s">
        <v>83</v>
      </c>
      <c r="D6628" s="533" t="s">
        <v>33816</v>
      </c>
      <c r="H6628">
        <f t="shared" si="198"/>
        <v>694.38</v>
      </c>
    </row>
    <row r="6629" spans="1:8" ht="27">
      <c r="A6629" s="532" t="s">
        <v>8373</v>
      </c>
      <c r="B6629" s="534" t="s">
        <v>12879</v>
      </c>
      <c r="C6629" s="532" t="s">
        <v>83</v>
      </c>
      <c r="D6629" s="533" t="s">
        <v>33817</v>
      </c>
      <c r="H6629">
        <f t="shared" si="198"/>
        <v>810.75</v>
      </c>
    </row>
    <row r="6630" spans="1:8" ht="27">
      <c r="A6630" s="532" t="s">
        <v>8374</v>
      </c>
      <c r="B6630" s="534" t="s">
        <v>2592</v>
      </c>
      <c r="C6630" s="532" t="s">
        <v>83</v>
      </c>
      <c r="D6630" s="533" t="s">
        <v>33818</v>
      </c>
      <c r="H6630">
        <f t="shared" si="198"/>
        <v>583.36</v>
      </c>
    </row>
    <row r="6631" spans="1:8" ht="27">
      <c r="A6631" s="532" t="s">
        <v>8375</v>
      </c>
      <c r="B6631" s="534" t="s">
        <v>12880</v>
      </c>
      <c r="C6631" s="532" t="s">
        <v>83</v>
      </c>
      <c r="D6631" s="533" t="s">
        <v>33819</v>
      </c>
      <c r="H6631">
        <f t="shared" si="198"/>
        <v>720.35</v>
      </c>
    </row>
    <row r="6632" spans="1:8" ht="54">
      <c r="A6632" s="532" t="s">
        <v>8376</v>
      </c>
      <c r="B6632" s="534" t="s">
        <v>12881</v>
      </c>
      <c r="C6632" s="532" t="s">
        <v>83</v>
      </c>
      <c r="D6632" s="533" t="s">
        <v>33820</v>
      </c>
      <c r="H6632">
        <f t="shared" si="198"/>
        <v>669.21</v>
      </c>
    </row>
    <row r="6633" spans="1:8" ht="54">
      <c r="A6633" s="532" t="s">
        <v>8377</v>
      </c>
      <c r="B6633" s="534" t="s">
        <v>16635</v>
      </c>
      <c r="C6633" s="532" t="s">
        <v>83</v>
      </c>
      <c r="D6633" s="533" t="s">
        <v>33821</v>
      </c>
      <c r="H6633">
        <f t="shared" si="198"/>
        <v>1027.53</v>
      </c>
    </row>
    <row r="6634" spans="1:8" ht="54">
      <c r="A6634" s="532" t="s">
        <v>12882</v>
      </c>
      <c r="B6634" s="534" t="s">
        <v>12883</v>
      </c>
      <c r="C6634" s="532" t="s">
        <v>83</v>
      </c>
      <c r="D6634" s="533" t="s">
        <v>33822</v>
      </c>
      <c r="H6634">
        <f t="shared" si="198"/>
        <v>725.23</v>
      </c>
    </row>
    <row r="6635" spans="1:8" ht="54">
      <c r="A6635" s="532" t="s">
        <v>12884</v>
      </c>
      <c r="B6635" s="534" t="s">
        <v>12885</v>
      </c>
      <c r="C6635" s="532" t="s">
        <v>83</v>
      </c>
      <c r="D6635" s="533" t="s">
        <v>33823</v>
      </c>
      <c r="H6635">
        <f t="shared" si="198"/>
        <v>667.66</v>
      </c>
    </row>
    <row r="6636" spans="1:8" ht="54">
      <c r="A6636" s="532" t="s">
        <v>12886</v>
      </c>
      <c r="B6636" s="534" t="s">
        <v>12887</v>
      </c>
      <c r="C6636" s="532" t="s">
        <v>83</v>
      </c>
      <c r="D6636" s="533" t="s">
        <v>33824</v>
      </c>
      <c r="H6636">
        <f t="shared" si="198"/>
        <v>636.04</v>
      </c>
    </row>
    <row r="6637" spans="1:8" ht="40.5">
      <c r="A6637" s="532" t="s">
        <v>12888</v>
      </c>
      <c r="B6637" s="534" t="s">
        <v>12889</v>
      </c>
      <c r="C6637" s="532" t="s">
        <v>83</v>
      </c>
      <c r="D6637" s="533" t="s">
        <v>33825</v>
      </c>
      <c r="H6637">
        <f t="shared" si="198"/>
        <v>851.53</v>
      </c>
    </row>
    <row r="6638" spans="1:8" ht="40.5">
      <c r="A6638" s="532" t="s">
        <v>12890</v>
      </c>
      <c r="B6638" s="534" t="s">
        <v>12891</v>
      </c>
      <c r="C6638" s="532" t="s">
        <v>83</v>
      </c>
      <c r="D6638" s="533" t="s">
        <v>33826</v>
      </c>
      <c r="H6638">
        <f t="shared" si="198"/>
        <v>681.39</v>
      </c>
    </row>
    <row r="6639" spans="1:8" ht="40.5">
      <c r="A6639" s="532" t="s">
        <v>12892</v>
      </c>
      <c r="B6639" s="534" t="s">
        <v>12893</v>
      </c>
      <c r="C6639" s="532" t="s">
        <v>83</v>
      </c>
      <c r="D6639" s="533" t="s">
        <v>33827</v>
      </c>
      <c r="H6639">
        <f t="shared" si="198"/>
        <v>611.62</v>
      </c>
    </row>
    <row r="6640" spans="1:8" ht="40.5">
      <c r="A6640" s="532" t="s">
        <v>12894</v>
      </c>
      <c r="B6640" s="534" t="s">
        <v>12895</v>
      </c>
      <c r="C6640" s="532" t="s">
        <v>83</v>
      </c>
      <c r="D6640" s="533" t="s">
        <v>33828</v>
      </c>
      <c r="H6640">
        <f t="shared" si="198"/>
        <v>681.96</v>
      </c>
    </row>
    <row r="6641" spans="1:8" ht="40.5">
      <c r="A6641" s="532" t="s">
        <v>12896</v>
      </c>
      <c r="B6641" s="534" t="s">
        <v>12897</v>
      </c>
      <c r="C6641" s="532" t="s">
        <v>83</v>
      </c>
      <c r="D6641" s="533" t="s">
        <v>33829</v>
      </c>
      <c r="H6641">
        <f t="shared" si="198"/>
        <v>609.15</v>
      </c>
    </row>
    <row r="6642" spans="1:8" ht="40.5">
      <c r="A6642" s="532" t="s">
        <v>12898</v>
      </c>
      <c r="B6642" s="534" t="s">
        <v>12899</v>
      </c>
      <c r="C6642" s="532" t="s">
        <v>83</v>
      </c>
      <c r="D6642" s="533" t="s">
        <v>33830</v>
      </c>
      <c r="H6642">
        <f t="shared" si="198"/>
        <v>574.04999999999995</v>
      </c>
    </row>
    <row r="6643" spans="1:8" ht="40.5">
      <c r="A6643" s="532" t="s">
        <v>12900</v>
      </c>
      <c r="B6643" s="534" t="s">
        <v>12901</v>
      </c>
      <c r="C6643" s="532" t="s">
        <v>83</v>
      </c>
      <c r="D6643" s="533" t="s">
        <v>33831</v>
      </c>
      <c r="H6643">
        <f t="shared" si="198"/>
        <v>882.86</v>
      </c>
    </row>
    <row r="6644" spans="1:8" ht="54">
      <c r="A6644" s="532" t="s">
        <v>12902</v>
      </c>
      <c r="B6644" s="534" t="s">
        <v>12903</v>
      </c>
      <c r="C6644" s="532" t="s">
        <v>83</v>
      </c>
      <c r="D6644" s="533" t="s">
        <v>33832</v>
      </c>
      <c r="H6644">
        <f t="shared" si="198"/>
        <v>978.64</v>
      </c>
    </row>
    <row r="6645" spans="1:8" ht="54">
      <c r="A6645" s="532" t="s">
        <v>12904</v>
      </c>
      <c r="B6645" s="534" t="s">
        <v>12905</v>
      </c>
      <c r="C6645" s="532" t="s">
        <v>83</v>
      </c>
      <c r="D6645" s="533" t="s">
        <v>33833</v>
      </c>
      <c r="H6645">
        <f t="shared" si="198"/>
        <v>865.37</v>
      </c>
    </row>
    <row r="6646" spans="1:8" ht="54">
      <c r="A6646" s="532" t="s">
        <v>12906</v>
      </c>
      <c r="B6646" s="534" t="s">
        <v>12907</v>
      </c>
      <c r="C6646" s="532" t="s">
        <v>83</v>
      </c>
      <c r="D6646" s="533" t="s">
        <v>33834</v>
      </c>
      <c r="H6646">
        <f t="shared" si="198"/>
        <v>837.96</v>
      </c>
    </row>
    <row r="6647" spans="1:8" ht="40.5">
      <c r="A6647" s="532" t="s">
        <v>12908</v>
      </c>
      <c r="B6647" s="534" t="s">
        <v>12909</v>
      </c>
      <c r="C6647" s="532" t="s">
        <v>83</v>
      </c>
      <c r="D6647" s="533" t="s">
        <v>33835</v>
      </c>
      <c r="H6647">
        <f t="shared" si="198"/>
        <v>996</v>
      </c>
    </row>
    <row r="6648" spans="1:8" ht="40.5">
      <c r="A6648" s="532" t="s">
        <v>12910</v>
      </c>
      <c r="B6648" s="534" t="s">
        <v>12911</v>
      </c>
      <c r="C6648" s="532" t="s">
        <v>83</v>
      </c>
      <c r="D6648" s="533" t="s">
        <v>33836</v>
      </c>
      <c r="H6648">
        <f t="shared" si="198"/>
        <v>755.73</v>
      </c>
    </row>
    <row r="6649" spans="1:8" ht="54">
      <c r="A6649" s="532" t="s">
        <v>12912</v>
      </c>
      <c r="B6649" s="534" t="s">
        <v>12913</v>
      </c>
      <c r="C6649" s="532" t="s">
        <v>83</v>
      </c>
      <c r="D6649" s="533" t="s">
        <v>33837</v>
      </c>
      <c r="H6649">
        <f t="shared" si="198"/>
        <v>827.55</v>
      </c>
    </row>
    <row r="6650" spans="1:8" ht="54">
      <c r="A6650" s="532" t="s">
        <v>12914</v>
      </c>
      <c r="B6650" s="534" t="s">
        <v>12915</v>
      </c>
      <c r="C6650" s="532" t="s">
        <v>83</v>
      </c>
      <c r="D6650" s="533" t="s">
        <v>33838</v>
      </c>
      <c r="H6650">
        <f t="shared" si="198"/>
        <v>756.07</v>
      </c>
    </row>
    <row r="6651" spans="1:8" ht="54">
      <c r="A6651" s="532" t="s">
        <v>12916</v>
      </c>
      <c r="B6651" s="534" t="s">
        <v>12917</v>
      </c>
      <c r="C6651" s="532" t="s">
        <v>83</v>
      </c>
      <c r="D6651" s="533" t="s">
        <v>33839</v>
      </c>
      <c r="H6651">
        <f t="shared" si="198"/>
        <v>723.11</v>
      </c>
    </row>
    <row r="6652" spans="1:8" ht="40.5">
      <c r="A6652" s="532" t="s">
        <v>12918</v>
      </c>
      <c r="B6652" s="534" t="s">
        <v>12919</v>
      </c>
      <c r="C6652" s="532" t="s">
        <v>83</v>
      </c>
      <c r="D6652" s="533" t="s">
        <v>33840</v>
      </c>
      <c r="H6652">
        <f t="shared" si="198"/>
        <v>875.88</v>
      </c>
    </row>
    <row r="6653" spans="1:8" ht="67.5">
      <c r="A6653" s="532" t="s">
        <v>12920</v>
      </c>
      <c r="B6653" s="534" t="s">
        <v>12921</v>
      </c>
      <c r="C6653" s="532" t="s">
        <v>83</v>
      </c>
      <c r="D6653" s="533" t="s">
        <v>33841</v>
      </c>
      <c r="H6653">
        <f t="shared" si="198"/>
        <v>630.01</v>
      </c>
    </row>
    <row r="6654" spans="1:8" ht="40.5">
      <c r="A6654" s="532" t="s">
        <v>12922</v>
      </c>
      <c r="B6654" s="534" t="s">
        <v>12923</v>
      </c>
      <c r="C6654" s="532" t="s">
        <v>83</v>
      </c>
      <c r="D6654" s="533" t="s">
        <v>33842</v>
      </c>
      <c r="H6654">
        <f t="shared" si="198"/>
        <v>666.78</v>
      </c>
    </row>
    <row r="6655" spans="1:8" ht="40.5">
      <c r="A6655" s="532" t="s">
        <v>12924</v>
      </c>
      <c r="B6655" s="534" t="s">
        <v>12925</v>
      </c>
      <c r="C6655" s="532" t="s">
        <v>83</v>
      </c>
      <c r="D6655" s="533" t="s">
        <v>33843</v>
      </c>
      <c r="H6655">
        <f t="shared" si="198"/>
        <v>686.62</v>
      </c>
    </row>
    <row r="6656" spans="1:8" ht="40.5">
      <c r="A6656" s="532" t="s">
        <v>12926</v>
      </c>
      <c r="B6656" s="534" t="s">
        <v>12927</v>
      </c>
      <c r="C6656" s="532" t="s">
        <v>83</v>
      </c>
      <c r="D6656" s="533" t="s">
        <v>33844</v>
      </c>
      <c r="H6656">
        <f t="shared" si="198"/>
        <v>598.6</v>
      </c>
    </row>
    <row r="6657" spans="1:8" ht="40.5">
      <c r="A6657" s="532" t="s">
        <v>12928</v>
      </c>
      <c r="B6657" s="534" t="s">
        <v>12929</v>
      </c>
      <c r="C6657" s="532" t="s">
        <v>83</v>
      </c>
      <c r="D6657" s="533" t="s">
        <v>33845</v>
      </c>
      <c r="H6657">
        <f t="shared" si="198"/>
        <v>876.05</v>
      </c>
    </row>
    <row r="6658" spans="1:8" ht="40.5">
      <c r="A6658" s="532" t="s">
        <v>12930</v>
      </c>
      <c r="B6658" s="534" t="s">
        <v>12931</v>
      </c>
      <c r="C6658" s="532" t="s">
        <v>83</v>
      </c>
      <c r="D6658" s="533" t="s">
        <v>33846</v>
      </c>
      <c r="H6658">
        <f t="shared" si="198"/>
        <v>749.88</v>
      </c>
    </row>
    <row r="6659" spans="1:8" ht="27">
      <c r="A6659" s="532" t="s">
        <v>8382</v>
      </c>
      <c r="B6659" s="534" t="s">
        <v>3777</v>
      </c>
      <c r="C6659" s="532" t="s">
        <v>83</v>
      </c>
      <c r="D6659" s="533" t="s">
        <v>33847</v>
      </c>
      <c r="H6659">
        <f t="shared" si="198"/>
        <v>38.869999999999997</v>
      </c>
    </row>
    <row r="6660" spans="1:8" ht="27">
      <c r="A6660" s="532" t="s">
        <v>8383</v>
      </c>
      <c r="B6660" s="534" t="s">
        <v>3778</v>
      </c>
      <c r="C6660" s="532" t="s">
        <v>83</v>
      </c>
      <c r="D6660" s="533" t="s">
        <v>33848</v>
      </c>
      <c r="H6660">
        <f t="shared" si="198"/>
        <v>65.150000000000006</v>
      </c>
    </row>
    <row r="6661" spans="1:8">
      <c r="A6661" s="532" t="s">
        <v>8384</v>
      </c>
      <c r="B6661" s="534" t="s">
        <v>3779</v>
      </c>
      <c r="C6661" s="532" t="s">
        <v>83</v>
      </c>
      <c r="D6661" s="533" t="s">
        <v>33849</v>
      </c>
      <c r="H6661">
        <f t="shared" ref="H6661:H6724" si="199">ROUND(D6661*(1+$H$1),2)</f>
        <v>81.22</v>
      </c>
    </row>
    <row r="6662" spans="1:8" ht="27">
      <c r="A6662" s="532" t="s">
        <v>12933</v>
      </c>
      <c r="B6662" s="534" t="s">
        <v>12934</v>
      </c>
      <c r="C6662" s="532" t="s">
        <v>12935</v>
      </c>
      <c r="D6662" s="533" t="s">
        <v>4860</v>
      </c>
      <c r="H6662">
        <f t="shared" si="199"/>
        <v>0.99</v>
      </c>
    </row>
    <row r="6663" spans="1:8" ht="27">
      <c r="A6663" s="532" t="s">
        <v>12936</v>
      </c>
      <c r="B6663" s="534" t="s">
        <v>12937</v>
      </c>
      <c r="C6663" s="532" t="s">
        <v>12935</v>
      </c>
      <c r="D6663" s="533" t="s">
        <v>8522</v>
      </c>
      <c r="H6663">
        <f t="shared" si="199"/>
        <v>1.65</v>
      </c>
    </row>
    <row r="6664" spans="1:8" ht="27">
      <c r="A6664" s="532" t="s">
        <v>12938</v>
      </c>
      <c r="B6664" s="534" t="s">
        <v>12939</v>
      </c>
      <c r="C6664" s="532" t="s">
        <v>12935</v>
      </c>
      <c r="D6664" s="533" t="s">
        <v>8823</v>
      </c>
      <c r="H6664">
        <f t="shared" si="199"/>
        <v>2.4900000000000002</v>
      </c>
    </row>
    <row r="6665" spans="1:8" ht="27">
      <c r="A6665" s="532" t="s">
        <v>12940</v>
      </c>
      <c r="B6665" s="534" t="s">
        <v>12941</v>
      </c>
      <c r="C6665" s="532" t="s">
        <v>12935</v>
      </c>
      <c r="D6665" s="533" t="s">
        <v>8810</v>
      </c>
      <c r="H6665">
        <f t="shared" si="199"/>
        <v>0.35</v>
      </c>
    </row>
    <row r="6666" spans="1:8" ht="27">
      <c r="A6666" s="532" t="s">
        <v>12942</v>
      </c>
      <c r="B6666" s="534" t="s">
        <v>12943</v>
      </c>
      <c r="C6666" s="532" t="s">
        <v>12935</v>
      </c>
      <c r="D6666" s="533" t="s">
        <v>33850</v>
      </c>
      <c r="H6666">
        <f t="shared" si="199"/>
        <v>0.41</v>
      </c>
    </row>
    <row r="6667" spans="1:8" ht="27">
      <c r="A6667" s="532" t="s">
        <v>12944</v>
      </c>
      <c r="B6667" s="534" t="s">
        <v>12945</v>
      </c>
      <c r="C6667" s="532" t="s">
        <v>12935</v>
      </c>
      <c r="D6667" s="533" t="s">
        <v>8815</v>
      </c>
      <c r="H6667">
        <f t="shared" si="199"/>
        <v>0.51</v>
      </c>
    </row>
    <row r="6668" spans="1:8" ht="27">
      <c r="A6668" s="532" t="s">
        <v>12946</v>
      </c>
      <c r="B6668" s="534" t="s">
        <v>12947</v>
      </c>
      <c r="C6668" s="532" t="s">
        <v>12935</v>
      </c>
      <c r="D6668" s="533" t="s">
        <v>8846</v>
      </c>
      <c r="H6668">
        <f t="shared" si="199"/>
        <v>1.01</v>
      </c>
    </row>
    <row r="6669" spans="1:8" ht="27">
      <c r="A6669" s="532" t="s">
        <v>12948</v>
      </c>
      <c r="B6669" s="534" t="s">
        <v>12949</v>
      </c>
      <c r="C6669" s="532" t="s">
        <v>12935</v>
      </c>
      <c r="D6669" s="533" t="s">
        <v>18183</v>
      </c>
      <c r="H6669">
        <f t="shared" si="199"/>
        <v>1.17</v>
      </c>
    </row>
    <row r="6670" spans="1:8" ht="27">
      <c r="A6670" s="532" t="s">
        <v>12950</v>
      </c>
      <c r="B6670" s="534" t="s">
        <v>12951</v>
      </c>
      <c r="C6670" s="532" t="s">
        <v>12935</v>
      </c>
      <c r="D6670" s="533" t="s">
        <v>8944</v>
      </c>
      <c r="H6670">
        <f t="shared" si="199"/>
        <v>1.4</v>
      </c>
    </row>
    <row r="6671" spans="1:8" ht="40.5">
      <c r="A6671" s="532" t="s">
        <v>12952</v>
      </c>
      <c r="B6671" s="534" t="s">
        <v>12953</v>
      </c>
      <c r="C6671" s="532" t="s">
        <v>12935</v>
      </c>
      <c r="D6671" s="533" t="s">
        <v>4638</v>
      </c>
      <c r="H6671">
        <f t="shared" si="199"/>
        <v>0.15</v>
      </c>
    </row>
    <row r="6672" spans="1:8" ht="27">
      <c r="A6672" s="532" t="s">
        <v>12954</v>
      </c>
      <c r="B6672" s="534" t="s">
        <v>12955</v>
      </c>
      <c r="C6672" s="532" t="s">
        <v>1996</v>
      </c>
      <c r="D6672" s="533" t="s">
        <v>33851</v>
      </c>
      <c r="H6672">
        <f t="shared" si="199"/>
        <v>1855.85</v>
      </c>
    </row>
    <row r="6673" spans="1:8" ht="27">
      <c r="A6673" s="532" t="s">
        <v>12956</v>
      </c>
      <c r="B6673" s="534" t="s">
        <v>12957</v>
      </c>
      <c r="C6673" s="532" t="s">
        <v>1996</v>
      </c>
      <c r="D6673" s="533" t="s">
        <v>33852</v>
      </c>
      <c r="H6673">
        <f t="shared" si="199"/>
        <v>1341.47</v>
      </c>
    </row>
    <row r="6674" spans="1:8" ht="27">
      <c r="A6674" s="532" t="s">
        <v>12958</v>
      </c>
      <c r="B6674" s="534" t="s">
        <v>12959</v>
      </c>
      <c r="C6674" s="532" t="s">
        <v>1996</v>
      </c>
      <c r="D6674" s="533" t="s">
        <v>33853</v>
      </c>
      <c r="H6674">
        <f t="shared" si="199"/>
        <v>602.69000000000005</v>
      </c>
    </row>
    <row r="6675" spans="1:8" ht="40.5">
      <c r="A6675" s="532" t="s">
        <v>12960</v>
      </c>
      <c r="B6675" s="534" t="s">
        <v>12961</v>
      </c>
      <c r="C6675" s="532" t="s">
        <v>12962</v>
      </c>
      <c r="D6675" s="533" t="s">
        <v>33854</v>
      </c>
      <c r="H6675">
        <f t="shared" si="199"/>
        <v>24.54</v>
      </c>
    </row>
    <row r="6676" spans="1:8" ht="40.5">
      <c r="A6676" s="532" t="s">
        <v>12963</v>
      </c>
      <c r="B6676" s="534" t="s">
        <v>12964</v>
      </c>
      <c r="C6676" s="532" t="s">
        <v>12962</v>
      </c>
      <c r="D6676" s="533" t="s">
        <v>27300</v>
      </c>
      <c r="H6676">
        <f t="shared" si="199"/>
        <v>12.27</v>
      </c>
    </row>
    <row r="6677" spans="1:8" ht="40.5">
      <c r="A6677" s="532" t="s">
        <v>12965</v>
      </c>
      <c r="B6677" s="534" t="s">
        <v>12966</v>
      </c>
      <c r="C6677" s="532" t="s">
        <v>12962</v>
      </c>
      <c r="D6677" s="533" t="s">
        <v>12131</v>
      </c>
      <c r="H6677">
        <f t="shared" si="199"/>
        <v>22.61</v>
      </c>
    </row>
    <row r="6678" spans="1:8" ht="40.5">
      <c r="A6678" s="532" t="s">
        <v>12967</v>
      </c>
      <c r="B6678" s="534" t="s">
        <v>12968</v>
      </c>
      <c r="C6678" s="532" t="s">
        <v>12962</v>
      </c>
      <c r="D6678" s="533" t="s">
        <v>5874</v>
      </c>
      <c r="H6678">
        <f t="shared" si="199"/>
        <v>8.73</v>
      </c>
    </row>
    <row r="6679" spans="1:8" ht="40.5">
      <c r="A6679" s="532" t="s">
        <v>12969</v>
      </c>
      <c r="B6679" s="534" t="s">
        <v>12970</v>
      </c>
      <c r="C6679" s="532" t="s">
        <v>12962</v>
      </c>
      <c r="D6679" s="533" t="s">
        <v>26621</v>
      </c>
      <c r="H6679">
        <f t="shared" si="199"/>
        <v>9.6300000000000008</v>
      </c>
    </row>
    <row r="6680" spans="1:8" ht="40.5">
      <c r="A6680" s="532" t="s">
        <v>12971</v>
      </c>
      <c r="B6680" s="534" t="s">
        <v>12972</v>
      </c>
      <c r="C6680" s="532" t="s">
        <v>12962</v>
      </c>
      <c r="D6680" s="533" t="s">
        <v>4365</v>
      </c>
      <c r="H6680">
        <f t="shared" si="199"/>
        <v>3.45</v>
      </c>
    </row>
    <row r="6681" spans="1:8" ht="40.5">
      <c r="A6681" s="532" t="s">
        <v>12973</v>
      </c>
      <c r="B6681" s="534" t="s">
        <v>12974</v>
      </c>
      <c r="C6681" s="532" t="s">
        <v>12962</v>
      </c>
      <c r="D6681" s="533" t="s">
        <v>11801</v>
      </c>
      <c r="H6681">
        <f t="shared" si="199"/>
        <v>5.32</v>
      </c>
    </row>
    <row r="6682" spans="1:8" ht="40.5">
      <c r="A6682" s="532" t="s">
        <v>12975</v>
      </c>
      <c r="B6682" s="534" t="s">
        <v>12976</v>
      </c>
      <c r="C6682" s="532" t="s">
        <v>12962</v>
      </c>
      <c r="D6682" s="533" t="s">
        <v>9077</v>
      </c>
      <c r="H6682">
        <f t="shared" si="199"/>
        <v>4.54</v>
      </c>
    </row>
    <row r="6683" spans="1:8" ht="40.5">
      <c r="A6683" s="532" t="s">
        <v>12977</v>
      </c>
      <c r="B6683" s="534" t="s">
        <v>12978</v>
      </c>
      <c r="C6683" s="532" t="s">
        <v>12962</v>
      </c>
      <c r="D6683" s="533" t="s">
        <v>8843</v>
      </c>
      <c r="H6683">
        <f t="shared" si="199"/>
        <v>1.23</v>
      </c>
    </row>
    <row r="6684" spans="1:8" ht="40.5">
      <c r="A6684" s="532" t="s">
        <v>12979</v>
      </c>
      <c r="B6684" s="534" t="s">
        <v>12980</v>
      </c>
      <c r="C6684" s="532" t="s">
        <v>12962</v>
      </c>
      <c r="D6684" s="533" t="s">
        <v>7693</v>
      </c>
      <c r="H6684">
        <f t="shared" si="199"/>
        <v>4.08</v>
      </c>
    </row>
    <row r="6685" spans="1:8" ht="54">
      <c r="A6685" s="532" t="s">
        <v>12981</v>
      </c>
      <c r="B6685" s="534" t="s">
        <v>12982</v>
      </c>
      <c r="C6685" s="532" t="s">
        <v>12962</v>
      </c>
      <c r="D6685" s="533" t="s">
        <v>26625</v>
      </c>
      <c r="H6685">
        <f t="shared" si="199"/>
        <v>2.77</v>
      </c>
    </row>
    <row r="6686" spans="1:8" ht="54">
      <c r="A6686" s="532" t="s">
        <v>12983</v>
      </c>
      <c r="B6686" s="534" t="s">
        <v>12984</v>
      </c>
      <c r="C6686" s="532" t="s">
        <v>12962</v>
      </c>
      <c r="D6686" s="533" t="s">
        <v>8387</v>
      </c>
      <c r="H6686">
        <f t="shared" si="199"/>
        <v>0.61</v>
      </c>
    </row>
    <row r="6687" spans="1:8" ht="40.5">
      <c r="A6687" s="532" t="s">
        <v>12985</v>
      </c>
      <c r="B6687" s="534" t="s">
        <v>12986</v>
      </c>
      <c r="C6687" s="532" t="s">
        <v>12987</v>
      </c>
      <c r="D6687" s="533" t="s">
        <v>12625</v>
      </c>
      <c r="H6687">
        <f t="shared" si="199"/>
        <v>35.270000000000003</v>
      </c>
    </row>
    <row r="6688" spans="1:8" ht="40.5">
      <c r="A6688" s="532" t="s">
        <v>12988</v>
      </c>
      <c r="B6688" s="534" t="s">
        <v>12989</v>
      </c>
      <c r="C6688" s="532" t="s">
        <v>12987</v>
      </c>
      <c r="D6688" s="533" t="s">
        <v>18877</v>
      </c>
      <c r="H6688">
        <f t="shared" si="199"/>
        <v>39.979999999999997</v>
      </c>
    </row>
    <row r="6689" spans="1:8" ht="40.5">
      <c r="A6689" s="532" t="s">
        <v>12990</v>
      </c>
      <c r="B6689" s="534" t="s">
        <v>12991</v>
      </c>
      <c r="C6689" s="532" t="s">
        <v>12987</v>
      </c>
      <c r="D6689" s="533" t="s">
        <v>11266</v>
      </c>
      <c r="H6689">
        <f t="shared" si="199"/>
        <v>15.14</v>
      </c>
    </row>
    <row r="6690" spans="1:8" ht="40.5">
      <c r="A6690" s="532" t="s">
        <v>12992</v>
      </c>
      <c r="B6690" s="534" t="s">
        <v>12993</v>
      </c>
      <c r="C6690" s="532" t="s">
        <v>12987</v>
      </c>
      <c r="D6690" s="533" t="s">
        <v>11252</v>
      </c>
      <c r="H6690">
        <f t="shared" si="199"/>
        <v>7.08</v>
      </c>
    </row>
    <row r="6691" spans="1:8" ht="40.5">
      <c r="A6691" s="532" t="s">
        <v>12994</v>
      </c>
      <c r="B6691" s="534" t="s">
        <v>12995</v>
      </c>
      <c r="C6691" s="532" t="s">
        <v>12987</v>
      </c>
      <c r="D6691" s="533" t="s">
        <v>7693</v>
      </c>
      <c r="H6691">
        <f t="shared" si="199"/>
        <v>4.08</v>
      </c>
    </row>
    <row r="6692" spans="1:8" ht="27">
      <c r="A6692" s="532" t="s">
        <v>12996</v>
      </c>
      <c r="B6692" s="534" t="s">
        <v>12997</v>
      </c>
      <c r="C6692" s="532" t="s">
        <v>12998</v>
      </c>
      <c r="D6692" s="533" t="s">
        <v>8849</v>
      </c>
      <c r="H6692">
        <f t="shared" si="199"/>
        <v>2.76</v>
      </c>
    </row>
    <row r="6693" spans="1:8" ht="27">
      <c r="A6693" s="532" t="s">
        <v>12999</v>
      </c>
      <c r="B6693" s="534" t="s">
        <v>13000</v>
      </c>
      <c r="C6693" s="532" t="s">
        <v>12998</v>
      </c>
      <c r="D6693" s="533" t="s">
        <v>4802</v>
      </c>
      <c r="H6693">
        <f t="shared" si="199"/>
        <v>0.87</v>
      </c>
    </row>
    <row r="6694" spans="1:8" ht="27">
      <c r="A6694" s="532" t="s">
        <v>13001</v>
      </c>
      <c r="B6694" s="534" t="s">
        <v>13002</v>
      </c>
      <c r="C6694" s="532" t="s">
        <v>12998</v>
      </c>
      <c r="D6694" s="533" t="s">
        <v>8533</v>
      </c>
      <c r="H6694">
        <f t="shared" si="199"/>
        <v>1.28</v>
      </c>
    </row>
    <row r="6695" spans="1:8" ht="40.5">
      <c r="A6695" s="532" t="s">
        <v>13003</v>
      </c>
      <c r="B6695" s="534" t="s">
        <v>13004</v>
      </c>
      <c r="C6695" s="532" t="s">
        <v>12998</v>
      </c>
      <c r="D6695" s="533" t="s">
        <v>8378</v>
      </c>
      <c r="H6695">
        <f t="shared" si="199"/>
        <v>0.4</v>
      </c>
    </row>
    <row r="6696" spans="1:8" ht="27">
      <c r="A6696" s="532" t="s">
        <v>13005</v>
      </c>
      <c r="B6696" s="534" t="s">
        <v>13006</v>
      </c>
      <c r="C6696" s="532" t="s">
        <v>71</v>
      </c>
      <c r="D6696" s="533" t="s">
        <v>5104</v>
      </c>
      <c r="H6696">
        <f t="shared" si="199"/>
        <v>0.01</v>
      </c>
    </row>
    <row r="6697" spans="1:8" ht="27">
      <c r="A6697" s="532" t="s">
        <v>13007</v>
      </c>
      <c r="B6697" s="534" t="s">
        <v>13008</v>
      </c>
      <c r="C6697" s="532" t="s">
        <v>71</v>
      </c>
      <c r="D6697" s="533" t="s">
        <v>4613</v>
      </c>
      <c r="H6697">
        <f t="shared" si="199"/>
        <v>0.03</v>
      </c>
    </row>
    <row r="6698" spans="1:8" ht="27">
      <c r="A6698" s="532" t="s">
        <v>13009</v>
      </c>
      <c r="B6698" s="534" t="s">
        <v>13010</v>
      </c>
      <c r="C6698" s="532" t="s">
        <v>71</v>
      </c>
      <c r="D6698" s="533" t="s">
        <v>4450</v>
      </c>
      <c r="H6698">
        <f t="shared" si="199"/>
        <v>0.04</v>
      </c>
    </row>
    <row r="6699" spans="1:8" ht="40.5">
      <c r="A6699" s="532" t="s">
        <v>13011</v>
      </c>
      <c r="B6699" s="534" t="s">
        <v>13012</v>
      </c>
      <c r="C6699" s="532" t="s">
        <v>114</v>
      </c>
      <c r="D6699" s="533" t="s">
        <v>5184</v>
      </c>
      <c r="H6699">
        <f t="shared" si="199"/>
        <v>0.47</v>
      </c>
    </row>
    <row r="6700" spans="1:8" ht="40.5">
      <c r="A6700" s="532" t="s">
        <v>13013</v>
      </c>
      <c r="B6700" s="534" t="s">
        <v>13014</v>
      </c>
      <c r="C6700" s="532" t="s">
        <v>114</v>
      </c>
      <c r="D6700" s="533" t="s">
        <v>4481</v>
      </c>
      <c r="H6700">
        <f t="shared" si="199"/>
        <v>0.23</v>
      </c>
    </row>
    <row r="6701" spans="1:8" ht="40.5">
      <c r="A6701" s="532" t="s">
        <v>13015</v>
      </c>
      <c r="B6701" s="534" t="s">
        <v>13016</v>
      </c>
      <c r="C6701" s="532" t="s">
        <v>73</v>
      </c>
      <c r="D6701" s="533" t="s">
        <v>4916</v>
      </c>
      <c r="H6701">
        <f t="shared" si="199"/>
        <v>0.69</v>
      </c>
    </row>
    <row r="6702" spans="1:8" ht="27">
      <c r="A6702" s="532" t="s">
        <v>13017</v>
      </c>
      <c r="B6702" s="534" t="s">
        <v>13018</v>
      </c>
      <c r="C6702" s="532" t="s">
        <v>69</v>
      </c>
      <c r="D6702" s="533" t="s">
        <v>4705</v>
      </c>
      <c r="H6702">
        <f t="shared" si="199"/>
        <v>0.05</v>
      </c>
    </row>
    <row r="6703" spans="1:8" ht="40.5">
      <c r="A6703" s="532" t="s">
        <v>13019</v>
      </c>
      <c r="B6703" s="534" t="s">
        <v>13020</v>
      </c>
      <c r="C6703" s="532" t="s">
        <v>13021</v>
      </c>
      <c r="D6703" s="533" t="s">
        <v>26698</v>
      </c>
      <c r="H6703">
        <f t="shared" si="199"/>
        <v>3.52</v>
      </c>
    </row>
    <row r="6704" spans="1:8" ht="40.5">
      <c r="A6704" s="532" t="s">
        <v>13022</v>
      </c>
      <c r="B6704" s="534" t="s">
        <v>13023</v>
      </c>
      <c r="C6704" s="532" t="s">
        <v>13021</v>
      </c>
      <c r="D6704" s="533" t="s">
        <v>8552</v>
      </c>
      <c r="H6704">
        <f t="shared" si="199"/>
        <v>4.21</v>
      </c>
    </row>
    <row r="6705" spans="1:8" ht="40.5">
      <c r="A6705" s="532" t="s">
        <v>13024</v>
      </c>
      <c r="B6705" s="534" t="s">
        <v>13025</v>
      </c>
      <c r="C6705" s="532" t="s">
        <v>13021</v>
      </c>
      <c r="D6705" s="533" t="s">
        <v>11690</v>
      </c>
      <c r="H6705">
        <f t="shared" si="199"/>
        <v>6.74</v>
      </c>
    </row>
    <row r="6706" spans="1:8" ht="40.5">
      <c r="A6706" s="532" t="s">
        <v>13026</v>
      </c>
      <c r="B6706" s="534" t="s">
        <v>13027</v>
      </c>
      <c r="C6706" s="532" t="s">
        <v>13021</v>
      </c>
      <c r="D6706" s="533" t="s">
        <v>11914</v>
      </c>
      <c r="H6706">
        <f t="shared" si="199"/>
        <v>8.43</v>
      </c>
    </row>
    <row r="6707" spans="1:8" ht="40.5">
      <c r="A6707" s="532" t="s">
        <v>13028</v>
      </c>
      <c r="B6707" s="534" t="s">
        <v>13029</v>
      </c>
      <c r="C6707" s="532" t="s">
        <v>13021</v>
      </c>
      <c r="D6707" s="533" t="s">
        <v>18266</v>
      </c>
      <c r="H6707">
        <f t="shared" si="199"/>
        <v>5.05</v>
      </c>
    </row>
    <row r="6708" spans="1:8" ht="54">
      <c r="A6708" s="532" t="s">
        <v>13030</v>
      </c>
      <c r="B6708" s="534" t="s">
        <v>13031</v>
      </c>
      <c r="C6708" s="532" t="s">
        <v>13021</v>
      </c>
      <c r="D6708" s="533" t="s">
        <v>11914</v>
      </c>
      <c r="H6708">
        <f t="shared" si="199"/>
        <v>8.43</v>
      </c>
    </row>
    <row r="6709" spans="1:8" ht="54">
      <c r="A6709" s="532" t="s">
        <v>13032</v>
      </c>
      <c r="B6709" s="534" t="s">
        <v>13033</v>
      </c>
      <c r="C6709" s="532" t="s">
        <v>13021</v>
      </c>
      <c r="D6709" s="533" t="s">
        <v>11967</v>
      </c>
      <c r="H6709">
        <f t="shared" si="199"/>
        <v>24.93</v>
      </c>
    </row>
    <row r="6710" spans="1:8" ht="40.5">
      <c r="A6710" s="532" t="s">
        <v>13034</v>
      </c>
      <c r="B6710" s="534" t="s">
        <v>13035</v>
      </c>
      <c r="C6710" s="532" t="s">
        <v>13021</v>
      </c>
      <c r="D6710" s="533" t="s">
        <v>8886</v>
      </c>
      <c r="H6710">
        <f t="shared" si="199"/>
        <v>4.05</v>
      </c>
    </row>
    <row r="6711" spans="1:8" ht="40.5">
      <c r="A6711" s="532" t="s">
        <v>13036</v>
      </c>
      <c r="B6711" s="534" t="s">
        <v>13037</v>
      </c>
      <c r="C6711" s="532" t="s">
        <v>13021</v>
      </c>
      <c r="D6711" s="533" t="s">
        <v>18266</v>
      </c>
      <c r="H6711">
        <f t="shared" si="199"/>
        <v>5.05</v>
      </c>
    </row>
    <row r="6712" spans="1:8" ht="40.5">
      <c r="A6712" s="532" t="s">
        <v>13038</v>
      </c>
      <c r="B6712" s="534" t="s">
        <v>13039</v>
      </c>
      <c r="C6712" s="532" t="s">
        <v>13021</v>
      </c>
      <c r="D6712" s="533" t="s">
        <v>7740</v>
      </c>
      <c r="H6712">
        <f t="shared" si="199"/>
        <v>10.11</v>
      </c>
    </row>
    <row r="6713" spans="1:8" ht="67.5">
      <c r="A6713" s="532" t="s">
        <v>13040</v>
      </c>
      <c r="B6713" s="534" t="s">
        <v>13041</v>
      </c>
      <c r="C6713" s="532" t="s">
        <v>13021</v>
      </c>
      <c r="D6713" s="533" t="s">
        <v>33855</v>
      </c>
      <c r="H6713">
        <f t="shared" si="199"/>
        <v>3.37</v>
      </c>
    </row>
    <row r="6714" spans="1:8" ht="67.5">
      <c r="A6714" s="532" t="s">
        <v>13042</v>
      </c>
      <c r="B6714" s="534" t="s">
        <v>13043</v>
      </c>
      <c r="C6714" s="532" t="s">
        <v>13021</v>
      </c>
      <c r="D6714" s="533" t="s">
        <v>8552</v>
      </c>
      <c r="H6714">
        <f t="shared" si="199"/>
        <v>4.21</v>
      </c>
    </row>
    <row r="6715" spans="1:8" ht="67.5">
      <c r="A6715" s="532" t="s">
        <v>13044</v>
      </c>
      <c r="B6715" s="534" t="s">
        <v>13045</v>
      </c>
      <c r="C6715" s="532" t="s">
        <v>13021</v>
      </c>
      <c r="D6715" s="533" t="s">
        <v>11228</v>
      </c>
      <c r="H6715">
        <f t="shared" si="199"/>
        <v>16.62</v>
      </c>
    </row>
    <row r="6716" spans="1:8" ht="54">
      <c r="A6716" s="532" t="s">
        <v>13046</v>
      </c>
      <c r="B6716" s="534" t="s">
        <v>13047</v>
      </c>
      <c r="C6716" s="532" t="s">
        <v>13021</v>
      </c>
      <c r="D6716" s="533" t="s">
        <v>33855</v>
      </c>
      <c r="H6716">
        <f t="shared" si="199"/>
        <v>3.37</v>
      </c>
    </row>
    <row r="6717" spans="1:8" ht="54">
      <c r="A6717" s="532" t="s">
        <v>13048</v>
      </c>
      <c r="B6717" s="534" t="s">
        <v>13049</v>
      </c>
      <c r="C6717" s="532" t="s">
        <v>13021</v>
      </c>
      <c r="D6717" s="533" t="s">
        <v>11858</v>
      </c>
      <c r="H6717">
        <f t="shared" si="199"/>
        <v>5.62</v>
      </c>
    </row>
    <row r="6718" spans="1:8" ht="54">
      <c r="A6718" s="532" t="s">
        <v>13050</v>
      </c>
      <c r="B6718" s="534" t="s">
        <v>13051</v>
      </c>
      <c r="C6718" s="532" t="s">
        <v>13021</v>
      </c>
      <c r="D6718" s="533" t="s">
        <v>11228</v>
      </c>
      <c r="H6718">
        <f t="shared" si="199"/>
        <v>16.62</v>
      </c>
    </row>
    <row r="6719" spans="1:8" ht="54">
      <c r="A6719" s="532" t="s">
        <v>13052</v>
      </c>
      <c r="B6719" s="534" t="s">
        <v>13053</v>
      </c>
      <c r="C6719" s="532" t="s">
        <v>13021</v>
      </c>
      <c r="D6719" s="533" t="s">
        <v>11967</v>
      </c>
      <c r="H6719">
        <f t="shared" si="199"/>
        <v>24.93</v>
      </c>
    </row>
    <row r="6720" spans="1:8" ht="54">
      <c r="A6720" s="532" t="s">
        <v>13054</v>
      </c>
      <c r="B6720" s="534" t="s">
        <v>13055</v>
      </c>
      <c r="C6720" s="532" t="s">
        <v>13021</v>
      </c>
      <c r="D6720" s="533" t="s">
        <v>33856</v>
      </c>
      <c r="H6720">
        <f t="shared" si="199"/>
        <v>33.229999999999997</v>
      </c>
    </row>
    <row r="6721" spans="1:8" ht="54">
      <c r="A6721" s="532" t="s">
        <v>13056</v>
      </c>
      <c r="B6721" s="534" t="s">
        <v>13057</v>
      </c>
      <c r="C6721" s="532" t="s">
        <v>13021</v>
      </c>
      <c r="D6721" s="533" t="s">
        <v>12110</v>
      </c>
      <c r="H6721">
        <f t="shared" si="199"/>
        <v>49.86</v>
      </c>
    </row>
    <row r="6722" spans="1:8" ht="40.5">
      <c r="A6722" s="532" t="s">
        <v>13058</v>
      </c>
      <c r="B6722" s="534" t="s">
        <v>13059</v>
      </c>
      <c r="C6722" s="532" t="s">
        <v>13021</v>
      </c>
      <c r="D6722" s="533" t="s">
        <v>12165</v>
      </c>
      <c r="H6722">
        <f t="shared" si="199"/>
        <v>16.87</v>
      </c>
    </row>
    <row r="6723" spans="1:8" ht="40.5">
      <c r="A6723" s="532" t="s">
        <v>13060</v>
      </c>
      <c r="B6723" s="534" t="s">
        <v>13061</v>
      </c>
      <c r="C6723" s="532" t="s">
        <v>13021</v>
      </c>
      <c r="D6723" s="533" t="s">
        <v>13454</v>
      </c>
      <c r="H6723">
        <f t="shared" si="199"/>
        <v>11.25</v>
      </c>
    </row>
    <row r="6724" spans="1:8" ht="40.5">
      <c r="A6724" s="532" t="s">
        <v>13062</v>
      </c>
      <c r="B6724" s="534" t="s">
        <v>13063</v>
      </c>
      <c r="C6724" s="532" t="s">
        <v>13021</v>
      </c>
      <c r="D6724" s="533" t="s">
        <v>11690</v>
      </c>
      <c r="H6724">
        <f t="shared" si="199"/>
        <v>6.74</v>
      </c>
    </row>
    <row r="6725" spans="1:8" ht="40.5">
      <c r="A6725" s="532" t="s">
        <v>13064</v>
      </c>
      <c r="B6725" s="534" t="s">
        <v>13065</v>
      </c>
      <c r="C6725" s="532" t="s">
        <v>13021</v>
      </c>
      <c r="D6725" s="533" t="s">
        <v>12165</v>
      </c>
      <c r="H6725">
        <f t="shared" ref="H6725:H6788" si="200">ROUND(D6725*(1+$H$1),2)</f>
        <v>16.87</v>
      </c>
    </row>
    <row r="6726" spans="1:8" ht="40.5">
      <c r="A6726" s="532" t="s">
        <v>13066</v>
      </c>
      <c r="B6726" s="534" t="s">
        <v>13067</v>
      </c>
      <c r="C6726" s="532" t="s">
        <v>13021</v>
      </c>
      <c r="D6726" s="533" t="s">
        <v>33856</v>
      </c>
      <c r="H6726">
        <f t="shared" si="200"/>
        <v>33.229999999999997</v>
      </c>
    </row>
    <row r="6727" spans="1:8" ht="40.5">
      <c r="A6727" s="532" t="s">
        <v>13068</v>
      </c>
      <c r="B6727" s="534" t="s">
        <v>13069</v>
      </c>
      <c r="C6727" s="532" t="s">
        <v>12935</v>
      </c>
      <c r="D6727" s="533" t="s">
        <v>8776</v>
      </c>
      <c r="H6727">
        <f t="shared" si="200"/>
        <v>10.95</v>
      </c>
    </row>
    <row r="6728" spans="1:8" ht="40.5">
      <c r="A6728" s="532" t="s">
        <v>13070</v>
      </c>
      <c r="B6728" s="534" t="s">
        <v>13071</v>
      </c>
      <c r="C6728" s="532" t="s">
        <v>12935</v>
      </c>
      <c r="D6728" s="533" t="s">
        <v>11798</v>
      </c>
      <c r="H6728">
        <f t="shared" si="200"/>
        <v>6.88</v>
      </c>
    </row>
    <row r="6729" spans="1:8" ht="40.5">
      <c r="A6729" s="532" t="s">
        <v>13072</v>
      </c>
      <c r="B6729" s="534" t="s">
        <v>13073</v>
      </c>
      <c r="C6729" s="532" t="s">
        <v>12935</v>
      </c>
      <c r="D6729" s="533" t="s">
        <v>28437</v>
      </c>
      <c r="H6729">
        <f t="shared" si="200"/>
        <v>4.26</v>
      </c>
    </row>
    <row r="6730" spans="1:8" ht="40.5">
      <c r="A6730" s="532" t="s">
        <v>13074</v>
      </c>
      <c r="B6730" s="534" t="s">
        <v>13075</v>
      </c>
      <c r="C6730" s="532" t="s">
        <v>12935</v>
      </c>
      <c r="D6730" s="533" t="s">
        <v>8850</v>
      </c>
      <c r="H6730">
        <f t="shared" si="200"/>
        <v>2.73</v>
      </c>
    </row>
    <row r="6731" spans="1:8" ht="27">
      <c r="A6731" s="532" t="s">
        <v>13076</v>
      </c>
      <c r="B6731" s="534" t="s">
        <v>13077</v>
      </c>
      <c r="C6731" s="532" t="s">
        <v>12987</v>
      </c>
      <c r="D6731" s="533" t="s">
        <v>33857</v>
      </c>
      <c r="H6731">
        <f t="shared" si="200"/>
        <v>49.78</v>
      </c>
    </row>
    <row r="6732" spans="1:8" ht="27">
      <c r="A6732" s="532" t="s">
        <v>13078</v>
      </c>
      <c r="B6732" s="534" t="s">
        <v>13079</v>
      </c>
      <c r="C6732" s="532" t="s">
        <v>73</v>
      </c>
      <c r="D6732" s="533" t="s">
        <v>9067</v>
      </c>
      <c r="H6732">
        <f t="shared" si="200"/>
        <v>1.04</v>
      </c>
    </row>
    <row r="6733" spans="1:8" ht="27">
      <c r="A6733" s="532" t="s">
        <v>13080</v>
      </c>
      <c r="B6733" s="534" t="s">
        <v>13081</v>
      </c>
      <c r="C6733" s="532" t="s">
        <v>12962</v>
      </c>
      <c r="D6733" s="533" t="s">
        <v>33858</v>
      </c>
      <c r="H6733">
        <f t="shared" si="200"/>
        <v>105.81</v>
      </c>
    </row>
    <row r="6734" spans="1:8" ht="27">
      <c r="A6734" s="532" t="s">
        <v>13082</v>
      </c>
      <c r="B6734" s="534" t="s">
        <v>13083</v>
      </c>
      <c r="C6734" s="532" t="s">
        <v>114</v>
      </c>
      <c r="D6734" s="533" t="s">
        <v>8875</v>
      </c>
      <c r="H6734">
        <f t="shared" si="200"/>
        <v>2.09</v>
      </c>
    </row>
    <row r="6735" spans="1:8" ht="54">
      <c r="A6735" s="532" t="s">
        <v>13084</v>
      </c>
      <c r="B6735" s="534" t="s">
        <v>13085</v>
      </c>
      <c r="C6735" s="532" t="s">
        <v>12962</v>
      </c>
      <c r="D6735" s="533" t="s">
        <v>33858</v>
      </c>
      <c r="H6735">
        <f t="shared" si="200"/>
        <v>105.81</v>
      </c>
    </row>
    <row r="6736" spans="1:8" ht="54">
      <c r="A6736" s="532" t="s">
        <v>13086</v>
      </c>
      <c r="B6736" s="534" t="s">
        <v>13087</v>
      </c>
      <c r="C6736" s="532" t="s">
        <v>114</v>
      </c>
      <c r="D6736" s="533" t="s">
        <v>8875</v>
      </c>
      <c r="H6736">
        <f t="shared" si="200"/>
        <v>2.09</v>
      </c>
    </row>
    <row r="6737" spans="1:8" ht="54">
      <c r="A6737" s="532" t="s">
        <v>13088</v>
      </c>
      <c r="B6737" s="534" t="s">
        <v>13089</v>
      </c>
      <c r="C6737" s="532" t="s">
        <v>12962</v>
      </c>
      <c r="D6737" s="533" t="s">
        <v>13436</v>
      </c>
      <c r="H6737">
        <f t="shared" si="200"/>
        <v>79.31</v>
      </c>
    </row>
    <row r="6738" spans="1:8" ht="15" customHeight="1">
      <c r="A6738" s="532" t="s">
        <v>13090</v>
      </c>
      <c r="B6738" s="534" t="s">
        <v>13091</v>
      </c>
      <c r="C6738" s="532" t="s">
        <v>12987</v>
      </c>
      <c r="D6738" s="533" t="s">
        <v>24683</v>
      </c>
      <c r="H6738">
        <f t="shared" si="200"/>
        <v>79.349999999999994</v>
      </c>
    </row>
    <row r="6739" spans="1:8" ht="15" customHeight="1">
      <c r="A6739" s="532" t="s">
        <v>13092</v>
      </c>
      <c r="B6739" s="534" t="s">
        <v>13093</v>
      </c>
      <c r="C6739" s="532" t="s">
        <v>73</v>
      </c>
      <c r="D6739" s="533" t="s">
        <v>8903</v>
      </c>
      <c r="H6739">
        <f t="shared" si="200"/>
        <v>1.57</v>
      </c>
    </row>
    <row r="6740" spans="1:8" ht="15" customHeight="1">
      <c r="A6740" s="532" t="s">
        <v>13094</v>
      </c>
      <c r="B6740" s="534" t="s">
        <v>13095</v>
      </c>
      <c r="C6740" s="532" t="s">
        <v>12935</v>
      </c>
      <c r="D6740" s="533" t="s">
        <v>13820</v>
      </c>
      <c r="H6740">
        <f t="shared" si="200"/>
        <v>4.13</v>
      </c>
    </row>
    <row r="6741" spans="1:8" ht="15" customHeight="1">
      <c r="A6741" s="532" t="s">
        <v>13096</v>
      </c>
      <c r="B6741" s="534" t="s">
        <v>13097</v>
      </c>
      <c r="C6741" s="532" t="s">
        <v>12987</v>
      </c>
      <c r="D6741" s="533" t="s">
        <v>12614</v>
      </c>
      <c r="H6741">
        <f t="shared" si="200"/>
        <v>35.28</v>
      </c>
    </row>
    <row r="6742" spans="1:8" ht="40.5">
      <c r="A6742" s="532" t="s">
        <v>13098</v>
      </c>
      <c r="B6742" s="534" t="s">
        <v>13099</v>
      </c>
      <c r="C6742" s="532" t="s">
        <v>12987</v>
      </c>
      <c r="D6742" s="533" t="s">
        <v>11738</v>
      </c>
      <c r="H6742">
        <f t="shared" si="200"/>
        <v>22.81</v>
      </c>
    </row>
    <row r="6743" spans="1:8" ht="54">
      <c r="A6743" s="532" t="s">
        <v>13100</v>
      </c>
      <c r="B6743" s="534" t="s">
        <v>13101</v>
      </c>
      <c r="C6743" s="532" t="s">
        <v>12987</v>
      </c>
      <c r="D6743" s="533" t="s">
        <v>31690</v>
      </c>
      <c r="H6743">
        <f t="shared" si="200"/>
        <v>41.63</v>
      </c>
    </row>
    <row r="6744" spans="1:8" ht="67.5">
      <c r="A6744" s="532" t="s">
        <v>13102</v>
      </c>
      <c r="B6744" s="534" t="s">
        <v>13103</v>
      </c>
      <c r="C6744" s="532" t="s">
        <v>12987</v>
      </c>
      <c r="D6744" s="533" t="s">
        <v>4368</v>
      </c>
      <c r="H6744">
        <f t="shared" si="200"/>
        <v>2.6</v>
      </c>
    </row>
    <row r="6745" spans="1:8" ht="40.5">
      <c r="A6745" s="532" t="s">
        <v>13104</v>
      </c>
      <c r="B6745" s="534" t="s">
        <v>13105</v>
      </c>
      <c r="C6745" s="532" t="s">
        <v>12962</v>
      </c>
      <c r="D6745" s="533" t="s">
        <v>18895</v>
      </c>
      <c r="H6745">
        <f t="shared" si="200"/>
        <v>50.62</v>
      </c>
    </row>
    <row r="6746" spans="1:8" ht="40.5">
      <c r="A6746" s="532" t="s">
        <v>13106</v>
      </c>
      <c r="B6746" s="534" t="s">
        <v>13107</v>
      </c>
      <c r="C6746" s="532" t="s">
        <v>114</v>
      </c>
      <c r="D6746" s="533" t="s">
        <v>27238</v>
      </c>
      <c r="H6746">
        <f t="shared" si="200"/>
        <v>0.97</v>
      </c>
    </row>
    <row r="6747" spans="1:8" ht="40.5">
      <c r="A6747" s="532" t="s">
        <v>13108</v>
      </c>
      <c r="B6747" s="534" t="s">
        <v>13109</v>
      </c>
      <c r="C6747" s="532" t="s">
        <v>12962</v>
      </c>
      <c r="D6747" s="533" t="s">
        <v>11861</v>
      </c>
      <c r="H6747">
        <f t="shared" si="200"/>
        <v>23.24</v>
      </c>
    </row>
    <row r="6748" spans="1:8" ht="40.5">
      <c r="A6748" s="532" t="s">
        <v>13110</v>
      </c>
      <c r="B6748" s="534" t="s">
        <v>13111</v>
      </c>
      <c r="C6748" s="532" t="s">
        <v>12962</v>
      </c>
      <c r="D6748" s="533" t="s">
        <v>4042</v>
      </c>
      <c r="H6748">
        <f t="shared" si="200"/>
        <v>4.9800000000000004</v>
      </c>
    </row>
    <row r="6749" spans="1:8" ht="27">
      <c r="A6749" s="532" t="s">
        <v>13112</v>
      </c>
      <c r="B6749" s="534" t="s">
        <v>13113</v>
      </c>
      <c r="C6749" s="532" t="s">
        <v>12987</v>
      </c>
      <c r="D6749" s="533" t="s">
        <v>18876</v>
      </c>
      <c r="H6749">
        <f t="shared" si="200"/>
        <v>198.24</v>
      </c>
    </row>
    <row r="6750" spans="1:8" ht="40.5">
      <c r="A6750" s="532" t="s">
        <v>13114</v>
      </c>
      <c r="B6750" s="534" t="s">
        <v>13115</v>
      </c>
      <c r="C6750" s="532" t="s">
        <v>12987</v>
      </c>
      <c r="D6750" s="533" t="s">
        <v>33859</v>
      </c>
      <c r="H6750">
        <f t="shared" si="200"/>
        <v>32.020000000000003</v>
      </c>
    </row>
    <row r="6751" spans="1:8" ht="40.5">
      <c r="A6751" s="532" t="s">
        <v>13117</v>
      </c>
      <c r="B6751" s="534" t="s">
        <v>13118</v>
      </c>
      <c r="C6751" s="532" t="s">
        <v>12987</v>
      </c>
      <c r="D6751" s="533" t="s">
        <v>18811</v>
      </c>
      <c r="H6751">
        <f t="shared" si="200"/>
        <v>14.59</v>
      </c>
    </row>
    <row r="6752" spans="1:8" ht="27">
      <c r="A6752" s="532" t="s">
        <v>13119</v>
      </c>
      <c r="B6752" s="534" t="s">
        <v>13120</v>
      </c>
      <c r="C6752" s="532" t="s">
        <v>13021</v>
      </c>
      <c r="D6752" s="533" t="s">
        <v>33860</v>
      </c>
      <c r="H6752">
        <f t="shared" si="200"/>
        <v>53.26</v>
      </c>
    </row>
    <row r="6753" spans="1:8" ht="27">
      <c r="A6753" s="532" t="s">
        <v>13121</v>
      </c>
      <c r="B6753" s="534" t="s">
        <v>13122</v>
      </c>
      <c r="C6753" s="532" t="s">
        <v>13021</v>
      </c>
      <c r="D6753" s="533" t="s">
        <v>11845</v>
      </c>
      <c r="H6753">
        <f t="shared" si="200"/>
        <v>17.350000000000001</v>
      </c>
    </row>
    <row r="6754" spans="1:8" ht="27">
      <c r="A6754" s="532" t="s">
        <v>13123</v>
      </c>
      <c r="B6754" s="534" t="s">
        <v>13124</v>
      </c>
      <c r="C6754" s="532" t="s">
        <v>13021</v>
      </c>
      <c r="D6754" s="533" t="s">
        <v>11228</v>
      </c>
      <c r="H6754">
        <f t="shared" si="200"/>
        <v>16.62</v>
      </c>
    </row>
    <row r="6755" spans="1:8" ht="27">
      <c r="A6755" s="532" t="s">
        <v>13125</v>
      </c>
      <c r="B6755" s="534" t="s">
        <v>13126</v>
      </c>
      <c r="C6755" s="532" t="s">
        <v>73</v>
      </c>
      <c r="D6755" s="533" t="s">
        <v>4961</v>
      </c>
      <c r="H6755">
        <f t="shared" si="200"/>
        <v>0.67</v>
      </c>
    </row>
    <row r="6756" spans="1:8" ht="27">
      <c r="A6756" s="532" t="s">
        <v>13127</v>
      </c>
      <c r="B6756" s="534" t="s">
        <v>13128</v>
      </c>
      <c r="C6756" s="532" t="s">
        <v>73</v>
      </c>
      <c r="D6756" s="533" t="s">
        <v>7683</v>
      </c>
      <c r="H6756">
        <f t="shared" si="200"/>
        <v>2.63</v>
      </c>
    </row>
    <row r="6757" spans="1:8" ht="40.5">
      <c r="A6757" s="532" t="s">
        <v>33861</v>
      </c>
      <c r="B6757" s="534" t="s">
        <v>33862</v>
      </c>
      <c r="C6757" s="532" t="s">
        <v>73</v>
      </c>
      <c r="D6757" s="533" t="s">
        <v>32337</v>
      </c>
      <c r="H6757">
        <f t="shared" si="200"/>
        <v>6.82</v>
      </c>
    </row>
    <row r="6758" spans="1:8" ht="27">
      <c r="A6758" s="532" t="s">
        <v>13129</v>
      </c>
      <c r="B6758" s="534" t="s">
        <v>13130</v>
      </c>
      <c r="C6758" s="532" t="s">
        <v>73</v>
      </c>
      <c r="D6758" s="533" t="s">
        <v>11883</v>
      </c>
      <c r="H6758">
        <f t="shared" si="200"/>
        <v>14.34</v>
      </c>
    </row>
    <row r="6759" spans="1:8" ht="27">
      <c r="A6759" s="532" t="s">
        <v>13131</v>
      </c>
      <c r="B6759" s="534" t="s">
        <v>13132</v>
      </c>
      <c r="C6759" s="532" t="s">
        <v>73</v>
      </c>
      <c r="D6759" s="533" t="s">
        <v>4744</v>
      </c>
      <c r="H6759">
        <f t="shared" si="200"/>
        <v>1.08</v>
      </c>
    </row>
    <row r="6760" spans="1:8" ht="40.5">
      <c r="A6760" s="532" t="s">
        <v>33863</v>
      </c>
      <c r="B6760" s="534" t="s">
        <v>33864</v>
      </c>
      <c r="C6760" s="532" t="s">
        <v>73</v>
      </c>
      <c r="D6760" s="533" t="s">
        <v>8792</v>
      </c>
      <c r="H6760">
        <f t="shared" si="200"/>
        <v>2.0699999999999998</v>
      </c>
    </row>
    <row r="6761" spans="1:8" ht="27">
      <c r="A6761" s="532" t="s">
        <v>13133</v>
      </c>
      <c r="B6761" s="534" t="s">
        <v>13134</v>
      </c>
      <c r="C6761" s="532" t="s">
        <v>73</v>
      </c>
      <c r="D6761" s="533" t="s">
        <v>5029</v>
      </c>
      <c r="H6761">
        <f t="shared" si="200"/>
        <v>5.09</v>
      </c>
    </row>
    <row r="6762" spans="1:8" ht="27">
      <c r="A6762" s="532" t="s">
        <v>13135</v>
      </c>
      <c r="B6762" s="534" t="s">
        <v>13136</v>
      </c>
      <c r="C6762" s="532" t="s">
        <v>73</v>
      </c>
      <c r="D6762" s="533" t="s">
        <v>12039</v>
      </c>
      <c r="H6762">
        <f t="shared" si="200"/>
        <v>7.49</v>
      </c>
    </row>
    <row r="6763" spans="1:8" ht="27">
      <c r="A6763" s="532" t="s">
        <v>33865</v>
      </c>
      <c r="B6763" s="534" t="s">
        <v>33866</v>
      </c>
      <c r="C6763" s="532" t="s">
        <v>73</v>
      </c>
      <c r="D6763" s="533" t="s">
        <v>33867</v>
      </c>
      <c r="H6763">
        <f t="shared" si="200"/>
        <v>9.33</v>
      </c>
    </row>
    <row r="6764" spans="1:8" ht="27">
      <c r="A6764" s="532" t="s">
        <v>13137</v>
      </c>
      <c r="B6764" s="534" t="s">
        <v>13138</v>
      </c>
      <c r="C6764" s="532" t="s">
        <v>73</v>
      </c>
      <c r="D6764" s="533" t="s">
        <v>8800</v>
      </c>
      <c r="H6764">
        <f t="shared" si="200"/>
        <v>4.4800000000000004</v>
      </c>
    </row>
    <row r="6765" spans="1:8" ht="27">
      <c r="A6765" s="532" t="s">
        <v>13139</v>
      </c>
      <c r="B6765" s="534" t="s">
        <v>13140</v>
      </c>
      <c r="C6765" s="532" t="s">
        <v>73</v>
      </c>
      <c r="D6765" s="533" t="s">
        <v>8390</v>
      </c>
      <c r="H6765">
        <f t="shared" si="200"/>
        <v>1.44</v>
      </c>
    </row>
    <row r="6766" spans="1:8" ht="27">
      <c r="A6766" s="532" t="s">
        <v>33868</v>
      </c>
      <c r="B6766" s="534" t="s">
        <v>33869</v>
      </c>
      <c r="C6766" s="532" t="s">
        <v>73</v>
      </c>
      <c r="D6766" s="533" t="s">
        <v>8843</v>
      </c>
      <c r="H6766">
        <f t="shared" si="200"/>
        <v>1.23</v>
      </c>
    </row>
    <row r="6767" spans="1:8" ht="27">
      <c r="A6767" s="532" t="s">
        <v>13141</v>
      </c>
      <c r="B6767" s="534" t="s">
        <v>13142</v>
      </c>
      <c r="C6767" s="532" t="s">
        <v>73</v>
      </c>
      <c r="D6767" s="533" t="s">
        <v>8823</v>
      </c>
      <c r="H6767">
        <f t="shared" si="200"/>
        <v>2.4900000000000002</v>
      </c>
    </row>
    <row r="6768" spans="1:8" ht="27">
      <c r="A6768" s="532" t="s">
        <v>33870</v>
      </c>
      <c r="B6768" s="534" t="s">
        <v>33871</v>
      </c>
      <c r="C6768" s="532" t="s">
        <v>114</v>
      </c>
      <c r="D6768" s="533" t="s">
        <v>9073</v>
      </c>
      <c r="H6768">
        <f t="shared" si="200"/>
        <v>11.42</v>
      </c>
    </row>
    <row r="6769" spans="1:8" ht="27">
      <c r="A6769" s="532" t="s">
        <v>33872</v>
      </c>
      <c r="B6769" s="534" t="s">
        <v>33873</v>
      </c>
      <c r="C6769" s="532" t="s">
        <v>114</v>
      </c>
      <c r="D6769" s="533" t="s">
        <v>11592</v>
      </c>
      <c r="H6769">
        <f t="shared" si="200"/>
        <v>12.1</v>
      </c>
    </row>
    <row r="6770" spans="1:8" ht="40.5">
      <c r="A6770" s="532" t="s">
        <v>33874</v>
      </c>
      <c r="B6770" s="534" t="s">
        <v>33875</v>
      </c>
      <c r="C6770" s="532" t="s">
        <v>114</v>
      </c>
      <c r="D6770" s="533" t="s">
        <v>5650</v>
      </c>
      <c r="H6770">
        <f t="shared" si="200"/>
        <v>7.37</v>
      </c>
    </row>
    <row r="6771" spans="1:8" ht="40.5">
      <c r="A6771" s="532" t="s">
        <v>33876</v>
      </c>
      <c r="B6771" s="534" t="s">
        <v>33877</v>
      </c>
      <c r="C6771" s="532" t="s">
        <v>114</v>
      </c>
      <c r="D6771" s="533" t="s">
        <v>5650</v>
      </c>
      <c r="H6771">
        <f t="shared" si="200"/>
        <v>7.37</v>
      </c>
    </row>
    <row r="6772" spans="1:8" ht="27">
      <c r="A6772" s="532" t="s">
        <v>33878</v>
      </c>
      <c r="B6772" s="534" t="s">
        <v>33879</v>
      </c>
      <c r="C6772" s="532" t="s">
        <v>73</v>
      </c>
      <c r="D6772" s="533" t="s">
        <v>30292</v>
      </c>
      <c r="H6772">
        <f t="shared" si="200"/>
        <v>21.37</v>
      </c>
    </row>
    <row r="6773" spans="1:8" ht="27">
      <c r="A6773" s="532" t="s">
        <v>33880</v>
      </c>
      <c r="B6773" s="534" t="s">
        <v>33881</v>
      </c>
      <c r="C6773" s="532" t="s">
        <v>73</v>
      </c>
      <c r="D6773" s="533" t="s">
        <v>11186</v>
      </c>
      <c r="H6773">
        <f t="shared" si="200"/>
        <v>2.57</v>
      </c>
    </row>
    <row r="6774" spans="1:8" ht="27">
      <c r="A6774" s="532" t="s">
        <v>33882</v>
      </c>
      <c r="B6774" s="534" t="s">
        <v>33883</v>
      </c>
      <c r="C6774" s="532" t="s">
        <v>73</v>
      </c>
      <c r="D6774" s="533" t="s">
        <v>8943</v>
      </c>
      <c r="H6774">
        <f t="shared" si="200"/>
        <v>4.01</v>
      </c>
    </row>
    <row r="6775" spans="1:8">
      <c r="A6775" s="532" t="s">
        <v>13143</v>
      </c>
      <c r="B6775" s="534" t="s">
        <v>13144</v>
      </c>
      <c r="C6775" s="532" t="s">
        <v>73</v>
      </c>
      <c r="D6775" s="533" t="s">
        <v>5214</v>
      </c>
      <c r="H6775">
        <f t="shared" si="200"/>
        <v>1.27</v>
      </c>
    </row>
    <row r="6776" spans="1:8" ht="27">
      <c r="A6776" s="532" t="s">
        <v>33884</v>
      </c>
      <c r="B6776" s="534" t="s">
        <v>33885</v>
      </c>
      <c r="C6776" s="532" t="s">
        <v>73</v>
      </c>
      <c r="D6776" s="533" t="s">
        <v>8798</v>
      </c>
      <c r="H6776">
        <f t="shared" si="200"/>
        <v>3.01</v>
      </c>
    </row>
    <row r="6777" spans="1:8">
      <c r="A6777" s="532" t="s">
        <v>33886</v>
      </c>
      <c r="B6777" s="534" t="s">
        <v>33887</v>
      </c>
      <c r="C6777" s="532" t="s">
        <v>73</v>
      </c>
      <c r="D6777" s="533" t="s">
        <v>33888</v>
      </c>
      <c r="H6777">
        <f t="shared" si="200"/>
        <v>3.26</v>
      </c>
    </row>
    <row r="6778" spans="1:8" ht="27">
      <c r="A6778" s="532" t="s">
        <v>33889</v>
      </c>
      <c r="B6778" s="534" t="s">
        <v>33890</v>
      </c>
      <c r="C6778" s="532" t="s">
        <v>73</v>
      </c>
      <c r="D6778" s="533" t="s">
        <v>19276</v>
      </c>
      <c r="H6778">
        <f t="shared" si="200"/>
        <v>4.66</v>
      </c>
    </row>
    <row r="6779" spans="1:8" ht="27">
      <c r="A6779" s="532" t="s">
        <v>13145</v>
      </c>
      <c r="B6779" s="534" t="s">
        <v>13146</v>
      </c>
      <c r="C6779" s="532" t="s">
        <v>73</v>
      </c>
      <c r="D6779" s="533" t="s">
        <v>33891</v>
      </c>
      <c r="H6779">
        <f t="shared" si="200"/>
        <v>1.95</v>
      </c>
    </row>
    <row r="6780" spans="1:8" ht="54">
      <c r="A6780" s="532" t="s">
        <v>8392</v>
      </c>
      <c r="B6780" s="534" t="s">
        <v>8393</v>
      </c>
      <c r="C6780" s="532" t="s">
        <v>75</v>
      </c>
      <c r="D6780" s="533" t="s">
        <v>17805</v>
      </c>
      <c r="H6780">
        <f t="shared" si="200"/>
        <v>88.33</v>
      </c>
    </row>
    <row r="6781" spans="1:8" ht="54">
      <c r="A6781" s="532" t="s">
        <v>8394</v>
      </c>
      <c r="B6781" s="534" t="s">
        <v>8395</v>
      </c>
      <c r="C6781" s="532" t="s">
        <v>75</v>
      </c>
      <c r="D6781" s="533" t="s">
        <v>33892</v>
      </c>
      <c r="H6781">
        <f t="shared" si="200"/>
        <v>68.459999999999994</v>
      </c>
    </row>
    <row r="6782" spans="1:8" ht="54">
      <c r="A6782" s="532" t="s">
        <v>8396</v>
      </c>
      <c r="B6782" s="534" t="s">
        <v>8397</v>
      </c>
      <c r="C6782" s="532" t="s">
        <v>75</v>
      </c>
      <c r="D6782" s="533" t="s">
        <v>33893</v>
      </c>
      <c r="H6782">
        <f t="shared" si="200"/>
        <v>58.52</v>
      </c>
    </row>
    <row r="6783" spans="1:8" ht="54">
      <c r="A6783" s="532" t="s">
        <v>8398</v>
      </c>
      <c r="B6783" s="534" t="s">
        <v>8399</v>
      </c>
      <c r="C6783" s="532" t="s">
        <v>75</v>
      </c>
      <c r="D6783" s="533" t="s">
        <v>33894</v>
      </c>
      <c r="H6783">
        <f t="shared" si="200"/>
        <v>146.72999999999999</v>
      </c>
    </row>
    <row r="6784" spans="1:8" ht="54">
      <c r="A6784" s="532" t="s">
        <v>8400</v>
      </c>
      <c r="B6784" s="534" t="s">
        <v>8401</v>
      </c>
      <c r="C6784" s="532" t="s">
        <v>75</v>
      </c>
      <c r="D6784" s="533" t="s">
        <v>33895</v>
      </c>
      <c r="H6784">
        <f t="shared" si="200"/>
        <v>107.77</v>
      </c>
    </row>
    <row r="6785" spans="1:8" ht="54">
      <c r="A6785" s="532" t="s">
        <v>8402</v>
      </c>
      <c r="B6785" s="534" t="s">
        <v>8403</v>
      </c>
      <c r="C6785" s="532" t="s">
        <v>75</v>
      </c>
      <c r="D6785" s="533" t="s">
        <v>19255</v>
      </c>
      <c r="H6785">
        <f t="shared" si="200"/>
        <v>88.14</v>
      </c>
    </row>
    <row r="6786" spans="1:8" ht="15" customHeight="1">
      <c r="A6786" s="532" t="s">
        <v>8404</v>
      </c>
      <c r="B6786" s="534" t="s">
        <v>8405</v>
      </c>
      <c r="C6786" s="532" t="s">
        <v>75</v>
      </c>
      <c r="D6786" s="533" t="s">
        <v>33896</v>
      </c>
      <c r="H6786">
        <f t="shared" si="200"/>
        <v>77.72</v>
      </c>
    </row>
    <row r="6787" spans="1:8" ht="15" customHeight="1">
      <c r="A6787" s="532" t="s">
        <v>8406</v>
      </c>
      <c r="B6787" s="534" t="s">
        <v>8407</v>
      </c>
      <c r="C6787" s="532" t="s">
        <v>75</v>
      </c>
      <c r="D6787" s="533" t="s">
        <v>12666</v>
      </c>
      <c r="H6787">
        <f t="shared" si="200"/>
        <v>58.78</v>
      </c>
    </row>
    <row r="6788" spans="1:8" ht="15" customHeight="1">
      <c r="A6788" s="532" t="s">
        <v>8408</v>
      </c>
      <c r="B6788" s="534" t="s">
        <v>8409</v>
      </c>
      <c r="C6788" s="532" t="s">
        <v>75</v>
      </c>
      <c r="D6788" s="533" t="s">
        <v>30145</v>
      </c>
      <c r="H6788">
        <f t="shared" si="200"/>
        <v>48.96</v>
      </c>
    </row>
    <row r="6789" spans="1:8" ht="81">
      <c r="A6789" s="532" t="s">
        <v>8410</v>
      </c>
      <c r="B6789" s="534" t="s">
        <v>8411</v>
      </c>
      <c r="C6789" s="532" t="s">
        <v>75</v>
      </c>
      <c r="D6789" s="533" t="s">
        <v>18727</v>
      </c>
      <c r="H6789">
        <f t="shared" ref="H6789:H6852" si="201">ROUND(D6789*(1+$H$1),2)</f>
        <v>124.31</v>
      </c>
    </row>
    <row r="6790" spans="1:8" ht="81">
      <c r="A6790" s="532" t="s">
        <v>8412</v>
      </c>
      <c r="B6790" s="534" t="s">
        <v>11412</v>
      </c>
      <c r="C6790" s="532" t="s">
        <v>75</v>
      </c>
      <c r="D6790" s="533" t="s">
        <v>19133</v>
      </c>
      <c r="H6790">
        <f t="shared" si="201"/>
        <v>77.48</v>
      </c>
    </row>
    <row r="6791" spans="1:8" ht="81">
      <c r="A6791" s="532" t="s">
        <v>9591</v>
      </c>
      <c r="B6791" s="534" t="s">
        <v>9592</v>
      </c>
      <c r="C6791" s="532" t="s">
        <v>75</v>
      </c>
      <c r="D6791" s="533" t="s">
        <v>33897</v>
      </c>
      <c r="H6791">
        <f t="shared" si="201"/>
        <v>132.02000000000001</v>
      </c>
    </row>
    <row r="6792" spans="1:8" ht="81">
      <c r="A6792" s="532" t="s">
        <v>9593</v>
      </c>
      <c r="B6792" s="534" t="s">
        <v>9594</v>
      </c>
      <c r="C6792" s="532" t="s">
        <v>75</v>
      </c>
      <c r="D6792" s="533" t="s">
        <v>18182</v>
      </c>
      <c r="H6792">
        <f t="shared" si="201"/>
        <v>79.680000000000007</v>
      </c>
    </row>
    <row r="6793" spans="1:8" ht="27">
      <c r="A6793" s="532" t="s">
        <v>8414</v>
      </c>
      <c r="B6793" s="534" t="s">
        <v>8415</v>
      </c>
      <c r="C6793" s="532" t="s">
        <v>73</v>
      </c>
      <c r="D6793" s="533" t="s">
        <v>33898</v>
      </c>
      <c r="H6793">
        <f t="shared" si="201"/>
        <v>72.180000000000007</v>
      </c>
    </row>
    <row r="6794" spans="1:8" ht="27">
      <c r="A6794" s="532" t="s">
        <v>8416</v>
      </c>
      <c r="B6794" s="534" t="s">
        <v>8417</v>
      </c>
      <c r="C6794" s="532" t="s">
        <v>73</v>
      </c>
      <c r="D6794" s="533" t="s">
        <v>21713</v>
      </c>
      <c r="H6794">
        <f t="shared" si="201"/>
        <v>23.67</v>
      </c>
    </row>
    <row r="6795" spans="1:8" ht="27">
      <c r="A6795" s="532" t="s">
        <v>8418</v>
      </c>
      <c r="B6795" s="534" t="s">
        <v>8419</v>
      </c>
      <c r="C6795" s="532" t="s">
        <v>73</v>
      </c>
      <c r="D6795" s="533" t="s">
        <v>33899</v>
      </c>
      <c r="H6795">
        <f t="shared" si="201"/>
        <v>341.68</v>
      </c>
    </row>
    <row r="6796" spans="1:8" ht="27">
      <c r="A6796" s="532" t="s">
        <v>9595</v>
      </c>
      <c r="B6796" s="534" t="s">
        <v>9596</v>
      </c>
      <c r="C6796" s="532" t="s">
        <v>73</v>
      </c>
      <c r="D6796" s="533" t="s">
        <v>8815</v>
      </c>
      <c r="H6796">
        <f t="shared" si="201"/>
        <v>0.51</v>
      </c>
    </row>
    <row r="6797" spans="1:8" ht="40.5">
      <c r="A6797" s="532" t="s">
        <v>9597</v>
      </c>
      <c r="B6797" s="534" t="s">
        <v>9598</v>
      </c>
      <c r="C6797" s="532" t="s">
        <v>73</v>
      </c>
      <c r="D6797" s="533" t="s">
        <v>4829</v>
      </c>
      <c r="H6797">
        <f t="shared" si="201"/>
        <v>0.19</v>
      </c>
    </row>
    <row r="6798" spans="1:8" ht="27">
      <c r="A6798" s="532" t="s">
        <v>9599</v>
      </c>
      <c r="B6798" s="534" t="s">
        <v>9600</v>
      </c>
      <c r="C6798" s="532" t="s">
        <v>73</v>
      </c>
      <c r="D6798" s="533" t="s">
        <v>4782</v>
      </c>
      <c r="H6798">
        <f t="shared" si="201"/>
        <v>0.13</v>
      </c>
    </row>
    <row r="6799" spans="1:8">
      <c r="A6799" s="532" t="s">
        <v>16639</v>
      </c>
      <c r="B6799" s="534" t="s">
        <v>16640</v>
      </c>
      <c r="C6799" s="532" t="s">
        <v>114</v>
      </c>
      <c r="D6799" s="533" t="s">
        <v>33900</v>
      </c>
      <c r="H6799">
        <f t="shared" si="201"/>
        <v>33.47</v>
      </c>
    </row>
    <row r="6800" spans="1:8" ht="27">
      <c r="A6800" s="532" t="s">
        <v>8420</v>
      </c>
      <c r="B6800" s="534" t="s">
        <v>8421</v>
      </c>
      <c r="C6800" s="532" t="s">
        <v>73</v>
      </c>
      <c r="D6800" s="533" t="s">
        <v>18654</v>
      </c>
      <c r="H6800">
        <f t="shared" si="201"/>
        <v>9.8699999999999992</v>
      </c>
    </row>
    <row r="6801" spans="1:8" ht="54">
      <c r="A6801" s="532" t="s">
        <v>8422</v>
      </c>
      <c r="B6801" s="534" t="s">
        <v>8423</v>
      </c>
      <c r="C6801" s="532" t="s">
        <v>73</v>
      </c>
      <c r="D6801" s="533" t="s">
        <v>6002</v>
      </c>
      <c r="H6801">
        <f t="shared" si="201"/>
        <v>15.64</v>
      </c>
    </row>
    <row r="6802" spans="1:8" ht="27">
      <c r="A6802" s="532" t="s">
        <v>8424</v>
      </c>
      <c r="B6802" s="534" t="s">
        <v>8425</v>
      </c>
      <c r="C6802" s="532" t="s">
        <v>75</v>
      </c>
      <c r="D6802" s="533" t="s">
        <v>33901</v>
      </c>
      <c r="H6802">
        <f t="shared" si="201"/>
        <v>28.49</v>
      </c>
    </row>
    <row r="6803" spans="1:8" ht="27">
      <c r="A6803" s="532" t="s">
        <v>8426</v>
      </c>
      <c r="B6803" s="534" t="s">
        <v>8427</v>
      </c>
      <c r="C6803" s="532" t="s">
        <v>83</v>
      </c>
      <c r="D6803" s="533" t="s">
        <v>9362</v>
      </c>
      <c r="H6803">
        <f t="shared" si="201"/>
        <v>9.57</v>
      </c>
    </row>
    <row r="6804" spans="1:8" ht="40.5">
      <c r="A6804" s="532" t="s">
        <v>8428</v>
      </c>
      <c r="B6804" s="534" t="s">
        <v>11413</v>
      </c>
      <c r="C6804" s="532" t="s">
        <v>73</v>
      </c>
      <c r="D6804" s="533" t="s">
        <v>33902</v>
      </c>
      <c r="H6804">
        <f t="shared" si="201"/>
        <v>167.67</v>
      </c>
    </row>
    <row r="6805" spans="1:8" ht="40.5">
      <c r="A6805" s="532" t="s">
        <v>8429</v>
      </c>
      <c r="B6805" s="534" t="s">
        <v>8430</v>
      </c>
      <c r="C6805" s="532" t="s">
        <v>75</v>
      </c>
      <c r="D6805" s="533" t="s">
        <v>33903</v>
      </c>
      <c r="H6805">
        <f t="shared" si="201"/>
        <v>950.42</v>
      </c>
    </row>
    <row r="6806" spans="1:8" ht="27">
      <c r="A6806" s="532" t="s">
        <v>8431</v>
      </c>
      <c r="B6806" s="534" t="s">
        <v>8432</v>
      </c>
      <c r="C6806" s="532" t="s">
        <v>83</v>
      </c>
      <c r="D6806" s="533" t="s">
        <v>33904</v>
      </c>
      <c r="H6806">
        <f t="shared" si="201"/>
        <v>146.16</v>
      </c>
    </row>
    <row r="6807" spans="1:8" ht="27">
      <c r="A6807" s="532" t="s">
        <v>8433</v>
      </c>
      <c r="B6807" s="534" t="s">
        <v>8434</v>
      </c>
      <c r="C6807" s="532" t="s">
        <v>83</v>
      </c>
      <c r="D6807" s="533" t="s">
        <v>33905</v>
      </c>
      <c r="H6807">
        <f t="shared" si="201"/>
        <v>71.239999999999995</v>
      </c>
    </row>
    <row r="6808" spans="1:8" ht="27">
      <c r="A6808" s="532" t="s">
        <v>8435</v>
      </c>
      <c r="B6808" s="534" t="s">
        <v>8436</v>
      </c>
      <c r="C6808" s="532" t="s">
        <v>83</v>
      </c>
      <c r="D6808" s="533" t="s">
        <v>23965</v>
      </c>
      <c r="H6808">
        <f t="shared" si="201"/>
        <v>218.22</v>
      </c>
    </row>
    <row r="6809" spans="1:8" ht="27">
      <c r="A6809" s="532" t="s">
        <v>8437</v>
      </c>
      <c r="B6809" s="534" t="s">
        <v>8438</v>
      </c>
      <c r="C6809" s="532" t="s">
        <v>83</v>
      </c>
      <c r="D6809" s="533" t="s">
        <v>11952</v>
      </c>
      <c r="H6809">
        <f t="shared" si="201"/>
        <v>133.93</v>
      </c>
    </row>
    <row r="6810" spans="1:8" ht="40.5">
      <c r="A6810" s="532" t="s">
        <v>8439</v>
      </c>
      <c r="B6810" s="534" t="s">
        <v>8440</v>
      </c>
      <c r="C6810" s="532" t="s">
        <v>83</v>
      </c>
      <c r="D6810" s="533" t="s">
        <v>28406</v>
      </c>
      <c r="H6810">
        <f t="shared" si="201"/>
        <v>82.27</v>
      </c>
    </row>
    <row r="6811" spans="1:8" ht="27">
      <c r="A6811" s="532" t="s">
        <v>8441</v>
      </c>
      <c r="B6811" s="534" t="s">
        <v>8442</v>
      </c>
      <c r="C6811" s="532" t="s">
        <v>83</v>
      </c>
      <c r="D6811" s="533" t="s">
        <v>33906</v>
      </c>
      <c r="H6811">
        <f t="shared" si="201"/>
        <v>772.08</v>
      </c>
    </row>
    <row r="6812" spans="1:8" ht="40.5">
      <c r="A6812" s="532" t="s">
        <v>8443</v>
      </c>
      <c r="B6812" s="534" t="s">
        <v>8444</v>
      </c>
      <c r="C6812" s="532" t="s">
        <v>83</v>
      </c>
      <c r="D6812" s="533" t="s">
        <v>33907</v>
      </c>
      <c r="H6812">
        <f t="shared" si="201"/>
        <v>355.44</v>
      </c>
    </row>
    <row r="6813" spans="1:8" ht="27">
      <c r="A6813" s="532" t="s">
        <v>8445</v>
      </c>
      <c r="B6813" s="534" t="s">
        <v>8446</v>
      </c>
      <c r="C6813" s="532" t="s">
        <v>83</v>
      </c>
      <c r="D6813" s="533" t="s">
        <v>33908</v>
      </c>
      <c r="H6813">
        <f t="shared" si="201"/>
        <v>352.07</v>
      </c>
    </row>
    <row r="6814" spans="1:8" ht="27">
      <c r="A6814" s="532" t="s">
        <v>8447</v>
      </c>
      <c r="B6814" s="534" t="s">
        <v>8448</v>
      </c>
      <c r="C6814" s="532" t="s">
        <v>83</v>
      </c>
      <c r="D6814" s="533" t="s">
        <v>33909</v>
      </c>
      <c r="H6814">
        <f t="shared" si="201"/>
        <v>152.37</v>
      </c>
    </row>
    <row r="6815" spans="1:8" ht="27">
      <c r="A6815" s="532" t="s">
        <v>8449</v>
      </c>
      <c r="B6815" s="534" t="s">
        <v>8450</v>
      </c>
      <c r="C6815" s="532" t="s">
        <v>73</v>
      </c>
      <c r="D6815" s="533" t="s">
        <v>27333</v>
      </c>
      <c r="H6815">
        <f t="shared" si="201"/>
        <v>4.18</v>
      </c>
    </row>
    <row r="6816" spans="1:8" ht="15" customHeight="1">
      <c r="A6816" s="532" t="s">
        <v>8451</v>
      </c>
      <c r="B6816" s="534" t="s">
        <v>8452</v>
      </c>
      <c r="C6816" s="532" t="s">
        <v>75</v>
      </c>
      <c r="D6816" s="533" t="s">
        <v>7828</v>
      </c>
      <c r="H6816">
        <f t="shared" si="201"/>
        <v>3.28</v>
      </c>
    </row>
    <row r="6817" spans="1:8" ht="15" customHeight="1">
      <c r="A6817" s="532" t="s">
        <v>8453</v>
      </c>
      <c r="B6817" s="534" t="s">
        <v>8454</v>
      </c>
      <c r="C6817" s="532" t="s">
        <v>73</v>
      </c>
      <c r="D6817" s="533" t="s">
        <v>9378</v>
      </c>
      <c r="H6817">
        <f t="shared" si="201"/>
        <v>28.68</v>
      </c>
    </row>
    <row r="6818" spans="1:8" ht="40.5">
      <c r="A6818" s="532" t="s">
        <v>8455</v>
      </c>
      <c r="B6818" s="534" t="s">
        <v>8456</v>
      </c>
      <c r="C6818" s="532" t="s">
        <v>73</v>
      </c>
      <c r="D6818" s="533" t="s">
        <v>5465</v>
      </c>
      <c r="H6818">
        <f t="shared" si="201"/>
        <v>15.07</v>
      </c>
    </row>
    <row r="6819" spans="1:8" ht="27">
      <c r="A6819" s="532" t="s">
        <v>8457</v>
      </c>
      <c r="B6819" s="534" t="s">
        <v>8458</v>
      </c>
      <c r="C6819" s="532" t="s">
        <v>73</v>
      </c>
      <c r="D6819" s="533" t="s">
        <v>9045</v>
      </c>
      <c r="H6819">
        <f t="shared" si="201"/>
        <v>18.809999999999999</v>
      </c>
    </row>
    <row r="6820" spans="1:8" ht="40.5">
      <c r="A6820" s="532" t="s">
        <v>8459</v>
      </c>
      <c r="B6820" s="534" t="s">
        <v>8460</v>
      </c>
      <c r="C6820" s="532" t="s">
        <v>73</v>
      </c>
      <c r="D6820" s="533" t="s">
        <v>18814</v>
      </c>
      <c r="H6820">
        <f t="shared" si="201"/>
        <v>25.3</v>
      </c>
    </row>
    <row r="6821" spans="1:8" ht="27">
      <c r="A6821" s="532" t="s">
        <v>8461</v>
      </c>
      <c r="B6821" s="534" t="s">
        <v>8462</v>
      </c>
      <c r="C6821" s="532" t="s">
        <v>73</v>
      </c>
      <c r="D6821" s="533" t="s">
        <v>18209</v>
      </c>
      <c r="H6821">
        <f t="shared" si="201"/>
        <v>3.73</v>
      </c>
    </row>
    <row r="6822" spans="1:8" ht="27">
      <c r="A6822" s="532" t="s">
        <v>8463</v>
      </c>
      <c r="B6822" s="534" t="s">
        <v>8464</v>
      </c>
      <c r="C6822" s="532" t="s">
        <v>73</v>
      </c>
      <c r="D6822" s="533" t="s">
        <v>30864</v>
      </c>
      <c r="H6822">
        <f t="shared" si="201"/>
        <v>10.85</v>
      </c>
    </row>
    <row r="6823" spans="1:8" ht="27">
      <c r="A6823" s="532" t="s">
        <v>8465</v>
      </c>
      <c r="B6823" s="534" t="s">
        <v>8466</v>
      </c>
      <c r="C6823" s="532" t="s">
        <v>73</v>
      </c>
      <c r="D6823" s="533" t="s">
        <v>12027</v>
      </c>
      <c r="H6823">
        <f t="shared" si="201"/>
        <v>25.38</v>
      </c>
    </row>
    <row r="6824" spans="1:8" ht="27">
      <c r="A6824" s="532" t="s">
        <v>8468</v>
      </c>
      <c r="B6824" s="534" t="s">
        <v>8469</v>
      </c>
      <c r="C6824" s="532" t="s">
        <v>73</v>
      </c>
      <c r="D6824" s="533" t="s">
        <v>11192</v>
      </c>
      <c r="H6824">
        <f t="shared" si="201"/>
        <v>2.35</v>
      </c>
    </row>
    <row r="6825" spans="1:8" ht="27">
      <c r="A6825" s="532" t="s">
        <v>8470</v>
      </c>
      <c r="B6825" s="534" t="s">
        <v>8471</v>
      </c>
      <c r="C6825" s="532" t="s">
        <v>73</v>
      </c>
      <c r="D6825" s="533" t="s">
        <v>12646</v>
      </c>
      <c r="H6825">
        <f t="shared" si="201"/>
        <v>5.8</v>
      </c>
    </row>
    <row r="6826" spans="1:8" ht="40.5">
      <c r="A6826" s="532" t="s">
        <v>8472</v>
      </c>
      <c r="B6826" s="534" t="s">
        <v>8473</v>
      </c>
      <c r="C6826" s="532" t="s">
        <v>73</v>
      </c>
      <c r="D6826" s="533" t="s">
        <v>8552</v>
      </c>
      <c r="H6826">
        <f t="shared" si="201"/>
        <v>4.21</v>
      </c>
    </row>
    <row r="6827" spans="1:8" ht="27">
      <c r="A6827" s="532" t="s">
        <v>8475</v>
      </c>
      <c r="B6827" s="534" t="s">
        <v>8476</v>
      </c>
      <c r="C6827" s="532" t="s">
        <v>73</v>
      </c>
      <c r="D6827" s="533" t="s">
        <v>16996</v>
      </c>
      <c r="H6827">
        <f t="shared" si="201"/>
        <v>31.82</v>
      </c>
    </row>
    <row r="6828" spans="1:8" ht="27">
      <c r="A6828" s="532" t="s">
        <v>8477</v>
      </c>
      <c r="B6828" s="534" t="s">
        <v>8478</v>
      </c>
      <c r="C6828" s="532" t="s">
        <v>73</v>
      </c>
      <c r="D6828" s="533" t="s">
        <v>7260</v>
      </c>
      <c r="H6828">
        <f t="shared" si="201"/>
        <v>11.73</v>
      </c>
    </row>
    <row r="6829" spans="1:8" ht="27">
      <c r="A6829" s="532" t="s">
        <v>8479</v>
      </c>
      <c r="B6829" s="534" t="s">
        <v>8480</v>
      </c>
      <c r="C6829" s="532" t="s">
        <v>73</v>
      </c>
      <c r="D6829" s="533" t="s">
        <v>33910</v>
      </c>
      <c r="H6829">
        <f t="shared" si="201"/>
        <v>45.53</v>
      </c>
    </row>
    <row r="6830" spans="1:8" ht="40.5">
      <c r="A6830" s="532" t="s">
        <v>8481</v>
      </c>
      <c r="B6830" s="534" t="s">
        <v>8482</v>
      </c>
      <c r="C6830" s="532" t="s">
        <v>73</v>
      </c>
      <c r="D6830" s="533" t="s">
        <v>4910</v>
      </c>
      <c r="H6830">
        <f t="shared" si="201"/>
        <v>4.45</v>
      </c>
    </row>
    <row r="6831" spans="1:8" ht="40.5">
      <c r="A6831" s="532" t="s">
        <v>8483</v>
      </c>
      <c r="B6831" s="534" t="s">
        <v>8484</v>
      </c>
      <c r="C6831" s="532" t="s">
        <v>73</v>
      </c>
      <c r="D6831" s="533" t="s">
        <v>5006</v>
      </c>
      <c r="H6831">
        <f t="shared" si="201"/>
        <v>2.56</v>
      </c>
    </row>
    <row r="6832" spans="1:8" ht="40.5">
      <c r="A6832" s="532" t="s">
        <v>8485</v>
      </c>
      <c r="B6832" s="534" t="s">
        <v>8486</v>
      </c>
      <c r="C6832" s="532" t="s">
        <v>73</v>
      </c>
      <c r="D6832" s="533" t="s">
        <v>12093</v>
      </c>
      <c r="H6832">
        <f t="shared" si="201"/>
        <v>5.7</v>
      </c>
    </row>
    <row r="6833" spans="1:8" ht="15" customHeight="1">
      <c r="A6833" s="532" t="s">
        <v>8487</v>
      </c>
      <c r="B6833" s="534" t="s">
        <v>8488</v>
      </c>
      <c r="C6833" s="532" t="s">
        <v>73</v>
      </c>
      <c r="D6833" s="533" t="s">
        <v>21537</v>
      </c>
      <c r="H6833">
        <f t="shared" si="201"/>
        <v>9.61</v>
      </c>
    </row>
    <row r="6834" spans="1:8" ht="15" customHeight="1">
      <c r="A6834" s="532" t="s">
        <v>8489</v>
      </c>
      <c r="B6834" s="534" t="s">
        <v>8490</v>
      </c>
      <c r="C6834" s="532" t="s">
        <v>114</v>
      </c>
      <c r="D6834" s="533" t="s">
        <v>33911</v>
      </c>
      <c r="H6834">
        <f t="shared" si="201"/>
        <v>106.35</v>
      </c>
    </row>
    <row r="6835" spans="1:8" ht="40.5">
      <c r="A6835" s="532" t="s">
        <v>8491</v>
      </c>
      <c r="B6835" s="534" t="s">
        <v>8492</v>
      </c>
      <c r="C6835" s="532" t="s">
        <v>114</v>
      </c>
      <c r="D6835" s="533" t="s">
        <v>33912</v>
      </c>
      <c r="H6835">
        <f t="shared" si="201"/>
        <v>241.09</v>
      </c>
    </row>
    <row r="6836" spans="1:8" ht="40.5">
      <c r="A6836" s="532" t="s">
        <v>8493</v>
      </c>
      <c r="B6836" s="534" t="s">
        <v>8494</v>
      </c>
      <c r="C6836" s="532" t="s">
        <v>114</v>
      </c>
      <c r="D6836" s="533" t="s">
        <v>33913</v>
      </c>
      <c r="H6836">
        <f t="shared" si="201"/>
        <v>178.87</v>
      </c>
    </row>
    <row r="6837" spans="1:8" ht="40.5">
      <c r="A6837" s="532" t="s">
        <v>8495</v>
      </c>
      <c r="B6837" s="534" t="s">
        <v>8496</v>
      </c>
      <c r="C6837" s="532" t="s">
        <v>114</v>
      </c>
      <c r="D6837" s="533" t="s">
        <v>33914</v>
      </c>
      <c r="H6837">
        <f t="shared" si="201"/>
        <v>215.77</v>
      </c>
    </row>
    <row r="6838" spans="1:8" ht="27">
      <c r="A6838" s="532" t="s">
        <v>8497</v>
      </c>
      <c r="B6838" s="534" t="s">
        <v>8498</v>
      </c>
      <c r="C6838" s="532" t="s">
        <v>73</v>
      </c>
      <c r="D6838" s="533" t="s">
        <v>33915</v>
      </c>
      <c r="H6838">
        <f t="shared" si="201"/>
        <v>44.51</v>
      </c>
    </row>
    <row r="6839" spans="1:8" ht="40.5">
      <c r="A6839" s="532" t="s">
        <v>8499</v>
      </c>
      <c r="B6839" s="534" t="s">
        <v>8500</v>
      </c>
      <c r="C6839" s="532" t="s">
        <v>114</v>
      </c>
      <c r="D6839" s="533" t="s">
        <v>33916</v>
      </c>
      <c r="H6839">
        <f t="shared" si="201"/>
        <v>409.41</v>
      </c>
    </row>
    <row r="6840" spans="1:8" ht="40.5">
      <c r="A6840" s="532" t="s">
        <v>8501</v>
      </c>
      <c r="B6840" s="534" t="s">
        <v>8502</v>
      </c>
      <c r="C6840" s="532" t="s">
        <v>114</v>
      </c>
      <c r="D6840" s="533" t="s">
        <v>33917</v>
      </c>
      <c r="H6840">
        <f t="shared" si="201"/>
        <v>811.51</v>
      </c>
    </row>
    <row r="6841" spans="1:8" ht="40.5">
      <c r="A6841" s="532" t="s">
        <v>8503</v>
      </c>
      <c r="B6841" s="534" t="s">
        <v>8504</v>
      </c>
      <c r="C6841" s="532" t="s">
        <v>114</v>
      </c>
      <c r="D6841" s="533" t="s">
        <v>33918</v>
      </c>
      <c r="H6841">
        <f t="shared" si="201"/>
        <v>279.36</v>
      </c>
    </row>
    <row r="6842" spans="1:8" ht="40.5">
      <c r="A6842" s="532" t="s">
        <v>8505</v>
      </c>
      <c r="B6842" s="534" t="s">
        <v>8506</v>
      </c>
      <c r="C6842" s="532" t="s">
        <v>114</v>
      </c>
      <c r="D6842" s="533" t="s">
        <v>33919</v>
      </c>
      <c r="H6842">
        <f t="shared" si="201"/>
        <v>384.49</v>
      </c>
    </row>
    <row r="6843" spans="1:8" ht="27">
      <c r="A6843" s="532" t="s">
        <v>8507</v>
      </c>
      <c r="B6843" s="534" t="s">
        <v>8508</v>
      </c>
      <c r="C6843" s="532" t="s">
        <v>114</v>
      </c>
      <c r="D6843" s="533" t="s">
        <v>5056</v>
      </c>
      <c r="H6843">
        <f t="shared" si="201"/>
        <v>0.88</v>
      </c>
    </row>
    <row r="6844" spans="1:8" ht="27">
      <c r="A6844" s="532" t="s">
        <v>8509</v>
      </c>
      <c r="B6844" s="534" t="s">
        <v>8510</v>
      </c>
      <c r="C6844" s="532" t="s">
        <v>75</v>
      </c>
      <c r="D6844" s="533" t="s">
        <v>5056</v>
      </c>
      <c r="H6844">
        <f t="shared" si="201"/>
        <v>0.88</v>
      </c>
    </row>
    <row r="6845" spans="1:8" ht="40.5">
      <c r="A6845" s="532" t="s">
        <v>8511</v>
      </c>
      <c r="B6845" s="534" t="s">
        <v>8512</v>
      </c>
      <c r="C6845" s="532" t="s">
        <v>75</v>
      </c>
      <c r="D6845" s="533" t="s">
        <v>5128</v>
      </c>
      <c r="H6845">
        <f t="shared" si="201"/>
        <v>0.6</v>
      </c>
    </row>
    <row r="6846" spans="1:8" ht="27">
      <c r="A6846" s="532" t="s">
        <v>8513</v>
      </c>
      <c r="B6846" s="534" t="s">
        <v>8514</v>
      </c>
      <c r="C6846" s="532" t="s">
        <v>114</v>
      </c>
      <c r="D6846" s="533" t="s">
        <v>12690</v>
      </c>
      <c r="H6846">
        <f t="shared" si="201"/>
        <v>15.1</v>
      </c>
    </row>
    <row r="6847" spans="1:8" ht="27">
      <c r="A6847" s="532" t="s">
        <v>8515</v>
      </c>
      <c r="B6847" s="534" t="s">
        <v>8516</v>
      </c>
      <c r="C6847" s="532" t="s">
        <v>114</v>
      </c>
      <c r="D6847" s="533" t="s">
        <v>5159</v>
      </c>
      <c r="H6847">
        <f t="shared" si="201"/>
        <v>1.87</v>
      </c>
    </row>
    <row r="6848" spans="1:8" ht="27">
      <c r="A6848" s="532" t="s">
        <v>8517</v>
      </c>
      <c r="B6848" s="534" t="s">
        <v>8518</v>
      </c>
      <c r="C6848" s="532" t="s">
        <v>114</v>
      </c>
      <c r="D6848" s="533" t="s">
        <v>4195</v>
      </c>
      <c r="H6848">
        <f t="shared" si="201"/>
        <v>1.69</v>
      </c>
    </row>
    <row r="6849" spans="1:8" ht="27">
      <c r="A6849" s="532" t="s">
        <v>8519</v>
      </c>
      <c r="B6849" s="534" t="s">
        <v>8520</v>
      </c>
      <c r="C6849" s="532" t="s">
        <v>114</v>
      </c>
      <c r="D6849" s="533" t="s">
        <v>8853</v>
      </c>
      <c r="H6849">
        <f t="shared" si="201"/>
        <v>11.01</v>
      </c>
    </row>
    <row r="6850" spans="1:8" ht="40.5">
      <c r="A6850" s="532" t="s">
        <v>8523</v>
      </c>
      <c r="B6850" s="534" t="s">
        <v>3780</v>
      </c>
      <c r="C6850" s="532" t="s">
        <v>109</v>
      </c>
      <c r="D6850" s="533" t="s">
        <v>33920</v>
      </c>
      <c r="H6850">
        <f t="shared" si="201"/>
        <v>220.7</v>
      </c>
    </row>
    <row r="6851" spans="1:8" ht="27">
      <c r="A6851" s="532" t="s">
        <v>11823</v>
      </c>
      <c r="B6851" s="534" t="s">
        <v>11824</v>
      </c>
      <c r="C6851" s="532" t="s">
        <v>114</v>
      </c>
      <c r="D6851" s="533" t="s">
        <v>19269</v>
      </c>
      <c r="H6851">
        <f t="shared" si="201"/>
        <v>13.71</v>
      </c>
    </row>
    <row r="6852" spans="1:8" ht="40.5">
      <c r="A6852" s="532" t="s">
        <v>11825</v>
      </c>
      <c r="B6852" s="534" t="s">
        <v>11826</v>
      </c>
      <c r="C6852" s="532" t="s">
        <v>75</v>
      </c>
      <c r="D6852" s="533" t="s">
        <v>33921</v>
      </c>
      <c r="H6852">
        <f t="shared" si="201"/>
        <v>79.14</v>
      </c>
    </row>
    <row r="6853" spans="1:8" ht="27">
      <c r="A6853" s="532" t="s">
        <v>11827</v>
      </c>
      <c r="B6853" s="534" t="s">
        <v>16641</v>
      </c>
      <c r="C6853" s="532" t="s">
        <v>114</v>
      </c>
      <c r="D6853" s="533" t="s">
        <v>33922</v>
      </c>
      <c r="H6853">
        <f t="shared" ref="H6853:H6916" si="202">ROUND(D6853*(1+$H$1),2)</f>
        <v>210.55</v>
      </c>
    </row>
    <row r="6854" spans="1:8" ht="27">
      <c r="A6854" s="532" t="s">
        <v>11828</v>
      </c>
      <c r="B6854" s="534" t="s">
        <v>16642</v>
      </c>
      <c r="C6854" s="532" t="s">
        <v>114</v>
      </c>
      <c r="D6854" s="533" t="s">
        <v>33923</v>
      </c>
      <c r="H6854">
        <f t="shared" si="202"/>
        <v>141.71</v>
      </c>
    </row>
    <row r="6855" spans="1:8" ht="27">
      <c r="A6855" s="532" t="s">
        <v>11829</v>
      </c>
      <c r="B6855" s="534" t="s">
        <v>11830</v>
      </c>
      <c r="C6855" s="532" t="s">
        <v>114</v>
      </c>
      <c r="D6855" s="533" t="s">
        <v>7948</v>
      </c>
      <c r="H6855">
        <f t="shared" si="202"/>
        <v>3.58</v>
      </c>
    </row>
    <row r="6856" spans="1:8">
      <c r="A6856" s="532" t="s">
        <v>11831</v>
      </c>
      <c r="B6856" s="534" t="s">
        <v>11832</v>
      </c>
      <c r="C6856" s="532" t="s">
        <v>75</v>
      </c>
      <c r="D6856" s="533" t="s">
        <v>11252</v>
      </c>
      <c r="H6856">
        <f t="shared" si="202"/>
        <v>7.08</v>
      </c>
    </row>
    <row r="6857" spans="1:8">
      <c r="A6857" s="532" t="s">
        <v>11833</v>
      </c>
      <c r="B6857" s="534" t="s">
        <v>11834</v>
      </c>
      <c r="C6857" s="532" t="s">
        <v>75</v>
      </c>
      <c r="D6857" s="533" t="s">
        <v>4971</v>
      </c>
      <c r="H6857">
        <f t="shared" si="202"/>
        <v>0.68</v>
      </c>
    </row>
    <row r="6858" spans="1:8" ht="40.5">
      <c r="A6858" s="532" t="s">
        <v>8524</v>
      </c>
      <c r="B6858" s="534" t="s">
        <v>16643</v>
      </c>
      <c r="C6858" s="532" t="s">
        <v>1996</v>
      </c>
      <c r="D6858" s="533" t="s">
        <v>6067</v>
      </c>
      <c r="H6858">
        <f t="shared" si="202"/>
        <v>3.84</v>
      </c>
    </row>
    <row r="6859" spans="1:8" ht="40.5">
      <c r="A6859" s="532" t="s">
        <v>8526</v>
      </c>
      <c r="B6859" s="534" t="s">
        <v>16644</v>
      </c>
      <c r="C6859" s="532" t="s">
        <v>1996</v>
      </c>
      <c r="D6859" s="533" t="s">
        <v>5062</v>
      </c>
      <c r="H6859">
        <f t="shared" si="202"/>
        <v>3.29</v>
      </c>
    </row>
    <row r="6860" spans="1:8" ht="40.5">
      <c r="A6860" s="532" t="s">
        <v>8527</v>
      </c>
      <c r="B6860" s="534" t="s">
        <v>16645</v>
      </c>
      <c r="C6860" s="532" t="s">
        <v>1996</v>
      </c>
      <c r="D6860" s="533" t="s">
        <v>8553</v>
      </c>
      <c r="H6860">
        <f t="shared" si="202"/>
        <v>1.19</v>
      </c>
    </row>
    <row r="6861" spans="1:8" ht="40.5">
      <c r="A6861" s="532" t="s">
        <v>8528</v>
      </c>
      <c r="B6861" s="534" t="s">
        <v>16646</v>
      </c>
      <c r="C6861" s="532" t="s">
        <v>1996</v>
      </c>
      <c r="D6861" s="533" t="s">
        <v>8867</v>
      </c>
      <c r="H6861">
        <f t="shared" si="202"/>
        <v>3.32</v>
      </c>
    </row>
    <row r="6862" spans="1:8" ht="40.5">
      <c r="A6862" s="532" t="s">
        <v>8530</v>
      </c>
      <c r="B6862" s="534" t="s">
        <v>16647</v>
      </c>
      <c r="C6862" s="532" t="s">
        <v>1996</v>
      </c>
      <c r="D6862" s="533" t="s">
        <v>4732</v>
      </c>
      <c r="H6862">
        <f t="shared" si="202"/>
        <v>2.88</v>
      </c>
    </row>
    <row r="6863" spans="1:8" ht="40.5">
      <c r="A6863" s="532" t="s">
        <v>8531</v>
      </c>
      <c r="B6863" s="534" t="s">
        <v>16648</v>
      </c>
      <c r="C6863" s="532" t="s">
        <v>1996</v>
      </c>
      <c r="D6863" s="533" t="s">
        <v>5089</v>
      </c>
      <c r="H6863">
        <f t="shared" si="202"/>
        <v>1.05</v>
      </c>
    </row>
    <row r="6864" spans="1:8" ht="40.5">
      <c r="A6864" s="532" t="s">
        <v>8532</v>
      </c>
      <c r="B6864" s="534" t="s">
        <v>16649</v>
      </c>
      <c r="C6864" s="532" t="s">
        <v>1995</v>
      </c>
      <c r="D6864" s="533" t="s">
        <v>8474</v>
      </c>
      <c r="H6864">
        <f t="shared" si="202"/>
        <v>2.5499999999999998</v>
      </c>
    </row>
    <row r="6865" spans="1:8" ht="40.5">
      <c r="A6865" s="532" t="s">
        <v>8534</v>
      </c>
      <c r="B6865" s="534" t="s">
        <v>16650</v>
      </c>
      <c r="C6865" s="532" t="s">
        <v>1995</v>
      </c>
      <c r="D6865" s="533" t="s">
        <v>8840</v>
      </c>
      <c r="H6865">
        <f t="shared" si="202"/>
        <v>2.23</v>
      </c>
    </row>
    <row r="6866" spans="1:8" ht="40.5">
      <c r="A6866" s="532" t="s">
        <v>8535</v>
      </c>
      <c r="B6866" s="534" t="s">
        <v>16651</v>
      </c>
      <c r="C6866" s="532" t="s">
        <v>1995</v>
      </c>
      <c r="D6866" s="533" t="s">
        <v>5051</v>
      </c>
      <c r="H6866">
        <f t="shared" si="202"/>
        <v>0.8</v>
      </c>
    </row>
    <row r="6867" spans="1:8" ht="40.5">
      <c r="A6867" s="532" t="s">
        <v>8536</v>
      </c>
      <c r="B6867" s="534" t="s">
        <v>16652</v>
      </c>
      <c r="C6867" s="532" t="s">
        <v>1995</v>
      </c>
      <c r="D6867" s="533" t="s">
        <v>8874</v>
      </c>
      <c r="H6867">
        <f t="shared" si="202"/>
        <v>2.21</v>
      </c>
    </row>
    <row r="6868" spans="1:8" ht="40.5">
      <c r="A6868" s="532" t="s">
        <v>8537</v>
      </c>
      <c r="B6868" s="534" t="s">
        <v>16653</v>
      </c>
      <c r="C6868" s="532" t="s">
        <v>1995</v>
      </c>
      <c r="D6868" s="533" t="s">
        <v>4785</v>
      </c>
      <c r="H6868">
        <f t="shared" si="202"/>
        <v>1.91</v>
      </c>
    </row>
    <row r="6869" spans="1:8" ht="40.5">
      <c r="A6869" s="532" t="s">
        <v>8538</v>
      </c>
      <c r="B6869" s="534" t="s">
        <v>16654</v>
      </c>
      <c r="C6869" s="532" t="s">
        <v>1995</v>
      </c>
      <c r="D6869" s="533" t="s">
        <v>4621</v>
      </c>
      <c r="H6869">
        <f t="shared" si="202"/>
        <v>0.71</v>
      </c>
    </row>
    <row r="6870" spans="1:8" ht="40.5">
      <c r="A6870" s="532" t="s">
        <v>8539</v>
      </c>
      <c r="B6870" s="534" t="s">
        <v>16655</v>
      </c>
      <c r="C6870" s="532" t="s">
        <v>1996</v>
      </c>
      <c r="D6870" s="533" t="s">
        <v>7927</v>
      </c>
      <c r="H6870">
        <f t="shared" si="202"/>
        <v>2.82</v>
      </c>
    </row>
    <row r="6871" spans="1:8" ht="40.5">
      <c r="A6871" s="532" t="s">
        <v>8540</v>
      </c>
      <c r="B6871" s="534" t="s">
        <v>16656</v>
      </c>
      <c r="C6871" s="532" t="s">
        <v>1996</v>
      </c>
      <c r="D6871" s="533" t="s">
        <v>4288</v>
      </c>
      <c r="H6871">
        <f t="shared" si="202"/>
        <v>2.44</v>
      </c>
    </row>
    <row r="6872" spans="1:8" ht="40.5">
      <c r="A6872" s="532" t="s">
        <v>8541</v>
      </c>
      <c r="B6872" s="534" t="s">
        <v>16657</v>
      </c>
      <c r="C6872" s="532" t="s">
        <v>1996</v>
      </c>
      <c r="D6872" s="533" t="s">
        <v>4270</v>
      </c>
      <c r="H6872">
        <f t="shared" si="202"/>
        <v>0.92</v>
      </c>
    </row>
    <row r="6873" spans="1:8" ht="40.5">
      <c r="A6873" s="532" t="s">
        <v>8542</v>
      </c>
      <c r="B6873" s="534" t="s">
        <v>16658</v>
      </c>
      <c r="C6873" s="532" t="s">
        <v>1995</v>
      </c>
      <c r="D6873" s="533" t="s">
        <v>8799</v>
      </c>
      <c r="H6873">
        <f t="shared" si="202"/>
        <v>1.89</v>
      </c>
    </row>
    <row r="6874" spans="1:8" ht="40.5">
      <c r="A6874" s="532" t="s">
        <v>8543</v>
      </c>
      <c r="B6874" s="534" t="s">
        <v>16659</v>
      </c>
      <c r="C6874" s="532" t="s">
        <v>1995</v>
      </c>
      <c r="D6874" s="533" t="s">
        <v>7830</v>
      </c>
      <c r="H6874">
        <f t="shared" si="202"/>
        <v>1.64</v>
      </c>
    </row>
    <row r="6875" spans="1:8" ht="40.5">
      <c r="A6875" s="532" t="s">
        <v>8544</v>
      </c>
      <c r="B6875" s="534" t="s">
        <v>16660</v>
      </c>
      <c r="C6875" s="532" t="s">
        <v>1995</v>
      </c>
      <c r="D6875" s="533" t="s">
        <v>5039</v>
      </c>
      <c r="H6875">
        <f t="shared" si="202"/>
        <v>0.56999999999999995</v>
      </c>
    </row>
    <row r="6876" spans="1:8" ht="40.5">
      <c r="A6876" s="532" t="s">
        <v>8545</v>
      </c>
      <c r="B6876" s="534" t="s">
        <v>16661</v>
      </c>
      <c r="C6876" s="532" t="s">
        <v>1996</v>
      </c>
      <c r="D6876" s="533" t="s">
        <v>7932</v>
      </c>
      <c r="H6876">
        <f t="shared" si="202"/>
        <v>3.02</v>
      </c>
    </row>
    <row r="6877" spans="1:8" ht="40.5">
      <c r="A6877" s="532" t="s">
        <v>8546</v>
      </c>
      <c r="B6877" s="534" t="s">
        <v>16662</v>
      </c>
      <c r="C6877" s="532" t="s">
        <v>1996</v>
      </c>
      <c r="D6877" s="533" t="s">
        <v>4456</v>
      </c>
      <c r="H6877">
        <f t="shared" si="202"/>
        <v>2.61</v>
      </c>
    </row>
    <row r="6878" spans="1:8" ht="40.5">
      <c r="A6878" s="532" t="s">
        <v>8547</v>
      </c>
      <c r="B6878" s="534" t="s">
        <v>16663</v>
      </c>
      <c r="C6878" s="532" t="s">
        <v>1996</v>
      </c>
      <c r="D6878" s="533" t="s">
        <v>4683</v>
      </c>
      <c r="H6878">
        <f t="shared" si="202"/>
        <v>2.25</v>
      </c>
    </row>
    <row r="6879" spans="1:8" ht="40.5">
      <c r="A6879" s="532" t="s">
        <v>8548</v>
      </c>
      <c r="B6879" s="534" t="s">
        <v>16664</v>
      </c>
      <c r="C6879" s="532" t="s">
        <v>1995</v>
      </c>
      <c r="D6879" s="533" t="s">
        <v>5307</v>
      </c>
      <c r="H6879">
        <f t="shared" si="202"/>
        <v>2.0299999999999998</v>
      </c>
    </row>
    <row r="6880" spans="1:8" ht="40.5">
      <c r="A6880" s="532" t="s">
        <v>8549</v>
      </c>
      <c r="B6880" s="534" t="s">
        <v>16665</v>
      </c>
      <c r="C6880" s="532" t="s">
        <v>1995</v>
      </c>
      <c r="D6880" s="533" t="s">
        <v>8820</v>
      </c>
      <c r="H6880">
        <f t="shared" si="202"/>
        <v>1.77</v>
      </c>
    </row>
    <row r="6881" spans="1:8" ht="40.5">
      <c r="A6881" s="532" t="s">
        <v>8550</v>
      </c>
      <c r="B6881" s="534" t="s">
        <v>16666</v>
      </c>
      <c r="C6881" s="532" t="s">
        <v>1995</v>
      </c>
      <c r="D6881" s="533" t="s">
        <v>5155</v>
      </c>
      <c r="H6881">
        <f t="shared" si="202"/>
        <v>1.49</v>
      </c>
    </row>
    <row r="6882" spans="1:8" ht="40.5">
      <c r="A6882" s="532" t="s">
        <v>7836</v>
      </c>
      <c r="B6882" s="534" t="s">
        <v>16667</v>
      </c>
      <c r="C6882" s="532" t="s">
        <v>1996</v>
      </c>
      <c r="D6882" s="533" t="s">
        <v>9077</v>
      </c>
      <c r="H6882">
        <f t="shared" si="202"/>
        <v>4.54</v>
      </c>
    </row>
    <row r="6883" spans="1:8" ht="40.5">
      <c r="A6883" s="532" t="s">
        <v>7837</v>
      </c>
      <c r="B6883" s="534" t="s">
        <v>16668</v>
      </c>
      <c r="C6883" s="532" t="s">
        <v>1996</v>
      </c>
      <c r="D6883" s="533" t="s">
        <v>33924</v>
      </c>
      <c r="H6883">
        <f t="shared" si="202"/>
        <v>3.93</v>
      </c>
    </row>
    <row r="6884" spans="1:8" ht="40.5">
      <c r="A6884" s="532" t="s">
        <v>7838</v>
      </c>
      <c r="B6884" s="534" t="s">
        <v>16669</v>
      </c>
      <c r="C6884" s="532" t="s">
        <v>1996</v>
      </c>
      <c r="D6884" s="533" t="s">
        <v>6337</v>
      </c>
      <c r="H6884">
        <f t="shared" si="202"/>
        <v>3.6</v>
      </c>
    </row>
    <row r="6885" spans="1:8" ht="40.5">
      <c r="A6885" s="532" t="s">
        <v>7839</v>
      </c>
      <c r="B6885" s="534" t="s">
        <v>16670</v>
      </c>
      <c r="C6885" s="532" t="s">
        <v>1996</v>
      </c>
      <c r="D6885" s="533" t="s">
        <v>5229</v>
      </c>
      <c r="H6885">
        <f t="shared" si="202"/>
        <v>1.45</v>
      </c>
    </row>
    <row r="6886" spans="1:8" ht="40.5">
      <c r="A6886" s="532" t="s">
        <v>16671</v>
      </c>
      <c r="B6886" s="534" t="s">
        <v>16672</v>
      </c>
      <c r="C6886" s="532" t="s">
        <v>1996</v>
      </c>
      <c r="D6886" s="533" t="s">
        <v>8826</v>
      </c>
      <c r="H6886">
        <f t="shared" si="202"/>
        <v>10.82</v>
      </c>
    </row>
    <row r="6887" spans="1:8" ht="40.5">
      <c r="A6887" s="532" t="s">
        <v>16673</v>
      </c>
      <c r="B6887" s="534" t="s">
        <v>16674</v>
      </c>
      <c r="C6887" s="532" t="s">
        <v>1996</v>
      </c>
      <c r="D6887" s="533" t="s">
        <v>6599</v>
      </c>
      <c r="H6887">
        <f t="shared" si="202"/>
        <v>9.1300000000000008</v>
      </c>
    </row>
    <row r="6888" spans="1:8" ht="40.5">
      <c r="A6888" s="532" t="s">
        <v>16675</v>
      </c>
      <c r="B6888" s="534" t="s">
        <v>16676</v>
      </c>
      <c r="C6888" s="532" t="s">
        <v>1996</v>
      </c>
      <c r="D6888" s="533" t="s">
        <v>27204</v>
      </c>
      <c r="H6888">
        <f t="shared" si="202"/>
        <v>7.94</v>
      </c>
    </row>
    <row r="6889" spans="1:8" ht="40.5">
      <c r="A6889" s="532" t="s">
        <v>16677</v>
      </c>
      <c r="B6889" s="534" t="s">
        <v>16678</v>
      </c>
      <c r="C6889" s="532" t="s">
        <v>1996</v>
      </c>
      <c r="D6889" s="533" t="s">
        <v>4827</v>
      </c>
      <c r="H6889">
        <f t="shared" si="202"/>
        <v>6.8</v>
      </c>
    </row>
    <row r="6890" spans="1:8" ht="40.5">
      <c r="A6890" s="532" t="s">
        <v>16679</v>
      </c>
      <c r="B6890" s="534" t="s">
        <v>16680</v>
      </c>
      <c r="C6890" s="532" t="s">
        <v>1995</v>
      </c>
      <c r="D6890" s="533" t="s">
        <v>5816</v>
      </c>
      <c r="H6890">
        <f t="shared" si="202"/>
        <v>7.22</v>
      </c>
    </row>
    <row r="6891" spans="1:8" ht="27">
      <c r="A6891" s="532" t="s">
        <v>16681</v>
      </c>
      <c r="B6891" s="534" t="s">
        <v>16682</v>
      </c>
      <c r="C6891" s="532" t="s">
        <v>1995</v>
      </c>
      <c r="D6891" s="533" t="s">
        <v>8856</v>
      </c>
      <c r="H6891">
        <f t="shared" si="202"/>
        <v>6.09</v>
      </c>
    </row>
    <row r="6892" spans="1:8" ht="40.5">
      <c r="A6892" s="532" t="s">
        <v>16683</v>
      </c>
      <c r="B6892" s="534" t="s">
        <v>16684</v>
      </c>
      <c r="C6892" s="532" t="s">
        <v>1995</v>
      </c>
      <c r="D6892" s="533" t="s">
        <v>27358</v>
      </c>
      <c r="H6892">
        <f t="shared" si="202"/>
        <v>5.26</v>
      </c>
    </row>
    <row r="6893" spans="1:8" ht="40.5">
      <c r="A6893" s="532" t="s">
        <v>16685</v>
      </c>
      <c r="B6893" s="534" t="s">
        <v>16686</v>
      </c>
      <c r="C6893" s="532" t="s">
        <v>1995</v>
      </c>
      <c r="D6893" s="533" t="s">
        <v>9077</v>
      </c>
      <c r="H6893">
        <f t="shared" si="202"/>
        <v>4.54</v>
      </c>
    </row>
    <row r="6894" spans="1:8" ht="40.5">
      <c r="A6894" s="532" t="s">
        <v>16687</v>
      </c>
      <c r="B6894" s="534" t="s">
        <v>16688</v>
      </c>
      <c r="C6894" s="532" t="s">
        <v>1995</v>
      </c>
      <c r="D6894" s="533" t="s">
        <v>26698</v>
      </c>
      <c r="H6894">
        <f t="shared" si="202"/>
        <v>3.52</v>
      </c>
    </row>
    <row r="6895" spans="1:8" ht="40.5">
      <c r="A6895" s="532" t="s">
        <v>16689</v>
      </c>
      <c r="B6895" s="534" t="s">
        <v>16690</v>
      </c>
      <c r="C6895" s="532" t="s">
        <v>1995</v>
      </c>
      <c r="D6895" s="533" t="s">
        <v>7932</v>
      </c>
      <c r="H6895">
        <f t="shared" si="202"/>
        <v>3.02</v>
      </c>
    </row>
    <row r="6896" spans="1:8" ht="40.5">
      <c r="A6896" s="532" t="s">
        <v>16691</v>
      </c>
      <c r="B6896" s="534" t="s">
        <v>16692</v>
      </c>
      <c r="C6896" s="532" t="s">
        <v>1995</v>
      </c>
      <c r="D6896" s="533" t="s">
        <v>8821</v>
      </c>
      <c r="H6896">
        <f t="shared" si="202"/>
        <v>2.78</v>
      </c>
    </row>
    <row r="6897" spans="1:8" ht="40.5">
      <c r="A6897" s="532" t="s">
        <v>16693</v>
      </c>
      <c r="B6897" s="534" t="s">
        <v>16694</v>
      </c>
      <c r="C6897" s="532" t="s">
        <v>1995</v>
      </c>
      <c r="D6897" s="533" t="s">
        <v>27474</v>
      </c>
      <c r="H6897">
        <f t="shared" si="202"/>
        <v>1.0900000000000001</v>
      </c>
    </row>
    <row r="6898" spans="1:8" ht="40.5">
      <c r="A6898" s="532" t="s">
        <v>16695</v>
      </c>
      <c r="B6898" s="534" t="s">
        <v>16696</v>
      </c>
      <c r="C6898" s="532" t="s">
        <v>1995</v>
      </c>
      <c r="D6898" s="533" t="s">
        <v>6583</v>
      </c>
      <c r="H6898">
        <f t="shared" si="202"/>
        <v>8.35</v>
      </c>
    </row>
    <row r="6899" spans="1:8" ht="54">
      <c r="A6899" s="532" t="s">
        <v>16697</v>
      </c>
      <c r="B6899" s="534" t="s">
        <v>16698</v>
      </c>
      <c r="C6899" s="532" t="s">
        <v>1995</v>
      </c>
      <c r="D6899" s="533" t="s">
        <v>12755</v>
      </c>
      <c r="H6899">
        <f t="shared" si="202"/>
        <v>4.5</v>
      </c>
    </row>
    <row r="6900" spans="1:8" ht="54">
      <c r="A6900" s="532" t="s">
        <v>16699</v>
      </c>
      <c r="B6900" s="534" t="s">
        <v>16700</v>
      </c>
      <c r="C6900" s="532" t="s">
        <v>1995</v>
      </c>
      <c r="D6900" s="533" t="s">
        <v>8873</v>
      </c>
      <c r="H6900">
        <f t="shared" si="202"/>
        <v>3.89</v>
      </c>
    </row>
    <row r="6901" spans="1:8" ht="54">
      <c r="A6901" s="532" t="s">
        <v>16701</v>
      </c>
      <c r="B6901" s="534" t="s">
        <v>16702</v>
      </c>
      <c r="C6901" s="532" t="s">
        <v>1995</v>
      </c>
      <c r="D6901" s="533" t="s">
        <v>7948</v>
      </c>
      <c r="H6901">
        <f t="shared" si="202"/>
        <v>3.58</v>
      </c>
    </row>
    <row r="6902" spans="1:8" ht="54">
      <c r="A6902" s="532" t="s">
        <v>16703</v>
      </c>
      <c r="B6902" s="534" t="s">
        <v>16704</v>
      </c>
      <c r="C6902" s="532" t="s">
        <v>1995</v>
      </c>
      <c r="D6902" s="533" t="s">
        <v>11933</v>
      </c>
      <c r="H6902">
        <f t="shared" si="202"/>
        <v>1.43</v>
      </c>
    </row>
    <row r="6903" spans="1:8" ht="15" customHeight="1">
      <c r="A6903" t="s">
        <v>16705</v>
      </c>
      <c r="B6903" s="56" t="s">
        <v>16706</v>
      </c>
      <c r="C6903" t="s">
        <v>1995</v>
      </c>
      <c r="D6903" t="s">
        <v>18170</v>
      </c>
      <c r="H6903">
        <f t="shared" si="202"/>
        <v>10.75</v>
      </c>
    </row>
    <row r="6904" spans="1:8" ht="15" customHeight="1">
      <c r="A6904" s="58" t="s">
        <v>16707</v>
      </c>
      <c r="B6904" s="20" t="s">
        <v>16708</v>
      </c>
      <c r="C6904" s="58" t="s">
        <v>1996</v>
      </c>
      <c r="D6904" s="58" t="s">
        <v>33925</v>
      </c>
      <c r="H6904">
        <f t="shared" si="202"/>
        <v>6.21</v>
      </c>
    </row>
    <row r="6905" spans="1:8" ht="15" customHeight="1">
      <c r="A6905" s="58" t="s">
        <v>16709</v>
      </c>
      <c r="B6905" s="20" t="s">
        <v>16710</v>
      </c>
      <c r="C6905" s="58" t="s">
        <v>1996</v>
      </c>
      <c r="D6905" s="58" t="s">
        <v>23959</v>
      </c>
      <c r="H6905">
        <f t="shared" si="202"/>
        <v>5.38</v>
      </c>
    </row>
    <row r="6906" spans="1:8" ht="15" customHeight="1">
      <c r="A6906" s="58" t="s">
        <v>16711</v>
      </c>
      <c r="B6906" s="20" t="s">
        <v>16712</v>
      </c>
      <c r="C6906" s="58" t="s">
        <v>1996</v>
      </c>
      <c r="D6906" s="58" t="s">
        <v>7726</v>
      </c>
      <c r="H6906">
        <f t="shared" si="202"/>
        <v>4.92</v>
      </c>
    </row>
    <row r="6907" spans="1:8" ht="15" customHeight="1">
      <c r="A6907" s="58" t="s">
        <v>16713</v>
      </c>
      <c r="B6907" s="20" t="s">
        <v>16714</v>
      </c>
      <c r="C6907" s="58" t="s">
        <v>1996</v>
      </c>
      <c r="D6907" s="58" t="s">
        <v>11800</v>
      </c>
      <c r="H6907">
        <f t="shared" si="202"/>
        <v>1.99</v>
      </c>
    </row>
    <row r="6908" spans="1:8" ht="15" customHeight="1">
      <c r="A6908" s="58" t="s">
        <v>16715</v>
      </c>
      <c r="B6908" s="20" t="s">
        <v>16716</v>
      </c>
      <c r="C6908" s="58" t="s">
        <v>1996</v>
      </c>
      <c r="D6908" s="58" t="s">
        <v>9081</v>
      </c>
      <c r="H6908">
        <f t="shared" si="202"/>
        <v>14.78</v>
      </c>
    </row>
    <row r="6909" spans="1:8" ht="15" customHeight="1">
      <c r="A6909" s="58" t="s">
        <v>16717</v>
      </c>
      <c r="B6909" s="20" t="s">
        <v>16718</v>
      </c>
      <c r="C6909" s="58" t="s">
        <v>1996</v>
      </c>
      <c r="D6909" s="58" t="s">
        <v>8939</v>
      </c>
      <c r="H6909">
        <f t="shared" si="202"/>
        <v>4.58</v>
      </c>
    </row>
    <row r="6910" spans="1:8" ht="15" customHeight="1">
      <c r="A6910" s="58" t="s">
        <v>16719</v>
      </c>
      <c r="B6910" s="20" t="s">
        <v>16720</v>
      </c>
      <c r="C6910" s="58" t="s">
        <v>1996</v>
      </c>
      <c r="D6910" s="58" t="s">
        <v>33926</v>
      </c>
      <c r="H6910">
        <f t="shared" si="202"/>
        <v>3.97</v>
      </c>
    </row>
    <row r="6911" spans="1:8" ht="15" customHeight="1">
      <c r="A6911" s="58" t="s">
        <v>16721</v>
      </c>
      <c r="B6911" s="20" t="s">
        <v>16722</v>
      </c>
      <c r="C6911" s="58" t="s">
        <v>1996</v>
      </c>
      <c r="D6911" s="58" t="s">
        <v>6656</v>
      </c>
      <c r="H6911">
        <f t="shared" si="202"/>
        <v>3.62</v>
      </c>
    </row>
    <row r="6912" spans="1:8" ht="15" customHeight="1">
      <c r="A6912" s="58" t="s">
        <v>16723</v>
      </c>
      <c r="B6912" s="20" t="s">
        <v>16724</v>
      </c>
      <c r="C6912" s="58" t="s">
        <v>1996</v>
      </c>
      <c r="D6912" s="58" t="s">
        <v>8390</v>
      </c>
      <c r="H6912">
        <f t="shared" si="202"/>
        <v>1.44</v>
      </c>
    </row>
    <row r="6913" spans="1:8" ht="15" customHeight="1">
      <c r="A6913" s="58" t="s">
        <v>16725</v>
      </c>
      <c r="B6913" s="20" t="s">
        <v>16726</v>
      </c>
      <c r="C6913" s="58" t="s">
        <v>1996</v>
      </c>
      <c r="D6913" s="58" t="s">
        <v>8853</v>
      </c>
      <c r="H6913">
        <f t="shared" si="202"/>
        <v>11.01</v>
      </c>
    </row>
    <row r="6914" spans="1:8" ht="15" customHeight="1">
      <c r="A6914" s="58" t="s">
        <v>16727</v>
      </c>
      <c r="B6914" s="20" t="s">
        <v>16728</v>
      </c>
      <c r="C6914" s="58" t="s">
        <v>83</v>
      </c>
      <c r="D6914" s="58" t="s">
        <v>33927</v>
      </c>
      <c r="H6914">
        <f t="shared" si="202"/>
        <v>11.54</v>
      </c>
    </row>
    <row r="6915" spans="1:8" ht="15" customHeight="1">
      <c r="A6915" s="58" t="s">
        <v>16729</v>
      </c>
      <c r="B6915" s="20" t="s">
        <v>16730</v>
      </c>
      <c r="C6915" s="58" t="s">
        <v>83</v>
      </c>
      <c r="D6915" s="58" t="s">
        <v>19089</v>
      </c>
      <c r="H6915">
        <f t="shared" si="202"/>
        <v>11.13</v>
      </c>
    </row>
    <row r="6916" spans="1:8" ht="15" customHeight="1">
      <c r="A6916" s="58" t="s">
        <v>16731</v>
      </c>
      <c r="B6916" s="20" t="s">
        <v>16732</v>
      </c>
      <c r="C6916" s="58" t="s">
        <v>83</v>
      </c>
      <c r="D6916" s="58" t="s">
        <v>31030</v>
      </c>
      <c r="H6916">
        <f t="shared" si="202"/>
        <v>11.09</v>
      </c>
    </row>
    <row r="6917" spans="1:8" ht="15" customHeight="1">
      <c r="A6917" s="58" t="s">
        <v>16733</v>
      </c>
      <c r="B6917" s="20" t="s">
        <v>16734</v>
      </c>
      <c r="C6917" s="58" t="s">
        <v>1995</v>
      </c>
      <c r="D6917" s="58" t="s">
        <v>8551</v>
      </c>
      <c r="H6917">
        <f t="shared" ref="H6917:H6980" si="203">ROUND(D6917*(1+$H$1),2)</f>
        <v>2.2400000000000002</v>
      </c>
    </row>
    <row r="6918" spans="1:8" ht="15" customHeight="1">
      <c r="A6918" s="58" t="s">
        <v>16735</v>
      </c>
      <c r="B6918" s="20" t="s">
        <v>16736</v>
      </c>
      <c r="C6918" s="58" t="s">
        <v>1995</v>
      </c>
      <c r="D6918" s="58" t="s">
        <v>8525</v>
      </c>
      <c r="H6918">
        <f t="shared" si="203"/>
        <v>1.92</v>
      </c>
    </row>
    <row r="6919" spans="1:8" ht="15" customHeight="1">
      <c r="A6919" s="58" t="s">
        <v>16737</v>
      </c>
      <c r="B6919" s="20" t="s">
        <v>16738</v>
      </c>
      <c r="C6919" s="58" t="s">
        <v>1995</v>
      </c>
      <c r="D6919" s="58" t="s">
        <v>4722</v>
      </c>
      <c r="H6919">
        <f t="shared" si="203"/>
        <v>2.96</v>
      </c>
    </row>
    <row r="6920" spans="1:8" ht="15" customHeight="1">
      <c r="A6920" s="58" t="s">
        <v>16739</v>
      </c>
      <c r="B6920" s="20" t="s">
        <v>16740</v>
      </c>
      <c r="C6920" s="58" t="s">
        <v>1995</v>
      </c>
      <c r="D6920" s="58" t="s">
        <v>8824</v>
      </c>
      <c r="H6920">
        <f t="shared" si="203"/>
        <v>2.5099999999999998</v>
      </c>
    </row>
    <row r="6921" spans="1:8" ht="15" customHeight="1">
      <c r="A6921" s="58" t="s">
        <v>16741</v>
      </c>
      <c r="B6921" s="20" t="s">
        <v>16742</v>
      </c>
      <c r="C6921" s="58" t="s">
        <v>1995</v>
      </c>
      <c r="D6921" s="58" t="s">
        <v>8388</v>
      </c>
      <c r="H6921">
        <f t="shared" si="203"/>
        <v>1.79</v>
      </c>
    </row>
    <row r="6922" spans="1:8" ht="15" customHeight="1">
      <c r="A6922" s="58" t="s">
        <v>16743</v>
      </c>
      <c r="B6922" s="20" t="s">
        <v>16744</v>
      </c>
      <c r="C6922" s="58" t="s">
        <v>1995</v>
      </c>
      <c r="D6922" s="58" t="s">
        <v>4621</v>
      </c>
      <c r="H6922">
        <f t="shared" si="203"/>
        <v>0.71</v>
      </c>
    </row>
    <row r="6923" spans="1:8" ht="15" customHeight="1">
      <c r="A6923" s="58" t="s">
        <v>16745</v>
      </c>
      <c r="B6923" s="20" t="s">
        <v>16746</v>
      </c>
      <c r="C6923" s="58" t="s">
        <v>1995</v>
      </c>
      <c r="D6923" s="58" t="s">
        <v>11192</v>
      </c>
      <c r="H6923">
        <f t="shared" si="203"/>
        <v>2.35</v>
      </c>
    </row>
    <row r="6924" spans="1:8" ht="15" customHeight="1">
      <c r="A6924" s="58" t="s">
        <v>16747</v>
      </c>
      <c r="B6924" s="20" t="s">
        <v>16748</v>
      </c>
      <c r="C6924" s="58" t="s">
        <v>1995</v>
      </c>
      <c r="D6924" s="58" t="s">
        <v>32692</v>
      </c>
      <c r="H6924">
        <f t="shared" si="203"/>
        <v>0.95</v>
      </c>
    </row>
    <row r="6925" spans="1:8" ht="15" customHeight="1">
      <c r="A6925" s="58" t="s">
        <v>16749</v>
      </c>
      <c r="B6925" s="20" t="s">
        <v>16750</v>
      </c>
      <c r="C6925" s="58" t="s">
        <v>1939</v>
      </c>
      <c r="D6925" s="58" t="s">
        <v>33928</v>
      </c>
      <c r="H6925">
        <f t="shared" si="203"/>
        <v>716.14</v>
      </c>
    </row>
    <row r="6926" spans="1:8" ht="15" customHeight="1">
      <c r="A6926" s="58" t="s">
        <v>16751</v>
      </c>
      <c r="B6926" s="20" t="s">
        <v>16752</v>
      </c>
      <c r="C6926" s="58" t="s">
        <v>1939</v>
      </c>
      <c r="D6926" s="58" t="s">
        <v>33422</v>
      </c>
      <c r="H6926">
        <f t="shared" si="203"/>
        <v>208.64</v>
      </c>
    </row>
    <row r="6927" spans="1:8" ht="15" customHeight="1">
      <c r="A6927" s="58" t="s">
        <v>16753</v>
      </c>
      <c r="B6927" s="20" t="s">
        <v>16754</v>
      </c>
      <c r="C6927" s="58" t="s">
        <v>1939</v>
      </c>
      <c r="D6927" s="58" t="s">
        <v>33907</v>
      </c>
      <c r="H6927">
        <f t="shared" si="203"/>
        <v>355.44</v>
      </c>
    </row>
    <row r="6928" spans="1:8" ht="15" customHeight="1">
      <c r="A6928" s="58" t="s">
        <v>16755</v>
      </c>
      <c r="B6928" s="20" t="s">
        <v>16756</v>
      </c>
      <c r="C6928" s="58" t="s">
        <v>83</v>
      </c>
      <c r="D6928" s="58" t="s">
        <v>30824</v>
      </c>
      <c r="H6928">
        <f t="shared" si="203"/>
        <v>10.87</v>
      </c>
    </row>
    <row r="6929" spans="1:8" ht="15" customHeight="1">
      <c r="A6929" s="58" t="s">
        <v>16757</v>
      </c>
      <c r="B6929" s="20" t="s">
        <v>16758</v>
      </c>
      <c r="C6929" s="58" t="s">
        <v>83</v>
      </c>
      <c r="D6929" s="58" t="s">
        <v>11584</v>
      </c>
      <c r="H6929">
        <f t="shared" si="203"/>
        <v>9.43</v>
      </c>
    </row>
    <row r="6930" spans="1:8" ht="15" customHeight="1">
      <c r="A6930" s="58" t="s">
        <v>16759</v>
      </c>
      <c r="B6930" s="20" t="s">
        <v>16760</v>
      </c>
      <c r="C6930" s="58" t="s">
        <v>83</v>
      </c>
      <c r="D6930" s="58" t="s">
        <v>5834</v>
      </c>
      <c r="H6930">
        <f t="shared" si="203"/>
        <v>8.5500000000000007</v>
      </c>
    </row>
    <row r="6931" spans="1:8" ht="15" customHeight="1">
      <c r="A6931" s="58" t="s">
        <v>16761</v>
      </c>
      <c r="B6931" s="20" t="s">
        <v>16762</v>
      </c>
      <c r="C6931" s="58" t="s">
        <v>83</v>
      </c>
      <c r="D6931" s="58" t="s">
        <v>7757</v>
      </c>
      <c r="H6931">
        <f t="shared" si="203"/>
        <v>8.15</v>
      </c>
    </row>
    <row r="6932" spans="1:8" ht="15" customHeight="1">
      <c r="A6932" s="58" t="s">
        <v>16763</v>
      </c>
      <c r="B6932" s="20" t="s">
        <v>16764</v>
      </c>
      <c r="C6932" s="58" t="s">
        <v>83</v>
      </c>
      <c r="D6932" s="58" t="s">
        <v>5826</v>
      </c>
      <c r="H6932">
        <f t="shared" si="203"/>
        <v>7.72</v>
      </c>
    </row>
    <row r="6933" spans="1:8" ht="15" customHeight="1">
      <c r="A6933" s="58" t="s">
        <v>16765</v>
      </c>
      <c r="B6933" s="20" t="s">
        <v>16766</v>
      </c>
      <c r="C6933" s="58" t="s">
        <v>83</v>
      </c>
      <c r="D6933" s="58" t="s">
        <v>31948</v>
      </c>
      <c r="H6933">
        <f t="shared" si="203"/>
        <v>11.53</v>
      </c>
    </row>
    <row r="6934" spans="1:8" ht="15" customHeight="1">
      <c r="A6934" s="58" t="s">
        <v>16767</v>
      </c>
      <c r="B6934" s="20" t="s">
        <v>16768</v>
      </c>
      <c r="C6934" s="58" t="s">
        <v>83</v>
      </c>
      <c r="D6934" s="58" t="s">
        <v>32649</v>
      </c>
      <c r="H6934">
        <f t="shared" si="203"/>
        <v>11.1</v>
      </c>
    </row>
    <row r="6935" spans="1:8" ht="15" customHeight="1">
      <c r="A6935" s="58" t="s">
        <v>16769</v>
      </c>
      <c r="B6935" s="20" t="s">
        <v>16770</v>
      </c>
      <c r="C6935" s="58" t="s">
        <v>83</v>
      </c>
      <c r="D6935" s="58" t="s">
        <v>33929</v>
      </c>
      <c r="H6935">
        <f t="shared" si="203"/>
        <v>11.06</v>
      </c>
    </row>
    <row r="6936" spans="1:8" ht="15" customHeight="1">
      <c r="A6936" s="58" t="s">
        <v>16771</v>
      </c>
      <c r="B6936" s="20" t="s">
        <v>16772</v>
      </c>
      <c r="C6936" s="58" t="s">
        <v>83</v>
      </c>
      <c r="D6936" s="58" t="s">
        <v>30864</v>
      </c>
      <c r="H6936">
        <f t="shared" si="203"/>
        <v>10.85</v>
      </c>
    </row>
    <row r="6937" spans="1:8" ht="15" customHeight="1">
      <c r="A6937" s="58" t="s">
        <v>16773</v>
      </c>
      <c r="B6937" s="20" t="s">
        <v>16774</v>
      </c>
      <c r="C6937" s="58" t="s">
        <v>83</v>
      </c>
      <c r="D6937" s="58" t="s">
        <v>33930</v>
      </c>
      <c r="H6937">
        <f t="shared" si="203"/>
        <v>9.07</v>
      </c>
    </row>
    <row r="6938" spans="1:8" ht="15" customHeight="1">
      <c r="A6938" s="58" t="s">
        <v>16775</v>
      </c>
      <c r="B6938" s="20" t="s">
        <v>16776</v>
      </c>
      <c r="C6938" s="58" t="s">
        <v>83</v>
      </c>
      <c r="D6938" s="58" t="s">
        <v>12297</v>
      </c>
      <c r="H6938">
        <f t="shared" si="203"/>
        <v>11.03</v>
      </c>
    </row>
    <row r="6939" spans="1:8" ht="15" customHeight="1">
      <c r="A6939" s="58" t="s">
        <v>16777</v>
      </c>
      <c r="B6939" s="20" t="s">
        <v>16778</v>
      </c>
      <c r="C6939" s="58" t="s">
        <v>83</v>
      </c>
      <c r="D6939" s="58" t="s">
        <v>6093</v>
      </c>
      <c r="H6939">
        <f t="shared" si="203"/>
        <v>12.57</v>
      </c>
    </row>
    <row r="6940" spans="1:8" ht="15" customHeight="1">
      <c r="A6940" s="58" t="s">
        <v>16779</v>
      </c>
      <c r="B6940" s="20" t="s">
        <v>16780</v>
      </c>
      <c r="C6940" s="58" t="s">
        <v>83</v>
      </c>
      <c r="D6940" s="58" t="s">
        <v>5317</v>
      </c>
      <c r="H6940">
        <f t="shared" si="203"/>
        <v>13.35</v>
      </c>
    </row>
    <row r="6941" spans="1:8" ht="15" customHeight="1">
      <c r="A6941" s="58" t="s">
        <v>16781</v>
      </c>
      <c r="B6941" s="20" t="s">
        <v>16782</v>
      </c>
      <c r="C6941" s="58" t="s">
        <v>1939</v>
      </c>
      <c r="D6941" s="58" t="s">
        <v>5464</v>
      </c>
      <c r="H6941">
        <f t="shared" si="203"/>
        <v>7.69</v>
      </c>
    </row>
    <row r="6942" spans="1:8" ht="15" customHeight="1">
      <c r="A6942" s="58" t="s">
        <v>16783</v>
      </c>
      <c r="B6942" s="20" t="s">
        <v>16784</v>
      </c>
      <c r="C6942" s="58" t="s">
        <v>1939</v>
      </c>
      <c r="D6942" s="58" t="s">
        <v>11904</v>
      </c>
      <c r="H6942">
        <f t="shared" si="203"/>
        <v>7.44</v>
      </c>
    </row>
    <row r="6943" spans="1:8" ht="15" customHeight="1">
      <c r="A6943" s="58" t="s">
        <v>16785</v>
      </c>
      <c r="B6943" s="20" t="s">
        <v>16786</v>
      </c>
      <c r="C6943" s="58" t="s">
        <v>1939</v>
      </c>
      <c r="D6943" s="58" t="s">
        <v>5868</v>
      </c>
      <c r="H6943">
        <f t="shared" si="203"/>
        <v>7.42</v>
      </c>
    </row>
    <row r="6944" spans="1:8" ht="15" customHeight="1">
      <c r="A6944" s="58" t="s">
        <v>16787</v>
      </c>
      <c r="B6944" s="20" t="s">
        <v>16788</v>
      </c>
      <c r="C6944" s="58" t="s">
        <v>1939</v>
      </c>
      <c r="D6944" s="58" t="s">
        <v>8521</v>
      </c>
      <c r="H6944">
        <f t="shared" si="203"/>
        <v>7.26</v>
      </c>
    </row>
    <row r="6945" spans="1:8" ht="15" customHeight="1">
      <c r="A6945" s="58" t="s">
        <v>16789</v>
      </c>
      <c r="B6945" s="20" t="s">
        <v>16790</v>
      </c>
      <c r="C6945" s="58" t="s">
        <v>1939</v>
      </c>
      <c r="D6945" s="58" t="s">
        <v>4530</v>
      </c>
      <c r="H6945">
        <f t="shared" si="203"/>
        <v>6.28</v>
      </c>
    </row>
    <row r="6946" spans="1:8" ht="15" customHeight="1">
      <c r="A6946" s="58" t="s">
        <v>16791</v>
      </c>
      <c r="B6946" s="20" t="s">
        <v>16792</v>
      </c>
      <c r="C6946" s="58" t="s">
        <v>1939</v>
      </c>
      <c r="D6946" s="58" t="s">
        <v>8087</v>
      </c>
      <c r="H6946">
        <f t="shared" si="203"/>
        <v>5.66</v>
      </c>
    </row>
    <row r="6947" spans="1:8" ht="15" customHeight="1">
      <c r="A6947" s="58" t="s">
        <v>16793</v>
      </c>
      <c r="B6947" s="20" t="s">
        <v>16794</v>
      </c>
      <c r="C6947" s="58" t="s">
        <v>1939</v>
      </c>
      <c r="D6947" s="58" t="s">
        <v>5066</v>
      </c>
      <c r="H6947">
        <f t="shared" si="203"/>
        <v>5.44</v>
      </c>
    </row>
    <row r="6948" spans="1:8" ht="15" customHeight="1">
      <c r="A6948" s="58" t="s">
        <v>16795</v>
      </c>
      <c r="B6948" s="20" t="s">
        <v>16796</v>
      </c>
      <c r="C6948" s="58" t="s">
        <v>1939</v>
      </c>
      <c r="D6948" s="58" t="s">
        <v>22968</v>
      </c>
      <c r="H6948">
        <f t="shared" si="203"/>
        <v>5.13</v>
      </c>
    </row>
    <row r="6949" spans="1:8" ht="15" customHeight="1">
      <c r="A6949" s="58" t="s">
        <v>16797</v>
      </c>
      <c r="B6949" s="20" t="s">
        <v>16798</v>
      </c>
      <c r="C6949" s="58" t="s">
        <v>1939</v>
      </c>
      <c r="D6949" s="58" t="s">
        <v>5464</v>
      </c>
      <c r="H6949">
        <f t="shared" si="203"/>
        <v>7.69</v>
      </c>
    </row>
    <row r="6950" spans="1:8" ht="15" customHeight="1">
      <c r="A6950" s="58" t="s">
        <v>16799</v>
      </c>
      <c r="B6950" s="20" t="s">
        <v>16800</v>
      </c>
      <c r="C6950" s="58" t="s">
        <v>1939</v>
      </c>
      <c r="D6950" s="58" t="s">
        <v>5868</v>
      </c>
      <c r="H6950">
        <f t="shared" si="203"/>
        <v>7.42</v>
      </c>
    </row>
    <row r="6951" spans="1:8" ht="15" customHeight="1">
      <c r="A6951" s="58" t="s">
        <v>16801</v>
      </c>
      <c r="B6951" s="20" t="s">
        <v>16802</v>
      </c>
      <c r="C6951" s="58" t="s">
        <v>1939</v>
      </c>
      <c r="D6951" s="58" t="s">
        <v>7815</v>
      </c>
      <c r="H6951">
        <f t="shared" si="203"/>
        <v>7.41</v>
      </c>
    </row>
    <row r="6952" spans="1:8" ht="15" customHeight="1">
      <c r="A6952" s="58" t="s">
        <v>16803</v>
      </c>
      <c r="B6952" s="20" t="s">
        <v>16804</v>
      </c>
      <c r="C6952" s="58" t="s">
        <v>1939</v>
      </c>
      <c r="D6952" s="58" t="s">
        <v>5902</v>
      </c>
      <c r="H6952">
        <f t="shared" si="203"/>
        <v>7.24</v>
      </c>
    </row>
    <row r="6953" spans="1:8" ht="15" customHeight="1">
      <c r="A6953" s="58" t="s">
        <v>16805</v>
      </c>
      <c r="B6953" s="20" t="s">
        <v>16806</v>
      </c>
      <c r="C6953" s="58" t="s">
        <v>1939</v>
      </c>
      <c r="D6953" s="58" t="s">
        <v>9264</v>
      </c>
      <c r="H6953">
        <f t="shared" si="203"/>
        <v>6.06</v>
      </c>
    </row>
    <row r="6954" spans="1:8" ht="15" customHeight="1">
      <c r="A6954" s="58" t="s">
        <v>16807</v>
      </c>
      <c r="B6954" s="20" t="s">
        <v>16808</v>
      </c>
      <c r="C6954" s="58" t="s">
        <v>1939</v>
      </c>
      <c r="D6954" s="58" t="s">
        <v>11200</v>
      </c>
      <c r="H6954">
        <f t="shared" si="203"/>
        <v>7.34</v>
      </c>
    </row>
    <row r="6955" spans="1:8" ht="15" customHeight="1">
      <c r="A6955" s="58" t="s">
        <v>16809</v>
      </c>
      <c r="B6955" s="20" t="s">
        <v>16810</v>
      </c>
      <c r="C6955" s="58" t="s">
        <v>1939</v>
      </c>
      <c r="D6955" s="58" t="s">
        <v>8932</v>
      </c>
      <c r="H6955">
        <f t="shared" si="203"/>
        <v>8.3699999999999992</v>
      </c>
    </row>
    <row r="6956" spans="1:8" ht="15" customHeight="1">
      <c r="A6956" s="58" t="s">
        <v>16811</v>
      </c>
      <c r="B6956" s="20" t="s">
        <v>16812</v>
      </c>
      <c r="C6956" s="58" t="s">
        <v>1939</v>
      </c>
      <c r="D6956" s="58" t="s">
        <v>33931</v>
      </c>
      <c r="H6956">
        <f t="shared" si="203"/>
        <v>8.9</v>
      </c>
    </row>
    <row r="6957" spans="1:8" ht="15" customHeight="1">
      <c r="A6957" s="58" t="s">
        <v>16813</v>
      </c>
      <c r="B6957" s="20" t="s">
        <v>16814</v>
      </c>
      <c r="C6957" s="58" t="s">
        <v>83</v>
      </c>
      <c r="D6957" s="58" t="s">
        <v>12164</v>
      </c>
      <c r="H6957">
        <f t="shared" si="203"/>
        <v>23.59</v>
      </c>
    </row>
    <row r="6958" spans="1:8" ht="15" customHeight="1">
      <c r="A6958" s="58" t="s">
        <v>16815</v>
      </c>
      <c r="B6958" s="20" t="s">
        <v>16816</v>
      </c>
      <c r="C6958" s="58" t="s">
        <v>83</v>
      </c>
      <c r="D6958" s="58" t="s">
        <v>33932</v>
      </c>
      <c r="H6958">
        <f t="shared" si="203"/>
        <v>26.12</v>
      </c>
    </row>
    <row r="6959" spans="1:8" ht="15" customHeight="1">
      <c r="A6959" s="58" t="s">
        <v>16817</v>
      </c>
      <c r="B6959" s="20" t="s">
        <v>16818</v>
      </c>
      <c r="C6959" s="58" t="s">
        <v>83</v>
      </c>
      <c r="D6959" s="58" t="s">
        <v>12578</v>
      </c>
      <c r="H6959">
        <f t="shared" si="203"/>
        <v>6.84</v>
      </c>
    </row>
    <row r="6960" spans="1:8" ht="15" customHeight="1">
      <c r="A6960" s="58" t="s">
        <v>16819</v>
      </c>
      <c r="B6960" s="20" t="s">
        <v>16820</v>
      </c>
      <c r="C6960" s="58" t="s">
        <v>83</v>
      </c>
      <c r="D6960" s="58" t="s">
        <v>6549</v>
      </c>
      <c r="H6960">
        <f t="shared" si="203"/>
        <v>6.9</v>
      </c>
    </row>
    <row r="6961" spans="1:8" ht="15" customHeight="1">
      <c r="A6961" s="58" t="s">
        <v>16821</v>
      </c>
      <c r="B6961" s="20" t="s">
        <v>16822</v>
      </c>
      <c r="C6961" s="58" t="s">
        <v>1939</v>
      </c>
      <c r="D6961" s="58" t="s">
        <v>33933</v>
      </c>
      <c r="H6961">
        <f t="shared" si="203"/>
        <v>54.43</v>
      </c>
    </row>
    <row r="6962" spans="1:8" ht="15" customHeight="1">
      <c r="A6962" s="58" t="s">
        <v>16823</v>
      </c>
      <c r="B6962" s="20" t="s">
        <v>16824</v>
      </c>
      <c r="C6962" s="58" t="s">
        <v>1939</v>
      </c>
      <c r="D6962" s="58" t="s">
        <v>30530</v>
      </c>
      <c r="H6962">
        <f t="shared" si="203"/>
        <v>34.270000000000003</v>
      </c>
    </row>
    <row r="6963" spans="1:8" ht="15" customHeight="1">
      <c r="A6963" s="58" t="s">
        <v>16825</v>
      </c>
      <c r="B6963" s="20" t="s">
        <v>16826</v>
      </c>
      <c r="C6963" s="58" t="s">
        <v>1939</v>
      </c>
      <c r="D6963" s="58" t="s">
        <v>33934</v>
      </c>
      <c r="H6963">
        <f t="shared" si="203"/>
        <v>57.1</v>
      </c>
    </row>
    <row r="6964" spans="1:8" ht="15" customHeight="1">
      <c r="A6964" s="58" t="s">
        <v>16827</v>
      </c>
      <c r="B6964" s="20" t="s">
        <v>16828</v>
      </c>
      <c r="C6964" s="58" t="s">
        <v>1939</v>
      </c>
      <c r="D6964" s="58" t="s">
        <v>33935</v>
      </c>
      <c r="H6964">
        <f t="shared" si="203"/>
        <v>52.31</v>
      </c>
    </row>
    <row r="6965" spans="1:8" ht="15" customHeight="1">
      <c r="A6965" s="58" t="s">
        <v>16829</v>
      </c>
      <c r="B6965" s="20" t="s">
        <v>16830</v>
      </c>
      <c r="C6965" s="58" t="s">
        <v>1939</v>
      </c>
      <c r="D6965" s="58" t="s">
        <v>21738</v>
      </c>
      <c r="H6965">
        <f t="shared" si="203"/>
        <v>42.96</v>
      </c>
    </row>
    <row r="6966" spans="1:8" ht="15" customHeight="1">
      <c r="A6966" s="58" t="s">
        <v>16831</v>
      </c>
      <c r="B6966" s="20" t="s">
        <v>16832</v>
      </c>
      <c r="C6966" s="58" t="s">
        <v>1939</v>
      </c>
      <c r="D6966" s="58" t="s">
        <v>18793</v>
      </c>
      <c r="H6966">
        <f t="shared" si="203"/>
        <v>49.73</v>
      </c>
    </row>
    <row r="6967" spans="1:8" ht="15" customHeight="1">
      <c r="A6967" s="58" t="s">
        <v>16833</v>
      </c>
      <c r="B6967" s="20" t="s">
        <v>16834</v>
      </c>
      <c r="C6967" s="58" t="s">
        <v>1939</v>
      </c>
      <c r="D6967" s="58" t="s">
        <v>33936</v>
      </c>
      <c r="H6967">
        <f t="shared" si="203"/>
        <v>37.71</v>
      </c>
    </row>
    <row r="6968" spans="1:8" ht="15" customHeight="1">
      <c r="A6968" s="58" t="s">
        <v>16835</v>
      </c>
      <c r="B6968" s="20" t="s">
        <v>16836</v>
      </c>
      <c r="C6968" s="58" t="s">
        <v>1939</v>
      </c>
      <c r="D6968" s="58" t="s">
        <v>12634</v>
      </c>
      <c r="H6968">
        <f t="shared" si="203"/>
        <v>30.97</v>
      </c>
    </row>
    <row r="6969" spans="1:8" ht="15" customHeight="1">
      <c r="A6969" s="58" t="s">
        <v>16837</v>
      </c>
      <c r="B6969" s="20" t="s">
        <v>16838</v>
      </c>
      <c r="C6969" s="58" t="s">
        <v>1939</v>
      </c>
      <c r="D6969" s="58" t="s">
        <v>29661</v>
      </c>
      <c r="H6969">
        <f t="shared" si="203"/>
        <v>57.26</v>
      </c>
    </row>
    <row r="6970" spans="1:8" ht="15" customHeight="1">
      <c r="A6970" s="58" t="s">
        <v>16839</v>
      </c>
      <c r="B6970" s="20" t="s">
        <v>16840</v>
      </c>
      <c r="C6970" s="58" t="s">
        <v>1939</v>
      </c>
      <c r="D6970" s="58" t="s">
        <v>33937</v>
      </c>
      <c r="H6970">
        <f t="shared" si="203"/>
        <v>43.97</v>
      </c>
    </row>
    <row r="6971" spans="1:8" ht="15" customHeight="1">
      <c r="A6971" s="58" t="s">
        <v>16841</v>
      </c>
      <c r="B6971" s="20" t="s">
        <v>16842</v>
      </c>
      <c r="C6971" s="58" t="s">
        <v>1939</v>
      </c>
      <c r="D6971" s="58" t="s">
        <v>12764</v>
      </c>
      <c r="H6971">
        <f t="shared" si="203"/>
        <v>33.61</v>
      </c>
    </row>
    <row r="6972" spans="1:8" ht="15" customHeight="1">
      <c r="A6972" s="58" t="s">
        <v>16843</v>
      </c>
      <c r="B6972" s="20" t="s">
        <v>16844</v>
      </c>
      <c r="C6972" s="58" t="s">
        <v>1939</v>
      </c>
      <c r="D6972" s="58" t="s">
        <v>29681</v>
      </c>
      <c r="H6972">
        <f t="shared" si="203"/>
        <v>27.36</v>
      </c>
    </row>
    <row r="6973" spans="1:8" ht="15" customHeight="1">
      <c r="A6973" s="58" t="s">
        <v>16845</v>
      </c>
      <c r="B6973" s="20" t="s">
        <v>16846</v>
      </c>
      <c r="C6973" s="58" t="s">
        <v>1939</v>
      </c>
      <c r="D6973" s="58" t="s">
        <v>18621</v>
      </c>
      <c r="H6973">
        <f t="shared" si="203"/>
        <v>22.88</v>
      </c>
    </row>
    <row r="6974" spans="1:8" ht="15" customHeight="1">
      <c r="A6974" s="58" t="s">
        <v>16847</v>
      </c>
      <c r="B6974" s="20" t="s">
        <v>16848</v>
      </c>
      <c r="C6974" s="58" t="s">
        <v>1939</v>
      </c>
      <c r="D6974" s="58" t="s">
        <v>12136</v>
      </c>
      <c r="H6974">
        <f t="shared" si="203"/>
        <v>20.92</v>
      </c>
    </row>
    <row r="6975" spans="1:8" ht="15" customHeight="1">
      <c r="A6975" s="58" t="s">
        <v>16849</v>
      </c>
      <c r="B6975" s="20" t="s">
        <v>16850</v>
      </c>
      <c r="C6975" s="58" t="s">
        <v>1939</v>
      </c>
      <c r="D6975" s="58" t="s">
        <v>33938</v>
      </c>
      <c r="H6975">
        <f t="shared" si="203"/>
        <v>46.85</v>
      </c>
    </row>
    <row r="6976" spans="1:8" ht="15" customHeight="1">
      <c r="A6976" s="58" t="s">
        <v>16851</v>
      </c>
      <c r="B6976" s="20" t="s">
        <v>16852</v>
      </c>
      <c r="C6976" s="58" t="s">
        <v>1939</v>
      </c>
      <c r="D6976" s="58" t="s">
        <v>31107</v>
      </c>
      <c r="H6976">
        <f t="shared" si="203"/>
        <v>37.19</v>
      </c>
    </row>
    <row r="6977" spans="1:8" ht="15" customHeight="1">
      <c r="A6977" s="58" t="s">
        <v>16853</v>
      </c>
      <c r="B6977" s="20" t="s">
        <v>16854</v>
      </c>
      <c r="C6977" s="58" t="s">
        <v>1939</v>
      </c>
      <c r="D6977" s="58" t="s">
        <v>11581</v>
      </c>
      <c r="H6977">
        <f t="shared" si="203"/>
        <v>31.9</v>
      </c>
    </row>
    <row r="6978" spans="1:8" ht="15" customHeight="1">
      <c r="A6978" s="58" t="s">
        <v>16855</v>
      </c>
      <c r="B6978" s="20" t="s">
        <v>16856</v>
      </c>
      <c r="C6978" s="58" t="s">
        <v>1939</v>
      </c>
      <c r="D6978" s="58" t="s">
        <v>33939</v>
      </c>
      <c r="H6978">
        <f t="shared" si="203"/>
        <v>24.84</v>
      </c>
    </row>
    <row r="6979" spans="1:8" ht="15" customHeight="1">
      <c r="A6979" s="58" t="s">
        <v>16857</v>
      </c>
      <c r="B6979" s="20" t="s">
        <v>16858</v>
      </c>
      <c r="C6979" s="58" t="s">
        <v>1939</v>
      </c>
      <c r="D6979" s="58" t="s">
        <v>12182</v>
      </c>
      <c r="H6979">
        <f t="shared" si="203"/>
        <v>35.75</v>
      </c>
    </row>
    <row r="6980" spans="1:8" ht="15" customHeight="1">
      <c r="A6980" s="58" t="s">
        <v>16859</v>
      </c>
      <c r="B6980" s="20" t="s">
        <v>16860</v>
      </c>
      <c r="C6980" s="58" t="s">
        <v>1939</v>
      </c>
      <c r="D6980" s="58" t="s">
        <v>12523</v>
      </c>
      <c r="H6980">
        <f t="shared" si="203"/>
        <v>25.6</v>
      </c>
    </row>
    <row r="6981" spans="1:8" ht="15" customHeight="1">
      <c r="A6981" s="58" t="s">
        <v>16861</v>
      </c>
      <c r="B6981" s="20" t="s">
        <v>16862</v>
      </c>
      <c r="C6981" s="58" t="s">
        <v>1939</v>
      </c>
      <c r="D6981" s="58" t="s">
        <v>12246</v>
      </c>
      <c r="H6981">
        <f t="shared" ref="H6981:H7044" si="204">ROUND(D6981*(1+$H$1),2)</f>
        <v>22.69</v>
      </c>
    </row>
    <row r="6982" spans="1:8" ht="15" customHeight="1">
      <c r="A6982" s="58" t="s">
        <v>16863</v>
      </c>
      <c r="B6982" s="20" t="s">
        <v>16864</v>
      </c>
      <c r="C6982" s="58" t="s">
        <v>1939</v>
      </c>
      <c r="D6982" s="58" t="s">
        <v>13865</v>
      </c>
      <c r="H6982">
        <f t="shared" si="204"/>
        <v>20.23</v>
      </c>
    </row>
    <row r="6983" spans="1:8" ht="15" customHeight="1">
      <c r="A6983" s="58" t="s">
        <v>16865</v>
      </c>
      <c r="B6983" s="20" t="s">
        <v>16866</v>
      </c>
      <c r="C6983" s="58" t="s">
        <v>1939</v>
      </c>
      <c r="D6983" s="58" t="s">
        <v>13147</v>
      </c>
      <c r="H6983">
        <f t="shared" si="204"/>
        <v>16.579999999999998</v>
      </c>
    </row>
    <row r="6984" spans="1:8" ht="15" customHeight="1">
      <c r="A6984" s="58" t="s">
        <v>16867</v>
      </c>
      <c r="B6984" s="20" t="s">
        <v>16868</v>
      </c>
      <c r="C6984" s="58" t="s">
        <v>1939</v>
      </c>
      <c r="D6984" s="58" t="s">
        <v>11906</v>
      </c>
      <c r="H6984">
        <f t="shared" si="204"/>
        <v>14.1</v>
      </c>
    </row>
    <row r="6985" spans="1:8" ht="15" customHeight="1">
      <c r="A6985" s="58" t="s">
        <v>16869</v>
      </c>
      <c r="B6985" s="20" t="s">
        <v>16870</v>
      </c>
      <c r="C6985" s="58" t="s">
        <v>1939</v>
      </c>
      <c r="D6985" s="58" t="s">
        <v>33940</v>
      </c>
      <c r="H6985">
        <f t="shared" si="204"/>
        <v>83.8</v>
      </c>
    </row>
    <row r="6986" spans="1:8" ht="15" customHeight="1">
      <c r="A6986" s="58" t="s">
        <v>16871</v>
      </c>
      <c r="B6986" s="20" t="s">
        <v>16872</v>
      </c>
      <c r="C6986" s="58" t="s">
        <v>1939</v>
      </c>
      <c r="D6986" s="58" t="s">
        <v>15317</v>
      </c>
      <c r="H6986">
        <f t="shared" si="204"/>
        <v>60.54</v>
      </c>
    </row>
    <row r="6987" spans="1:8" ht="15" customHeight="1">
      <c r="A6987" s="58" t="s">
        <v>16873</v>
      </c>
      <c r="B6987" s="20" t="s">
        <v>19279</v>
      </c>
      <c r="C6987" s="58" t="s">
        <v>1939</v>
      </c>
      <c r="D6987" s="58" t="s">
        <v>33941</v>
      </c>
      <c r="H6987">
        <f t="shared" si="204"/>
        <v>45.24</v>
      </c>
    </row>
    <row r="6988" spans="1:8" ht="15" customHeight="1">
      <c r="A6988" s="58" t="s">
        <v>16874</v>
      </c>
      <c r="B6988" s="20" t="s">
        <v>16875</v>
      </c>
      <c r="C6988" s="58" t="s">
        <v>1939</v>
      </c>
      <c r="D6988" s="58" t="s">
        <v>25095</v>
      </c>
      <c r="H6988">
        <f t="shared" si="204"/>
        <v>46.96</v>
      </c>
    </row>
    <row r="6989" spans="1:8" ht="15" customHeight="1">
      <c r="A6989" s="58" t="s">
        <v>16876</v>
      </c>
      <c r="B6989" s="20" t="s">
        <v>16877</v>
      </c>
      <c r="C6989" s="58" t="s">
        <v>1939</v>
      </c>
      <c r="D6989" s="58" t="s">
        <v>33942</v>
      </c>
      <c r="H6989">
        <f t="shared" si="204"/>
        <v>243.34</v>
      </c>
    </row>
    <row r="6990" spans="1:8" ht="15" customHeight="1">
      <c r="A6990" s="58" t="s">
        <v>16878</v>
      </c>
      <c r="B6990" s="20" t="s">
        <v>16879</v>
      </c>
      <c r="C6990" s="58" t="s">
        <v>1939</v>
      </c>
      <c r="D6990" s="58" t="s">
        <v>33943</v>
      </c>
      <c r="H6990">
        <f t="shared" si="204"/>
        <v>186.79</v>
      </c>
    </row>
    <row r="6991" spans="1:8" ht="15" customHeight="1">
      <c r="A6991" s="58" t="s">
        <v>16880</v>
      </c>
      <c r="B6991" s="20" t="s">
        <v>16881</v>
      </c>
      <c r="C6991" s="58" t="s">
        <v>1939</v>
      </c>
      <c r="D6991" s="58" t="s">
        <v>18202</v>
      </c>
      <c r="H6991">
        <f t="shared" si="204"/>
        <v>168.27</v>
      </c>
    </row>
    <row r="6992" spans="1:8" ht="15" customHeight="1">
      <c r="A6992" s="58" t="s">
        <v>16882</v>
      </c>
      <c r="B6992" s="20" t="s">
        <v>16883</v>
      </c>
      <c r="C6992" s="58" t="s">
        <v>1939</v>
      </c>
      <c r="D6992" s="58" t="s">
        <v>33944</v>
      </c>
      <c r="H6992">
        <f t="shared" si="204"/>
        <v>123.19</v>
      </c>
    </row>
    <row r="6993" spans="1:8" ht="15" customHeight="1">
      <c r="A6993" s="58" t="s">
        <v>16884</v>
      </c>
      <c r="B6993" s="20" t="s">
        <v>16885</v>
      </c>
      <c r="C6993" s="58" t="s">
        <v>1939</v>
      </c>
      <c r="D6993" s="58" t="s">
        <v>23314</v>
      </c>
      <c r="H6993">
        <f t="shared" si="204"/>
        <v>106.59</v>
      </c>
    </row>
    <row r="6994" spans="1:8" ht="15" customHeight="1">
      <c r="A6994" s="58" t="s">
        <v>16886</v>
      </c>
      <c r="B6994" s="20" t="s">
        <v>16887</v>
      </c>
      <c r="C6994" s="58" t="s">
        <v>75</v>
      </c>
      <c r="D6994" s="58" t="s">
        <v>7275</v>
      </c>
      <c r="H6994">
        <f t="shared" si="204"/>
        <v>8.66</v>
      </c>
    </row>
    <row r="6995" spans="1:8" ht="15" customHeight="1">
      <c r="A6995" s="58" t="s">
        <v>16888</v>
      </c>
      <c r="B6995" s="20" t="s">
        <v>16889</v>
      </c>
      <c r="C6995" s="58" t="s">
        <v>75</v>
      </c>
      <c r="D6995" s="58" t="s">
        <v>33945</v>
      </c>
      <c r="H6995">
        <f t="shared" si="204"/>
        <v>92.32</v>
      </c>
    </row>
    <row r="6996" spans="1:8" ht="15" customHeight="1">
      <c r="A6996" s="58" t="s">
        <v>16890</v>
      </c>
      <c r="B6996" s="20" t="s">
        <v>16891</v>
      </c>
      <c r="C6996" s="58" t="s">
        <v>75</v>
      </c>
      <c r="D6996" s="58" t="s">
        <v>17683</v>
      </c>
      <c r="H6996">
        <f t="shared" si="204"/>
        <v>91.05</v>
      </c>
    </row>
    <row r="6997" spans="1:8" ht="15" customHeight="1">
      <c r="A6997" s="58" t="s">
        <v>16892</v>
      </c>
      <c r="B6997" s="20" t="s">
        <v>16893</v>
      </c>
      <c r="C6997" s="58" t="s">
        <v>75</v>
      </c>
      <c r="D6997" s="58" t="s">
        <v>22157</v>
      </c>
      <c r="H6997">
        <f t="shared" si="204"/>
        <v>91.68</v>
      </c>
    </row>
    <row r="6998" spans="1:8" ht="15" customHeight="1">
      <c r="A6998" s="58" t="s">
        <v>16895</v>
      </c>
      <c r="B6998" s="20" t="s">
        <v>16896</v>
      </c>
      <c r="C6998" s="58" t="s">
        <v>75</v>
      </c>
      <c r="D6998" s="58" t="s">
        <v>33946</v>
      </c>
      <c r="H6998">
        <f t="shared" si="204"/>
        <v>95.33</v>
      </c>
    </row>
    <row r="6999" spans="1:8" ht="15" customHeight="1">
      <c r="A6999" s="58" t="s">
        <v>16897</v>
      </c>
      <c r="B6999" s="20" t="s">
        <v>16898</v>
      </c>
      <c r="C6999" s="58" t="s">
        <v>75</v>
      </c>
      <c r="D6999" s="58" t="s">
        <v>30172</v>
      </c>
      <c r="H6999">
        <f t="shared" si="204"/>
        <v>83.27</v>
      </c>
    </row>
    <row r="7000" spans="1:8" ht="15" customHeight="1">
      <c r="A7000" s="58" t="s">
        <v>16899</v>
      </c>
      <c r="B7000" s="20" t="s">
        <v>16900</v>
      </c>
      <c r="C7000" s="58" t="s">
        <v>75</v>
      </c>
      <c r="D7000" s="58" t="s">
        <v>33947</v>
      </c>
      <c r="H7000">
        <f t="shared" si="204"/>
        <v>83.89</v>
      </c>
    </row>
    <row r="7001" spans="1:8" ht="15" customHeight="1">
      <c r="A7001" s="58" t="s">
        <v>16901</v>
      </c>
      <c r="B7001" s="20" t="s">
        <v>16902</v>
      </c>
      <c r="C7001" s="58" t="s">
        <v>75</v>
      </c>
      <c r="D7001" s="58" t="s">
        <v>33948</v>
      </c>
      <c r="H7001">
        <f t="shared" si="204"/>
        <v>172.95</v>
      </c>
    </row>
    <row r="7002" spans="1:8" ht="15" customHeight="1">
      <c r="A7002" s="58" t="s">
        <v>16903</v>
      </c>
      <c r="B7002" s="20" t="s">
        <v>16904</v>
      </c>
      <c r="C7002" s="58" t="s">
        <v>75</v>
      </c>
      <c r="D7002" s="58" t="s">
        <v>19856</v>
      </c>
      <c r="H7002">
        <f t="shared" si="204"/>
        <v>128.13</v>
      </c>
    </row>
    <row r="7003" spans="1:8" ht="15" customHeight="1">
      <c r="A7003" s="58" t="s">
        <v>16905</v>
      </c>
      <c r="B7003" s="20" t="s">
        <v>16906</v>
      </c>
      <c r="C7003" s="58" t="s">
        <v>75</v>
      </c>
      <c r="D7003" s="58" t="s">
        <v>33949</v>
      </c>
      <c r="H7003">
        <f t="shared" si="204"/>
        <v>129.72</v>
      </c>
    </row>
    <row r="7004" spans="1:8" ht="15" customHeight="1">
      <c r="A7004" s="58" t="s">
        <v>16907</v>
      </c>
      <c r="B7004" s="20" t="s">
        <v>16908</v>
      </c>
      <c r="C7004" s="58" t="s">
        <v>75</v>
      </c>
      <c r="D7004" s="58" t="s">
        <v>33950</v>
      </c>
      <c r="H7004">
        <f t="shared" si="204"/>
        <v>78.790000000000006</v>
      </c>
    </row>
    <row r="7005" spans="1:8" ht="15" customHeight="1">
      <c r="A7005" s="58" t="s">
        <v>16909</v>
      </c>
      <c r="B7005" s="20" t="s">
        <v>16910</v>
      </c>
      <c r="C7005" s="58" t="s">
        <v>75</v>
      </c>
      <c r="D7005" s="58" t="s">
        <v>33951</v>
      </c>
      <c r="H7005">
        <f t="shared" si="204"/>
        <v>99.67</v>
      </c>
    </row>
    <row r="7006" spans="1:8" ht="15" customHeight="1">
      <c r="A7006" s="58" t="s">
        <v>16911</v>
      </c>
      <c r="B7006" s="20" t="s">
        <v>16912</v>
      </c>
      <c r="C7006" s="58" t="s">
        <v>75</v>
      </c>
      <c r="D7006" s="58" t="s">
        <v>12728</v>
      </c>
      <c r="H7006">
        <f t="shared" si="204"/>
        <v>60.78</v>
      </c>
    </row>
    <row r="7007" spans="1:8" ht="15" customHeight="1">
      <c r="A7007" s="58" t="s">
        <v>16913</v>
      </c>
      <c r="B7007" s="20" t="s">
        <v>16914</v>
      </c>
      <c r="C7007" s="58" t="s">
        <v>75</v>
      </c>
      <c r="D7007" s="58" t="s">
        <v>33952</v>
      </c>
      <c r="H7007">
        <f t="shared" si="204"/>
        <v>59.19</v>
      </c>
    </row>
    <row r="7008" spans="1:8" ht="15" customHeight="1">
      <c r="A7008" s="58" t="s">
        <v>16915</v>
      </c>
      <c r="B7008" s="20" t="s">
        <v>16916</v>
      </c>
      <c r="C7008" s="58" t="s">
        <v>75</v>
      </c>
      <c r="D7008" s="58" t="s">
        <v>14520</v>
      </c>
      <c r="H7008">
        <f t="shared" si="204"/>
        <v>59.82</v>
      </c>
    </row>
    <row r="7009" spans="1:8" ht="15" customHeight="1">
      <c r="A7009" s="58" t="s">
        <v>16917</v>
      </c>
      <c r="B7009" s="20" t="s">
        <v>16918</v>
      </c>
      <c r="C7009" s="58" t="s">
        <v>75</v>
      </c>
      <c r="D7009" s="58" t="s">
        <v>12728</v>
      </c>
      <c r="H7009">
        <f t="shared" si="204"/>
        <v>60.78</v>
      </c>
    </row>
    <row r="7010" spans="1:8" ht="15" customHeight="1">
      <c r="A7010" s="58" t="s">
        <v>16919</v>
      </c>
      <c r="B7010" s="20" t="s">
        <v>16920</v>
      </c>
      <c r="C7010" s="58" t="s">
        <v>73</v>
      </c>
      <c r="D7010" s="58" t="s">
        <v>21153</v>
      </c>
      <c r="H7010">
        <f t="shared" si="204"/>
        <v>323.69</v>
      </c>
    </row>
    <row r="7011" spans="1:8" ht="15" customHeight="1">
      <c r="A7011" s="58" t="s">
        <v>16921</v>
      </c>
      <c r="B7011" s="20" t="s">
        <v>16922</v>
      </c>
      <c r="C7011" s="58" t="s">
        <v>73</v>
      </c>
      <c r="D7011" s="58" t="s">
        <v>33953</v>
      </c>
      <c r="H7011">
        <f t="shared" si="204"/>
        <v>342.61</v>
      </c>
    </row>
    <row r="7012" spans="1:8" ht="15" customHeight="1">
      <c r="A7012" s="58" t="s">
        <v>16923</v>
      </c>
      <c r="B7012" s="20" t="s">
        <v>16924</v>
      </c>
      <c r="C7012" s="58" t="s">
        <v>73</v>
      </c>
      <c r="D7012" s="58" t="s">
        <v>33954</v>
      </c>
      <c r="H7012">
        <f t="shared" si="204"/>
        <v>377.03</v>
      </c>
    </row>
    <row r="7013" spans="1:8" ht="15" customHeight="1">
      <c r="A7013" s="58" t="s">
        <v>9602</v>
      </c>
      <c r="B7013" s="20" t="s">
        <v>9603</v>
      </c>
      <c r="C7013" s="58" t="s">
        <v>114</v>
      </c>
      <c r="D7013" s="58" t="s">
        <v>11595</v>
      </c>
      <c r="H7013">
        <f t="shared" si="204"/>
        <v>62.88</v>
      </c>
    </row>
    <row r="7014" spans="1:8" ht="15" customHeight="1">
      <c r="A7014" s="58" t="s">
        <v>9604</v>
      </c>
      <c r="B7014" s="20" t="s">
        <v>9605</v>
      </c>
      <c r="C7014" s="58" t="s">
        <v>114</v>
      </c>
      <c r="D7014" s="58" t="s">
        <v>33955</v>
      </c>
      <c r="H7014">
        <f t="shared" si="204"/>
        <v>96.1</v>
      </c>
    </row>
    <row r="7015" spans="1:8" ht="15" customHeight="1">
      <c r="A7015" s="58" t="s">
        <v>9606</v>
      </c>
      <c r="B7015" s="20" t="s">
        <v>9607</v>
      </c>
      <c r="C7015" s="58" t="s">
        <v>114</v>
      </c>
      <c r="D7015" s="58" t="s">
        <v>33956</v>
      </c>
      <c r="H7015">
        <f t="shared" si="204"/>
        <v>181.65</v>
      </c>
    </row>
    <row r="7016" spans="1:8" ht="15" customHeight="1">
      <c r="A7016" s="58" t="s">
        <v>9608</v>
      </c>
      <c r="B7016" s="20" t="s">
        <v>9609</v>
      </c>
      <c r="C7016" s="58" t="s">
        <v>114</v>
      </c>
      <c r="D7016" s="58" t="s">
        <v>33957</v>
      </c>
      <c r="H7016">
        <f t="shared" si="204"/>
        <v>479.98</v>
      </c>
    </row>
    <row r="7017" spans="1:8" ht="15" customHeight="1">
      <c r="A7017" s="58" t="s">
        <v>9610</v>
      </c>
      <c r="B7017" s="20" t="s">
        <v>9611</v>
      </c>
      <c r="C7017" s="58" t="s">
        <v>73</v>
      </c>
      <c r="D7017" s="58" t="s">
        <v>7683</v>
      </c>
      <c r="H7017">
        <f t="shared" si="204"/>
        <v>2.63</v>
      </c>
    </row>
    <row r="7018" spans="1:8" ht="15" customHeight="1">
      <c r="A7018" s="58" t="s">
        <v>9612</v>
      </c>
      <c r="B7018" s="20" t="s">
        <v>9613</v>
      </c>
      <c r="C7018" s="58" t="s">
        <v>73</v>
      </c>
      <c r="D7018" s="58" t="s">
        <v>18249</v>
      </c>
      <c r="H7018">
        <f t="shared" si="204"/>
        <v>7.17</v>
      </c>
    </row>
    <row r="7019" spans="1:8" ht="15" customHeight="1">
      <c r="A7019" s="58" t="s">
        <v>9614</v>
      </c>
      <c r="B7019" s="20" t="s">
        <v>9615</v>
      </c>
      <c r="C7019" s="58" t="s">
        <v>73</v>
      </c>
      <c r="D7019" s="58" t="s">
        <v>8381</v>
      </c>
      <c r="H7019">
        <f t="shared" si="204"/>
        <v>0.49</v>
      </c>
    </row>
    <row r="7020" spans="1:8" ht="15" customHeight="1">
      <c r="A7020" s="58" t="s">
        <v>9616</v>
      </c>
      <c r="B7020" s="20" t="s">
        <v>9617</v>
      </c>
      <c r="C7020" s="58" t="s">
        <v>75</v>
      </c>
      <c r="D7020" s="58" t="s">
        <v>33958</v>
      </c>
      <c r="H7020">
        <f t="shared" si="204"/>
        <v>223.18</v>
      </c>
    </row>
    <row r="7021" spans="1:8" ht="15" customHeight="1">
      <c r="A7021" s="58" t="s">
        <v>9618</v>
      </c>
      <c r="B7021" s="20" t="s">
        <v>9619</v>
      </c>
      <c r="C7021" s="58" t="s">
        <v>73</v>
      </c>
      <c r="D7021" s="58" t="s">
        <v>18274</v>
      </c>
      <c r="H7021">
        <f t="shared" si="204"/>
        <v>4.12</v>
      </c>
    </row>
    <row r="7022" spans="1:8" ht="15" customHeight="1">
      <c r="A7022" s="58" t="s">
        <v>9620</v>
      </c>
      <c r="B7022" s="20" t="s">
        <v>9621</v>
      </c>
      <c r="C7022" s="58" t="s">
        <v>73</v>
      </c>
      <c r="D7022" s="58" t="s">
        <v>28773</v>
      </c>
      <c r="H7022">
        <f t="shared" si="204"/>
        <v>28.9</v>
      </c>
    </row>
    <row r="7023" spans="1:8" ht="15" customHeight="1">
      <c r="A7023" s="58" t="s">
        <v>9622</v>
      </c>
      <c r="B7023" s="20" t="s">
        <v>33959</v>
      </c>
      <c r="C7023" s="58" t="s">
        <v>73</v>
      </c>
      <c r="D7023" s="58" t="s">
        <v>28735</v>
      </c>
      <c r="H7023">
        <f t="shared" si="204"/>
        <v>18.64</v>
      </c>
    </row>
    <row r="7024" spans="1:8" ht="15" customHeight="1">
      <c r="A7024" s="58" t="s">
        <v>9623</v>
      </c>
      <c r="B7024" s="20" t="s">
        <v>9624</v>
      </c>
      <c r="C7024" s="58" t="s">
        <v>73</v>
      </c>
      <c r="D7024" s="58" t="s">
        <v>33960</v>
      </c>
      <c r="H7024">
        <f t="shared" si="204"/>
        <v>90.61</v>
      </c>
    </row>
    <row r="7025" spans="1:8" ht="15" customHeight="1">
      <c r="A7025" s="58" t="s">
        <v>33961</v>
      </c>
      <c r="B7025" s="20" t="s">
        <v>33962</v>
      </c>
      <c r="C7025" s="58" t="s">
        <v>73</v>
      </c>
      <c r="D7025" s="58" t="s">
        <v>19141</v>
      </c>
      <c r="H7025">
        <f t="shared" si="204"/>
        <v>23.95</v>
      </c>
    </row>
    <row r="7026" spans="1:8" ht="15" customHeight="1">
      <c r="A7026" s="58" t="s">
        <v>33963</v>
      </c>
      <c r="B7026" s="20" t="s">
        <v>33964</v>
      </c>
      <c r="C7026" s="58" t="s">
        <v>114</v>
      </c>
      <c r="D7026" s="58" t="s">
        <v>33965</v>
      </c>
      <c r="H7026">
        <f t="shared" si="204"/>
        <v>8194.48</v>
      </c>
    </row>
    <row r="7027" spans="1:8" ht="15" customHeight="1">
      <c r="A7027" s="58" t="s">
        <v>33966</v>
      </c>
      <c r="B7027" s="20" t="s">
        <v>33967</v>
      </c>
      <c r="C7027" s="58" t="s">
        <v>114</v>
      </c>
      <c r="D7027" s="58" t="s">
        <v>33968</v>
      </c>
      <c r="H7027">
        <f t="shared" si="204"/>
        <v>8641.61</v>
      </c>
    </row>
    <row r="7028" spans="1:8" ht="15" customHeight="1">
      <c r="A7028" s="58" t="s">
        <v>33969</v>
      </c>
      <c r="B7028" s="20" t="s">
        <v>33970</v>
      </c>
      <c r="C7028" s="58" t="s">
        <v>114</v>
      </c>
      <c r="D7028" s="58" t="s">
        <v>33971</v>
      </c>
      <c r="H7028">
        <f t="shared" si="204"/>
        <v>6495.15</v>
      </c>
    </row>
    <row r="7029" spans="1:8" ht="15" customHeight="1">
      <c r="A7029" s="58" t="s">
        <v>33972</v>
      </c>
      <c r="B7029" s="20" t="s">
        <v>33973</v>
      </c>
      <c r="C7029" s="58" t="s">
        <v>114</v>
      </c>
      <c r="D7029" s="58" t="s">
        <v>33974</v>
      </c>
      <c r="H7029">
        <f t="shared" si="204"/>
        <v>6983.55</v>
      </c>
    </row>
    <row r="7030" spans="1:8" ht="15" customHeight="1">
      <c r="A7030" s="58" t="s">
        <v>33975</v>
      </c>
      <c r="B7030" s="20" t="s">
        <v>33976</v>
      </c>
      <c r="C7030" s="58" t="s">
        <v>114</v>
      </c>
      <c r="D7030" s="58" t="s">
        <v>33977</v>
      </c>
      <c r="H7030">
        <f t="shared" si="204"/>
        <v>3500</v>
      </c>
    </row>
    <row r="7031" spans="1:8" ht="15" customHeight="1">
      <c r="A7031" s="58" t="s">
        <v>33978</v>
      </c>
      <c r="B7031" s="20" t="s">
        <v>33979</v>
      </c>
      <c r="C7031" s="58" t="s">
        <v>114</v>
      </c>
      <c r="D7031" s="58" t="s">
        <v>33980</v>
      </c>
      <c r="H7031">
        <f t="shared" si="204"/>
        <v>5441.21</v>
      </c>
    </row>
    <row r="7032" spans="1:8" ht="15" customHeight="1">
      <c r="A7032" s="58" t="s">
        <v>33981</v>
      </c>
      <c r="B7032" s="20" t="s">
        <v>33982</v>
      </c>
      <c r="C7032" s="58" t="s">
        <v>114</v>
      </c>
      <c r="D7032" s="58" t="s">
        <v>33983</v>
      </c>
      <c r="H7032">
        <f t="shared" si="204"/>
        <v>3172.75</v>
      </c>
    </row>
    <row r="7033" spans="1:8" ht="15" customHeight="1">
      <c r="A7033" s="58" t="s">
        <v>33984</v>
      </c>
      <c r="B7033" s="20" t="s">
        <v>33985</v>
      </c>
      <c r="C7033" s="58" t="s">
        <v>114</v>
      </c>
      <c r="D7033" s="58" t="s">
        <v>33986</v>
      </c>
      <c r="H7033">
        <f t="shared" si="204"/>
        <v>3377.47</v>
      </c>
    </row>
    <row r="7034" spans="1:8" ht="15" customHeight="1">
      <c r="A7034" s="58" t="s">
        <v>33987</v>
      </c>
      <c r="B7034" s="20" t="s">
        <v>33988</v>
      </c>
      <c r="C7034" s="58" t="s">
        <v>114</v>
      </c>
      <c r="D7034" s="58" t="s">
        <v>33989</v>
      </c>
      <c r="H7034">
        <f t="shared" si="204"/>
        <v>2602.9299999999998</v>
      </c>
    </row>
    <row r="7035" spans="1:8" ht="15" customHeight="1">
      <c r="A7035" s="58" t="s">
        <v>33990</v>
      </c>
      <c r="B7035" s="20" t="s">
        <v>33991</v>
      </c>
      <c r="C7035" s="58" t="s">
        <v>114</v>
      </c>
      <c r="D7035" s="58" t="s">
        <v>33992</v>
      </c>
      <c r="H7035">
        <f t="shared" si="204"/>
        <v>3746.18</v>
      </c>
    </row>
    <row r="7036" spans="1:8" ht="15" customHeight="1">
      <c r="A7036" s="58" t="s">
        <v>33993</v>
      </c>
      <c r="B7036" s="20" t="s">
        <v>33994</v>
      </c>
      <c r="C7036" s="58" t="s">
        <v>114</v>
      </c>
      <c r="D7036" s="58" t="s">
        <v>33995</v>
      </c>
      <c r="H7036">
        <f t="shared" si="204"/>
        <v>2924.57</v>
      </c>
    </row>
    <row r="7037" spans="1:8" ht="15" customHeight="1">
      <c r="A7037" s="58" t="s">
        <v>33996</v>
      </c>
      <c r="B7037" s="20" t="s">
        <v>33997</v>
      </c>
      <c r="C7037" s="58" t="s">
        <v>114</v>
      </c>
      <c r="D7037" s="58" t="s">
        <v>33998</v>
      </c>
      <c r="H7037">
        <f t="shared" si="204"/>
        <v>5452.74</v>
      </c>
    </row>
    <row r="7038" spans="1:8" ht="15" customHeight="1">
      <c r="A7038" s="58" t="s">
        <v>33999</v>
      </c>
      <c r="B7038" s="20" t="s">
        <v>34000</v>
      </c>
      <c r="C7038" s="58" t="s">
        <v>114</v>
      </c>
      <c r="D7038" s="58" t="s">
        <v>34001</v>
      </c>
      <c r="H7038">
        <f t="shared" si="204"/>
        <v>3184.29</v>
      </c>
    </row>
    <row r="7039" spans="1:8" ht="15" customHeight="1">
      <c r="A7039" s="58" t="s">
        <v>34002</v>
      </c>
      <c r="B7039" s="20" t="s">
        <v>34003</v>
      </c>
      <c r="C7039" s="58" t="s">
        <v>114</v>
      </c>
      <c r="D7039" s="58" t="s">
        <v>34004</v>
      </c>
      <c r="H7039">
        <f t="shared" si="204"/>
        <v>3389.01</v>
      </c>
    </row>
    <row r="7040" spans="1:8" ht="15" customHeight="1">
      <c r="A7040" s="58" t="s">
        <v>34005</v>
      </c>
      <c r="B7040" s="20" t="s">
        <v>34006</v>
      </c>
      <c r="C7040" s="58" t="s">
        <v>114</v>
      </c>
      <c r="D7040" s="58" t="s">
        <v>34007</v>
      </c>
      <c r="H7040">
        <f t="shared" si="204"/>
        <v>2614.4699999999998</v>
      </c>
    </row>
    <row r="7041" spans="1:8" ht="15" customHeight="1">
      <c r="A7041" s="58" t="s">
        <v>34008</v>
      </c>
      <c r="B7041" s="20" t="s">
        <v>34009</v>
      </c>
      <c r="C7041" s="58" t="s">
        <v>114</v>
      </c>
      <c r="D7041" s="58" t="s">
        <v>34010</v>
      </c>
      <c r="H7041">
        <f t="shared" si="204"/>
        <v>3757.72</v>
      </c>
    </row>
    <row r="7042" spans="1:8" ht="15" customHeight="1">
      <c r="A7042" s="58" t="s">
        <v>34011</v>
      </c>
      <c r="B7042" s="20" t="s">
        <v>34012</v>
      </c>
      <c r="C7042" s="58" t="s">
        <v>114</v>
      </c>
      <c r="D7042" s="58" t="s">
        <v>34013</v>
      </c>
      <c r="H7042">
        <f t="shared" si="204"/>
        <v>3049.29</v>
      </c>
    </row>
    <row r="7043" spans="1:8" ht="15" customHeight="1">
      <c r="A7043" s="58" t="s">
        <v>34014</v>
      </c>
      <c r="B7043" s="20" t="s">
        <v>34015</v>
      </c>
      <c r="C7043" s="58" t="s">
        <v>114</v>
      </c>
      <c r="D7043" s="58" t="s">
        <v>34016</v>
      </c>
      <c r="H7043">
        <f t="shared" si="204"/>
        <v>1661.85</v>
      </c>
    </row>
    <row r="7044" spans="1:8" ht="15" customHeight="1">
      <c r="A7044" s="58" t="s">
        <v>34017</v>
      </c>
      <c r="B7044" s="20" t="s">
        <v>34018</v>
      </c>
      <c r="C7044" s="58" t="s">
        <v>114</v>
      </c>
      <c r="D7044" s="58" t="s">
        <v>34019</v>
      </c>
      <c r="H7044">
        <f t="shared" si="204"/>
        <v>1776.77</v>
      </c>
    </row>
    <row r="7045" spans="1:8" ht="15" customHeight="1">
      <c r="A7045" s="58" t="s">
        <v>34020</v>
      </c>
      <c r="B7045" s="20" t="s">
        <v>34021</v>
      </c>
      <c r="C7045" s="58" t="s">
        <v>114</v>
      </c>
      <c r="D7045" s="58" t="s">
        <v>34022</v>
      </c>
      <c r="H7045">
        <f t="shared" ref="H7045:H7108" si="205">ROUND(D7045*(1+$H$1),2)</f>
        <v>1713.65</v>
      </c>
    </row>
    <row r="7046" spans="1:8" ht="15" customHeight="1">
      <c r="A7046" s="58" t="s">
        <v>34023</v>
      </c>
      <c r="B7046" s="20" t="s">
        <v>34024</v>
      </c>
      <c r="C7046" s="58" t="s">
        <v>73</v>
      </c>
      <c r="D7046" s="58" t="s">
        <v>34025</v>
      </c>
      <c r="H7046">
        <f t="shared" si="205"/>
        <v>342.88</v>
      </c>
    </row>
    <row r="7047" spans="1:8" ht="15" customHeight="1">
      <c r="A7047" s="58" t="s">
        <v>34026</v>
      </c>
      <c r="B7047" s="20" t="s">
        <v>34027</v>
      </c>
      <c r="C7047" s="58" t="s">
        <v>73</v>
      </c>
      <c r="D7047" s="58" t="s">
        <v>34028</v>
      </c>
      <c r="H7047">
        <f t="shared" si="205"/>
        <v>331.82</v>
      </c>
    </row>
    <row r="7048" spans="1:8" ht="15" customHeight="1">
      <c r="A7048" s="58" t="s">
        <v>34029</v>
      </c>
      <c r="B7048" s="20" t="s">
        <v>34030</v>
      </c>
      <c r="C7048" s="58" t="s">
        <v>114</v>
      </c>
      <c r="D7048" s="58" t="s">
        <v>34031</v>
      </c>
      <c r="H7048">
        <f t="shared" si="205"/>
        <v>5727.34</v>
      </c>
    </row>
    <row r="7049" spans="1:8" ht="15" customHeight="1">
      <c r="A7049" s="58" t="s">
        <v>9625</v>
      </c>
      <c r="B7049" s="20" t="s">
        <v>9626</v>
      </c>
      <c r="C7049" s="58" t="s">
        <v>73</v>
      </c>
      <c r="D7049" s="58" t="s">
        <v>4833</v>
      </c>
      <c r="H7049">
        <f t="shared" si="205"/>
        <v>0.52</v>
      </c>
    </row>
    <row r="7050" spans="1:8" ht="15" customHeight="1">
      <c r="A7050" s="58" t="s">
        <v>9627</v>
      </c>
      <c r="B7050" s="20" t="s">
        <v>9628</v>
      </c>
      <c r="C7050" s="58" t="s">
        <v>114</v>
      </c>
      <c r="D7050" s="58" t="s">
        <v>34032</v>
      </c>
      <c r="H7050">
        <f t="shared" si="205"/>
        <v>112.53</v>
      </c>
    </row>
    <row r="7051" spans="1:8" ht="15" customHeight="1">
      <c r="A7051" s="58" t="s">
        <v>9629</v>
      </c>
      <c r="B7051" s="20" t="s">
        <v>9630</v>
      </c>
      <c r="C7051" s="58" t="s">
        <v>114</v>
      </c>
      <c r="D7051" s="58" t="s">
        <v>34033</v>
      </c>
      <c r="H7051">
        <f t="shared" si="205"/>
        <v>242.25</v>
      </c>
    </row>
    <row r="7052" spans="1:8" ht="15" customHeight="1">
      <c r="A7052" s="58" t="s">
        <v>9631</v>
      </c>
      <c r="B7052" s="20" t="s">
        <v>9632</v>
      </c>
      <c r="C7052" s="58" t="s">
        <v>114</v>
      </c>
      <c r="D7052" s="58" t="s">
        <v>34034</v>
      </c>
      <c r="H7052">
        <f t="shared" si="205"/>
        <v>354.26</v>
      </c>
    </row>
    <row r="7053" spans="1:8" ht="15" customHeight="1">
      <c r="A7053" s="58" t="s">
        <v>9633</v>
      </c>
      <c r="B7053" s="20" t="s">
        <v>9634</v>
      </c>
      <c r="C7053" s="58" t="s">
        <v>114</v>
      </c>
      <c r="D7053" s="58" t="s">
        <v>17950</v>
      </c>
      <c r="H7053">
        <f t="shared" si="205"/>
        <v>88.92</v>
      </c>
    </row>
    <row r="7054" spans="1:8" ht="15" customHeight="1">
      <c r="A7054" s="58" t="s">
        <v>9635</v>
      </c>
      <c r="B7054" s="20" t="s">
        <v>9636</v>
      </c>
      <c r="C7054" s="58" t="s">
        <v>114</v>
      </c>
      <c r="D7054" s="58" t="s">
        <v>18643</v>
      </c>
      <c r="H7054">
        <f t="shared" si="205"/>
        <v>158.38999999999999</v>
      </c>
    </row>
    <row r="7055" spans="1:8" ht="15" customHeight="1">
      <c r="A7055" s="58" t="s">
        <v>9637</v>
      </c>
      <c r="B7055" s="20" t="s">
        <v>9638</v>
      </c>
      <c r="C7055" s="58" t="s">
        <v>114</v>
      </c>
      <c r="D7055" s="58" t="s">
        <v>34035</v>
      </c>
      <c r="H7055">
        <f t="shared" si="205"/>
        <v>385.99</v>
      </c>
    </row>
    <row r="7056" spans="1:8" ht="15" customHeight="1">
      <c r="A7056" s="58" t="s">
        <v>9639</v>
      </c>
      <c r="B7056" s="20" t="s">
        <v>9640</v>
      </c>
      <c r="C7056" s="58" t="s">
        <v>114</v>
      </c>
      <c r="D7056" s="58" t="s">
        <v>34036</v>
      </c>
      <c r="H7056">
        <f t="shared" si="205"/>
        <v>154.06</v>
      </c>
    </row>
    <row r="7057" spans="1:8" ht="15" customHeight="1">
      <c r="A7057" s="58" t="s">
        <v>9641</v>
      </c>
      <c r="B7057" s="20" t="s">
        <v>9642</v>
      </c>
      <c r="C7057" s="58" t="s">
        <v>114</v>
      </c>
      <c r="D7057" s="58" t="s">
        <v>34037</v>
      </c>
      <c r="H7057">
        <f t="shared" si="205"/>
        <v>420.67</v>
      </c>
    </row>
    <row r="7058" spans="1:8" ht="15" customHeight="1">
      <c r="A7058" s="58" t="s">
        <v>9643</v>
      </c>
      <c r="B7058" s="20" t="s">
        <v>9644</v>
      </c>
      <c r="C7058" s="58" t="s">
        <v>114</v>
      </c>
      <c r="D7058" s="58" t="s">
        <v>34038</v>
      </c>
      <c r="H7058">
        <f t="shared" si="205"/>
        <v>1079.1500000000001</v>
      </c>
    </row>
    <row r="7059" spans="1:8" ht="15" customHeight="1">
      <c r="A7059" s="58" t="s">
        <v>9645</v>
      </c>
      <c r="B7059" s="20" t="s">
        <v>9646</v>
      </c>
      <c r="C7059" s="58" t="s">
        <v>114</v>
      </c>
      <c r="D7059" s="58" t="s">
        <v>34039</v>
      </c>
      <c r="H7059">
        <f t="shared" si="205"/>
        <v>1705.57</v>
      </c>
    </row>
    <row r="7060" spans="1:8" ht="15" customHeight="1">
      <c r="A7060" s="58" t="s">
        <v>8554</v>
      </c>
      <c r="B7060" s="20" t="s">
        <v>3781</v>
      </c>
      <c r="C7060" s="58" t="s">
        <v>109</v>
      </c>
      <c r="D7060" s="58" t="s">
        <v>18691</v>
      </c>
      <c r="H7060">
        <f t="shared" si="205"/>
        <v>25.73</v>
      </c>
    </row>
    <row r="7061" spans="1:8" ht="15" customHeight="1">
      <c r="A7061" s="58" t="s">
        <v>8555</v>
      </c>
      <c r="B7061" s="20" t="s">
        <v>3782</v>
      </c>
      <c r="C7061" s="58" t="s">
        <v>109</v>
      </c>
      <c r="D7061" s="58" t="s">
        <v>19260</v>
      </c>
      <c r="H7061">
        <f t="shared" si="205"/>
        <v>33.15</v>
      </c>
    </row>
    <row r="7062" spans="1:8" ht="15" customHeight="1">
      <c r="A7062" s="58" t="s">
        <v>8556</v>
      </c>
      <c r="B7062" s="20" t="s">
        <v>3783</v>
      </c>
      <c r="C7062" s="58" t="s">
        <v>109</v>
      </c>
      <c r="D7062" s="58" t="s">
        <v>18592</v>
      </c>
      <c r="H7062">
        <f t="shared" si="205"/>
        <v>30.09</v>
      </c>
    </row>
    <row r="7063" spans="1:8" ht="15" customHeight="1">
      <c r="A7063" s="58" t="s">
        <v>8557</v>
      </c>
      <c r="B7063" s="20" t="s">
        <v>3784</v>
      </c>
      <c r="C7063" s="58" t="s">
        <v>109</v>
      </c>
      <c r="D7063" s="58" t="s">
        <v>34040</v>
      </c>
      <c r="H7063">
        <f t="shared" si="205"/>
        <v>28.28</v>
      </c>
    </row>
    <row r="7064" spans="1:8" ht="15" customHeight="1">
      <c r="A7064" s="58" t="s">
        <v>8558</v>
      </c>
      <c r="B7064" s="20" t="s">
        <v>3785</v>
      </c>
      <c r="C7064" s="58" t="s">
        <v>109</v>
      </c>
      <c r="D7064" s="58" t="s">
        <v>11732</v>
      </c>
      <c r="H7064">
        <f t="shared" si="205"/>
        <v>25.78</v>
      </c>
    </row>
    <row r="7065" spans="1:8" ht="15" customHeight="1">
      <c r="A7065" s="58" t="s">
        <v>8559</v>
      </c>
      <c r="B7065" s="20" t="s">
        <v>3786</v>
      </c>
      <c r="C7065" s="58" t="s">
        <v>109</v>
      </c>
      <c r="D7065" s="58" t="s">
        <v>9667</v>
      </c>
      <c r="H7065">
        <f t="shared" si="205"/>
        <v>29.65</v>
      </c>
    </row>
    <row r="7066" spans="1:8" ht="15" customHeight="1">
      <c r="A7066" s="58" t="s">
        <v>8560</v>
      </c>
      <c r="B7066" s="20" t="s">
        <v>3787</v>
      </c>
      <c r="C7066" s="58" t="s">
        <v>109</v>
      </c>
      <c r="D7066" s="58" t="s">
        <v>18867</v>
      </c>
      <c r="H7066">
        <f t="shared" si="205"/>
        <v>35.67</v>
      </c>
    </row>
    <row r="7067" spans="1:8" ht="15" customHeight="1">
      <c r="A7067" s="58" t="s">
        <v>8561</v>
      </c>
      <c r="B7067" s="20" t="s">
        <v>3788</v>
      </c>
      <c r="C7067" s="58" t="s">
        <v>109</v>
      </c>
      <c r="D7067" s="58" t="s">
        <v>12674</v>
      </c>
      <c r="H7067">
        <f t="shared" si="205"/>
        <v>41.28</v>
      </c>
    </row>
    <row r="7068" spans="1:8" ht="15" customHeight="1">
      <c r="A7068" s="58" t="s">
        <v>8562</v>
      </c>
      <c r="B7068" s="20" t="s">
        <v>3789</v>
      </c>
      <c r="C7068" s="58" t="s">
        <v>109</v>
      </c>
      <c r="D7068" s="58" t="s">
        <v>18172</v>
      </c>
      <c r="H7068">
        <f t="shared" si="205"/>
        <v>34.630000000000003</v>
      </c>
    </row>
    <row r="7069" spans="1:8" ht="15" customHeight="1">
      <c r="A7069" s="58" t="s">
        <v>8563</v>
      </c>
      <c r="B7069" s="20" t="s">
        <v>2593</v>
      </c>
      <c r="C7069" s="58" t="s">
        <v>109</v>
      </c>
      <c r="D7069" s="58" t="s">
        <v>11679</v>
      </c>
      <c r="H7069">
        <f t="shared" si="205"/>
        <v>26.22</v>
      </c>
    </row>
    <row r="7070" spans="1:8" ht="15" customHeight="1">
      <c r="A7070" s="58" t="s">
        <v>8564</v>
      </c>
      <c r="B7070" s="20" t="s">
        <v>3790</v>
      </c>
      <c r="C7070" s="58" t="s">
        <v>109</v>
      </c>
      <c r="D7070" s="58" t="s">
        <v>34041</v>
      </c>
      <c r="H7070">
        <f t="shared" si="205"/>
        <v>43.81</v>
      </c>
    </row>
    <row r="7071" spans="1:8" ht="15" customHeight="1">
      <c r="A7071" s="58" t="s">
        <v>8566</v>
      </c>
      <c r="B7071" s="20" t="s">
        <v>3791</v>
      </c>
      <c r="C7071" s="58" t="s">
        <v>109</v>
      </c>
      <c r="D7071" s="58" t="s">
        <v>13753</v>
      </c>
      <c r="H7071">
        <f t="shared" si="205"/>
        <v>30.66</v>
      </c>
    </row>
    <row r="7072" spans="1:8" ht="15" customHeight="1">
      <c r="A7072" s="58" t="s">
        <v>8567</v>
      </c>
      <c r="B7072" s="20" t="s">
        <v>3792</v>
      </c>
      <c r="C7072" s="58" t="s">
        <v>109</v>
      </c>
      <c r="D7072" s="58" t="s">
        <v>18886</v>
      </c>
      <c r="H7072">
        <f t="shared" si="205"/>
        <v>31.54</v>
      </c>
    </row>
    <row r="7073" spans="1:8" ht="15" customHeight="1">
      <c r="A7073" s="58" t="s">
        <v>8568</v>
      </c>
      <c r="B7073" s="20" t="s">
        <v>3793</v>
      </c>
      <c r="C7073" s="58" t="s">
        <v>109</v>
      </c>
      <c r="D7073" s="58" t="s">
        <v>18815</v>
      </c>
      <c r="H7073">
        <f t="shared" si="205"/>
        <v>27</v>
      </c>
    </row>
    <row r="7074" spans="1:8" ht="15" customHeight="1">
      <c r="A7074" s="58" t="s">
        <v>8569</v>
      </c>
      <c r="B7074" s="20" t="s">
        <v>3794</v>
      </c>
      <c r="C7074" s="58" t="s">
        <v>109</v>
      </c>
      <c r="D7074" s="58" t="s">
        <v>12290</v>
      </c>
      <c r="H7074">
        <f t="shared" si="205"/>
        <v>19.989999999999998</v>
      </c>
    </row>
    <row r="7075" spans="1:8" ht="15" customHeight="1">
      <c r="A7075" s="58" t="s">
        <v>8570</v>
      </c>
      <c r="B7075" s="20" t="s">
        <v>3795</v>
      </c>
      <c r="C7075" s="58" t="s">
        <v>109</v>
      </c>
      <c r="D7075" s="58" t="s">
        <v>18640</v>
      </c>
      <c r="H7075">
        <f t="shared" si="205"/>
        <v>58.12</v>
      </c>
    </row>
    <row r="7076" spans="1:8" ht="15" customHeight="1">
      <c r="A7076" s="58" t="s">
        <v>8571</v>
      </c>
      <c r="B7076" s="20" t="s">
        <v>3796</v>
      </c>
      <c r="C7076" s="58" t="s">
        <v>109</v>
      </c>
      <c r="D7076" s="58" t="s">
        <v>34042</v>
      </c>
      <c r="H7076">
        <f t="shared" si="205"/>
        <v>35.76</v>
      </c>
    </row>
    <row r="7077" spans="1:8" ht="15" customHeight="1">
      <c r="A7077" s="58" t="s">
        <v>8572</v>
      </c>
      <c r="B7077" s="20" t="s">
        <v>3797</v>
      </c>
      <c r="C7077" s="58" t="s">
        <v>109</v>
      </c>
      <c r="D7077" s="58" t="s">
        <v>34043</v>
      </c>
      <c r="H7077">
        <f t="shared" si="205"/>
        <v>38.36</v>
      </c>
    </row>
    <row r="7078" spans="1:8" ht="15" customHeight="1">
      <c r="A7078" s="58" t="s">
        <v>8573</v>
      </c>
      <c r="B7078" s="20" t="s">
        <v>3798</v>
      </c>
      <c r="C7078" s="58" t="s">
        <v>109</v>
      </c>
      <c r="D7078" s="58" t="s">
        <v>12727</v>
      </c>
      <c r="H7078">
        <f t="shared" si="205"/>
        <v>28.7</v>
      </c>
    </row>
    <row r="7079" spans="1:8" ht="15" customHeight="1">
      <c r="A7079" s="58" t="s">
        <v>8574</v>
      </c>
      <c r="B7079" s="20" t="s">
        <v>3799</v>
      </c>
      <c r="C7079" s="58" t="s">
        <v>109</v>
      </c>
      <c r="D7079" s="58" t="s">
        <v>13849</v>
      </c>
      <c r="H7079">
        <f t="shared" si="205"/>
        <v>31.66</v>
      </c>
    </row>
    <row r="7080" spans="1:8" ht="15" customHeight="1">
      <c r="A7080" s="58" t="s">
        <v>8575</v>
      </c>
      <c r="B7080" s="20" t="s">
        <v>3800</v>
      </c>
      <c r="C7080" s="58" t="s">
        <v>109</v>
      </c>
      <c r="D7080" s="58" t="s">
        <v>27584</v>
      </c>
      <c r="H7080">
        <f t="shared" si="205"/>
        <v>37.630000000000003</v>
      </c>
    </row>
    <row r="7081" spans="1:8" ht="15" customHeight="1">
      <c r="A7081" s="58" t="s">
        <v>8576</v>
      </c>
      <c r="B7081" s="20" t="s">
        <v>3801</v>
      </c>
      <c r="C7081" s="58" t="s">
        <v>109</v>
      </c>
      <c r="D7081" s="58" t="s">
        <v>17612</v>
      </c>
      <c r="H7081">
        <f t="shared" si="205"/>
        <v>37.54</v>
      </c>
    </row>
    <row r="7082" spans="1:8" ht="15" customHeight="1">
      <c r="A7082" s="58" t="s">
        <v>8577</v>
      </c>
      <c r="B7082" s="20" t="s">
        <v>2594</v>
      </c>
      <c r="C7082" s="58" t="s">
        <v>109</v>
      </c>
      <c r="D7082" s="58" t="s">
        <v>11754</v>
      </c>
      <c r="H7082">
        <f t="shared" si="205"/>
        <v>29.26</v>
      </c>
    </row>
    <row r="7083" spans="1:8" ht="15" customHeight="1">
      <c r="A7083" s="58" t="s">
        <v>8578</v>
      </c>
      <c r="B7083" s="20" t="s">
        <v>3802</v>
      </c>
      <c r="C7083" s="58" t="s">
        <v>109</v>
      </c>
      <c r="D7083" s="58" t="s">
        <v>11932</v>
      </c>
      <c r="H7083">
        <f t="shared" si="205"/>
        <v>39.380000000000003</v>
      </c>
    </row>
    <row r="7084" spans="1:8" ht="15" customHeight="1">
      <c r="A7084" s="58" t="s">
        <v>8579</v>
      </c>
      <c r="B7084" s="20" t="s">
        <v>3803</v>
      </c>
      <c r="C7084" s="58" t="s">
        <v>109</v>
      </c>
      <c r="D7084" s="58" t="s">
        <v>11815</v>
      </c>
      <c r="H7084">
        <f t="shared" si="205"/>
        <v>38.5</v>
      </c>
    </row>
    <row r="7085" spans="1:8" ht="15" customHeight="1">
      <c r="A7085" s="58" t="s">
        <v>8580</v>
      </c>
      <c r="B7085" s="20" t="s">
        <v>3804</v>
      </c>
      <c r="C7085" s="58" t="s">
        <v>109</v>
      </c>
      <c r="D7085" s="58" t="s">
        <v>20751</v>
      </c>
      <c r="H7085">
        <f t="shared" si="205"/>
        <v>43.64</v>
      </c>
    </row>
    <row r="7086" spans="1:8" ht="15" customHeight="1">
      <c r="A7086" s="58" t="s">
        <v>8581</v>
      </c>
      <c r="B7086" s="20" t="s">
        <v>3805</v>
      </c>
      <c r="C7086" s="58" t="s">
        <v>109</v>
      </c>
      <c r="D7086" s="58" t="s">
        <v>12327</v>
      </c>
      <c r="H7086">
        <f t="shared" si="205"/>
        <v>32.71</v>
      </c>
    </row>
    <row r="7087" spans="1:8" ht="15" customHeight="1">
      <c r="A7087" s="58" t="s">
        <v>8582</v>
      </c>
      <c r="B7087" s="20" t="s">
        <v>3806</v>
      </c>
      <c r="C7087" s="58" t="s">
        <v>109</v>
      </c>
      <c r="D7087" s="58" t="s">
        <v>18790</v>
      </c>
      <c r="H7087">
        <f t="shared" si="205"/>
        <v>28.17</v>
      </c>
    </row>
    <row r="7088" spans="1:8" ht="15" customHeight="1">
      <c r="A7088" s="58" t="s">
        <v>8583</v>
      </c>
      <c r="B7088" s="20" t="s">
        <v>3807</v>
      </c>
      <c r="C7088" s="58" t="s">
        <v>109</v>
      </c>
      <c r="D7088" s="58" t="s">
        <v>12654</v>
      </c>
      <c r="H7088">
        <f t="shared" si="205"/>
        <v>33.700000000000003</v>
      </c>
    </row>
    <row r="7089" spans="1:8" ht="15" customHeight="1">
      <c r="A7089" s="58" t="s">
        <v>8584</v>
      </c>
      <c r="B7089" s="20" t="s">
        <v>3808</v>
      </c>
      <c r="C7089" s="58" t="s">
        <v>109</v>
      </c>
      <c r="D7089" s="58" t="s">
        <v>34044</v>
      </c>
      <c r="H7089">
        <f t="shared" si="205"/>
        <v>38.32</v>
      </c>
    </row>
    <row r="7090" spans="1:8" ht="15" customHeight="1">
      <c r="A7090" s="58" t="s">
        <v>8585</v>
      </c>
      <c r="B7090" s="20" t="s">
        <v>3809</v>
      </c>
      <c r="C7090" s="58" t="s">
        <v>109</v>
      </c>
      <c r="D7090" s="58" t="s">
        <v>13650</v>
      </c>
      <c r="H7090">
        <f t="shared" si="205"/>
        <v>36.950000000000003</v>
      </c>
    </row>
    <row r="7091" spans="1:8" ht="15" customHeight="1">
      <c r="A7091" s="58" t="s">
        <v>8587</v>
      </c>
      <c r="B7091" s="20" t="s">
        <v>3810</v>
      </c>
      <c r="C7091" s="58" t="s">
        <v>109</v>
      </c>
      <c r="D7091" s="58" t="s">
        <v>12240</v>
      </c>
      <c r="H7091">
        <f t="shared" si="205"/>
        <v>35.94</v>
      </c>
    </row>
    <row r="7092" spans="1:8" ht="15" customHeight="1">
      <c r="A7092" s="58" t="s">
        <v>8588</v>
      </c>
      <c r="B7092" s="20" t="s">
        <v>3811</v>
      </c>
      <c r="C7092" s="58" t="s">
        <v>109</v>
      </c>
      <c r="D7092" s="58" t="s">
        <v>34045</v>
      </c>
      <c r="H7092">
        <f t="shared" si="205"/>
        <v>47.73</v>
      </c>
    </row>
    <row r="7093" spans="1:8" ht="15" customHeight="1">
      <c r="A7093" s="58" t="s">
        <v>8589</v>
      </c>
      <c r="B7093" s="20" t="s">
        <v>3812</v>
      </c>
      <c r="C7093" s="58" t="s">
        <v>109</v>
      </c>
      <c r="D7093" s="58" t="s">
        <v>12519</v>
      </c>
      <c r="H7093">
        <f t="shared" si="205"/>
        <v>37.32</v>
      </c>
    </row>
    <row r="7094" spans="1:8" ht="15" customHeight="1">
      <c r="A7094" s="58" t="s">
        <v>8590</v>
      </c>
      <c r="B7094" s="20" t="s">
        <v>3813</v>
      </c>
      <c r="C7094" s="58" t="s">
        <v>109</v>
      </c>
      <c r="D7094" s="58" t="s">
        <v>12560</v>
      </c>
      <c r="H7094">
        <f t="shared" si="205"/>
        <v>38.22</v>
      </c>
    </row>
    <row r="7095" spans="1:8" ht="15" customHeight="1">
      <c r="A7095" s="58" t="s">
        <v>8591</v>
      </c>
      <c r="B7095" s="20" t="s">
        <v>3814</v>
      </c>
      <c r="C7095" s="58" t="s">
        <v>109</v>
      </c>
      <c r="D7095" s="58" t="s">
        <v>18596</v>
      </c>
      <c r="H7095">
        <f t="shared" si="205"/>
        <v>41.31</v>
      </c>
    </row>
    <row r="7096" spans="1:8" ht="15" customHeight="1">
      <c r="A7096" s="58" t="s">
        <v>8592</v>
      </c>
      <c r="B7096" s="20" t="s">
        <v>3815</v>
      </c>
      <c r="C7096" s="58" t="s">
        <v>109</v>
      </c>
      <c r="D7096" s="58" t="s">
        <v>12553</v>
      </c>
      <c r="H7096">
        <f t="shared" si="205"/>
        <v>34.99</v>
      </c>
    </row>
    <row r="7097" spans="1:8" ht="15" customHeight="1">
      <c r="A7097" s="58" t="s">
        <v>8593</v>
      </c>
      <c r="B7097" s="20" t="s">
        <v>3816</v>
      </c>
      <c r="C7097" s="58" t="s">
        <v>109</v>
      </c>
      <c r="D7097" s="58" t="s">
        <v>11909</v>
      </c>
      <c r="H7097">
        <f t="shared" si="205"/>
        <v>36.659999999999997</v>
      </c>
    </row>
    <row r="7098" spans="1:8" ht="15" customHeight="1">
      <c r="A7098" s="58" t="s">
        <v>8594</v>
      </c>
      <c r="B7098" s="20" t="s">
        <v>3817</v>
      </c>
      <c r="C7098" s="58" t="s">
        <v>109</v>
      </c>
      <c r="D7098" s="58" t="s">
        <v>34046</v>
      </c>
      <c r="H7098">
        <f t="shared" si="205"/>
        <v>46.36</v>
      </c>
    </row>
    <row r="7099" spans="1:8" ht="15" customHeight="1">
      <c r="A7099" s="58" t="s">
        <v>8595</v>
      </c>
      <c r="B7099" s="20" t="s">
        <v>3818</v>
      </c>
      <c r="C7099" s="58" t="s">
        <v>109</v>
      </c>
      <c r="D7099" s="58" t="s">
        <v>30683</v>
      </c>
      <c r="H7099">
        <f t="shared" si="205"/>
        <v>35.619999999999997</v>
      </c>
    </row>
    <row r="7100" spans="1:8" ht="15" customHeight="1">
      <c r="A7100" s="58" t="s">
        <v>8596</v>
      </c>
      <c r="B7100" s="20" t="s">
        <v>3819</v>
      </c>
      <c r="C7100" s="58" t="s">
        <v>109</v>
      </c>
      <c r="D7100" s="58" t="s">
        <v>21907</v>
      </c>
      <c r="H7100">
        <f t="shared" si="205"/>
        <v>40.97</v>
      </c>
    </row>
    <row r="7101" spans="1:8" ht="15" customHeight="1">
      <c r="A7101" s="58" t="s">
        <v>8597</v>
      </c>
      <c r="B7101" s="20" t="s">
        <v>3820</v>
      </c>
      <c r="C7101" s="58" t="s">
        <v>109</v>
      </c>
      <c r="D7101" s="58" t="s">
        <v>29552</v>
      </c>
      <c r="H7101">
        <f t="shared" si="205"/>
        <v>41.69</v>
      </c>
    </row>
    <row r="7102" spans="1:8" ht="15" customHeight="1">
      <c r="A7102" s="58" t="s">
        <v>8598</v>
      </c>
      <c r="B7102" s="20" t="s">
        <v>3821</v>
      </c>
      <c r="C7102" s="58" t="s">
        <v>109</v>
      </c>
      <c r="D7102" s="58" t="s">
        <v>12089</v>
      </c>
      <c r="H7102">
        <f t="shared" si="205"/>
        <v>24.81</v>
      </c>
    </row>
    <row r="7103" spans="1:8" ht="15" customHeight="1">
      <c r="A7103" s="58" t="s">
        <v>8599</v>
      </c>
      <c r="B7103" s="20" t="s">
        <v>3822</v>
      </c>
      <c r="C7103" s="58" t="s">
        <v>109</v>
      </c>
      <c r="D7103" s="58" t="s">
        <v>34047</v>
      </c>
      <c r="H7103">
        <f t="shared" si="205"/>
        <v>33.869999999999997</v>
      </c>
    </row>
    <row r="7104" spans="1:8" ht="15" customHeight="1">
      <c r="A7104" s="58" t="s">
        <v>8600</v>
      </c>
      <c r="B7104" s="20" t="s">
        <v>3823</v>
      </c>
      <c r="C7104" s="58" t="s">
        <v>109</v>
      </c>
      <c r="D7104" s="58" t="s">
        <v>34048</v>
      </c>
      <c r="H7104">
        <f t="shared" si="205"/>
        <v>38.28</v>
      </c>
    </row>
    <row r="7105" spans="1:8" ht="15" customHeight="1">
      <c r="A7105" s="58" t="s">
        <v>8601</v>
      </c>
      <c r="B7105" s="20" t="s">
        <v>3824</v>
      </c>
      <c r="C7105" s="58" t="s">
        <v>109</v>
      </c>
      <c r="D7105" s="58" t="s">
        <v>18701</v>
      </c>
      <c r="H7105">
        <f t="shared" si="205"/>
        <v>39.950000000000003</v>
      </c>
    </row>
    <row r="7106" spans="1:8" ht="15" customHeight="1">
      <c r="A7106" s="58" t="s">
        <v>8602</v>
      </c>
      <c r="B7106" s="20" t="s">
        <v>3825</v>
      </c>
      <c r="C7106" s="58" t="s">
        <v>109</v>
      </c>
      <c r="D7106" s="58" t="s">
        <v>14330</v>
      </c>
      <c r="H7106">
        <f t="shared" si="205"/>
        <v>43.15</v>
      </c>
    </row>
    <row r="7107" spans="1:8" ht="15" customHeight="1">
      <c r="A7107" s="58" t="s">
        <v>8603</v>
      </c>
      <c r="B7107" s="20" t="s">
        <v>3826</v>
      </c>
      <c r="C7107" s="58" t="s">
        <v>109</v>
      </c>
      <c r="D7107" s="58" t="s">
        <v>12240</v>
      </c>
      <c r="H7107">
        <f t="shared" si="205"/>
        <v>35.94</v>
      </c>
    </row>
    <row r="7108" spans="1:8" ht="15" customHeight="1">
      <c r="A7108" s="58" t="s">
        <v>8604</v>
      </c>
      <c r="B7108" s="20" t="s">
        <v>3827</v>
      </c>
      <c r="C7108" s="58" t="s">
        <v>109</v>
      </c>
      <c r="D7108" s="58" t="s">
        <v>15390</v>
      </c>
      <c r="H7108">
        <f t="shared" si="205"/>
        <v>60.42</v>
      </c>
    </row>
    <row r="7109" spans="1:8" ht="15" customHeight="1">
      <c r="A7109" s="58" t="s">
        <v>8605</v>
      </c>
      <c r="B7109" s="20" t="s">
        <v>3828</v>
      </c>
      <c r="C7109" s="58" t="s">
        <v>109</v>
      </c>
      <c r="D7109" s="58" t="s">
        <v>18897</v>
      </c>
      <c r="H7109">
        <f t="shared" ref="H7109:H7172" si="206">ROUND(D7109*(1+$H$1),2)</f>
        <v>41.23</v>
      </c>
    </row>
    <row r="7110" spans="1:8" ht="15" customHeight="1">
      <c r="A7110" s="58" t="s">
        <v>8606</v>
      </c>
      <c r="B7110" s="20" t="s">
        <v>3829</v>
      </c>
      <c r="C7110" s="58" t="s">
        <v>109</v>
      </c>
      <c r="D7110" s="58" t="s">
        <v>28428</v>
      </c>
      <c r="H7110">
        <f t="shared" si="206"/>
        <v>24.16</v>
      </c>
    </row>
    <row r="7111" spans="1:8" ht="15" customHeight="1">
      <c r="A7111" s="58" t="s">
        <v>8607</v>
      </c>
      <c r="B7111" s="20" t="s">
        <v>3830</v>
      </c>
      <c r="C7111" s="58" t="s">
        <v>109</v>
      </c>
      <c r="D7111" s="58" t="s">
        <v>27669</v>
      </c>
      <c r="H7111">
        <f t="shared" si="206"/>
        <v>40.479999999999997</v>
      </c>
    </row>
    <row r="7112" spans="1:8" ht="15" customHeight="1">
      <c r="A7112" s="58" t="s">
        <v>8608</v>
      </c>
      <c r="B7112" s="20" t="s">
        <v>3831</v>
      </c>
      <c r="C7112" s="58" t="s">
        <v>109</v>
      </c>
      <c r="D7112" s="58" t="s">
        <v>34049</v>
      </c>
      <c r="H7112">
        <f t="shared" si="206"/>
        <v>47.96</v>
      </c>
    </row>
    <row r="7113" spans="1:8" ht="15" customHeight="1">
      <c r="A7113" s="58" t="s">
        <v>8609</v>
      </c>
      <c r="B7113" s="20" t="s">
        <v>3832</v>
      </c>
      <c r="C7113" s="58" t="s">
        <v>109</v>
      </c>
      <c r="D7113" s="58" t="s">
        <v>12031</v>
      </c>
      <c r="H7113">
        <f t="shared" si="206"/>
        <v>39.31</v>
      </c>
    </row>
    <row r="7114" spans="1:8" ht="15" customHeight="1">
      <c r="A7114" s="58" t="s">
        <v>8610</v>
      </c>
      <c r="B7114" s="20" t="s">
        <v>3833</v>
      </c>
      <c r="C7114" s="58" t="s">
        <v>109</v>
      </c>
      <c r="D7114" s="58" t="s">
        <v>13878</v>
      </c>
      <c r="H7114">
        <f t="shared" si="206"/>
        <v>41.55</v>
      </c>
    </row>
    <row r="7115" spans="1:8" ht="15" customHeight="1">
      <c r="A7115" s="58" t="s">
        <v>8611</v>
      </c>
      <c r="B7115" s="20" t="s">
        <v>3834</v>
      </c>
      <c r="C7115" s="58" t="s">
        <v>109</v>
      </c>
      <c r="D7115" s="58" t="s">
        <v>15912</v>
      </c>
      <c r="H7115">
        <f t="shared" si="206"/>
        <v>33.18</v>
      </c>
    </row>
    <row r="7116" spans="1:8" ht="15" customHeight="1">
      <c r="A7116" s="58" t="s">
        <v>8612</v>
      </c>
      <c r="B7116" s="20" t="s">
        <v>2595</v>
      </c>
      <c r="C7116" s="58" t="s">
        <v>109</v>
      </c>
      <c r="D7116" s="58" t="s">
        <v>18584</v>
      </c>
      <c r="H7116">
        <f t="shared" si="206"/>
        <v>36.75</v>
      </c>
    </row>
    <row r="7117" spans="1:8" ht="15" customHeight="1">
      <c r="A7117" s="58" t="s">
        <v>8613</v>
      </c>
      <c r="B7117" s="20" t="s">
        <v>3835</v>
      </c>
      <c r="C7117" s="58" t="s">
        <v>109</v>
      </c>
      <c r="D7117" s="58" t="s">
        <v>34050</v>
      </c>
      <c r="H7117">
        <f t="shared" si="206"/>
        <v>39.42</v>
      </c>
    </row>
    <row r="7118" spans="1:8" ht="15" customHeight="1">
      <c r="A7118" s="58" t="s">
        <v>8615</v>
      </c>
      <c r="B7118" s="20" t="s">
        <v>3836</v>
      </c>
      <c r="C7118" s="58" t="s">
        <v>109</v>
      </c>
      <c r="D7118" s="58" t="s">
        <v>18813</v>
      </c>
      <c r="H7118">
        <f t="shared" si="206"/>
        <v>43.24</v>
      </c>
    </row>
    <row r="7119" spans="1:8" ht="15" customHeight="1">
      <c r="A7119" s="58" t="s">
        <v>8616</v>
      </c>
      <c r="B7119" s="20" t="s">
        <v>3837</v>
      </c>
      <c r="C7119" s="58" t="s">
        <v>109</v>
      </c>
      <c r="D7119" s="58" t="s">
        <v>34042</v>
      </c>
      <c r="H7119">
        <f t="shared" si="206"/>
        <v>35.76</v>
      </c>
    </row>
    <row r="7120" spans="1:8" ht="15" customHeight="1">
      <c r="A7120" s="58" t="s">
        <v>8617</v>
      </c>
      <c r="B7120" s="20" t="s">
        <v>3838</v>
      </c>
      <c r="C7120" s="58" t="s">
        <v>109</v>
      </c>
      <c r="D7120" s="58" t="s">
        <v>12240</v>
      </c>
      <c r="H7120">
        <f t="shared" si="206"/>
        <v>35.94</v>
      </c>
    </row>
    <row r="7121" spans="1:8" ht="15" customHeight="1">
      <c r="A7121" s="58" t="s">
        <v>8618</v>
      </c>
      <c r="B7121" s="20" t="s">
        <v>3839</v>
      </c>
      <c r="C7121" s="58" t="s">
        <v>109</v>
      </c>
      <c r="D7121" s="58" t="s">
        <v>16220</v>
      </c>
      <c r="H7121">
        <f t="shared" si="206"/>
        <v>39.520000000000003</v>
      </c>
    </row>
    <row r="7122" spans="1:8" ht="15" customHeight="1">
      <c r="A7122" s="58" t="s">
        <v>8619</v>
      </c>
      <c r="B7122" s="20" t="s">
        <v>3840</v>
      </c>
      <c r="C7122" s="58" t="s">
        <v>109</v>
      </c>
      <c r="D7122" s="58" t="s">
        <v>9068</v>
      </c>
      <c r="H7122">
        <f t="shared" si="206"/>
        <v>37.31</v>
      </c>
    </row>
    <row r="7123" spans="1:8" ht="15" customHeight="1">
      <c r="A7123" s="58" t="s">
        <v>8620</v>
      </c>
      <c r="B7123" s="20" t="s">
        <v>3841</v>
      </c>
      <c r="C7123" s="58" t="s">
        <v>109</v>
      </c>
      <c r="D7123" s="58" t="s">
        <v>16220</v>
      </c>
      <c r="H7123">
        <f t="shared" si="206"/>
        <v>39.520000000000003</v>
      </c>
    </row>
    <row r="7124" spans="1:8" ht="15" customHeight="1">
      <c r="A7124" s="58" t="s">
        <v>8621</v>
      </c>
      <c r="B7124" s="20" t="s">
        <v>3842</v>
      </c>
      <c r="C7124" s="58" t="s">
        <v>109</v>
      </c>
      <c r="D7124" s="58" t="s">
        <v>34051</v>
      </c>
      <c r="H7124">
        <f t="shared" si="206"/>
        <v>34.29</v>
      </c>
    </row>
    <row r="7125" spans="1:8" ht="15" customHeight="1">
      <c r="A7125" s="58" t="s">
        <v>8622</v>
      </c>
      <c r="B7125" s="20" t="s">
        <v>3843</v>
      </c>
      <c r="C7125" s="58" t="s">
        <v>109</v>
      </c>
      <c r="D7125" s="58" t="s">
        <v>34052</v>
      </c>
      <c r="H7125">
        <f t="shared" si="206"/>
        <v>30.51</v>
      </c>
    </row>
    <row r="7126" spans="1:8" ht="15" customHeight="1">
      <c r="A7126" s="58" t="s">
        <v>8623</v>
      </c>
      <c r="B7126" s="20" t="s">
        <v>3844</v>
      </c>
      <c r="C7126" s="58" t="s">
        <v>109</v>
      </c>
      <c r="D7126" s="58" t="s">
        <v>12118</v>
      </c>
      <c r="H7126">
        <f t="shared" si="206"/>
        <v>40.33</v>
      </c>
    </row>
    <row r="7127" spans="1:8" ht="15" customHeight="1">
      <c r="A7127" s="58" t="s">
        <v>8624</v>
      </c>
      <c r="B7127" s="20" t="s">
        <v>3845</v>
      </c>
      <c r="C7127" s="58" t="s">
        <v>109</v>
      </c>
      <c r="D7127" s="58" t="s">
        <v>34053</v>
      </c>
      <c r="H7127">
        <f t="shared" si="206"/>
        <v>27.17</v>
      </c>
    </row>
    <row r="7128" spans="1:8" ht="15" customHeight="1">
      <c r="A7128" s="58" t="s">
        <v>8625</v>
      </c>
      <c r="B7128" s="20" t="s">
        <v>3846</v>
      </c>
      <c r="C7128" s="58" t="s">
        <v>109</v>
      </c>
      <c r="D7128" s="58" t="s">
        <v>33847</v>
      </c>
      <c r="H7128">
        <f t="shared" si="206"/>
        <v>38.869999999999997</v>
      </c>
    </row>
    <row r="7129" spans="1:8" ht="15" customHeight="1">
      <c r="A7129" s="58" t="s">
        <v>8626</v>
      </c>
      <c r="B7129" s="20" t="s">
        <v>2596</v>
      </c>
      <c r="C7129" s="58" t="s">
        <v>109</v>
      </c>
      <c r="D7129" s="58" t="s">
        <v>18779</v>
      </c>
      <c r="H7129">
        <f t="shared" si="206"/>
        <v>43.87</v>
      </c>
    </row>
    <row r="7130" spans="1:8" ht="15" customHeight="1">
      <c r="A7130" s="58" t="s">
        <v>8627</v>
      </c>
      <c r="B7130" s="20" t="s">
        <v>3847</v>
      </c>
      <c r="C7130" s="58" t="s">
        <v>109</v>
      </c>
      <c r="D7130" s="58" t="s">
        <v>17612</v>
      </c>
      <c r="H7130">
        <f t="shared" si="206"/>
        <v>37.54</v>
      </c>
    </row>
    <row r="7131" spans="1:8" ht="15" customHeight="1">
      <c r="A7131" s="58" t="s">
        <v>8628</v>
      </c>
      <c r="B7131" s="20" t="s">
        <v>3848</v>
      </c>
      <c r="C7131" s="58" t="s">
        <v>109</v>
      </c>
      <c r="D7131" s="58" t="s">
        <v>18601</v>
      </c>
      <c r="H7131">
        <f t="shared" si="206"/>
        <v>71.849999999999994</v>
      </c>
    </row>
    <row r="7132" spans="1:8" ht="15" customHeight="1">
      <c r="A7132" s="58" t="s">
        <v>8629</v>
      </c>
      <c r="B7132" s="20" t="s">
        <v>3849</v>
      </c>
      <c r="C7132" s="58" t="s">
        <v>109</v>
      </c>
      <c r="D7132" s="58" t="s">
        <v>17732</v>
      </c>
      <c r="H7132">
        <f t="shared" si="206"/>
        <v>41.29</v>
      </c>
    </row>
    <row r="7133" spans="1:8" ht="15" customHeight="1">
      <c r="A7133" s="58" t="s">
        <v>8630</v>
      </c>
      <c r="B7133" s="20" t="s">
        <v>3850</v>
      </c>
      <c r="C7133" s="58" t="s">
        <v>109</v>
      </c>
      <c r="D7133" s="58" t="s">
        <v>31107</v>
      </c>
      <c r="H7133">
        <f t="shared" si="206"/>
        <v>37.19</v>
      </c>
    </row>
    <row r="7134" spans="1:8" ht="15" customHeight="1">
      <c r="A7134" s="58" t="s">
        <v>8631</v>
      </c>
      <c r="B7134" s="20" t="s">
        <v>3851</v>
      </c>
      <c r="C7134" s="58" t="s">
        <v>109</v>
      </c>
      <c r="D7134" s="58" t="s">
        <v>34054</v>
      </c>
      <c r="H7134">
        <f t="shared" si="206"/>
        <v>44.73</v>
      </c>
    </row>
    <row r="7135" spans="1:8" ht="15" customHeight="1">
      <c r="A7135" s="58" t="s">
        <v>8632</v>
      </c>
      <c r="B7135" s="20" t="s">
        <v>3852</v>
      </c>
      <c r="C7135" s="58" t="s">
        <v>109</v>
      </c>
      <c r="D7135" s="58" t="s">
        <v>11843</v>
      </c>
      <c r="H7135">
        <f t="shared" si="206"/>
        <v>31.26</v>
      </c>
    </row>
    <row r="7136" spans="1:8" ht="15" customHeight="1">
      <c r="A7136" s="58" t="s">
        <v>8633</v>
      </c>
      <c r="B7136" s="20" t="s">
        <v>3853</v>
      </c>
      <c r="C7136" s="58" t="s">
        <v>109</v>
      </c>
      <c r="D7136" s="58" t="s">
        <v>33900</v>
      </c>
      <c r="H7136">
        <f t="shared" si="206"/>
        <v>33.47</v>
      </c>
    </row>
    <row r="7137" spans="1:8" ht="15" customHeight="1">
      <c r="A7137" s="58" t="s">
        <v>8634</v>
      </c>
      <c r="B7137" s="20" t="s">
        <v>2597</v>
      </c>
      <c r="C7137" s="58" t="s">
        <v>109</v>
      </c>
      <c r="D7137" s="58" t="s">
        <v>12279</v>
      </c>
      <c r="H7137">
        <f t="shared" si="206"/>
        <v>32.97</v>
      </c>
    </row>
    <row r="7138" spans="1:8" ht="15" customHeight="1">
      <c r="A7138" s="58" t="s">
        <v>8635</v>
      </c>
      <c r="B7138" s="20" t="s">
        <v>3854</v>
      </c>
      <c r="C7138" s="58" t="s">
        <v>109</v>
      </c>
      <c r="D7138" s="58" t="s">
        <v>18208</v>
      </c>
      <c r="H7138">
        <f t="shared" si="206"/>
        <v>30.41</v>
      </c>
    </row>
    <row r="7139" spans="1:8" ht="15" customHeight="1">
      <c r="A7139" s="58" t="s">
        <v>8637</v>
      </c>
      <c r="B7139" s="20" t="s">
        <v>3855</v>
      </c>
      <c r="C7139" s="58" t="s">
        <v>109</v>
      </c>
      <c r="D7139" s="58" t="s">
        <v>19143</v>
      </c>
      <c r="H7139">
        <f t="shared" si="206"/>
        <v>40.590000000000003</v>
      </c>
    </row>
    <row r="7140" spans="1:8" ht="15" customHeight="1">
      <c r="A7140" s="58" t="s">
        <v>8638</v>
      </c>
      <c r="B7140" s="20" t="s">
        <v>3856</v>
      </c>
      <c r="C7140" s="58" t="s">
        <v>109</v>
      </c>
      <c r="D7140" s="58" t="s">
        <v>26697</v>
      </c>
      <c r="H7140">
        <f t="shared" si="206"/>
        <v>36.32</v>
      </c>
    </row>
    <row r="7141" spans="1:8" ht="15" customHeight="1">
      <c r="A7141" s="58" t="s">
        <v>8639</v>
      </c>
      <c r="B7141" s="20" t="s">
        <v>3857</v>
      </c>
      <c r="C7141" s="58" t="s">
        <v>109</v>
      </c>
      <c r="D7141" s="58" t="s">
        <v>34055</v>
      </c>
      <c r="H7141">
        <f t="shared" si="206"/>
        <v>37.47</v>
      </c>
    </row>
    <row r="7142" spans="1:8" ht="15" customHeight="1">
      <c r="A7142" s="58" t="s">
        <v>8640</v>
      </c>
      <c r="B7142" s="20" t="s">
        <v>3858</v>
      </c>
      <c r="C7142" s="58" t="s">
        <v>109</v>
      </c>
      <c r="D7142" s="58" t="s">
        <v>34056</v>
      </c>
      <c r="H7142">
        <f t="shared" si="206"/>
        <v>110.37</v>
      </c>
    </row>
    <row r="7143" spans="1:8" ht="15" customHeight="1">
      <c r="A7143" s="58" t="s">
        <v>8641</v>
      </c>
      <c r="B7143" s="20" t="s">
        <v>3859</v>
      </c>
      <c r="C7143" s="58" t="s">
        <v>109</v>
      </c>
      <c r="D7143" s="58" t="s">
        <v>31847</v>
      </c>
      <c r="H7143">
        <f t="shared" si="206"/>
        <v>155.69999999999999</v>
      </c>
    </row>
    <row r="7144" spans="1:8" ht="15" customHeight="1">
      <c r="A7144" s="58" t="s">
        <v>8642</v>
      </c>
      <c r="B7144" s="20" t="s">
        <v>3860</v>
      </c>
      <c r="C7144" s="58" t="s">
        <v>109</v>
      </c>
      <c r="D7144" s="58" t="s">
        <v>34057</v>
      </c>
      <c r="H7144">
        <f t="shared" si="206"/>
        <v>205.02</v>
      </c>
    </row>
    <row r="7145" spans="1:8" ht="15" customHeight="1">
      <c r="A7145" s="58" t="s">
        <v>8643</v>
      </c>
      <c r="B7145" s="20" t="s">
        <v>3861</v>
      </c>
      <c r="C7145" s="58" t="s">
        <v>109</v>
      </c>
      <c r="D7145" s="58" t="s">
        <v>11806</v>
      </c>
      <c r="H7145">
        <f t="shared" si="206"/>
        <v>20.75</v>
      </c>
    </row>
    <row r="7146" spans="1:8" ht="15" customHeight="1">
      <c r="A7146" s="58" t="s">
        <v>8644</v>
      </c>
      <c r="B7146" s="20" t="s">
        <v>3862</v>
      </c>
      <c r="C7146" s="58" t="s">
        <v>109</v>
      </c>
      <c r="D7146" s="58" t="s">
        <v>11954</v>
      </c>
      <c r="H7146">
        <f t="shared" si="206"/>
        <v>27.25</v>
      </c>
    </row>
    <row r="7147" spans="1:8" ht="15" customHeight="1">
      <c r="A7147" s="58" t="s">
        <v>8645</v>
      </c>
      <c r="B7147" s="20" t="s">
        <v>3863</v>
      </c>
      <c r="C7147" s="58" t="s">
        <v>109</v>
      </c>
      <c r="D7147" s="58" t="s">
        <v>11243</v>
      </c>
      <c r="H7147">
        <f t="shared" si="206"/>
        <v>16.309999999999999</v>
      </c>
    </row>
    <row r="7148" spans="1:8" ht="15" customHeight="1">
      <c r="A7148" s="58" t="s">
        <v>8646</v>
      </c>
      <c r="B7148" s="20" t="s">
        <v>3864</v>
      </c>
      <c r="C7148" s="58" t="s">
        <v>109</v>
      </c>
      <c r="D7148" s="58" t="s">
        <v>15387</v>
      </c>
      <c r="H7148">
        <f t="shared" si="206"/>
        <v>26.85</v>
      </c>
    </row>
    <row r="7149" spans="1:8" ht="15" customHeight="1">
      <c r="A7149" s="58" t="s">
        <v>8647</v>
      </c>
      <c r="B7149" s="20" t="s">
        <v>3865</v>
      </c>
      <c r="C7149" s="58" t="s">
        <v>109</v>
      </c>
      <c r="D7149" s="58" t="s">
        <v>34058</v>
      </c>
      <c r="H7149">
        <f t="shared" si="206"/>
        <v>50.54</v>
      </c>
    </row>
    <row r="7150" spans="1:8" ht="15" customHeight="1">
      <c r="A7150" s="58" t="s">
        <v>8648</v>
      </c>
      <c r="B7150" s="20" t="s">
        <v>3866</v>
      </c>
      <c r="C7150" s="58" t="s">
        <v>109</v>
      </c>
      <c r="D7150" s="58" t="s">
        <v>34059</v>
      </c>
      <c r="H7150">
        <f t="shared" si="206"/>
        <v>149.83000000000001</v>
      </c>
    </row>
    <row r="7151" spans="1:8" ht="15" customHeight="1">
      <c r="A7151" s="58" t="s">
        <v>8649</v>
      </c>
      <c r="B7151" s="20" t="s">
        <v>3867</v>
      </c>
      <c r="C7151" s="58" t="s">
        <v>109</v>
      </c>
      <c r="D7151" s="58" t="s">
        <v>34060</v>
      </c>
      <c r="H7151">
        <f t="shared" si="206"/>
        <v>170.16</v>
      </c>
    </row>
    <row r="7152" spans="1:8" ht="15" customHeight="1">
      <c r="A7152" s="58" t="s">
        <v>8650</v>
      </c>
      <c r="B7152" s="20" t="s">
        <v>3868</v>
      </c>
      <c r="C7152" s="58" t="s">
        <v>109</v>
      </c>
      <c r="D7152" s="58" t="s">
        <v>34061</v>
      </c>
      <c r="H7152">
        <f t="shared" si="206"/>
        <v>231.67</v>
      </c>
    </row>
    <row r="7153" spans="1:8" ht="15" customHeight="1">
      <c r="A7153" s="58" t="s">
        <v>8651</v>
      </c>
      <c r="B7153" s="20" t="s">
        <v>3869</v>
      </c>
      <c r="C7153" s="58" t="s">
        <v>109</v>
      </c>
      <c r="D7153" s="58" t="s">
        <v>34062</v>
      </c>
      <c r="H7153">
        <f t="shared" si="206"/>
        <v>80.319999999999993</v>
      </c>
    </row>
    <row r="7154" spans="1:8" ht="15" customHeight="1">
      <c r="A7154" s="58" t="s">
        <v>8652</v>
      </c>
      <c r="B7154" s="20" t="s">
        <v>3870</v>
      </c>
      <c r="C7154" s="58" t="s">
        <v>109</v>
      </c>
      <c r="D7154" s="58" t="s">
        <v>18596</v>
      </c>
      <c r="H7154">
        <f t="shared" si="206"/>
        <v>41.31</v>
      </c>
    </row>
    <row r="7155" spans="1:8" ht="15" customHeight="1">
      <c r="A7155" s="58" t="s">
        <v>8653</v>
      </c>
      <c r="B7155" s="20" t="s">
        <v>3871</v>
      </c>
      <c r="C7155" s="58" t="s">
        <v>109</v>
      </c>
      <c r="D7155" s="58" t="s">
        <v>22749</v>
      </c>
      <c r="H7155">
        <f t="shared" si="206"/>
        <v>162.16999999999999</v>
      </c>
    </row>
    <row r="7156" spans="1:8" ht="15" customHeight="1">
      <c r="A7156" s="58" t="s">
        <v>8654</v>
      </c>
      <c r="B7156" s="20" t="s">
        <v>3872</v>
      </c>
      <c r="C7156" s="58" t="s">
        <v>109</v>
      </c>
      <c r="D7156" s="58" t="s">
        <v>34063</v>
      </c>
      <c r="H7156">
        <f t="shared" si="206"/>
        <v>152.46</v>
      </c>
    </row>
    <row r="7157" spans="1:8" ht="15" customHeight="1">
      <c r="A7157" s="58" t="s">
        <v>8655</v>
      </c>
      <c r="B7157" s="20" t="s">
        <v>3873</v>
      </c>
      <c r="C7157" s="58" t="s">
        <v>1938</v>
      </c>
      <c r="D7157" s="58" t="s">
        <v>34064</v>
      </c>
      <c r="H7157">
        <f t="shared" si="206"/>
        <v>6528.64</v>
      </c>
    </row>
    <row r="7158" spans="1:8" ht="15" customHeight="1">
      <c r="A7158" s="58" t="s">
        <v>8656</v>
      </c>
      <c r="B7158" s="20" t="s">
        <v>3855</v>
      </c>
      <c r="C7158" s="58" t="s">
        <v>1938</v>
      </c>
      <c r="D7158" s="58" t="s">
        <v>34065</v>
      </c>
      <c r="H7158">
        <f t="shared" si="206"/>
        <v>7156.47</v>
      </c>
    </row>
    <row r="7159" spans="1:8" ht="15" customHeight="1">
      <c r="A7159" s="58" t="s">
        <v>8657</v>
      </c>
      <c r="B7159" s="20" t="s">
        <v>3863</v>
      </c>
      <c r="C7159" s="58" t="s">
        <v>1938</v>
      </c>
      <c r="D7159" s="58" t="s">
        <v>34066</v>
      </c>
      <c r="H7159">
        <f t="shared" si="206"/>
        <v>2899.57</v>
      </c>
    </row>
    <row r="7160" spans="1:8" ht="15" customHeight="1">
      <c r="A7160" s="58" t="s">
        <v>8658</v>
      </c>
      <c r="B7160" s="20" t="s">
        <v>3864</v>
      </c>
      <c r="C7160" s="58" t="s">
        <v>1938</v>
      </c>
      <c r="D7160" s="58" t="s">
        <v>34067</v>
      </c>
      <c r="H7160">
        <f t="shared" si="206"/>
        <v>4746.75</v>
      </c>
    </row>
    <row r="7161" spans="1:8" ht="15" customHeight="1">
      <c r="A7161" s="58" t="s">
        <v>8659</v>
      </c>
      <c r="B7161" s="20" t="s">
        <v>3861</v>
      </c>
      <c r="C7161" s="58" t="s">
        <v>1938</v>
      </c>
      <c r="D7161" s="58" t="s">
        <v>34068</v>
      </c>
      <c r="H7161">
        <f t="shared" si="206"/>
        <v>3676.7</v>
      </c>
    </row>
    <row r="7162" spans="1:8" ht="15" customHeight="1">
      <c r="A7162" s="58" t="s">
        <v>8660</v>
      </c>
      <c r="B7162" s="20" t="s">
        <v>3856</v>
      </c>
      <c r="C7162" s="58" t="s">
        <v>1938</v>
      </c>
      <c r="D7162" s="58" t="s">
        <v>34069</v>
      </c>
      <c r="H7162">
        <f t="shared" si="206"/>
        <v>6403.32</v>
      </c>
    </row>
    <row r="7163" spans="1:8" ht="15" customHeight="1">
      <c r="A7163" s="58" t="s">
        <v>8661</v>
      </c>
      <c r="B7163" s="20" t="s">
        <v>3857</v>
      </c>
      <c r="C7163" s="58" t="s">
        <v>1938</v>
      </c>
      <c r="D7163" s="58" t="s">
        <v>34070</v>
      </c>
      <c r="H7163">
        <f t="shared" si="206"/>
        <v>6584.03</v>
      </c>
    </row>
    <row r="7164" spans="1:8" ht="15" customHeight="1">
      <c r="A7164" s="58" t="s">
        <v>8662</v>
      </c>
      <c r="B7164" s="20" t="s">
        <v>3866</v>
      </c>
      <c r="C7164" s="58" t="s">
        <v>1938</v>
      </c>
      <c r="D7164" s="58" t="s">
        <v>34071</v>
      </c>
      <c r="H7164">
        <f t="shared" si="206"/>
        <v>26235.13</v>
      </c>
    </row>
    <row r="7165" spans="1:8" ht="15" customHeight="1">
      <c r="A7165" s="58" t="s">
        <v>8663</v>
      </c>
      <c r="B7165" s="20" t="s">
        <v>3862</v>
      </c>
      <c r="C7165" s="58" t="s">
        <v>1938</v>
      </c>
      <c r="D7165" s="58" t="s">
        <v>34072</v>
      </c>
      <c r="H7165">
        <f t="shared" si="206"/>
        <v>4817.25</v>
      </c>
    </row>
    <row r="7166" spans="1:8" ht="15" customHeight="1">
      <c r="A7166" s="58" t="s">
        <v>8664</v>
      </c>
      <c r="B7166" s="20" t="s">
        <v>3867</v>
      </c>
      <c r="C7166" s="58" t="s">
        <v>1938</v>
      </c>
      <c r="D7166" s="58" t="s">
        <v>34073</v>
      </c>
      <c r="H7166">
        <f t="shared" si="206"/>
        <v>29793.86</v>
      </c>
    </row>
    <row r="7167" spans="1:8" ht="15" customHeight="1">
      <c r="A7167" s="58" t="s">
        <v>8665</v>
      </c>
      <c r="B7167" s="20" t="s">
        <v>3868</v>
      </c>
      <c r="C7167" s="58" t="s">
        <v>1938</v>
      </c>
      <c r="D7167" s="58" t="s">
        <v>34074</v>
      </c>
      <c r="H7167">
        <f t="shared" si="206"/>
        <v>40549.199999999997</v>
      </c>
    </row>
    <row r="7168" spans="1:8" ht="15" customHeight="1">
      <c r="A7168" s="58" t="s">
        <v>8666</v>
      </c>
      <c r="B7168" s="20" t="s">
        <v>3874</v>
      </c>
      <c r="C7168" s="58" t="s">
        <v>1938</v>
      </c>
      <c r="D7168" s="58" t="s">
        <v>34075</v>
      </c>
      <c r="H7168">
        <f t="shared" si="206"/>
        <v>19370.09</v>
      </c>
    </row>
    <row r="7169" spans="1:8" ht="15" customHeight="1">
      <c r="A7169" s="58" t="s">
        <v>8667</v>
      </c>
      <c r="B7169" s="20" t="s">
        <v>3875</v>
      </c>
      <c r="C7169" s="58" t="s">
        <v>1938</v>
      </c>
      <c r="D7169" s="58" t="s">
        <v>34076</v>
      </c>
      <c r="H7169">
        <f t="shared" si="206"/>
        <v>27309.45</v>
      </c>
    </row>
    <row r="7170" spans="1:8" ht="15" customHeight="1">
      <c r="A7170" s="58" t="s">
        <v>8668</v>
      </c>
      <c r="B7170" s="20" t="s">
        <v>3876</v>
      </c>
      <c r="C7170" s="58" t="s">
        <v>1938</v>
      </c>
      <c r="D7170" s="58" t="s">
        <v>34077</v>
      </c>
      <c r="H7170">
        <f t="shared" si="206"/>
        <v>35949.120000000003</v>
      </c>
    </row>
    <row r="7171" spans="1:8" ht="15" customHeight="1">
      <c r="A7171" s="58" t="s">
        <v>8669</v>
      </c>
      <c r="B7171" s="20" t="s">
        <v>3877</v>
      </c>
      <c r="C7171" s="58" t="s">
        <v>1938</v>
      </c>
      <c r="D7171" s="58" t="s">
        <v>34078</v>
      </c>
      <c r="H7171">
        <f t="shared" si="206"/>
        <v>8873.9</v>
      </c>
    </row>
    <row r="7172" spans="1:8" ht="15" customHeight="1">
      <c r="A7172" s="58" t="s">
        <v>8670</v>
      </c>
      <c r="B7172" s="20" t="s">
        <v>3869</v>
      </c>
      <c r="C7172" s="58" t="s">
        <v>1938</v>
      </c>
      <c r="D7172" s="58" t="s">
        <v>34079</v>
      </c>
      <c r="H7172">
        <f t="shared" si="206"/>
        <v>14078.94</v>
      </c>
    </row>
    <row r="7173" spans="1:8" ht="15" customHeight="1">
      <c r="A7173" s="58" t="s">
        <v>8671</v>
      </c>
      <c r="B7173" s="20" t="s">
        <v>3870</v>
      </c>
      <c r="C7173" s="58" t="s">
        <v>1938</v>
      </c>
      <c r="D7173" s="58" t="s">
        <v>34080</v>
      </c>
      <c r="H7173">
        <f t="shared" ref="H7173:H7236" si="207">ROUND(D7173*(1+$H$1),2)</f>
        <v>7271.47</v>
      </c>
    </row>
    <row r="7174" spans="1:8" ht="15" customHeight="1">
      <c r="A7174" s="58" t="s">
        <v>8672</v>
      </c>
      <c r="B7174" s="20" t="s">
        <v>3878</v>
      </c>
      <c r="C7174" s="58" t="s">
        <v>109</v>
      </c>
      <c r="D7174" s="58" t="s">
        <v>4829</v>
      </c>
      <c r="H7174">
        <f t="shared" si="207"/>
        <v>0.19</v>
      </c>
    </row>
    <row r="7175" spans="1:8" ht="15" customHeight="1">
      <c r="A7175" s="58" t="s">
        <v>8673</v>
      </c>
      <c r="B7175" s="20" t="s">
        <v>3879</v>
      </c>
      <c r="C7175" s="58" t="s">
        <v>109</v>
      </c>
      <c r="D7175" s="58" t="s">
        <v>4596</v>
      </c>
      <c r="H7175">
        <f t="shared" si="207"/>
        <v>0.36</v>
      </c>
    </row>
    <row r="7176" spans="1:8" ht="15" customHeight="1">
      <c r="A7176" s="58" t="s">
        <v>8674</v>
      </c>
      <c r="B7176" s="20" t="s">
        <v>3880</v>
      </c>
      <c r="C7176" s="58" t="s">
        <v>109</v>
      </c>
      <c r="D7176" s="58" t="s">
        <v>4604</v>
      </c>
      <c r="H7176">
        <f t="shared" si="207"/>
        <v>0.27</v>
      </c>
    </row>
    <row r="7177" spans="1:8" ht="15" customHeight="1">
      <c r="A7177" s="58" t="s">
        <v>8675</v>
      </c>
      <c r="B7177" s="20" t="s">
        <v>3881</v>
      </c>
      <c r="C7177" s="58" t="s">
        <v>109</v>
      </c>
      <c r="D7177" s="58" t="s">
        <v>4481</v>
      </c>
      <c r="H7177">
        <f t="shared" si="207"/>
        <v>0.23</v>
      </c>
    </row>
    <row r="7178" spans="1:8" ht="15" customHeight="1">
      <c r="A7178" s="58" t="s">
        <v>8676</v>
      </c>
      <c r="B7178" s="20" t="s">
        <v>3882</v>
      </c>
      <c r="C7178" s="58" t="s">
        <v>109</v>
      </c>
      <c r="D7178" s="58" t="s">
        <v>4703</v>
      </c>
      <c r="H7178">
        <f t="shared" si="207"/>
        <v>0.24</v>
      </c>
    </row>
    <row r="7179" spans="1:8" ht="15" customHeight="1">
      <c r="A7179" s="58" t="s">
        <v>8677</v>
      </c>
      <c r="B7179" s="20" t="s">
        <v>3883</v>
      </c>
      <c r="C7179" s="58" t="s">
        <v>109</v>
      </c>
      <c r="D7179" s="58" t="s">
        <v>4703</v>
      </c>
      <c r="H7179">
        <f t="shared" si="207"/>
        <v>0.24</v>
      </c>
    </row>
    <row r="7180" spans="1:8" ht="15" customHeight="1">
      <c r="A7180" s="58" t="s">
        <v>8678</v>
      </c>
      <c r="B7180" s="20" t="s">
        <v>3884</v>
      </c>
      <c r="C7180" s="58" t="s">
        <v>109</v>
      </c>
      <c r="D7180" s="58" t="s">
        <v>4943</v>
      </c>
      <c r="H7180">
        <f t="shared" si="207"/>
        <v>0.31</v>
      </c>
    </row>
    <row r="7181" spans="1:8" ht="15" customHeight="1">
      <c r="A7181" s="58" t="s">
        <v>8679</v>
      </c>
      <c r="B7181" s="20" t="s">
        <v>3885</v>
      </c>
      <c r="C7181" s="58" t="s">
        <v>109</v>
      </c>
      <c r="D7181" s="58" t="s">
        <v>8815</v>
      </c>
      <c r="H7181">
        <f t="shared" si="207"/>
        <v>0.51</v>
      </c>
    </row>
    <row r="7182" spans="1:8" ht="15" customHeight="1">
      <c r="A7182" s="58" t="s">
        <v>8680</v>
      </c>
      <c r="B7182" s="20" t="s">
        <v>3886</v>
      </c>
      <c r="C7182" s="58" t="s">
        <v>109</v>
      </c>
      <c r="D7182" s="58" t="s">
        <v>32692</v>
      </c>
      <c r="H7182">
        <f t="shared" si="207"/>
        <v>0.95</v>
      </c>
    </row>
    <row r="7183" spans="1:8" ht="15" customHeight="1">
      <c r="A7183" s="58" t="s">
        <v>8681</v>
      </c>
      <c r="B7183" s="20" t="s">
        <v>3887</v>
      </c>
      <c r="C7183" s="58" t="s">
        <v>109</v>
      </c>
      <c r="D7183" s="58" t="s">
        <v>4774</v>
      </c>
      <c r="H7183">
        <f t="shared" si="207"/>
        <v>0.32</v>
      </c>
    </row>
    <row r="7184" spans="1:8" ht="15" customHeight="1">
      <c r="A7184" s="58" t="s">
        <v>8682</v>
      </c>
      <c r="B7184" s="20" t="s">
        <v>3888</v>
      </c>
      <c r="C7184" s="58" t="s">
        <v>109</v>
      </c>
      <c r="D7184" s="58" t="s">
        <v>8810</v>
      </c>
      <c r="H7184">
        <f t="shared" si="207"/>
        <v>0.35</v>
      </c>
    </row>
    <row r="7185" spans="1:8" ht="15" customHeight="1">
      <c r="A7185" s="58" t="s">
        <v>8683</v>
      </c>
      <c r="B7185" s="20" t="s">
        <v>3889</v>
      </c>
      <c r="C7185" s="58" t="s">
        <v>109</v>
      </c>
      <c r="D7185" s="58" t="s">
        <v>4604</v>
      </c>
      <c r="H7185">
        <f t="shared" si="207"/>
        <v>0.27</v>
      </c>
    </row>
    <row r="7186" spans="1:8" ht="15" customHeight="1">
      <c r="A7186" s="58" t="s">
        <v>8684</v>
      </c>
      <c r="B7186" s="20" t="s">
        <v>3890</v>
      </c>
      <c r="C7186" s="58" t="s">
        <v>109</v>
      </c>
      <c r="D7186" s="58" t="s">
        <v>4604</v>
      </c>
      <c r="H7186">
        <f t="shared" si="207"/>
        <v>0.27</v>
      </c>
    </row>
    <row r="7187" spans="1:8" ht="15" customHeight="1">
      <c r="A7187" s="58" t="s">
        <v>8685</v>
      </c>
      <c r="B7187" s="20" t="s">
        <v>3891</v>
      </c>
      <c r="C7187" s="58" t="s">
        <v>109</v>
      </c>
      <c r="D7187" s="58" t="s">
        <v>4653</v>
      </c>
      <c r="H7187">
        <f t="shared" si="207"/>
        <v>0.21</v>
      </c>
    </row>
    <row r="7188" spans="1:8" ht="15" customHeight="1">
      <c r="A7188" s="58" t="s">
        <v>8686</v>
      </c>
      <c r="B7188" s="20" t="s">
        <v>3892</v>
      </c>
      <c r="C7188" s="58" t="s">
        <v>109</v>
      </c>
      <c r="D7188" s="58" t="s">
        <v>4638</v>
      </c>
      <c r="H7188">
        <f t="shared" si="207"/>
        <v>0.15</v>
      </c>
    </row>
    <row r="7189" spans="1:8" ht="15" customHeight="1">
      <c r="A7189" s="58" t="s">
        <v>8687</v>
      </c>
      <c r="B7189" s="20" t="s">
        <v>3893</v>
      </c>
      <c r="C7189" s="58" t="s">
        <v>109</v>
      </c>
      <c r="D7189" s="58" t="s">
        <v>34081</v>
      </c>
      <c r="H7189">
        <f t="shared" si="207"/>
        <v>0.48</v>
      </c>
    </row>
    <row r="7190" spans="1:8" ht="15" customHeight="1">
      <c r="A7190" s="58" t="s">
        <v>8688</v>
      </c>
      <c r="B7190" s="20" t="s">
        <v>3894</v>
      </c>
      <c r="C7190" s="58" t="s">
        <v>109</v>
      </c>
      <c r="D7190" s="58" t="s">
        <v>8378</v>
      </c>
      <c r="H7190">
        <f t="shared" si="207"/>
        <v>0.4</v>
      </c>
    </row>
    <row r="7191" spans="1:8" ht="15" customHeight="1">
      <c r="A7191" s="58" t="s">
        <v>8689</v>
      </c>
      <c r="B7191" s="20" t="s">
        <v>3895</v>
      </c>
      <c r="C7191" s="58" t="s">
        <v>109</v>
      </c>
      <c r="D7191" s="58" t="s">
        <v>8794</v>
      </c>
      <c r="H7191">
        <f t="shared" si="207"/>
        <v>0.56000000000000005</v>
      </c>
    </row>
    <row r="7192" spans="1:8" ht="15" customHeight="1">
      <c r="A7192" s="58" t="s">
        <v>8690</v>
      </c>
      <c r="B7192" s="20" t="s">
        <v>3896</v>
      </c>
      <c r="C7192" s="58" t="s">
        <v>109</v>
      </c>
      <c r="D7192" s="58" t="s">
        <v>4782</v>
      </c>
      <c r="H7192">
        <f t="shared" si="207"/>
        <v>0.13</v>
      </c>
    </row>
    <row r="7193" spans="1:8" ht="15" customHeight="1">
      <c r="A7193" s="58" t="s">
        <v>8691</v>
      </c>
      <c r="B7193" s="20" t="s">
        <v>3897</v>
      </c>
      <c r="C7193" s="58" t="s">
        <v>109</v>
      </c>
      <c r="D7193" s="58" t="s">
        <v>4604</v>
      </c>
      <c r="H7193">
        <f t="shared" si="207"/>
        <v>0.27</v>
      </c>
    </row>
    <row r="7194" spans="1:8" ht="15" customHeight="1">
      <c r="A7194" s="58" t="s">
        <v>8692</v>
      </c>
      <c r="B7194" s="20" t="s">
        <v>3898</v>
      </c>
      <c r="C7194" s="58" t="s">
        <v>109</v>
      </c>
      <c r="D7194" s="58" t="s">
        <v>4950</v>
      </c>
      <c r="H7194">
        <f t="shared" si="207"/>
        <v>0.43</v>
      </c>
    </row>
    <row r="7195" spans="1:8" ht="15" customHeight="1">
      <c r="A7195" s="58" t="s">
        <v>8693</v>
      </c>
      <c r="B7195" s="20" t="s">
        <v>3899</v>
      </c>
      <c r="C7195" s="58" t="s">
        <v>109</v>
      </c>
      <c r="D7195" s="58" t="s">
        <v>5157</v>
      </c>
      <c r="H7195">
        <f t="shared" si="207"/>
        <v>0.33</v>
      </c>
    </row>
    <row r="7196" spans="1:8" ht="15" customHeight="1">
      <c r="A7196" s="58" t="s">
        <v>8694</v>
      </c>
      <c r="B7196" s="20" t="s">
        <v>3900</v>
      </c>
      <c r="C7196" s="58" t="s">
        <v>109</v>
      </c>
      <c r="D7196" s="58" t="s">
        <v>4691</v>
      </c>
      <c r="H7196">
        <f t="shared" si="207"/>
        <v>0.25</v>
      </c>
    </row>
    <row r="7197" spans="1:8" ht="15" customHeight="1">
      <c r="A7197" s="58" t="s">
        <v>8695</v>
      </c>
      <c r="B7197" s="20" t="s">
        <v>3901</v>
      </c>
      <c r="C7197" s="58" t="s">
        <v>109</v>
      </c>
      <c r="D7197" s="58" t="s">
        <v>18272</v>
      </c>
      <c r="H7197">
        <f t="shared" si="207"/>
        <v>1.1299999999999999</v>
      </c>
    </row>
    <row r="7198" spans="1:8" ht="15" customHeight="1">
      <c r="A7198" s="58" t="s">
        <v>8696</v>
      </c>
      <c r="B7198" s="20" t="s">
        <v>3902</v>
      </c>
      <c r="C7198" s="58" t="s">
        <v>109</v>
      </c>
      <c r="D7198" s="58" t="s">
        <v>27474</v>
      </c>
      <c r="H7198">
        <f t="shared" si="207"/>
        <v>1.0900000000000001</v>
      </c>
    </row>
    <row r="7199" spans="1:8" ht="15" customHeight="1">
      <c r="A7199" s="58" t="s">
        <v>8697</v>
      </c>
      <c r="B7199" s="20" t="s">
        <v>3903</v>
      </c>
      <c r="C7199" s="58" t="s">
        <v>109</v>
      </c>
      <c r="D7199" s="58" t="s">
        <v>4744</v>
      </c>
      <c r="H7199">
        <f t="shared" si="207"/>
        <v>1.08</v>
      </c>
    </row>
    <row r="7200" spans="1:8" ht="15" customHeight="1">
      <c r="A7200" s="58" t="s">
        <v>8698</v>
      </c>
      <c r="B7200" s="20" t="s">
        <v>3904</v>
      </c>
      <c r="C7200" s="58" t="s">
        <v>109</v>
      </c>
      <c r="D7200" s="58" t="s">
        <v>8385</v>
      </c>
      <c r="H7200">
        <f t="shared" si="207"/>
        <v>0.44</v>
      </c>
    </row>
    <row r="7201" spans="1:8" ht="15" customHeight="1">
      <c r="A7201" s="58" t="s">
        <v>8699</v>
      </c>
      <c r="B7201" s="20" t="s">
        <v>3905</v>
      </c>
      <c r="C7201" s="58" t="s">
        <v>109</v>
      </c>
      <c r="D7201" s="58" t="s">
        <v>4653</v>
      </c>
      <c r="H7201">
        <f t="shared" si="207"/>
        <v>0.21</v>
      </c>
    </row>
    <row r="7202" spans="1:8" ht="15" customHeight="1">
      <c r="A7202" s="58" t="s">
        <v>8700</v>
      </c>
      <c r="B7202" s="20" t="s">
        <v>3906</v>
      </c>
      <c r="C7202" s="58" t="s">
        <v>109</v>
      </c>
      <c r="D7202" s="58" t="s">
        <v>4833</v>
      </c>
      <c r="H7202">
        <f t="shared" si="207"/>
        <v>0.52</v>
      </c>
    </row>
    <row r="7203" spans="1:8" ht="15" customHeight="1">
      <c r="A7203" s="58" t="s">
        <v>8701</v>
      </c>
      <c r="B7203" s="20" t="s">
        <v>3907</v>
      </c>
      <c r="C7203" s="58" t="s">
        <v>109</v>
      </c>
      <c r="D7203" s="58" t="s">
        <v>8815</v>
      </c>
      <c r="H7203">
        <f t="shared" si="207"/>
        <v>0.51</v>
      </c>
    </row>
    <row r="7204" spans="1:8" ht="15" customHeight="1">
      <c r="A7204" s="58" t="s">
        <v>8702</v>
      </c>
      <c r="B7204" s="20" t="s">
        <v>3908</v>
      </c>
      <c r="C7204" s="58" t="s">
        <v>109</v>
      </c>
      <c r="D7204" s="58" t="s">
        <v>33850</v>
      </c>
      <c r="H7204">
        <f t="shared" si="207"/>
        <v>0.41</v>
      </c>
    </row>
    <row r="7205" spans="1:8" ht="15" customHeight="1">
      <c r="A7205" s="58" t="s">
        <v>8703</v>
      </c>
      <c r="B7205" s="20" t="s">
        <v>3909</v>
      </c>
      <c r="C7205" s="58" t="s">
        <v>109</v>
      </c>
      <c r="D7205" s="58" t="s">
        <v>8378</v>
      </c>
      <c r="H7205">
        <f t="shared" si="207"/>
        <v>0.4</v>
      </c>
    </row>
    <row r="7206" spans="1:8" ht="15" customHeight="1">
      <c r="A7206" s="58" t="s">
        <v>8704</v>
      </c>
      <c r="B7206" s="20" t="s">
        <v>3910</v>
      </c>
      <c r="C7206" s="58" t="s">
        <v>109</v>
      </c>
      <c r="D7206" s="58" t="s">
        <v>5157</v>
      </c>
      <c r="H7206">
        <f t="shared" si="207"/>
        <v>0.33</v>
      </c>
    </row>
    <row r="7207" spans="1:8" ht="15" customHeight="1">
      <c r="A7207" s="58" t="s">
        <v>8705</v>
      </c>
      <c r="B7207" s="20" t="s">
        <v>3911</v>
      </c>
      <c r="C7207" s="58" t="s">
        <v>109</v>
      </c>
      <c r="D7207" s="58" t="s">
        <v>8385</v>
      </c>
      <c r="H7207">
        <f t="shared" si="207"/>
        <v>0.44</v>
      </c>
    </row>
    <row r="7208" spans="1:8" ht="15" customHeight="1">
      <c r="A7208" s="58" t="s">
        <v>8706</v>
      </c>
      <c r="B7208" s="20" t="s">
        <v>3912</v>
      </c>
      <c r="C7208" s="58" t="s">
        <v>109</v>
      </c>
      <c r="D7208" s="58" t="s">
        <v>4596</v>
      </c>
      <c r="H7208">
        <f t="shared" si="207"/>
        <v>0.36</v>
      </c>
    </row>
    <row r="7209" spans="1:8" ht="15" customHeight="1">
      <c r="A7209" s="58" t="s">
        <v>8707</v>
      </c>
      <c r="B7209" s="20" t="s">
        <v>3913</v>
      </c>
      <c r="C7209" s="58" t="s">
        <v>109</v>
      </c>
      <c r="D7209" s="58" t="s">
        <v>4966</v>
      </c>
      <c r="H7209">
        <f t="shared" si="207"/>
        <v>1</v>
      </c>
    </row>
    <row r="7210" spans="1:8" ht="15" customHeight="1">
      <c r="A7210" s="58" t="s">
        <v>8708</v>
      </c>
      <c r="B7210" s="20" t="s">
        <v>3914</v>
      </c>
      <c r="C7210" s="58" t="s">
        <v>109</v>
      </c>
      <c r="D7210" s="58" t="s">
        <v>4782</v>
      </c>
      <c r="H7210">
        <f t="shared" si="207"/>
        <v>0.13</v>
      </c>
    </row>
    <row r="7211" spans="1:8" ht="15" customHeight="1">
      <c r="A7211" s="58" t="s">
        <v>8709</v>
      </c>
      <c r="B7211" s="20" t="s">
        <v>3915</v>
      </c>
      <c r="C7211" s="58" t="s">
        <v>109</v>
      </c>
      <c r="D7211" s="58" t="s">
        <v>4638</v>
      </c>
      <c r="H7211">
        <f t="shared" si="207"/>
        <v>0.15</v>
      </c>
    </row>
    <row r="7212" spans="1:8" ht="15" customHeight="1">
      <c r="A7212" s="58" t="s">
        <v>8710</v>
      </c>
      <c r="B7212" s="20" t="s">
        <v>3916</v>
      </c>
      <c r="C7212" s="58" t="s">
        <v>109</v>
      </c>
      <c r="D7212" s="58" t="s">
        <v>5202</v>
      </c>
      <c r="H7212">
        <f t="shared" si="207"/>
        <v>0.2</v>
      </c>
    </row>
    <row r="7213" spans="1:8" ht="15" customHeight="1">
      <c r="A7213" s="58" t="s">
        <v>8711</v>
      </c>
      <c r="B7213" s="20" t="s">
        <v>3917</v>
      </c>
      <c r="C7213" s="58" t="s">
        <v>109</v>
      </c>
      <c r="D7213" s="58" t="s">
        <v>4638</v>
      </c>
      <c r="H7213">
        <f t="shared" si="207"/>
        <v>0.15</v>
      </c>
    </row>
    <row r="7214" spans="1:8" ht="15" customHeight="1">
      <c r="A7214" s="58" t="s">
        <v>8712</v>
      </c>
      <c r="B7214" s="20" t="s">
        <v>3918</v>
      </c>
      <c r="C7214" s="58" t="s">
        <v>109</v>
      </c>
      <c r="D7214" s="58" t="s">
        <v>4426</v>
      </c>
      <c r="H7214">
        <f t="shared" si="207"/>
        <v>0.17</v>
      </c>
    </row>
    <row r="7215" spans="1:8" ht="15" customHeight="1">
      <c r="A7215" s="58" t="s">
        <v>8713</v>
      </c>
      <c r="B7215" s="20" t="s">
        <v>3919</v>
      </c>
      <c r="C7215" s="58" t="s">
        <v>109</v>
      </c>
      <c r="D7215" s="58" t="s">
        <v>5039</v>
      </c>
      <c r="H7215">
        <f t="shared" si="207"/>
        <v>0.56999999999999995</v>
      </c>
    </row>
    <row r="7216" spans="1:8" ht="15" customHeight="1">
      <c r="A7216" s="58" t="s">
        <v>8714</v>
      </c>
      <c r="B7216" s="20" t="s">
        <v>3920</v>
      </c>
      <c r="C7216" s="58" t="s">
        <v>109</v>
      </c>
      <c r="D7216" s="58" t="s">
        <v>4829</v>
      </c>
      <c r="H7216">
        <f t="shared" si="207"/>
        <v>0.19</v>
      </c>
    </row>
    <row r="7217" spans="1:8" ht="15" customHeight="1">
      <c r="A7217" s="58" t="s">
        <v>8715</v>
      </c>
      <c r="B7217" s="20" t="s">
        <v>3921</v>
      </c>
      <c r="C7217" s="58" t="s">
        <v>109</v>
      </c>
      <c r="D7217" s="58" t="s">
        <v>4653</v>
      </c>
      <c r="H7217">
        <f t="shared" si="207"/>
        <v>0.21</v>
      </c>
    </row>
    <row r="7218" spans="1:8" ht="15" customHeight="1">
      <c r="A7218" s="58" t="s">
        <v>8716</v>
      </c>
      <c r="B7218" s="20" t="s">
        <v>3922</v>
      </c>
      <c r="C7218" s="58" t="s">
        <v>109</v>
      </c>
      <c r="D7218" s="58" t="s">
        <v>4691</v>
      </c>
      <c r="H7218">
        <f t="shared" si="207"/>
        <v>0.25</v>
      </c>
    </row>
    <row r="7219" spans="1:8" ht="15" customHeight="1">
      <c r="A7219" s="58" t="s">
        <v>8717</v>
      </c>
      <c r="B7219" s="20" t="s">
        <v>3923</v>
      </c>
      <c r="C7219" s="58" t="s">
        <v>109</v>
      </c>
      <c r="D7219" s="58" t="s">
        <v>4604</v>
      </c>
      <c r="H7219">
        <f t="shared" si="207"/>
        <v>0.27</v>
      </c>
    </row>
    <row r="7220" spans="1:8" ht="15" customHeight="1">
      <c r="A7220" s="58" t="s">
        <v>8718</v>
      </c>
      <c r="B7220" s="20" t="s">
        <v>3924</v>
      </c>
      <c r="C7220" s="58" t="s">
        <v>109</v>
      </c>
      <c r="D7220" s="58" t="s">
        <v>33850</v>
      </c>
      <c r="H7220">
        <f t="shared" si="207"/>
        <v>0.41</v>
      </c>
    </row>
    <row r="7221" spans="1:8" ht="15" customHeight="1">
      <c r="A7221" s="58" t="s">
        <v>8719</v>
      </c>
      <c r="B7221" s="20" t="s">
        <v>3925</v>
      </c>
      <c r="C7221" s="58" t="s">
        <v>109</v>
      </c>
      <c r="D7221" s="58" t="s">
        <v>5184</v>
      </c>
      <c r="H7221">
        <f t="shared" si="207"/>
        <v>0.47</v>
      </c>
    </row>
    <row r="7222" spans="1:8" ht="15" customHeight="1">
      <c r="A7222" s="58" t="s">
        <v>8720</v>
      </c>
      <c r="B7222" s="20" t="s">
        <v>3926</v>
      </c>
      <c r="C7222" s="58" t="s">
        <v>109</v>
      </c>
      <c r="D7222" s="58" t="s">
        <v>5056</v>
      </c>
      <c r="H7222">
        <f t="shared" si="207"/>
        <v>0.88</v>
      </c>
    </row>
    <row r="7223" spans="1:8" ht="15" customHeight="1">
      <c r="A7223" s="58" t="s">
        <v>8721</v>
      </c>
      <c r="B7223" s="20" t="s">
        <v>3927</v>
      </c>
      <c r="C7223" s="58" t="s">
        <v>109</v>
      </c>
      <c r="D7223" s="58" t="s">
        <v>8378</v>
      </c>
      <c r="H7223">
        <f t="shared" si="207"/>
        <v>0.4</v>
      </c>
    </row>
    <row r="7224" spans="1:8" ht="15" customHeight="1">
      <c r="A7224" s="58" t="s">
        <v>8722</v>
      </c>
      <c r="B7224" s="20" t="s">
        <v>3928</v>
      </c>
      <c r="C7224" s="58" t="s">
        <v>109</v>
      </c>
      <c r="D7224" s="58" t="s">
        <v>4782</v>
      </c>
      <c r="H7224">
        <f t="shared" si="207"/>
        <v>0.13</v>
      </c>
    </row>
    <row r="7225" spans="1:8" ht="15" customHeight="1">
      <c r="A7225" s="58" t="s">
        <v>8723</v>
      </c>
      <c r="B7225" s="20" t="s">
        <v>3929</v>
      </c>
      <c r="C7225" s="58" t="s">
        <v>109</v>
      </c>
      <c r="D7225" s="58" t="s">
        <v>4532</v>
      </c>
      <c r="H7225">
        <f t="shared" si="207"/>
        <v>0.28000000000000003</v>
      </c>
    </row>
    <row r="7226" spans="1:8" ht="15" customHeight="1">
      <c r="A7226" s="58" t="s">
        <v>8724</v>
      </c>
      <c r="B7226" s="20" t="s">
        <v>3930</v>
      </c>
      <c r="C7226" s="58" t="s">
        <v>109</v>
      </c>
      <c r="D7226" s="58" t="s">
        <v>8810</v>
      </c>
      <c r="H7226">
        <f t="shared" si="207"/>
        <v>0.35</v>
      </c>
    </row>
    <row r="7227" spans="1:8" ht="15" customHeight="1">
      <c r="A7227" s="58" t="s">
        <v>8725</v>
      </c>
      <c r="B7227" s="20" t="s">
        <v>3931</v>
      </c>
      <c r="C7227" s="58" t="s">
        <v>109</v>
      </c>
      <c r="D7227" s="58" t="s">
        <v>4604</v>
      </c>
      <c r="H7227">
        <f t="shared" si="207"/>
        <v>0.27</v>
      </c>
    </row>
    <row r="7228" spans="1:8" ht="15" customHeight="1">
      <c r="A7228" s="58" t="s">
        <v>8726</v>
      </c>
      <c r="B7228" s="20" t="s">
        <v>3932</v>
      </c>
      <c r="C7228" s="58" t="s">
        <v>109</v>
      </c>
      <c r="D7228" s="58" t="s">
        <v>4532</v>
      </c>
      <c r="H7228">
        <f t="shared" si="207"/>
        <v>0.28000000000000003</v>
      </c>
    </row>
    <row r="7229" spans="1:8" ht="15" customHeight="1">
      <c r="A7229" s="58" t="s">
        <v>8727</v>
      </c>
      <c r="B7229" s="20" t="s">
        <v>3933</v>
      </c>
      <c r="C7229" s="58" t="s">
        <v>109</v>
      </c>
      <c r="D7229" s="58" t="s">
        <v>4653</v>
      </c>
      <c r="H7229">
        <f t="shared" si="207"/>
        <v>0.21</v>
      </c>
    </row>
    <row r="7230" spans="1:8" ht="15" customHeight="1">
      <c r="A7230" s="58" t="s">
        <v>8728</v>
      </c>
      <c r="B7230" s="20" t="s">
        <v>3934</v>
      </c>
      <c r="C7230" s="58" t="s">
        <v>109</v>
      </c>
      <c r="D7230" s="58" t="s">
        <v>4703</v>
      </c>
      <c r="H7230">
        <f t="shared" si="207"/>
        <v>0.24</v>
      </c>
    </row>
    <row r="7231" spans="1:8" ht="15" customHeight="1">
      <c r="A7231" s="58" t="s">
        <v>8729</v>
      </c>
      <c r="B7231" s="20" t="s">
        <v>3935</v>
      </c>
      <c r="C7231" s="58" t="s">
        <v>109</v>
      </c>
      <c r="D7231" s="58" t="s">
        <v>4550</v>
      </c>
      <c r="H7231">
        <f t="shared" si="207"/>
        <v>0.37</v>
      </c>
    </row>
    <row r="7232" spans="1:8" ht="15" customHeight="1">
      <c r="A7232" s="58" t="s">
        <v>8730</v>
      </c>
      <c r="B7232" s="20" t="s">
        <v>3936</v>
      </c>
      <c r="C7232" s="58" t="s">
        <v>109</v>
      </c>
      <c r="D7232" s="58" t="s">
        <v>4943</v>
      </c>
      <c r="H7232">
        <f t="shared" si="207"/>
        <v>0.31</v>
      </c>
    </row>
    <row r="7233" spans="1:8" ht="15" customHeight="1">
      <c r="A7233" s="58" t="s">
        <v>8731</v>
      </c>
      <c r="B7233" s="20" t="s">
        <v>3937</v>
      </c>
      <c r="C7233" s="58" t="s">
        <v>109</v>
      </c>
      <c r="D7233" s="58" t="s">
        <v>8378</v>
      </c>
      <c r="H7233">
        <f t="shared" si="207"/>
        <v>0.4</v>
      </c>
    </row>
    <row r="7234" spans="1:8" ht="15" customHeight="1">
      <c r="A7234" s="58" t="s">
        <v>8732</v>
      </c>
      <c r="B7234" s="20" t="s">
        <v>3938</v>
      </c>
      <c r="C7234" s="58" t="s">
        <v>109</v>
      </c>
      <c r="D7234" s="58" t="s">
        <v>5039</v>
      </c>
      <c r="H7234">
        <f t="shared" si="207"/>
        <v>0.56999999999999995</v>
      </c>
    </row>
    <row r="7235" spans="1:8" ht="15" customHeight="1">
      <c r="A7235" s="58" t="s">
        <v>8733</v>
      </c>
      <c r="B7235" s="20" t="s">
        <v>3939</v>
      </c>
      <c r="C7235" s="58" t="s">
        <v>109</v>
      </c>
      <c r="D7235" s="58" t="s">
        <v>4950</v>
      </c>
      <c r="H7235">
        <f t="shared" si="207"/>
        <v>0.43</v>
      </c>
    </row>
    <row r="7236" spans="1:8" ht="15" customHeight="1">
      <c r="A7236" s="58" t="s">
        <v>8734</v>
      </c>
      <c r="B7236" s="20" t="s">
        <v>3940</v>
      </c>
      <c r="C7236" s="58" t="s">
        <v>109</v>
      </c>
      <c r="D7236" s="58" t="s">
        <v>8378</v>
      </c>
      <c r="H7236">
        <f t="shared" si="207"/>
        <v>0.4</v>
      </c>
    </row>
    <row r="7237" spans="1:8" ht="15" customHeight="1">
      <c r="A7237" s="58" t="s">
        <v>8735</v>
      </c>
      <c r="B7237" s="20" t="s">
        <v>3941</v>
      </c>
      <c r="C7237" s="58" t="s">
        <v>109</v>
      </c>
      <c r="D7237" s="58" t="s">
        <v>4950</v>
      </c>
      <c r="H7237">
        <f t="shared" ref="H7237:H7300" si="208">ROUND(D7237*(1+$H$1),2)</f>
        <v>0.43</v>
      </c>
    </row>
    <row r="7238" spans="1:8" ht="15" customHeight="1">
      <c r="A7238" s="58" t="s">
        <v>8736</v>
      </c>
      <c r="B7238" s="20" t="s">
        <v>3942</v>
      </c>
      <c r="C7238" s="58" t="s">
        <v>109</v>
      </c>
      <c r="D7238" s="58" t="s">
        <v>5039</v>
      </c>
      <c r="H7238">
        <f t="shared" si="208"/>
        <v>0.56999999999999995</v>
      </c>
    </row>
    <row r="7239" spans="1:8" ht="15" customHeight="1">
      <c r="A7239" s="58" t="s">
        <v>8737</v>
      </c>
      <c r="B7239" s="20" t="s">
        <v>3943</v>
      </c>
      <c r="C7239" s="58" t="s">
        <v>109</v>
      </c>
      <c r="D7239" s="58" t="s">
        <v>5271</v>
      </c>
      <c r="H7239">
        <f t="shared" si="208"/>
        <v>0.12</v>
      </c>
    </row>
    <row r="7240" spans="1:8" ht="15" customHeight="1">
      <c r="A7240" s="58" t="s">
        <v>8738</v>
      </c>
      <c r="B7240" s="20" t="s">
        <v>3944</v>
      </c>
      <c r="C7240" s="58" t="s">
        <v>109</v>
      </c>
      <c r="D7240" s="58" t="s">
        <v>4596</v>
      </c>
      <c r="H7240">
        <f t="shared" si="208"/>
        <v>0.36</v>
      </c>
    </row>
    <row r="7241" spans="1:8" ht="15" customHeight="1">
      <c r="A7241" s="58" t="s">
        <v>8739</v>
      </c>
      <c r="B7241" s="20" t="s">
        <v>3945</v>
      </c>
      <c r="C7241" s="58" t="s">
        <v>109</v>
      </c>
      <c r="D7241" s="58" t="s">
        <v>4521</v>
      </c>
      <c r="H7241">
        <f t="shared" si="208"/>
        <v>0.39</v>
      </c>
    </row>
    <row r="7242" spans="1:8" ht="15" customHeight="1">
      <c r="A7242" s="58" t="s">
        <v>8740</v>
      </c>
      <c r="B7242" s="20" t="s">
        <v>3946</v>
      </c>
      <c r="C7242" s="58" t="s">
        <v>109</v>
      </c>
      <c r="D7242" s="58" t="s">
        <v>5157</v>
      </c>
      <c r="H7242">
        <f t="shared" si="208"/>
        <v>0.33</v>
      </c>
    </row>
    <row r="7243" spans="1:8" ht="15" customHeight="1">
      <c r="A7243" s="58" t="s">
        <v>8741</v>
      </c>
      <c r="B7243" s="20" t="s">
        <v>3947</v>
      </c>
      <c r="C7243" s="58" t="s">
        <v>109</v>
      </c>
      <c r="D7243" s="58" t="s">
        <v>8378</v>
      </c>
      <c r="H7243">
        <f t="shared" si="208"/>
        <v>0.4</v>
      </c>
    </row>
    <row r="7244" spans="1:8" ht="15" customHeight="1">
      <c r="A7244" s="58" t="s">
        <v>8742</v>
      </c>
      <c r="B7244" s="20" t="s">
        <v>3948</v>
      </c>
      <c r="C7244" s="58" t="s">
        <v>109</v>
      </c>
      <c r="D7244" s="58" t="s">
        <v>5157</v>
      </c>
      <c r="H7244">
        <f t="shared" si="208"/>
        <v>0.33</v>
      </c>
    </row>
    <row r="7245" spans="1:8" ht="15" customHeight="1">
      <c r="A7245" s="58" t="s">
        <v>8743</v>
      </c>
      <c r="B7245" s="20" t="s">
        <v>3949</v>
      </c>
      <c r="C7245" s="58" t="s">
        <v>109</v>
      </c>
      <c r="D7245" s="58" t="s">
        <v>4793</v>
      </c>
      <c r="H7245">
        <f t="shared" si="208"/>
        <v>0.59</v>
      </c>
    </row>
    <row r="7246" spans="1:8" ht="15" customHeight="1">
      <c r="A7246" s="58" t="s">
        <v>8744</v>
      </c>
      <c r="B7246" s="20" t="s">
        <v>3950</v>
      </c>
      <c r="C7246" s="58" t="s">
        <v>109</v>
      </c>
      <c r="D7246" s="58" t="s">
        <v>5277</v>
      </c>
      <c r="H7246">
        <f t="shared" si="208"/>
        <v>0.45</v>
      </c>
    </row>
    <row r="7247" spans="1:8" ht="15" customHeight="1">
      <c r="A7247" s="58" t="s">
        <v>8745</v>
      </c>
      <c r="B7247" s="20" t="s">
        <v>3951</v>
      </c>
      <c r="C7247" s="58" t="s">
        <v>109</v>
      </c>
      <c r="D7247" s="58" t="s">
        <v>5157</v>
      </c>
      <c r="H7247">
        <f t="shared" si="208"/>
        <v>0.33</v>
      </c>
    </row>
    <row r="7248" spans="1:8" ht="15" customHeight="1">
      <c r="A7248" s="58" t="s">
        <v>8746</v>
      </c>
      <c r="B7248" s="20" t="s">
        <v>3952</v>
      </c>
      <c r="C7248" s="58" t="s">
        <v>109</v>
      </c>
      <c r="D7248" s="58" t="s">
        <v>8385</v>
      </c>
      <c r="H7248">
        <f t="shared" si="208"/>
        <v>0.44</v>
      </c>
    </row>
    <row r="7249" spans="1:8" ht="15" customHeight="1">
      <c r="A7249" s="58" t="s">
        <v>8747</v>
      </c>
      <c r="B7249" s="20" t="s">
        <v>3953</v>
      </c>
      <c r="C7249" s="58" t="s">
        <v>109</v>
      </c>
      <c r="D7249" s="58" t="s">
        <v>5157</v>
      </c>
      <c r="H7249">
        <f t="shared" si="208"/>
        <v>0.33</v>
      </c>
    </row>
    <row r="7250" spans="1:8" ht="15" customHeight="1">
      <c r="A7250" s="58" t="s">
        <v>8748</v>
      </c>
      <c r="B7250" s="20" t="s">
        <v>3954</v>
      </c>
      <c r="C7250" s="58" t="s">
        <v>109</v>
      </c>
      <c r="D7250" s="58" t="s">
        <v>5271</v>
      </c>
      <c r="H7250">
        <f t="shared" si="208"/>
        <v>0.12</v>
      </c>
    </row>
    <row r="7251" spans="1:8" ht="15" customHeight="1">
      <c r="A7251" s="58" t="s">
        <v>8749</v>
      </c>
      <c r="B7251" s="20" t="s">
        <v>3955</v>
      </c>
      <c r="C7251" s="58" t="s">
        <v>109</v>
      </c>
      <c r="D7251" s="58" t="s">
        <v>4653</v>
      </c>
      <c r="H7251">
        <f t="shared" si="208"/>
        <v>0.21</v>
      </c>
    </row>
    <row r="7252" spans="1:8" ht="15" customHeight="1">
      <c r="A7252" s="58" t="s">
        <v>8750</v>
      </c>
      <c r="B7252" s="20" t="s">
        <v>3956</v>
      </c>
      <c r="C7252" s="58" t="s">
        <v>109</v>
      </c>
      <c r="D7252" s="58" t="s">
        <v>5266</v>
      </c>
      <c r="H7252">
        <f t="shared" si="208"/>
        <v>0.11</v>
      </c>
    </row>
    <row r="7253" spans="1:8" ht="15" customHeight="1">
      <c r="A7253" s="58" t="s">
        <v>8751</v>
      </c>
      <c r="B7253" s="20" t="s">
        <v>3957</v>
      </c>
      <c r="C7253" s="58" t="s">
        <v>109</v>
      </c>
      <c r="D7253" s="58" t="s">
        <v>5202</v>
      </c>
      <c r="H7253">
        <f t="shared" si="208"/>
        <v>0.2</v>
      </c>
    </row>
    <row r="7254" spans="1:8" ht="15" customHeight="1">
      <c r="A7254" s="58" t="s">
        <v>8752</v>
      </c>
      <c r="B7254" s="20" t="s">
        <v>3958</v>
      </c>
      <c r="C7254" s="58" t="s">
        <v>109</v>
      </c>
      <c r="D7254" s="58" t="s">
        <v>4426</v>
      </c>
      <c r="H7254">
        <f t="shared" si="208"/>
        <v>0.17</v>
      </c>
    </row>
    <row r="7255" spans="1:8" ht="15" customHeight="1">
      <c r="A7255" s="58" t="s">
        <v>8753</v>
      </c>
      <c r="B7255" s="20" t="s">
        <v>3959</v>
      </c>
      <c r="C7255" s="58" t="s">
        <v>109</v>
      </c>
      <c r="D7255" s="58" t="s">
        <v>4787</v>
      </c>
      <c r="H7255">
        <f t="shared" si="208"/>
        <v>0.75</v>
      </c>
    </row>
    <row r="7256" spans="1:8" ht="15" customHeight="1">
      <c r="A7256" s="58" t="s">
        <v>8754</v>
      </c>
      <c r="B7256" s="20" t="s">
        <v>3960</v>
      </c>
      <c r="C7256" s="58" t="s">
        <v>109</v>
      </c>
      <c r="D7256" s="58" t="s">
        <v>4270</v>
      </c>
      <c r="H7256">
        <f t="shared" si="208"/>
        <v>0.92</v>
      </c>
    </row>
    <row r="7257" spans="1:8" ht="15" customHeight="1">
      <c r="A7257" s="58" t="s">
        <v>8755</v>
      </c>
      <c r="B7257" s="20" t="s">
        <v>3961</v>
      </c>
      <c r="C7257" s="58" t="s">
        <v>109</v>
      </c>
      <c r="D7257" s="58" t="s">
        <v>19273</v>
      </c>
      <c r="H7257">
        <f t="shared" si="208"/>
        <v>1.32</v>
      </c>
    </row>
    <row r="7258" spans="1:8" ht="15" customHeight="1">
      <c r="A7258" s="58" t="s">
        <v>8756</v>
      </c>
      <c r="B7258" s="20" t="s">
        <v>3962</v>
      </c>
      <c r="C7258" s="58" t="s">
        <v>109</v>
      </c>
      <c r="D7258" s="58" t="s">
        <v>8829</v>
      </c>
      <c r="H7258">
        <f t="shared" si="208"/>
        <v>1.75</v>
      </c>
    </row>
    <row r="7259" spans="1:8" ht="15" customHeight="1">
      <c r="A7259" s="58" t="s">
        <v>8757</v>
      </c>
      <c r="B7259" s="20" t="s">
        <v>3963</v>
      </c>
      <c r="C7259" s="58" t="s">
        <v>109</v>
      </c>
      <c r="D7259" s="58" t="s">
        <v>5123</v>
      </c>
      <c r="H7259">
        <f t="shared" si="208"/>
        <v>0.09</v>
      </c>
    </row>
    <row r="7260" spans="1:8" ht="15" customHeight="1">
      <c r="A7260" s="58" t="s">
        <v>8758</v>
      </c>
      <c r="B7260" s="20" t="s">
        <v>3964</v>
      </c>
      <c r="C7260" s="58" t="s">
        <v>109</v>
      </c>
      <c r="D7260" s="58" t="s">
        <v>5271</v>
      </c>
      <c r="H7260">
        <f t="shared" si="208"/>
        <v>0.12</v>
      </c>
    </row>
    <row r="7261" spans="1:8" ht="15" customHeight="1">
      <c r="A7261" s="58" t="s">
        <v>8759</v>
      </c>
      <c r="B7261" s="20" t="s">
        <v>3965</v>
      </c>
      <c r="C7261" s="58" t="s">
        <v>109</v>
      </c>
      <c r="D7261" s="58" t="s">
        <v>4776</v>
      </c>
      <c r="H7261">
        <f t="shared" si="208"/>
        <v>7.0000000000000007E-2</v>
      </c>
    </row>
    <row r="7262" spans="1:8" ht="15" customHeight="1">
      <c r="A7262" s="58" t="s">
        <v>8760</v>
      </c>
      <c r="B7262" s="20" t="s">
        <v>3966</v>
      </c>
      <c r="C7262" s="58" t="s">
        <v>109</v>
      </c>
      <c r="D7262" s="58" t="s">
        <v>5271</v>
      </c>
      <c r="H7262">
        <f t="shared" si="208"/>
        <v>0.12</v>
      </c>
    </row>
    <row r="7263" spans="1:8" ht="15" customHeight="1">
      <c r="A7263" s="58" t="s">
        <v>8761</v>
      </c>
      <c r="B7263" s="20" t="s">
        <v>3967</v>
      </c>
      <c r="C7263" s="58" t="s">
        <v>109</v>
      </c>
      <c r="D7263" s="58" t="s">
        <v>8790</v>
      </c>
      <c r="H7263">
        <f t="shared" si="208"/>
        <v>1.03</v>
      </c>
    </row>
    <row r="7264" spans="1:8" ht="15" customHeight="1">
      <c r="A7264" s="58" t="s">
        <v>8762</v>
      </c>
      <c r="B7264" s="20" t="s">
        <v>3968</v>
      </c>
      <c r="C7264" s="58" t="s">
        <v>109</v>
      </c>
      <c r="D7264" s="58" t="s">
        <v>8551</v>
      </c>
      <c r="H7264">
        <f t="shared" si="208"/>
        <v>2.2400000000000002</v>
      </c>
    </row>
    <row r="7265" spans="1:8" ht="15" customHeight="1">
      <c r="A7265" s="58" t="s">
        <v>8763</v>
      </c>
      <c r="B7265" s="20" t="s">
        <v>3969</v>
      </c>
      <c r="C7265" s="58" t="s">
        <v>109</v>
      </c>
      <c r="D7265" s="58" t="s">
        <v>8474</v>
      </c>
      <c r="H7265">
        <f t="shared" si="208"/>
        <v>2.5499999999999998</v>
      </c>
    </row>
    <row r="7266" spans="1:8" ht="15" customHeight="1">
      <c r="A7266" s="58" t="s">
        <v>8764</v>
      </c>
      <c r="B7266" s="20" t="s">
        <v>3970</v>
      </c>
      <c r="C7266" s="58" t="s">
        <v>109</v>
      </c>
      <c r="D7266" s="58" t="s">
        <v>27495</v>
      </c>
      <c r="H7266">
        <f t="shared" si="208"/>
        <v>3.49</v>
      </c>
    </row>
    <row r="7267" spans="1:8" ht="15" customHeight="1">
      <c r="A7267" s="58" t="s">
        <v>8765</v>
      </c>
      <c r="B7267" s="20" t="s">
        <v>3971</v>
      </c>
      <c r="C7267" s="58" t="s">
        <v>109</v>
      </c>
      <c r="D7267" s="58" t="s">
        <v>8789</v>
      </c>
      <c r="H7267">
        <f t="shared" si="208"/>
        <v>1.67</v>
      </c>
    </row>
    <row r="7268" spans="1:8" ht="15" customHeight="1">
      <c r="A7268" s="58" t="s">
        <v>8766</v>
      </c>
      <c r="B7268" s="20" t="s">
        <v>3972</v>
      </c>
      <c r="C7268" s="58" t="s">
        <v>109</v>
      </c>
      <c r="D7268" s="58" t="s">
        <v>5157</v>
      </c>
      <c r="H7268">
        <f t="shared" si="208"/>
        <v>0.33</v>
      </c>
    </row>
    <row r="7269" spans="1:8" ht="15" customHeight="1">
      <c r="A7269" s="58" t="s">
        <v>8767</v>
      </c>
      <c r="B7269" s="20" t="s">
        <v>3973</v>
      </c>
      <c r="C7269" s="58" t="s">
        <v>109</v>
      </c>
      <c r="D7269" s="58" t="s">
        <v>8814</v>
      </c>
      <c r="H7269">
        <f t="shared" si="208"/>
        <v>5.5</v>
      </c>
    </row>
    <row r="7270" spans="1:8" ht="15" customHeight="1">
      <c r="A7270" s="58" t="s">
        <v>8769</v>
      </c>
      <c r="B7270" s="20" t="s">
        <v>3974</v>
      </c>
      <c r="C7270" s="58" t="s">
        <v>1938</v>
      </c>
      <c r="D7270" s="58" t="s">
        <v>12655</v>
      </c>
      <c r="H7270">
        <f t="shared" si="208"/>
        <v>20.329999999999998</v>
      </c>
    </row>
    <row r="7271" spans="1:8" ht="15" customHeight="1">
      <c r="A7271" s="58" t="s">
        <v>8770</v>
      </c>
      <c r="B7271" s="20" t="s">
        <v>3975</v>
      </c>
      <c r="C7271" s="58" t="s">
        <v>1938</v>
      </c>
      <c r="D7271" s="58" t="s">
        <v>11384</v>
      </c>
      <c r="H7271">
        <f t="shared" si="208"/>
        <v>26.68</v>
      </c>
    </row>
    <row r="7272" spans="1:8" ht="15" customHeight="1">
      <c r="A7272" s="58" t="s">
        <v>8772</v>
      </c>
      <c r="B7272" s="20" t="s">
        <v>3976</v>
      </c>
      <c r="C7272" s="58" t="s">
        <v>1938</v>
      </c>
      <c r="D7272" s="58" t="s">
        <v>5125</v>
      </c>
      <c r="H7272">
        <f t="shared" si="208"/>
        <v>9.6199999999999992</v>
      </c>
    </row>
    <row r="7273" spans="1:8" ht="15" customHeight="1">
      <c r="A7273" s="58" t="s">
        <v>8773</v>
      </c>
      <c r="B7273" s="20" t="s">
        <v>3977</v>
      </c>
      <c r="C7273" s="58" t="s">
        <v>1938</v>
      </c>
      <c r="D7273" s="58" t="s">
        <v>30314</v>
      </c>
      <c r="H7273">
        <f t="shared" si="208"/>
        <v>17.03</v>
      </c>
    </row>
    <row r="7274" spans="1:8" ht="15" customHeight="1">
      <c r="A7274" s="58" t="s">
        <v>8774</v>
      </c>
      <c r="B7274" s="20" t="s">
        <v>3978</v>
      </c>
      <c r="C7274" s="58" t="s">
        <v>1938</v>
      </c>
      <c r="D7274" s="58" t="s">
        <v>9650</v>
      </c>
      <c r="H7274">
        <f t="shared" si="208"/>
        <v>12.74</v>
      </c>
    </row>
    <row r="7275" spans="1:8" ht="15" customHeight="1">
      <c r="A7275" s="58" t="s">
        <v>8775</v>
      </c>
      <c r="B7275" s="20" t="s">
        <v>3979</v>
      </c>
      <c r="C7275" s="58" t="s">
        <v>1938</v>
      </c>
      <c r="D7275" s="58" t="s">
        <v>13886</v>
      </c>
      <c r="H7275">
        <f t="shared" si="208"/>
        <v>23.61</v>
      </c>
    </row>
    <row r="7276" spans="1:8" ht="15" customHeight="1">
      <c r="A7276" s="58" t="s">
        <v>8777</v>
      </c>
      <c r="B7276" s="20" t="s">
        <v>3980</v>
      </c>
      <c r="C7276" s="58" t="s">
        <v>1938</v>
      </c>
      <c r="D7276" s="58" t="s">
        <v>18828</v>
      </c>
      <c r="H7276">
        <f t="shared" si="208"/>
        <v>100.12</v>
      </c>
    </row>
    <row r="7277" spans="1:8" ht="15" customHeight="1">
      <c r="A7277" s="58" t="s">
        <v>8778</v>
      </c>
      <c r="B7277" s="20" t="s">
        <v>3981</v>
      </c>
      <c r="C7277" s="58" t="s">
        <v>1938</v>
      </c>
      <c r="D7277" s="58" t="s">
        <v>34082</v>
      </c>
      <c r="H7277">
        <f t="shared" si="208"/>
        <v>296.77</v>
      </c>
    </row>
    <row r="7278" spans="1:8" ht="15" customHeight="1">
      <c r="A7278" s="58" t="s">
        <v>8779</v>
      </c>
      <c r="B7278" s="20" t="s">
        <v>3982</v>
      </c>
      <c r="C7278" s="58" t="s">
        <v>1938</v>
      </c>
      <c r="D7278" s="58" t="s">
        <v>30643</v>
      </c>
      <c r="H7278">
        <f t="shared" si="208"/>
        <v>17.260000000000002</v>
      </c>
    </row>
    <row r="7279" spans="1:8" ht="15" customHeight="1">
      <c r="A7279" s="58" t="s">
        <v>8780</v>
      </c>
      <c r="B7279" s="20" t="s">
        <v>3983</v>
      </c>
      <c r="C7279" s="58" t="s">
        <v>1938</v>
      </c>
      <c r="D7279" s="58" t="s">
        <v>34083</v>
      </c>
      <c r="H7279">
        <f t="shared" si="208"/>
        <v>337.79</v>
      </c>
    </row>
    <row r="7280" spans="1:8" ht="15" customHeight="1">
      <c r="A7280" s="58" t="s">
        <v>8781</v>
      </c>
      <c r="B7280" s="20" t="s">
        <v>3984</v>
      </c>
      <c r="C7280" s="58" t="s">
        <v>1938</v>
      </c>
      <c r="D7280" s="58" t="s">
        <v>34084</v>
      </c>
      <c r="H7280">
        <f t="shared" si="208"/>
        <v>461.75</v>
      </c>
    </row>
    <row r="7281" spans="1:8" ht="15" customHeight="1">
      <c r="A7281" s="58" t="s">
        <v>8782</v>
      </c>
      <c r="B7281" s="20" t="s">
        <v>3985</v>
      </c>
      <c r="C7281" s="58" t="s">
        <v>1938</v>
      </c>
      <c r="D7281" s="58" t="s">
        <v>34085</v>
      </c>
      <c r="H7281">
        <f t="shared" si="208"/>
        <v>123.26</v>
      </c>
    </row>
    <row r="7282" spans="1:8" ht="15" customHeight="1">
      <c r="A7282" s="58" t="s">
        <v>8783</v>
      </c>
      <c r="B7282" s="20" t="s">
        <v>3986</v>
      </c>
      <c r="C7282" s="58" t="s">
        <v>1938</v>
      </c>
      <c r="D7282" s="58" t="s">
        <v>34086</v>
      </c>
      <c r="H7282">
        <f t="shared" si="208"/>
        <v>175.08</v>
      </c>
    </row>
    <row r="7283" spans="1:8" ht="15" customHeight="1">
      <c r="A7283" s="58" t="s">
        <v>8784</v>
      </c>
      <c r="B7283" s="20" t="s">
        <v>3987</v>
      </c>
      <c r="C7283" s="58" t="s">
        <v>1938</v>
      </c>
      <c r="D7283" s="58" t="s">
        <v>34087</v>
      </c>
      <c r="H7283">
        <f t="shared" si="208"/>
        <v>231.47</v>
      </c>
    </row>
    <row r="7284" spans="1:8" ht="15" customHeight="1">
      <c r="A7284" s="58" t="s">
        <v>8785</v>
      </c>
      <c r="B7284" s="20" t="s">
        <v>3988</v>
      </c>
      <c r="C7284" s="58" t="s">
        <v>1938</v>
      </c>
      <c r="D7284" s="58" t="s">
        <v>34088</v>
      </c>
      <c r="H7284">
        <f t="shared" si="208"/>
        <v>135.84</v>
      </c>
    </row>
    <row r="7285" spans="1:8" ht="15" customHeight="1">
      <c r="A7285" s="58" t="s">
        <v>8786</v>
      </c>
      <c r="B7285" s="20" t="s">
        <v>3989</v>
      </c>
      <c r="C7285" s="58" t="s">
        <v>1938</v>
      </c>
      <c r="D7285" s="58" t="s">
        <v>23181</v>
      </c>
      <c r="H7285">
        <f t="shared" si="208"/>
        <v>221.58</v>
      </c>
    </row>
    <row r="7286" spans="1:8" ht="15" customHeight="1">
      <c r="A7286" s="58" t="s">
        <v>8787</v>
      </c>
      <c r="B7286" s="20" t="s">
        <v>3990</v>
      </c>
      <c r="C7286" s="58" t="s">
        <v>1938</v>
      </c>
      <c r="D7286" s="58" t="s">
        <v>18744</v>
      </c>
      <c r="H7286">
        <f t="shared" si="208"/>
        <v>44.24</v>
      </c>
    </row>
    <row r="7287" spans="1:8" ht="15" customHeight="1">
      <c r="A7287" s="58" t="s">
        <v>13160</v>
      </c>
      <c r="B7287" s="20" t="s">
        <v>13161</v>
      </c>
      <c r="C7287" s="58" t="s">
        <v>109</v>
      </c>
      <c r="D7287" s="58" t="s">
        <v>5123</v>
      </c>
      <c r="H7287">
        <f t="shared" si="208"/>
        <v>0.09</v>
      </c>
    </row>
    <row r="7288" spans="1:8" ht="15" customHeight="1">
      <c r="A7288" s="58" t="s">
        <v>13162</v>
      </c>
      <c r="B7288" s="20" t="s">
        <v>13163</v>
      </c>
      <c r="C7288" s="58" t="s">
        <v>109</v>
      </c>
      <c r="D7288" s="58" t="s">
        <v>4343</v>
      </c>
      <c r="H7288">
        <f t="shared" si="208"/>
        <v>26.88</v>
      </c>
    </row>
    <row r="7289" spans="1:8" ht="15" customHeight="1">
      <c r="A7289" s="58" t="s">
        <v>13164</v>
      </c>
      <c r="B7289" s="20" t="s">
        <v>13165</v>
      </c>
      <c r="C7289" s="58" t="s">
        <v>109</v>
      </c>
      <c r="D7289" s="58" t="s">
        <v>4638</v>
      </c>
      <c r="H7289">
        <f t="shared" si="208"/>
        <v>0.15</v>
      </c>
    </row>
    <row r="7290" spans="1:8" ht="15" customHeight="1">
      <c r="A7290" s="58" t="s">
        <v>13166</v>
      </c>
      <c r="B7290" s="20" t="s">
        <v>13167</v>
      </c>
      <c r="C7290" s="58" t="s">
        <v>109</v>
      </c>
      <c r="D7290" s="58" t="s">
        <v>4596</v>
      </c>
      <c r="H7290">
        <f t="shared" si="208"/>
        <v>0.36</v>
      </c>
    </row>
    <row r="7291" spans="1:8" ht="15" customHeight="1">
      <c r="A7291" s="58" t="s">
        <v>13168</v>
      </c>
      <c r="B7291" s="20" t="s">
        <v>13169</v>
      </c>
      <c r="C7291" s="58" t="s">
        <v>109</v>
      </c>
      <c r="D7291" s="58" t="s">
        <v>18272</v>
      </c>
      <c r="H7291">
        <f t="shared" si="208"/>
        <v>1.1299999999999999</v>
      </c>
    </row>
    <row r="7292" spans="1:8" ht="15" customHeight="1">
      <c r="A7292" s="58" t="s">
        <v>13170</v>
      </c>
      <c r="B7292" s="20" t="s">
        <v>13171</v>
      </c>
      <c r="C7292" s="58" t="s">
        <v>109</v>
      </c>
      <c r="D7292" s="58" t="s">
        <v>4703</v>
      </c>
      <c r="H7292">
        <f t="shared" si="208"/>
        <v>0.24</v>
      </c>
    </row>
    <row r="7293" spans="1:8" ht="15" customHeight="1">
      <c r="A7293" s="58" t="s">
        <v>13172</v>
      </c>
      <c r="B7293" s="20" t="s">
        <v>13173</v>
      </c>
      <c r="C7293" s="58" t="s">
        <v>109</v>
      </c>
      <c r="D7293" s="58" t="s">
        <v>4793</v>
      </c>
      <c r="H7293">
        <f t="shared" si="208"/>
        <v>0.59</v>
      </c>
    </row>
    <row r="7294" spans="1:8" ht="15" customHeight="1">
      <c r="A7294" s="58" t="s">
        <v>13174</v>
      </c>
      <c r="B7294" s="20" t="s">
        <v>13175</v>
      </c>
      <c r="C7294" s="58" t="s">
        <v>109</v>
      </c>
      <c r="D7294" s="58" t="s">
        <v>5056</v>
      </c>
      <c r="H7294">
        <f t="shared" si="208"/>
        <v>0.88</v>
      </c>
    </row>
    <row r="7295" spans="1:8" ht="15" customHeight="1">
      <c r="A7295" s="58" t="s">
        <v>13176</v>
      </c>
      <c r="B7295" s="20" t="s">
        <v>13177</v>
      </c>
      <c r="C7295" s="58" t="s">
        <v>109</v>
      </c>
      <c r="D7295" s="58" t="s">
        <v>8820</v>
      </c>
      <c r="H7295">
        <f t="shared" si="208"/>
        <v>1.77</v>
      </c>
    </row>
    <row r="7296" spans="1:8" ht="15" customHeight="1">
      <c r="A7296" s="58" t="s">
        <v>13178</v>
      </c>
      <c r="B7296" s="20" t="s">
        <v>13179</v>
      </c>
      <c r="C7296" s="58" t="s">
        <v>109</v>
      </c>
      <c r="D7296" s="58" t="s">
        <v>4771</v>
      </c>
      <c r="H7296">
        <f t="shared" si="208"/>
        <v>2</v>
      </c>
    </row>
    <row r="7297" spans="1:8" ht="15" customHeight="1">
      <c r="A7297" s="58" t="s">
        <v>13180</v>
      </c>
      <c r="B7297" s="20" t="s">
        <v>13181</v>
      </c>
      <c r="C7297" s="58" t="s">
        <v>109</v>
      </c>
      <c r="D7297" s="58" t="s">
        <v>4621</v>
      </c>
      <c r="H7297">
        <f t="shared" si="208"/>
        <v>0.71</v>
      </c>
    </row>
    <row r="7298" spans="1:8" ht="15" customHeight="1">
      <c r="A7298" s="58" t="s">
        <v>13182</v>
      </c>
      <c r="B7298" s="20" t="s">
        <v>13183</v>
      </c>
      <c r="C7298" s="58" t="s">
        <v>109</v>
      </c>
      <c r="D7298" s="58" t="s">
        <v>4525</v>
      </c>
      <c r="H7298">
        <f t="shared" si="208"/>
        <v>0.91</v>
      </c>
    </row>
    <row r="7299" spans="1:8" ht="15" customHeight="1">
      <c r="A7299" s="58" t="s">
        <v>13184</v>
      </c>
      <c r="B7299" s="20" t="s">
        <v>13185</v>
      </c>
      <c r="C7299" s="58" t="s">
        <v>109</v>
      </c>
      <c r="D7299" s="58" t="s">
        <v>18339</v>
      </c>
      <c r="H7299">
        <f t="shared" si="208"/>
        <v>30.67</v>
      </c>
    </row>
    <row r="7300" spans="1:8" ht="15" customHeight="1">
      <c r="A7300" s="58" t="s">
        <v>13186</v>
      </c>
      <c r="B7300" s="20" t="s">
        <v>13187</v>
      </c>
      <c r="C7300" s="58" t="s">
        <v>109</v>
      </c>
      <c r="D7300" s="58" t="s">
        <v>17473</v>
      </c>
      <c r="H7300">
        <f t="shared" si="208"/>
        <v>35.07</v>
      </c>
    </row>
    <row r="7301" spans="1:8" ht="15" customHeight="1">
      <c r="A7301" s="58" t="s">
        <v>13188</v>
      </c>
      <c r="B7301" s="20" t="s">
        <v>13189</v>
      </c>
      <c r="C7301" s="58" t="s">
        <v>109</v>
      </c>
      <c r="D7301" s="58" t="s">
        <v>34089</v>
      </c>
      <c r="H7301">
        <f t="shared" ref="H7301:H7364" si="209">ROUND(D7301*(1+$H$1),2)</f>
        <v>216.25</v>
      </c>
    </row>
    <row r="7302" spans="1:8" ht="15" customHeight="1">
      <c r="A7302" s="58" t="s">
        <v>13190</v>
      </c>
      <c r="B7302" s="20" t="s">
        <v>13191</v>
      </c>
      <c r="C7302" s="58" t="s">
        <v>109</v>
      </c>
      <c r="D7302" s="58" t="s">
        <v>11732</v>
      </c>
      <c r="H7302">
        <f t="shared" si="209"/>
        <v>25.78</v>
      </c>
    </row>
    <row r="7303" spans="1:8" ht="15" customHeight="1">
      <c r="A7303" s="58" t="s">
        <v>13192</v>
      </c>
      <c r="B7303" s="20" t="s">
        <v>13193</v>
      </c>
      <c r="C7303" s="58" t="s">
        <v>109</v>
      </c>
      <c r="D7303" s="58" t="s">
        <v>34090</v>
      </c>
      <c r="H7303">
        <f t="shared" si="209"/>
        <v>114.67</v>
      </c>
    </row>
    <row r="7304" spans="1:8" ht="15" customHeight="1">
      <c r="A7304" s="58" t="s">
        <v>13194</v>
      </c>
      <c r="B7304" s="20" t="s">
        <v>13195</v>
      </c>
      <c r="C7304" s="58" t="s">
        <v>109</v>
      </c>
      <c r="D7304" s="58" t="s">
        <v>34091</v>
      </c>
      <c r="H7304">
        <f t="shared" si="209"/>
        <v>151.44999999999999</v>
      </c>
    </row>
    <row r="7305" spans="1:8" ht="15" customHeight="1">
      <c r="A7305" s="58" t="s">
        <v>13196</v>
      </c>
      <c r="B7305" s="20" t="s">
        <v>13197</v>
      </c>
      <c r="C7305" s="58" t="s">
        <v>109</v>
      </c>
      <c r="D7305" s="58" t="s">
        <v>34092</v>
      </c>
      <c r="H7305">
        <f t="shared" si="209"/>
        <v>170.53</v>
      </c>
    </row>
    <row r="7306" spans="1:8" ht="15" customHeight="1">
      <c r="A7306" s="58" t="s">
        <v>13198</v>
      </c>
      <c r="B7306" s="20" t="s">
        <v>13199</v>
      </c>
      <c r="C7306" s="58" t="s">
        <v>109</v>
      </c>
      <c r="D7306" s="58" t="s">
        <v>34093</v>
      </c>
      <c r="H7306">
        <f t="shared" si="209"/>
        <v>37.44</v>
      </c>
    </row>
    <row r="7307" spans="1:8" ht="15" customHeight="1">
      <c r="A7307" s="58" t="s">
        <v>13200</v>
      </c>
      <c r="B7307" s="20" t="s">
        <v>13201</v>
      </c>
      <c r="C7307" s="58" t="s">
        <v>109</v>
      </c>
      <c r="D7307" s="58" t="s">
        <v>22303</v>
      </c>
      <c r="H7307">
        <f t="shared" si="209"/>
        <v>34.619999999999997</v>
      </c>
    </row>
    <row r="7308" spans="1:8" ht="15" customHeight="1">
      <c r="A7308" s="58" t="s">
        <v>13202</v>
      </c>
      <c r="B7308" s="20" t="s">
        <v>13222</v>
      </c>
      <c r="C7308" s="58" t="s">
        <v>109</v>
      </c>
      <c r="D7308" s="58" t="s">
        <v>34094</v>
      </c>
      <c r="H7308">
        <f t="shared" si="209"/>
        <v>52.27</v>
      </c>
    </row>
    <row r="7309" spans="1:8" ht="15" customHeight="1">
      <c r="A7309" s="58" t="s">
        <v>13203</v>
      </c>
      <c r="B7309" s="20" t="s">
        <v>13204</v>
      </c>
      <c r="C7309" s="58" t="s">
        <v>1938</v>
      </c>
      <c r="D7309" s="58" t="s">
        <v>8614</v>
      </c>
      <c r="H7309">
        <f t="shared" si="209"/>
        <v>19.649999999999999</v>
      </c>
    </row>
    <row r="7310" spans="1:8" ht="15" customHeight="1">
      <c r="A7310" s="58" t="s">
        <v>13205</v>
      </c>
      <c r="B7310" s="20" t="s">
        <v>13206</v>
      </c>
      <c r="C7310" s="58" t="s">
        <v>1938</v>
      </c>
      <c r="D7310" s="58" t="s">
        <v>34095</v>
      </c>
      <c r="H7310">
        <f t="shared" si="209"/>
        <v>149.99</v>
      </c>
    </row>
    <row r="7311" spans="1:8" ht="15" customHeight="1">
      <c r="A7311" s="58" t="s">
        <v>13207</v>
      </c>
      <c r="B7311" s="20" t="s">
        <v>13208</v>
      </c>
      <c r="C7311" s="58" t="s">
        <v>1938</v>
      </c>
      <c r="D7311" s="58" t="s">
        <v>34096</v>
      </c>
      <c r="H7311">
        <f t="shared" si="209"/>
        <v>203.22</v>
      </c>
    </row>
    <row r="7312" spans="1:8" ht="15" customHeight="1">
      <c r="A7312" s="58" t="s">
        <v>13209</v>
      </c>
      <c r="B7312" s="20" t="s">
        <v>13210</v>
      </c>
      <c r="C7312" s="58" t="s">
        <v>1938</v>
      </c>
      <c r="D7312" s="58" t="s">
        <v>34097</v>
      </c>
      <c r="H7312">
        <f t="shared" si="209"/>
        <v>235.25</v>
      </c>
    </row>
    <row r="7313" spans="1:8" ht="15" customHeight="1">
      <c r="A7313" s="58" t="s">
        <v>13211</v>
      </c>
      <c r="B7313" s="20" t="s">
        <v>13212</v>
      </c>
      <c r="C7313" s="58" t="s">
        <v>1938</v>
      </c>
      <c r="D7313" s="58" t="s">
        <v>34098</v>
      </c>
      <c r="H7313">
        <f t="shared" si="209"/>
        <v>265.41000000000003</v>
      </c>
    </row>
    <row r="7314" spans="1:8" ht="15" customHeight="1">
      <c r="A7314" s="58" t="s">
        <v>13213</v>
      </c>
      <c r="B7314" s="20" t="s">
        <v>13214</v>
      </c>
      <c r="C7314" s="58" t="s">
        <v>1938</v>
      </c>
      <c r="D7314" s="58" t="s">
        <v>34099</v>
      </c>
      <c r="H7314">
        <f t="shared" si="209"/>
        <v>121.36</v>
      </c>
    </row>
    <row r="7315" spans="1:8" ht="15" customHeight="1">
      <c r="A7315" s="58" t="s">
        <v>13215</v>
      </c>
      <c r="B7315" s="20" t="s">
        <v>13185</v>
      </c>
      <c r="C7315" s="58" t="s">
        <v>1938</v>
      </c>
      <c r="D7315" s="58" t="s">
        <v>34100</v>
      </c>
      <c r="H7315">
        <f t="shared" si="209"/>
        <v>5415.43</v>
      </c>
    </row>
    <row r="7316" spans="1:8" ht="15" customHeight="1">
      <c r="A7316" s="58" t="s">
        <v>13216</v>
      </c>
      <c r="B7316" s="20" t="s">
        <v>13217</v>
      </c>
      <c r="C7316" s="58" t="s">
        <v>1938</v>
      </c>
      <c r="D7316" s="58" t="s">
        <v>34101</v>
      </c>
      <c r="H7316">
        <f t="shared" si="209"/>
        <v>37947</v>
      </c>
    </row>
    <row r="7317" spans="1:8" ht="15" customHeight="1">
      <c r="A7317" s="58" t="s">
        <v>13218</v>
      </c>
      <c r="B7317" s="20" t="s">
        <v>13193</v>
      </c>
      <c r="C7317" s="58" t="s">
        <v>1938</v>
      </c>
      <c r="D7317" s="58" t="s">
        <v>34102</v>
      </c>
      <c r="H7317">
        <f t="shared" si="209"/>
        <v>20266.990000000002</v>
      </c>
    </row>
    <row r="7318" spans="1:8" ht="15" customHeight="1">
      <c r="A7318" s="58" t="s">
        <v>13219</v>
      </c>
      <c r="B7318" s="20" t="s">
        <v>13195</v>
      </c>
      <c r="C7318" s="58" t="s">
        <v>1938</v>
      </c>
      <c r="D7318" s="58" t="s">
        <v>34103</v>
      </c>
      <c r="H7318">
        <f t="shared" si="209"/>
        <v>26544.91</v>
      </c>
    </row>
    <row r="7319" spans="1:8" ht="15" customHeight="1">
      <c r="A7319" s="58" t="s">
        <v>13220</v>
      </c>
      <c r="B7319" s="20" t="s">
        <v>13197</v>
      </c>
      <c r="C7319" s="58" t="s">
        <v>1938</v>
      </c>
      <c r="D7319" s="58" t="s">
        <v>34104</v>
      </c>
      <c r="H7319">
        <f t="shared" si="209"/>
        <v>29885.66</v>
      </c>
    </row>
    <row r="7320" spans="1:8" ht="15" customHeight="1">
      <c r="A7320" s="58" t="s">
        <v>13221</v>
      </c>
      <c r="B7320" s="20" t="s">
        <v>13222</v>
      </c>
      <c r="C7320" s="58" t="s">
        <v>1938</v>
      </c>
      <c r="D7320" s="58" t="s">
        <v>34105</v>
      </c>
      <c r="H7320">
        <f t="shared" si="209"/>
        <v>9174.5300000000007</v>
      </c>
    </row>
    <row r="7321" spans="1:8" ht="15" customHeight="1">
      <c r="A7321" s="58" t="s">
        <v>13763</v>
      </c>
      <c r="B7321" s="20" t="s">
        <v>13764</v>
      </c>
      <c r="C7321" s="58" t="s">
        <v>109</v>
      </c>
      <c r="D7321" s="58" t="s">
        <v>34106</v>
      </c>
      <c r="H7321">
        <f t="shared" si="209"/>
        <v>33.46</v>
      </c>
    </row>
    <row r="7322" spans="1:8" ht="15" customHeight="1">
      <c r="A7322" s="58" t="s">
        <v>13765</v>
      </c>
      <c r="B7322" s="20" t="s">
        <v>13764</v>
      </c>
      <c r="C7322" s="58" t="s">
        <v>1938</v>
      </c>
      <c r="D7322" s="58" t="s">
        <v>34107</v>
      </c>
      <c r="H7322">
        <f t="shared" si="209"/>
        <v>5902.07</v>
      </c>
    </row>
    <row r="7323" spans="1:8" ht="15" customHeight="1">
      <c r="A7323" s="58" t="s">
        <v>13766</v>
      </c>
      <c r="B7323" s="20" t="s">
        <v>13767</v>
      </c>
      <c r="C7323" s="58" t="s">
        <v>109</v>
      </c>
      <c r="D7323" s="58" t="s">
        <v>8794</v>
      </c>
      <c r="H7323">
        <f t="shared" si="209"/>
        <v>0.56000000000000005</v>
      </c>
    </row>
    <row r="7324" spans="1:8" ht="15" customHeight="1">
      <c r="A7324" s="58" t="s">
        <v>13768</v>
      </c>
      <c r="B7324" s="20" t="s">
        <v>13769</v>
      </c>
      <c r="C7324" s="58" t="s">
        <v>1938</v>
      </c>
      <c r="D7324" s="58" t="s">
        <v>34108</v>
      </c>
      <c r="H7324">
        <f t="shared" si="209"/>
        <v>75.540000000000006</v>
      </c>
    </row>
    <row r="7325" spans="1:8" ht="15" customHeight="1">
      <c r="A7325" s="58" t="s">
        <v>16931</v>
      </c>
      <c r="B7325" s="20" t="s">
        <v>16932</v>
      </c>
      <c r="C7325" s="58" t="s">
        <v>109</v>
      </c>
      <c r="D7325" s="58" t="s">
        <v>4685</v>
      </c>
      <c r="H7325">
        <f t="shared" si="209"/>
        <v>2.74</v>
      </c>
    </row>
    <row r="7326" spans="1:8" ht="15" customHeight="1">
      <c r="A7326" s="58" t="s">
        <v>16933</v>
      </c>
      <c r="B7326" s="20" t="s">
        <v>16934</v>
      </c>
      <c r="C7326" s="58" t="s">
        <v>109</v>
      </c>
      <c r="D7326" s="58" t="s">
        <v>27306</v>
      </c>
      <c r="H7326">
        <f t="shared" si="209"/>
        <v>0.79</v>
      </c>
    </row>
    <row r="7327" spans="1:8" ht="15" customHeight="1">
      <c r="A7327" s="58" t="s">
        <v>16935</v>
      </c>
      <c r="B7327" s="20" t="s">
        <v>16936</v>
      </c>
      <c r="C7327" s="58" t="s">
        <v>1938</v>
      </c>
      <c r="D7327" s="58" t="s">
        <v>12154</v>
      </c>
      <c r="H7327">
        <f t="shared" si="209"/>
        <v>26.04</v>
      </c>
    </row>
    <row r="7328" spans="1:8" ht="15" customHeight="1">
      <c r="A7328" s="58" t="s">
        <v>16937</v>
      </c>
      <c r="B7328" s="20" t="s">
        <v>16938</v>
      </c>
      <c r="C7328" s="58" t="s">
        <v>1938</v>
      </c>
      <c r="D7328" s="58" t="s">
        <v>34109</v>
      </c>
      <c r="H7328">
        <f t="shared" si="209"/>
        <v>126.56</v>
      </c>
    </row>
    <row r="7329" spans="1:8" ht="15" customHeight="1">
      <c r="A7329" s="58" t="s">
        <v>16939</v>
      </c>
      <c r="B7329" s="20" t="s">
        <v>16940</v>
      </c>
      <c r="C7329" s="58" t="s">
        <v>1938</v>
      </c>
      <c r="D7329" s="58" t="s">
        <v>17979</v>
      </c>
      <c r="H7329">
        <f t="shared" si="209"/>
        <v>35.39</v>
      </c>
    </row>
    <row r="7330" spans="1:8" ht="15" customHeight="1">
      <c r="A7330" s="58" t="s">
        <v>16941</v>
      </c>
      <c r="B7330" s="20" t="s">
        <v>16942</v>
      </c>
      <c r="C7330" s="58" t="s">
        <v>1938</v>
      </c>
      <c r="D7330" s="58" t="s">
        <v>5575</v>
      </c>
      <c r="H7330">
        <f t="shared" si="209"/>
        <v>30.05</v>
      </c>
    </row>
    <row r="7331" spans="1:8" ht="15" customHeight="1">
      <c r="A7331" s="58" t="s">
        <v>16943</v>
      </c>
      <c r="B7331" s="20" t="s">
        <v>16944</v>
      </c>
      <c r="C7331" s="58" t="s">
        <v>1938</v>
      </c>
      <c r="D7331" s="58" t="s">
        <v>34110</v>
      </c>
      <c r="H7331">
        <f t="shared" si="209"/>
        <v>48.42</v>
      </c>
    </row>
    <row r="7332" spans="1:8" ht="15" customHeight="1">
      <c r="A7332" s="58" t="s">
        <v>16945</v>
      </c>
      <c r="B7332" s="20" t="s">
        <v>16946</v>
      </c>
      <c r="C7332" s="58" t="s">
        <v>1938</v>
      </c>
      <c r="D7332" s="58" t="s">
        <v>18763</v>
      </c>
      <c r="H7332">
        <f t="shared" si="209"/>
        <v>35.229999999999997</v>
      </c>
    </row>
    <row r="7333" spans="1:8" ht="15" customHeight="1">
      <c r="A7333" s="58" t="s">
        <v>16947</v>
      </c>
      <c r="B7333" s="20" t="s">
        <v>16948</v>
      </c>
      <c r="C7333" s="58" t="s">
        <v>1938</v>
      </c>
      <c r="D7333" s="58" t="s">
        <v>11750</v>
      </c>
      <c r="H7333">
        <f t="shared" si="209"/>
        <v>32.590000000000003</v>
      </c>
    </row>
    <row r="7334" spans="1:8" ht="15" customHeight="1">
      <c r="A7334" s="58" t="s">
        <v>16949</v>
      </c>
      <c r="B7334" s="20" t="s">
        <v>16950</v>
      </c>
      <c r="C7334" s="58" t="s">
        <v>1938</v>
      </c>
      <c r="D7334" s="58" t="s">
        <v>9112</v>
      </c>
      <c r="H7334">
        <f t="shared" si="209"/>
        <v>41.75</v>
      </c>
    </row>
    <row r="7335" spans="1:8" ht="15" customHeight="1">
      <c r="A7335" s="58" t="s">
        <v>16951</v>
      </c>
      <c r="B7335" s="20" t="s">
        <v>16952</v>
      </c>
      <c r="C7335" s="58" t="s">
        <v>1938</v>
      </c>
      <c r="D7335" s="58" t="s">
        <v>34111</v>
      </c>
      <c r="H7335">
        <f t="shared" si="209"/>
        <v>67.739999999999995</v>
      </c>
    </row>
    <row r="7336" spans="1:8" ht="15" customHeight="1">
      <c r="A7336" s="58" t="s">
        <v>16953</v>
      </c>
      <c r="B7336" s="20" t="s">
        <v>16954</v>
      </c>
      <c r="C7336" s="58" t="s">
        <v>1938</v>
      </c>
      <c r="D7336" s="58" t="s">
        <v>29302</v>
      </c>
      <c r="H7336">
        <f t="shared" si="209"/>
        <v>33.33</v>
      </c>
    </row>
    <row r="7337" spans="1:8" ht="15" customHeight="1">
      <c r="A7337" s="58" t="s">
        <v>16955</v>
      </c>
      <c r="B7337" s="20" t="s">
        <v>16956</v>
      </c>
      <c r="C7337" s="58" t="s">
        <v>1938</v>
      </c>
      <c r="D7337" s="58" t="s">
        <v>34041</v>
      </c>
      <c r="H7337">
        <f t="shared" si="209"/>
        <v>43.81</v>
      </c>
    </row>
    <row r="7338" spans="1:8" ht="15" customHeight="1">
      <c r="A7338" s="58" t="s">
        <v>16957</v>
      </c>
      <c r="B7338" s="20" t="s">
        <v>16958</v>
      </c>
      <c r="C7338" s="58" t="s">
        <v>1938</v>
      </c>
      <c r="D7338" s="58" t="s">
        <v>18834</v>
      </c>
      <c r="H7338">
        <f t="shared" si="209"/>
        <v>47.05</v>
      </c>
    </row>
    <row r="7339" spans="1:8" ht="15" customHeight="1">
      <c r="A7339" s="58" t="s">
        <v>16959</v>
      </c>
      <c r="B7339" s="20" t="s">
        <v>16960</v>
      </c>
      <c r="C7339" s="58" t="s">
        <v>1938</v>
      </c>
      <c r="D7339" s="58" t="s">
        <v>26697</v>
      </c>
      <c r="H7339">
        <f t="shared" si="209"/>
        <v>36.32</v>
      </c>
    </row>
    <row r="7340" spans="1:8" ht="15" customHeight="1">
      <c r="A7340" s="58" t="s">
        <v>16961</v>
      </c>
      <c r="B7340" s="20" t="s">
        <v>16962</v>
      </c>
      <c r="C7340" s="58" t="s">
        <v>1938</v>
      </c>
      <c r="D7340" s="58" t="s">
        <v>29302</v>
      </c>
      <c r="H7340">
        <f t="shared" si="209"/>
        <v>33.33</v>
      </c>
    </row>
    <row r="7341" spans="1:8" ht="15" customHeight="1">
      <c r="A7341" s="58" t="s">
        <v>16963</v>
      </c>
      <c r="B7341" s="20" t="s">
        <v>16964</v>
      </c>
      <c r="C7341" s="58" t="s">
        <v>1938</v>
      </c>
      <c r="D7341" s="58" t="s">
        <v>29128</v>
      </c>
      <c r="H7341">
        <f t="shared" si="209"/>
        <v>28.38</v>
      </c>
    </row>
    <row r="7342" spans="1:8" ht="15" customHeight="1">
      <c r="A7342" s="58" t="s">
        <v>16965</v>
      </c>
      <c r="B7342" s="20" t="s">
        <v>16966</v>
      </c>
      <c r="C7342" s="58" t="s">
        <v>1938</v>
      </c>
      <c r="D7342" s="58" t="s">
        <v>31106</v>
      </c>
      <c r="H7342">
        <f t="shared" si="209"/>
        <v>19.91</v>
      </c>
    </row>
    <row r="7343" spans="1:8" ht="15" customHeight="1">
      <c r="A7343" s="58" t="s">
        <v>16967</v>
      </c>
      <c r="B7343" s="20" t="s">
        <v>16968</v>
      </c>
      <c r="C7343" s="58" t="s">
        <v>1938</v>
      </c>
      <c r="D7343" s="58" t="s">
        <v>18638</v>
      </c>
      <c r="H7343">
        <f t="shared" si="209"/>
        <v>63.53</v>
      </c>
    </row>
    <row r="7344" spans="1:8" ht="15" customHeight="1">
      <c r="A7344" s="58" t="s">
        <v>16969</v>
      </c>
      <c r="B7344" s="20" t="s">
        <v>16970</v>
      </c>
      <c r="C7344" s="58" t="s">
        <v>1938</v>
      </c>
      <c r="D7344" s="58" t="s">
        <v>34112</v>
      </c>
      <c r="H7344">
        <f t="shared" si="209"/>
        <v>117.03</v>
      </c>
    </row>
    <row r="7345" spans="1:8" ht="15" customHeight="1">
      <c r="A7345" s="58" t="s">
        <v>16972</v>
      </c>
      <c r="B7345" s="20" t="s">
        <v>16973</v>
      </c>
      <c r="C7345" s="58" t="s">
        <v>1938</v>
      </c>
      <c r="D7345" s="58" t="s">
        <v>34113</v>
      </c>
      <c r="H7345">
        <f t="shared" si="209"/>
        <v>53.45</v>
      </c>
    </row>
    <row r="7346" spans="1:8" ht="15" customHeight="1">
      <c r="A7346" s="58" t="s">
        <v>16974</v>
      </c>
      <c r="B7346" s="20" t="s">
        <v>16975</v>
      </c>
      <c r="C7346" s="58" t="s">
        <v>1938</v>
      </c>
      <c r="D7346" s="58" t="s">
        <v>18285</v>
      </c>
      <c r="H7346">
        <f t="shared" si="209"/>
        <v>75.09</v>
      </c>
    </row>
    <row r="7347" spans="1:8" ht="15" customHeight="1">
      <c r="A7347" s="58" t="s">
        <v>16976</v>
      </c>
      <c r="B7347" s="20" t="s">
        <v>16977</v>
      </c>
      <c r="C7347" s="58" t="s">
        <v>1938</v>
      </c>
      <c r="D7347" s="58" t="s">
        <v>14073</v>
      </c>
      <c r="H7347">
        <f t="shared" si="209"/>
        <v>35.42</v>
      </c>
    </row>
    <row r="7348" spans="1:8" ht="15" customHeight="1">
      <c r="A7348" s="58" t="s">
        <v>16978</v>
      </c>
      <c r="B7348" s="20" t="s">
        <v>16979</v>
      </c>
      <c r="C7348" s="58" t="s">
        <v>1938</v>
      </c>
      <c r="D7348" s="58" t="s">
        <v>25311</v>
      </c>
      <c r="H7348">
        <f t="shared" si="209"/>
        <v>48.25</v>
      </c>
    </row>
    <row r="7349" spans="1:8" ht="15" customHeight="1">
      <c r="A7349" s="58" t="s">
        <v>16980</v>
      </c>
      <c r="B7349" s="20" t="s">
        <v>16981</v>
      </c>
      <c r="C7349" s="58" t="s">
        <v>1938</v>
      </c>
      <c r="D7349" s="58" t="s">
        <v>13750</v>
      </c>
      <c r="H7349">
        <f t="shared" si="209"/>
        <v>48.68</v>
      </c>
    </row>
    <row r="7350" spans="1:8" ht="15" customHeight="1">
      <c r="A7350" s="58" t="s">
        <v>16982</v>
      </c>
      <c r="B7350" s="20" t="s">
        <v>16983</v>
      </c>
      <c r="C7350" s="58" t="s">
        <v>1938</v>
      </c>
      <c r="D7350" s="58" t="s">
        <v>18907</v>
      </c>
      <c r="H7350">
        <f t="shared" si="209"/>
        <v>57.68</v>
      </c>
    </row>
    <row r="7351" spans="1:8" ht="15" customHeight="1">
      <c r="A7351" s="58" t="s">
        <v>16984</v>
      </c>
      <c r="B7351" s="20" t="s">
        <v>16985</v>
      </c>
      <c r="C7351" s="58" t="s">
        <v>1938</v>
      </c>
      <c r="D7351" s="58" t="s">
        <v>16610</v>
      </c>
      <c r="H7351">
        <f t="shared" si="209"/>
        <v>45.07</v>
      </c>
    </row>
    <row r="7352" spans="1:8" ht="15" customHeight="1">
      <c r="A7352" s="58" t="s">
        <v>16986</v>
      </c>
      <c r="B7352" s="20" t="s">
        <v>16987</v>
      </c>
      <c r="C7352" s="58" t="s">
        <v>1938</v>
      </c>
      <c r="D7352" s="58" t="s">
        <v>34114</v>
      </c>
      <c r="H7352">
        <f t="shared" si="209"/>
        <v>34.14</v>
      </c>
    </row>
    <row r="7353" spans="1:8" ht="15" customHeight="1">
      <c r="A7353" s="58" t="s">
        <v>16988</v>
      </c>
      <c r="B7353" s="20" t="s">
        <v>16989</v>
      </c>
      <c r="C7353" s="58" t="s">
        <v>1938</v>
      </c>
      <c r="D7353" s="58" t="s">
        <v>34095</v>
      </c>
      <c r="H7353">
        <f t="shared" si="209"/>
        <v>149.99</v>
      </c>
    </row>
    <row r="7354" spans="1:8" ht="15" customHeight="1">
      <c r="A7354" s="58" t="s">
        <v>16990</v>
      </c>
      <c r="B7354" s="20" t="s">
        <v>16991</v>
      </c>
      <c r="C7354" s="58" t="s">
        <v>1938</v>
      </c>
      <c r="D7354" s="58" t="s">
        <v>34115</v>
      </c>
      <c r="H7354">
        <f t="shared" si="209"/>
        <v>145.66</v>
      </c>
    </row>
    <row r="7355" spans="1:8" ht="15" customHeight="1">
      <c r="A7355" s="58" t="s">
        <v>16992</v>
      </c>
      <c r="B7355" s="20" t="s">
        <v>16993</v>
      </c>
      <c r="C7355" s="58" t="s">
        <v>1938</v>
      </c>
      <c r="D7355" s="58" t="s">
        <v>34116</v>
      </c>
      <c r="H7355">
        <f t="shared" si="209"/>
        <v>142.66999999999999</v>
      </c>
    </row>
    <row r="7356" spans="1:8" ht="15" customHeight="1">
      <c r="A7356" s="58" t="s">
        <v>16994</v>
      </c>
      <c r="B7356" s="20" t="s">
        <v>16995</v>
      </c>
      <c r="C7356" s="58" t="s">
        <v>1938</v>
      </c>
      <c r="D7356" s="58" t="s">
        <v>34117</v>
      </c>
      <c r="H7356">
        <f t="shared" si="209"/>
        <v>59.62</v>
      </c>
    </row>
    <row r="7357" spans="1:8" ht="15" customHeight="1">
      <c r="A7357" s="58" t="s">
        <v>16997</v>
      </c>
      <c r="B7357" s="20" t="s">
        <v>16998</v>
      </c>
      <c r="C7357" s="58" t="s">
        <v>1938</v>
      </c>
      <c r="D7357" s="58" t="s">
        <v>18210</v>
      </c>
      <c r="H7357">
        <f t="shared" si="209"/>
        <v>363.72</v>
      </c>
    </row>
    <row r="7358" spans="1:8" ht="15" customHeight="1">
      <c r="A7358" s="58" t="s">
        <v>16999</v>
      </c>
      <c r="B7358" s="20" t="s">
        <v>17000</v>
      </c>
      <c r="C7358" s="58" t="s">
        <v>1938</v>
      </c>
      <c r="D7358" s="58" t="s">
        <v>34118</v>
      </c>
      <c r="H7358">
        <f t="shared" si="209"/>
        <v>728.44</v>
      </c>
    </row>
    <row r="7359" spans="1:8" ht="15" customHeight="1">
      <c r="A7359" s="58" t="s">
        <v>17001</v>
      </c>
      <c r="B7359" s="20" t="s">
        <v>17002</v>
      </c>
      <c r="C7359" s="58" t="s">
        <v>1938</v>
      </c>
      <c r="D7359" s="58" t="s">
        <v>34119</v>
      </c>
      <c r="H7359">
        <f t="shared" si="209"/>
        <v>105.2</v>
      </c>
    </row>
    <row r="7360" spans="1:8" ht="15" customHeight="1">
      <c r="A7360" s="58" t="s">
        <v>17003</v>
      </c>
      <c r="B7360" s="20" t="s">
        <v>17004</v>
      </c>
      <c r="C7360" s="58" t="s">
        <v>1938</v>
      </c>
      <c r="D7360" s="58" t="s">
        <v>12115</v>
      </c>
      <c r="H7360">
        <f t="shared" si="209"/>
        <v>35.83</v>
      </c>
    </row>
    <row r="7361" spans="1:8" ht="15" customHeight="1">
      <c r="A7361" s="58" t="s">
        <v>17005</v>
      </c>
      <c r="B7361" s="20" t="s">
        <v>17006</v>
      </c>
      <c r="C7361" s="58" t="s">
        <v>1938</v>
      </c>
      <c r="D7361" s="58" t="s">
        <v>11966</v>
      </c>
      <c r="H7361">
        <f t="shared" si="209"/>
        <v>29.93</v>
      </c>
    </row>
    <row r="7362" spans="1:8" ht="15" customHeight="1">
      <c r="A7362" s="58" t="s">
        <v>17007</v>
      </c>
      <c r="B7362" s="20" t="s">
        <v>17008</v>
      </c>
      <c r="C7362" s="58" t="s">
        <v>1938</v>
      </c>
      <c r="D7362" s="58" t="s">
        <v>12319</v>
      </c>
      <c r="H7362">
        <f t="shared" si="209"/>
        <v>70.38</v>
      </c>
    </row>
    <row r="7363" spans="1:8" ht="15" customHeight="1">
      <c r="A7363" s="58" t="s">
        <v>17009</v>
      </c>
      <c r="B7363" s="20" t="s">
        <v>17010</v>
      </c>
      <c r="C7363" s="58" t="s">
        <v>1938</v>
      </c>
      <c r="D7363" s="58" t="s">
        <v>9056</v>
      </c>
      <c r="H7363">
        <f t="shared" si="209"/>
        <v>19.190000000000001</v>
      </c>
    </row>
    <row r="7364" spans="1:8" ht="15" customHeight="1">
      <c r="A7364" s="58" t="s">
        <v>17011</v>
      </c>
      <c r="B7364" s="20" t="s">
        <v>17012</v>
      </c>
      <c r="C7364" s="58" t="s">
        <v>1938</v>
      </c>
      <c r="D7364" s="58" t="s">
        <v>34120</v>
      </c>
      <c r="H7364">
        <f t="shared" si="209"/>
        <v>59.78</v>
      </c>
    </row>
    <row r="7365" spans="1:8" ht="15" customHeight="1">
      <c r="A7365" s="58" t="s">
        <v>17013</v>
      </c>
      <c r="B7365" s="20" t="s">
        <v>17014</v>
      </c>
      <c r="C7365" s="58" t="s">
        <v>1938</v>
      </c>
      <c r="D7365" s="58" t="s">
        <v>6665</v>
      </c>
      <c r="H7365">
        <f t="shared" ref="H7365:H7428" si="210">ROUND(D7365*(1+$H$1),2)</f>
        <v>14.84</v>
      </c>
    </row>
    <row r="7366" spans="1:8" ht="15" customHeight="1">
      <c r="A7366" s="58" t="s">
        <v>17015</v>
      </c>
      <c r="B7366" s="20" t="s">
        <v>17016</v>
      </c>
      <c r="C7366" s="58" t="s">
        <v>1938</v>
      </c>
      <c r="D7366" s="58" t="s">
        <v>34121</v>
      </c>
      <c r="H7366">
        <f t="shared" si="210"/>
        <v>18.260000000000002</v>
      </c>
    </row>
    <row r="7367" spans="1:8" ht="15" customHeight="1">
      <c r="A7367" s="58" t="s">
        <v>17017</v>
      </c>
      <c r="B7367" s="20" t="s">
        <v>17018</v>
      </c>
      <c r="C7367" s="58" t="s">
        <v>1938</v>
      </c>
      <c r="D7367" s="58" t="s">
        <v>19267</v>
      </c>
      <c r="H7367">
        <f t="shared" si="210"/>
        <v>27.16</v>
      </c>
    </row>
    <row r="7368" spans="1:8" ht="15" customHeight="1">
      <c r="A7368" s="58" t="s">
        <v>17019</v>
      </c>
      <c r="B7368" s="20" t="s">
        <v>17020</v>
      </c>
      <c r="C7368" s="58" t="s">
        <v>1938</v>
      </c>
      <c r="D7368" s="58" t="s">
        <v>27804</v>
      </c>
      <c r="H7368">
        <f t="shared" si="210"/>
        <v>68.41</v>
      </c>
    </row>
    <row r="7369" spans="1:8" ht="15" customHeight="1">
      <c r="A7369" s="58" t="s">
        <v>17021</v>
      </c>
      <c r="B7369" s="20" t="s">
        <v>17022</v>
      </c>
      <c r="C7369" s="58" t="s">
        <v>1938</v>
      </c>
      <c r="D7369" s="58" t="s">
        <v>12174</v>
      </c>
      <c r="H7369">
        <f t="shared" si="210"/>
        <v>56.38</v>
      </c>
    </row>
    <row r="7370" spans="1:8" ht="15" customHeight="1">
      <c r="A7370" s="58" t="s">
        <v>17023</v>
      </c>
      <c r="B7370" s="20" t="s">
        <v>17024</v>
      </c>
      <c r="C7370" s="58" t="s">
        <v>1938</v>
      </c>
      <c r="D7370" s="58" t="s">
        <v>27271</v>
      </c>
      <c r="H7370">
        <f t="shared" si="210"/>
        <v>53.85</v>
      </c>
    </row>
    <row r="7371" spans="1:8" ht="15" customHeight="1">
      <c r="A7371" s="58" t="s">
        <v>17025</v>
      </c>
      <c r="B7371" s="20" t="s">
        <v>17026</v>
      </c>
      <c r="C7371" s="58" t="s">
        <v>1938</v>
      </c>
      <c r="D7371" s="58" t="s">
        <v>13752</v>
      </c>
      <c r="H7371">
        <f t="shared" si="210"/>
        <v>19.600000000000001</v>
      </c>
    </row>
    <row r="7372" spans="1:8" ht="15" customHeight="1">
      <c r="A7372" s="58" t="s">
        <v>17027</v>
      </c>
      <c r="B7372" s="20" t="s">
        <v>17028</v>
      </c>
      <c r="C7372" s="58" t="s">
        <v>1938</v>
      </c>
      <c r="D7372" s="58" t="s">
        <v>23129</v>
      </c>
      <c r="H7372">
        <f t="shared" si="210"/>
        <v>45.8</v>
      </c>
    </row>
    <row r="7373" spans="1:8" ht="15" customHeight="1">
      <c r="A7373" s="58" t="s">
        <v>17029</v>
      </c>
      <c r="B7373" s="20" t="s">
        <v>17030</v>
      </c>
      <c r="C7373" s="58" t="s">
        <v>1938</v>
      </c>
      <c r="D7373" s="58" t="s">
        <v>34122</v>
      </c>
      <c r="H7373">
        <f t="shared" si="210"/>
        <v>94.59</v>
      </c>
    </row>
    <row r="7374" spans="1:8" ht="15" customHeight="1">
      <c r="A7374" s="58" t="s">
        <v>17031</v>
      </c>
      <c r="B7374" s="20" t="s">
        <v>17032</v>
      </c>
      <c r="C7374" s="58" t="s">
        <v>1938</v>
      </c>
      <c r="D7374" s="58" t="s">
        <v>32564</v>
      </c>
      <c r="H7374">
        <f t="shared" si="210"/>
        <v>23.37</v>
      </c>
    </row>
    <row r="7375" spans="1:8" ht="15" customHeight="1">
      <c r="A7375" s="58" t="s">
        <v>17033</v>
      </c>
      <c r="B7375" s="20" t="s">
        <v>17034</v>
      </c>
      <c r="C7375" s="58" t="s">
        <v>1938</v>
      </c>
      <c r="D7375" s="58" t="s">
        <v>34123</v>
      </c>
      <c r="H7375">
        <f t="shared" si="210"/>
        <v>75.91</v>
      </c>
    </row>
    <row r="7376" spans="1:8" ht="15" customHeight="1">
      <c r="A7376" s="58" t="s">
        <v>17035</v>
      </c>
      <c r="B7376" s="20" t="s">
        <v>17036</v>
      </c>
      <c r="C7376" s="58" t="s">
        <v>1938</v>
      </c>
      <c r="D7376" s="58" t="s">
        <v>31707</v>
      </c>
      <c r="H7376">
        <f t="shared" si="210"/>
        <v>25.4</v>
      </c>
    </row>
    <row r="7377" spans="1:8" ht="15" customHeight="1">
      <c r="A7377" s="58" t="s">
        <v>17037</v>
      </c>
      <c r="B7377" s="20" t="s">
        <v>17038</v>
      </c>
      <c r="C7377" s="58" t="s">
        <v>1938</v>
      </c>
      <c r="D7377" s="58" t="s">
        <v>34124</v>
      </c>
      <c r="H7377">
        <f t="shared" si="210"/>
        <v>40.67</v>
      </c>
    </row>
    <row r="7378" spans="1:8" ht="15" customHeight="1">
      <c r="A7378" s="58" t="s">
        <v>17039</v>
      </c>
      <c r="B7378" s="20" t="s">
        <v>17040</v>
      </c>
      <c r="C7378" s="58" t="s">
        <v>1938</v>
      </c>
      <c r="D7378" s="58" t="s">
        <v>11207</v>
      </c>
      <c r="H7378">
        <f t="shared" si="210"/>
        <v>29.97</v>
      </c>
    </row>
    <row r="7379" spans="1:8" ht="15" customHeight="1">
      <c r="A7379" s="58" t="s">
        <v>17041</v>
      </c>
      <c r="B7379" s="20" t="s">
        <v>17042</v>
      </c>
      <c r="C7379" s="58" t="s">
        <v>1938</v>
      </c>
      <c r="D7379" s="58" t="s">
        <v>34125</v>
      </c>
      <c r="H7379">
        <f t="shared" si="210"/>
        <v>28.93</v>
      </c>
    </row>
    <row r="7380" spans="1:8" ht="15" customHeight="1">
      <c r="A7380" s="58" t="s">
        <v>17043</v>
      </c>
      <c r="B7380" s="20" t="s">
        <v>17044</v>
      </c>
      <c r="C7380" s="58" t="s">
        <v>1938</v>
      </c>
      <c r="D7380" s="58" t="s">
        <v>24560</v>
      </c>
      <c r="H7380">
        <f t="shared" si="210"/>
        <v>35</v>
      </c>
    </row>
    <row r="7381" spans="1:8" ht="15" customHeight="1">
      <c r="A7381" s="58" t="s">
        <v>17045</v>
      </c>
      <c r="B7381" s="20" t="s">
        <v>17046</v>
      </c>
      <c r="C7381" s="58" t="s">
        <v>1938</v>
      </c>
      <c r="D7381" s="58" t="s">
        <v>11247</v>
      </c>
      <c r="H7381">
        <f t="shared" si="210"/>
        <v>36.880000000000003</v>
      </c>
    </row>
    <row r="7382" spans="1:8" ht="15" customHeight="1">
      <c r="A7382" s="58" t="s">
        <v>17047</v>
      </c>
      <c r="B7382" s="20" t="s">
        <v>17048</v>
      </c>
      <c r="C7382" s="58" t="s">
        <v>1938</v>
      </c>
      <c r="D7382" s="58" t="s">
        <v>18773</v>
      </c>
      <c r="H7382">
        <f t="shared" si="210"/>
        <v>56.03</v>
      </c>
    </row>
    <row r="7383" spans="1:8" ht="15" customHeight="1">
      <c r="A7383" s="58" t="s">
        <v>17049</v>
      </c>
      <c r="B7383" s="20" t="s">
        <v>17050</v>
      </c>
      <c r="C7383" s="58" t="s">
        <v>1938</v>
      </c>
      <c r="D7383" s="58" t="s">
        <v>18721</v>
      </c>
      <c r="H7383">
        <f t="shared" si="210"/>
        <v>63.07</v>
      </c>
    </row>
    <row r="7384" spans="1:8" ht="15" customHeight="1">
      <c r="A7384" s="58" t="s">
        <v>17051</v>
      </c>
      <c r="B7384" s="20" t="s">
        <v>17052</v>
      </c>
      <c r="C7384" s="58" t="s">
        <v>1938</v>
      </c>
      <c r="D7384" s="58" t="s">
        <v>34126</v>
      </c>
      <c r="H7384">
        <f t="shared" si="210"/>
        <v>117.69</v>
      </c>
    </row>
    <row r="7385" spans="1:8" ht="15" customHeight="1">
      <c r="A7385" s="58" t="s">
        <v>17053</v>
      </c>
      <c r="B7385" s="20" t="s">
        <v>17054</v>
      </c>
      <c r="C7385" s="58" t="s">
        <v>1938</v>
      </c>
      <c r="D7385" s="58" t="s">
        <v>34127</v>
      </c>
      <c r="H7385">
        <f t="shared" si="210"/>
        <v>50.17</v>
      </c>
    </row>
    <row r="7386" spans="1:8" ht="15" customHeight="1">
      <c r="A7386" s="58" t="s">
        <v>17055</v>
      </c>
      <c r="B7386" s="20" t="s">
        <v>17056</v>
      </c>
      <c r="C7386" s="58" t="s">
        <v>1938</v>
      </c>
      <c r="D7386" s="58" t="s">
        <v>24914</v>
      </c>
      <c r="H7386">
        <f t="shared" si="210"/>
        <v>53.02</v>
      </c>
    </row>
    <row r="7387" spans="1:8" ht="15" customHeight="1">
      <c r="A7387" s="58" t="s">
        <v>17057</v>
      </c>
      <c r="B7387" s="20" t="s">
        <v>17058</v>
      </c>
      <c r="C7387" s="58" t="s">
        <v>1938</v>
      </c>
      <c r="D7387" s="58" t="s">
        <v>8870</v>
      </c>
      <c r="H7387">
        <f t="shared" si="210"/>
        <v>18.850000000000001</v>
      </c>
    </row>
    <row r="7388" spans="1:8" ht="15" customHeight="1">
      <c r="A7388" s="58" t="s">
        <v>17059</v>
      </c>
      <c r="B7388" s="20" t="s">
        <v>17060</v>
      </c>
      <c r="C7388" s="58" t="s">
        <v>1938</v>
      </c>
      <c r="D7388" s="58" t="s">
        <v>20494</v>
      </c>
      <c r="H7388">
        <f t="shared" si="210"/>
        <v>37.520000000000003</v>
      </c>
    </row>
    <row r="7389" spans="1:8" ht="15" customHeight="1">
      <c r="A7389" s="58" t="s">
        <v>17061</v>
      </c>
      <c r="B7389" s="20" t="s">
        <v>17062</v>
      </c>
      <c r="C7389" s="58" t="s">
        <v>1938</v>
      </c>
      <c r="D7389" s="58" t="s">
        <v>25079</v>
      </c>
      <c r="H7389">
        <f t="shared" si="210"/>
        <v>46.02</v>
      </c>
    </row>
    <row r="7390" spans="1:8" ht="15" customHeight="1">
      <c r="A7390" s="58" t="s">
        <v>17063</v>
      </c>
      <c r="B7390" s="20" t="s">
        <v>17064</v>
      </c>
      <c r="C7390" s="58" t="s">
        <v>1938</v>
      </c>
      <c r="D7390" s="58" t="s">
        <v>16637</v>
      </c>
      <c r="H7390">
        <f t="shared" si="210"/>
        <v>36.19</v>
      </c>
    </row>
    <row r="7391" spans="1:8" ht="15" customHeight="1">
      <c r="A7391" s="58" t="s">
        <v>17065</v>
      </c>
      <c r="B7391" s="20" t="s">
        <v>17066</v>
      </c>
      <c r="C7391" s="58" t="s">
        <v>1938</v>
      </c>
      <c r="D7391" s="58" t="s">
        <v>18831</v>
      </c>
      <c r="H7391">
        <f t="shared" si="210"/>
        <v>38.74</v>
      </c>
    </row>
    <row r="7392" spans="1:8" ht="15" customHeight="1">
      <c r="A7392" s="58" t="s">
        <v>17067</v>
      </c>
      <c r="B7392" s="20" t="s">
        <v>17068</v>
      </c>
      <c r="C7392" s="58" t="s">
        <v>1938</v>
      </c>
      <c r="D7392" s="58" t="s">
        <v>30396</v>
      </c>
      <c r="H7392">
        <f t="shared" si="210"/>
        <v>29.17</v>
      </c>
    </row>
    <row r="7393" spans="1:8" ht="15" customHeight="1">
      <c r="A7393" s="58" t="s">
        <v>17069</v>
      </c>
      <c r="B7393" s="20" t="s">
        <v>17070</v>
      </c>
      <c r="C7393" s="58" t="s">
        <v>1938</v>
      </c>
      <c r="D7393" s="58" t="s">
        <v>11974</v>
      </c>
      <c r="H7393">
        <f t="shared" si="210"/>
        <v>58.54</v>
      </c>
    </row>
    <row r="7394" spans="1:8" ht="15" customHeight="1">
      <c r="A7394" s="58" t="s">
        <v>17071</v>
      </c>
      <c r="B7394" s="20" t="s">
        <v>17072</v>
      </c>
      <c r="C7394" s="58" t="s">
        <v>1938</v>
      </c>
      <c r="D7394" s="58" t="s">
        <v>29349</v>
      </c>
      <c r="H7394">
        <f t="shared" si="210"/>
        <v>33.26</v>
      </c>
    </row>
    <row r="7395" spans="1:8" ht="15" customHeight="1">
      <c r="A7395" s="58" t="s">
        <v>17073</v>
      </c>
      <c r="B7395" s="20" t="s">
        <v>17074</v>
      </c>
      <c r="C7395" s="58" t="s">
        <v>1938</v>
      </c>
      <c r="D7395" s="58" t="s">
        <v>34113</v>
      </c>
      <c r="H7395">
        <f t="shared" si="210"/>
        <v>53.45</v>
      </c>
    </row>
    <row r="7396" spans="1:8" ht="15" customHeight="1">
      <c r="A7396" s="58" t="s">
        <v>17075</v>
      </c>
      <c r="B7396" s="20" t="s">
        <v>17076</v>
      </c>
      <c r="C7396" s="58" t="s">
        <v>1938</v>
      </c>
      <c r="D7396" s="58" t="s">
        <v>34128</v>
      </c>
      <c r="H7396">
        <f t="shared" si="210"/>
        <v>76.77</v>
      </c>
    </row>
    <row r="7397" spans="1:8" ht="15" customHeight="1">
      <c r="A7397" s="58" t="s">
        <v>17077</v>
      </c>
      <c r="B7397" s="20" t="s">
        <v>17078</v>
      </c>
      <c r="C7397" s="58" t="s">
        <v>1938</v>
      </c>
      <c r="D7397" s="58" t="s">
        <v>19207</v>
      </c>
      <c r="H7397">
        <f t="shared" si="210"/>
        <v>57.39</v>
      </c>
    </row>
    <row r="7398" spans="1:8" ht="15" customHeight="1">
      <c r="A7398" s="58" t="s">
        <v>17079</v>
      </c>
      <c r="B7398" s="20" t="s">
        <v>17080</v>
      </c>
      <c r="C7398" s="58" t="s">
        <v>1938</v>
      </c>
      <c r="D7398" s="58" t="s">
        <v>31368</v>
      </c>
      <c r="H7398">
        <f t="shared" si="210"/>
        <v>52.93</v>
      </c>
    </row>
    <row r="7399" spans="1:8" ht="15" customHeight="1">
      <c r="A7399" s="58" t="s">
        <v>17081</v>
      </c>
      <c r="B7399" s="20" t="s">
        <v>17082</v>
      </c>
      <c r="C7399" s="58" t="s">
        <v>1938</v>
      </c>
      <c r="D7399" s="58" t="s">
        <v>19207</v>
      </c>
      <c r="H7399">
        <f t="shared" si="210"/>
        <v>57.39</v>
      </c>
    </row>
    <row r="7400" spans="1:8" ht="15" customHeight="1">
      <c r="A7400" s="58" t="s">
        <v>17083</v>
      </c>
      <c r="B7400" s="20" t="s">
        <v>17084</v>
      </c>
      <c r="C7400" s="58" t="s">
        <v>1938</v>
      </c>
      <c r="D7400" s="58" t="s">
        <v>12577</v>
      </c>
      <c r="H7400">
        <f t="shared" si="210"/>
        <v>76.58</v>
      </c>
    </row>
    <row r="7401" spans="1:8" ht="15" customHeight="1">
      <c r="A7401" s="58" t="s">
        <v>17085</v>
      </c>
      <c r="B7401" s="20" t="s">
        <v>17086</v>
      </c>
      <c r="C7401" s="58" t="s">
        <v>1938</v>
      </c>
      <c r="D7401" s="58" t="s">
        <v>18661</v>
      </c>
      <c r="H7401">
        <f t="shared" si="210"/>
        <v>16.03</v>
      </c>
    </row>
    <row r="7402" spans="1:8" ht="15" customHeight="1">
      <c r="A7402" s="58" t="s">
        <v>17087</v>
      </c>
      <c r="B7402" s="20" t="s">
        <v>17088</v>
      </c>
      <c r="C7402" s="58" t="s">
        <v>1938</v>
      </c>
      <c r="D7402" s="58" t="s">
        <v>34129</v>
      </c>
      <c r="H7402">
        <f t="shared" si="210"/>
        <v>49.17</v>
      </c>
    </row>
    <row r="7403" spans="1:8" ht="15" customHeight="1">
      <c r="A7403" s="58" t="s">
        <v>17089</v>
      </c>
      <c r="B7403" s="20" t="s">
        <v>17090</v>
      </c>
      <c r="C7403" s="58" t="s">
        <v>1938</v>
      </c>
      <c r="D7403" s="58" t="s">
        <v>34130</v>
      </c>
      <c r="H7403">
        <f t="shared" si="210"/>
        <v>52.19</v>
      </c>
    </row>
    <row r="7404" spans="1:8" ht="15" customHeight="1">
      <c r="A7404" s="58" t="s">
        <v>17091</v>
      </c>
      <c r="B7404" s="20" t="s">
        <v>17092</v>
      </c>
      <c r="C7404" s="58" t="s">
        <v>1938</v>
      </c>
      <c r="D7404" s="58" t="s">
        <v>18238</v>
      </c>
      <c r="H7404">
        <f t="shared" si="210"/>
        <v>45.03</v>
      </c>
    </row>
    <row r="7405" spans="1:8" ht="15" customHeight="1">
      <c r="A7405" s="58" t="s">
        <v>17093</v>
      </c>
      <c r="B7405" s="20" t="s">
        <v>17094</v>
      </c>
      <c r="C7405" s="58" t="s">
        <v>1938</v>
      </c>
      <c r="D7405" s="58" t="s">
        <v>34131</v>
      </c>
      <c r="H7405">
        <f t="shared" si="210"/>
        <v>52.91</v>
      </c>
    </row>
    <row r="7406" spans="1:8" ht="15" customHeight="1">
      <c r="A7406" s="58" t="s">
        <v>17095</v>
      </c>
      <c r="B7406" s="20" t="s">
        <v>17096</v>
      </c>
      <c r="C7406" s="58" t="s">
        <v>1938</v>
      </c>
      <c r="D7406" s="58" t="s">
        <v>16610</v>
      </c>
      <c r="H7406">
        <f t="shared" si="210"/>
        <v>45.07</v>
      </c>
    </row>
    <row r="7407" spans="1:8" ht="15" customHeight="1">
      <c r="A7407" s="58" t="s">
        <v>17097</v>
      </c>
      <c r="B7407" s="20" t="s">
        <v>17098</v>
      </c>
      <c r="C7407" s="58" t="s">
        <v>1938</v>
      </c>
      <c r="D7407" s="58" t="s">
        <v>19099</v>
      </c>
      <c r="H7407">
        <f t="shared" si="210"/>
        <v>79.099999999999994</v>
      </c>
    </row>
    <row r="7408" spans="1:8" ht="15" customHeight="1">
      <c r="A7408" s="58" t="s">
        <v>17099</v>
      </c>
      <c r="B7408" s="20" t="s">
        <v>17100</v>
      </c>
      <c r="C7408" s="58" t="s">
        <v>1938</v>
      </c>
      <c r="D7408" s="58" t="s">
        <v>34132</v>
      </c>
      <c r="H7408">
        <f t="shared" si="210"/>
        <v>60.99</v>
      </c>
    </row>
    <row r="7409" spans="1:8" ht="15" customHeight="1">
      <c r="A7409" s="58" t="s">
        <v>17101</v>
      </c>
      <c r="B7409" s="20" t="s">
        <v>17102</v>
      </c>
      <c r="C7409" s="58" t="s">
        <v>1938</v>
      </c>
      <c r="D7409" s="58" t="s">
        <v>12139</v>
      </c>
      <c r="H7409">
        <f t="shared" si="210"/>
        <v>44.53</v>
      </c>
    </row>
    <row r="7410" spans="1:8" ht="15" customHeight="1">
      <c r="A7410" s="58" t="s">
        <v>17103</v>
      </c>
      <c r="B7410" s="20" t="s">
        <v>17104</v>
      </c>
      <c r="C7410" s="58" t="s">
        <v>1938</v>
      </c>
      <c r="D7410" s="58" t="s">
        <v>34133</v>
      </c>
      <c r="H7410">
        <f t="shared" si="210"/>
        <v>44.4</v>
      </c>
    </row>
    <row r="7411" spans="1:8" ht="15" customHeight="1">
      <c r="A7411" s="58" t="s">
        <v>17105</v>
      </c>
      <c r="B7411" s="20" t="s">
        <v>17106</v>
      </c>
      <c r="C7411" s="58" t="s">
        <v>1938</v>
      </c>
      <c r="D7411" s="58" t="s">
        <v>6039</v>
      </c>
      <c r="H7411">
        <f t="shared" si="210"/>
        <v>12.53</v>
      </c>
    </row>
    <row r="7412" spans="1:8" ht="15" customHeight="1">
      <c r="A7412" s="58" t="s">
        <v>17107</v>
      </c>
      <c r="B7412" s="20" t="s">
        <v>17108</v>
      </c>
      <c r="C7412" s="58" t="s">
        <v>109</v>
      </c>
      <c r="D7412" s="58" t="s">
        <v>34134</v>
      </c>
      <c r="H7412">
        <f t="shared" si="210"/>
        <v>232.76</v>
      </c>
    </row>
    <row r="7413" spans="1:8" ht="15" customHeight="1">
      <c r="A7413" s="58" t="s">
        <v>17109</v>
      </c>
      <c r="B7413" s="20" t="s">
        <v>3781</v>
      </c>
      <c r="C7413" s="58" t="s">
        <v>1938</v>
      </c>
      <c r="D7413" s="58" t="s">
        <v>34135</v>
      </c>
      <c r="H7413">
        <f t="shared" si="210"/>
        <v>4632.5600000000004</v>
      </c>
    </row>
    <row r="7414" spans="1:8" ht="15" customHeight="1">
      <c r="A7414" s="58" t="s">
        <v>17110</v>
      </c>
      <c r="B7414" s="20" t="s">
        <v>17111</v>
      </c>
      <c r="C7414" s="58" t="s">
        <v>1938</v>
      </c>
      <c r="D7414" s="58" t="s">
        <v>34136</v>
      </c>
      <c r="H7414">
        <f t="shared" si="210"/>
        <v>6164.45</v>
      </c>
    </row>
    <row r="7415" spans="1:8" ht="15" customHeight="1">
      <c r="A7415" s="58" t="s">
        <v>17112</v>
      </c>
      <c r="B7415" s="20" t="s">
        <v>17113</v>
      </c>
      <c r="C7415" s="58" t="s">
        <v>1938</v>
      </c>
      <c r="D7415" s="58" t="s">
        <v>34137</v>
      </c>
      <c r="H7415">
        <f t="shared" si="210"/>
        <v>5368.83</v>
      </c>
    </row>
    <row r="7416" spans="1:8" ht="15" customHeight="1">
      <c r="A7416" s="58" t="s">
        <v>17114</v>
      </c>
      <c r="B7416" s="20" t="s">
        <v>3784</v>
      </c>
      <c r="C7416" s="58" t="s">
        <v>1938</v>
      </c>
      <c r="D7416" s="58" t="s">
        <v>34138</v>
      </c>
      <c r="H7416">
        <f t="shared" si="210"/>
        <v>5077.09</v>
      </c>
    </row>
    <row r="7417" spans="1:8" ht="15" customHeight="1">
      <c r="A7417" s="58" t="s">
        <v>17115</v>
      </c>
      <c r="B7417" s="20" t="s">
        <v>13187</v>
      </c>
      <c r="C7417" s="58" t="s">
        <v>1938</v>
      </c>
      <c r="D7417" s="58" t="s">
        <v>34139</v>
      </c>
      <c r="H7417">
        <f t="shared" si="210"/>
        <v>6286.48</v>
      </c>
    </row>
    <row r="7418" spans="1:8" ht="15" customHeight="1">
      <c r="A7418" s="58" t="s">
        <v>17116</v>
      </c>
      <c r="B7418" s="20" t="s">
        <v>17117</v>
      </c>
      <c r="C7418" s="58" t="s">
        <v>1938</v>
      </c>
      <c r="D7418" s="58" t="s">
        <v>34140</v>
      </c>
      <c r="H7418">
        <f t="shared" si="210"/>
        <v>5650.79</v>
      </c>
    </row>
    <row r="7419" spans="1:8" ht="15" customHeight="1">
      <c r="A7419" s="58" t="s">
        <v>17118</v>
      </c>
      <c r="B7419" s="20" t="s">
        <v>3786</v>
      </c>
      <c r="C7419" s="58" t="s">
        <v>1938</v>
      </c>
      <c r="D7419" s="58" t="s">
        <v>34141</v>
      </c>
      <c r="H7419">
        <f t="shared" si="210"/>
        <v>5314.29</v>
      </c>
    </row>
    <row r="7420" spans="1:8" ht="15" customHeight="1">
      <c r="A7420" s="58" t="s">
        <v>17119</v>
      </c>
      <c r="B7420" s="20" t="s">
        <v>3787</v>
      </c>
      <c r="C7420" s="58" t="s">
        <v>1938</v>
      </c>
      <c r="D7420" s="58" t="s">
        <v>34142</v>
      </c>
      <c r="H7420">
        <f t="shared" si="210"/>
        <v>6372.92</v>
      </c>
    </row>
    <row r="7421" spans="1:8" ht="15" customHeight="1">
      <c r="A7421" s="58" t="s">
        <v>17120</v>
      </c>
      <c r="B7421" s="20" t="s">
        <v>17121</v>
      </c>
      <c r="C7421" s="58" t="s">
        <v>1938</v>
      </c>
      <c r="D7421" s="58" t="s">
        <v>34143</v>
      </c>
      <c r="H7421">
        <f t="shared" si="210"/>
        <v>7325.91</v>
      </c>
    </row>
    <row r="7422" spans="1:8" ht="15" customHeight="1">
      <c r="A7422" s="58" t="s">
        <v>17122</v>
      </c>
      <c r="B7422" s="20" t="s">
        <v>13191</v>
      </c>
      <c r="C7422" s="58" t="s">
        <v>1938</v>
      </c>
      <c r="D7422" s="58" t="s">
        <v>34144</v>
      </c>
      <c r="H7422">
        <f t="shared" si="210"/>
        <v>4639.84</v>
      </c>
    </row>
    <row r="7423" spans="1:8" ht="15" customHeight="1">
      <c r="A7423" s="58" t="s">
        <v>17123</v>
      </c>
      <c r="B7423" s="20" t="s">
        <v>2593</v>
      </c>
      <c r="C7423" s="58" t="s">
        <v>1938</v>
      </c>
      <c r="D7423" s="58" t="s">
        <v>34145</v>
      </c>
      <c r="H7423">
        <f t="shared" si="210"/>
        <v>4704.76</v>
      </c>
    </row>
    <row r="7424" spans="1:8" ht="15" customHeight="1">
      <c r="A7424" s="58" t="s">
        <v>17124</v>
      </c>
      <c r="B7424" s="20" t="s">
        <v>17125</v>
      </c>
      <c r="C7424" s="58" t="s">
        <v>1938</v>
      </c>
      <c r="D7424" s="58" t="s">
        <v>34146</v>
      </c>
      <c r="H7424">
        <f t="shared" si="210"/>
        <v>7714.76</v>
      </c>
    </row>
    <row r="7425" spans="1:8" ht="15" customHeight="1">
      <c r="A7425" s="58" t="s">
        <v>17126</v>
      </c>
      <c r="B7425" s="20" t="s">
        <v>3791</v>
      </c>
      <c r="C7425" s="58" t="s">
        <v>1938</v>
      </c>
      <c r="D7425" s="58" t="s">
        <v>34147</v>
      </c>
      <c r="H7425">
        <f t="shared" si="210"/>
        <v>5472.48</v>
      </c>
    </row>
    <row r="7426" spans="1:8" ht="15" customHeight="1">
      <c r="A7426" s="58" t="s">
        <v>17127</v>
      </c>
      <c r="B7426" s="20" t="s">
        <v>17128</v>
      </c>
      <c r="C7426" s="58" t="s">
        <v>1938</v>
      </c>
      <c r="D7426" s="58" t="s">
        <v>34144</v>
      </c>
      <c r="H7426">
        <f t="shared" si="210"/>
        <v>4639.84</v>
      </c>
    </row>
    <row r="7427" spans="1:8" ht="15" customHeight="1">
      <c r="A7427" s="58" t="s">
        <v>17129</v>
      </c>
      <c r="B7427" s="20" t="s">
        <v>3793</v>
      </c>
      <c r="C7427" s="58" t="s">
        <v>1938</v>
      </c>
      <c r="D7427" s="58" t="s">
        <v>34148</v>
      </c>
      <c r="H7427">
        <f t="shared" si="210"/>
        <v>4847.7700000000004</v>
      </c>
    </row>
    <row r="7428" spans="1:8" ht="15" customHeight="1">
      <c r="A7428" s="58" t="s">
        <v>17130</v>
      </c>
      <c r="B7428" s="20" t="s">
        <v>3794</v>
      </c>
      <c r="C7428" s="58" t="s">
        <v>1938</v>
      </c>
      <c r="D7428" s="58" t="s">
        <v>34149</v>
      </c>
      <c r="H7428">
        <f t="shared" si="210"/>
        <v>3543.74</v>
      </c>
    </row>
    <row r="7429" spans="1:8" ht="15" customHeight="1">
      <c r="A7429" s="58" t="s">
        <v>17131</v>
      </c>
      <c r="B7429" s="20" t="s">
        <v>17132</v>
      </c>
      <c r="C7429" s="58" t="s">
        <v>1938</v>
      </c>
      <c r="D7429" s="58" t="s">
        <v>34150</v>
      </c>
      <c r="H7429">
        <f t="shared" ref="H7429:H7492" si="211">ROUND(D7429*(1+$H$1),2)</f>
        <v>10220.9</v>
      </c>
    </row>
    <row r="7430" spans="1:8" ht="15" customHeight="1">
      <c r="A7430" s="58" t="s">
        <v>17133</v>
      </c>
      <c r="B7430" s="20" t="s">
        <v>17134</v>
      </c>
      <c r="C7430" s="58" t="s">
        <v>1938</v>
      </c>
      <c r="D7430" s="58" t="s">
        <v>34151</v>
      </c>
      <c r="H7430">
        <f t="shared" si="211"/>
        <v>6385.29</v>
      </c>
    </row>
    <row r="7431" spans="1:8" ht="15" customHeight="1">
      <c r="A7431" s="58" t="s">
        <v>17135</v>
      </c>
      <c r="B7431" s="20" t="s">
        <v>17136</v>
      </c>
      <c r="C7431" s="58" t="s">
        <v>1938</v>
      </c>
      <c r="D7431" s="58" t="s">
        <v>34152</v>
      </c>
      <c r="H7431">
        <f t="shared" si="211"/>
        <v>6811.21</v>
      </c>
    </row>
    <row r="7432" spans="1:8" ht="15" customHeight="1">
      <c r="A7432" s="58" t="s">
        <v>17137</v>
      </c>
      <c r="B7432" s="20" t="s">
        <v>3799</v>
      </c>
      <c r="C7432" s="58" t="s">
        <v>1938</v>
      </c>
      <c r="D7432" s="58" t="s">
        <v>34153</v>
      </c>
      <c r="H7432">
        <f t="shared" si="211"/>
        <v>5672.11</v>
      </c>
    </row>
    <row r="7433" spans="1:8" ht="15" customHeight="1">
      <c r="A7433" s="58" t="s">
        <v>17138</v>
      </c>
      <c r="B7433" s="20" t="s">
        <v>17139</v>
      </c>
      <c r="C7433" s="58" t="s">
        <v>1938</v>
      </c>
      <c r="D7433" s="58" t="s">
        <v>34154</v>
      </c>
      <c r="H7433">
        <f t="shared" si="211"/>
        <v>5927.29</v>
      </c>
    </row>
    <row r="7434" spans="1:8" ht="15" customHeight="1">
      <c r="A7434" s="58" t="s">
        <v>17140</v>
      </c>
      <c r="B7434" s="20" t="s">
        <v>17141</v>
      </c>
      <c r="C7434" s="58" t="s">
        <v>1938</v>
      </c>
      <c r="D7434" s="58" t="s">
        <v>34155</v>
      </c>
      <c r="H7434">
        <f t="shared" si="211"/>
        <v>6708.79</v>
      </c>
    </row>
    <row r="7435" spans="1:8" ht="15" customHeight="1">
      <c r="A7435" s="58" t="s">
        <v>17142</v>
      </c>
      <c r="B7435" s="20" t="s">
        <v>3801</v>
      </c>
      <c r="C7435" s="58" t="s">
        <v>1938</v>
      </c>
      <c r="D7435" s="58" t="s">
        <v>34156</v>
      </c>
      <c r="H7435">
        <f t="shared" si="211"/>
        <v>6696.17</v>
      </c>
    </row>
    <row r="7436" spans="1:8" ht="15" customHeight="1">
      <c r="A7436" s="58" t="s">
        <v>17143</v>
      </c>
      <c r="B7436" s="20" t="s">
        <v>17144</v>
      </c>
      <c r="C7436" s="58" t="s">
        <v>1938</v>
      </c>
      <c r="D7436" s="58" t="s">
        <v>34157</v>
      </c>
      <c r="H7436">
        <f t="shared" si="211"/>
        <v>5230.1000000000004</v>
      </c>
    </row>
    <row r="7437" spans="1:8" ht="15" customHeight="1">
      <c r="A7437" s="58" t="s">
        <v>17145</v>
      </c>
      <c r="B7437" s="20" t="s">
        <v>3802</v>
      </c>
      <c r="C7437" s="58" t="s">
        <v>1938</v>
      </c>
      <c r="D7437" s="58" t="s">
        <v>18416</v>
      </c>
      <c r="H7437">
        <f t="shared" si="211"/>
        <v>6982.5</v>
      </c>
    </row>
    <row r="7438" spans="1:8" ht="15" customHeight="1">
      <c r="A7438" s="58" t="s">
        <v>17146</v>
      </c>
      <c r="B7438" s="20" t="s">
        <v>17147</v>
      </c>
      <c r="C7438" s="58" t="s">
        <v>1938</v>
      </c>
      <c r="D7438" s="58" t="s">
        <v>34158</v>
      </c>
      <c r="H7438">
        <f t="shared" si="211"/>
        <v>6831.49</v>
      </c>
    </row>
    <row r="7439" spans="1:8" ht="15" customHeight="1">
      <c r="A7439" s="58" t="s">
        <v>17148</v>
      </c>
      <c r="B7439" s="20" t="s">
        <v>3804</v>
      </c>
      <c r="C7439" s="58" t="s">
        <v>1938</v>
      </c>
      <c r="D7439" s="58" t="s">
        <v>34159</v>
      </c>
      <c r="H7439">
        <f t="shared" si="211"/>
        <v>7737.99</v>
      </c>
    </row>
    <row r="7440" spans="1:8" ht="15" customHeight="1">
      <c r="A7440" s="58" t="s">
        <v>17149</v>
      </c>
      <c r="B7440" s="20" t="s">
        <v>3805</v>
      </c>
      <c r="C7440" s="58" t="s">
        <v>1938</v>
      </c>
      <c r="D7440" s="58" t="s">
        <v>34160</v>
      </c>
      <c r="H7440">
        <f t="shared" si="211"/>
        <v>5833.94</v>
      </c>
    </row>
    <row r="7441" spans="1:8" ht="15" customHeight="1">
      <c r="A7441" s="58" t="s">
        <v>17150</v>
      </c>
      <c r="B7441" s="20" t="s">
        <v>17108</v>
      </c>
      <c r="C7441" s="58" t="s">
        <v>1938</v>
      </c>
      <c r="D7441" s="58" t="s">
        <v>34161</v>
      </c>
      <c r="H7441">
        <f t="shared" si="211"/>
        <v>40775.57</v>
      </c>
    </row>
    <row r="7442" spans="1:8" ht="15" customHeight="1">
      <c r="A7442" s="58" t="s">
        <v>17151</v>
      </c>
      <c r="B7442" s="20" t="s">
        <v>3871</v>
      </c>
      <c r="C7442" s="58" t="s">
        <v>1938</v>
      </c>
      <c r="D7442" s="58" t="s">
        <v>34162</v>
      </c>
      <c r="H7442">
        <f t="shared" si="211"/>
        <v>28263.84</v>
      </c>
    </row>
    <row r="7443" spans="1:8" ht="15" customHeight="1">
      <c r="A7443" s="58" t="s">
        <v>17152</v>
      </c>
      <c r="B7443" s="20" t="s">
        <v>3872</v>
      </c>
      <c r="C7443" s="58" t="s">
        <v>1938</v>
      </c>
      <c r="D7443" s="58" t="s">
        <v>34163</v>
      </c>
      <c r="H7443">
        <f t="shared" si="211"/>
        <v>26762.01</v>
      </c>
    </row>
    <row r="7444" spans="1:8" ht="15" customHeight="1">
      <c r="A7444" s="58" t="s">
        <v>17153</v>
      </c>
      <c r="B7444" s="20" t="s">
        <v>3806</v>
      </c>
      <c r="C7444" s="58" t="s">
        <v>1938</v>
      </c>
      <c r="D7444" s="58" t="s">
        <v>34164</v>
      </c>
      <c r="H7444">
        <f t="shared" si="211"/>
        <v>5062.78</v>
      </c>
    </row>
    <row r="7445" spans="1:8" ht="15" customHeight="1">
      <c r="A7445" s="58" t="s">
        <v>17154</v>
      </c>
      <c r="B7445" s="20" t="s">
        <v>3807</v>
      </c>
      <c r="C7445" s="58" t="s">
        <v>1938</v>
      </c>
      <c r="D7445" s="58" t="s">
        <v>34165</v>
      </c>
      <c r="H7445">
        <f t="shared" si="211"/>
        <v>6020.59</v>
      </c>
    </row>
    <row r="7446" spans="1:8" ht="15" customHeight="1">
      <c r="A7446" s="58" t="s">
        <v>17155</v>
      </c>
      <c r="B7446" s="20" t="s">
        <v>17156</v>
      </c>
      <c r="C7446" s="58" t="s">
        <v>1938</v>
      </c>
      <c r="D7446" s="58" t="s">
        <v>34166</v>
      </c>
      <c r="H7446">
        <f t="shared" si="211"/>
        <v>6634.93</v>
      </c>
    </row>
    <row r="7447" spans="1:8" ht="15" customHeight="1">
      <c r="A7447" s="58" t="s">
        <v>17157</v>
      </c>
      <c r="B7447" s="20" t="s">
        <v>3854</v>
      </c>
      <c r="C7447" s="58" t="s">
        <v>1938</v>
      </c>
      <c r="D7447" s="58" t="s">
        <v>34167</v>
      </c>
      <c r="H7447">
        <f t="shared" si="211"/>
        <v>5456.8</v>
      </c>
    </row>
    <row r="7448" spans="1:8" ht="15" customHeight="1">
      <c r="A7448" s="58" t="s">
        <v>17158</v>
      </c>
      <c r="B7448" s="20" t="s">
        <v>17159</v>
      </c>
      <c r="C7448" s="58" t="s">
        <v>1938</v>
      </c>
      <c r="D7448" s="58" t="s">
        <v>34168</v>
      </c>
      <c r="H7448">
        <f t="shared" si="211"/>
        <v>5068.5200000000004</v>
      </c>
    </row>
    <row r="7449" spans="1:8" ht="15" customHeight="1">
      <c r="A7449" s="58" t="s">
        <v>17160</v>
      </c>
      <c r="B7449" s="20" t="s">
        <v>17161</v>
      </c>
      <c r="C7449" s="58" t="s">
        <v>1938</v>
      </c>
      <c r="D7449" s="58" t="s">
        <v>34169</v>
      </c>
      <c r="H7449">
        <f t="shared" si="211"/>
        <v>6846.01</v>
      </c>
    </row>
    <row r="7450" spans="1:8" ht="15" customHeight="1">
      <c r="A7450" s="58" t="s">
        <v>17162</v>
      </c>
      <c r="B7450" s="20" t="s">
        <v>3809</v>
      </c>
      <c r="C7450" s="58" t="s">
        <v>1938</v>
      </c>
      <c r="D7450" s="58" t="s">
        <v>34170</v>
      </c>
      <c r="H7450">
        <f t="shared" si="211"/>
        <v>6595.52</v>
      </c>
    </row>
    <row r="7451" spans="1:8" ht="15" customHeight="1">
      <c r="A7451" s="58" t="s">
        <v>17163</v>
      </c>
      <c r="B7451" s="20" t="s">
        <v>17164</v>
      </c>
      <c r="C7451" s="58" t="s">
        <v>1938</v>
      </c>
      <c r="D7451" s="58" t="s">
        <v>34171</v>
      </c>
      <c r="H7451">
        <f t="shared" si="211"/>
        <v>6419.69</v>
      </c>
    </row>
    <row r="7452" spans="1:8" ht="15" customHeight="1">
      <c r="A7452" s="58" t="s">
        <v>17165</v>
      </c>
      <c r="B7452" s="20" t="s">
        <v>17166</v>
      </c>
      <c r="C7452" s="58" t="s">
        <v>1938</v>
      </c>
      <c r="D7452" s="58" t="s">
        <v>34172</v>
      </c>
      <c r="H7452">
        <f t="shared" si="211"/>
        <v>8465.44</v>
      </c>
    </row>
    <row r="7453" spans="1:8" ht="15" customHeight="1">
      <c r="A7453" s="58" t="s">
        <v>17167</v>
      </c>
      <c r="B7453" s="20" t="s">
        <v>13201</v>
      </c>
      <c r="C7453" s="58" t="s">
        <v>1938</v>
      </c>
      <c r="D7453" s="58" t="s">
        <v>34173</v>
      </c>
      <c r="H7453">
        <f t="shared" si="211"/>
        <v>6169.3</v>
      </c>
    </row>
    <row r="7454" spans="1:8" ht="15" customHeight="1">
      <c r="A7454" s="58" t="s">
        <v>17168</v>
      </c>
      <c r="B7454" s="20" t="s">
        <v>17169</v>
      </c>
      <c r="C7454" s="58" t="s">
        <v>1938</v>
      </c>
      <c r="D7454" s="58" t="s">
        <v>34174</v>
      </c>
      <c r="H7454">
        <f t="shared" si="211"/>
        <v>6660.5</v>
      </c>
    </row>
    <row r="7455" spans="1:8" ht="15" customHeight="1">
      <c r="A7455" s="58" t="s">
        <v>17170</v>
      </c>
      <c r="B7455" s="20" t="s">
        <v>17171</v>
      </c>
      <c r="C7455" s="58" t="s">
        <v>1938</v>
      </c>
      <c r="D7455" s="58" t="s">
        <v>34175</v>
      </c>
      <c r="H7455">
        <f t="shared" si="211"/>
        <v>6793.27</v>
      </c>
    </row>
    <row r="7456" spans="1:8" ht="15" customHeight="1">
      <c r="A7456" s="58" t="s">
        <v>17172</v>
      </c>
      <c r="B7456" s="20" t="s">
        <v>17173</v>
      </c>
      <c r="C7456" s="58" t="s">
        <v>1938</v>
      </c>
      <c r="D7456" s="58" t="s">
        <v>34176</v>
      </c>
      <c r="H7456">
        <f t="shared" si="211"/>
        <v>7232.81</v>
      </c>
    </row>
    <row r="7457" spans="1:8" ht="15" customHeight="1">
      <c r="A7457" s="58" t="s">
        <v>17174</v>
      </c>
      <c r="B7457" s="20" t="s">
        <v>17175</v>
      </c>
      <c r="C7457" s="58" t="s">
        <v>1938</v>
      </c>
      <c r="D7457" s="58" t="s">
        <v>34177</v>
      </c>
      <c r="H7457">
        <f t="shared" si="211"/>
        <v>6240.31</v>
      </c>
    </row>
    <row r="7458" spans="1:8" ht="15" customHeight="1">
      <c r="A7458" s="58" t="s">
        <v>17176</v>
      </c>
      <c r="B7458" s="20" t="s">
        <v>17177</v>
      </c>
      <c r="C7458" s="58" t="s">
        <v>1938</v>
      </c>
      <c r="D7458" s="58" t="s">
        <v>34178</v>
      </c>
      <c r="H7458">
        <f t="shared" si="211"/>
        <v>8233</v>
      </c>
    </row>
    <row r="7459" spans="1:8" ht="15" customHeight="1">
      <c r="A7459" s="58" t="s">
        <v>17178</v>
      </c>
      <c r="B7459" s="20" t="s">
        <v>17179</v>
      </c>
      <c r="C7459" s="58" t="s">
        <v>1938</v>
      </c>
      <c r="D7459" s="58" t="s">
        <v>34179</v>
      </c>
      <c r="H7459">
        <f t="shared" si="211"/>
        <v>6345.63</v>
      </c>
    </row>
    <row r="7460" spans="1:8" ht="15" customHeight="1">
      <c r="A7460" s="58" t="s">
        <v>17180</v>
      </c>
      <c r="B7460" s="20" t="s">
        <v>17181</v>
      </c>
      <c r="C7460" s="58" t="s">
        <v>1938</v>
      </c>
      <c r="D7460" s="58" t="s">
        <v>34180</v>
      </c>
      <c r="H7460">
        <f t="shared" si="211"/>
        <v>7285.99</v>
      </c>
    </row>
    <row r="7461" spans="1:8" ht="15" customHeight="1">
      <c r="A7461" s="58" t="s">
        <v>17182</v>
      </c>
      <c r="B7461" s="20" t="s">
        <v>17183</v>
      </c>
      <c r="C7461" s="58" t="s">
        <v>1938</v>
      </c>
      <c r="D7461" s="58" t="s">
        <v>34181</v>
      </c>
      <c r="H7461">
        <f t="shared" si="211"/>
        <v>7395.02</v>
      </c>
    </row>
    <row r="7462" spans="1:8" ht="15" customHeight="1">
      <c r="A7462" s="58" t="s">
        <v>17184</v>
      </c>
      <c r="B7462" s="20" t="s">
        <v>17185</v>
      </c>
      <c r="C7462" s="58" t="s">
        <v>1938</v>
      </c>
      <c r="D7462" s="58" t="s">
        <v>34182</v>
      </c>
      <c r="H7462">
        <f t="shared" si="211"/>
        <v>4385.3599999999997</v>
      </c>
    </row>
    <row r="7463" spans="1:8" ht="15" customHeight="1">
      <c r="A7463" s="58" t="s">
        <v>17186</v>
      </c>
      <c r="B7463" s="20" t="s">
        <v>17187</v>
      </c>
      <c r="C7463" s="58" t="s">
        <v>1938</v>
      </c>
      <c r="D7463" s="58" t="s">
        <v>34183</v>
      </c>
      <c r="H7463">
        <f t="shared" si="211"/>
        <v>7679.85</v>
      </c>
    </row>
    <row r="7464" spans="1:8" ht="15" customHeight="1">
      <c r="A7464" s="58" t="s">
        <v>17188</v>
      </c>
      <c r="B7464" s="20" t="s">
        <v>3822</v>
      </c>
      <c r="C7464" s="58" t="s">
        <v>1938</v>
      </c>
      <c r="D7464" s="58" t="s">
        <v>34184</v>
      </c>
      <c r="H7464">
        <f t="shared" si="211"/>
        <v>6040.49</v>
      </c>
    </row>
    <row r="7465" spans="1:8" ht="15" customHeight="1">
      <c r="A7465" s="58" t="s">
        <v>17189</v>
      </c>
      <c r="B7465" s="20" t="s">
        <v>17190</v>
      </c>
      <c r="C7465" s="58" t="s">
        <v>1938</v>
      </c>
      <c r="D7465" s="58" t="s">
        <v>34185</v>
      </c>
      <c r="H7465">
        <f t="shared" si="211"/>
        <v>5879.92</v>
      </c>
    </row>
    <row r="7466" spans="1:8" ht="15" customHeight="1">
      <c r="A7466" s="58" t="s">
        <v>17191</v>
      </c>
      <c r="B7466" s="20" t="s">
        <v>17192</v>
      </c>
      <c r="C7466" s="58" t="s">
        <v>1938</v>
      </c>
      <c r="D7466" s="58" t="s">
        <v>34186</v>
      </c>
      <c r="H7466">
        <f t="shared" si="211"/>
        <v>6810.94</v>
      </c>
    </row>
    <row r="7467" spans="1:8" ht="15" customHeight="1">
      <c r="A7467" s="58" t="s">
        <v>17193</v>
      </c>
      <c r="B7467" s="20" t="s">
        <v>17194</v>
      </c>
      <c r="C7467" s="58" t="s">
        <v>1938</v>
      </c>
      <c r="D7467" s="58" t="s">
        <v>34187</v>
      </c>
      <c r="H7467">
        <f t="shared" si="211"/>
        <v>7100.4</v>
      </c>
    </row>
    <row r="7468" spans="1:8" ht="15" customHeight="1">
      <c r="A7468" s="58" t="s">
        <v>17195</v>
      </c>
      <c r="B7468" s="20" t="s">
        <v>3825</v>
      </c>
      <c r="C7468" s="58" t="s">
        <v>1938</v>
      </c>
      <c r="D7468" s="58" t="s">
        <v>34188</v>
      </c>
      <c r="H7468">
        <f t="shared" si="211"/>
        <v>7655.63</v>
      </c>
    </row>
    <row r="7469" spans="1:8" ht="15" customHeight="1">
      <c r="A7469" s="58" t="s">
        <v>17196</v>
      </c>
      <c r="B7469" s="20" t="s">
        <v>17197</v>
      </c>
      <c r="C7469" s="58" t="s">
        <v>1938</v>
      </c>
      <c r="D7469" s="58" t="s">
        <v>34189</v>
      </c>
      <c r="H7469">
        <f t="shared" si="211"/>
        <v>6389.1</v>
      </c>
    </row>
    <row r="7470" spans="1:8" ht="15" customHeight="1">
      <c r="A7470" s="58" t="s">
        <v>17198</v>
      </c>
      <c r="B7470" s="20" t="s">
        <v>3827</v>
      </c>
      <c r="C7470" s="58" t="s">
        <v>1938</v>
      </c>
      <c r="D7470" s="58" t="s">
        <v>34190</v>
      </c>
      <c r="H7470">
        <f t="shared" si="211"/>
        <v>10668.06</v>
      </c>
    </row>
    <row r="7471" spans="1:8" ht="15" customHeight="1">
      <c r="A7471" s="58" t="s">
        <v>17199</v>
      </c>
      <c r="B7471" s="20" t="s">
        <v>17200</v>
      </c>
      <c r="C7471" s="58" t="s">
        <v>1938</v>
      </c>
      <c r="D7471" s="58" t="s">
        <v>34191</v>
      </c>
      <c r="H7471">
        <f t="shared" si="211"/>
        <v>7005.19</v>
      </c>
    </row>
    <row r="7472" spans="1:8" ht="15" customHeight="1">
      <c r="A7472" s="58" t="s">
        <v>17201</v>
      </c>
      <c r="B7472" s="20" t="s">
        <v>17202</v>
      </c>
      <c r="C7472" s="58" t="s">
        <v>1938</v>
      </c>
      <c r="D7472" s="58" t="s">
        <v>34192</v>
      </c>
      <c r="H7472">
        <f t="shared" si="211"/>
        <v>7321.17</v>
      </c>
    </row>
    <row r="7473" spans="1:8" ht="15" customHeight="1">
      <c r="A7473" s="58" t="s">
        <v>17203</v>
      </c>
      <c r="B7473" s="20" t="s">
        <v>3829</v>
      </c>
      <c r="C7473" s="58" t="s">
        <v>1938</v>
      </c>
      <c r="D7473" s="58" t="s">
        <v>34193</v>
      </c>
      <c r="H7473">
        <f t="shared" si="211"/>
        <v>4338.17</v>
      </c>
    </row>
    <row r="7474" spans="1:8" ht="15" customHeight="1">
      <c r="A7474" s="58" t="s">
        <v>17204</v>
      </c>
      <c r="B7474" s="20" t="s">
        <v>17205</v>
      </c>
      <c r="C7474" s="58" t="s">
        <v>1938</v>
      </c>
      <c r="D7474" s="58" t="s">
        <v>34194</v>
      </c>
      <c r="H7474">
        <f t="shared" si="211"/>
        <v>7196.75</v>
      </c>
    </row>
    <row r="7475" spans="1:8" ht="15" customHeight="1">
      <c r="A7475" s="58" t="s">
        <v>17206</v>
      </c>
      <c r="B7475" s="20" t="s">
        <v>3831</v>
      </c>
      <c r="C7475" s="58" t="s">
        <v>1938</v>
      </c>
      <c r="D7475" s="58" t="s">
        <v>34195</v>
      </c>
      <c r="H7475">
        <f t="shared" si="211"/>
        <v>8500.75</v>
      </c>
    </row>
    <row r="7476" spans="1:8" ht="15" customHeight="1">
      <c r="A7476" s="58" t="s">
        <v>17207</v>
      </c>
      <c r="B7476" s="20" t="s">
        <v>3832</v>
      </c>
      <c r="C7476" s="58" t="s">
        <v>1938</v>
      </c>
      <c r="D7476" s="58" t="s">
        <v>34196</v>
      </c>
      <c r="H7476">
        <f t="shared" si="211"/>
        <v>6992.89</v>
      </c>
    </row>
    <row r="7477" spans="1:8" ht="15" customHeight="1">
      <c r="A7477" s="58" t="s">
        <v>17208</v>
      </c>
      <c r="B7477" s="20" t="s">
        <v>17209</v>
      </c>
      <c r="C7477" s="58" t="s">
        <v>1938</v>
      </c>
      <c r="D7477" s="58" t="s">
        <v>34197</v>
      </c>
      <c r="H7477">
        <f t="shared" si="211"/>
        <v>7383.04</v>
      </c>
    </row>
    <row r="7478" spans="1:8" ht="15" customHeight="1">
      <c r="A7478" s="58" t="s">
        <v>17210</v>
      </c>
      <c r="B7478" s="20" t="s">
        <v>3834</v>
      </c>
      <c r="C7478" s="58" t="s">
        <v>1938</v>
      </c>
      <c r="D7478" s="58" t="s">
        <v>34198</v>
      </c>
      <c r="H7478">
        <f t="shared" si="211"/>
        <v>5917.29</v>
      </c>
    </row>
    <row r="7479" spans="1:8" ht="15" customHeight="1">
      <c r="A7479" s="58" t="s">
        <v>17211</v>
      </c>
      <c r="B7479" s="20" t="s">
        <v>17212</v>
      </c>
      <c r="C7479" s="58" t="s">
        <v>1938</v>
      </c>
      <c r="D7479" s="58" t="s">
        <v>34199</v>
      </c>
      <c r="H7479">
        <f t="shared" si="211"/>
        <v>7932.72</v>
      </c>
    </row>
    <row r="7480" spans="1:8" ht="15" customHeight="1">
      <c r="A7480" s="58" t="s">
        <v>17213</v>
      </c>
      <c r="B7480" s="20" t="s">
        <v>2595</v>
      </c>
      <c r="C7480" s="58" t="s">
        <v>1938</v>
      </c>
      <c r="D7480" s="58" t="s">
        <v>34200</v>
      </c>
      <c r="H7480">
        <f t="shared" si="211"/>
        <v>6544.76</v>
      </c>
    </row>
    <row r="7481" spans="1:8" ht="15" customHeight="1">
      <c r="A7481" s="58" t="s">
        <v>17214</v>
      </c>
      <c r="B7481" s="20" t="s">
        <v>3837</v>
      </c>
      <c r="C7481" s="58" t="s">
        <v>1938</v>
      </c>
      <c r="D7481" s="58" t="s">
        <v>34151</v>
      </c>
      <c r="H7481">
        <f t="shared" si="211"/>
        <v>6385.29</v>
      </c>
    </row>
    <row r="7482" spans="1:8" ht="15" customHeight="1">
      <c r="A7482" s="58" t="s">
        <v>17215</v>
      </c>
      <c r="B7482" s="20" t="s">
        <v>3838</v>
      </c>
      <c r="C7482" s="58" t="s">
        <v>1938</v>
      </c>
      <c r="D7482" s="58" t="s">
        <v>34201</v>
      </c>
      <c r="H7482">
        <f t="shared" si="211"/>
        <v>6407.94</v>
      </c>
    </row>
    <row r="7483" spans="1:8" ht="15" customHeight="1">
      <c r="A7483" s="58" t="s">
        <v>17216</v>
      </c>
      <c r="B7483" s="20" t="s">
        <v>3839</v>
      </c>
      <c r="C7483" s="58" t="s">
        <v>1938</v>
      </c>
      <c r="D7483" s="58" t="s">
        <v>34202</v>
      </c>
      <c r="H7483">
        <f t="shared" si="211"/>
        <v>7063.98</v>
      </c>
    </row>
    <row r="7484" spans="1:8" ht="15" customHeight="1">
      <c r="A7484" s="58" t="s">
        <v>17217</v>
      </c>
      <c r="B7484" s="20" t="s">
        <v>3840</v>
      </c>
      <c r="C7484" s="58" t="s">
        <v>1938</v>
      </c>
      <c r="D7484" s="58" t="s">
        <v>34203</v>
      </c>
      <c r="H7484">
        <f t="shared" si="211"/>
        <v>6676.57</v>
      </c>
    </row>
    <row r="7485" spans="1:8" ht="15" customHeight="1">
      <c r="A7485" s="58" t="s">
        <v>17218</v>
      </c>
      <c r="B7485" s="20" t="s">
        <v>3841</v>
      </c>
      <c r="C7485" s="58" t="s">
        <v>1938</v>
      </c>
      <c r="D7485" s="58" t="s">
        <v>34202</v>
      </c>
      <c r="H7485">
        <f t="shared" si="211"/>
        <v>7063.98</v>
      </c>
    </row>
    <row r="7486" spans="1:8" ht="15" customHeight="1">
      <c r="A7486" s="58" t="s">
        <v>17219</v>
      </c>
      <c r="B7486" s="20" t="s">
        <v>17220</v>
      </c>
      <c r="C7486" s="58" t="s">
        <v>1938</v>
      </c>
      <c r="D7486" s="58" t="s">
        <v>34204</v>
      </c>
      <c r="H7486">
        <f t="shared" si="211"/>
        <v>6096.44</v>
      </c>
    </row>
    <row r="7487" spans="1:8" ht="15" customHeight="1">
      <c r="A7487" s="58" t="s">
        <v>17221</v>
      </c>
      <c r="B7487" s="20" t="s">
        <v>3843</v>
      </c>
      <c r="C7487" s="58" t="s">
        <v>1938</v>
      </c>
      <c r="D7487" s="58" t="s">
        <v>34205</v>
      </c>
      <c r="H7487">
        <f t="shared" si="211"/>
        <v>5452.19</v>
      </c>
    </row>
    <row r="7488" spans="1:8" ht="15" customHeight="1">
      <c r="A7488" s="58" t="s">
        <v>17222</v>
      </c>
      <c r="B7488" s="20" t="s">
        <v>3844</v>
      </c>
      <c r="C7488" s="58" t="s">
        <v>1938</v>
      </c>
      <c r="D7488" s="58" t="s">
        <v>34206</v>
      </c>
      <c r="H7488">
        <f t="shared" si="211"/>
        <v>7194.65</v>
      </c>
    </row>
    <row r="7489" spans="1:8" ht="15" customHeight="1">
      <c r="A7489" s="58" t="s">
        <v>17223</v>
      </c>
      <c r="B7489" s="20" t="s">
        <v>17224</v>
      </c>
      <c r="C7489" s="58" t="s">
        <v>1938</v>
      </c>
      <c r="D7489" s="58" t="s">
        <v>34207</v>
      </c>
      <c r="H7489">
        <f t="shared" si="211"/>
        <v>4871.58</v>
      </c>
    </row>
    <row r="7490" spans="1:8" ht="15" customHeight="1">
      <c r="A7490" s="58" t="s">
        <v>17225</v>
      </c>
      <c r="B7490" s="20" t="s">
        <v>3846</v>
      </c>
      <c r="C7490" s="58" t="s">
        <v>1938</v>
      </c>
      <c r="D7490" s="58" t="s">
        <v>34208</v>
      </c>
      <c r="H7490">
        <f t="shared" si="211"/>
        <v>6946.99</v>
      </c>
    </row>
    <row r="7491" spans="1:8" ht="15" customHeight="1">
      <c r="A7491" s="58" t="s">
        <v>17226</v>
      </c>
      <c r="B7491" s="20" t="s">
        <v>17227</v>
      </c>
      <c r="C7491" s="58" t="s">
        <v>1938</v>
      </c>
      <c r="D7491" s="58" t="s">
        <v>34209</v>
      </c>
      <c r="H7491">
        <f t="shared" si="211"/>
        <v>7820.51</v>
      </c>
    </row>
    <row r="7492" spans="1:8" ht="15" customHeight="1">
      <c r="A7492" s="58" t="s">
        <v>17228</v>
      </c>
      <c r="B7492" s="20" t="s">
        <v>3847</v>
      </c>
      <c r="C7492" s="58" t="s">
        <v>1938</v>
      </c>
      <c r="D7492" s="58" t="s">
        <v>34156</v>
      </c>
      <c r="H7492">
        <f t="shared" si="211"/>
        <v>6696.17</v>
      </c>
    </row>
    <row r="7493" spans="1:8" ht="15" customHeight="1">
      <c r="A7493" s="58" t="s">
        <v>17229</v>
      </c>
      <c r="B7493" s="20" t="s">
        <v>17230</v>
      </c>
      <c r="C7493" s="58" t="s">
        <v>1938</v>
      </c>
      <c r="D7493" s="58" t="s">
        <v>34210</v>
      </c>
      <c r="H7493">
        <f t="shared" ref="H7493:H7497" si="212">ROUND(D7493*(1+$H$1),2)</f>
        <v>12624.36</v>
      </c>
    </row>
    <row r="7494" spans="1:8" ht="15" customHeight="1">
      <c r="A7494" s="58" t="s">
        <v>17231</v>
      </c>
      <c r="B7494" s="20" t="s">
        <v>17232</v>
      </c>
      <c r="C7494" s="58" t="s">
        <v>1938</v>
      </c>
      <c r="D7494" s="58" t="s">
        <v>34211</v>
      </c>
      <c r="H7494">
        <f t="shared" si="212"/>
        <v>8203.7900000000009</v>
      </c>
    </row>
    <row r="7495" spans="1:8" ht="15" customHeight="1">
      <c r="A7495" s="58" t="s">
        <v>17233</v>
      </c>
      <c r="B7495" s="20" t="s">
        <v>17234</v>
      </c>
      <c r="C7495" s="58" t="s">
        <v>1938</v>
      </c>
      <c r="D7495" s="58" t="s">
        <v>34212</v>
      </c>
      <c r="H7495">
        <f t="shared" si="212"/>
        <v>6636.81</v>
      </c>
    </row>
    <row r="7496" spans="1:8" ht="15" customHeight="1">
      <c r="A7496" s="58" t="s">
        <v>17235</v>
      </c>
      <c r="B7496" s="20" t="s">
        <v>3852</v>
      </c>
      <c r="C7496" s="58" t="s">
        <v>1938</v>
      </c>
      <c r="D7496" s="58" t="s">
        <v>34213</v>
      </c>
      <c r="H7496">
        <f t="shared" si="212"/>
        <v>5600.42</v>
      </c>
    </row>
    <row r="7497" spans="1:8" ht="15" customHeight="1">
      <c r="A7497" s="58" t="s">
        <v>17236</v>
      </c>
      <c r="B7497" s="20" t="s">
        <v>13163</v>
      </c>
      <c r="C7497" s="58" t="s">
        <v>1938</v>
      </c>
      <c r="D7497" s="58" t="s">
        <v>34214</v>
      </c>
      <c r="H7497">
        <f t="shared" si="212"/>
        <v>4831.91</v>
      </c>
    </row>
  </sheetData>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36"/>
  <sheetViews>
    <sheetView workbookViewId="0">
      <selection activeCell="C2" sqref="C2"/>
    </sheetView>
  </sheetViews>
  <sheetFormatPr defaultRowHeight="15" customHeight="1"/>
  <cols>
    <col min="1" max="1" width="10.85546875" customWidth="1"/>
    <col min="2" max="2" width="36.5703125" bestFit="1" customWidth="1"/>
    <col min="3" max="3" width="7.7109375" customWidth="1"/>
    <col min="4" max="4" width="16.28515625" customWidth="1"/>
    <col min="5" max="5" width="19.85546875" customWidth="1"/>
  </cols>
  <sheetData>
    <row r="1" spans="1:5">
      <c r="B1" t="s">
        <v>80</v>
      </c>
      <c r="C1" s="71">
        <v>44409</v>
      </c>
      <c r="D1" t="s">
        <v>1932</v>
      </c>
      <c r="E1" s="164">
        <v>0</v>
      </c>
    </row>
    <row r="3" spans="1:5">
      <c r="A3" s="244" t="s">
        <v>185</v>
      </c>
      <c r="B3" s="244" t="s">
        <v>186</v>
      </c>
      <c r="C3" s="245" t="s">
        <v>187</v>
      </c>
      <c r="D3" s="245" t="s">
        <v>188</v>
      </c>
      <c r="E3" s="245"/>
    </row>
    <row r="4" spans="1:5">
      <c r="A4" s="246">
        <v>1</v>
      </c>
      <c r="B4" s="559" t="s">
        <v>189</v>
      </c>
      <c r="C4" s="560"/>
      <c r="D4" s="560"/>
      <c r="E4" s="561"/>
    </row>
    <row r="5" spans="1:5">
      <c r="A5" s="246">
        <v>101</v>
      </c>
      <c r="B5" s="559" t="s">
        <v>190</v>
      </c>
      <c r="C5" s="560"/>
      <c r="D5" s="560"/>
      <c r="E5" s="561"/>
    </row>
    <row r="6" spans="1:5" ht="30">
      <c r="A6" s="247">
        <v>10101</v>
      </c>
      <c r="B6" s="247" t="s">
        <v>17266</v>
      </c>
      <c r="C6" s="227" t="s">
        <v>109</v>
      </c>
      <c r="D6" s="228">
        <v>6.27</v>
      </c>
      <c r="E6" s="248"/>
    </row>
    <row r="7" spans="1:5">
      <c r="A7" s="247">
        <v>10106</v>
      </c>
      <c r="B7" s="247" t="s">
        <v>17267</v>
      </c>
      <c r="C7" s="227" t="s">
        <v>109</v>
      </c>
      <c r="D7" s="228">
        <v>7.43</v>
      </c>
      <c r="E7" s="248"/>
    </row>
    <row r="8" spans="1:5" ht="30">
      <c r="A8" s="247">
        <v>10108</v>
      </c>
      <c r="B8" s="247" t="s">
        <v>17268</v>
      </c>
      <c r="C8" s="227" t="s">
        <v>109</v>
      </c>
      <c r="D8" s="228">
        <v>7.43</v>
      </c>
      <c r="E8" s="248"/>
    </row>
    <row r="9" spans="1:5">
      <c r="A9" s="247">
        <v>10111</v>
      </c>
      <c r="B9" s="247" t="s">
        <v>17269</v>
      </c>
      <c r="C9" s="227" t="s">
        <v>109</v>
      </c>
      <c r="D9" s="228">
        <v>7.43</v>
      </c>
      <c r="E9" s="248"/>
    </row>
    <row r="10" spans="1:5">
      <c r="A10" s="247">
        <v>10115</v>
      </c>
      <c r="B10" s="247" t="s">
        <v>17270</v>
      </c>
      <c r="C10" s="227" t="s">
        <v>109</v>
      </c>
      <c r="D10" s="228">
        <v>7.43</v>
      </c>
      <c r="E10" s="248"/>
    </row>
    <row r="11" spans="1:5" ht="30">
      <c r="A11" s="247">
        <v>10117</v>
      </c>
      <c r="B11" s="247" t="s">
        <v>17271</v>
      </c>
      <c r="C11" s="227" t="s">
        <v>109</v>
      </c>
      <c r="D11" s="228">
        <v>14.1</v>
      </c>
      <c r="E11" s="248"/>
    </row>
    <row r="12" spans="1:5">
      <c r="A12" s="247">
        <v>10118</v>
      </c>
      <c r="B12" s="247" t="s">
        <v>17272</v>
      </c>
      <c r="C12" s="227" t="s">
        <v>109</v>
      </c>
      <c r="D12" s="228">
        <v>7.43</v>
      </c>
      <c r="E12" s="248"/>
    </row>
    <row r="13" spans="1:5">
      <c r="A13" s="247">
        <v>10121</v>
      </c>
      <c r="B13" s="247" t="s">
        <v>17273</v>
      </c>
      <c r="C13" s="227" t="s">
        <v>109</v>
      </c>
      <c r="D13" s="228">
        <v>7.43</v>
      </c>
      <c r="E13" s="248"/>
    </row>
    <row r="14" spans="1:5" ht="30">
      <c r="A14" s="247">
        <v>10124</v>
      </c>
      <c r="B14" s="247" t="s">
        <v>17274</v>
      </c>
      <c r="C14" s="227" t="s">
        <v>109</v>
      </c>
      <c r="D14" s="228">
        <v>7.43</v>
      </c>
      <c r="E14" s="248"/>
    </row>
    <row r="15" spans="1:5">
      <c r="A15" s="247">
        <v>10128</v>
      </c>
      <c r="B15" s="247" t="s">
        <v>17275</v>
      </c>
      <c r="C15" s="227" t="s">
        <v>109</v>
      </c>
      <c r="D15" s="228">
        <v>7.43</v>
      </c>
      <c r="E15" s="248"/>
    </row>
    <row r="16" spans="1:5">
      <c r="A16" s="247">
        <v>10130</v>
      </c>
      <c r="B16" s="247" t="s">
        <v>17276</v>
      </c>
      <c r="C16" s="227" t="s">
        <v>109</v>
      </c>
      <c r="D16" s="228">
        <v>11.33</v>
      </c>
      <c r="E16" s="248"/>
    </row>
    <row r="17" spans="1:5">
      <c r="A17" s="247">
        <v>10138</v>
      </c>
      <c r="B17" s="247" t="s">
        <v>17277</v>
      </c>
      <c r="C17" s="227" t="s">
        <v>109</v>
      </c>
      <c r="D17" s="228">
        <v>7.43</v>
      </c>
      <c r="E17" s="248"/>
    </row>
    <row r="18" spans="1:5">
      <c r="A18" s="247">
        <v>10139</v>
      </c>
      <c r="B18" s="247" t="s">
        <v>17278</v>
      </c>
      <c r="C18" s="227" t="s">
        <v>109</v>
      </c>
      <c r="D18" s="228">
        <v>7.43</v>
      </c>
      <c r="E18" s="248"/>
    </row>
    <row r="19" spans="1:5">
      <c r="A19" s="247">
        <v>10140</v>
      </c>
      <c r="B19" s="247" t="s">
        <v>17279</v>
      </c>
      <c r="C19" s="227" t="s">
        <v>109</v>
      </c>
      <c r="D19" s="228">
        <v>7.43</v>
      </c>
      <c r="E19" s="248"/>
    </row>
    <row r="20" spans="1:5" ht="30">
      <c r="A20" s="247">
        <v>10146</v>
      </c>
      <c r="B20" s="247" t="s">
        <v>17280</v>
      </c>
      <c r="C20" s="227" t="s">
        <v>109</v>
      </c>
      <c r="D20" s="228">
        <v>5.46</v>
      </c>
      <c r="E20" s="248"/>
    </row>
    <row r="21" spans="1:5">
      <c r="A21" s="247">
        <v>10150</v>
      </c>
      <c r="B21" s="247" t="s">
        <v>17281</v>
      </c>
      <c r="C21" s="227" t="s">
        <v>109</v>
      </c>
      <c r="D21" s="228">
        <v>7.43</v>
      </c>
      <c r="E21" s="248"/>
    </row>
    <row r="22" spans="1:5" ht="15" customHeight="1">
      <c r="A22" s="246">
        <v>102</v>
      </c>
      <c r="B22" s="559" t="s">
        <v>191</v>
      </c>
      <c r="C22" s="560"/>
      <c r="D22" s="560"/>
      <c r="E22" s="561"/>
    </row>
    <row r="23" spans="1:5" ht="30">
      <c r="A23" s="247">
        <v>10209</v>
      </c>
      <c r="B23" s="247" t="s">
        <v>192</v>
      </c>
      <c r="C23" s="227" t="s">
        <v>109</v>
      </c>
      <c r="D23" s="228">
        <v>12.12</v>
      </c>
      <c r="E23" s="248"/>
    </row>
    <row r="24" spans="1:5">
      <c r="A24" s="247">
        <v>10233</v>
      </c>
      <c r="B24" s="247" t="s">
        <v>17282</v>
      </c>
      <c r="C24" s="227" t="s">
        <v>109</v>
      </c>
      <c r="D24" s="547">
        <v>5</v>
      </c>
      <c r="E24" s="248"/>
    </row>
    <row r="25" spans="1:5">
      <c r="A25" s="247">
        <v>10235</v>
      </c>
      <c r="B25" s="247" t="s">
        <v>17283</v>
      </c>
      <c r="C25" s="227" t="s">
        <v>109</v>
      </c>
      <c r="D25" s="547">
        <v>5</v>
      </c>
      <c r="E25" s="248"/>
    </row>
    <row r="26" spans="1:5" ht="45">
      <c r="A26" s="247">
        <v>10260</v>
      </c>
      <c r="B26" s="247" t="s">
        <v>17284</v>
      </c>
      <c r="C26" s="227" t="s">
        <v>109</v>
      </c>
      <c r="D26" s="228">
        <v>5.79</v>
      </c>
      <c r="E26" s="248"/>
    </row>
    <row r="27" spans="1:5" ht="30">
      <c r="A27" s="247">
        <v>10278</v>
      </c>
      <c r="B27" s="247" t="s">
        <v>17285</v>
      </c>
      <c r="C27" s="227" t="s">
        <v>109</v>
      </c>
      <c r="D27" s="228">
        <v>11.33</v>
      </c>
      <c r="E27" s="249"/>
    </row>
    <row r="28" spans="1:5">
      <c r="A28" s="293"/>
      <c r="B28" s="294"/>
      <c r="C28" s="294"/>
      <c r="D28" s="294"/>
      <c r="E28" s="295"/>
    </row>
    <row r="29" spans="1:5" ht="15" customHeight="1">
      <c r="A29" s="559" t="s">
        <v>193</v>
      </c>
      <c r="B29" s="560"/>
      <c r="C29" s="560"/>
      <c r="D29" s="560"/>
      <c r="E29" s="561"/>
    </row>
    <row r="30" spans="1:5">
      <c r="A30" s="293"/>
      <c r="B30" s="294"/>
      <c r="C30" s="294"/>
      <c r="D30" s="294"/>
      <c r="E30" s="295"/>
    </row>
    <row r="31" spans="1:5">
      <c r="A31" s="244" t="s">
        <v>185</v>
      </c>
      <c r="B31" s="244" t="s">
        <v>186</v>
      </c>
      <c r="C31" s="245" t="s">
        <v>187</v>
      </c>
      <c r="D31" s="245" t="s">
        <v>188</v>
      </c>
      <c r="E31" s="245"/>
    </row>
    <row r="32" spans="1:5">
      <c r="A32" s="246">
        <v>2</v>
      </c>
      <c r="B32" s="559" t="s">
        <v>194</v>
      </c>
      <c r="C32" s="560"/>
      <c r="D32" s="560"/>
      <c r="E32" s="561"/>
    </row>
    <row r="33" spans="1:5" ht="15" customHeight="1">
      <c r="A33" s="246">
        <v>203</v>
      </c>
      <c r="B33" s="559" t="s">
        <v>195</v>
      </c>
      <c r="C33" s="560"/>
      <c r="D33" s="560"/>
      <c r="E33" s="561"/>
    </row>
    <row r="34" spans="1:5" ht="30">
      <c r="A34" s="247">
        <v>20356</v>
      </c>
      <c r="B34" s="247" t="s">
        <v>196</v>
      </c>
      <c r="C34" s="227" t="s">
        <v>114</v>
      </c>
      <c r="D34" s="228">
        <v>60.93</v>
      </c>
      <c r="E34" s="248"/>
    </row>
    <row r="35" spans="1:5" ht="15" customHeight="1">
      <c r="A35" s="246">
        <v>204</v>
      </c>
      <c r="B35" s="559" t="s">
        <v>197</v>
      </c>
      <c r="C35" s="560"/>
      <c r="D35" s="560"/>
      <c r="E35" s="561"/>
    </row>
    <row r="36" spans="1:5">
      <c r="A36" s="247">
        <v>20416</v>
      </c>
      <c r="B36" s="247" t="s">
        <v>198</v>
      </c>
      <c r="C36" s="227" t="s">
        <v>83</v>
      </c>
      <c r="D36" s="228">
        <v>396.67</v>
      </c>
      <c r="E36" s="248"/>
    </row>
    <row r="37" spans="1:5">
      <c r="A37" s="247">
        <v>20463</v>
      </c>
      <c r="B37" s="247" t="s">
        <v>199</v>
      </c>
      <c r="C37" s="227" t="s">
        <v>71</v>
      </c>
      <c r="D37" s="228">
        <v>7.29</v>
      </c>
      <c r="E37" s="248"/>
    </row>
    <row r="38" spans="1:5">
      <c r="A38" s="247">
        <v>20468</v>
      </c>
      <c r="B38" s="247" t="s">
        <v>200</v>
      </c>
      <c r="C38" s="227" t="s">
        <v>71</v>
      </c>
      <c r="D38" s="228">
        <v>11.6</v>
      </c>
      <c r="E38" s="248"/>
    </row>
    <row r="39" spans="1:5" ht="15" customHeight="1">
      <c r="A39" s="246">
        <v>205</v>
      </c>
      <c r="B39" s="559" t="s">
        <v>201</v>
      </c>
      <c r="C39" s="560"/>
      <c r="D39" s="560"/>
      <c r="E39" s="561"/>
    </row>
    <row r="40" spans="1:5">
      <c r="A40" s="247">
        <v>20503</v>
      </c>
      <c r="B40" s="247" t="s">
        <v>202</v>
      </c>
      <c r="C40" s="227" t="s">
        <v>83</v>
      </c>
      <c r="D40" s="228">
        <v>93.33</v>
      </c>
      <c r="E40" s="248"/>
    </row>
    <row r="41" spans="1:5">
      <c r="A41" s="247">
        <v>20505</v>
      </c>
      <c r="B41" s="247" t="s">
        <v>2603</v>
      </c>
      <c r="C41" s="227" t="s">
        <v>71</v>
      </c>
      <c r="D41" s="228">
        <v>0.79</v>
      </c>
      <c r="E41" s="248"/>
    </row>
    <row r="42" spans="1:5">
      <c r="A42" s="247">
        <v>20508</v>
      </c>
      <c r="B42" s="247" t="s">
        <v>2604</v>
      </c>
      <c r="C42" s="227" t="s">
        <v>71</v>
      </c>
      <c r="D42" s="228">
        <v>0.46</v>
      </c>
      <c r="E42" s="248"/>
    </row>
    <row r="43" spans="1:5">
      <c r="A43" s="247">
        <v>20509</v>
      </c>
      <c r="B43" s="247" t="s">
        <v>203</v>
      </c>
      <c r="C43" s="227" t="s">
        <v>71</v>
      </c>
      <c r="D43" s="228">
        <v>3.86</v>
      </c>
      <c r="E43" s="248"/>
    </row>
    <row r="44" spans="1:5" ht="30">
      <c r="A44" s="247">
        <v>20510</v>
      </c>
      <c r="B44" s="247" t="s">
        <v>204</v>
      </c>
      <c r="C44" s="227" t="s">
        <v>71</v>
      </c>
      <c r="D44" s="228">
        <v>0.7</v>
      </c>
      <c r="E44" s="248"/>
    </row>
    <row r="45" spans="1:5">
      <c r="A45" s="247">
        <v>20514</v>
      </c>
      <c r="B45" s="247" t="s">
        <v>205</v>
      </c>
      <c r="C45" s="227" t="s">
        <v>83</v>
      </c>
      <c r="D45" s="228">
        <v>358</v>
      </c>
      <c r="E45" s="248"/>
    </row>
    <row r="46" spans="1:5">
      <c r="A46" s="247">
        <v>20517</v>
      </c>
      <c r="B46" s="247" t="s">
        <v>206</v>
      </c>
      <c r="C46" s="227" t="s">
        <v>83</v>
      </c>
      <c r="D46" s="228">
        <v>102.66</v>
      </c>
      <c r="E46" s="248"/>
    </row>
    <row r="47" spans="1:5">
      <c r="A47" s="247">
        <v>20518</v>
      </c>
      <c r="B47" s="247" t="s">
        <v>207</v>
      </c>
      <c r="C47" s="227" t="s">
        <v>83</v>
      </c>
      <c r="D47" s="228">
        <v>102.66</v>
      </c>
      <c r="E47" s="248"/>
    </row>
    <row r="48" spans="1:5">
      <c r="A48" s="247">
        <v>20519</v>
      </c>
      <c r="B48" s="247" t="s">
        <v>208</v>
      </c>
      <c r="C48" s="227" t="s">
        <v>83</v>
      </c>
      <c r="D48" s="228">
        <v>102.66</v>
      </c>
      <c r="E48" s="248"/>
    </row>
    <row r="49" spans="1:5">
      <c r="A49" s="247">
        <v>20520</v>
      </c>
      <c r="B49" s="247" t="s">
        <v>209</v>
      </c>
      <c r="C49" s="227" t="s">
        <v>83</v>
      </c>
      <c r="D49" s="228">
        <v>102.66</v>
      </c>
      <c r="E49" s="248"/>
    </row>
    <row r="50" spans="1:5">
      <c r="A50" s="247">
        <v>20521</v>
      </c>
      <c r="B50" s="247" t="s">
        <v>210</v>
      </c>
      <c r="C50" s="227" t="s">
        <v>83</v>
      </c>
      <c r="D50" s="228">
        <v>101.73</v>
      </c>
      <c r="E50" s="248"/>
    </row>
    <row r="51" spans="1:5">
      <c r="A51" s="247">
        <v>20522</v>
      </c>
      <c r="B51" s="247" t="s">
        <v>211</v>
      </c>
      <c r="C51" s="227" t="s">
        <v>83</v>
      </c>
      <c r="D51" s="228">
        <v>132.1</v>
      </c>
      <c r="E51" s="248"/>
    </row>
    <row r="52" spans="1:5">
      <c r="A52" s="247">
        <v>20524</v>
      </c>
      <c r="B52" s="247" t="s">
        <v>212</v>
      </c>
      <c r="C52" s="227" t="s">
        <v>83</v>
      </c>
      <c r="D52" s="228">
        <v>70.5</v>
      </c>
      <c r="E52" s="248"/>
    </row>
    <row r="53" spans="1:5">
      <c r="A53" s="247">
        <v>20553</v>
      </c>
      <c r="B53" s="247" t="s">
        <v>213</v>
      </c>
      <c r="C53" s="227" t="s">
        <v>83</v>
      </c>
      <c r="D53" s="228">
        <v>102.66</v>
      </c>
      <c r="E53" s="248"/>
    </row>
    <row r="54" spans="1:5">
      <c r="A54" s="247">
        <v>20554</v>
      </c>
      <c r="B54" s="247" t="s">
        <v>214</v>
      </c>
      <c r="C54" s="227" t="s">
        <v>83</v>
      </c>
      <c r="D54" s="228">
        <v>58.33</v>
      </c>
      <c r="E54" s="248"/>
    </row>
    <row r="55" spans="1:5">
      <c r="A55" s="247">
        <v>20567</v>
      </c>
      <c r="B55" s="247" t="s">
        <v>215</v>
      </c>
      <c r="C55" s="227" t="s">
        <v>83</v>
      </c>
      <c r="D55" s="228">
        <v>377.33</v>
      </c>
      <c r="E55" s="248"/>
    </row>
    <row r="56" spans="1:5">
      <c r="A56" s="247">
        <v>20571</v>
      </c>
      <c r="B56" s="247" t="s">
        <v>216</v>
      </c>
      <c r="C56" s="227" t="s">
        <v>83</v>
      </c>
      <c r="D56" s="228">
        <v>102.66</v>
      </c>
      <c r="E56" s="248"/>
    </row>
    <row r="57" spans="1:5" ht="30">
      <c r="A57" s="247">
        <v>20572</v>
      </c>
      <c r="B57" s="247" t="s">
        <v>9088</v>
      </c>
      <c r="C57" s="227" t="s">
        <v>71</v>
      </c>
      <c r="D57" s="228">
        <v>4.3</v>
      </c>
      <c r="E57" s="248"/>
    </row>
    <row r="58" spans="1:5">
      <c r="A58" s="247">
        <v>20578</v>
      </c>
      <c r="B58" s="247" t="s">
        <v>217</v>
      </c>
      <c r="C58" s="227" t="s">
        <v>83</v>
      </c>
      <c r="D58" s="228">
        <v>115</v>
      </c>
      <c r="E58" s="248"/>
    </row>
    <row r="59" spans="1:5">
      <c r="A59" s="247">
        <v>20580</v>
      </c>
      <c r="B59" s="247" t="s">
        <v>218</v>
      </c>
      <c r="C59" s="227" t="s">
        <v>83</v>
      </c>
      <c r="D59" s="228">
        <v>76.67</v>
      </c>
      <c r="E59" s="248"/>
    </row>
    <row r="60" spans="1:5" ht="30">
      <c r="A60" s="247">
        <v>20584</v>
      </c>
      <c r="B60" s="247" t="s">
        <v>219</v>
      </c>
      <c r="C60" s="227" t="s">
        <v>71</v>
      </c>
      <c r="D60" s="228">
        <v>1.82</v>
      </c>
      <c r="E60" s="248"/>
    </row>
    <row r="61" spans="1:5">
      <c r="A61" s="247">
        <v>20588</v>
      </c>
      <c r="B61" s="247" t="s">
        <v>220</v>
      </c>
      <c r="C61" s="227" t="s">
        <v>71</v>
      </c>
      <c r="D61" s="228">
        <v>7.29</v>
      </c>
      <c r="E61" s="248"/>
    </row>
    <row r="62" spans="1:5" ht="15" customHeight="1">
      <c r="A62" s="246">
        <v>207</v>
      </c>
      <c r="B62" s="559" t="s">
        <v>201</v>
      </c>
      <c r="C62" s="560"/>
      <c r="D62" s="560"/>
      <c r="E62" s="561"/>
    </row>
    <row r="63" spans="1:5" ht="45">
      <c r="A63" s="247">
        <v>20732</v>
      </c>
      <c r="B63" s="247" t="s">
        <v>2605</v>
      </c>
      <c r="C63" s="227" t="s">
        <v>71</v>
      </c>
      <c r="D63" s="228">
        <v>1.88</v>
      </c>
      <c r="E63" s="248"/>
    </row>
    <row r="64" spans="1:5" ht="30">
      <c r="A64" s="247">
        <v>20746</v>
      </c>
      <c r="B64" s="247" t="s">
        <v>221</v>
      </c>
      <c r="C64" s="227" t="s">
        <v>71</v>
      </c>
      <c r="D64" s="228">
        <v>6.09</v>
      </c>
      <c r="E64" s="248"/>
    </row>
    <row r="65" spans="1:5">
      <c r="A65" s="246">
        <v>209</v>
      </c>
      <c r="B65" s="559" t="s">
        <v>222</v>
      </c>
      <c r="C65" s="560"/>
      <c r="D65" s="560"/>
      <c r="E65" s="561"/>
    </row>
    <row r="66" spans="1:5" ht="30">
      <c r="A66" s="247">
        <v>20910</v>
      </c>
      <c r="B66" s="247" t="s">
        <v>2606</v>
      </c>
      <c r="C66" s="227" t="s">
        <v>73</v>
      </c>
      <c r="D66" s="228">
        <v>32.47</v>
      </c>
      <c r="E66" s="248"/>
    </row>
    <row r="67" spans="1:5" ht="30">
      <c r="A67" s="247">
        <v>20975</v>
      </c>
      <c r="B67" s="247" t="s">
        <v>17286</v>
      </c>
      <c r="C67" s="227" t="s">
        <v>75</v>
      </c>
      <c r="D67" s="228">
        <v>5.64</v>
      </c>
      <c r="E67" s="248"/>
    </row>
    <row r="68" spans="1:5">
      <c r="A68" s="247">
        <v>20977</v>
      </c>
      <c r="B68" s="247" t="s">
        <v>17287</v>
      </c>
      <c r="C68" s="227" t="s">
        <v>75</v>
      </c>
      <c r="D68" s="228">
        <v>7.46</v>
      </c>
      <c r="E68" s="248"/>
    </row>
    <row r="69" spans="1:5">
      <c r="A69" s="247">
        <v>20982</v>
      </c>
      <c r="B69" s="247" t="s">
        <v>11420</v>
      </c>
      <c r="C69" s="227" t="s">
        <v>75</v>
      </c>
      <c r="D69" s="228">
        <v>8.73</v>
      </c>
      <c r="E69" s="248"/>
    </row>
    <row r="70" spans="1:5" ht="30">
      <c r="A70" s="247">
        <v>20985</v>
      </c>
      <c r="B70" s="247" t="s">
        <v>17288</v>
      </c>
      <c r="C70" s="227" t="s">
        <v>75</v>
      </c>
      <c r="D70" s="228">
        <v>6.42</v>
      </c>
      <c r="E70" s="248"/>
    </row>
    <row r="71" spans="1:5" ht="30">
      <c r="A71" s="247">
        <v>20987</v>
      </c>
      <c r="B71" s="247" t="s">
        <v>17289</v>
      </c>
      <c r="C71" s="227" t="s">
        <v>73</v>
      </c>
      <c r="D71" s="228">
        <v>46.12</v>
      </c>
      <c r="E71" s="248"/>
    </row>
    <row r="72" spans="1:5">
      <c r="A72" s="247">
        <v>20988</v>
      </c>
      <c r="B72" s="247" t="s">
        <v>17290</v>
      </c>
      <c r="C72" s="227" t="s">
        <v>75</v>
      </c>
      <c r="D72" s="228">
        <v>13.72</v>
      </c>
      <c r="E72" s="248"/>
    </row>
    <row r="73" spans="1:5">
      <c r="A73" s="246">
        <v>210</v>
      </c>
      <c r="B73" s="559" t="s">
        <v>222</v>
      </c>
      <c r="C73" s="560"/>
      <c r="D73" s="560"/>
      <c r="E73" s="561"/>
    </row>
    <row r="74" spans="1:5" ht="30">
      <c r="A74" s="247">
        <v>21004</v>
      </c>
      <c r="B74" s="247" t="s">
        <v>11418</v>
      </c>
      <c r="C74" s="227" t="s">
        <v>73</v>
      </c>
      <c r="D74" s="228">
        <v>35.03</v>
      </c>
      <c r="E74" s="248"/>
    </row>
    <row r="75" spans="1:5" ht="30">
      <c r="A75" s="247">
        <v>21005</v>
      </c>
      <c r="B75" s="247" t="s">
        <v>17291</v>
      </c>
      <c r="C75" s="227" t="s">
        <v>83</v>
      </c>
      <c r="D75" s="229">
        <v>6877.67</v>
      </c>
      <c r="E75" s="248"/>
    </row>
    <row r="76" spans="1:5" ht="30">
      <c r="A76" s="247">
        <v>21009</v>
      </c>
      <c r="B76" s="247" t="s">
        <v>11419</v>
      </c>
      <c r="C76" s="227" t="s">
        <v>75</v>
      </c>
      <c r="D76" s="228">
        <v>8.25</v>
      </c>
      <c r="E76" s="248"/>
    </row>
    <row r="77" spans="1:5" ht="30">
      <c r="A77" s="247">
        <v>21018</v>
      </c>
      <c r="B77" s="247" t="s">
        <v>17292</v>
      </c>
      <c r="C77" s="227" t="s">
        <v>75</v>
      </c>
      <c r="D77" s="228">
        <v>16.27</v>
      </c>
      <c r="E77" s="248"/>
    </row>
    <row r="78" spans="1:5" ht="30">
      <c r="A78" s="247">
        <v>21023</v>
      </c>
      <c r="B78" s="247" t="s">
        <v>223</v>
      </c>
      <c r="C78" s="227" t="s">
        <v>114</v>
      </c>
      <c r="D78" s="228">
        <v>3.3</v>
      </c>
      <c r="E78" s="248"/>
    </row>
    <row r="79" spans="1:5" ht="30">
      <c r="A79" s="247">
        <v>21028</v>
      </c>
      <c r="B79" s="247" t="s">
        <v>2607</v>
      </c>
      <c r="C79" s="227" t="s">
        <v>224</v>
      </c>
      <c r="D79" s="228">
        <v>182.88</v>
      </c>
      <c r="E79" s="248"/>
    </row>
    <row r="80" spans="1:5" ht="30">
      <c r="A80" s="247">
        <v>21030</v>
      </c>
      <c r="B80" s="247" t="s">
        <v>2608</v>
      </c>
      <c r="C80" s="227" t="s">
        <v>73</v>
      </c>
      <c r="D80" s="228">
        <v>16.399999999999999</v>
      </c>
      <c r="E80" s="248"/>
    </row>
    <row r="81" spans="1:5" ht="30">
      <c r="A81" s="247">
        <v>21031</v>
      </c>
      <c r="B81" s="247" t="s">
        <v>2609</v>
      </c>
      <c r="C81" s="227" t="s">
        <v>73</v>
      </c>
      <c r="D81" s="228">
        <v>26.72</v>
      </c>
      <c r="E81" s="248"/>
    </row>
    <row r="82" spans="1:5" ht="30">
      <c r="A82" s="247">
        <v>21032</v>
      </c>
      <c r="B82" s="247" t="s">
        <v>2610</v>
      </c>
      <c r="C82" s="227" t="s">
        <v>73</v>
      </c>
      <c r="D82" s="228">
        <v>33.57</v>
      </c>
      <c r="E82" s="248"/>
    </row>
    <row r="83" spans="1:5" ht="30">
      <c r="A83" s="247">
        <v>21033</v>
      </c>
      <c r="B83" s="247" t="s">
        <v>2611</v>
      </c>
      <c r="C83" s="227" t="s">
        <v>73</v>
      </c>
      <c r="D83" s="228">
        <v>46.99</v>
      </c>
      <c r="E83" s="248"/>
    </row>
    <row r="84" spans="1:5">
      <c r="A84" s="247">
        <v>21040</v>
      </c>
      <c r="B84" s="247" t="s">
        <v>225</v>
      </c>
      <c r="C84" s="227" t="s">
        <v>75</v>
      </c>
      <c r="D84" s="228">
        <v>50.92</v>
      </c>
      <c r="E84" s="248"/>
    </row>
    <row r="85" spans="1:5" ht="30">
      <c r="A85" s="247">
        <v>21041</v>
      </c>
      <c r="B85" s="247" t="s">
        <v>226</v>
      </c>
      <c r="C85" s="227" t="s">
        <v>75</v>
      </c>
      <c r="D85" s="228">
        <v>46.24</v>
      </c>
      <c r="E85" s="248"/>
    </row>
    <row r="86" spans="1:5" ht="30">
      <c r="A86" s="247">
        <v>21042</v>
      </c>
      <c r="B86" s="247" t="s">
        <v>227</v>
      </c>
      <c r="C86" s="227" t="s">
        <v>75</v>
      </c>
      <c r="D86" s="228">
        <v>92.34</v>
      </c>
      <c r="E86" s="248"/>
    </row>
    <row r="87" spans="1:5" ht="30">
      <c r="A87" s="247">
        <v>21043</v>
      </c>
      <c r="B87" s="247" t="s">
        <v>228</v>
      </c>
      <c r="C87" s="227" t="s">
        <v>75</v>
      </c>
      <c r="D87" s="228">
        <v>211.52</v>
      </c>
      <c r="E87" s="248"/>
    </row>
    <row r="88" spans="1:5">
      <c r="A88" s="247">
        <v>21060</v>
      </c>
      <c r="B88" s="247" t="s">
        <v>229</v>
      </c>
      <c r="C88" s="227" t="s">
        <v>75</v>
      </c>
      <c r="D88" s="228">
        <v>4.72</v>
      </c>
      <c r="E88" s="248"/>
    </row>
    <row r="89" spans="1:5">
      <c r="A89" s="247">
        <v>21061</v>
      </c>
      <c r="B89" s="247" t="s">
        <v>230</v>
      </c>
      <c r="C89" s="227" t="s">
        <v>75</v>
      </c>
      <c r="D89" s="228">
        <v>4.72</v>
      </c>
      <c r="E89" s="248"/>
    </row>
    <row r="90" spans="1:5">
      <c r="A90" s="247">
        <v>21085</v>
      </c>
      <c r="B90" s="247" t="s">
        <v>17293</v>
      </c>
      <c r="C90" s="227" t="s">
        <v>83</v>
      </c>
      <c r="D90" s="229">
        <v>6877.67</v>
      </c>
      <c r="E90" s="248"/>
    </row>
    <row r="91" spans="1:5">
      <c r="A91" s="247">
        <v>21089</v>
      </c>
      <c r="B91" s="247" t="s">
        <v>17294</v>
      </c>
      <c r="C91" s="227" t="s">
        <v>75</v>
      </c>
      <c r="D91" s="228">
        <v>13.96</v>
      </c>
      <c r="E91" s="248"/>
    </row>
    <row r="92" spans="1:5">
      <c r="A92" s="247">
        <v>21090</v>
      </c>
      <c r="B92" s="247" t="s">
        <v>231</v>
      </c>
      <c r="C92" s="227" t="s">
        <v>73</v>
      </c>
      <c r="D92" s="228">
        <v>83.85</v>
      </c>
      <c r="E92" s="248"/>
    </row>
    <row r="93" spans="1:5">
      <c r="A93" s="247">
        <v>21091</v>
      </c>
      <c r="B93" s="247" t="s">
        <v>232</v>
      </c>
      <c r="C93" s="227" t="s">
        <v>73</v>
      </c>
      <c r="D93" s="228">
        <v>39.950000000000003</v>
      </c>
      <c r="E93" s="248"/>
    </row>
    <row r="94" spans="1:5">
      <c r="A94" s="246">
        <v>211</v>
      </c>
      <c r="B94" s="559" t="s">
        <v>233</v>
      </c>
      <c r="C94" s="560"/>
      <c r="D94" s="560"/>
      <c r="E94" s="561"/>
    </row>
    <row r="95" spans="1:5" ht="30">
      <c r="A95" s="247">
        <v>21108</v>
      </c>
      <c r="B95" s="247" t="s">
        <v>234</v>
      </c>
      <c r="C95" s="227" t="s">
        <v>75</v>
      </c>
      <c r="D95" s="228">
        <v>56.77</v>
      </c>
      <c r="E95" s="248"/>
    </row>
    <row r="96" spans="1:5">
      <c r="A96" s="247">
        <v>21109</v>
      </c>
      <c r="B96" s="247" t="s">
        <v>235</v>
      </c>
      <c r="C96" s="227" t="s">
        <v>236</v>
      </c>
      <c r="D96" s="228">
        <v>110.65</v>
      </c>
      <c r="E96" s="248"/>
    </row>
    <row r="97" spans="1:5" ht="30">
      <c r="A97" s="247">
        <v>21111</v>
      </c>
      <c r="B97" s="247" t="s">
        <v>17295</v>
      </c>
      <c r="C97" s="227" t="s">
        <v>75</v>
      </c>
      <c r="D97" s="228">
        <v>88.93</v>
      </c>
      <c r="E97" s="248"/>
    </row>
    <row r="98" spans="1:5" ht="30">
      <c r="A98" s="247">
        <v>21118</v>
      </c>
      <c r="B98" s="247" t="s">
        <v>2133</v>
      </c>
      <c r="C98" s="227" t="s">
        <v>75</v>
      </c>
      <c r="D98" s="228">
        <v>81.09</v>
      </c>
      <c r="E98" s="248"/>
    </row>
    <row r="99" spans="1:5" ht="30">
      <c r="A99" s="247">
        <v>21144</v>
      </c>
      <c r="B99" s="247" t="s">
        <v>17296</v>
      </c>
      <c r="C99" s="227" t="s">
        <v>75</v>
      </c>
      <c r="D99" s="228">
        <v>33.76</v>
      </c>
      <c r="E99" s="248"/>
    </row>
    <row r="100" spans="1:5" ht="30">
      <c r="A100" s="247">
        <v>21151</v>
      </c>
      <c r="B100" s="247" t="s">
        <v>2134</v>
      </c>
      <c r="C100" s="227" t="s">
        <v>75</v>
      </c>
      <c r="D100" s="228">
        <v>5.34</v>
      </c>
      <c r="E100" s="248"/>
    </row>
    <row r="101" spans="1:5" ht="30">
      <c r="A101" s="247">
        <v>21170</v>
      </c>
      <c r="B101" s="247" t="s">
        <v>237</v>
      </c>
      <c r="C101" s="227" t="s">
        <v>75</v>
      </c>
      <c r="D101" s="228">
        <v>12.89</v>
      </c>
      <c r="E101" s="248"/>
    </row>
    <row r="102" spans="1:5">
      <c r="A102" s="246">
        <v>212</v>
      </c>
      <c r="B102" s="559" t="s">
        <v>238</v>
      </c>
      <c r="C102" s="560"/>
      <c r="D102" s="560"/>
      <c r="E102" s="561"/>
    </row>
    <row r="103" spans="1:5" ht="30">
      <c r="A103" s="247">
        <v>21205</v>
      </c>
      <c r="B103" s="247" t="s">
        <v>239</v>
      </c>
      <c r="C103" s="227" t="s">
        <v>75</v>
      </c>
      <c r="D103" s="228">
        <v>8.8800000000000008</v>
      </c>
      <c r="E103" s="248"/>
    </row>
    <row r="104" spans="1:5" ht="30">
      <c r="A104" s="247">
        <v>21211</v>
      </c>
      <c r="B104" s="247" t="s">
        <v>240</v>
      </c>
      <c r="C104" s="227" t="s">
        <v>73</v>
      </c>
      <c r="D104" s="228">
        <v>9.17</v>
      </c>
      <c r="E104" s="248"/>
    </row>
    <row r="105" spans="1:5">
      <c r="A105" s="246">
        <v>213</v>
      </c>
      <c r="B105" s="559" t="s">
        <v>233</v>
      </c>
      <c r="C105" s="560"/>
      <c r="D105" s="560"/>
      <c r="E105" s="561"/>
    </row>
    <row r="106" spans="1:5" ht="30">
      <c r="A106" s="247">
        <v>21305</v>
      </c>
      <c r="B106" s="247" t="s">
        <v>18107</v>
      </c>
      <c r="C106" s="227" t="s">
        <v>75</v>
      </c>
      <c r="D106" s="228">
        <v>41.09</v>
      </c>
      <c r="E106" s="248"/>
    </row>
    <row r="107" spans="1:5" ht="30">
      <c r="A107" s="247">
        <v>21368</v>
      </c>
      <c r="B107" s="247" t="s">
        <v>2612</v>
      </c>
      <c r="C107" s="227" t="s">
        <v>75</v>
      </c>
      <c r="D107" s="228">
        <v>4.43</v>
      </c>
      <c r="E107" s="248"/>
    </row>
    <row r="108" spans="1:5">
      <c r="A108" s="246">
        <v>215</v>
      </c>
      <c r="B108" s="559" t="s">
        <v>241</v>
      </c>
      <c r="C108" s="560"/>
      <c r="D108" s="560"/>
      <c r="E108" s="561"/>
    </row>
    <row r="109" spans="1:5">
      <c r="A109" s="247">
        <v>21516</v>
      </c>
      <c r="B109" s="247" t="s">
        <v>242</v>
      </c>
      <c r="C109" s="227" t="s">
        <v>71</v>
      </c>
      <c r="D109" s="228">
        <v>9.68</v>
      </c>
      <c r="E109" s="248"/>
    </row>
    <row r="110" spans="1:5">
      <c r="A110" s="247">
        <v>21517</v>
      </c>
      <c r="B110" s="247" t="s">
        <v>243</v>
      </c>
      <c r="C110" s="227" t="s">
        <v>71</v>
      </c>
      <c r="D110" s="228">
        <v>9.3699999999999992</v>
      </c>
      <c r="E110" s="248"/>
    </row>
    <row r="111" spans="1:5">
      <c r="A111" s="247">
        <v>21521</v>
      </c>
      <c r="B111" s="247" t="s">
        <v>244</v>
      </c>
      <c r="C111" s="227" t="s">
        <v>71</v>
      </c>
      <c r="D111" s="228">
        <v>8.8000000000000007</v>
      </c>
      <c r="E111" s="248"/>
    </row>
    <row r="112" spans="1:5">
      <c r="A112" s="247">
        <v>21532</v>
      </c>
      <c r="B112" s="247" t="s">
        <v>245</v>
      </c>
      <c r="C112" s="227" t="s">
        <v>71</v>
      </c>
      <c r="D112" s="228">
        <v>13.41</v>
      </c>
      <c r="E112" s="248"/>
    </row>
    <row r="113" spans="1:5" ht="30">
      <c r="A113" s="247">
        <v>21543</v>
      </c>
      <c r="B113" s="247" t="s">
        <v>246</v>
      </c>
      <c r="C113" s="227" t="s">
        <v>73</v>
      </c>
      <c r="D113" s="228">
        <v>29.7</v>
      </c>
      <c r="E113" s="248"/>
    </row>
    <row r="114" spans="1:5">
      <c r="A114" s="246">
        <v>220</v>
      </c>
      <c r="B114" s="559" t="s">
        <v>247</v>
      </c>
      <c r="C114" s="560"/>
      <c r="D114" s="560"/>
      <c r="E114" s="561"/>
    </row>
    <row r="115" spans="1:5" ht="45">
      <c r="A115" s="247">
        <v>22001</v>
      </c>
      <c r="B115" s="247" t="s">
        <v>9089</v>
      </c>
      <c r="C115" s="227" t="s">
        <v>73</v>
      </c>
      <c r="D115" s="228">
        <v>48.67</v>
      </c>
      <c r="E115" s="248"/>
    </row>
    <row r="116" spans="1:5" ht="45">
      <c r="A116" s="247">
        <v>22002</v>
      </c>
      <c r="B116" s="247" t="s">
        <v>9090</v>
      </c>
      <c r="C116" s="227" t="s">
        <v>73</v>
      </c>
      <c r="D116" s="228">
        <v>50.33</v>
      </c>
      <c r="E116" s="248"/>
    </row>
    <row r="117" spans="1:5">
      <c r="A117" s="246">
        <v>225</v>
      </c>
      <c r="B117" s="559" t="s">
        <v>248</v>
      </c>
      <c r="C117" s="560"/>
      <c r="D117" s="560"/>
      <c r="E117" s="561"/>
    </row>
    <row r="118" spans="1:5" ht="30">
      <c r="A118" s="247">
        <v>22502</v>
      </c>
      <c r="B118" s="247" t="s">
        <v>249</v>
      </c>
      <c r="C118" s="227" t="s">
        <v>114</v>
      </c>
      <c r="D118" s="228">
        <v>2.27</v>
      </c>
      <c r="E118" s="248"/>
    </row>
    <row r="119" spans="1:5" ht="30">
      <c r="A119" s="247">
        <v>22504</v>
      </c>
      <c r="B119" s="247" t="s">
        <v>250</v>
      </c>
      <c r="C119" s="227" t="s">
        <v>114</v>
      </c>
      <c r="D119" s="228">
        <v>2.95</v>
      </c>
      <c r="E119" s="248"/>
    </row>
    <row r="120" spans="1:5" ht="30">
      <c r="A120" s="247">
        <v>22505</v>
      </c>
      <c r="B120" s="247" t="s">
        <v>251</v>
      </c>
      <c r="C120" s="227" t="s">
        <v>114</v>
      </c>
      <c r="D120" s="228">
        <v>3.72</v>
      </c>
      <c r="E120" s="248"/>
    </row>
    <row r="121" spans="1:5" ht="30">
      <c r="A121" s="247">
        <v>22507</v>
      </c>
      <c r="B121" s="247" t="s">
        <v>252</v>
      </c>
      <c r="C121" s="227" t="s">
        <v>114</v>
      </c>
      <c r="D121" s="228">
        <v>3.19</v>
      </c>
      <c r="E121" s="248"/>
    </row>
    <row r="122" spans="1:5" ht="30">
      <c r="A122" s="247">
        <v>22508</v>
      </c>
      <c r="B122" s="247" t="s">
        <v>253</v>
      </c>
      <c r="C122" s="227" t="s">
        <v>114</v>
      </c>
      <c r="D122" s="228">
        <v>4.18</v>
      </c>
      <c r="E122" s="248"/>
    </row>
    <row r="123" spans="1:5" ht="30">
      <c r="A123" s="247">
        <v>22548</v>
      </c>
      <c r="B123" s="247" t="s">
        <v>254</v>
      </c>
      <c r="C123" s="227" t="s">
        <v>114</v>
      </c>
      <c r="D123" s="228">
        <v>2.3199999999999998</v>
      </c>
      <c r="E123" s="248"/>
    </row>
    <row r="124" spans="1:5" ht="30">
      <c r="A124" s="247">
        <v>22585</v>
      </c>
      <c r="B124" s="247" t="s">
        <v>2613</v>
      </c>
      <c r="C124" s="227" t="s">
        <v>114</v>
      </c>
      <c r="D124" s="228">
        <v>1.04</v>
      </c>
      <c r="E124" s="248"/>
    </row>
    <row r="125" spans="1:5" ht="30">
      <c r="A125" s="247">
        <v>22586</v>
      </c>
      <c r="B125" s="247" t="s">
        <v>2614</v>
      </c>
      <c r="C125" s="227" t="s">
        <v>114</v>
      </c>
      <c r="D125" s="228">
        <v>0.8</v>
      </c>
      <c r="E125" s="248"/>
    </row>
    <row r="126" spans="1:5">
      <c r="A126" s="246">
        <v>230</v>
      </c>
      <c r="B126" s="559" t="s">
        <v>255</v>
      </c>
      <c r="C126" s="560"/>
      <c r="D126" s="560"/>
      <c r="E126" s="561"/>
    </row>
    <row r="127" spans="1:5" ht="30">
      <c r="A127" s="247">
        <v>23010</v>
      </c>
      <c r="B127" s="247" t="s">
        <v>2615</v>
      </c>
      <c r="C127" s="227" t="s">
        <v>114</v>
      </c>
      <c r="D127" s="228">
        <v>4.66</v>
      </c>
      <c r="E127" s="248"/>
    </row>
    <row r="128" spans="1:5" ht="30">
      <c r="A128" s="247">
        <v>23015</v>
      </c>
      <c r="B128" s="247" t="s">
        <v>2616</v>
      </c>
      <c r="C128" s="227" t="s">
        <v>114</v>
      </c>
      <c r="D128" s="228">
        <v>11.69</v>
      </c>
      <c r="E128" s="248"/>
    </row>
    <row r="129" spans="1:5">
      <c r="A129" s="246">
        <v>235</v>
      </c>
      <c r="B129" s="559" t="s">
        <v>256</v>
      </c>
      <c r="C129" s="560"/>
      <c r="D129" s="560"/>
      <c r="E129" s="561"/>
    </row>
    <row r="130" spans="1:5" ht="30">
      <c r="A130" s="247">
        <v>23501</v>
      </c>
      <c r="B130" s="247" t="s">
        <v>257</v>
      </c>
      <c r="C130" s="227" t="s">
        <v>73</v>
      </c>
      <c r="D130" s="228">
        <v>98.24</v>
      </c>
      <c r="E130" s="248"/>
    </row>
    <row r="131" spans="1:5" ht="30">
      <c r="A131" s="247">
        <v>23503</v>
      </c>
      <c r="B131" s="247" t="s">
        <v>258</v>
      </c>
      <c r="C131" s="227" t="s">
        <v>114</v>
      </c>
      <c r="D131" s="228">
        <v>353.75</v>
      </c>
      <c r="E131" s="248"/>
    </row>
    <row r="132" spans="1:5" ht="30">
      <c r="A132" s="247">
        <v>23522</v>
      </c>
      <c r="B132" s="247" t="s">
        <v>259</v>
      </c>
      <c r="C132" s="227" t="s">
        <v>73</v>
      </c>
      <c r="D132" s="228">
        <v>274.62</v>
      </c>
      <c r="E132" s="248"/>
    </row>
    <row r="133" spans="1:5">
      <c r="A133" s="246">
        <v>240</v>
      </c>
      <c r="B133" s="559" t="s">
        <v>260</v>
      </c>
      <c r="C133" s="560"/>
      <c r="D133" s="560"/>
      <c r="E133" s="561"/>
    </row>
    <row r="134" spans="1:5">
      <c r="A134" s="247">
        <v>24015</v>
      </c>
      <c r="B134" s="247" t="s">
        <v>17297</v>
      </c>
      <c r="C134" s="227" t="s">
        <v>71</v>
      </c>
      <c r="D134" s="228">
        <v>6.18</v>
      </c>
      <c r="E134" s="248"/>
    </row>
    <row r="135" spans="1:5">
      <c r="A135" s="247">
        <v>24020</v>
      </c>
      <c r="B135" s="247" t="s">
        <v>261</v>
      </c>
      <c r="C135" s="227" t="s">
        <v>71</v>
      </c>
      <c r="D135" s="228">
        <v>11.33</v>
      </c>
      <c r="E135" s="248"/>
    </row>
    <row r="136" spans="1:5" ht="30">
      <c r="A136" s="247">
        <v>24029</v>
      </c>
      <c r="B136" s="247" t="s">
        <v>262</v>
      </c>
      <c r="C136" s="227" t="s">
        <v>73</v>
      </c>
      <c r="D136" s="228">
        <v>6.6</v>
      </c>
      <c r="E136" s="248"/>
    </row>
    <row r="137" spans="1:5" ht="30">
      <c r="A137" s="247">
        <v>24034</v>
      </c>
      <c r="B137" s="247" t="s">
        <v>2617</v>
      </c>
      <c r="C137" s="227" t="s">
        <v>71</v>
      </c>
      <c r="D137" s="228">
        <v>15.6</v>
      </c>
      <c r="E137" s="248"/>
    </row>
    <row r="138" spans="1:5" ht="45">
      <c r="A138" s="247">
        <v>24035</v>
      </c>
      <c r="B138" s="247" t="s">
        <v>2618</v>
      </c>
      <c r="C138" s="227" t="s">
        <v>71</v>
      </c>
      <c r="D138" s="228">
        <v>15.6</v>
      </c>
      <c r="E138" s="248"/>
    </row>
    <row r="139" spans="1:5">
      <c r="A139" s="247">
        <v>24038</v>
      </c>
      <c r="B139" s="247" t="s">
        <v>263</v>
      </c>
      <c r="C139" s="227" t="s">
        <v>264</v>
      </c>
      <c r="D139" s="228">
        <v>0.28999999999999998</v>
      </c>
      <c r="E139" s="248"/>
    </row>
    <row r="140" spans="1:5" ht="30">
      <c r="A140" s="247">
        <v>24042</v>
      </c>
      <c r="B140" s="247" t="s">
        <v>265</v>
      </c>
      <c r="C140" s="227" t="s">
        <v>71</v>
      </c>
      <c r="D140" s="228">
        <v>27.72</v>
      </c>
      <c r="E140" s="248"/>
    </row>
    <row r="141" spans="1:5" ht="15" customHeight="1">
      <c r="A141" s="246">
        <v>241</v>
      </c>
      <c r="B141" s="559" t="s">
        <v>266</v>
      </c>
      <c r="C141" s="560"/>
      <c r="D141" s="560"/>
      <c r="E141" s="561"/>
    </row>
    <row r="142" spans="1:5">
      <c r="A142" s="247">
        <v>24116</v>
      </c>
      <c r="B142" s="247" t="s">
        <v>267</v>
      </c>
      <c r="C142" s="227" t="s">
        <v>73</v>
      </c>
      <c r="D142" s="228">
        <v>0.84</v>
      </c>
      <c r="E142" s="248"/>
    </row>
    <row r="143" spans="1:5" ht="45">
      <c r="A143" s="247">
        <v>24130</v>
      </c>
      <c r="B143" s="247" t="s">
        <v>11421</v>
      </c>
      <c r="C143" s="227" t="s">
        <v>73</v>
      </c>
      <c r="D143" s="228">
        <v>224.58</v>
      </c>
      <c r="E143" s="248"/>
    </row>
    <row r="144" spans="1:5" ht="45">
      <c r="A144" s="247">
        <v>24131</v>
      </c>
      <c r="B144" s="247" t="s">
        <v>11422</v>
      </c>
      <c r="C144" s="227" t="s">
        <v>73</v>
      </c>
      <c r="D144" s="228">
        <v>232.33</v>
      </c>
      <c r="E144" s="248"/>
    </row>
    <row r="145" spans="1:5">
      <c r="A145" s="247">
        <v>24145</v>
      </c>
      <c r="B145" s="247" t="s">
        <v>268</v>
      </c>
      <c r="C145" s="227" t="s">
        <v>71</v>
      </c>
      <c r="D145" s="228">
        <v>21.13</v>
      </c>
      <c r="E145" s="248"/>
    </row>
    <row r="146" spans="1:5" ht="30">
      <c r="A146" s="247">
        <v>24184</v>
      </c>
      <c r="B146" s="247" t="s">
        <v>269</v>
      </c>
      <c r="C146" s="227" t="s">
        <v>114</v>
      </c>
      <c r="D146" s="228">
        <v>26.31</v>
      </c>
      <c r="E146" s="248"/>
    </row>
    <row r="147" spans="1:5">
      <c r="A147" s="246">
        <v>255</v>
      </c>
      <c r="B147" s="559" t="s">
        <v>270</v>
      </c>
      <c r="C147" s="560"/>
      <c r="D147" s="560"/>
      <c r="E147" s="561"/>
    </row>
    <row r="148" spans="1:5" ht="30">
      <c r="A148" s="247">
        <v>25513</v>
      </c>
      <c r="B148" s="247" t="s">
        <v>271</v>
      </c>
      <c r="C148" s="227" t="s">
        <v>73</v>
      </c>
      <c r="D148" s="228">
        <v>26.34</v>
      </c>
      <c r="E148" s="248"/>
    </row>
    <row r="149" spans="1:5" ht="30">
      <c r="A149" s="247">
        <v>25514</v>
      </c>
      <c r="B149" s="247" t="s">
        <v>272</v>
      </c>
      <c r="C149" s="227" t="s">
        <v>73</v>
      </c>
      <c r="D149" s="228">
        <v>48.4</v>
      </c>
      <c r="E149" s="248"/>
    </row>
    <row r="150" spans="1:5">
      <c r="A150" s="247">
        <v>25532</v>
      </c>
      <c r="B150" s="247" t="s">
        <v>273</v>
      </c>
      <c r="C150" s="227" t="s">
        <v>73</v>
      </c>
      <c r="D150" s="228">
        <v>70.73</v>
      </c>
      <c r="E150" s="248"/>
    </row>
    <row r="151" spans="1:5" ht="30">
      <c r="A151" s="247">
        <v>25568</v>
      </c>
      <c r="B151" s="247" t="s">
        <v>274</v>
      </c>
      <c r="C151" s="227" t="s">
        <v>73</v>
      </c>
      <c r="D151" s="228">
        <v>37.96</v>
      </c>
      <c r="E151" s="248"/>
    </row>
    <row r="152" spans="1:5" ht="30">
      <c r="A152" s="247">
        <v>25569</v>
      </c>
      <c r="B152" s="247" t="s">
        <v>274</v>
      </c>
      <c r="C152" s="227" t="s">
        <v>73</v>
      </c>
      <c r="D152" s="228">
        <v>76.73</v>
      </c>
      <c r="E152" s="248"/>
    </row>
    <row r="153" spans="1:5" ht="30">
      <c r="A153" s="247">
        <v>25570</v>
      </c>
      <c r="B153" s="247" t="s">
        <v>275</v>
      </c>
      <c r="C153" s="227" t="s">
        <v>114</v>
      </c>
      <c r="D153" s="228">
        <v>2.4</v>
      </c>
      <c r="E153" s="248"/>
    </row>
    <row r="154" spans="1:5" ht="30">
      <c r="A154" s="247">
        <v>25571</v>
      </c>
      <c r="B154" s="247" t="s">
        <v>276</v>
      </c>
      <c r="C154" s="227" t="s">
        <v>114</v>
      </c>
      <c r="D154" s="228">
        <v>4.63</v>
      </c>
      <c r="E154" s="248"/>
    </row>
    <row r="155" spans="1:5" ht="30">
      <c r="A155" s="247">
        <v>25592</v>
      </c>
      <c r="B155" s="247" t="s">
        <v>277</v>
      </c>
      <c r="C155" s="227" t="s">
        <v>73</v>
      </c>
      <c r="D155" s="228">
        <v>71.56</v>
      </c>
      <c r="E155" s="248"/>
    </row>
    <row r="156" spans="1:5">
      <c r="A156" s="246">
        <v>256</v>
      </c>
      <c r="B156" s="559" t="s">
        <v>270</v>
      </c>
      <c r="C156" s="560"/>
      <c r="D156" s="560"/>
      <c r="E156" s="561"/>
    </row>
    <row r="157" spans="1:5" ht="30">
      <c r="A157" s="247">
        <v>25617</v>
      </c>
      <c r="B157" s="247" t="s">
        <v>278</v>
      </c>
      <c r="C157" s="227" t="s">
        <v>73</v>
      </c>
      <c r="D157" s="228">
        <v>62.86</v>
      </c>
      <c r="E157" s="248"/>
    </row>
    <row r="158" spans="1:5">
      <c r="A158" s="246">
        <v>258</v>
      </c>
      <c r="B158" s="559" t="s">
        <v>270</v>
      </c>
      <c r="C158" s="560"/>
      <c r="D158" s="560"/>
      <c r="E158" s="561"/>
    </row>
    <row r="159" spans="1:5" ht="75">
      <c r="A159" s="247">
        <v>25841</v>
      </c>
      <c r="B159" s="247" t="s">
        <v>17298</v>
      </c>
      <c r="C159" s="227" t="s">
        <v>73</v>
      </c>
      <c r="D159" s="228">
        <v>68.040000000000006</v>
      </c>
      <c r="E159" s="248"/>
    </row>
    <row r="160" spans="1:5" ht="45">
      <c r="A160" s="247">
        <v>25843</v>
      </c>
      <c r="B160" s="247" t="s">
        <v>18108</v>
      </c>
      <c r="C160" s="227" t="s">
        <v>73</v>
      </c>
      <c r="D160" s="228">
        <v>91.06</v>
      </c>
      <c r="E160" s="248"/>
    </row>
    <row r="161" spans="1:5">
      <c r="A161" s="246">
        <v>260</v>
      </c>
      <c r="B161" s="559" t="s">
        <v>279</v>
      </c>
      <c r="C161" s="560"/>
      <c r="D161" s="560"/>
      <c r="E161" s="561"/>
    </row>
    <row r="162" spans="1:5" ht="30">
      <c r="A162" s="247">
        <v>26008</v>
      </c>
      <c r="B162" s="247" t="s">
        <v>280</v>
      </c>
      <c r="C162" s="227" t="s">
        <v>75</v>
      </c>
      <c r="D162" s="228">
        <v>25.31</v>
      </c>
      <c r="E162" s="248"/>
    </row>
    <row r="163" spans="1:5" ht="30">
      <c r="A163" s="247">
        <v>26015</v>
      </c>
      <c r="B163" s="247" t="s">
        <v>281</v>
      </c>
      <c r="C163" s="227" t="s">
        <v>75</v>
      </c>
      <c r="D163" s="228">
        <v>58.89</v>
      </c>
      <c r="E163" s="248"/>
    </row>
    <row r="164" spans="1:5" ht="30">
      <c r="A164" s="247">
        <v>26040</v>
      </c>
      <c r="B164" s="247" t="s">
        <v>17299</v>
      </c>
      <c r="C164" s="227" t="s">
        <v>75</v>
      </c>
      <c r="D164" s="228">
        <v>4.0199999999999996</v>
      </c>
      <c r="E164" s="248"/>
    </row>
    <row r="165" spans="1:5" ht="30">
      <c r="A165" s="247">
        <v>26091</v>
      </c>
      <c r="B165" s="247" t="s">
        <v>11423</v>
      </c>
      <c r="C165" s="227" t="s">
        <v>75</v>
      </c>
      <c r="D165" s="228">
        <v>6.32</v>
      </c>
      <c r="E165" s="248"/>
    </row>
    <row r="166" spans="1:5" ht="15" customHeight="1">
      <c r="A166" s="246">
        <v>265</v>
      </c>
      <c r="B166" s="559" t="s">
        <v>282</v>
      </c>
      <c r="C166" s="560"/>
      <c r="D166" s="560"/>
      <c r="E166" s="561"/>
    </row>
    <row r="167" spans="1:5">
      <c r="A167" s="247">
        <v>26503</v>
      </c>
      <c r="B167" s="247" t="s">
        <v>283</v>
      </c>
      <c r="C167" s="227" t="s">
        <v>114</v>
      </c>
      <c r="D167" s="228">
        <v>0.55000000000000004</v>
      </c>
      <c r="E167" s="248"/>
    </row>
    <row r="168" spans="1:5" ht="15" customHeight="1">
      <c r="A168" s="247">
        <v>26506</v>
      </c>
      <c r="B168" s="247" t="s">
        <v>284</v>
      </c>
      <c r="C168" s="227" t="s">
        <v>114</v>
      </c>
      <c r="D168" s="228">
        <v>195.67</v>
      </c>
      <c r="E168" s="248"/>
    </row>
    <row r="169" spans="1:5" ht="30">
      <c r="A169" s="247">
        <v>26508</v>
      </c>
      <c r="B169" s="247" t="s">
        <v>11424</v>
      </c>
      <c r="C169" s="227" t="s">
        <v>75</v>
      </c>
      <c r="D169" s="228">
        <v>8.99</v>
      </c>
      <c r="E169" s="248"/>
    </row>
    <row r="170" spans="1:5">
      <c r="A170" s="247">
        <v>26512</v>
      </c>
      <c r="B170" s="247" t="s">
        <v>285</v>
      </c>
      <c r="C170" s="227" t="s">
        <v>114</v>
      </c>
      <c r="D170" s="228">
        <v>1.01</v>
      </c>
      <c r="E170" s="248"/>
    </row>
    <row r="171" spans="1:5" ht="30">
      <c r="A171" s="247">
        <v>26517</v>
      </c>
      <c r="B171" s="247" t="s">
        <v>286</v>
      </c>
      <c r="C171" s="227" t="s">
        <v>114</v>
      </c>
      <c r="D171" s="228">
        <v>1.49</v>
      </c>
      <c r="E171" s="248"/>
    </row>
    <row r="172" spans="1:5">
      <c r="A172" s="247">
        <v>26546</v>
      </c>
      <c r="B172" s="247" t="s">
        <v>287</v>
      </c>
      <c r="C172" s="227" t="s">
        <v>114</v>
      </c>
      <c r="D172" s="228">
        <v>0.32</v>
      </c>
      <c r="E172" s="248"/>
    </row>
    <row r="173" spans="1:5" ht="30">
      <c r="A173" s="247">
        <v>26548</v>
      </c>
      <c r="B173" s="247" t="s">
        <v>288</v>
      </c>
      <c r="C173" s="227" t="s">
        <v>114</v>
      </c>
      <c r="D173" s="228">
        <v>0.38</v>
      </c>
      <c r="E173" s="248"/>
    </row>
    <row r="174" spans="1:5">
      <c r="A174" s="247">
        <v>26549</v>
      </c>
      <c r="B174" s="247" t="s">
        <v>289</v>
      </c>
      <c r="C174" s="227" t="s">
        <v>114</v>
      </c>
      <c r="D174" s="228">
        <v>0.14000000000000001</v>
      </c>
      <c r="E174" s="248"/>
    </row>
    <row r="175" spans="1:5" ht="30">
      <c r="A175" s="247">
        <v>26550</v>
      </c>
      <c r="B175" s="247" t="s">
        <v>290</v>
      </c>
      <c r="C175" s="227" t="s">
        <v>114</v>
      </c>
      <c r="D175" s="228">
        <v>16.920000000000002</v>
      </c>
      <c r="E175" s="248"/>
    </row>
    <row r="176" spans="1:5">
      <c r="A176" s="247">
        <v>26551</v>
      </c>
      <c r="B176" s="247" t="s">
        <v>291</v>
      </c>
      <c r="C176" s="227" t="s">
        <v>114</v>
      </c>
      <c r="D176" s="228">
        <v>0.61</v>
      </c>
      <c r="E176" s="248"/>
    </row>
    <row r="177" spans="1:5">
      <c r="A177" s="247">
        <v>26552</v>
      </c>
      <c r="B177" s="247" t="s">
        <v>17300</v>
      </c>
      <c r="C177" s="227" t="s">
        <v>114</v>
      </c>
      <c r="D177" s="228">
        <v>0.11</v>
      </c>
      <c r="E177" s="248"/>
    </row>
    <row r="178" spans="1:5">
      <c r="A178" s="247">
        <v>26554</v>
      </c>
      <c r="B178" s="247" t="s">
        <v>292</v>
      </c>
      <c r="C178" s="227" t="s">
        <v>114</v>
      </c>
      <c r="D178" s="228">
        <v>0.12</v>
      </c>
      <c r="E178" s="248"/>
    </row>
    <row r="179" spans="1:5">
      <c r="A179" s="247">
        <v>26560</v>
      </c>
      <c r="B179" s="247" t="s">
        <v>293</v>
      </c>
      <c r="C179" s="227" t="s">
        <v>71</v>
      </c>
      <c r="D179" s="228">
        <v>17.8</v>
      </c>
      <c r="E179" s="248"/>
    </row>
    <row r="180" spans="1:5">
      <c r="A180" s="247">
        <v>26563</v>
      </c>
      <c r="B180" s="247" t="s">
        <v>294</v>
      </c>
      <c r="C180" s="227" t="s">
        <v>71</v>
      </c>
      <c r="D180" s="228">
        <v>23.88</v>
      </c>
      <c r="E180" s="248"/>
    </row>
    <row r="181" spans="1:5">
      <c r="A181" s="247">
        <v>26566</v>
      </c>
      <c r="B181" s="247" t="s">
        <v>295</v>
      </c>
      <c r="C181" s="227" t="s">
        <v>71</v>
      </c>
      <c r="D181" s="228">
        <v>19.23</v>
      </c>
      <c r="E181" s="248"/>
    </row>
    <row r="182" spans="1:5">
      <c r="A182" s="247">
        <v>26569</v>
      </c>
      <c r="B182" s="247" t="s">
        <v>296</v>
      </c>
      <c r="C182" s="227" t="s">
        <v>71</v>
      </c>
      <c r="D182" s="228">
        <v>16.88</v>
      </c>
      <c r="E182" s="248"/>
    </row>
    <row r="183" spans="1:5">
      <c r="A183" s="247">
        <v>26570</v>
      </c>
      <c r="B183" s="247" t="s">
        <v>297</v>
      </c>
      <c r="C183" s="227" t="s">
        <v>71</v>
      </c>
      <c r="D183" s="228">
        <v>16.88</v>
      </c>
      <c r="E183" s="248"/>
    </row>
    <row r="184" spans="1:5">
      <c r="A184" s="247">
        <v>26573</v>
      </c>
      <c r="B184" s="247" t="s">
        <v>298</v>
      </c>
      <c r="C184" s="227" t="s">
        <v>71</v>
      </c>
      <c r="D184" s="228">
        <v>25.52</v>
      </c>
      <c r="E184" s="248"/>
    </row>
    <row r="185" spans="1:5">
      <c r="A185" s="247">
        <v>26581</v>
      </c>
      <c r="B185" s="247" t="s">
        <v>17301</v>
      </c>
      <c r="C185" s="227" t="s">
        <v>71</v>
      </c>
      <c r="D185" s="228">
        <v>16.34</v>
      </c>
      <c r="E185" s="248"/>
    </row>
    <row r="186" spans="1:5">
      <c r="A186" s="247">
        <v>26588</v>
      </c>
      <c r="B186" s="247" t="s">
        <v>299</v>
      </c>
      <c r="C186" s="227" t="s">
        <v>114</v>
      </c>
      <c r="D186" s="228">
        <v>0.14000000000000001</v>
      </c>
      <c r="E186" s="248"/>
    </row>
    <row r="187" spans="1:5">
      <c r="A187" s="247">
        <v>26589</v>
      </c>
      <c r="B187" s="247" t="s">
        <v>300</v>
      </c>
      <c r="C187" s="227" t="s">
        <v>114</v>
      </c>
      <c r="D187" s="228">
        <v>0.27</v>
      </c>
      <c r="E187" s="248"/>
    </row>
    <row r="188" spans="1:5">
      <c r="A188" s="247">
        <v>26591</v>
      </c>
      <c r="B188" s="247" t="s">
        <v>17302</v>
      </c>
      <c r="C188" s="227" t="s">
        <v>114</v>
      </c>
      <c r="D188" s="228">
        <v>0.08</v>
      </c>
      <c r="E188" s="248"/>
    </row>
    <row r="189" spans="1:5">
      <c r="A189" s="247">
        <v>26592</v>
      </c>
      <c r="B189" s="247" t="s">
        <v>17303</v>
      </c>
      <c r="C189" s="227" t="s">
        <v>114</v>
      </c>
      <c r="D189" s="228">
        <v>0.14000000000000001</v>
      </c>
      <c r="E189" s="248"/>
    </row>
    <row r="190" spans="1:5" ht="15" customHeight="1">
      <c r="A190" s="246">
        <v>266</v>
      </c>
      <c r="B190" s="559" t="s">
        <v>301</v>
      </c>
      <c r="C190" s="560"/>
      <c r="D190" s="560"/>
      <c r="E190" s="561"/>
    </row>
    <row r="191" spans="1:5" ht="30">
      <c r="A191" s="247">
        <v>26607</v>
      </c>
      <c r="B191" s="247" t="s">
        <v>2071</v>
      </c>
      <c r="C191" s="227" t="s">
        <v>114</v>
      </c>
      <c r="D191" s="228">
        <v>0.91</v>
      </c>
      <c r="E191" s="248"/>
    </row>
    <row r="192" spans="1:5" ht="15" customHeight="1">
      <c r="A192" s="247">
        <v>26610</v>
      </c>
      <c r="B192" s="247" t="s">
        <v>302</v>
      </c>
      <c r="C192" s="227" t="s">
        <v>114</v>
      </c>
      <c r="D192" s="228">
        <v>0.44</v>
      </c>
      <c r="E192" s="248"/>
    </row>
    <row r="193" spans="1:5">
      <c r="A193" s="247">
        <v>26612</v>
      </c>
      <c r="B193" s="247" t="s">
        <v>2619</v>
      </c>
      <c r="C193" s="227" t="s">
        <v>114</v>
      </c>
      <c r="D193" s="228">
        <v>0.79</v>
      </c>
      <c r="E193" s="248"/>
    </row>
    <row r="194" spans="1:5" ht="30">
      <c r="A194" s="247">
        <v>26617</v>
      </c>
      <c r="B194" s="247" t="s">
        <v>2620</v>
      </c>
      <c r="C194" s="227" t="s">
        <v>75</v>
      </c>
      <c r="D194" s="228">
        <v>26.42</v>
      </c>
      <c r="E194" s="248"/>
    </row>
    <row r="195" spans="1:5" ht="30">
      <c r="A195" s="247">
        <v>26618</v>
      </c>
      <c r="B195" s="247" t="s">
        <v>303</v>
      </c>
      <c r="C195" s="227" t="s">
        <v>114</v>
      </c>
      <c r="D195" s="228">
        <v>14.34</v>
      </c>
      <c r="E195" s="248"/>
    </row>
    <row r="196" spans="1:5">
      <c r="A196" s="247">
        <v>26648</v>
      </c>
      <c r="B196" s="247" t="s">
        <v>304</v>
      </c>
      <c r="C196" s="227" t="s">
        <v>114</v>
      </c>
      <c r="D196" s="228">
        <v>0.18</v>
      </c>
      <c r="E196" s="248"/>
    </row>
    <row r="197" spans="1:5" ht="30">
      <c r="A197" s="247">
        <v>26664</v>
      </c>
      <c r="B197" s="247" t="s">
        <v>17304</v>
      </c>
      <c r="C197" s="227" t="s">
        <v>114</v>
      </c>
      <c r="D197" s="228">
        <v>0.31</v>
      </c>
      <c r="E197" s="248"/>
    </row>
    <row r="198" spans="1:5" ht="45">
      <c r="A198" s="247">
        <v>26668</v>
      </c>
      <c r="B198" s="247" t="s">
        <v>9670</v>
      </c>
      <c r="C198" s="227" t="s">
        <v>114</v>
      </c>
      <c r="D198" s="228">
        <v>36.020000000000003</v>
      </c>
      <c r="E198" s="248"/>
    </row>
    <row r="199" spans="1:5" ht="30">
      <c r="A199" s="247">
        <v>26669</v>
      </c>
      <c r="B199" s="247" t="s">
        <v>9671</v>
      </c>
      <c r="C199" s="227" t="s">
        <v>114</v>
      </c>
      <c r="D199" s="228">
        <v>9.68</v>
      </c>
      <c r="E199" s="248"/>
    </row>
    <row r="200" spans="1:5" ht="45">
      <c r="A200" s="247">
        <v>26670</v>
      </c>
      <c r="B200" s="247" t="s">
        <v>9672</v>
      </c>
      <c r="C200" s="227" t="s">
        <v>114</v>
      </c>
      <c r="D200" s="228">
        <v>113.39</v>
      </c>
      <c r="E200" s="248"/>
    </row>
    <row r="201" spans="1:5" ht="45">
      <c r="A201" s="247">
        <v>26671</v>
      </c>
      <c r="B201" s="247" t="s">
        <v>9673</v>
      </c>
      <c r="C201" s="227" t="s">
        <v>114</v>
      </c>
      <c r="D201" s="228">
        <v>64.84</v>
      </c>
      <c r="E201" s="248"/>
    </row>
    <row r="202" spans="1:5">
      <c r="A202" s="247">
        <v>26675</v>
      </c>
      <c r="B202" s="247" t="s">
        <v>305</v>
      </c>
      <c r="C202" s="227" t="s">
        <v>114</v>
      </c>
      <c r="D202" s="228">
        <v>0.42</v>
      </c>
      <c r="E202" s="248"/>
    </row>
    <row r="203" spans="1:5" ht="30">
      <c r="A203" s="247">
        <v>26678</v>
      </c>
      <c r="B203" s="247" t="s">
        <v>306</v>
      </c>
      <c r="C203" s="227" t="s">
        <v>114</v>
      </c>
      <c r="D203" s="228">
        <v>0.39</v>
      </c>
      <c r="E203" s="248"/>
    </row>
    <row r="204" spans="1:5" ht="15" customHeight="1">
      <c r="A204" s="246">
        <v>267</v>
      </c>
      <c r="B204" s="559" t="s">
        <v>301</v>
      </c>
      <c r="C204" s="560"/>
      <c r="D204" s="560"/>
      <c r="E204" s="561"/>
    </row>
    <row r="205" spans="1:5" ht="30">
      <c r="A205" s="247">
        <v>26714</v>
      </c>
      <c r="B205" s="247" t="s">
        <v>307</v>
      </c>
      <c r="C205" s="227" t="s">
        <v>114</v>
      </c>
      <c r="D205" s="228">
        <v>5.79</v>
      </c>
      <c r="E205" s="248"/>
    </row>
    <row r="206" spans="1:5" ht="15" customHeight="1">
      <c r="A206" s="246">
        <v>268</v>
      </c>
      <c r="B206" s="559" t="s">
        <v>301</v>
      </c>
      <c r="C206" s="560"/>
      <c r="D206" s="560"/>
      <c r="E206" s="561"/>
    </row>
    <row r="207" spans="1:5" ht="30">
      <c r="A207" s="247">
        <v>26877</v>
      </c>
      <c r="B207" s="247" t="s">
        <v>308</v>
      </c>
      <c r="C207" s="227" t="s">
        <v>114</v>
      </c>
      <c r="D207" s="228">
        <v>0.5</v>
      </c>
      <c r="E207" s="248"/>
    </row>
    <row r="208" spans="1:5" ht="15" customHeight="1">
      <c r="A208" s="247">
        <v>26879</v>
      </c>
      <c r="B208" s="247" t="s">
        <v>2621</v>
      </c>
      <c r="C208" s="227" t="s">
        <v>114</v>
      </c>
      <c r="D208" s="228">
        <v>0.41</v>
      </c>
      <c r="E208" s="248"/>
    </row>
    <row r="209" spans="1:5">
      <c r="A209" s="247">
        <v>26894</v>
      </c>
      <c r="B209" s="247" t="s">
        <v>309</v>
      </c>
      <c r="C209" s="227" t="s">
        <v>114</v>
      </c>
      <c r="D209" s="228">
        <v>0.09</v>
      </c>
      <c r="E209" s="248"/>
    </row>
    <row r="210" spans="1:5" ht="15" customHeight="1">
      <c r="A210" s="246">
        <v>269</v>
      </c>
      <c r="B210" s="559" t="s">
        <v>310</v>
      </c>
      <c r="C210" s="560"/>
      <c r="D210" s="560"/>
      <c r="E210" s="561"/>
    </row>
    <row r="211" spans="1:5" ht="30">
      <c r="A211" s="247">
        <v>26972</v>
      </c>
      <c r="B211" s="247" t="s">
        <v>311</v>
      </c>
      <c r="C211" s="227" t="s">
        <v>114</v>
      </c>
      <c r="D211" s="228">
        <v>39.6</v>
      </c>
      <c r="E211" s="248"/>
    </row>
    <row r="212" spans="1:5" ht="15" customHeight="1">
      <c r="A212" s="246">
        <v>270</v>
      </c>
      <c r="B212" s="559" t="s">
        <v>312</v>
      </c>
      <c r="C212" s="560"/>
      <c r="D212" s="560"/>
      <c r="E212" s="561"/>
    </row>
    <row r="213" spans="1:5">
      <c r="A213" s="247">
        <v>27002</v>
      </c>
      <c r="B213" s="247" t="s">
        <v>313</v>
      </c>
      <c r="C213" s="227" t="s">
        <v>71</v>
      </c>
      <c r="D213" s="228">
        <v>15.88</v>
      </c>
      <c r="E213" s="248"/>
    </row>
    <row r="214" spans="1:5">
      <c r="A214" s="247">
        <v>27003</v>
      </c>
      <c r="B214" s="247" t="s">
        <v>314</v>
      </c>
      <c r="C214" s="227" t="s">
        <v>71</v>
      </c>
      <c r="D214" s="228">
        <v>16.600000000000001</v>
      </c>
      <c r="E214" s="248"/>
    </row>
    <row r="215" spans="1:5">
      <c r="A215" s="247">
        <v>27004</v>
      </c>
      <c r="B215" s="247" t="s">
        <v>315</v>
      </c>
      <c r="C215" s="227" t="s">
        <v>71</v>
      </c>
      <c r="D215" s="228">
        <v>17.12</v>
      </c>
      <c r="E215" s="248"/>
    </row>
    <row r="216" spans="1:5">
      <c r="A216" s="247">
        <v>27005</v>
      </c>
      <c r="B216" s="247" t="s">
        <v>316</v>
      </c>
      <c r="C216" s="227" t="s">
        <v>71</v>
      </c>
      <c r="D216" s="228">
        <v>19.41</v>
      </c>
      <c r="E216" s="248"/>
    </row>
    <row r="217" spans="1:5">
      <c r="A217" s="247">
        <v>27006</v>
      </c>
      <c r="B217" s="247" t="s">
        <v>317</v>
      </c>
      <c r="C217" s="227" t="s">
        <v>71</v>
      </c>
      <c r="D217" s="228">
        <v>28.71</v>
      </c>
      <c r="E217" s="248"/>
    </row>
    <row r="218" spans="1:5">
      <c r="A218" s="247">
        <v>27010</v>
      </c>
      <c r="B218" s="247" t="s">
        <v>318</v>
      </c>
      <c r="C218" s="227" t="s">
        <v>71</v>
      </c>
      <c r="D218" s="228">
        <v>21.8</v>
      </c>
      <c r="E218" s="248"/>
    </row>
    <row r="219" spans="1:5">
      <c r="A219" s="247">
        <v>27020</v>
      </c>
      <c r="B219" s="247" t="s">
        <v>319</v>
      </c>
      <c r="C219" s="227" t="s">
        <v>75</v>
      </c>
      <c r="D219" s="228">
        <v>0.48</v>
      </c>
      <c r="E219" s="248"/>
    </row>
    <row r="220" spans="1:5" ht="30">
      <c r="A220" s="247">
        <v>27022</v>
      </c>
      <c r="B220" s="247" t="s">
        <v>320</v>
      </c>
      <c r="C220" s="227" t="s">
        <v>75</v>
      </c>
      <c r="D220" s="228">
        <v>0.87</v>
      </c>
      <c r="E220" s="248"/>
    </row>
    <row r="221" spans="1:5">
      <c r="A221" s="246">
        <v>275</v>
      </c>
      <c r="B221" s="559" t="s">
        <v>321</v>
      </c>
      <c r="C221" s="560"/>
      <c r="D221" s="560"/>
      <c r="E221" s="561"/>
    </row>
    <row r="222" spans="1:5" ht="30">
      <c r="A222" s="247">
        <v>27504</v>
      </c>
      <c r="B222" s="247" t="s">
        <v>322</v>
      </c>
      <c r="C222" s="227" t="s">
        <v>114</v>
      </c>
      <c r="D222" s="228">
        <v>71.5</v>
      </c>
      <c r="E222" s="248"/>
    </row>
    <row r="223" spans="1:5" ht="30">
      <c r="A223" s="247">
        <v>27520</v>
      </c>
      <c r="B223" s="247" t="s">
        <v>2622</v>
      </c>
      <c r="C223" s="227" t="s">
        <v>73</v>
      </c>
      <c r="D223" s="228">
        <v>20.43</v>
      </c>
      <c r="E223" s="248"/>
    </row>
    <row r="224" spans="1:5" ht="30">
      <c r="A224" s="247">
        <v>27532</v>
      </c>
      <c r="B224" s="247" t="s">
        <v>323</v>
      </c>
      <c r="C224" s="227" t="s">
        <v>73</v>
      </c>
      <c r="D224" s="228">
        <v>114.76</v>
      </c>
      <c r="E224" s="248"/>
    </row>
    <row r="225" spans="1:5" ht="45">
      <c r="A225" s="247">
        <v>27546</v>
      </c>
      <c r="B225" s="247" t="s">
        <v>2623</v>
      </c>
      <c r="C225" s="227" t="s">
        <v>73</v>
      </c>
      <c r="D225" s="228">
        <v>61.58</v>
      </c>
      <c r="E225" s="248"/>
    </row>
    <row r="226" spans="1:5">
      <c r="A226" s="246">
        <v>276</v>
      </c>
      <c r="B226" s="559" t="s">
        <v>324</v>
      </c>
      <c r="C226" s="560"/>
      <c r="D226" s="560"/>
      <c r="E226" s="561"/>
    </row>
    <row r="227" spans="1:5" ht="45">
      <c r="A227" s="247">
        <v>27602</v>
      </c>
      <c r="B227" s="247" t="s">
        <v>2624</v>
      </c>
      <c r="C227" s="227" t="s">
        <v>73</v>
      </c>
      <c r="D227" s="228">
        <v>42.37</v>
      </c>
      <c r="E227" s="248"/>
    </row>
    <row r="228" spans="1:5" ht="30">
      <c r="A228" s="247">
        <v>27666</v>
      </c>
      <c r="B228" s="247" t="s">
        <v>2625</v>
      </c>
      <c r="C228" s="227" t="s">
        <v>73</v>
      </c>
      <c r="D228" s="228">
        <v>75.22</v>
      </c>
      <c r="E228" s="248"/>
    </row>
    <row r="229" spans="1:5" ht="45">
      <c r="A229" s="247">
        <v>27676</v>
      </c>
      <c r="B229" s="247" t="s">
        <v>2626</v>
      </c>
      <c r="C229" s="227" t="s">
        <v>73</v>
      </c>
      <c r="D229" s="228">
        <v>57.51</v>
      </c>
      <c r="E229" s="248"/>
    </row>
    <row r="230" spans="1:5" ht="30">
      <c r="A230" s="247">
        <v>27677</v>
      </c>
      <c r="B230" s="247" t="s">
        <v>325</v>
      </c>
      <c r="C230" s="227" t="s">
        <v>73</v>
      </c>
      <c r="D230" s="228">
        <v>12.44</v>
      </c>
      <c r="E230" s="248"/>
    </row>
    <row r="231" spans="1:5" ht="30">
      <c r="A231" s="247">
        <v>27678</v>
      </c>
      <c r="B231" s="247" t="s">
        <v>2627</v>
      </c>
      <c r="C231" s="227" t="s">
        <v>73</v>
      </c>
      <c r="D231" s="228">
        <v>58.56</v>
      </c>
      <c r="E231" s="248"/>
    </row>
    <row r="232" spans="1:5" ht="30">
      <c r="A232" s="247">
        <v>27679</v>
      </c>
      <c r="B232" s="247" t="s">
        <v>2628</v>
      </c>
      <c r="C232" s="227" t="s">
        <v>73</v>
      </c>
      <c r="D232" s="228">
        <v>152.16</v>
      </c>
      <c r="E232" s="248"/>
    </row>
    <row r="233" spans="1:5" ht="30">
      <c r="A233" s="247">
        <v>27680</v>
      </c>
      <c r="B233" s="247" t="s">
        <v>2629</v>
      </c>
      <c r="C233" s="227" t="s">
        <v>73</v>
      </c>
      <c r="D233" s="228">
        <v>96.19</v>
      </c>
      <c r="E233" s="248"/>
    </row>
    <row r="234" spans="1:5">
      <c r="A234" s="246">
        <v>280</v>
      </c>
      <c r="B234" s="559" t="s">
        <v>326</v>
      </c>
      <c r="C234" s="560"/>
      <c r="D234" s="560"/>
      <c r="E234" s="561"/>
    </row>
    <row r="235" spans="1:5">
      <c r="A235" s="247">
        <v>28001</v>
      </c>
      <c r="B235" s="247" t="s">
        <v>327</v>
      </c>
      <c r="C235" s="227" t="s">
        <v>83</v>
      </c>
      <c r="D235" s="228">
        <v>31.67</v>
      </c>
      <c r="E235" s="248"/>
    </row>
    <row r="236" spans="1:5" ht="30">
      <c r="A236" s="247">
        <v>28004</v>
      </c>
      <c r="B236" s="247" t="s">
        <v>328</v>
      </c>
      <c r="C236" s="227" t="s">
        <v>114</v>
      </c>
      <c r="D236" s="228">
        <v>83.9</v>
      </c>
      <c r="E236" s="248"/>
    </row>
    <row r="237" spans="1:5" ht="45">
      <c r="A237" s="247">
        <v>28005</v>
      </c>
      <c r="B237" s="247" t="s">
        <v>17305</v>
      </c>
      <c r="C237" s="227" t="s">
        <v>71</v>
      </c>
      <c r="D237" s="228">
        <v>25.68</v>
      </c>
      <c r="E237" s="248"/>
    </row>
    <row r="238" spans="1:5">
      <c r="A238" s="247">
        <v>28008</v>
      </c>
      <c r="B238" s="247" t="s">
        <v>329</v>
      </c>
      <c r="C238" s="227" t="s">
        <v>69</v>
      </c>
      <c r="D238" s="228">
        <v>10.14</v>
      </c>
      <c r="E238" s="248"/>
    </row>
    <row r="239" spans="1:5" ht="30">
      <c r="A239" s="247">
        <v>28028</v>
      </c>
      <c r="B239" s="247" t="s">
        <v>330</v>
      </c>
      <c r="C239" s="227" t="s">
        <v>75</v>
      </c>
      <c r="D239" s="228">
        <v>8.17</v>
      </c>
      <c r="E239" s="248"/>
    </row>
    <row r="240" spans="1:5">
      <c r="A240" s="247">
        <v>28056</v>
      </c>
      <c r="B240" s="247" t="s">
        <v>331</v>
      </c>
      <c r="C240" s="227" t="s">
        <v>75</v>
      </c>
      <c r="D240" s="228">
        <v>1.99</v>
      </c>
      <c r="E240" s="248"/>
    </row>
    <row r="241" spans="1:5" ht="30">
      <c r="A241" s="247">
        <v>28067</v>
      </c>
      <c r="B241" s="247" t="s">
        <v>332</v>
      </c>
      <c r="C241" s="227" t="s">
        <v>75</v>
      </c>
      <c r="D241" s="228">
        <v>7.06</v>
      </c>
      <c r="E241" s="248"/>
    </row>
    <row r="242" spans="1:5" ht="30">
      <c r="A242" s="247">
        <v>28068</v>
      </c>
      <c r="B242" s="247" t="s">
        <v>2630</v>
      </c>
      <c r="C242" s="227" t="s">
        <v>75</v>
      </c>
      <c r="D242" s="228">
        <v>8.43</v>
      </c>
      <c r="E242" s="248"/>
    </row>
    <row r="243" spans="1:5">
      <c r="A243" s="247">
        <v>28088</v>
      </c>
      <c r="B243" s="247" t="s">
        <v>333</v>
      </c>
      <c r="C243" s="227" t="s">
        <v>69</v>
      </c>
      <c r="D243" s="228">
        <v>27.67</v>
      </c>
      <c r="E243" s="248"/>
    </row>
    <row r="244" spans="1:5">
      <c r="A244" s="246">
        <v>281</v>
      </c>
      <c r="B244" s="559" t="s">
        <v>334</v>
      </c>
      <c r="C244" s="560"/>
      <c r="D244" s="560"/>
      <c r="E244" s="561"/>
    </row>
    <row r="245" spans="1:5" ht="30">
      <c r="A245" s="247">
        <v>28125</v>
      </c>
      <c r="B245" s="247" t="s">
        <v>2631</v>
      </c>
      <c r="C245" s="227" t="s">
        <v>75</v>
      </c>
      <c r="D245" s="228">
        <v>13.26</v>
      </c>
      <c r="E245" s="248"/>
    </row>
    <row r="246" spans="1:5">
      <c r="A246" s="246">
        <v>282</v>
      </c>
      <c r="B246" s="559" t="s">
        <v>334</v>
      </c>
      <c r="C246" s="560"/>
      <c r="D246" s="560"/>
      <c r="E246" s="561"/>
    </row>
    <row r="247" spans="1:5">
      <c r="A247" s="247">
        <v>28270</v>
      </c>
      <c r="B247" s="247" t="s">
        <v>335</v>
      </c>
      <c r="C247" s="227" t="s">
        <v>75</v>
      </c>
      <c r="D247" s="228">
        <v>0.2</v>
      </c>
      <c r="E247" s="248"/>
    </row>
    <row r="248" spans="1:5">
      <c r="A248" s="246">
        <v>290</v>
      </c>
      <c r="B248" s="559" t="s">
        <v>334</v>
      </c>
      <c r="C248" s="560"/>
      <c r="D248" s="560"/>
      <c r="E248" s="561"/>
    </row>
    <row r="249" spans="1:5" ht="30">
      <c r="A249" s="247">
        <v>29028</v>
      </c>
      <c r="B249" s="247" t="s">
        <v>17306</v>
      </c>
      <c r="C249" s="227" t="s">
        <v>114</v>
      </c>
      <c r="D249" s="228">
        <v>570.29999999999995</v>
      </c>
      <c r="E249" s="248"/>
    </row>
    <row r="250" spans="1:5">
      <c r="A250" s="247">
        <v>29050</v>
      </c>
      <c r="B250" s="247" t="s">
        <v>336</v>
      </c>
      <c r="C250" s="227" t="s">
        <v>114</v>
      </c>
      <c r="D250" s="228">
        <v>15.58</v>
      </c>
      <c r="E250" s="248"/>
    </row>
    <row r="251" spans="1:5" ht="30">
      <c r="A251" s="247">
        <v>29093</v>
      </c>
      <c r="B251" s="247" t="s">
        <v>337</v>
      </c>
      <c r="C251" s="227" t="s">
        <v>114</v>
      </c>
      <c r="D251" s="228">
        <v>1.51</v>
      </c>
      <c r="E251" s="248"/>
    </row>
    <row r="252" spans="1:5" ht="30">
      <c r="A252" s="247">
        <v>29094</v>
      </c>
      <c r="B252" s="247" t="s">
        <v>338</v>
      </c>
      <c r="C252" s="227" t="s">
        <v>114</v>
      </c>
      <c r="D252" s="228">
        <v>27.7</v>
      </c>
      <c r="E252" s="248"/>
    </row>
    <row r="253" spans="1:5">
      <c r="A253" s="246">
        <v>293</v>
      </c>
      <c r="B253" s="559" t="s">
        <v>326</v>
      </c>
      <c r="C253" s="560"/>
      <c r="D253" s="560"/>
      <c r="E253" s="561"/>
    </row>
    <row r="254" spans="1:5" ht="45">
      <c r="A254" s="247">
        <v>29337</v>
      </c>
      <c r="B254" s="247" t="s">
        <v>2632</v>
      </c>
      <c r="C254" s="227" t="s">
        <v>114</v>
      </c>
      <c r="D254" s="228">
        <v>38.76</v>
      </c>
      <c r="E254" s="248"/>
    </row>
    <row r="255" spans="1:5">
      <c r="A255" s="246">
        <v>3</v>
      </c>
      <c r="B255" s="559" t="s">
        <v>339</v>
      </c>
      <c r="C255" s="560"/>
      <c r="D255" s="560"/>
      <c r="E255" s="561"/>
    </row>
    <row r="256" spans="1:5" ht="15" customHeight="1">
      <c r="A256" s="246">
        <v>301</v>
      </c>
      <c r="B256" s="559" t="s">
        <v>340</v>
      </c>
      <c r="C256" s="560"/>
      <c r="D256" s="560"/>
      <c r="E256" s="561"/>
    </row>
    <row r="257" spans="1:5" ht="30">
      <c r="A257" s="247">
        <v>30106</v>
      </c>
      <c r="B257" s="247" t="s">
        <v>341</v>
      </c>
      <c r="C257" s="227" t="s">
        <v>75</v>
      </c>
      <c r="D257" s="228">
        <v>11.61</v>
      </c>
      <c r="E257" s="248"/>
    </row>
    <row r="258" spans="1:5" ht="45">
      <c r="A258" s="247">
        <v>30152</v>
      </c>
      <c r="B258" s="247" t="s">
        <v>17307</v>
      </c>
      <c r="C258" s="227" t="s">
        <v>114</v>
      </c>
      <c r="D258" s="228">
        <v>210.67</v>
      </c>
      <c r="E258" s="248"/>
    </row>
    <row r="259" spans="1:5" ht="30">
      <c r="A259" s="247">
        <v>30172</v>
      </c>
      <c r="B259" s="247" t="s">
        <v>342</v>
      </c>
      <c r="C259" s="227" t="s">
        <v>114</v>
      </c>
      <c r="D259" s="228">
        <v>231.93</v>
      </c>
      <c r="E259" s="248"/>
    </row>
    <row r="260" spans="1:5" ht="15" customHeight="1">
      <c r="A260" s="247">
        <v>30173</v>
      </c>
      <c r="B260" s="247" t="s">
        <v>343</v>
      </c>
      <c r="C260" s="227" t="s">
        <v>114</v>
      </c>
      <c r="D260" s="228">
        <v>231.93</v>
      </c>
      <c r="E260" s="248"/>
    </row>
    <row r="261" spans="1:5" ht="30">
      <c r="A261" s="247">
        <v>30174</v>
      </c>
      <c r="B261" s="247" t="s">
        <v>344</v>
      </c>
      <c r="C261" s="227" t="s">
        <v>114</v>
      </c>
      <c r="D261" s="228">
        <v>231.93</v>
      </c>
      <c r="E261" s="248"/>
    </row>
    <row r="262" spans="1:5" ht="30">
      <c r="A262" s="247">
        <v>30175</v>
      </c>
      <c r="B262" s="247" t="s">
        <v>345</v>
      </c>
      <c r="C262" s="227" t="s">
        <v>114</v>
      </c>
      <c r="D262" s="228">
        <v>231.93</v>
      </c>
      <c r="E262" s="248"/>
    </row>
    <row r="263" spans="1:5">
      <c r="A263" s="247">
        <v>30191</v>
      </c>
      <c r="B263" s="247" t="s">
        <v>346</v>
      </c>
      <c r="C263" s="227" t="s">
        <v>75</v>
      </c>
      <c r="D263" s="228">
        <v>56.29</v>
      </c>
      <c r="E263" s="248"/>
    </row>
    <row r="264" spans="1:5">
      <c r="A264" s="246">
        <v>302</v>
      </c>
      <c r="B264" s="559" t="s">
        <v>347</v>
      </c>
      <c r="C264" s="560"/>
      <c r="D264" s="560"/>
      <c r="E264" s="561"/>
    </row>
    <row r="265" spans="1:5" ht="30">
      <c r="A265" s="247">
        <v>30202</v>
      </c>
      <c r="B265" s="247" t="s">
        <v>11425</v>
      </c>
      <c r="C265" s="227" t="s">
        <v>114</v>
      </c>
      <c r="D265" s="228">
        <v>185</v>
      </c>
      <c r="E265" s="248"/>
    </row>
    <row r="266" spans="1:5" ht="45">
      <c r="A266" s="247">
        <v>30210</v>
      </c>
      <c r="B266" s="247" t="s">
        <v>11426</v>
      </c>
      <c r="C266" s="227" t="s">
        <v>114</v>
      </c>
      <c r="D266" s="228">
        <v>181.84</v>
      </c>
      <c r="E266" s="248"/>
    </row>
    <row r="267" spans="1:5" ht="45">
      <c r="A267" s="247">
        <v>30211</v>
      </c>
      <c r="B267" s="247" t="s">
        <v>11427</v>
      </c>
      <c r="C267" s="227" t="s">
        <v>114</v>
      </c>
      <c r="D267" s="228">
        <v>187.49</v>
      </c>
      <c r="E267" s="248"/>
    </row>
    <row r="268" spans="1:5" ht="45">
      <c r="A268" s="247">
        <v>30212</v>
      </c>
      <c r="B268" s="247" t="s">
        <v>11428</v>
      </c>
      <c r="C268" s="227" t="s">
        <v>114</v>
      </c>
      <c r="D268" s="228">
        <v>203.3</v>
      </c>
      <c r="E268" s="248"/>
    </row>
    <row r="269" spans="1:5" ht="45">
      <c r="A269" s="247">
        <v>30213</v>
      </c>
      <c r="B269" s="247" t="s">
        <v>11429</v>
      </c>
      <c r="C269" s="227" t="s">
        <v>114</v>
      </c>
      <c r="D269" s="228">
        <v>251.78</v>
      </c>
      <c r="E269" s="248"/>
    </row>
    <row r="270" spans="1:5" ht="30">
      <c r="A270" s="247">
        <v>30217</v>
      </c>
      <c r="B270" s="247" t="s">
        <v>17308</v>
      </c>
      <c r="C270" s="227" t="s">
        <v>114</v>
      </c>
      <c r="D270" s="228">
        <v>199</v>
      </c>
      <c r="E270" s="248"/>
    </row>
    <row r="271" spans="1:5" ht="45">
      <c r="A271" s="247">
        <v>30233</v>
      </c>
      <c r="B271" s="247" t="s">
        <v>11430</v>
      </c>
      <c r="C271" s="227" t="s">
        <v>114</v>
      </c>
      <c r="D271" s="228">
        <v>207.33</v>
      </c>
      <c r="E271" s="248"/>
    </row>
    <row r="272" spans="1:5" ht="30">
      <c r="A272" s="247">
        <v>30257</v>
      </c>
      <c r="B272" s="247" t="s">
        <v>17309</v>
      </c>
      <c r="C272" s="227" t="s">
        <v>114</v>
      </c>
      <c r="D272" s="228">
        <v>622.64</v>
      </c>
      <c r="E272" s="248"/>
    </row>
    <row r="273" spans="1:5" ht="30">
      <c r="A273" s="247">
        <v>30261</v>
      </c>
      <c r="B273" s="247" t="s">
        <v>17310</v>
      </c>
      <c r="C273" s="227" t="s">
        <v>114</v>
      </c>
      <c r="D273" s="228">
        <v>593.38</v>
      </c>
      <c r="E273" s="248"/>
    </row>
    <row r="274" spans="1:5" ht="30">
      <c r="A274" s="247">
        <v>30263</v>
      </c>
      <c r="B274" s="247" t="s">
        <v>17311</v>
      </c>
      <c r="C274" s="227" t="s">
        <v>114</v>
      </c>
      <c r="D274" s="228">
        <v>661.69</v>
      </c>
      <c r="E274" s="248"/>
    </row>
    <row r="275" spans="1:5">
      <c r="A275" s="246">
        <v>303</v>
      </c>
      <c r="B275" s="559" t="s">
        <v>347</v>
      </c>
      <c r="C275" s="560"/>
      <c r="D275" s="560"/>
      <c r="E275" s="561"/>
    </row>
    <row r="276" spans="1:5" ht="30">
      <c r="A276" s="247">
        <v>30358</v>
      </c>
      <c r="B276" s="247" t="s">
        <v>348</v>
      </c>
      <c r="C276" s="227" t="s">
        <v>75</v>
      </c>
      <c r="D276" s="228">
        <v>17.05</v>
      </c>
      <c r="E276" s="248"/>
    </row>
    <row r="277" spans="1:5">
      <c r="A277" s="246">
        <v>304</v>
      </c>
      <c r="B277" s="559" t="s">
        <v>347</v>
      </c>
      <c r="C277" s="560"/>
      <c r="D277" s="560"/>
      <c r="E277" s="561"/>
    </row>
    <row r="278" spans="1:5" ht="45">
      <c r="A278" s="247">
        <v>30460</v>
      </c>
      <c r="B278" s="247" t="s">
        <v>11431</v>
      </c>
      <c r="C278" s="227" t="s">
        <v>114</v>
      </c>
      <c r="D278" s="228">
        <v>194</v>
      </c>
      <c r="E278" s="248"/>
    </row>
    <row r="279" spans="1:5" ht="30">
      <c r="A279" s="247">
        <v>30496</v>
      </c>
      <c r="B279" s="247" t="s">
        <v>349</v>
      </c>
      <c r="C279" s="227" t="s">
        <v>75</v>
      </c>
      <c r="D279" s="228">
        <v>13.49</v>
      </c>
      <c r="E279" s="248"/>
    </row>
    <row r="280" spans="1:5">
      <c r="A280" s="246">
        <v>306</v>
      </c>
      <c r="B280" s="559" t="s">
        <v>347</v>
      </c>
      <c r="C280" s="560"/>
      <c r="D280" s="560"/>
      <c r="E280" s="561"/>
    </row>
    <row r="281" spans="1:5" ht="30">
      <c r="A281" s="247">
        <v>30665</v>
      </c>
      <c r="B281" s="247" t="s">
        <v>350</v>
      </c>
      <c r="C281" s="227" t="s">
        <v>75</v>
      </c>
      <c r="D281" s="228">
        <v>46.52</v>
      </c>
      <c r="E281" s="248"/>
    </row>
    <row r="282" spans="1:5" ht="45">
      <c r="A282" s="247">
        <v>30675</v>
      </c>
      <c r="B282" s="247" t="s">
        <v>17312</v>
      </c>
      <c r="C282" s="227" t="s">
        <v>114</v>
      </c>
      <c r="D282" s="228">
        <v>431.18</v>
      </c>
      <c r="E282" s="248"/>
    </row>
    <row r="283" spans="1:5" ht="45">
      <c r="A283" s="247">
        <v>30676</v>
      </c>
      <c r="B283" s="247" t="s">
        <v>17313</v>
      </c>
      <c r="C283" s="227" t="s">
        <v>114</v>
      </c>
      <c r="D283" s="228">
        <v>446.98</v>
      </c>
      <c r="E283" s="248"/>
    </row>
    <row r="284" spans="1:5" ht="45">
      <c r="A284" s="247">
        <v>30677</v>
      </c>
      <c r="B284" s="247" t="s">
        <v>17314</v>
      </c>
      <c r="C284" s="227" t="s">
        <v>114</v>
      </c>
      <c r="D284" s="228">
        <v>475.71</v>
      </c>
      <c r="E284" s="248"/>
    </row>
    <row r="285" spans="1:5">
      <c r="A285" s="246">
        <v>308</v>
      </c>
      <c r="B285" s="559" t="s">
        <v>351</v>
      </c>
      <c r="C285" s="560"/>
      <c r="D285" s="560"/>
      <c r="E285" s="561"/>
    </row>
    <row r="286" spans="1:5" ht="30">
      <c r="A286" s="247">
        <v>30868</v>
      </c>
      <c r="B286" s="247" t="s">
        <v>11432</v>
      </c>
      <c r="C286" s="227" t="s">
        <v>73</v>
      </c>
      <c r="D286" s="228">
        <v>981.06</v>
      </c>
      <c r="E286" s="248"/>
    </row>
    <row r="287" spans="1:5">
      <c r="A287" s="246">
        <v>309</v>
      </c>
      <c r="B287" s="559" t="s">
        <v>351</v>
      </c>
      <c r="C287" s="560"/>
      <c r="D287" s="560"/>
      <c r="E287" s="561"/>
    </row>
    <row r="288" spans="1:5" ht="30">
      <c r="A288" s="247">
        <v>30951</v>
      </c>
      <c r="B288" s="247" t="s">
        <v>11433</v>
      </c>
      <c r="C288" s="227" t="s">
        <v>73</v>
      </c>
      <c r="D288" s="228">
        <v>493.53</v>
      </c>
      <c r="E288" s="248"/>
    </row>
    <row r="289" spans="1:5">
      <c r="A289" s="246">
        <v>314</v>
      </c>
      <c r="B289" s="559" t="s">
        <v>351</v>
      </c>
      <c r="C289" s="560"/>
      <c r="D289" s="560"/>
      <c r="E289" s="561"/>
    </row>
    <row r="290" spans="1:5" ht="30">
      <c r="A290" s="247">
        <v>31443</v>
      </c>
      <c r="B290" s="247" t="s">
        <v>11434</v>
      </c>
      <c r="C290" s="227" t="s">
        <v>73</v>
      </c>
      <c r="D290" s="228">
        <v>532.03</v>
      </c>
      <c r="E290" s="248"/>
    </row>
    <row r="291" spans="1:5">
      <c r="A291" s="246">
        <v>315</v>
      </c>
      <c r="B291" s="559" t="s">
        <v>352</v>
      </c>
      <c r="C291" s="560"/>
      <c r="D291" s="560"/>
      <c r="E291" s="561"/>
    </row>
    <row r="292" spans="1:5" ht="30">
      <c r="A292" s="247">
        <v>31507</v>
      </c>
      <c r="B292" s="247" t="s">
        <v>353</v>
      </c>
      <c r="C292" s="227" t="s">
        <v>114</v>
      </c>
      <c r="D292" s="228">
        <v>211.9</v>
      </c>
      <c r="E292" s="248"/>
    </row>
    <row r="293" spans="1:5" ht="30">
      <c r="A293" s="247">
        <v>31508</v>
      </c>
      <c r="B293" s="247" t="s">
        <v>17315</v>
      </c>
      <c r="C293" s="227" t="s">
        <v>114</v>
      </c>
      <c r="D293" s="228">
        <v>247.19</v>
      </c>
      <c r="E293" s="248"/>
    </row>
    <row r="294" spans="1:5">
      <c r="A294" s="247">
        <v>31511</v>
      </c>
      <c r="B294" s="247" t="s">
        <v>354</v>
      </c>
      <c r="C294" s="227" t="s">
        <v>114</v>
      </c>
      <c r="D294" s="228">
        <v>6.02</v>
      </c>
      <c r="E294" s="248"/>
    </row>
    <row r="295" spans="1:5">
      <c r="A295" s="247">
        <v>31515</v>
      </c>
      <c r="B295" s="247" t="s">
        <v>2633</v>
      </c>
      <c r="C295" s="227" t="s">
        <v>114</v>
      </c>
      <c r="D295" s="228">
        <v>69.5</v>
      </c>
      <c r="E295" s="248"/>
    </row>
    <row r="296" spans="1:5">
      <c r="A296" s="247">
        <v>31516</v>
      </c>
      <c r="B296" s="247" t="s">
        <v>355</v>
      </c>
      <c r="C296" s="227" t="s">
        <v>114</v>
      </c>
      <c r="D296" s="228">
        <v>4.37</v>
      </c>
      <c r="E296" s="248"/>
    </row>
    <row r="297" spans="1:5">
      <c r="A297" s="247">
        <v>31517</v>
      </c>
      <c r="B297" s="247" t="s">
        <v>356</v>
      </c>
      <c r="C297" s="227" t="s">
        <v>114</v>
      </c>
      <c r="D297" s="228">
        <v>51.08</v>
      </c>
      <c r="E297" s="248"/>
    </row>
    <row r="298" spans="1:5" ht="30">
      <c r="A298" s="247">
        <v>31518</v>
      </c>
      <c r="B298" s="247" t="s">
        <v>357</v>
      </c>
      <c r="C298" s="227" t="s">
        <v>114</v>
      </c>
      <c r="D298" s="228">
        <v>61.44</v>
      </c>
      <c r="E298" s="248"/>
    </row>
    <row r="299" spans="1:5">
      <c r="A299" s="247">
        <v>31519</v>
      </c>
      <c r="B299" s="247" t="s">
        <v>358</v>
      </c>
      <c r="C299" s="227" t="s">
        <v>114</v>
      </c>
      <c r="D299" s="228">
        <v>35.49</v>
      </c>
      <c r="E299" s="248"/>
    </row>
    <row r="300" spans="1:5">
      <c r="A300" s="247">
        <v>31548</v>
      </c>
      <c r="B300" s="247" t="s">
        <v>359</v>
      </c>
      <c r="C300" s="227" t="s">
        <v>114</v>
      </c>
      <c r="D300" s="228">
        <v>26.94</v>
      </c>
      <c r="E300" s="248"/>
    </row>
    <row r="301" spans="1:5" ht="30">
      <c r="A301" s="247">
        <v>31570</v>
      </c>
      <c r="B301" s="247" t="s">
        <v>360</v>
      </c>
      <c r="C301" s="227" t="s">
        <v>114</v>
      </c>
      <c r="D301" s="228">
        <v>6.81</v>
      </c>
      <c r="E301" s="248"/>
    </row>
    <row r="302" spans="1:5" ht="30">
      <c r="A302" s="247">
        <v>31571</v>
      </c>
      <c r="B302" s="247" t="s">
        <v>361</v>
      </c>
      <c r="C302" s="227" t="s">
        <v>114</v>
      </c>
      <c r="D302" s="228">
        <v>9.25</v>
      </c>
      <c r="E302" s="248"/>
    </row>
    <row r="303" spans="1:5">
      <c r="A303" s="247">
        <v>31581</v>
      </c>
      <c r="B303" s="247" t="s">
        <v>362</v>
      </c>
      <c r="C303" s="227" t="s">
        <v>114</v>
      </c>
      <c r="D303" s="228">
        <v>50.62</v>
      </c>
      <c r="E303" s="248"/>
    </row>
    <row r="304" spans="1:5" ht="30">
      <c r="A304" s="247">
        <v>31584</v>
      </c>
      <c r="B304" s="247" t="s">
        <v>363</v>
      </c>
      <c r="C304" s="227" t="s">
        <v>114</v>
      </c>
      <c r="D304" s="228">
        <v>8.92</v>
      </c>
      <c r="E304" s="248"/>
    </row>
    <row r="305" spans="1:5" ht="15" customHeight="1">
      <c r="A305" s="246">
        <v>316</v>
      </c>
      <c r="B305" s="559" t="s">
        <v>364</v>
      </c>
      <c r="C305" s="560"/>
      <c r="D305" s="560"/>
      <c r="E305" s="561"/>
    </row>
    <row r="306" spans="1:5" ht="30">
      <c r="A306" s="247">
        <v>31601</v>
      </c>
      <c r="B306" s="247" t="s">
        <v>2063</v>
      </c>
      <c r="C306" s="227" t="s">
        <v>114</v>
      </c>
      <c r="D306" s="228">
        <v>39.880000000000003</v>
      </c>
      <c r="E306" s="248"/>
    </row>
    <row r="307" spans="1:5" ht="30">
      <c r="A307" s="247">
        <v>31647</v>
      </c>
      <c r="B307" s="247" t="s">
        <v>365</v>
      </c>
      <c r="C307" s="227" t="s">
        <v>114</v>
      </c>
      <c r="D307" s="228">
        <v>46.83</v>
      </c>
      <c r="E307" s="248"/>
    </row>
    <row r="308" spans="1:5">
      <c r="A308" s="246">
        <v>317</v>
      </c>
      <c r="B308" s="559" t="s">
        <v>351</v>
      </c>
      <c r="C308" s="560"/>
      <c r="D308" s="560"/>
      <c r="E308" s="561"/>
    </row>
    <row r="309" spans="1:5" ht="15" customHeight="1">
      <c r="A309" s="247">
        <v>31733</v>
      </c>
      <c r="B309" s="247" t="s">
        <v>366</v>
      </c>
      <c r="C309" s="227" t="s">
        <v>73</v>
      </c>
      <c r="D309" s="228">
        <v>640.21</v>
      </c>
      <c r="E309" s="248"/>
    </row>
    <row r="310" spans="1:5" ht="15" customHeight="1">
      <c r="A310" s="246">
        <v>318</v>
      </c>
      <c r="B310" s="559" t="s">
        <v>364</v>
      </c>
      <c r="C310" s="560"/>
      <c r="D310" s="560"/>
      <c r="E310" s="561"/>
    </row>
    <row r="311" spans="1:5" ht="30">
      <c r="A311" s="247">
        <v>31811</v>
      </c>
      <c r="B311" s="247" t="s">
        <v>367</v>
      </c>
      <c r="C311" s="227" t="s">
        <v>114</v>
      </c>
      <c r="D311" s="228">
        <v>148.68</v>
      </c>
      <c r="E311" s="248"/>
    </row>
    <row r="312" spans="1:5" ht="30">
      <c r="A312" s="247">
        <v>31812</v>
      </c>
      <c r="B312" s="247" t="s">
        <v>368</v>
      </c>
      <c r="C312" s="227" t="s">
        <v>114</v>
      </c>
      <c r="D312" s="228">
        <v>64.36</v>
      </c>
      <c r="E312" s="248"/>
    </row>
    <row r="313" spans="1:5" ht="30">
      <c r="A313" s="247">
        <v>31813</v>
      </c>
      <c r="B313" s="247" t="s">
        <v>369</v>
      </c>
      <c r="C313" s="227" t="s">
        <v>114</v>
      </c>
      <c r="D313" s="228">
        <v>42.64</v>
      </c>
      <c r="E313" s="248"/>
    </row>
    <row r="314" spans="1:5" ht="15" customHeight="1">
      <c r="A314" s="246">
        <v>320</v>
      </c>
      <c r="B314" s="559" t="s">
        <v>370</v>
      </c>
      <c r="C314" s="560"/>
      <c r="D314" s="560"/>
      <c r="E314" s="561"/>
    </row>
    <row r="315" spans="1:5">
      <c r="A315" s="247">
        <v>32001</v>
      </c>
      <c r="B315" s="247" t="s">
        <v>371</v>
      </c>
      <c r="C315" s="227" t="s">
        <v>73</v>
      </c>
      <c r="D315" s="228">
        <v>54.47</v>
      </c>
      <c r="E315" s="248"/>
    </row>
    <row r="316" spans="1:5" ht="15" customHeight="1">
      <c r="A316" s="246">
        <v>321</v>
      </c>
      <c r="B316" s="559" t="s">
        <v>372</v>
      </c>
      <c r="C316" s="560"/>
      <c r="D316" s="560"/>
      <c r="E316" s="561"/>
    </row>
    <row r="317" spans="1:5" ht="30">
      <c r="A317" s="247">
        <v>32147</v>
      </c>
      <c r="B317" s="247" t="s">
        <v>373</v>
      </c>
      <c r="C317" s="227" t="s">
        <v>73</v>
      </c>
      <c r="D317" s="228">
        <v>58.49</v>
      </c>
      <c r="E317" s="248"/>
    </row>
    <row r="318" spans="1:5" ht="15" customHeight="1">
      <c r="A318" s="246">
        <v>322</v>
      </c>
      <c r="B318" s="559" t="s">
        <v>372</v>
      </c>
      <c r="C318" s="560"/>
      <c r="D318" s="560"/>
      <c r="E318" s="561"/>
    </row>
    <row r="319" spans="1:5" ht="30">
      <c r="A319" s="247">
        <v>32219</v>
      </c>
      <c r="B319" s="247" t="s">
        <v>374</v>
      </c>
      <c r="C319" s="227" t="s">
        <v>73</v>
      </c>
      <c r="D319" s="228">
        <v>99.64</v>
      </c>
      <c r="E319" s="248"/>
    </row>
    <row r="320" spans="1:5" ht="15" customHeight="1">
      <c r="A320" s="247">
        <v>32223</v>
      </c>
      <c r="B320" s="247" t="s">
        <v>375</v>
      </c>
      <c r="C320" s="227" t="s">
        <v>73</v>
      </c>
      <c r="D320" s="228">
        <v>58.49</v>
      </c>
      <c r="E320" s="248"/>
    </row>
    <row r="321" spans="1:5">
      <c r="A321" s="246">
        <v>325</v>
      </c>
      <c r="B321" s="559" t="s">
        <v>376</v>
      </c>
      <c r="C321" s="560"/>
      <c r="D321" s="560"/>
      <c r="E321" s="561"/>
    </row>
    <row r="322" spans="1:5" ht="15" customHeight="1">
      <c r="A322" s="247">
        <v>32502</v>
      </c>
      <c r="B322" s="247" t="s">
        <v>377</v>
      </c>
      <c r="C322" s="227" t="s">
        <v>73</v>
      </c>
      <c r="D322" s="228">
        <v>275.38</v>
      </c>
      <c r="E322" s="248"/>
    </row>
    <row r="323" spans="1:5" ht="30">
      <c r="A323" s="247">
        <v>32505</v>
      </c>
      <c r="B323" s="247" t="s">
        <v>378</v>
      </c>
      <c r="C323" s="227" t="s">
        <v>73</v>
      </c>
      <c r="D323" s="228">
        <v>200.5</v>
      </c>
      <c r="E323" s="248"/>
    </row>
    <row r="324" spans="1:5" ht="15" customHeight="1">
      <c r="A324" s="246">
        <v>330</v>
      </c>
      <c r="B324" s="559" t="s">
        <v>379</v>
      </c>
      <c r="C324" s="560"/>
      <c r="D324" s="560"/>
      <c r="E324" s="561"/>
    </row>
    <row r="325" spans="1:5" ht="30">
      <c r="A325" s="247">
        <v>33023</v>
      </c>
      <c r="B325" s="247" t="s">
        <v>380</v>
      </c>
      <c r="C325" s="227" t="s">
        <v>73</v>
      </c>
      <c r="D325" s="228">
        <v>118.43</v>
      </c>
      <c r="E325" s="248"/>
    </row>
    <row r="326" spans="1:5" ht="15" customHeight="1">
      <c r="A326" s="246">
        <v>335</v>
      </c>
      <c r="B326" s="559" t="s">
        <v>381</v>
      </c>
      <c r="C326" s="560"/>
      <c r="D326" s="560"/>
      <c r="E326" s="561"/>
    </row>
    <row r="327" spans="1:5" ht="30">
      <c r="A327" s="247">
        <v>33503</v>
      </c>
      <c r="B327" s="247" t="s">
        <v>382</v>
      </c>
      <c r="C327" s="227" t="s">
        <v>75</v>
      </c>
      <c r="D327" s="228">
        <v>6.26</v>
      </c>
      <c r="E327" s="248"/>
    </row>
    <row r="328" spans="1:5" ht="30">
      <c r="A328" s="247">
        <v>33506</v>
      </c>
      <c r="B328" s="247" t="s">
        <v>383</v>
      </c>
      <c r="C328" s="227" t="s">
        <v>75</v>
      </c>
      <c r="D328" s="228">
        <v>78.33</v>
      </c>
      <c r="E328" s="248"/>
    </row>
    <row r="329" spans="1:5" ht="15" customHeight="1">
      <c r="A329" s="247">
        <v>33511</v>
      </c>
      <c r="B329" s="247" t="s">
        <v>384</v>
      </c>
      <c r="C329" s="227" t="s">
        <v>75</v>
      </c>
      <c r="D329" s="228">
        <v>37.729999999999997</v>
      </c>
      <c r="E329" s="248"/>
    </row>
    <row r="330" spans="1:5">
      <c r="A330" s="247">
        <v>33513</v>
      </c>
      <c r="B330" s="247" t="s">
        <v>385</v>
      </c>
      <c r="C330" s="227" t="s">
        <v>75</v>
      </c>
      <c r="D330" s="228">
        <v>107</v>
      </c>
      <c r="E330" s="248"/>
    </row>
    <row r="331" spans="1:5" ht="15" customHeight="1">
      <c r="A331" s="247">
        <v>33518</v>
      </c>
      <c r="B331" s="247" t="s">
        <v>386</v>
      </c>
      <c r="C331" s="227" t="s">
        <v>75</v>
      </c>
      <c r="D331" s="228">
        <v>56.75</v>
      </c>
      <c r="E331" s="248"/>
    </row>
    <row r="332" spans="1:5" ht="30">
      <c r="A332" s="247">
        <v>33556</v>
      </c>
      <c r="B332" s="247" t="s">
        <v>17316</v>
      </c>
      <c r="C332" s="227" t="s">
        <v>75</v>
      </c>
      <c r="D332" s="228">
        <v>5.66</v>
      </c>
      <c r="E332" s="248"/>
    </row>
    <row r="333" spans="1:5" ht="30">
      <c r="A333" s="247">
        <v>33599</v>
      </c>
      <c r="B333" s="247" t="s">
        <v>2135</v>
      </c>
      <c r="C333" s="227" t="s">
        <v>75</v>
      </c>
      <c r="D333" s="228">
        <v>16.23</v>
      </c>
      <c r="E333" s="248"/>
    </row>
    <row r="334" spans="1:5">
      <c r="A334" s="246">
        <v>340</v>
      </c>
      <c r="B334" s="559" t="s">
        <v>387</v>
      </c>
      <c r="C334" s="560"/>
      <c r="D334" s="560"/>
      <c r="E334" s="561"/>
    </row>
    <row r="335" spans="1:5" ht="30">
      <c r="A335" s="247">
        <v>34005</v>
      </c>
      <c r="B335" s="247" t="s">
        <v>388</v>
      </c>
      <c r="C335" s="227" t="s">
        <v>73</v>
      </c>
      <c r="D335" s="228">
        <v>35</v>
      </c>
      <c r="E335" s="248"/>
    </row>
    <row r="336" spans="1:5">
      <c r="A336" s="246">
        <v>341</v>
      </c>
      <c r="B336" s="559" t="s">
        <v>389</v>
      </c>
      <c r="C336" s="560"/>
      <c r="D336" s="560"/>
      <c r="E336" s="561"/>
    </row>
    <row r="337" spans="1:5" ht="30">
      <c r="A337" s="247">
        <v>34114</v>
      </c>
      <c r="B337" s="247" t="s">
        <v>390</v>
      </c>
      <c r="C337" s="227" t="s">
        <v>73</v>
      </c>
      <c r="D337" s="228">
        <v>97.67</v>
      </c>
      <c r="E337" s="248"/>
    </row>
    <row r="338" spans="1:5">
      <c r="A338" s="246">
        <v>343</v>
      </c>
      <c r="B338" s="559" t="s">
        <v>2634</v>
      </c>
      <c r="C338" s="560"/>
      <c r="D338" s="560"/>
      <c r="E338" s="561"/>
    </row>
    <row r="339" spans="1:5" ht="30">
      <c r="A339" s="247">
        <v>34383</v>
      </c>
      <c r="B339" s="247" t="s">
        <v>9674</v>
      </c>
      <c r="C339" s="227" t="s">
        <v>114</v>
      </c>
      <c r="D339" s="228">
        <v>43.94</v>
      </c>
      <c r="E339" s="248"/>
    </row>
    <row r="340" spans="1:5">
      <c r="A340" s="247">
        <v>34384</v>
      </c>
      <c r="B340" s="247" t="s">
        <v>2635</v>
      </c>
      <c r="C340" s="227" t="s">
        <v>114</v>
      </c>
      <c r="D340" s="228">
        <v>50.1</v>
      </c>
      <c r="E340" s="248"/>
    </row>
    <row r="341" spans="1:5">
      <c r="A341" s="246">
        <v>345</v>
      </c>
      <c r="B341" s="559" t="s">
        <v>391</v>
      </c>
      <c r="C341" s="560"/>
      <c r="D341" s="560"/>
      <c r="E341" s="561"/>
    </row>
    <row r="342" spans="1:5" ht="30">
      <c r="A342" s="247">
        <v>34544</v>
      </c>
      <c r="B342" s="247" t="s">
        <v>392</v>
      </c>
      <c r="C342" s="227" t="s">
        <v>71</v>
      </c>
      <c r="D342" s="228">
        <v>27.27</v>
      </c>
      <c r="E342" s="248"/>
    </row>
    <row r="343" spans="1:5">
      <c r="A343" s="246">
        <v>346</v>
      </c>
      <c r="B343" s="559" t="s">
        <v>393</v>
      </c>
      <c r="C343" s="560"/>
      <c r="D343" s="560"/>
      <c r="E343" s="561"/>
    </row>
    <row r="344" spans="1:5" ht="30">
      <c r="A344" s="247">
        <v>34656</v>
      </c>
      <c r="B344" s="247" t="s">
        <v>2136</v>
      </c>
      <c r="C344" s="227" t="s">
        <v>73</v>
      </c>
      <c r="D344" s="228">
        <v>57.29</v>
      </c>
      <c r="E344" s="248"/>
    </row>
    <row r="345" spans="1:5" ht="30">
      <c r="A345" s="247">
        <v>34661</v>
      </c>
      <c r="B345" s="247" t="s">
        <v>394</v>
      </c>
      <c r="C345" s="227" t="s">
        <v>73</v>
      </c>
      <c r="D345" s="228">
        <v>47.19</v>
      </c>
      <c r="E345" s="248"/>
    </row>
    <row r="346" spans="1:5" ht="30">
      <c r="A346" s="247">
        <v>34666</v>
      </c>
      <c r="B346" s="247" t="s">
        <v>2137</v>
      </c>
      <c r="C346" s="227" t="s">
        <v>73</v>
      </c>
      <c r="D346" s="228">
        <v>57.29</v>
      </c>
      <c r="E346" s="248"/>
    </row>
    <row r="347" spans="1:5">
      <c r="A347" s="246">
        <v>347</v>
      </c>
      <c r="B347" s="559" t="s">
        <v>393</v>
      </c>
      <c r="C347" s="560"/>
      <c r="D347" s="560"/>
      <c r="E347" s="561"/>
    </row>
    <row r="348" spans="1:5" ht="30">
      <c r="A348" s="247">
        <v>34787</v>
      </c>
      <c r="B348" s="247" t="s">
        <v>2636</v>
      </c>
      <c r="C348" s="227" t="s">
        <v>73</v>
      </c>
      <c r="D348" s="228">
        <v>42.17</v>
      </c>
      <c r="E348" s="248"/>
    </row>
    <row r="349" spans="1:5">
      <c r="A349" s="246">
        <v>348</v>
      </c>
      <c r="B349" s="559" t="s">
        <v>416</v>
      </c>
      <c r="C349" s="560"/>
      <c r="D349" s="560"/>
      <c r="E349" s="561"/>
    </row>
    <row r="350" spans="1:5" ht="45">
      <c r="A350" s="247">
        <v>34850</v>
      </c>
      <c r="B350" s="247" t="s">
        <v>17317</v>
      </c>
      <c r="C350" s="227" t="s">
        <v>69</v>
      </c>
      <c r="D350" s="228">
        <v>83.34</v>
      </c>
      <c r="E350" s="248"/>
    </row>
    <row r="351" spans="1:5">
      <c r="A351" s="246">
        <v>351</v>
      </c>
      <c r="B351" s="559" t="s">
        <v>395</v>
      </c>
      <c r="C351" s="560"/>
      <c r="D351" s="560"/>
      <c r="E351" s="561"/>
    </row>
    <row r="352" spans="1:5">
      <c r="A352" s="247">
        <v>35114</v>
      </c>
      <c r="B352" s="247" t="s">
        <v>396</v>
      </c>
      <c r="C352" s="227" t="s">
        <v>75</v>
      </c>
      <c r="D352" s="228">
        <v>0.96</v>
      </c>
      <c r="E352" s="248"/>
    </row>
    <row r="353" spans="1:5" ht="30">
      <c r="A353" s="247">
        <v>35144</v>
      </c>
      <c r="B353" s="247" t="s">
        <v>397</v>
      </c>
      <c r="C353" s="227" t="s">
        <v>73</v>
      </c>
      <c r="D353" s="228">
        <v>94.93</v>
      </c>
      <c r="E353" s="248"/>
    </row>
    <row r="354" spans="1:5" ht="30">
      <c r="A354" s="247">
        <v>35145</v>
      </c>
      <c r="B354" s="247" t="s">
        <v>398</v>
      </c>
      <c r="C354" s="227" t="s">
        <v>73</v>
      </c>
      <c r="D354" s="228">
        <v>60.38</v>
      </c>
      <c r="E354" s="248"/>
    </row>
    <row r="355" spans="1:5" ht="30">
      <c r="A355" s="247">
        <v>35155</v>
      </c>
      <c r="B355" s="247" t="s">
        <v>11435</v>
      </c>
      <c r="C355" s="227" t="s">
        <v>73</v>
      </c>
      <c r="D355" s="228">
        <v>98.89</v>
      </c>
      <c r="E355" s="248"/>
    </row>
    <row r="356" spans="1:5" ht="15" customHeight="1">
      <c r="A356" s="246">
        <v>352</v>
      </c>
      <c r="B356" s="559" t="s">
        <v>2637</v>
      </c>
      <c r="C356" s="560"/>
      <c r="D356" s="560"/>
      <c r="E356" s="561"/>
    </row>
    <row r="357" spans="1:5" ht="30">
      <c r="A357" s="247">
        <v>35211</v>
      </c>
      <c r="B357" s="247" t="s">
        <v>2638</v>
      </c>
      <c r="C357" s="227" t="s">
        <v>116</v>
      </c>
      <c r="D357" s="228">
        <v>11.94</v>
      </c>
      <c r="E357" s="248"/>
    </row>
    <row r="358" spans="1:5">
      <c r="A358" s="246">
        <v>355</v>
      </c>
      <c r="B358" s="559" t="s">
        <v>399</v>
      </c>
      <c r="C358" s="560"/>
      <c r="D358" s="560"/>
      <c r="E358" s="561"/>
    </row>
    <row r="359" spans="1:5" ht="15" customHeight="1">
      <c r="A359" s="247">
        <v>35504</v>
      </c>
      <c r="B359" s="247" t="s">
        <v>400</v>
      </c>
      <c r="C359" s="227" t="s">
        <v>71</v>
      </c>
      <c r="D359" s="228">
        <v>0.93</v>
      </c>
      <c r="E359" s="248"/>
    </row>
    <row r="360" spans="1:5" ht="30">
      <c r="A360" s="247">
        <v>35571</v>
      </c>
      <c r="B360" s="247" t="s">
        <v>401</v>
      </c>
      <c r="C360" s="227" t="s">
        <v>73</v>
      </c>
      <c r="D360" s="228">
        <v>160.26</v>
      </c>
      <c r="E360" s="248"/>
    </row>
    <row r="361" spans="1:5" ht="45">
      <c r="A361" s="247">
        <v>35579</v>
      </c>
      <c r="B361" s="247" t="s">
        <v>18148</v>
      </c>
      <c r="C361" s="227" t="s">
        <v>73</v>
      </c>
      <c r="D361" s="228">
        <v>197.74</v>
      </c>
      <c r="E361" s="248"/>
    </row>
    <row r="362" spans="1:5" ht="15" customHeight="1">
      <c r="A362" s="246">
        <v>356</v>
      </c>
      <c r="B362" s="559" t="s">
        <v>402</v>
      </c>
      <c r="C362" s="560"/>
      <c r="D362" s="560"/>
      <c r="E362" s="561"/>
    </row>
    <row r="363" spans="1:5" ht="30">
      <c r="A363" s="247">
        <v>35625</v>
      </c>
      <c r="B363" s="247" t="s">
        <v>403</v>
      </c>
      <c r="C363" s="227" t="s">
        <v>73</v>
      </c>
      <c r="D363" s="228">
        <v>93.11</v>
      </c>
      <c r="E363" s="248"/>
    </row>
    <row r="364" spans="1:5">
      <c r="A364" s="246">
        <v>360</v>
      </c>
      <c r="B364" s="559" t="s">
        <v>404</v>
      </c>
      <c r="C364" s="560"/>
      <c r="D364" s="560"/>
      <c r="E364" s="561"/>
    </row>
    <row r="365" spans="1:5" ht="15" customHeight="1">
      <c r="A365" s="247">
        <v>36002</v>
      </c>
      <c r="B365" s="247" t="s">
        <v>405</v>
      </c>
      <c r="C365" s="227" t="s">
        <v>75</v>
      </c>
      <c r="D365" s="228">
        <v>15.71</v>
      </c>
      <c r="E365" s="248"/>
    </row>
    <row r="366" spans="1:5" ht="30">
      <c r="A366" s="247">
        <v>36010</v>
      </c>
      <c r="B366" s="247" t="s">
        <v>406</v>
      </c>
      <c r="C366" s="227" t="s">
        <v>75</v>
      </c>
      <c r="D366" s="228">
        <v>13.23</v>
      </c>
      <c r="E366" s="248"/>
    </row>
    <row r="367" spans="1:5">
      <c r="A367" s="247">
        <v>36012</v>
      </c>
      <c r="B367" s="247" t="s">
        <v>407</v>
      </c>
      <c r="C367" s="227" t="s">
        <v>75</v>
      </c>
      <c r="D367" s="228">
        <v>2.42</v>
      </c>
      <c r="E367" s="248"/>
    </row>
    <row r="368" spans="1:5" ht="30">
      <c r="A368" s="247">
        <v>36018</v>
      </c>
      <c r="B368" s="247" t="s">
        <v>408</v>
      </c>
      <c r="C368" s="227" t="s">
        <v>75</v>
      </c>
      <c r="D368" s="228">
        <v>18.52</v>
      </c>
      <c r="E368" s="248"/>
    </row>
    <row r="369" spans="1:5" ht="30">
      <c r="A369" s="247">
        <v>36034</v>
      </c>
      <c r="B369" s="247" t="s">
        <v>409</v>
      </c>
      <c r="C369" s="227" t="s">
        <v>75</v>
      </c>
      <c r="D369" s="228">
        <v>24.39</v>
      </c>
      <c r="E369" s="248"/>
    </row>
    <row r="370" spans="1:5" ht="30">
      <c r="A370" s="247">
        <v>36044</v>
      </c>
      <c r="B370" s="247" t="s">
        <v>410</v>
      </c>
      <c r="C370" s="227" t="s">
        <v>75</v>
      </c>
      <c r="D370" s="228">
        <v>31.82</v>
      </c>
      <c r="E370" s="248"/>
    </row>
    <row r="371" spans="1:5" ht="30">
      <c r="A371" s="247">
        <v>36091</v>
      </c>
      <c r="B371" s="247" t="s">
        <v>2639</v>
      </c>
      <c r="C371" s="227" t="s">
        <v>75</v>
      </c>
      <c r="D371" s="228">
        <v>16.23</v>
      </c>
      <c r="E371" s="248"/>
    </row>
    <row r="372" spans="1:5" ht="15" customHeight="1">
      <c r="A372" s="246">
        <v>362</v>
      </c>
      <c r="B372" s="559" t="s">
        <v>411</v>
      </c>
      <c r="C372" s="560"/>
      <c r="D372" s="560"/>
      <c r="E372" s="561"/>
    </row>
    <row r="373" spans="1:5">
      <c r="A373" s="247">
        <v>36221</v>
      </c>
      <c r="B373" s="247" t="s">
        <v>412</v>
      </c>
      <c r="C373" s="227" t="s">
        <v>75</v>
      </c>
      <c r="D373" s="228">
        <v>12.52</v>
      </c>
      <c r="E373" s="248"/>
    </row>
    <row r="374" spans="1:5">
      <c r="A374" s="246">
        <v>365</v>
      </c>
      <c r="B374" s="559" t="s">
        <v>57</v>
      </c>
      <c r="C374" s="560"/>
      <c r="D374" s="560"/>
      <c r="E374" s="561"/>
    </row>
    <row r="375" spans="1:5" ht="15" customHeight="1">
      <c r="A375" s="247">
        <v>36506</v>
      </c>
      <c r="B375" s="247" t="s">
        <v>9675</v>
      </c>
      <c r="C375" s="227" t="s">
        <v>75</v>
      </c>
      <c r="D375" s="228">
        <v>24.55</v>
      </c>
      <c r="E375" s="248"/>
    </row>
    <row r="376" spans="1:5" ht="30">
      <c r="A376" s="247">
        <v>36512</v>
      </c>
      <c r="B376" s="247" t="s">
        <v>413</v>
      </c>
      <c r="C376" s="227" t="s">
        <v>114</v>
      </c>
      <c r="D376" s="228">
        <v>1.07</v>
      </c>
      <c r="E376" s="248"/>
    </row>
    <row r="377" spans="1:5" ht="15" customHeight="1">
      <c r="A377" s="247">
        <v>36514</v>
      </c>
      <c r="B377" s="247" t="s">
        <v>414</v>
      </c>
      <c r="C377" s="227" t="s">
        <v>114</v>
      </c>
      <c r="D377" s="228">
        <v>1.41</v>
      </c>
      <c r="E377" s="248"/>
    </row>
    <row r="378" spans="1:5" ht="30">
      <c r="A378" s="247">
        <v>36517</v>
      </c>
      <c r="B378" s="247" t="s">
        <v>415</v>
      </c>
      <c r="C378" s="227" t="s">
        <v>114</v>
      </c>
      <c r="D378" s="228">
        <v>0.93</v>
      </c>
      <c r="E378" s="248"/>
    </row>
    <row r="379" spans="1:5">
      <c r="A379" s="246">
        <v>368</v>
      </c>
      <c r="B379" s="559" t="s">
        <v>416</v>
      </c>
      <c r="C379" s="560"/>
      <c r="D379" s="560"/>
      <c r="E379" s="561"/>
    </row>
    <row r="380" spans="1:5" ht="60">
      <c r="A380" s="247">
        <v>36825</v>
      </c>
      <c r="B380" s="247" t="s">
        <v>17318</v>
      </c>
      <c r="C380" s="227" t="s">
        <v>69</v>
      </c>
      <c r="D380" s="228">
        <v>82.94</v>
      </c>
      <c r="E380" s="248"/>
    </row>
    <row r="381" spans="1:5">
      <c r="A381" s="246">
        <v>370</v>
      </c>
      <c r="B381" s="559" t="s">
        <v>417</v>
      </c>
      <c r="C381" s="560"/>
      <c r="D381" s="560"/>
      <c r="E381" s="561"/>
    </row>
    <row r="382" spans="1:5" ht="30">
      <c r="A382" s="247">
        <v>37009</v>
      </c>
      <c r="B382" s="247" t="s">
        <v>418</v>
      </c>
      <c r="C382" s="227" t="s">
        <v>73</v>
      </c>
      <c r="D382" s="228">
        <v>271.33</v>
      </c>
      <c r="E382" s="248"/>
    </row>
    <row r="383" spans="1:5" ht="30">
      <c r="A383" s="247">
        <v>37013</v>
      </c>
      <c r="B383" s="247" t="s">
        <v>419</v>
      </c>
      <c r="C383" s="227" t="s">
        <v>73</v>
      </c>
      <c r="D383" s="228">
        <v>294.67</v>
      </c>
      <c r="E383" s="248"/>
    </row>
    <row r="384" spans="1:5">
      <c r="A384" s="247">
        <v>37043</v>
      </c>
      <c r="B384" s="247" t="s">
        <v>420</v>
      </c>
      <c r="C384" s="227" t="s">
        <v>71</v>
      </c>
      <c r="D384" s="228">
        <v>14</v>
      </c>
      <c r="E384" s="248"/>
    </row>
    <row r="385" spans="1:5">
      <c r="A385" s="247">
        <v>37057</v>
      </c>
      <c r="B385" s="247" t="s">
        <v>421</v>
      </c>
      <c r="C385" s="227" t="s">
        <v>73</v>
      </c>
      <c r="D385" s="228">
        <v>399.33</v>
      </c>
      <c r="E385" s="248"/>
    </row>
    <row r="386" spans="1:5" ht="30">
      <c r="A386" s="247">
        <v>37090</v>
      </c>
      <c r="B386" s="247" t="s">
        <v>422</v>
      </c>
      <c r="C386" s="227" t="s">
        <v>114</v>
      </c>
      <c r="D386" s="228">
        <v>4.83</v>
      </c>
      <c r="E386" s="248"/>
    </row>
    <row r="387" spans="1:5" ht="15" customHeight="1">
      <c r="A387" s="246">
        <v>371</v>
      </c>
      <c r="B387" s="559" t="s">
        <v>423</v>
      </c>
      <c r="C387" s="560"/>
      <c r="D387" s="560"/>
      <c r="E387" s="561"/>
    </row>
    <row r="388" spans="1:5" ht="30">
      <c r="A388" s="247">
        <v>37103</v>
      </c>
      <c r="B388" s="247" t="s">
        <v>424</v>
      </c>
      <c r="C388" s="227" t="s">
        <v>73</v>
      </c>
      <c r="D388" s="228">
        <v>937</v>
      </c>
      <c r="E388" s="248"/>
    </row>
    <row r="389" spans="1:5">
      <c r="A389" s="246">
        <v>375</v>
      </c>
      <c r="B389" s="559" t="s">
        <v>425</v>
      </c>
      <c r="C389" s="560"/>
      <c r="D389" s="560"/>
      <c r="E389" s="561"/>
    </row>
    <row r="390" spans="1:5">
      <c r="A390" s="247">
        <v>37502</v>
      </c>
      <c r="B390" s="247" t="s">
        <v>426</v>
      </c>
      <c r="C390" s="227" t="s">
        <v>69</v>
      </c>
      <c r="D390" s="228">
        <v>28.29</v>
      </c>
      <c r="E390" s="248"/>
    </row>
    <row r="391" spans="1:5" ht="30">
      <c r="A391" s="247">
        <v>37509</v>
      </c>
      <c r="B391" s="247" t="s">
        <v>18149</v>
      </c>
      <c r="C391" s="227" t="s">
        <v>69</v>
      </c>
      <c r="D391" s="228">
        <v>63.21</v>
      </c>
      <c r="E391" s="248"/>
    </row>
    <row r="392" spans="1:5" ht="15" customHeight="1">
      <c r="A392" s="247">
        <v>37513</v>
      </c>
      <c r="B392" s="247" t="s">
        <v>427</v>
      </c>
      <c r="C392" s="227" t="s">
        <v>69</v>
      </c>
      <c r="D392" s="228">
        <v>15.73</v>
      </c>
      <c r="E392" s="248"/>
    </row>
    <row r="393" spans="1:5">
      <c r="A393" s="247">
        <v>37514</v>
      </c>
      <c r="B393" s="247" t="s">
        <v>2082</v>
      </c>
      <c r="C393" s="227" t="s">
        <v>69</v>
      </c>
      <c r="D393" s="228">
        <v>16.04</v>
      </c>
      <c r="E393" s="248"/>
    </row>
    <row r="394" spans="1:5" ht="30">
      <c r="A394" s="247">
        <v>37517</v>
      </c>
      <c r="B394" s="247" t="s">
        <v>428</v>
      </c>
      <c r="C394" s="227" t="s">
        <v>69</v>
      </c>
      <c r="D394" s="228">
        <v>13.11</v>
      </c>
      <c r="E394" s="248"/>
    </row>
    <row r="395" spans="1:5">
      <c r="A395" s="247">
        <v>37519</v>
      </c>
      <c r="B395" s="247" t="s">
        <v>429</v>
      </c>
      <c r="C395" s="227" t="s">
        <v>69</v>
      </c>
      <c r="D395" s="228">
        <v>5.33</v>
      </c>
      <c r="E395" s="248"/>
    </row>
    <row r="396" spans="1:5" ht="30">
      <c r="A396" s="247">
        <v>37564</v>
      </c>
      <c r="B396" s="247" t="s">
        <v>430</v>
      </c>
      <c r="C396" s="227" t="s">
        <v>69</v>
      </c>
      <c r="D396" s="228">
        <v>30.21</v>
      </c>
      <c r="E396" s="248"/>
    </row>
    <row r="397" spans="1:5">
      <c r="A397" s="247">
        <v>37566</v>
      </c>
      <c r="B397" s="247" t="s">
        <v>431</v>
      </c>
      <c r="C397" s="227" t="s">
        <v>69</v>
      </c>
      <c r="D397" s="228">
        <v>13.11</v>
      </c>
      <c r="E397" s="248"/>
    </row>
    <row r="398" spans="1:5">
      <c r="A398" s="246">
        <v>377</v>
      </c>
      <c r="B398" s="559" t="s">
        <v>425</v>
      </c>
      <c r="C398" s="560"/>
      <c r="D398" s="560"/>
      <c r="E398" s="561"/>
    </row>
    <row r="399" spans="1:5" ht="30">
      <c r="A399" s="247">
        <v>37733</v>
      </c>
      <c r="B399" s="247" t="s">
        <v>432</v>
      </c>
      <c r="C399" s="227" t="s">
        <v>69</v>
      </c>
      <c r="D399" s="228">
        <v>27.09</v>
      </c>
      <c r="E399" s="248"/>
    </row>
    <row r="400" spans="1:5" ht="15" customHeight="1">
      <c r="A400" s="246">
        <v>380</v>
      </c>
      <c r="B400" s="559" t="s">
        <v>433</v>
      </c>
      <c r="C400" s="560"/>
      <c r="D400" s="560"/>
      <c r="E400" s="561"/>
    </row>
    <row r="401" spans="1:5">
      <c r="A401" s="247">
        <v>38001</v>
      </c>
      <c r="B401" s="247" t="s">
        <v>434</v>
      </c>
      <c r="C401" s="227" t="s">
        <v>69</v>
      </c>
      <c r="D401" s="228">
        <v>12.58</v>
      </c>
      <c r="E401" s="248"/>
    </row>
    <row r="402" spans="1:5">
      <c r="A402" s="247">
        <v>38003</v>
      </c>
      <c r="B402" s="247" t="s">
        <v>435</v>
      </c>
      <c r="C402" s="227" t="s">
        <v>71</v>
      </c>
      <c r="D402" s="228">
        <v>1.28</v>
      </c>
      <c r="E402" s="248"/>
    </row>
    <row r="403" spans="1:5" ht="30">
      <c r="A403" s="247">
        <v>38006</v>
      </c>
      <c r="B403" s="247" t="s">
        <v>436</v>
      </c>
      <c r="C403" s="227" t="s">
        <v>69</v>
      </c>
      <c r="D403" s="228">
        <v>24.53</v>
      </c>
      <c r="E403" s="248"/>
    </row>
    <row r="404" spans="1:5" ht="30">
      <c r="A404" s="247">
        <v>38009</v>
      </c>
      <c r="B404" s="247" t="s">
        <v>437</v>
      </c>
      <c r="C404" s="227" t="s">
        <v>69</v>
      </c>
      <c r="D404" s="228">
        <v>5.33</v>
      </c>
      <c r="E404" s="248"/>
    </row>
    <row r="405" spans="1:5" ht="15" customHeight="1">
      <c r="A405" s="247">
        <v>38012</v>
      </c>
      <c r="B405" s="247" t="s">
        <v>2640</v>
      </c>
      <c r="C405" s="227" t="s">
        <v>114</v>
      </c>
      <c r="D405" s="228">
        <v>3.17</v>
      </c>
      <c r="E405" s="248"/>
    </row>
    <row r="406" spans="1:5">
      <c r="A406" s="247">
        <v>38013</v>
      </c>
      <c r="B406" s="247" t="s">
        <v>2641</v>
      </c>
      <c r="C406" s="227" t="s">
        <v>114</v>
      </c>
      <c r="D406" s="228">
        <v>0.91</v>
      </c>
      <c r="E406" s="248"/>
    </row>
    <row r="407" spans="1:5">
      <c r="A407" s="247">
        <v>38014</v>
      </c>
      <c r="B407" s="247" t="s">
        <v>438</v>
      </c>
      <c r="C407" s="227" t="s">
        <v>71</v>
      </c>
      <c r="D407" s="228">
        <v>4.9800000000000004</v>
      </c>
      <c r="E407" s="248"/>
    </row>
    <row r="408" spans="1:5">
      <c r="A408" s="247">
        <v>38016</v>
      </c>
      <c r="B408" s="247" t="s">
        <v>17319</v>
      </c>
      <c r="C408" s="227" t="s">
        <v>71</v>
      </c>
      <c r="D408" s="228">
        <v>10.78</v>
      </c>
      <c r="E408" s="248"/>
    </row>
    <row r="409" spans="1:5">
      <c r="A409" s="247">
        <v>38017</v>
      </c>
      <c r="B409" s="247" t="s">
        <v>439</v>
      </c>
      <c r="C409" s="227" t="s">
        <v>71</v>
      </c>
      <c r="D409" s="228">
        <v>3.63</v>
      </c>
      <c r="E409" s="248"/>
    </row>
    <row r="410" spans="1:5">
      <c r="A410" s="247">
        <v>38018</v>
      </c>
      <c r="B410" s="247" t="s">
        <v>440</v>
      </c>
      <c r="C410" s="227" t="s">
        <v>71</v>
      </c>
      <c r="D410" s="228">
        <v>27.83</v>
      </c>
      <c r="E410" s="248"/>
    </row>
    <row r="411" spans="1:5">
      <c r="A411" s="247">
        <v>38021</v>
      </c>
      <c r="B411" s="247" t="s">
        <v>441</v>
      </c>
      <c r="C411" s="227" t="s">
        <v>69</v>
      </c>
      <c r="D411" s="228">
        <v>77.94</v>
      </c>
      <c r="E411" s="248"/>
    </row>
    <row r="412" spans="1:5">
      <c r="A412" s="247">
        <v>38022</v>
      </c>
      <c r="B412" s="247" t="s">
        <v>442</v>
      </c>
      <c r="C412" s="227" t="s">
        <v>69</v>
      </c>
      <c r="D412" s="228">
        <v>49.51</v>
      </c>
      <c r="E412" s="248"/>
    </row>
    <row r="413" spans="1:5">
      <c r="A413" s="247">
        <v>38024</v>
      </c>
      <c r="B413" s="247" t="s">
        <v>443</v>
      </c>
      <c r="C413" s="227" t="s">
        <v>114</v>
      </c>
      <c r="D413" s="228">
        <v>5.0199999999999996</v>
      </c>
      <c r="E413" s="248"/>
    </row>
    <row r="414" spans="1:5">
      <c r="A414" s="247">
        <v>38025</v>
      </c>
      <c r="B414" s="247" t="s">
        <v>444</v>
      </c>
      <c r="C414" s="227" t="s">
        <v>69</v>
      </c>
      <c r="D414" s="228">
        <v>15.93</v>
      </c>
      <c r="E414" s="248"/>
    </row>
    <row r="415" spans="1:5">
      <c r="A415" s="247">
        <v>38028</v>
      </c>
      <c r="B415" s="247" t="s">
        <v>445</v>
      </c>
      <c r="C415" s="227" t="s">
        <v>69</v>
      </c>
      <c r="D415" s="228">
        <v>19.38</v>
      </c>
      <c r="E415" s="248"/>
    </row>
    <row r="416" spans="1:5">
      <c r="A416" s="247">
        <v>38029</v>
      </c>
      <c r="B416" s="247" t="s">
        <v>446</v>
      </c>
      <c r="C416" s="227" t="s">
        <v>69</v>
      </c>
      <c r="D416" s="228">
        <v>30.51</v>
      </c>
      <c r="E416" s="248"/>
    </row>
    <row r="417" spans="1:5">
      <c r="A417" s="247">
        <v>38030</v>
      </c>
      <c r="B417" s="247" t="s">
        <v>447</v>
      </c>
      <c r="C417" s="227" t="s">
        <v>69</v>
      </c>
      <c r="D417" s="228">
        <v>29.35</v>
      </c>
      <c r="E417" s="248"/>
    </row>
    <row r="418" spans="1:5" ht="30">
      <c r="A418" s="247">
        <v>38051</v>
      </c>
      <c r="B418" s="247" t="s">
        <v>448</v>
      </c>
      <c r="C418" s="227" t="s">
        <v>69</v>
      </c>
      <c r="D418" s="228">
        <v>24.43</v>
      </c>
      <c r="E418" s="248"/>
    </row>
    <row r="419" spans="1:5" ht="30">
      <c r="A419" s="247">
        <v>38088</v>
      </c>
      <c r="B419" s="247" t="s">
        <v>449</v>
      </c>
      <c r="C419" s="227" t="s">
        <v>69</v>
      </c>
      <c r="D419" s="228">
        <v>61.38</v>
      </c>
      <c r="E419" s="248"/>
    </row>
    <row r="420" spans="1:5">
      <c r="A420" s="246">
        <v>385</v>
      </c>
      <c r="B420" s="559" t="s">
        <v>58</v>
      </c>
      <c r="C420" s="560"/>
      <c r="D420" s="560"/>
      <c r="E420" s="561"/>
    </row>
    <row r="421" spans="1:5">
      <c r="A421" s="247">
        <v>38509</v>
      </c>
      <c r="B421" s="247" t="s">
        <v>450</v>
      </c>
      <c r="C421" s="227" t="s">
        <v>73</v>
      </c>
      <c r="D421" s="228">
        <v>9.32</v>
      </c>
      <c r="E421" s="248"/>
    </row>
    <row r="422" spans="1:5">
      <c r="A422" s="247">
        <v>38511</v>
      </c>
      <c r="B422" s="247" t="s">
        <v>451</v>
      </c>
      <c r="C422" s="227" t="s">
        <v>83</v>
      </c>
      <c r="D422" s="228">
        <v>144.52000000000001</v>
      </c>
      <c r="E422" s="248"/>
    </row>
    <row r="423" spans="1:5">
      <c r="A423" s="246">
        <v>390</v>
      </c>
      <c r="B423" s="559" t="s">
        <v>326</v>
      </c>
      <c r="C423" s="560"/>
      <c r="D423" s="560"/>
      <c r="E423" s="561"/>
    </row>
    <row r="424" spans="1:5" ht="30">
      <c r="A424" s="247">
        <v>39002</v>
      </c>
      <c r="B424" s="247" t="s">
        <v>2642</v>
      </c>
      <c r="C424" s="227" t="s">
        <v>73</v>
      </c>
      <c r="D424" s="228">
        <v>253.75</v>
      </c>
      <c r="E424" s="248"/>
    </row>
    <row r="425" spans="1:5">
      <c r="A425" s="247">
        <v>39013</v>
      </c>
      <c r="B425" s="247" t="s">
        <v>452</v>
      </c>
      <c r="C425" s="227" t="s">
        <v>69</v>
      </c>
      <c r="D425" s="228">
        <v>8.6</v>
      </c>
      <c r="E425" s="248"/>
    </row>
    <row r="426" spans="1:5">
      <c r="A426" s="247">
        <v>39021</v>
      </c>
      <c r="B426" s="247" t="s">
        <v>453</v>
      </c>
      <c r="C426" s="227" t="s">
        <v>71</v>
      </c>
      <c r="D426" s="228">
        <v>23.9</v>
      </c>
      <c r="E426" s="248"/>
    </row>
    <row r="427" spans="1:5" ht="30">
      <c r="A427" s="247">
        <v>39044</v>
      </c>
      <c r="B427" s="247" t="s">
        <v>454</v>
      </c>
      <c r="C427" s="227" t="s">
        <v>114</v>
      </c>
      <c r="D427" s="229">
        <v>3080</v>
      </c>
      <c r="E427" s="248"/>
    </row>
    <row r="428" spans="1:5" ht="30">
      <c r="A428" s="247">
        <v>39072</v>
      </c>
      <c r="B428" s="247" t="s">
        <v>455</v>
      </c>
      <c r="C428" s="227" t="s">
        <v>114</v>
      </c>
      <c r="D428" s="228">
        <v>23.33</v>
      </c>
      <c r="E428" s="248"/>
    </row>
    <row r="429" spans="1:5" ht="30">
      <c r="A429" s="247">
        <v>39075</v>
      </c>
      <c r="B429" s="247" t="s">
        <v>456</v>
      </c>
      <c r="C429" s="227" t="s">
        <v>73</v>
      </c>
      <c r="D429" s="229">
        <v>1436.67</v>
      </c>
      <c r="E429" s="248"/>
    </row>
    <row r="430" spans="1:5" ht="30">
      <c r="A430" s="247">
        <v>39089</v>
      </c>
      <c r="B430" s="247" t="s">
        <v>457</v>
      </c>
      <c r="C430" s="227" t="s">
        <v>114</v>
      </c>
      <c r="D430" s="229">
        <v>1573.48</v>
      </c>
      <c r="E430" s="248"/>
    </row>
    <row r="431" spans="1:5" ht="30">
      <c r="A431" s="247">
        <v>39090</v>
      </c>
      <c r="B431" s="247" t="s">
        <v>458</v>
      </c>
      <c r="C431" s="227" t="s">
        <v>76</v>
      </c>
      <c r="D431" s="229">
        <v>1269.46</v>
      </c>
      <c r="E431" s="248"/>
    </row>
    <row r="432" spans="1:5">
      <c r="A432" s="246">
        <v>391</v>
      </c>
      <c r="B432" s="559" t="s">
        <v>459</v>
      </c>
      <c r="C432" s="560"/>
      <c r="D432" s="560"/>
      <c r="E432" s="561"/>
    </row>
    <row r="433" spans="1:5" ht="30">
      <c r="A433" s="247">
        <v>39113</v>
      </c>
      <c r="B433" s="247" t="s">
        <v>460</v>
      </c>
      <c r="C433" s="227" t="s">
        <v>114</v>
      </c>
      <c r="D433" s="228">
        <v>189.84</v>
      </c>
      <c r="E433" s="248"/>
    </row>
    <row r="434" spans="1:5">
      <c r="A434" s="247">
        <v>39114</v>
      </c>
      <c r="B434" s="247" t="s">
        <v>461</v>
      </c>
      <c r="C434" s="227" t="s">
        <v>114</v>
      </c>
      <c r="D434" s="228">
        <v>21.19</v>
      </c>
      <c r="E434" s="248"/>
    </row>
    <row r="435" spans="1:5" ht="30">
      <c r="A435" s="247">
        <v>39115</v>
      </c>
      <c r="B435" s="247" t="s">
        <v>462</v>
      </c>
      <c r="C435" s="227" t="s">
        <v>114</v>
      </c>
      <c r="D435" s="228">
        <v>204.72</v>
      </c>
      <c r="E435" s="248"/>
    </row>
    <row r="436" spans="1:5" ht="30">
      <c r="A436" s="247">
        <v>39123</v>
      </c>
      <c r="B436" s="247" t="s">
        <v>11436</v>
      </c>
      <c r="C436" s="227" t="s">
        <v>75</v>
      </c>
      <c r="D436" s="228">
        <v>12.08</v>
      </c>
      <c r="E436" s="248"/>
    </row>
    <row r="437" spans="1:5" ht="45">
      <c r="A437" s="247">
        <v>39125</v>
      </c>
      <c r="B437" s="247" t="s">
        <v>11437</v>
      </c>
      <c r="C437" s="227" t="s">
        <v>75</v>
      </c>
      <c r="D437" s="228">
        <v>32.78</v>
      </c>
      <c r="E437" s="248"/>
    </row>
    <row r="438" spans="1:5" ht="30">
      <c r="A438" s="247">
        <v>39165</v>
      </c>
      <c r="B438" s="247" t="s">
        <v>463</v>
      </c>
      <c r="C438" s="227" t="s">
        <v>114</v>
      </c>
      <c r="D438" s="228">
        <v>184.68</v>
      </c>
      <c r="E438" s="248"/>
    </row>
    <row r="439" spans="1:5">
      <c r="A439" s="246">
        <v>394</v>
      </c>
      <c r="B439" s="559" t="s">
        <v>459</v>
      </c>
      <c r="C439" s="560"/>
      <c r="D439" s="560"/>
      <c r="E439" s="561"/>
    </row>
    <row r="440" spans="1:5" ht="30">
      <c r="A440" s="247">
        <v>39402</v>
      </c>
      <c r="B440" s="247" t="s">
        <v>464</v>
      </c>
      <c r="C440" s="227" t="s">
        <v>114</v>
      </c>
      <c r="D440" s="229">
        <v>2700</v>
      </c>
      <c r="E440" s="248"/>
    </row>
    <row r="441" spans="1:5">
      <c r="A441" s="246">
        <v>395</v>
      </c>
      <c r="B441" s="559" t="s">
        <v>459</v>
      </c>
      <c r="C441" s="560"/>
      <c r="D441" s="560"/>
      <c r="E441" s="561"/>
    </row>
    <row r="442" spans="1:5" ht="30">
      <c r="A442" s="247">
        <v>39515</v>
      </c>
      <c r="B442" s="247" t="s">
        <v>2138</v>
      </c>
      <c r="C442" s="227" t="s">
        <v>114</v>
      </c>
      <c r="D442" s="228">
        <v>12.17</v>
      </c>
      <c r="E442" s="248"/>
    </row>
    <row r="443" spans="1:5" ht="15" customHeight="1">
      <c r="A443" s="246">
        <v>398</v>
      </c>
      <c r="B443" s="559" t="s">
        <v>17320</v>
      </c>
      <c r="C443" s="560"/>
      <c r="D443" s="560"/>
      <c r="E443" s="561"/>
    </row>
    <row r="444" spans="1:5" ht="30">
      <c r="A444" s="247">
        <v>39841</v>
      </c>
      <c r="B444" s="247" t="s">
        <v>17321</v>
      </c>
      <c r="C444" s="227" t="s">
        <v>73</v>
      </c>
      <c r="D444" s="228">
        <v>198.88</v>
      </c>
      <c r="E444" s="248"/>
    </row>
    <row r="445" spans="1:5">
      <c r="A445" s="246">
        <v>4</v>
      </c>
      <c r="B445" s="559" t="s">
        <v>465</v>
      </c>
      <c r="C445" s="560"/>
      <c r="D445" s="560"/>
      <c r="E445" s="561"/>
    </row>
    <row r="446" spans="1:5">
      <c r="A446" s="246">
        <v>401</v>
      </c>
      <c r="B446" s="559" t="s">
        <v>466</v>
      </c>
      <c r="C446" s="560"/>
      <c r="D446" s="560"/>
      <c r="E446" s="561"/>
    </row>
    <row r="447" spans="1:5" ht="30">
      <c r="A447" s="247">
        <v>40102</v>
      </c>
      <c r="B447" s="247" t="s">
        <v>467</v>
      </c>
      <c r="C447" s="227" t="s">
        <v>114</v>
      </c>
      <c r="D447" s="229">
        <v>1661.65</v>
      </c>
      <c r="E447" s="248"/>
    </row>
    <row r="448" spans="1:5" ht="30">
      <c r="A448" s="247">
        <v>40140</v>
      </c>
      <c r="B448" s="247" t="s">
        <v>468</v>
      </c>
      <c r="C448" s="227" t="s">
        <v>114</v>
      </c>
      <c r="D448" s="229">
        <v>2393.0700000000002</v>
      </c>
      <c r="E448" s="248"/>
    </row>
    <row r="449" spans="1:5" ht="30">
      <c r="A449" s="247">
        <v>40144</v>
      </c>
      <c r="B449" s="247" t="s">
        <v>9091</v>
      </c>
      <c r="C449" s="227" t="s">
        <v>114</v>
      </c>
      <c r="D449" s="229">
        <v>2130.87</v>
      </c>
      <c r="E449" s="248"/>
    </row>
    <row r="450" spans="1:5">
      <c r="A450" s="246">
        <v>402</v>
      </c>
      <c r="B450" s="559" t="s">
        <v>469</v>
      </c>
      <c r="C450" s="560"/>
      <c r="D450" s="560"/>
      <c r="E450" s="561"/>
    </row>
    <row r="451" spans="1:5" ht="30">
      <c r="A451" s="247">
        <v>40211</v>
      </c>
      <c r="B451" s="247" t="s">
        <v>9676</v>
      </c>
      <c r="C451" s="227" t="s">
        <v>114</v>
      </c>
      <c r="D451" s="228">
        <v>38.94</v>
      </c>
      <c r="E451" s="248"/>
    </row>
    <row r="452" spans="1:5">
      <c r="A452" s="246">
        <v>403</v>
      </c>
      <c r="B452" s="559" t="s">
        <v>326</v>
      </c>
      <c r="C452" s="560"/>
      <c r="D452" s="560"/>
      <c r="E452" s="561"/>
    </row>
    <row r="453" spans="1:5" ht="30">
      <c r="A453" s="247">
        <v>40303</v>
      </c>
      <c r="B453" s="247" t="s">
        <v>470</v>
      </c>
      <c r="C453" s="227" t="s">
        <v>114</v>
      </c>
      <c r="D453" s="228">
        <v>46.34</v>
      </c>
      <c r="E453" s="248"/>
    </row>
    <row r="454" spans="1:5" ht="30">
      <c r="A454" s="247">
        <v>40304</v>
      </c>
      <c r="B454" s="247" t="s">
        <v>471</v>
      </c>
      <c r="C454" s="227" t="s">
        <v>114</v>
      </c>
      <c r="D454" s="228">
        <v>58.5</v>
      </c>
      <c r="E454" s="248"/>
    </row>
    <row r="455" spans="1:5" ht="30">
      <c r="A455" s="247">
        <v>40305</v>
      </c>
      <c r="B455" s="247" t="s">
        <v>472</v>
      </c>
      <c r="C455" s="227" t="s">
        <v>114</v>
      </c>
      <c r="D455" s="228">
        <v>89.63</v>
      </c>
      <c r="E455" s="248"/>
    </row>
    <row r="456" spans="1:5" ht="30">
      <c r="A456" s="247">
        <v>40306</v>
      </c>
      <c r="B456" s="247" t="s">
        <v>473</v>
      </c>
      <c r="C456" s="227" t="s">
        <v>114</v>
      </c>
      <c r="D456" s="228">
        <v>14.26</v>
      </c>
      <c r="E456" s="248"/>
    </row>
    <row r="457" spans="1:5">
      <c r="A457" s="246">
        <v>404</v>
      </c>
      <c r="B457" s="559" t="s">
        <v>474</v>
      </c>
      <c r="C457" s="560"/>
      <c r="D457" s="560"/>
      <c r="E457" s="561"/>
    </row>
    <row r="458" spans="1:5" ht="30">
      <c r="A458" s="247">
        <v>40401</v>
      </c>
      <c r="B458" s="247" t="s">
        <v>475</v>
      </c>
      <c r="C458" s="227" t="s">
        <v>114</v>
      </c>
      <c r="D458" s="228">
        <v>10.7</v>
      </c>
      <c r="E458" s="248"/>
    </row>
    <row r="459" spans="1:5">
      <c r="A459" s="246">
        <v>405</v>
      </c>
      <c r="B459" s="559" t="s">
        <v>476</v>
      </c>
      <c r="C459" s="560"/>
      <c r="D459" s="560"/>
      <c r="E459" s="561"/>
    </row>
    <row r="460" spans="1:5" ht="30">
      <c r="A460" s="247">
        <v>40504</v>
      </c>
      <c r="B460" s="247" t="s">
        <v>2139</v>
      </c>
      <c r="C460" s="227" t="s">
        <v>114</v>
      </c>
      <c r="D460" s="228">
        <v>46.26</v>
      </c>
      <c r="E460" s="248"/>
    </row>
    <row r="461" spans="1:5" ht="30">
      <c r="A461" s="247">
        <v>40522</v>
      </c>
      <c r="B461" s="247" t="s">
        <v>477</v>
      </c>
      <c r="C461" s="227" t="s">
        <v>114</v>
      </c>
      <c r="D461" s="228">
        <v>8.58</v>
      </c>
      <c r="E461" s="248"/>
    </row>
    <row r="462" spans="1:5">
      <c r="A462" s="247">
        <v>40523</v>
      </c>
      <c r="B462" s="247" t="s">
        <v>478</v>
      </c>
      <c r="C462" s="227" t="s">
        <v>114</v>
      </c>
      <c r="D462" s="228">
        <v>5.95</v>
      </c>
      <c r="E462" s="248"/>
    </row>
    <row r="463" spans="1:5" ht="30">
      <c r="A463" s="247">
        <v>40524</v>
      </c>
      <c r="B463" s="247" t="s">
        <v>479</v>
      </c>
      <c r="C463" s="227" t="s">
        <v>114</v>
      </c>
      <c r="D463" s="228">
        <v>5.62</v>
      </c>
      <c r="E463" s="248"/>
    </row>
    <row r="464" spans="1:5">
      <c r="A464" s="246">
        <v>406</v>
      </c>
      <c r="B464" s="559" t="s">
        <v>17322</v>
      </c>
      <c r="C464" s="560"/>
      <c r="D464" s="560"/>
      <c r="E464" s="561"/>
    </row>
    <row r="465" spans="1:5" ht="30">
      <c r="A465" s="247">
        <v>40612</v>
      </c>
      <c r="B465" s="247" t="s">
        <v>17323</v>
      </c>
      <c r="C465" s="227" t="s">
        <v>114</v>
      </c>
      <c r="D465" s="228">
        <v>14.91</v>
      </c>
      <c r="E465" s="248"/>
    </row>
    <row r="466" spans="1:5">
      <c r="A466" s="246">
        <v>407</v>
      </c>
      <c r="B466" s="559" t="s">
        <v>480</v>
      </c>
      <c r="C466" s="560"/>
      <c r="D466" s="560"/>
      <c r="E466" s="561"/>
    </row>
    <row r="467" spans="1:5" ht="30">
      <c r="A467" s="247">
        <v>40761</v>
      </c>
      <c r="B467" s="247" t="s">
        <v>9677</v>
      </c>
      <c r="C467" s="227" t="s">
        <v>114</v>
      </c>
      <c r="D467" s="228">
        <v>581.9</v>
      </c>
      <c r="E467" s="248"/>
    </row>
    <row r="468" spans="1:5">
      <c r="A468" s="246">
        <v>409</v>
      </c>
      <c r="B468" s="559" t="s">
        <v>326</v>
      </c>
      <c r="C468" s="560"/>
      <c r="D468" s="560"/>
      <c r="E468" s="561"/>
    </row>
    <row r="469" spans="1:5" ht="30">
      <c r="A469" s="247">
        <v>40974</v>
      </c>
      <c r="B469" s="247" t="s">
        <v>17324</v>
      </c>
      <c r="C469" s="227" t="s">
        <v>114</v>
      </c>
      <c r="D469" s="228">
        <v>41.95</v>
      </c>
      <c r="E469" s="248"/>
    </row>
    <row r="470" spans="1:5">
      <c r="A470" s="246">
        <v>410</v>
      </c>
      <c r="B470" s="559" t="s">
        <v>481</v>
      </c>
      <c r="C470" s="560"/>
      <c r="D470" s="560"/>
      <c r="E470" s="561"/>
    </row>
    <row r="471" spans="1:5" ht="30">
      <c r="A471" s="247">
        <v>41054</v>
      </c>
      <c r="B471" s="247" t="s">
        <v>18150</v>
      </c>
      <c r="C471" s="227" t="s">
        <v>114</v>
      </c>
      <c r="D471" s="229">
        <v>18000.8</v>
      </c>
      <c r="E471" s="248"/>
    </row>
    <row r="472" spans="1:5" ht="30">
      <c r="A472" s="247">
        <v>41055</v>
      </c>
      <c r="B472" s="247" t="s">
        <v>18151</v>
      </c>
      <c r="C472" s="227" t="s">
        <v>114</v>
      </c>
      <c r="D472" s="229">
        <v>8348.5</v>
      </c>
      <c r="E472" s="248"/>
    </row>
    <row r="473" spans="1:5" ht="30">
      <c r="A473" s="247">
        <v>41056</v>
      </c>
      <c r="B473" s="247" t="s">
        <v>18152</v>
      </c>
      <c r="C473" s="227" t="s">
        <v>114</v>
      </c>
      <c r="D473" s="229">
        <v>13104.4</v>
      </c>
      <c r="E473" s="248"/>
    </row>
    <row r="474" spans="1:5" ht="30">
      <c r="A474" s="247">
        <v>41058</v>
      </c>
      <c r="B474" s="247" t="s">
        <v>18153</v>
      </c>
      <c r="C474" s="227" t="s">
        <v>114</v>
      </c>
      <c r="D474" s="229">
        <v>11472.4</v>
      </c>
      <c r="E474" s="248"/>
    </row>
    <row r="475" spans="1:5">
      <c r="A475" s="246">
        <v>411</v>
      </c>
      <c r="B475" s="559" t="s">
        <v>482</v>
      </c>
      <c r="C475" s="560"/>
      <c r="D475" s="560"/>
      <c r="E475" s="561"/>
    </row>
    <row r="476" spans="1:5" ht="30">
      <c r="A476" s="247">
        <v>41106</v>
      </c>
      <c r="B476" s="247" t="s">
        <v>18154</v>
      </c>
      <c r="C476" s="227" t="s">
        <v>75</v>
      </c>
      <c r="D476" s="228">
        <v>40.43</v>
      </c>
      <c r="E476" s="248"/>
    </row>
    <row r="477" spans="1:5" ht="15" customHeight="1">
      <c r="A477" s="246">
        <v>415</v>
      </c>
      <c r="B477" s="559" t="s">
        <v>483</v>
      </c>
      <c r="C477" s="560"/>
      <c r="D477" s="560"/>
      <c r="E477" s="561"/>
    </row>
    <row r="478" spans="1:5" ht="30">
      <c r="A478" s="247">
        <v>41520</v>
      </c>
      <c r="B478" s="247" t="s">
        <v>484</v>
      </c>
      <c r="C478" s="227" t="s">
        <v>114</v>
      </c>
      <c r="D478" s="229">
        <v>1329.07</v>
      </c>
      <c r="E478" s="248"/>
    </row>
    <row r="479" spans="1:5" ht="45">
      <c r="A479" s="247">
        <v>41528</v>
      </c>
      <c r="B479" s="247" t="s">
        <v>17325</v>
      </c>
      <c r="C479" s="227" t="s">
        <v>114</v>
      </c>
      <c r="D479" s="228">
        <v>481.66</v>
      </c>
      <c r="E479" s="248"/>
    </row>
    <row r="480" spans="1:5" ht="15" customHeight="1">
      <c r="A480" s="247">
        <v>41530</v>
      </c>
      <c r="B480" s="247" t="s">
        <v>17326</v>
      </c>
      <c r="C480" s="227" t="s">
        <v>114</v>
      </c>
      <c r="D480" s="228">
        <v>760.4</v>
      </c>
      <c r="E480" s="248"/>
    </row>
    <row r="481" spans="1:5" ht="45">
      <c r="A481" s="247">
        <v>41533</v>
      </c>
      <c r="B481" s="247" t="s">
        <v>17327</v>
      </c>
      <c r="C481" s="227" t="s">
        <v>114</v>
      </c>
      <c r="D481" s="228">
        <v>532.73</v>
      </c>
      <c r="E481" s="248"/>
    </row>
    <row r="482" spans="1:5" ht="45">
      <c r="A482" s="247">
        <v>41536</v>
      </c>
      <c r="B482" s="247" t="s">
        <v>17328</v>
      </c>
      <c r="C482" s="227" t="s">
        <v>114</v>
      </c>
      <c r="D482" s="228">
        <v>717.92</v>
      </c>
      <c r="E482" s="248"/>
    </row>
    <row r="483" spans="1:5" ht="30">
      <c r="A483" s="247">
        <v>41537</v>
      </c>
      <c r="B483" s="247" t="s">
        <v>17329</v>
      </c>
      <c r="C483" s="227" t="s">
        <v>114</v>
      </c>
      <c r="D483" s="228">
        <v>24.33</v>
      </c>
      <c r="E483" s="248"/>
    </row>
    <row r="484" spans="1:5" ht="30">
      <c r="A484" s="247">
        <v>41542</v>
      </c>
      <c r="B484" s="247" t="s">
        <v>2643</v>
      </c>
      <c r="C484" s="227" t="s">
        <v>114</v>
      </c>
      <c r="D484" s="228">
        <v>733.12</v>
      </c>
      <c r="E484" s="248"/>
    </row>
    <row r="485" spans="1:5" ht="30">
      <c r="A485" s="247">
        <v>41543</v>
      </c>
      <c r="B485" s="247" t="s">
        <v>485</v>
      </c>
      <c r="C485" s="227" t="s">
        <v>114</v>
      </c>
      <c r="D485" s="229">
        <v>2730.43</v>
      </c>
      <c r="E485" s="248"/>
    </row>
    <row r="486" spans="1:5" ht="30">
      <c r="A486" s="247">
        <v>41569</v>
      </c>
      <c r="B486" s="247" t="s">
        <v>486</v>
      </c>
      <c r="C486" s="227" t="s">
        <v>114</v>
      </c>
      <c r="D486" s="228">
        <v>156.86000000000001</v>
      </c>
      <c r="E486" s="248"/>
    </row>
    <row r="487" spans="1:5" ht="45">
      <c r="A487" s="247">
        <v>41579</v>
      </c>
      <c r="B487" s="247" t="s">
        <v>18155</v>
      </c>
      <c r="C487" s="227" t="s">
        <v>114</v>
      </c>
      <c r="D487" s="229">
        <v>1135.0999999999999</v>
      </c>
      <c r="E487" s="248"/>
    </row>
    <row r="488" spans="1:5" ht="30">
      <c r="A488" s="247">
        <v>41588</v>
      </c>
      <c r="B488" s="247" t="s">
        <v>18156</v>
      </c>
      <c r="C488" s="227" t="s">
        <v>114</v>
      </c>
      <c r="D488" s="228">
        <v>4.0599999999999996</v>
      </c>
      <c r="E488" s="248"/>
    </row>
    <row r="489" spans="1:5">
      <c r="A489" s="246">
        <v>416</v>
      </c>
      <c r="B489" s="559" t="s">
        <v>487</v>
      </c>
      <c r="C489" s="560"/>
      <c r="D489" s="560"/>
      <c r="E489" s="561"/>
    </row>
    <row r="490" spans="1:5" ht="30">
      <c r="A490" s="247">
        <v>41667</v>
      </c>
      <c r="B490" s="247" t="s">
        <v>488</v>
      </c>
      <c r="C490" s="227" t="s">
        <v>114</v>
      </c>
      <c r="D490" s="228">
        <v>4.22</v>
      </c>
      <c r="E490" s="248"/>
    </row>
    <row r="491" spans="1:5">
      <c r="A491" s="246">
        <v>417</v>
      </c>
      <c r="B491" s="559" t="s">
        <v>487</v>
      </c>
      <c r="C491" s="560"/>
      <c r="D491" s="560"/>
      <c r="E491" s="561"/>
    </row>
    <row r="492" spans="1:5" ht="45">
      <c r="A492" s="247">
        <v>41724</v>
      </c>
      <c r="B492" s="247" t="s">
        <v>17330</v>
      </c>
      <c r="C492" s="227" t="s">
        <v>114</v>
      </c>
      <c r="D492" s="228">
        <v>449.72</v>
      </c>
      <c r="E492" s="248"/>
    </row>
    <row r="493" spans="1:5" ht="45">
      <c r="A493" s="247">
        <v>41726</v>
      </c>
      <c r="B493" s="247" t="s">
        <v>17331</v>
      </c>
      <c r="C493" s="227" t="s">
        <v>114</v>
      </c>
      <c r="D493" s="228">
        <v>569.54</v>
      </c>
      <c r="E493" s="248"/>
    </row>
    <row r="494" spans="1:5">
      <c r="A494" s="246">
        <v>418</v>
      </c>
      <c r="B494" s="559" t="s">
        <v>487</v>
      </c>
      <c r="C494" s="560"/>
      <c r="D494" s="560"/>
      <c r="E494" s="561"/>
    </row>
    <row r="495" spans="1:5" ht="45">
      <c r="A495" s="247">
        <v>41815</v>
      </c>
      <c r="B495" s="247" t="s">
        <v>17332</v>
      </c>
      <c r="C495" s="227" t="s">
        <v>114</v>
      </c>
      <c r="D495" s="229">
        <v>1117.94</v>
      </c>
      <c r="E495" s="248"/>
    </row>
    <row r="496" spans="1:5" ht="45">
      <c r="A496" s="247">
        <v>41817</v>
      </c>
      <c r="B496" s="247" t="s">
        <v>17333</v>
      </c>
      <c r="C496" s="227" t="s">
        <v>114</v>
      </c>
      <c r="D496" s="229">
        <v>1287.58</v>
      </c>
      <c r="E496" s="248"/>
    </row>
    <row r="497" spans="1:5" ht="45">
      <c r="A497" s="247">
        <v>41821</v>
      </c>
      <c r="B497" s="247" t="s">
        <v>17334</v>
      </c>
      <c r="C497" s="227" t="s">
        <v>114</v>
      </c>
      <c r="D497" s="228">
        <v>760.4</v>
      </c>
      <c r="E497" s="248"/>
    </row>
    <row r="498" spans="1:5" ht="30">
      <c r="A498" s="247">
        <v>41860</v>
      </c>
      <c r="B498" s="247" t="s">
        <v>489</v>
      </c>
      <c r="C498" s="227" t="s">
        <v>114</v>
      </c>
      <c r="D498" s="229">
        <v>1638.46</v>
      </c>
      <c r="E498" s="248"/>
    </row>
    <row r="499" spans="1:5" ht="30">
      <c r="A499" s="247">
        <v>41861</v>
      </c>
      <c r="B499" s="247" t="s">
        <v>490</v>
      </c>
      <c r="C499" s="227" t="s">
        <v>114</v>
      </c>
      <c r="D499" s="228">
        <v>86.91</v>
      </c>
      <c r="E499" s="248"/>
    </row>
    <row r="500" spans="1:5" ht="30">
      <c r="A500" s="247">
        <v>41866</v>
      </c>
      <c r="B500" s="247" t="s">
        <v>17335</v>
      </c>
      <c r="C500" s="227" t="s">
        <v>114</v>
      </c>
      <c r="D500" s="228">
        <v>196.55</v>
      </c>
      <c r="E500" s="248"/>
    </row>
    <row r="501" spans="1:5">
      <c r="A501" s="246">
        <v>419</v>
      </c>
      <c r="B501" s="559" t="s">
        <v>487</v>
      </c>
      <c r="C501" s="560"/>
      <c r="D501" s="560"/>
      <c r="E501" s="561"/>
    </row>
    <row r="502" spans="1:5" ht="45">
      <c r="A502" s="247">
        <v>41962</v>
      </c>
      <c r="B502" s="247" t="s">
        <v>17336</v>
      </c>
      <c r="C502" s="227" t="s">
        <v>114</v>
      </c>
      <c r="D502" s="228">
        <v>725.26</v>
      </c>
      <c r="E502" s="248"/>
    </row>
    <row r="503" spans="1:5" ht="15" customHeight="1">
      <c r="A503" s="246">
        <v>420</v>
      </c>
      <c r="B503" s="559" t="s">
        <v>491</v>
      </c>
      <c r="C503" s="560"/>
      <c r="D503" s="560"/>
      <c r="E503" s="561"/>
    </row>
    <row r="504" spans="1:5" ht="30">
      <c r="A504" s="247">
        <v>42047</v>
      </c>
      <c r="B504" s="247" t="s">
        <v>492</v>
      </c>
      <c r="C504" s="227" t="s">
        <v>75</v>
      </c>
      <c r="D504" s="228">
        <v>517.9</v>
      </c>
      <c r="E504" s="248"/>
    </row>
    <row r="505" spans="1:5">
      <c r="A505" s="247">
        <v>42051</v>
      </c>
      <c r="B505" s="247" t="s">
        <v>17337</v>
      </c>
      <c r="C505" s="227" t="s">
        <v>75</v>
      </c>
      <c r="D505" s="228">
        <v>67.150000000000006</v>
      </c>
      <c r="E505" s="248"/>
    </row>
    <row r="506" spans="1:5" ht="30">
      <c r="A506" s="247">
        <v>42052</v>
      </c>
      <c r="B506" s="247" t="s">
        <v>493</v>
      </c>
      <c r="C506" s="227" t="s">
        <v>75</v>
      </c>
      <c r="D506" s="228">
        <v>117.89</v>
      </c>
      <c r="E506" s="248"/>
    </row>
    <row r="507" spans="1:5">
      <c r="A507" s="247">
        <v>42087</v>
      </c>
      <c r="B507" s="247" t="s">
        <v>2644</v>
      </c>
      <c r="C507" s="227" t="s">
        <v>114</v>
      </c>
      <c r="D507" s="228">
        <v>105.84</v>
      </c>
      <c r="E507" s="248"/>
    </row>
    <row r="508" spans="1:5" ht="30">
      <c r="A508" s="247">
        <v>42090</v>
      </c>
      <c r="B508" s="247" t="s">
        <v>494</v>
      </c>
      <c r="C508" s="227" t="s">
        <v>75</v>
      </c>
      <c r="D508" s="228">
        <v>101.03</v>
      </c>
      <c r="E508" s="248"/>
    </row>
    <row r="509" spans="1:5" ht="15" customHeight="1">
      <c r="A509" s="247">
        <v>42091</v>
      </c>
      <c r="B509" s="247" t="s">
        <v>495</v>
      </c>
      <c r="C509" s="227" t="s">
        <v>114</v>
      </c>
      <c r="D509" s="228">
        <v>14.44</v>
      </c>
      <c r="E509" s="248"/>
    </row>
    <row r="510" spans="1:5" ht="15" customHeight="1">
      <c r="A510" s="246">
        <v>423</v>
      </c>
      <c r="B510" s="559" t="s">
        <v>496</v>
      </c>
      <c r="C510" s="560"/>
      <c r="D510" s="560"/>
      <c r="E510" s="561"/>
    </row>
    <row r="511" spans="1:5" ht="45">
      <c r="A511" s="247">
        <v>42301</v>
      </c>
      <c r="B511" s="247" t="s">
        <v>18109</v>
      </c>
      <c r="C511" s="227" t="s">
        <v>114</v>
      </c>
      <c r="D511" s="228">
        <v>12.69</v>
      </c>
      <c r="E511" s="248"/>
    </row>
    <row r="512" spans="1:5" ht="45">
      <c r="A512" s="247">
        <v>42302</v>
      </c>
      <c r="B512" s="247" t="s">
        <v>18110</v>
      </c>
      <c r="C512" s="227" t="s">
        <v>114</v>
      </c>
      <c r="D512" s="228">
        <v>15.38</v>
      </c>
      <c r="E512" s="248"/>
    </row>
    <row r="513" spans="1:5" ht="45">
      <c r="A513" s="247">
        <v>42303</v>
      </c>
      <c r="B513" s="247" t="s">
        <v>18111</v>
      </c>
      <c r="C513" s="227" t="s">
        <v>114</v>
      </c>
      <c r="D513" s="228">
        <v>18.420000000000002</v>
      </c>
      <c r="E513" s="248"/>
    </row>
    <row r="514" spans="1:5" ht="15" customHeight="1">
      <c r="A514" s="246">
        <v>425</v>
      </c>
      <c r="B514" s="559" t="s">
        <v>497</v>
      </c>
      <c r="C514" s="560"/>
      <c r="D514" s="560"/>
      <c r="E514" s="561"/>
    </row>
    <row r="515" spans="1:5" ht="30">
      <c r="A515" s="247">
        <v>42501</v>
      </c>
      <c r="B515" s="247" t="s">
        <v>2645</v>
      </c>
      <c r="C515" s="227" t="s">
        <v>75</v>
      </c>
      <c r="D515" s="228">
        <v>3.59</v>
      </c>
      <c r="E515" s="248"/>
    </row>
    <row r="516" spans="1:5" ht="30">
      <c r="A516" s="247">
        <v>42502</v>
      </c>
      <c r="B516" s="247" t="s">
        <v>2646</v>
      </c>
      <c r="C516" s="227" t="s">
        <v>75</v>
      </c>
      <c r="D516" s="228">
        <v>4.5199999999999996</v>
      </c>
      <c r="E516" s="248"/>
    </row>
    <row r="517" spans="1:5" ht="30">
      <c r="A517" s="247">
        <v>42503</v>
      </c>
      <c r="B517" s="247" t="s">
        <v>2647</v>
      </c>
      <c r="C517" s="227" t="s">
        <v>75</v>
      </c>
      <c r="D517" s="228">
        <v>6.7</v>
      </c>
      <c r="E517" s="248"/>
    </row>
    <row r="518" spans="1:5" ht="30">
      <c r="A518" s="247">
        <v>42504</v>
      </c>
      <c r="B518" s="247" t="s">
        <v>2648</v>
      </c>
      <c r="C518" s="227" t="s">
        <v>75</v>
      </c>
      <c r="D518" s="228">
        <v>9.7100000000000009</v>
      </c>
      <c r="E518" s="248"/>
    </row>
    <row r="519" spans="1:5" ht="15" customHeight="1">
      <c r="A519" s="247">
        <v>42505</v>
      </c>
      <c r="B519" s="247" t="s">
        <v>2649</v>
      </c>
      <c r="C519" s="227" t="s">
        <v>75</v>
      </c>
      <c r="D519" s="228">
        <v>12</v>
      </c>
      <c r="E519" s="248"/>
    </row>
    <row r="520" spans="1:5" ht="30">
      <c r="A520" s="247">
        <v>42506</v>
      </c>
      <c r="B520" s="247" t="s">
        <v>2650</v>
      </c>
      <c r="C520" s="227" t="s">
        <v>75</v>
      </c>
      <c r="D520" s="228">
        <v>19.47</v>
      </c>
      <c r="E520" s="248"/>
    </row>
    <row r="521" spans="1:5" ht="15" customHeight="1">
      <c r="A521" s="247">
        <v>42508</v>
      </c>
      <c r="B521" s="247" t="s">
        <v>2651</v>
      </c>
      <c r="C521" s="227" t="s">
        <v>75</v>
      </c>
      <c r="D521" s="228">
        <v>38.049999999999997</v>
      </c>
      <c r="E521" s="248"/>
    </row>
    <row r="522" spans="1:5" ht="30">
      <c r="A522" s="247">
        <v>42509</v>
      </c>
      <c r="B522" s="247" t="s">
        <v>2652</v>
      </c>
      <c r="C522" s="227" t="s">
        <v>75</v>
      </c>
      <c r="D522" s="228">
        <v>66.459999999999994</v>
      </c>
      <c r="E522" s="248"/>
    </row>
    <row r="523" spans="1:5" ht="30">
      <c r="A523" s="247">
        <v>42511</v>
      </c>
      <c r="B523" s="247" t="s">
        <v>498</v>
      </c>
      <c r="C523" s="227" t="s">
        <v>114</v>
      </c>
      <c r="D523" s="228">
        <v>4.6100000000000003</v>
      </c>
      <c r="E523" s="248"/>
    </row>
    <row r="524" spans="1:5" ht="30">
      <c r="A524" s="247">
        <v>42521</v>
      </c>
      <c r="B524" s="247" t="s">
        <v>499</v>
      </c>
      <c r="C524" s="227" t="s">
        <v>114</v>
      </c>
      <c r="D524" s="228">
        <v>1.8</v>
      </c>
      <c r="E524" s="248"/>
    </row>
    <row r="525" spans="1:5" ht="15" customHeight="1">
      <c r="A525" s="247">
        <v>42529</v>
      </c>
      <c r="B525" s="247" t="s">
        <v>500</v>
      </c>
      <c r="C525" s="227" t="s">
        <v>75</v>
      </c>
      <c r="D525" s="228">
        <v>5.66</v>
      </c>
      <c r="E525" s="248"/>
    </row>
    <row r="526" spans="1:5">
      <c r="A526" s="247">
        <v>42530</v>
      </c>
      <c r="B526" s="247" t="s">
        <v>501</v>
      </c>
      <c r="C526" s="227" t="s">
        <v>114</v>
      </c>
      <c r="D526" s="228">
        <v>63.11</v>
      </c>
      <c r="E526" s="248"/>
    </row>
    <row r="527" spans="1:5" ht="30">
      <c r="A527" s="247">
        <v>42535</v>
      </c>
      <c r="B527" s="247" t="s">
        <v>502</v>
      </c>
      <c r="C527" s="227" t="s">
        <v>75</v>
      </c>
      <c r="D527" s="228">
        <v>4.22</v>
      </c>
      <c r="E527" s="248"/>
    </row>
    <row r="528" spans="1:5" ht="30">
      <c r="A528" s="247">
        <v>42546</v>
      </c>
      <c r="B528" s="247" t="s">
        <v>503</v>
      </c>
      <c r="C528" s="227" t="s">
        <v>75</v>
      </c>
      <c r="D528" s="228">
        <v>8.35</v>
      </c>
      <c r="E528" s="248"/>
    </row>
    <row r="529" spans="1:5">
      <c r="A529" s="247">
        <v>42548</v>
      </c>
      <c r="B529" s="247" t="s">
        <v>504</v>
      </c>
      <c r="C529" s="227" t="s">
        <v>75</v>
      </c>
      <c r="D529" s="228">
        <v>193.96</v>
      </c>
      <c r="E529" s="248"/>
    </row>
    <row r="530" spans="1:5" ht="30">
      <c r="A530" s="247">
        <v>42552</v>
      </c>
      <c r="B530" s="247" t="s">
        <v>505</v>
      </c>
      <c r="C530" s="227" t="s">
        <v>114</v>
      </c>
      <c r="D530" s="228">
        <v>3.64</v>
      </c>
      <c r="E530" s="248"/>
    </row>
    <row r="531" spans="1:5" ht="75">
      <c r="A531" s="247">
        <v>42558</v>
      </c>
      <c r="B531" s="247" t="s">
        <v>17338</v>
      </c>
      <c r="C531" s="227" t="s">
        <v>114</v>
      </c>
      <c r="D531" s="228">
        <v>8.44</v>
      </c>
      <c r="E531" s="248"/>
    </row>
    <row r="532" spans="1:5" ht="30">
      <c r="A532" s="247">
        <v>42565</v>
      </c>
      <c r="B532" s="247" t="s">
        <v>506</v>
      </c>
      <c r="C532" s="227" t="s">
        <v>75</v>
      </c>
      <c r="D532" s="228">
        <v>3.28</v>
      </c>
      <c r="E532" s="248"/>
    </row>
    <row r="533" spans="1:5" ht="30">
      <c r="A533" s="247">
        <v>42588</v>
      </c>
      <c r="B533" s="247" t="s">
        <v>507</v>
      </c>
      <c r="C533" s="227" t="s">
        <v>75</v>
      </c>
      <c r="D533" s="228">
        <v>4.47</v>
      </c>
      <c r="E533" s="248"/>
    </row>
    <row r="534" spans="1:5" ht="15" customHeight="1">
      <c r="A534" s="246">
        <v>426</v>
      </c>
      <c r="B534" s="559" t="s">
        <v>508</v>
      </c>
      <c r="C534" s="560"/>
      <c r="D534" s="560"/>
      <c r="E534" s="561"/>
    </row>
    <row r="535" spans="1:5" ht="30">
      <c r="A535" s="247">
        <v>42636</v>
      </c>
      <c r="B535" s="247" t="s">
        <v>509</v>
      </c>
      <c r="C535" s="227" t="s">
        <v>75</v>
      </c>
      <c r="D535" s="228">
        <v>31.72</v>
      </c>
      <c r="E535" s="248"/>
    </row>
    <row r="536" spans="1:5" ht="30">
      <c r="A536" s="247">
        <v>42673</v>
      </c>
      <c r="B536" s="247" t="s">
        <v>510</v>
      </c>
      <c r="C536" s="227" t="s">
        <v>75</v>
      </c>
      <c r="D536" s="228">
        <v>4.79</v>
      </c>
      <c r="E536" s="248"/>
    </row>
    <row r="537" spans="1:5" ht="30">
      <c r="A537" s="247">
        <v>42674</v>
      </c>
      <c r="B537" s="247" t="s">
        <v>511</v>
      </c>
      <c r="C537" s="227" t="s">
        <v>75</v>
      </c>
      <c r="D537" s="228">
        <v>6.29</v>
      </c>
      <c r="E537" s="248"/>
    </row>
    <row r="538" spans="1:5" ht="30">
      <c r="A538" s="247">
        <v>42690</v>
      </c>
      <c r="B538" s="247" t="s">
        <v>512</v>
      </c>
      <c r="C538" s="227" t="s">
        <v>75</v>
      </c>
      <c r="D538" s="228">
        <v>11.53</v>
      </c>
      <c r="E538" s="248"/>
    </row>
    <row r="539" spans="1:5" ht="15" customHeight="1">
      <c r="A539" s="246">
        <v>427</v>
      </c>
      <c r="B539" s="559" t="s">
        <v>513</v>
      </c>
      <c r="C539" s="560"/>
      <c r="D539" s="560"/>
      <c r="E539" s="561"/>
    </row>
    <row r="540" spans="1:5" ht="30">
      <c r="A540" s="247">
        <v>42701</v>
      </c>
      <c r="B540" s="247" t="s">
        <v>514</v>
      </c>
      <c r="C540" s="227" t="s">
        <v>75</v>
      </c>
      <c r="D540" s="228">
        <v>9.44</v>
      </c>
      <c r="E540" s="248"/>
    </row>
    <row r="541" spans="1:5" ht="30">
      <c r="A541" s="247">
        <v>42717</v>
      </c>
      <c r="B541" s="247" t="s">
        <v>515</v>
      </c>
      <c r="C541" s="227" t="s">
        <v>75</v>
      </c>
      <c r="D541" s="228">
        <v>3.49</v>
      </c>
      <c r="E541" s="248"/>
    </row>
    <row r="542" spans="1:5">
      <c r="A542" s="246">
        <v>429</v>
      </c>
      <c r="B542" s="559" t="s">
        <v>614</v>
      </c>
      <c r="C542" s="560"/>
      <c r="D542" s="560"/>
      <c r="E542" s="561"/>
    </row>
    <row r="543" spans="1:5" ht="45">
      <c r="A543" s="247">
        <v>42906</v>
      </c>
      <c r="B543" s="247" t="s">
        <v>18157</v>
      </c>
      <c r="C543" s="227" t="s">
        <v>114</v>
      </c>
      <c r="D543" s="228">
        <v>6.6</v>
      </c>
      <c r="E543" s="248"/>
    </row>
    <row r="544" spans="1:5">
      <c r="A544" s="246">
        <v>430</v>
      </c>
      <c r="B544" s="559" t="s">
        <v>516</v>
      </c>
      <c r="C544" s="560"/>
      <c r="D544" s="560"/>
      <c r="E544" s="561"/>
    </row>
    <row r="545" spans="1:5" ht="30">
      <c r="A545" s="247">
        <v>43004</v>
      </c>
      <c r="B545" s="247" t="s">
        <v>517</v>
      </c>
      <c r="C545" s="227" t="s">
        <v>75</v>
      </c>
      <c r="D545" s="228">
        <v>1.76</v>
      </c>
      <c r="E545" s="248"/>
    </row>
    <row r="546" spans="1:5" ht="30">
      <c r="A546" s="247">
        <v>43005</v>
      </c>
      <c r="B546" s="247" t="s">
        <v>518</v>
      </c>
      <c r="C546" s="227" t="s">
        <v>75</v>
      </c>
      <c r="D546" s="228">
        <v>2.73</v>
      </c>
      <c r="E546" s="248"/>
    </row>
    <row r="547" spans="1:5" ht="30">
      <c r="A547" s="247">
        <v>43006</v>
      </c>
      <c r="B547" s="247" t="s">
        <v>519</v>
      </c>
      <c r="C547" s="227" t="s">
        <v>75</v>
      </c>
      <c r="D547" s="228">
        <v>4.58</v>
      </c>
      <c r="E547" s="248"/>
    </row>
    <row r="548" spans="1:5" ht="30">
      <c r="A548" s="247">
        <v>43007</v>
      </c>
      <c r="B548" s="247" t="s">
        <v>520</v>
      </c>
      <c r="C548" s="227" t="s">
        <v>75</v>
      </c>
      <c r="D548" s="228">
        <v>6.56</v>
      </c>
      <c r="E548" s="248"/>
    </row>
    <row r="549" spans="1:5" ht="30">
      <c r="A549" s="247">
        <v>43009</v>
      </c>
      <c r="B549" s="247" t="s">
        <v>521</v>
      </c>
      <c r="C549" s="227" t="s">
        <v>75</v>
      </c>
      <c r="D549" s="228">
        <v>114.55</v>
      </c>
      <c r="E549" s="248"/>
    </row>
    <row r="550" spans="1:5" ht="15" customHeight="1">
      <c r="A550" s="247">
        <v>43015</v>
      </c>
      <c r="B550" s="247" t="s">
        <v>522</v>
      </c>
      <c r="C550" s="227" t="s">
        <v>75</v>
      </c>
      <c r="D550" s="228">
        <v>19.78</v>
      </c>
      <c r="E550" s="248"/>
    </row>
    <row r="551" spans="1:5" ht="30">
      <c r="A551" s="247">
        <v>43016</v>
      </c>
      <c r="B551" s="247" t="s">
        <v>523</v>
      </c>
      <c r="C551" s="227" t="s">
        <v>75</v>
      </c>
      <c r="D551" s="228">
        <v>31.22</v>
      </c>
      <c r="E551" s="248"/>
    </row>
    <row r="552" spans="1:5" ht="30">
      <c r="A552" s="247">
        <v>43023</v>
      </c>
      <c r="B552" s="247" t="s">
        <v>524</v>
      </c>
      <c r="C552" s="227" t="s">
        <v>75</v>
      </c>
      <c r="D552" s="228">
        <v>222.62</v>
      </c>
      <c r="E552" s="248"/>
    </row>
    <row r="553" spans="1:5" ht="30">
      <c r="A553" s="247">
        <v>43036</v>
      </c>
      <c r="B553" s="247" t="s">
        <v>18158</v>
      </c>
      <c r="C553" s="227" t="s">
        <v>75</v>
      </c>
      <c r="D553" s="228">
        <v>12.15</v>
      </c>
      <c r="E553" s="248"/>
    </row>
    <row r="554" spans="1:5" ht="30">
      <c r="A554" s="247">
        <v>43038</v>
      </c>
      <c r="B554" s="247" t="s">
        <v>18159</v>
      </c>
      <c r="C554" s="227" t="s">
        <v>75</v>
      </c>
      <c r="D554" s="228">
        <v>21.6</v>
      </c>
      <c r="E554" s="248"/>
    </row>
    <row r="555" spans="1:5" ht="15" customHeight="1">
      <c r="A555" s="247">
        <v>43039</v>
      </c>
      <c r="B555" s="247" t="s">
        <v>18160</v>
      </c>
      <c r="C555" s="227" t="s">
        <v>75</v>
      </c>
      <c r="D555" s="228">
        <v>12.66</v>
      </c>
      <c r="E555" s="248"/>
    </row>
    <row r="556" spans="1:5" ht="30">
      <c r="A556" s="247">
        <v>43040</v>
      </c>
      <c r="B556" s="247" t="s">
        <v>18161</v>
      </c>
      <c r="C556" s="227" t="s">
        <v>75</v>
      </c>
      <c r="D556" s="228">
        <v>30.14</v>
      </c>
      <c r="E556" s="248"/>
    </row>
    <row r="557" spans="1:5" ht="30">
      <c r="A557" s="247">
        <v>43041</v>
      </c>
      <c r="B557" s="247" t="s">
        <v>18162</v>
      </c>
      <c r="C557" s="227" t="s">
        <v>75</v>
      </c>
      <c r="D557" s="228">
        <v>43.8</v>
      </c>
      <c r="E557" s="248"/>
    </row>
    <row r="558" spans="1:5" ht="30">
      <c r="A558" s="247">
        <v>43044</v>
      </c>
      <c r="B558" s="247" t="s">
        <v>18163</v>
      </c>
      <c r="C558" s="227" t="s">
        <v>75</v>
      </c>
      <c r="D558" s="228">
        <v>63.11</v>
      </c>
      <c r="E558" s="248"/>
    </row>
    <row r="559" spans="1:5" ht="30">
      <c r="A559" s="247">
        <v>43055</v>
      </c>
      <c r="B559" s="247" t="s">
        <v>17339</v>
      </c>
      <c r="C559" s="227" t="s">
        <v>75</v>
      </c>
      <c r="D559" s="228">
        <v>23.34</v>
      </c>
      <c r="E559" s="248"/>
    </row>
    <row r="560" spans="1:5" ht="30">
      <c r="A560" s="247">
        <v>43059</v>
      </c>
      <c r="B560" s="247" t="s">
        <v>525</v>
      </c>
      <c r="C560" s="227" t="s">
        <v>75</v>
      </c>
      <c r="D560" s="228">
        <v>19.829999999999998</v>
      </c>
      <c r="E560" s="248"/>
    </row>
    <row r="561" spans="1:5">
      <c r="A561" s="246">
        <v>431</v>
      </c>
      <c r="B561" s="559" t="s">
        <v>526</v>
      </c>
      <c r="C561" s="560"/>
      <c r="D561" s="560"/>
      <c r="E561" s="561"/>
    </row>
    <row r="562" spans="1:5" ht="30">
      <c r="A562" s="247">
        <v>43113</v>
      </c>
      <c r="B562" s="247" t="s">
        <v>527</v>
      </c>
      <c r="C562" s="227" t="s">
        <v>75</v>
      </c>
      <c r="D562" s="228">
        <v>76.180000000000007</v>
      </c>
      <c r="E562" s="248"/>
    </row>
    <row r="563" spans="1:5">
      <c r="A563" s="247">
        <v>43127</v>
      </c>
      <c r="B563" s="247" t="s">
        <v>528</v>
      </c>
      <c r="C563" s="227" t="s">
        <v>75</v>
      </c>
      <c r="D563" s="228">
        <v>3.16</v>
      </c>
      <c r="E563" s="248"/>
    </row>
    <row r="564" spans="1:5" ht="30">
      <c r="A564" s="247">
        <v>43137</v>
      </c>
      <c r="B564" s="247" t="s">
        <v>529</v>
      </c>
      <c r="C564" s="227" t="s">
        <v>75</v>
      </c>
      <c r="D564" s="228">
        <v>82.79</v>
      </c>
      <c r="E564" s="248"/>
    </row>
    <row r="565" spans="1:5">
      <c r="A565" s="247">
        <v>43149</v>
      </c>
      <c r="B565" s="247" t="s">
        <v>530</v>
      </c>
      <c r="C565" s="227" t="s">
        <v>75</v>
      </c>
      <c r="D565" s="228">
        <v>22.74</v>
      </c>
      <c r="E565" s="248"/>
    </row>
    <row r="566" spans="1:5">
      <c r="A566" s="247">
        <v>43150</v>
      </c>
      <c r="B566" s="247" t="s">
        <v>531</v>
      </c>
      <c r="C566" s="227" t="s">
        <v>75</v>
      </c>
      <c r="D566" s="228">
        <v>83.95</v>
      </c>
      <c r="E566" s="248"/>
    </row>
    <row r="567" spans="1:5" ht="30">
      <c r="A567" s="247">
        <v>43160</v>
      </c>
      <c r="B567" s="247" t="s">
        <v>532</v>
      </c>
      <c r="C567" s="227" t="s">
        <v>75</v>
      </c>
      <c r="D567" s="228">
        <v>32.08</v>
      </c>
      <c r="E567" s="248"/>
    </row>
    <row r="568" spans="1:5" ht="30">
      <c r="A568" s="247">
        <v>43174</v>
      </c>
      <c r="B568" s="247" t="s">
        <v>533</v>
      </c>
      <c r="C568" s="227" t="s">
        <v>75</v>
      </c>
      <c r="D568" s="228">
        <v>42.68</v>
      </c>
      <c r="E568" s="248"/>
    </row>
    <row r="569" spans="1:5" ht="30">
      <c r="A569" s="247">
        <v>43175</v>
      </c>
      <c r="B569" s="247" t="s">
        <v>534</v>
      </c>
      <c r="C569" s="227" t="s">
        <v>75</v>
      </c>
      <c r="D569" s="228">
        <v>8.06</v>
      </c>
      <c r="E569" s="248"/>
    </row>
    <row r="570" spans="1:5" ht="30">
      <c r="A570" s="247">
        <v>43180</v>
      </c>
      <c r="B570" s="247" t="s">
        <v>535</v>
      </c>
      <c r="C570" s="227" t="s">
        <v>75</v>
      </c>
      <c r="D570" s="228">
        <v>12.8</v>
      </c>
      <c r="E570" s="248"/>
    </row>
    <row r="571" spans="1:5" ht="30">
      <c r="A571" s="247">
        <v>43188</v>
      </c>
      <c r="B571" s="247" t="s">
        <v>17340</v>
      </c>
      <c r="C571" s="227" t="s">
        <v>75</v>
      </c>
      <c r="D571" s="228">
        <v>17.36</v>
      </c>
      <c r="E571" s="248"/>
    </row>
    <row r="572" spans="1:5" ht="30">
      <c r="A572" s="247">
        <v>43190</v>
      </c>
      <c r="B572" s="247" t="s">
        <v>536</v>
      </c>
      <c r="C572" s="227" t="s">
        <v>75</v>
      </c>
      <c r="D572" s="228">
        <v>61.49</v>
      </c>
      <c r="E572" s="248"/>
    </row>
    <row r="573" spans="1:5" ht="30">
      <c r="A573" s="247">
        <v>43193</v>
      </c>
      <c r="B573" s="247" t="s">
        <v>537</v>
      </c>
      <c r="C573" s="227" t="s">
        <v>75</v>
      </c>
      <c r="D573" s="228">
        <v>12.11</v>
      </c>
      <c r="E573" s="248"/>
    </row>
    <row r="574" spans="1:5" ht="30">
      <c r="A574" s="247">
        <v>43194</v>
      </c>
      <c r="B574" s="247" t="s">
        <v>538</v>
      </c>
      <c r="C574" s="227" t="s">
        <v>75</v>
      </c>
      <c r="D574" s="228">
        <v>301.14</v>
      </c>
      <c r="E574" s="248"/>
    </row>
    <row r="575" spans="1:5" ht="30">
      <c r="A575" s="247">
        <v>43199</v>
      </c>
      <c r="B575" s="247" t="s">
        <v>539</v>
      </c>
      <c r="C575" s="227" t="s">
        <v>75</v>
      </c>
      <c r="D575" s="228">
        <v>170.35</v>
      </c>
      <c r="E575" s="248"/>
    </row>
    <row r="576" spans="1:5">
      <c r="A576" s="246">
        <v>432</v>
      </c>
      <c r="B576" s="559" t="s">
        <v>526</v>
      </c>
      <c r="C576" s="560"/>
      <c r="D576" s="560"/>
      <c r="E576" s="561"/>
    </row>
    <row r="577" spans="1:5" ht="30">
      <c r="A577" s="247">
        <v>43204</v>
      </c>
      <c r="B577" s="247" t="s">
        <v>540</v>
      </c>
      <c r="C577" s="227" t="s">
        <v>75</v>
      </c>
      <c r="D577" s="228">
        <v>89.8</v>
      </c>
      <c r="E577" s="248"/>
    </row>
    <row r="578" spans="1:5" ht="30">
      <c r="A578" s="247">
        <v>43205</v>
      </c>
      <c r="B578" s="247" t="s">
        <v>541</v>
      </c>
      <c r="C578" s="227" t="s">
        <v>75</v>
      </c>
      <c r="D578" s="228">
        <v>3.9</v>
      </c>
      <c r="E578" s="248"/>
    </row>
    <row r="579" spans="1:5" ht="30">
      <c r="A579" s="247">
        <v>43206</v>
      </c>
      <c r="B579" s="247" t="s">
        <v>542</v>
      </c>
      <c r="C579" s="227" t="s">
        <v>75</v>
      </c>
      <c r="D579" s="228">
        <v>5.9</v>
      </c>
      <c r="E579" s="248"/>
    </row>
    <row r="580" spans="1:5" ht="30">
      <c r="A580" s="247">
        <v>43236</v>
      </c>
      <c r="B580" s="247" t="s">
        <v>543</v>
      </c>
      <c r="C580" s="227" t="s">
        <v>75</v>
      </c>
      <c r="D580" s="228">
        <v>146.63999999999999</v>
      </c>
      <c r="E580" s="248"/>
    </row>
    <row r="581" spans="1:5" ht="30">
      <c r="A581" s="247">
        <v>43243</v>
      </c>
      <c r="B581" s="247" t="s">
        <v>544</v>
      </c>
      <c r="C581" s="227" t="s">
        <v>71</v>
      </c>
      <c r="D581" s="228">
        <v>97.7</v>
      </c>
      <c r="E581" s="248"/>
    </row>
    <row r="582" spans="1:5" ht="30">
      <c r="A582" s="247">
        <v>43253</v>
      </c>
      <c r="B582" s="247" t="s">
        <v>545</v>
      </c>
      <c r="C582" s="227" t="s">
        <v>75</v>
      </c>
      <c r="D582" s="228">
        <v>387.63</v>
      </c>
      <c r="E582" s="248"/>
    </row>
    <row r="583" spans="1:5">
      <c r="A583" s="246">
        <v>434</v>
      </c>
      <c r="B583" s="559" t="s">
        <v>546</v>
      </c>
      <c r="C583" s="560"/>
      <c r="D583" s="560"/>
      <c r="E583" s="561"/>
    </row>
    <row r="584" spans="1:5" ht="30">
      <c r="A584" s="247">
        <v>43406</v>
      </c>
      <c r="B584" s="247" t="s">
        <v>17341</v>
      </c>
      <c r="C584" s="227" t="s">
        <v>75</v>
      </c>
      <c r="D584" s="228">
        <v>8.4499999999999993</v>
      </c>
      <c r="E584" s="248"/>
    </row>
    <row r="585" spans="1:5">
      <c r="A585" s="247">
        <v>43441</v>
      </c>
      <c r="B585" s="247" t="s">
        <v>547</v>
      </c>
      <c r="C585" s="227" t="s">
        <v>75</v>
      </c>
      <c r="D585" s="228">
        <v>2.08</v>
      </c>
      <c r="E585" s="248"/>
    </row>
    <row r="586" spans="1:5" ht="30">
      <c r="A586" s="247">
        <v>43496</v>
      </c>
      <c r="B586" s="247" t="s">
        <v>17342</v>
      </c>
      <c r="C586" s="227" t="s">
        <v>75</v>
      </c>
      <c r="D586" s="228">
        <v>11.51</v>
      </c>
      <c r="E586" s="248"/>
    </row>
    <row r="587" spans="1:5">
      <c r="A587" s="246">
        <v>435</v>
      </c>
      <c r="B587" s="559" t="s">
        <v>548</v>
      </c>
      <c r="C587" s="560"/>
      <c r="D587" s="560"/>
      <c r="E587" s="561"/>
    </row>
    <row r="588" spans="1:5" ht="30">
      <c r="A588" s="247">
        <v>43540</v>
      </c>
      <c r="B588" s="247" t="s">
        <v>549</v>
      </c>
      <c r="C588" s="227" t="s">
        <v>114</v>
      </c>
      <c r="D588" s="229">
        <v>2266.23</v>
      </c>
      <c r="E588" s="248"/>
    </row>
    <row r="589" spans="1:5">
      <c r="A589" s="247">
        <v>43585</v>
      </c>
      <c r="B589" s="247" t="s">
        <v>550</v>
      </c>
      <c r="C589" s="227" t="s">
        <v>114</v>
      </c>
      <c r="D589" s="229">
        <v>2570.4299999999998</v>
      </c>
      <c r="E589" s="248"/>
    </row>
    <row r="590" spans="1:5">
      <c r="A590" s="247">
        <v>43587</v>
      </c>
      <c r="B590" s="247" t="s">
        <v>551</v>
      </c>
      <c r="C590" s="227" t="s">
        <v>114</v>
      </c>
      <c r="D590" s="229">
        <v>3771.06</v>
      </c>
      <c r="E590" s="248"/>
    </row>
    <row r="591" spans="1:5" ht="30">
      <c r="A591" s="247">
        <v>43591</v>
      </c>
      <c r="B591" s="247" t="s">
        <v>552</v>
      </c>
      <c r="C591" s="227" t="s">
        <v>114</v>
      </c>
      <c r="D591" s="229">
        <v>3831.06</v>
      </c>
      <c r="E591" s="248"/>
    </row>
    <row r="592" spans="1:5" ht="30">
      <c r="A592" s="247">
        <v>43593</v>
      </c>
      <c r="B592" s="247" t="s">
        <v>553</v>
      </c>
      <c r="C592" s="227" t="s">
        <v>114</v>
      </c>
      <c r="D592" s="229">
        <v>3543.39</v>
      </c>
      <c r="E592" s="248"/>
    </row>
    <row r="593" spans="1:5">
      <c r="A593" s="246">
        <v>436</v>
      </c>
      <c r="B593" s="559" t="s">
        <v>554</v>
      </c>
      <c r="C593" s="560"/>
      <c r="D593" s="560"/>
      <c r="E593" s="561"/>
    </row>
    <row r="594" spans="1:5">
      <c r="A594" s="247">
        <v>43620</v>
      </c>
      <c r="B594" s="247" t="s">
        <v>555</v>
      </c>
      <c r="C594" s="227" t="s">
        <v>114</v>
      </c>
      <c r="D594" s="228">
        <v>283.67</v>
      </c>
      <c r="E594" s="248"/>
    </row>
    <row r="595" spans="1:5">
      <c r="A595" s="247">
        <v>43627</v>
      </c>
      <c r="B595" s="247" t="s">
        <v>556</v>
      </c>
      <c r="C595" s="227" t="s">
        <v>114</v>
      </c>
      <c r="D595" s="229">
        <v>1260.01</v>
      </c>
      <c r="E595" s="248"/>
    </row>
    <row r="596" spans="1:5" ht="30">
      <c r="A596" s="247">
        <v>43648</v>
      </c>
      <c r="B596" s="247" t="s">
        <v>557</v>
      </c>
      <c r="C596" s="227" t="s">
        <v>114</v>
      </c>
      <c r="D596" s="229">
        <v>8390.49</v>
      </c>
      <c r="E596" s="248"/>
    </row>
    <row r="597" spans="1:5">
      <c r="A597" s="247">
        <v>43657</v>
      </c>
      <c r="B597" s="247" t="s">
        <v>558</v>
      </c>
      <c r="C597" s="227" t="s">
        <v>114</v>
      </c>
      <c r="D597" s="229">
        <v>8297.16</v>
      </c>
      <c r="E597" s="248"/>
    </row>
    <row r="598" spans="1:5">
      <c r="A598" s="246">
        <v>437</v>
      </c>
      <c r="B598" s="559" t="s">
        <v>334</v>
      </c>
      <c r="C598" s="560"/>
      <c r="D598" s="560"/>
      <c r="E598" s="561"/>
    </row>
    <row r="599" spans="1:5">
      <c r="A599" s="247">
        <v>43702</v>
      </c>
      <c r="B599" s="247" t="s">
        <v>559</v>
      </c>
      <c r="C599" s="227" t="s">
        <v>114</v>
      </c>
      <c r="D599" s="228">
        <v>5.95</v>
      </c>
      <c r="E599" s="248"/>
    </row>
    <row r="600" spans="1:5" ht="30">
      <c r="A600" s="247">
        <v>43792</v>
      </c>
      <c r="B600" s="247" t="s">
        <v>2653</v>
      </c>
      <c r="C600" s="227" t="s">
        <v>114</v>
      </c>
      <c r="D600" s="228">
        <v>9.0299999999999994</v>
      </c>
      <c r="E600" s="248"/>
    </row>
    <row r="601" spans="1:5" ht="30">
      <c r="A601" s="247">
        <v>43795</v>
      </c>
      <c r="B601" s="247" t="s">
        <v>2654</v>
      </c>
      <c r="C601" s="227" t="s">
        <v>114</v>
      </c>
      <c r="D601" s="228">
        <v>5.97</v>
      </c>
      <c r="E601" s="248"/>
    </row>
    <row r="602" spans="1:5">
      <c r="A602" s="246">
        <v>438</v>
      </c>
      <c r="B602" s="559" t="s">
        <v>487</v>
      </c>
      <c r="C602" s="560"/>
      <c r="D602" s="560"/>
      <c r="E602" s="561"/>
    </row>
    <row r="603" spans="1:5" ht="30">
      <c r="A603" s="247">
        <v>43807</v>
      </c>
      <c r="B603" s="247" t="s">
        <v>2140</v>
      </c>
      <c r="C603" s="227" t="s">
        <v>114</v>
      </c>
      <c r="D603" s="229">
        <v>1030.24</v>
      </c>
      <c r="E603" s="248"/>
    </row>
    <row r="604" spans="1:5" ht="30">
      <c r="A604" s="247">
        <v>43835</v>
      </c>
      <c r="B604" s="247" t="s">
        <v>560</v>
      </c>
      <c r="C604" s="227" t="s">
        <v>114</v>
      </c>
      <c r="D604" s="228">
        <v>57.77</v>
      </c>
      <c r="E604" s="248"/>
    </row>
    <row r="605" spans="1:5" ht="30">
      <c r="A605" s="247">
        <v>43836</v>
      </c>
      <c r="B605" s="247" t="s">
        <v>561</v>
      </c>
      <c r="C605" s="227" t="s">
        <v>114</v>
      </c>
      <c r="D605" s="228">
        <v>148.86000000000001</v>
      </c>
      <c r="E605" s="248"/>
    </row>
    <row r="606" spans="1:5" ht="30">
      <c r="A606" s="247">
        <v>43837</v>
      </c>
      <c r="B606" s="247" t="s">
        <v>562</v>
      </c>
      <c r="C606" s="227" t="s">
        <v>114</v>
      </c>
      <c r="D606" s="228">
        <v>699.18</v>
      </c>
      <c r="E606" s="248"/>
    </row>
    <row r="607" spans="1:5" ht="30">
      <c r="A607" s="247">
        <v>43838</v>
      </c>
      <c r="B607" s="247" t="s">
        <v>563</v>
      </c>
      <c r="C607" s="227" t="s">
        <v>114</v>
      </c>
      <c r="D607" s="228">
        <v>699.18</v>
      </c>
      <c r="E607" s="248"/>
    </row>
    <row r="608" spans="1:5">
      <c r="A608" s="246">
        <v>440</v>
      </c>
      <c r="B608" s="559" t="s">
        <v>564</v>
      </c>
      <c r="C608" s="560"/>
      <c r="D608" s="560"/>
      <c r="E608" s="561"/>
    </row>
    <row r="609" spans="1:5">
      <c r="A609" s="247">
        <v>44014</v>
      </c>
      <c r="B609" s="247" t="s">
        <v>565</v>
      </c>
      <c r="C609" s="227" t="s">
        <v>114</v>
      </c>
      <c r="D609" s="228">
        <v>44.11</v>
      </c>
      <c r="E609" s="248"/>
    </row>
    <row r="610" spans="1:5">
      <c r="A610" s="247">
        <v>44034</v>
      </c>
      <c r="B610" s="247" t="s">
        <v>566</v>
      </c>
      <c r="C610" s="227" t="s">
        <v>114</v>
      </c>
      <c r="D610" s="228">
        <v>44.11</v>
      </c>
      <c r="E610" s="248"/>
    </row>
    <row r="611" spans="1:5">
      <c r="A611" s="247">
        <v>44059</v>
      </c>
      <c r="B611" s="247" t="s">
        <v>567</v>
      </c>
      <c r="C611" s="227" t="s">
        <v>114</v>
      </c>
      <c r="D611" s="228">
        <v>44.11</v>
      </c>
      <c r="E611" s="248"/>
    </row>
    <row r="612" spans="1:5">
      <c r="A612" s="247">
        <v>44097</v>
      </c>
      <c r="B612" s="247" t="s">
        <v>568</v>
      </c>
      <c r="C612" s="227" t="s">
        <v>114</v>
      </c>
      <c r="D612" s="228">
        <v>76.8</v>
      </c>
      <c r="E612" s="248"/>
    </row>
    <row r="613" spans="1:5">
      <c r="A613" s="246">
        <v>441</v>
      </c>
      <c r="B613" s="559" t="s">
        <v>569</v>
      </c>
      <c r="C613" s="560"/>
      <c r="D613" s="560"/>
      <c r="E613" s="561"/>
    </row>
    <row r="614" spans="1:5">
      <c r="A614" s="247">
        <v>44112</v>
      </c>
      <c r="B614" s="247" t="s">
        <v>570</v>
      </c>
      <c r="C614" s="227" t="s">
        <v>114</v>
      </c>
      <c r="D614" s="228">
        <v>76.8</v>
      </c>
      <c r="E614" s="248"/>
    </row>
    <row r="615" spans="1:5">
      <c r="A615" s="247">
        <v>44128</v>
      </c>
      <c r="B615" s="247" t="s">
        <v>571</v>
      </c>
      <c r="C615" s="227" t="s">
        <v>114</v>
      </c>
      <c r="D615" s="228">
        <v>76.8</v>
      </c>
      <c r="E615" s="248"/>
    </row>
    <row r="616" spans="1:5">
      <c r="A616" s="246">
        <v>444</v>
      </c>
      <c r="B616" s="559" t="s">
        <v>572</v>
      </c>
      <c r="C616" s="560"/>
      <c r="D616" s="560"/>
      <c r="E616" s="561"/>
    </row>
    <row r="617" spans="1:5" ht="30">
      <c r="A617" s="247">
        <v>44481</v>
      </c>
      <c r="B617" s="247" t="s">
        <v>573</v>
      </c>
      <c r="C617" s="227" t="s">
        <v>114</v>
      </c>
      <c r="D617" s="229">
        <v>1902.21</v>
      </c>
      <c r="E617" s="248"/>
    </row>
    <row r="618" spans="1:5">
      <c r="A618" s="246">
        <v>445</v>
      </c>
      <c r="B618" s="559" t="s">
        <v>574</v>
      </c>
      <c r="C618" s="560"/>
      <c r="D618" s="560"/>
      <c r="E618" s="561"/>
    </row>
    <row r="619" spans="1:5" ht="30">
      <c r="A619" s="247">
        <v>44505</v>
      </c>
      <c r="B619" s="247" t="s">
        <v>575</v>
      </c>
      <c r="C619" s="227" t="s">
        <v>114</v>
      </c>
      <c r="D619" s="228">
        <v>30.88</v>
      </c>
      <c r="E619" s="248"/>
    </row>
    <row r="620" spans="1:5" ht="30">
      <c r="A620" s="247">
        <v>44508</v>
      </c>
      <c r="B620" s="247" t="s">
        <v>576</v>
      </c>
      <c r="C620" s="227" t="s">
        <v>114</v>
      </c>
      <c r="D620" s="228">
        <v>30.88</v>
      </c>
      <c r="E620" s="248"/>
    </row>
    <row r="621" spans="1:5" ht="30">
      <c r="A621" s="247">
        <v>44530</v>
      </c>
      <c r="B621" s="247" t="s">
        <v>577</v>
      </c>
      <c r="C621" s="227" t="s">
        <v>114</v>
      </c>
      <c r="D621" s="228">
        <v>127.27</v>
      </c>
      <c r="E621" s="248"/>
    </row>
    <row r="622" spans="1:5" ht="30">
      <c r="A622" s="247">
        <v>44552</v>
      </c>
      <c r="B622" s="247" t="s">
        <v>578</v>
      </c>
      <c r="C622" s="227" t="s">
        <v>114</v>
      </c>
      <c r="D622" s="228">
        <v>30.88</v>
      </c>
      <c r="E622" s="248"/>
    </row>
    <row r="623" spans="1:5" ht="30">
      <c r="A623" s="247">
        <v>44561</v>
      </c>
      <c r="B623" s="247" t="s">
        <v>17343</v>
      </c>
      <c r="C623" s="227" t="s">
        <v>114</v>
      </c>
      <c r="D623" s="228">
        <v>333.59</v>
      </c>
      <c r="E623" s="248"/>
    </row>
    <row r="624" spans="1:5" ht="30">
      <c r="A624" s="247">
        <v>44562</v>
      </c>
      <c r="B624" s="247" t="s">
        <v>579</v>
      </c>
      <c r="C624" s="227" t="s">
        <v>114</v>
      </c>
      <c r="D624" s="228">
        <v>122.04</v>
      </c>
      <c r="E624" s="248"/>
    </row>
    <row r="625" spans="1:5" ht="30">
      <c r="A625" s="247">
        <v>44575</v>
      </c>
      <c r="B625" s="247" t="s">
        <v>580</v>
      </c>
      <c r="C625" s="227" t="s">
        <v>114</v>
      </c>
      <c r="D625" s="228">
        <v>127.27</v>
      </c>
      <c r="E625" s="248"/>
    </row>
    <row r="626" spans="1:5" ht="30">
      <c r="A626" s="247">
        <v>44582</v>
      </c>
      <c r="B626" s="247" t="s">
        <v>17344</v>
      </c>
      <c r="C626" s="227" t="s">
        <v>114</v>
      </c>
      <c r="D626" s="228">
        <v>361.94</v>
      </c>
      <c r="E626" s="248"/>
    </row>
    <row r="627" spans="1:5">
      <c r="A627" s="246">
        <v>446</v>
      </c>
      <c r="B627" s="559" t="s">
        <v>572</v>
      </c>
      <c r="C627" s="560"/>
      <c r="D627" s="560"/>
      <c r="E627" s="561"/>
    </row>
    <row r="628" spans="1:5" ht="30">
      <c r="A628" s="247">
        <v>44618</v>
      </c>
      <c r="B628" s="247" t="s">
        <v>581</v>
      </c>
      <c r="C628" s="227" t="s">
        <v>114</v>
      </c>
      <c r="D628" s="228">
        <v>128.01</v>
      </c>
      <c r="E628" s="248"/>
    </row>
    <row r="629" spans="1:5" ht="30">
      <c r="A629" s="247">
        <v>44659</v>
      </c>
      <c r="B629" s="247" t="s">
        <v>582</v>
      </c>
      <c r="C629" s="227" t="s">
        <v>114</v>
      </c>
      <c r="D629" s="228">
        <v>8.42</v>
      </c>
      <c r="E629" s="248"/>
    </row>
    <row r="630" spans="1:5" ht="30">
      <c r="A630" s="247">
        <v>44660</v>
      </c>
      <c r="B630" s="247" t="s">
        <v>583</v>
      </c>
      <c r="C630" s="227" t="s">
        <v>114</v>
      </c>
      <c r="D630" s="228">
        <v>8.42</v>
      </c>
      <c r="E630" s="248"/>
    </row>
    <row r="631" spans="1:5" ht="30">
      <c r="A631" s="247">
        <v>44661</v>
      </c>
      <c r="B631" s="247" t="s">
        <v>584</v>
      </c>
      <c r="C631" s="227" t="s">
        <v>114</v>
      </c>
      <c r="D631" s="228">
        <v>8.42</v>
      </c>
      <c r="E631" s="248"/>
    </row>
    <row r="632" spans="1:5" ht="30">
      <c r="A632" s="247">
        <v>44662</v>
      </c>
      <c r="B632" s="247" t="s">
        <v>585</v>
      </c>
      <c r="C632" s="227" t="s">
        <v>114</v>
      </c>
      <c r="D632" s="228">
        <v>8.42</v>
      </c>
      <c r="E632" s="248"/>
    </row>
    <row r="633" spans="1:5" ht="30">
      <c r="A633" s="247">
        <v>44663</v>
      </c>
      <c r="B633" s="247" t="s">
        <v>586</v>
      </c>
      <c r="C633" s="227" t="s">
        <v>114</v>
      </c>
      <c r="D633" s="228">
        <v>12.52</v>
      </c>
      <c r="E633" s="248"/>
    </row>
    <row r="634" spans="1:5" ht="30">
      <c r="A634" s="247">
        <v>44664</v>
      </c>
      <c r="B634" s="247" t="s">
        <v>587</v>
      </c>
      <c r="C634" s="227" t="s">
        <v>114</v>
      </c>
      <c r="D634" s="228">
        <v>32.21</v>
      </c>
      <c r="E634" s="248"/>
    </row>
    <row r="635" spans="1:5" ht="30">
      <c r="A635" s="247">
        <v>44665</v>
      </c>
      <c r="B635" s="247" t="s">
        <v>588</v>
      </c>
      <c r="C635" s="227" t="s">
        <v>114</v>
      </c>
      <c r="D635" s="228">
        <v>32.21</v>
      </c>
      <c r="E635" s="248"/>
    </row>
    <row r="636" spans="1:5" ht="30">
      <c r="A636" s="247">
        <v>44666</v>
      </c>
      <c r="B636" s="247" t="s">
        <v>589</v>
      </c>
      <c r="C636" s="227" t="s">
        <v>114</v>
      </c>
      <c r="D636" s="228">
        <v>32.21</v>
      </c>
      <c r="E636" s="248"/>
    </row>
    <row r="637" spans="1:5" ht="30">
      <c r="A637" s="247">
        <v>44667</v>
      </c>
      <c r="B637" s="247" t="s">
        <v>590</v>
      </c>
      <c r="C637" s="227" t="s">
        <v>114</v>
      </c>
      <c r="D637" s="228">
        <v>32.21</v>
      </c>
      <c r="E637" s="248"/>
    </row>
    <row r="638" spans="1:5" ht="30">
      <c r="A638" s="247">
        <v>44668</v>
      </c>
      <c r="B638" s="247" t="s">
        <v>591</v>
      </c>
      <c r="C638" s="227" t="s">
        <v>114</v>
      </c>
      <c r="D638" s="228">
        <v>44</v>
      </c>
      <c r="E638" s="248"/>
    </row>
    <row r="639" spans="1:5" ht="30">
      <c r="A639" s="247">
        <v>44669</v>
      </c>
      <c r="B639" s="247" t="s">
        <v>592</v>
      </c>
      <c r="C639" s="227" t="s">
        <v>114</v>
      </c>
      <c r="D639" s="228">
        <v>44</v>
      </c>
      <c r="E639" s="248"/>
    </row>
    <row r="640" spans="1:5" ht="30">
      <c r="A640" s="247">
        <v>44670</v>
      </c>
      <c r="B640" s="247" t="s">
        <v>593</v>
      </c>
      <c r="C640" s="227" t="s">
        <v>114</v>
      </c>
      <c r="D640" s="228">
        <v>47.22</v>
      </c>
      <c r="E640" s="248"/>
    </row>
    <row r="641" spans="1:5" ht="30">
      <c r="A641" s="247">
        <v>44671</v>
      </c>
      <c r="B641" s="247" t="s">
        <v>594</v>
      </c>
      <c r="C641" s="227" t="s">
        <v>114</v>
      </c>
      <c r="D641" s="228">
        <v>47.22</v>
      </c>
      <c r="E641" s="248"/>
    </row>
    <row r="642" spans="1:5" ht="30">
      <c r="A642" s="247">
        <v>44672</v>
      </c>
      <c r="B642" s="247" t="s">
        <v>595</v>
      </c>
      <c r="C642" s="227" t="s">
        <v>114</v>
      </c>
      <c r="D642" s="228">
        <v>47.22</v>
      </c>
      <c r="E642" s="248"/>
    </row>
    <row r="643" spans="1:5" ht="30">
      <c r="A643" s="247">
        <v>44673</v>
      </c>
      <c r="B643" s="247" t="s">
        <v>596</v>
      </c>
      <c r="C643" s="227" t="s">
        <v>114</v>
      </c>
      <c r="D643" s="228">
        <v>47.22</v>
      </c>
      <c r="E643" s="248"/>
    </row>
    <row r="644" spans="1:5" ht="30">
      <c r="A644" s="247">
        <v>44674</v>
      </c>
      <c r="B644" s="247" t="s">
        <v>597</v>
      </c>
      <c r="C644" s="227" t="s">
        <v>114</v>
      </c>
      <c r="D644" s="228">
        <v>55.37</v>
      </c>
      <c r="E644" s="248"/>
    </row>
    <row r="645" spans="1:5" ht="30">
      <c r="A645" s="247">
        <v>44675</v>
      </c>
      <c r="B645" s="247" t="s">
        <v>598</v>
      </c>
      <c r="C645" s="227" t="s">
        <v>114</v>
      </c>
      <c r="D645" s="228">
        <v>63.06</v>
      </c>
      <c r="E645" s="248"/>
    </row>
    <row r="646" spans="1:5" ht="30">
      <c r="A646" s="247">
        <v>44676</v>
      </c>
      <c r="B646" s="247" t="s">
        <v>599</v>
      </c>
      <c r="C646" s="227" t="s">
        <v>114</v>
      </c>
      <c r="D646" s="228">
        <v>101.08</v>
      </c>
      <c r="E646" s="248"/>
    </row>
    <row r="647" spans="1:5">
      <c r="A647" s="246">
        <v>447</v>
      </c>
      <c r="B647" s="559" t="s">
        <v>572</v>
      </c>
      <c r="C647" s="560"/>
      <c r="D647" s="560"/>
      <c r="E647" s="561"/>
    </row>
    <row r="648" spans="1:5" ht="30">
      <c r="A648" s="247">
        <v>44711</v>
      </c>
      <c r="B648" s="247" t="s">
        <v>600</v>
      </c>
      <c r="C648" s="227" t="s">
        <v>114</v>
      </c>
      <c r="D648" s="228">
        <v>119.83</v>
      </c>
      <c r="E648" s="248"/>
    </row>
    <row r="649" spans="1:5" ht="30">
      <c r="A649" s="247">
        <v>44712</v>
      </c>
      <c r="B649" s="247" t="s">
        <v>601</v>
      </c>
      <c r="C649" s="227" t="s">
        <v>114</v>
      </c>
      <c r="D649" s="228">
        <v>95.62</v>
      </c>
      <c r="E649" s="248"/>
    </row>
    <row r="650" spans="1:5" ht="30">
      <c r="A650" s="247">
        <v>44715</v>
      </c>
      <c r="B650" s="247" t="s">
        <v>602</v>
      </c>
      <c r="C650" s="227" t="s">
        <v>114</v>
      </c>
      <c r="D650" s="228">
        <v>8.42</v>
      </c>
      <c r="E650" s="248"/>
    </row>
    <row r="651" spans="1:5" ht="30">
      <c r="A651" s="247">
        <v>44735</v>
      </c>
      <c r="B651" s="247" t="s">
        <v>9092</v>
      </c>
      <c r="C651" s="227" t="s">
        <v>114</v>
      </c>
      <c r="D651" s="228">
        <v>126.95</v>
      </c>
      <c r="E651" s="248"/>
    </row>
    <row r="652" spans="1:5" ht="30">
      <c r="A652" s="247">
        <v>44736</v>
      </c>
      <c r="B652" s="247" t="s">
        <v>17345</v>
      </c>
      <c r="C652" s="227" t="s">
        <v>114</v>
      </c>
      <c r="D652" s="228">
        <v>126.95</v>
      </c>
      <c r="E652" s="248"/>
    </row>
    <row r="653" spans="1:5" ht="30">
      <c r="A653" s="247">
        <v>44740</v>
      </c>
      <c r="B653" s="247" t="s">
        <v>603</v>
      </c>
      <c r="C653" s="227" t="s">
        <v>114</v>
      </c>
      <c r="D653" s="228">
        <v>15.36</v>
      </c>
      <c r="E653" s="248"/>
    </row>
    <row r="654" spans="1:5" ht="30">
      <c r="A654" s="247">
        <v>44760</v>
      </c>
      <c r="B654" s="247" t="s">
        <v>9093</v>
      </c>
      <c r="C654" s="227" t="s">
        <v>114</v>
      </c>
      <c r="D654" s="228">
        <v>31.46</v>
      </c>
      <c r="E654" s="248"/>
    </row>
    <row r="655" spans="1:5" ht="30">
      <c r="A655" s="247">
        <v>44781</v>
      </c>
      <c r="B655" s="247" t="s">
        <v>604</v>
      </c>
      <c r="C655" s="227" t="s">
        <v>114</v>
      </c>
      <c r="D655" s="228">
        <v>13.46</v>
      </c>
      <c r="E655" s="248"/>
    </row>
    <row r="656" spans="1:5" ht="30">
      <c r="A656" s="247">
        <v>44783</v>
      </c>
      <c r="B656" s="247" t="s">
        <v>605</v>
      </c>
      <c r="C656" s="227" t="s">
        <v>114</v>
      </c>
      <c r="D656" s="228">
        <v>342.12</v>
      </c>
      <c r="E656" s="248"/>
    </row>
    <row r="657" spans="1:5" ht="30">
      <c r="A657" s="247">
        <v>44793</v>
      </c>
      <c r="B657" s="247" t="s">
        <v>606</v>
      </c>
      <c r="C657" s="227" t="s">
        <v>114</v>
      </c>
      <c r="D657" s="228">
        <v>796.11</v>
      </c>
      <c r="E657" s="248"/>
    </row>
    <row r="658" spans="1:5">
      <c r="A658" s="246">
        <v>448</v>
      </c>
      <c r="B658" s="559" t="s">
        <v>572</v>
      </c>
      <c r="C658" s="560"/>
      <c r="D658" s="560"/>
      <c r="E658" s="561"/>
    </row>
    <row r="659" spans="1:5" ht="30">
      <c r="A659" s="247">
        <v>44805</v>
      </c>
      <c r="B659" s="247" t="s">
        <v>607</v>
      </c>
      <c r="C659" s="227" t="s">
        <v>114</v>
      </c>
      <c r="D659" s="228">
        <v>335.33</v>
      </c>
      <c r="E659" s="248"/>
    </row>
    <row r="660" spans="1:5" ht="30">
      <c r="A660" s="247">
        <v>44808</v>
      </c>
      <c r="B660" s="247" t="s">
        <v>9094</v>
      </c>
      <c r="C660" s="227" t="s">
        <v>114</v>
      </c>
      <c r="D660" s="228">
        <v>31.71</v>
      </c>
      <c r="E660" s="248"/>
    </row>
    <row r="661" spans="1:5" ht="30">
      <c r="A661" s="247">
        <v>44833</v>
      </c>
      <c r="B661" s="247" t="s">
        <v>608</v>
      </c>
      <c r="C661" s="227" t="s">
        <v>114</v>
      </c>
      <c r="D661" s="228">
        <v>14.73</v>
      </c>
      <c r="E661" s="248"/>
    </row>
    <row r="662" spans="1:5" ht="30">
      <c r="A662" s="247">
        <v>44851</v>
      </c>
      <c r="B662" s="247" t="s">
        <v>609</v>
      </c>
      <c r="C662" s="227" t="s">
        <v>114</v>
      </c>
      <c r="D662" s="228">
        <v>18.55</v>
      </c>
      <c r="E662" s="248"/>
    </row>
    <row r="663" spans="1:5" ht="30">
      <c r="A663" s="247">
        <v>44852</v>
      </c>
      <c r="B663" s="247" t="s">
        <v>610</v>
      </c>
      <c r="C663" s="227" t="s">
        <v>114</v>
      </c>
      <c r="D663" s="228">
        <v>65.650000000000006</v>
      </c>
      <c r="E663" s="248"/>
    </row>
    <row r="664" spans="1:5" ht="30">
      <c r="A664" s="247">
        <v>44871</v>
      </c>
      <c r="B664" s="247" t="s">
        <v>611</v>
      </c>
      <c r="C664" s="227" t="s">
        <v>114</v>
      </c>
      <c r="D664" s="228">
        <v>72.34</v>
      </c>
      <c r="E664" s="248"/>
    </row>
    <row r="665" spans="1:5">
      <c r="A665" s="246">
        <v>449</v>
      </c>
      <c r="B665" s="559" t="s">
        <v>612</v>
      </c>
      <c r="C665" s="560"/>
      <c r="D665" s="560"/>
      <c r="E665" s="561"/>
    </row>
    <row r="666" spans="1:5" ht="30">
      <c r="A666" s="247">
        <v>44905</v>
      </c>
      <c r="B666" s="247" t="s">
        <v>613</v>
      </c>
      <c r="C666" s="227" t="s">
        <v>114</v>
      </c>
      <c r="D666" s="228">
        <v>102.55</v>
      </c>
      <c r="E666" s="248"/>
    </row>
    <row r="667" spans="1:5" ht="30">
      <c r="A667" s="247">
        <v>44951</v>
      </c>
      <c r="B667" s="247" t="s">
        <v>9095</v>
      </c>
      <c r="C667" s="227" t="s">
        <v>114</v>
      </c>
      <c r="D667" s="228">
        <v>31.71</v>
      </c>
      <c r="E667" s="248"/>
    </row>
    <row r="668" spans="1:5">
      <c r="A668" s="246">
        <v>450</v>
      </c>
      <c r="B668" s="559" t="s">
        <v>614</v>
      </c>
      <c r="C668" s="560"/>
      <c r="D668" s="560"/>
      <c r="E668" s="561"/>
    </row>
    <row r="669" spans="1:5" ht="30">
      <c r="A669" s="247">
        <v>45001</v>
      </c>
      <c r="B669" s="247" t="s">
        <v>2655</v>
      </c>
      <c r="C669" s="227" t="s">
        <v>114</v>
      </c>
      <c r="D669" s="228">
        <v>29.19</v>
      </c>
      <c r="E669" s="248"/>
    </row>
    <row r="670" spans="1:5" ht="30">
      <c r="A670" s="247">
        <v>45002</v>
      </c>
      <c r="B670" s="247" t="s">
        <v>615</v>
      </c>
      <c r="C670" s="227" t="s">
        <v>114</v>
      </c>
      <c r="D670" s="228">
        <v>33.090000000000003</v>
      </c>
      <c r="E670" s="248"/>
    </row>
    <row r="671" spans="1:5" ht="30">
      <c r="A671" s="247">
        <v>45003</v>
      </c>
      <c r="B671" s="247" t="s">
        <v>616</v>
      </c>
      <c r="C671" s="227" t="s">
        <v>114</v>
      </c>
      <c r="D671" s="228">
        <v>43.95</v>
      </c>
      <c r="E671" s="248"/>
    </row>
    <row r="672" spans="1:5" ht="30">
      <c r="A672" s="247">
        <v>45005</v>
      </c>
      <c r="B672" s="247" t="s">
        <v>617</v>
      </c>
      <c r="C672" s="227" t="s">
        <v>114</v>
      </c>
      <c r="D672" s="228">
        <v>84.86</v>
      </c>
      <c r="E672" s="248"/>
    </row>
    <row r="673" spans="1:5" ht="30">
      <c r="A673" s="247">
        <v>45035</v>
      </c>
      <c r="B673" s="247" t="s">
        <v>2656</v>
      </c>
      <c r="C673" s="227" t="s">
        <v>114</v>
      </c>
      <c r="D673" s="228">
        <v>90.67</v>
      </c>
      <c r="E673" s="248"/>
    </row>
    <row r="674" spans="1:5" ht="30">
      <c r="A674" s="247">
        <v>45037</v>
      </c>
      <c r="B674" s="247" t="s">
        <v>2657</v>
      </c>
      <c r="C674" s="227" t="s">
        <v>114</v>
      </c>
      <c r="D674" s="228">
        <v>347.26</v>
      </c>
      <c r="E674" s="248"/>
    </row>
    <row r="675" spans="1:5" ht="30">
      <c r="A675" s="247">
        <v>45044</v>
      </c>
      <c r="B675" s="247" t="s">
        <v>618</v>
      </c>
      <c r="C675" s="227" t="s">
        <v>114</v>
      </c>
      <c r="D675" s="228">
        <v>37.58</v>
      </c>
      <c r="E675" s="248"/>
    </row>
    <row r="676" spans="1:5">
      <c r="A676" s="247">
        <v>45067</v>
      </c>
      <c r="B676" s="247" t="s">
        <v>17346</v>
      </c>
      <c r="C676" s="227" t="s">
        <v>114</v>
      </c>
      <c r="D676" s="228">
        <v>25.63</v>
      </c>
      <c r="E676" s="248"/>
    </row>
    <row r="677" spans="1:5" ht="15" customHeight="1">
      <c r="A677" s="246">
        <v>451</v>
      </c>
      <c r="B677" s="559" t="s">
        <v>619</v>
      </c>
      <c r="C677" s="560"/>
      <c r="D677" s="560"/>
      <c r="E677" s="561"/>
    </row>
    <row r="678" spans="1:5" ht="30">
      <c r="A678" s="247">
        <v>45104</v>
      </c>
      <c r="B678" s="247" t="s">
        <v>18164</v>
      </c>
      <c r="C678" s="227" t="s">
        <v>114</v>
      </c>
      <c r="D678" s="228">
        <v>2.35</v>
      </c>
      <c r="E678" s="248"/>
    </row>
    <row r="679" spans="1:5" ht="15" customHeight="1">
      <c r="A679" s="246">
        <v>452</v>
      </c>
      <c r="B679" s="559" t="s">
        <v>619</v>
      </c>
      <c r="C679" s="560"/>
      <c r="D679" s="560"/>
      <c r="E679" s="561"/>
    </row>
    <row r="680" spans="1:5" ht="45">
      <c r="A680" s="247">
        <v>45270</v>
      </c>
      <c r="B680" s="247" t="s">
        <v>17347</v>
      </c>
      <c r="C680" s="227" t="s">
        <v>114</v>
      </c>
      <c r="D680" s="228">
        <v>13.68</v>
      </c>
      <c r="E680" s="248"/>
    </row>
    <row r="681" spans="1:5">
      <c r="A681" s="246">
        <v>454</v>
      </c>
      <c r="B681" s="559" t="s">
        <v>620</v>
      </c>
      <c r="C681" s="560"/>
      <c r="D681" s="560"/>
      <c r="E681" s="561"/>
    </row>
    <row r="682" spans="1:5" ht="30">
      <c r="A682" s="247">
        <v>45442</v>
      </c>
      <c r="B682" s="247" t="s">
        <v>621</v>
      </c>
      <c r="C682" s="227" t="s">
        <v>114</v>
      </c>
      <c r="D682" s="229">
        <v>2856.74</v>
      </c>
      <c r="E682" s="248"/>
    </row>
    <row r="683" spans="1:5" ht="15" customHeight="1">
      <c r="A683" s="246">
        <v>455</v>
      </c>
      <c r="B683" s="559" t="s">
        <v>622</v>
      </c>
      <c r="C683" s="560"/>
      <c r="D683" s="560"/>
      <c r="E683" s="561"/>
    </row>
    <row r="684" spans="1:5" ht="30">
      <c r="A684" s="247">
        <v>45501</v>
      </c>
      <c r="B684" s="247" t="s">
        <v>9096</v>
      </c>
      <c r="C684" s="227" t="s">
        <v>114</v>
      </c>
      <c r="D684" s="228">
        <v>18.45</v>
      </c>
      <c r="E684" s="248"/>
    </row>
    <row r="685" spans="1:5" ht="30">
      <c r="A685" s="247">
        <v>45502</v>
      </c>
      <c r="B685" s="247" t="s">
        <v>9097</v>
      </c>
      <c r="C685" s="227" t="s">
        <v>114</v>
      </c>
      <c r="D685" s="228">
        <v>22.54</v>
      </c>
      <c r="E685" s="248"/>
    </row>
    <row r="686" spans="1:5" ht="30">
      <c r="A686" s="247">
        <v>45505</v>
      </c>
      <c r="B686" s="247" t="s">
        <v>9098</v>
      </c>
      <c r="C686" s="227" t="s">
        <v>114</v>
      </c>
      <c r="D686" s="228">
        <v>18.309999999999999</v>
      </c>
      <c r="E686" s="248"/>
    </row>
    <row r="687" spans="1:5" ht="30">
      <c r="A687" s="247">
        <v>45519</v>
      </c>
      <c r="B687" s="247" t="s">
        <v>9099</v>
      </c>
      <c r="C687" s="227" t="s">
        <v>114</v>
      </c>
      <c r="D687" s="228">
        <v>22.09</v>
      </c>
      <c r="E687" s="248"/>
    </row>
    <row r="688" spans="1:5" ht="30">
      <c r="A688" s="247">
        <v>45520</v>
      </c>
      <c r="B688" s="247" t="s">
        <v>9100</v>
      </c>
      <c r="C688" s="227" t="s">
        <v>114</v>
      </c>
      <c r="D688" s="228">
        <v>19.739999999999998</v>
      </c>
      <c r="E688" s="248"/>
    </row>
    <row r="689" spans="1:5" ht="30">
      <c r="A689" s="247">
        <v>45523</v>
      </c>
      <c r="B689" s="247" t="s">
        <v>623</v>
      </c>
      <c r="C689" s="227" t="s">
        <v>114</v>
      </c>
      <c r="D689" s="228">
        <v>21.45</v>
      </c>
      <c r="E689" s="248"/>
    </row>
    <row r="690" spans="1:5">
      <c r="A690" s="247">
        <v>45525</v>
      </c>
      <c r="B690" s="247" t="s">
        <v>624</v>
      </c>
      <c r="C690" s="227" t="s">
        <v>114</v>
      </c>
      <c r="D690" s="228">
        <v>5.88</v>
      </c>
      <c r="E690" s="248"/>
    </row>
    <row r="691" spans="1:5">
      <c r="A691" s="247">
        <v>45526</v>
      </c>
      <c r="B691" s="247" t="s">
        <v>625</v>
      </c>
      <c r="C691" s="227" t="s">
        <v>114</v>
      </c>
      <c r="D691" s="228">
        <v>14.25</v>
      </c>
      <c r="E691" s="248"/>
    </row>
    <row r="692" spans="1:5" ht="15" customHeight="1">
      <c r="A692" s="246">
        <v>460</v>
      </c>
      <c r="B692" s="559" t="s">
        <v>626</v>
      </c>
      <c r="C692" s="560"/>
      <c r="D692" s="560"/>
      <c r="E692" s="561"/>
    </row>
    <row r="693" spans="1:5" ht="60">
      <c r="A693" s="247">
        <v>46001</v>
      </c>
      <c r="B693" s="247" t="s">
        <v>2658</v>
      </c>
      <c r="C693" s="227" t="s">
        <v>114</v>
      </c>
      <c r="D693" s="228">
        <v>125.8</v>
      </c>
      <c r="E693" s="248"/>
    </row>
    <row r="694" spans="1:5" ht="60">
      <c r="A694" s="247">
        <v>46002</v>
      </c>
      <c r="B694" s="247" t="s">
        <v>2659</v>
      </c>
      <c r="C694" s="227" t="s">
        <v>114</v>
      </c>
      <c r="D694" s="228">
        <v>141.96</v>
      </c>
      <c r="E694" s="248"/>
    </row>
    <row r="695" spans="1:5" ht="60">
      <c r="A695" s="247">
        <v>46003</v>
      </c>
      <c r="B695" s="247" t="s">
        <v>2660</v>
      </c>
      <c r="C695" s="227" t="s">
        <v>114</v>
      </c>
      <c r="D695" s="228">
        <v>183.7</v>
      </c>
      <c r="E695" s="248"/>
    </row>
    <row r="696" spans="1:5" ht="60">
      <c r="A696" s="247">
        <v>46004</v>
      </c>
      <c r="B696" s="247" t="s">
        <v>2661</v>
      </c>
      <c r="C696" s="227" t="s">
        <v>114</v>
      </c>
      <c r="D696" s="228">
        <v>235.92</v>
      </c>
      <c r="E696" s="248"/>
    </row>
    <row r="697" spans="1:5" ht="60">
      <c r="A697" s="247">
        <v>46009</v>
      </c>
      <c r="B697" s="247" t="s">
        <v>2662</v>
      </c>
      <c r="C697" s="227" t="s">
        <v>114</v>
      </c>
      <c r="D697" s="228">
        <v>91.22</v>
      </c>
      <c r="E697" s="248"/>
    </row>
    <row r="698" spans="1:5" ht="30">
      <c r="A698" s="247">
        <v>46027</v>
      </c>
      <c r="B698" s="247" t="s">
        <v>627</v>
      </c>
      <c r="C698" s="227" t="s">
        <v>114</v>
      </c>
      <c r="D698" s="228">
        <v>28.12</v>
      </c>
      <c r="E698" s="248"/>
    </row>
    <row r="699" spans="1:5" ht="30">
      <c r="A699" s="247">
        <v>46028</v>
      </c>
      <c r="B699" s="247" t="s">
        <v>628</v>
      </c>
      <c r="C699" s="227" t="s">
        <v>114</v>
      </c>
      <c r="D699" s="228">
        <v>45.14</v>
      </c>
      <c r="E699" s="248"/>
    </row>
    <row r="700" spans="1:5" ht="60">
      <c r="A700" s="247">
        <v>46036</v>
      </c>
      <c r="B700" s="247" t="s">
        <v>2663</v>
      </c>
      <c r="C700" s="227" t="s">
        <v>114</v>
      </c>
      <c r="D700" s="228">
        <v>104.51</v>
      </c>
      <c r="E700" s="248"/>
    </row>
    <row r="701" spans="1:5" ht="60">
      <c r="A701" s="247">
        <v>46038</v>
      </c>
      <c r="B701" s="247" t="s">
        <v>2664</v>
      </c>
      <c r="C701" s="227" t="s">
        <v>114</v>
      </c>
      <c r="D701" s="228">
        <v>316.06</v>
      </c>
      <c r="E701" s="248"/>
    </row>
    <row r="702" spans="1:5" ht="30">
      <c r="A702" s="247">
        <v>46058</v>
      </c>
      <c r="B702" s="247" t="s">
        <v>629</v>
      </c>
      <c r="C702" s="227" t="s">
        <v>114</v>
      </c>
      <c r="D702" s="228">
        <v>213.49</v>
      </c>
      <c r="E702" s="248"/>
    </row>
    <row r="703" spans="1:5" ht="60">
      <c r="A703" s="247">
        <v>46078</v>
      </c>
      <c r="B703" s="247" t="s">
        <v>2665</v>
      </c>
      <c r="C703" s="227" t="s">
        <v>114</v>
      </c>
      <c r="D703" s="228">
        <v>193.69</v>
      </c>
      <c r="E703" s="248"/>
    </row>
    <row r="704" spans="1:5">
      <c r="A704" s="246">
        <v>465</v>
      </c>
      <c r="B704" s="559" t="s">
        <v>630</v>
      </c>
      <c r="C704" s="560"/>
      <c r="D704" s="560"/>
      <c r="E704" s="561"/>
    </row>
    <row r="705" spans="1:5" ht="15" customHeight="1">
      <c r="A705" s="247">
        <v>46501</v>
      </c>
      <c r="B705" s="247" t="s">
        <v>631</v>
      </c>
      <c r="C705" s="227" t="s">
        <v>114</v>
      </c>
      <c r="D705" s="228">
        <v>58.74</v>
      </c>
      <c r="E705" s="248"/>
    </row>
    <row r="706" spans="1:5">
      <c r="A706" s="247">
        <v>46504</v>
      </c>
      <c r="B706" s="247" t="s">
        <v>632</v>
      </c>
      <c r="C706" s="227" t="s">
        <v>114</v>
      </c>
      <c r="D706" s="228">
        <v>6.03</v>
      </c>
      <c r="E706" s="248"/>
    </row>
    <row r="707" spans="1:5" ht="15" customHeight="1">
      <c r="A707" s="247">
        <v>46506</v>
      </c>
      <c r="B707" s="247" t="s">
        <v>633</v>
      </c>
      <c r="C707" s="227" t="s">
        <v>114</v>
      </c>
      <c r="D707" s="228">
        <v>34.619999999999997</v>
      </c>
      <c r="E707" s="248"/>
    </row>
    <row r="708" spans="1:5">
      <c r="A708" s="247">
        <v>46509</v>
      </c>
      <c r="B708" s="247" t="s">
        <v>634</v>
      </c>
      <c r="C708" s="227" t="s">
        <v>114</v>
      </c>
      <c r="D708" s="228">
        <v>6.82</v>
      </c>
      <c r="E708" s="248"/>
    </row>
    <row r="709" spans="1:5" ht="30">
      <c r="A709" s="247">
        <v>46513</v>
      </c>
      <c r="B709" s="247" t="s">
        <v>2666</v>
      </c>
      <c r="C709" s="227" t="s">
        <v>114</v>
      </c>
      <c r="D709" s="228">
        <v>62.39</v>
      </c>
      <c r="E709" s="248"/>
    </row>
    <row r="710" spans="1:5" ht="30">
      <c r="A710" s="247">
        <v>46524</v>
      </c>
      <c r="B710" s="247" t="s">
        <v>635</v>
      </c>
      <c r="C710" s="227" t="s">
        <v>114</v>
      </c>
      <c r="D710" s="228">
        <v>13.26</v>
      </c>
      <c r="E710" s="248"/>
    </row>
    <row r="711" spans="1:5" ht="30">
      <c r="A711" s="247">
        <v>46525</v>
      </c>
      <c r="B711" s="247" t="s">
        <v>636</v>
      </c>
      <c r="C711" s="227" t="s">
        <v>114</v>
      </c>
      <c r="D711" s="228">
        <v>13.26</v>
      </c>
      <c r="E711" s="248"/>
    </row>
    <row r="712" spans="1:5">
      <c r="A712" s="246">
        <v>466</v>
      </c>
      <c r="B712" s="559" t="s">
        <v>637</v>
      </c>
      <c r="C712" s="560"/>
      <c r="D712" s="560"/>
      <c r="E712" s="561"/>
    </row>
    <row r="713" spans="1:5" ht="45">
      <c r="A713" s="247">
        <v>46636</v>
      </c>
      <c r="B713" s="247" t="s">
        <v>2667</v>
      </c>
      <c r="C713" s="227" t="s">
        <v>114</v>
      </c>
      <c r="D713" s="228">
        <v>30.06</v>
      </c>
      <c r="E713" s="248"/>
    </row>
    <row r="714" spans="1:5">
      <c r="A714" s="247">
        <v>46656</v>
      </c>
      <c r="B714" s="247" t="s">
        <v>638</v>
      </c>
      <c r="C714" s="227" t="s">
        <v>114</v>
      </c>
      <c r="D714" s="228">
        <v>28.2</v>
      </c>
      <c r="E714" s="248"/>
    </row>
    <row r="715" spans="1:5" ht="30">
      <c r="A715" s="247">
        <v>46689</v>
      </c>
      <c r="B715" s="247" t="s">
        <v>639</v>
      </c>
      <c r="C715" s="227" t="s">
        <v>114</v>
      </c>
      <c r="D715" s="228">
        <v>215.18</v>
      </c>
      <c r="E715" s="248"/>
    </row>
    <row r="716" spans="1:5" ht="15" customHeight="1">
      <c r="A716" s="246">
        <v>469</v>
      </c>
      <c r="B716" s="559" t="s">
        <v>640</v>
      </c>
      <c r="C716" s="560"/>
      <c r="D716" s="560"/>
      <c r="E716" s="561"/>
    </row>
    <row r="717" spans="1:5" ht="60">
      <c r="A717" s="247">
        <v>46947</v>
      </c>
      <c r="B717" s="247" t="s">
        <v>17348</v>
      </c>
      <c r="C717" s="227" t="s">
        <v>114</v>
      </c>
      <c r="D717" s="228">
        <v>65.34</v>
      </c>
      <c r="E717" s="248"/>
    </row>
    <row r="718" spans="1:5" ht="60">
      <c r="A718" s="247">
        <v>46986</v>
      </c>
      <c r="B718" s="247" t="s">
        <v>17349</v>
      </c>
      <c r="C718" s="227" t="s">
        <v>114</v>
      </c>
      <c r="D718" s="228">
        <v>105.62</v>
      </c>
      <c r="E718" s="248"/>
    </row>
    <row r="719" spans="1:5">
      <c r="A719" s="246">
        <v>471</v>
      </c>
      <c r="B719" s="559" t="s">
        <v>640</v>
      </c>
      <c r="C719" s="560"/>
      <c r="D719" s="560"/>
      <c r="E719" s="561"/>
    </row>
    <row r="720" spans="1:5" ht="75">
      <c r="A720" s="247">
        <v>47160</v>
      </c>
      <c r="B720" s="247" t="s">
        <v>17350</v>
      </c>
      <c r="C720" s="227" t="s">
        <v>114</v>
      </c>
      <c r="D720" s="228">
        <v>105.59</v>
      </c>
      <c r="E720" s="248"/>
    </row>
    <row r="721" spans="1:5">
      <c r="A721" s="246">
        <v>472</v>
      </c>
      <c r="B721" s="559" t="s">
        <v>641</v>
      </c>
      <c r="C721" s="560"/>
      <c r="D721" s="560"/>
      <c r="E721" s="561"/>
    </row>
    <row r="722" spans="1:5" ht="45">
      <c r="A722" s="247">
        <v>47239</v>
      </c>
      <c r="B722" s="247" t="s">
        <v>2668</v>
      </c>
      <c r="C722" s="227" t="s">
        <v>114</v>
      </c>
      <c r="D722" s="228">
        <v>491.33</v>
      </c>
      <c r="E722" s="248"/>
    </row>
    <row r="723" spans="1:5" ht="60">
      <c r="A723" s="247">
        <v>47270</v>
      </c>
      <c r="B723" s="247" t="s">
        <v>17351</v>
      </c>
      <c r="C723" s="227" t="s">
        <v>114</v>
      </c>
      <c r="D723" s="228">
        <v>142.1</v>
      </c>
      <c r="E723" s="248"/>
    </row>
    <row r="724" spans="1:5" ht="60">
      <c r="A724" s="247">
        <v>47271</v>
      </c>
      <c r="B724" s="247" t="s">
        <v>17352</v>
      </c>
      <c r="C724" s="227" t="s">
        <v>114</v>
      </c>
      <c r="D724" s="228">
        <v>65.790000000000006</v>
      </c>
      <c r="E724" s="248"/>
    </row>
    <row r="725" spans="1:5" ht="15" customHeight="1">
      <c r="A725" s="246">
        <v>475</v>
      </c>
      <c r="B725" s="559" t="s">
        <v>642</v>
      </c>
      <c r="C725" s="560"/>
      <c r="D725" s="560"/>
      <c r="E725" s="561"/>
    </row>
    <row r="726" spans="1:5" ht="30">
      <c r="A726" s="247">
        <v>47526</v>
      </c>
      <c r="B726" s="247" t="s">
        <v>643</v>
      </c>
      <c r="C726" s="227" t="s">
        <v>114</v>
      </c>
      <c r="D726" s="228">
        <v>99.33</v>
      </c>
      <c r="E726" s="248"/>
    </row>
    <row r="727" spans="1:5" ht="30">
      <c r="A727" s="247">
        <v>47527</v>
      </c>
      <c r="B727" s="247" t="s">
        <v>644</v>
      </c>
      <c r="C727" s="227" t="s">
        <v>114</v>
      </c>
      <c r="D727" s="228">
        <v>797.67</v>
      </c>
      <c r="E727" s="248"/>
    </row>
    <row r="728" spans="1:5" ht="30">
      <c r="A728" s="247">
        <v>47530</v>
      </c>
      <c r="B728" s="247" t="s">
        <v>645</v>
      </c>
      <c r="C728" s="227" t="s">
        <v>114</v>
      </c>
      <c r="D728" s="228">
        <v>776.25</v>
      </c>
      <c r="E728" s="248"/>
    </row>
    <row r="729" spans="1:5" ht="30">
      <c r="A729" s="247">
        <v>47561</v>
      </c>
      <c r="B729" s="247" t="s">
        <v>646</v>
      </c>
      <c r="C729" s="227" t="s">
        <v>114</v>
      </c>
      <c r="D729" s="228">
        <v>126.56</v>
      </c>
      <c r="E729" s="248"/>
    </row>
    <row r="730" spans="1:5" ht="30">
      <c r="A730" s="247">
        <v>47566</v>
      </c>
      <c r="B730" s="247" t="s">
        <v>647</v>
      </c>
      <c r="C730" s="227" t="s">
        <v>114</v>
      </c>
      <c r="D730" s="229">
        <v>1319.87</v>
      </c>
      <c r="E730" s="248"/>
    </row>
    <row r="731" spans="1:5" ht="30">
      <c r="A731" s="247">
        <v>47574</v>
      </c>
      <c r="B731" s="247" t="s">
        <v>11438</v>
      </c>
      <c r="C731" s="227" t="s">
        <v>114</v>
      </c>
      <c r="D731" s="229">
        <v>3358.37</v>
      </c>
      <c r="E731" s="248"/>
    </row>
    <row r="732" spans="1:5" ht="15" customHeight="1">
      <c r="A732" s="246">
        <v>476</v>
      </c>
      <c r="B732" s="559" t="s">
        <v>648</v>
      </c>
      <c r="C732" s="560"/>
      <c r="D732" s="560"/>
      <c r="E732" s="561"/>
    </row>
    <row r="733" spans="1:5" ht="30">
      <c r="A733" s="247">
        <v>47633</v>
      </c>
      <c r="B733" s="247" t="s">
        <v>649</v>
      </c>
      <c r="C733" s="227" t="s">
        <v>114</v>
      </c>
      <c r="D733" s="229">
        <v>1408.38</v>
      </c>
      <c r="E733" s="248"/>
    </row>
    <row r="734" spans="1:5" ht="30">
      <c r="A734" s="247">
        <v>47634</v>
      </c>
      <c r="B734" s="247" t="s">
        <v>650</v>
      </c>
      <c r="C734" s="227" t="s">
        <v>114</v>
      </c>
      <c r="D734" s="229">
        <v>1340.4</v>
      </c>
      <c r="E734" s="248"/>
    </row>
    <row r="735" spans="1:5" ht="15" customHeight="1">
      <c r="A735" s="246">
        <v>477</v>
      </c>
      <c r="B735" s="559" t="s">
        <v>648</v>
      </c>
      <c r="C735" s="560"/>
      <c r="D735" s="560"/>
      <c r="E735" s="561"/>
    </row>
    <row r="736" spans="1:5" ht="30">
      <c r="A736" s="247">
        <v>47795</v>
      </c>
      <c r="B736" s="247" t="s">
        <v>651</v>
      </c>
      <c r="C736" s="227" t="s">
        <v>114</v>
      </c>
      <c r="D736" s="228">
        <v>729.93</v>
      </c>
      <c r="E736" s="248"/>
    </row>
    <row r="737" spans="1:5" ht="15" customHeight="1">
      <c r="A737" s="246">
        <v>478</v>
      </c>
      <c r="B737" s="559" t="s">
        <v>652</v>
      </c>
      <c r="C737" s="560"/>
      <c r="D737" s="560"/>
      <c r="E737" s="561"/>
    </row>
    <row r="738" spans="1:5" ht="30">
      <c r="A738" s="247">
        <v>47855</v>
      </c>
      <c r="B738" s="247" t="s">
        <v>653</v>
      </c>
      <c r="C738" s="227" t="s">
        <v>114</v>
      </c>
      <c r="D738" s="228">
        <v>94.41</v>
      </c>
      <c r="E738" s="248"/>
    </row>
    <row r="739" spans="1:5" ht="30">
      <c r="A739" s="247">
        <v>47862</v>
      </c>
      <c r="B739" s="247" t="s">
        <v>654</v>
      </c>
      <c r="C739" s="227" t="s">
        <v>114</v>
      </c>
      <c r="D739" s="228">
        <v>235.57</v>
      </c>
      <c r="E739" s="248"/>
    </row>
    <row r="740" spans="1:5">
      <c r="A740" s="246">
        <v>480</v>
      </c>
      <c r="B740" s="559" t="s">
        <v>655</v>
      </c>
      <c r="C740" s="560"/>
      <c r="D740" s="560"/>
      <c r="E740" s="561"/>
    </row>
    <row r="741" spans="1:5" ht="30">
      <c r="A741" s="247">
        <v>48002</v>
      </c>
      <c r="B741" s="247" t="s">
        <v>2083</v>
      </c>
      <c r="C741" s="227" t="s">
        <v>114</v>
      </c>
      <c r="D741" s="228">
        <v>74.05</v>
      </c>
      <c r="E741" s="248"/>
    </row>
    <row r="742" spans="1:5" ht="30">
      <c r="A742" s="247">
        <v>48004</v>
      </c>
      <c r="B742" s="247" t="s">
        <v>2141</v>
      </c>
      <c r="C742" s="227" t="s">
        <v>114</v>
      </c>
      <c r="D742" s="228">
        <v>147.97</v>
      </c>
      <c r="E742" s="248"/>
    </row>
    <row r="743" spans="1:5" ht="30">
      <c r="A743" s="247">
        <v>48015</v>
      </c>
      <c r="B743" s="247" t="s">
        <v>656</v>
      </c>
      <c r="C743" s="227" t="s">
        <v>114</v>
      </c>
      <c r="D743" s="228">
        <v>92.86</v>
      </c>
      <c r="E743" s="248"/>
    </row>
    <row r="744" spans="1:5" ht="30">
      <c r="A744" s="247">
        <v>48020</v>
      </c>
      <c r="B744" s="247" t="s">
        <v>657</v>
      </c>
      <c r="C744" s="227" t="s">
        <v>114</v>
      </c>
      <c r="D744" s="228">
        <v>12.97</v>
      </c>
      <c r="E744" s="248"/>
    </row>
    <row r="745" spans="1:5" ht="30">
      <c r="A745" s="247">
        <v>48035</v>
      </c>
      <c r="B745" s="247" t="s">
        <v>18165</v>
      </c>
      <c r="C745" s="227" t="s">
        <v>114</v>
      </c>
      <c r="D745" s="228">
        <v>60.39</v>
      </c>
      <c r="E745" s="248"/>
    </row>
    <row r="746" spans="1:5" ht="30">
      <c r="A746" s="247">
        <v>48036</v>
      </c>
      <c r="B746" s="247" t="s">
        <v>658</v>
      </c>
      <c r="C746" s="227" t="s">
        <v>114</v>
      </c>
      <c r="D746" s="228">
        <v>276.89</v>
      </c>
      <c r="E746" s="248"/>
    </row>
    <row r="747" spans="1:5" ht="45">
      <c r="A747" s="247">
        <v>48038</v>
      </c>
      <c r="B747" s="247" t="s">
        <v>2142</v>
      </c>
      <c r="C747" s="227" t="s">
        <v>114</v>
      </c>
      <c r="D747" s="228">
        <v>14.97</v>
      </c>
      <c r="E747" s="248"/>
    </row>
    <row r="748" spans="1:5" ht="30">
      <c r="A748" s="247">
        <v>48041</v>
      </c>
      <c r="B748" s="247" t="s">
        <v>2669</v>
      </c>
      <c r="C748" s="227" t="s">
        <v>114</v>
      </c>
      <c r="D748" s="228">
        <v>146.11000000000001</v>
      </c>
      <c r="E748" s="248"/>
    </row>
    <row r="749" spans="1:5" ht="30">
      <c r="A749" s="247">
        <v>48051</v>
      </c>
      <c r="B749" s="247" t="s">
        <v>2143</v>
      </c>
      <c r="C749" s="227" t="s">
        <v>114</v>
      </c>
      <c r="D749" s="228">
        <v>13.22</v>
      </c>
      <c r="E749" s="248"/>
    </row>
    <row r="750" spans="1:5" ht="30">
      <c r="A750" s="247">
        <v>48052</v>
      </c>
      <c r="B750" s="247" t="s">
        <v>659</v>
      </c>
      <c r="C750" s="227" t="s">
        <v>114</v>
      </c>
      <c r="D750" s="228">
        <v>6.69</v>
      </c>
      <c r="E750" s="248"/>
    </row>
    <row r="751" spans="1:5" ht="30">
      <c r="A751" s="247">
        <v>48053</v>
      </c>
      <c r="B751" s="247" t="s">
        <v>2144</v>
      </c>
      <c r="C751" s="227" t="s">
        <v>114</v>
      </c>
      <c r="D751" s="228">
        <v>34.61</v>
      </c>
      <c r="E751" s="248"/>
    </row>
    <row r="752" spans="1:5" ht="30">
      <c r="A752" s="247">
        <v>48054</v>
      </c>
      <c r="B752" s="247" t="s">
        <v>660</v>
      </c>
      <c r="C752" s="227" t="s">
        <v>114</v>
      </c>
      <c r="D752" s="228">
        <v>6.56</v>
      </c>
      <c r="E752" s="248"/>
    </row>
    <row r="753" spans="1:5" ht="30">
      <c r="A753" s="247">
        <v>48055</v>
      </c>
      <c r="B753" s="247" t="s">
        <v>661</v>
      </c>
      <c r="C753" s="227" t="s">
        <v>114</v>
      </c>
      <c r="D753" s="228">
        <v>22.33</v>
      </c>
      <c r="E753" s="248"/>
    </row>
    <row r="754" spans="1:5" ht="30">
      <c r="A754" s="247">
        <v>48056</v>
      </c>
      <c r="B754" s="247" t="s">
        <v>662</v>
      </c>
      <c r="C754" s="227" t="s">
        <v>114</v>
      </c>
      <c r="D754" s="228">
        <v>8.65</v>
      </c>
      <c r="E754" s="248"/>
    </row>
    <row r="755" spans="1:5" ht="30">
      <c r="A755" s="247">
        <v>48057</v>
      </c>
      <c r="B755" s="247" t="s">
        <v>663</v>
      </c>
      <c r="C755" s="227" t="s">
        <v>114</v>
      </c>
      <c r="D755" s="228">
        <v>8.83</v>
      </c>
      <c r="E755" s="248"/>
    </row>
    <row r="756" spans="1:5" ht="30">
      <c r="A756" s="247">
        <v>48064</v>
      </c>
      <c r="B756" s="247" t="s">
        <v>2145</v>
      </c>
      <c r="C756" s="227" t="s">
        <v>114</v>
      </c>
      <c r="D756" s="228">
        <v>16.190000000000001</v>
      </c>
      <c r="E756" s="248"/>
    </row>
    <row r="757" spans="1:5" ht="30">
      <c r="A757" s="247">
        <v>48067</v>
      </c>
      <c r="B757" s="247" t="s">
        <v>664</v>
      </c>
      <c r="C757" s="227" t="s">
        <v>114</v>
      </c>
      <c r="D757" s="228">
        <v>2.2400000000000002</v>
      </c>
      <c r="E757" s="248"/>
    </row>
    <row r="758" spans="1:5" ht="45">
      <c r="A758" s="247">
        <v>48070</v>
      </c>
      <c r="B758" s="247" t="s">
        <v>17353</v>
      </c>
      <c r="C758" s="227" t="s">
        <v>114</v>
      </c>
      <c r="D758" s="228">
        <v>1.1399999999999999</v>
      </c>
      <c r="E758" s="248"/>
    </row>
    <row r="759" spans="1:5" ht="30">
      <c r="A759" s="247">
        <v>48085</v>
      </c>
      <c r="B759" s="247" t="s">
        <v>2084</v>
      </c>
      <c r="C759" s="227" t="s">
        <v>114</v>
      </c>
      <c r="D759" s="228">
        <v>77.58</v>
      </c>
      <c r="E759" s="248"/>
    </row>
    <row r="760" spans="1:5">
      <c r="A760" s="247">
        <v>481</v>
      </c>
      <c r="B760" s="247" t="s">
        <v>665</v>
      </c>
      <c r="C760" s="227"/>
      <c r="D760" s="228"/>
      <c r="E760" s="248"/>
    </row>
    <row r="761" spans="1:5" ht="30">
      <c r="A761" s="246">
        <v>48120</v>
      </c>
      <c r="B761" s="559" t="s">
        <v>2146</v>
      </c>
      <c r="C761" s="560" t="s">
        <v>114</v>
      </c>
      <c r="D761" s="560">
        <v>13.22</v>
      </c>
      <c r="E761" s="561"/>
    </row>
    <row r="762" spans="1:5" ht="30">
      <c r="A762" s="247">
        <v>48145</v>
      </c>
      <c r="B762" s="247" t="s">
        <v>2085</v>
      </c>
      <c r="C762" s="227" t="s">
        <v>114</v>
      </c>
      <c r="D762" s="228">
        <v>5.61</v>
      </c>
      <c r="E762" s="248"/>
    </row>
    <row r="763" spans="1:5" ht="30">
      <c r="A763" s="247">
        <v>48146</v>
      </c>
      <c r="B763" s="247" t="s">
        <v>666</v>
      </c>
      <c r="C763" s="227" t="s">
        <v>114</v>
      </c>
      <c r="D763" s="228">
        <v>6.3</v>
      </c>
      <c r="E763" s="248"/>
    </row>
    <row r="764" spans="1:5" ht="15" customHeight="1">
      <c r="A764" s="247">
        <v>48149</v>
      </c>
      <c r="B764" s="247" t="s">
        <v>2670</v>
      </c>
      <c r="C764" s="227" t="s">
        <v>114</v>
      </c>
      <c r="D764" s="228">
        <v>63.11</v>
      </c>
      <c r="E764" s="248"/>
    </row>
    <row r="765" spans="1:5" ht="30">
      <c r="A765" s="247">
        <v>48150</v>
      </c>
      <c r="B765" s="247" t="s">
        <v>667</v>
      </c>
      <c r="C765" s="227" t="s">
        <v>75</v>
      </c>
      <c r="D765" s="228">
        <v>68.36</v>
      </c>
      <c r="E765" s="248"/>
    </row>
    <row r="766" spans="1:5" ht="30">
      <c r="A766" s="247">
        <v>48151</v>
      </c>
      <c r="B766" s="247" t="s">
        <v>668</v>
      </c>
      <c r="C766" s="227" t="s">
        <v>75</v>
      </c>
      <c r="D766" s="228">
        <v>51.7</v>
      </c>
      <c r="E766" s="248"/>
    </row>
    <row r="767" spans="1:5" ht="15" customHeight="1">
      <c r="A767" s="247">
        <v>48152</v>
      </c>
      <c r="B767" s="247" t="s">
        <v>669</v>
      </c>
      <c r="C767" s="227" t="s">
        <v>75</v>
      </c>
      <c r="D767" s="228">
        <v>27.91</v>
      </c>
      <c r="E767" s="248"/>
    </row>
    <row r="768" spans="1:5">
      <c r="A768" s="247">
        <v>482</v>
      </c>
      <c r="B768" s="247" t="s">
        <v>326</v>
      </c>
      <c r="C768" s="227"/>
      <c r="D768" s="228"/>
      <c r="E768" s="248"/>
    </row>
    <row r="769" spans="1:5" ht="15" customHeight="1">
      <c r="A769" s="246">
        <v>48220</v>
      </c>
      <c r="B769" s="559" t="s">
        <v>17354</v>
      </c>
      <c r="C769" s="560" t="s">
        <v>114</v>
      </c>
      <c r="D769" s="560">
        <v>19.16</v>
      </c>
      <c r="E769" s="561"/>
    </row>
    <row r="770" spans="1:5">
      <c r="A770" s="247">
        <v>483</v>
      </c>
      <c r="B770" s="247" t="s">
        <v>459</v>
      </c>
      <c r="C770" s="227"/>
      <c r="D770" s="228"/>
      <c r="E770" s="248"/>
    </row>
    <row r="771" spans="1:5">
      <c r="A771" s="246">
        <v>48316</v>
      </c>
      <c r="B771" s="559" t="s">
        <v>670</v>
      </c>
      <c r="C771" s="560" t="s">
        <v>114</v>
      </c>
      <c r="D771" s="560">
        <v>414.94</v>
      </c>
      <c r="E771" s="561"/>
    </row>
    <row r="772" spans="1:5" ht="30">
      <c r="A772" s="247">
        <v>48340</v>
      </c>
      <c r="B772" s="247" t="s">
        <v>2086</v>
      </c>
      <c r="C772" s="227" t="s">
        <v>114</v>
      </c>
      <c r="D772" s="228">
        <v>35.979999999999997</v>
      </c>
      <c r="E772" s="248"/>
    </row>
    <row r="773" spans="1:5" ht="30">
      <c r="A773" s="247">
        <v>48341</v>
      </c>
      <c r="B773" s="247" t="s">
        <v>671</v>
      </c>
      <c r="C773" s="227" t="s">
        <v>114</v>
      </c>
      <c r="D773" s="228">
        <v>81.34</v>
      </c>
      <c r="E773" s="248"/>
    </row>
    <row r="774" spans="1:5" ht="30">
      <c r="A774" s="247">
        <v>48342</v>
      </c>
      <c r="B774" s="247" t="s">
        <v>2147</v>
      </c>
      <c r="C774" s="227" t="s">
        <v>114</v>
      </c>
      <c r="D774" s="228">
        <v>9.14</v>
      </c>
      <c r="E774" s="248"/>
    </row>
    <row r="775" spans="1:5" ht="30">
      <c r="A775" s="247">
        <v>48365</v>
      </c>
      <c r="B775" s="247" t="s">
        <v>17355</v>
      </c>
      <c r="C775" s="227" t="s">
        <v>114</v>
      </c>
      <c r="D775" s="228">
        <v>8.43</v>
      </c>
      <c r="E775" s="248"/>
    </row>
    <row r="776" spans="1:5" ht="30">
      <c r="A776" s="247">
        <v>48390</v>
      </c>
      <c r="B776" s="247" t="s">
        <v>2671</v>
      </c>
      <c r="C776" s="227" t="s">
        <v>75</v>
      </c>
      <c r="D776" s="228">
        <v>52.62</v>
      </c>
      <c r="E776" s="248"/>
    </row>
    <row r="777" spans="1:5" ht="30">
      <c r="A777" s="247">
        <v>484</v>
      </c>
      <c r="B777" s="247" t="s">
        <v>672</v>
      </c>
      <c r="C777" s="227"/>
      <c r="D777" s="228"/>
      <c r="E777" s="248"/>
    </row>
    <row r="778" spans="1:5" ht="15" customHeight="1">
      <c r="A778" s="246">
        <v>48444</v>
      </c>
      <c r="B778" s="559" t="s">
        <v>673</v>
      </c>
      <c r="C778" s="560" t="s">
        <v>114</v>
      </c>
      <c r="D778" s="560">
        <v>35.92</v>
      </c>
      <c r="E778" s="561"/>
    </row>
    <row r="779" spans="1:5" ht="30">
      <c r="A779" s="247">
        <v>48458</v>
      </c>
      <c r="B779" s="247" t="s">
        <v>2148</v>
      </c>
      <c r="C779" s="227" t="s">
        <v>114</v>
      </c>
      <c r="D779" s="228">
        <v>1.42</v>
      </c>
      <c r="E779" s="248"/>
    </row>
    <row r="780" spans="1:5" ht="30">
      <c r="A780" s="247">
        <v>48474</v>
      </c>
      <c r="B780" s="247" t="s">
        <v>674</v>
      </c>
      <c r="C780" s="227" t="s">
        <v>114</v>
      </c>
      <c r="D780" s="228">
        <v>251.92</v>
      </c>
      <c r="E780" s="248"/>
    </row>
    <row r="781" spans="1:5" ht="30">
      <c r="A781" s="247">
        <v>485</v>
      </c>
      <c r="B781" s="247" t="s">
        <v>672</v>
      </c>
      <c r="C781" s="227"/>
      <c r="D781" s="228"/>
      <c r="E781" s="248"/>
    </row>
    <row r="782" spans="1:5" ht="15" customHeight="1">
      <c r="A782" s="246">
        <v>48502</v>
      </c>
      <c r="B782" s="559" t="s">
        <v>17356</v>
      </c>
      <c r="C782" s="560" t="s">
        <v>114</v>
      </c>
      <c r="D782" s="560">
        <v>1.1000000000000001</v>
      </c>
      <c r="E782" s="561"/>
    </row>
    <row r="783" spans="1:5" ht="30">
      <c r="A783" s="247">
        <v>48503</v>
      </c>
      <c r="B783" s="247" t="s">
        <v>17357</v>
      </c>
      <c r="C783" s="227" t="s">
        <v>114</v>
      </c>
      <c r="D783" s="228">
        <v>1.46</v>
      </c>
      <c r="E783" s="248"/>
    </row>
    <row r="784" spans="1:5" ht="45">
      <c r="A784" s="247">
        <v>48505</v>
      </c>
      <c r="B784" s="247" t="s">
        <v>17358</v>
      </c>
      <c r="C784" s="227" t="s">
        <v>114</v>
      </c>
      <c r="D784" s="228">
        <v>2.57</v>
      </c>
      <c r="E784" s="248"/>
    </row>
    <row r="785" spans="1:5" ht="30">
      <c r="A785" s="247">
        <v>48506</v>
      </c>
      <c r="B785" s="247" t="s">
        <v>17359</v>
      </c>
      <c r="C785" s="227" t="s">
        <v>114</v>
      </c>
      <c r="D785" s="228">
        <v>5.24</v>
      </c>
      <c r="E785" s="248"/>
    </row>
    <row r="786" spans="1:5" ht="30">
      <c r="A786" s="247">
        <v>48508</v>
      </c>
      <c r="B786" s="247" t="s">
        <v>17360</v>
      </c>
      <c r="C786" s="227" t="s">
        <v>114</v>
      </c>
      <c r="D786" s="228">
        <v>9.4499999999999993</v>
      </c>
      <c r="E786" s="248"/>
    </row>
    <row r="787" spans="1:5" ht="30">
      <c r="A787" s="247">
        <v>48510</v>
      </c>
      <c r="B787" s="247" t="s">
        <v>17361</v>
      </c>
      <c r="C787" s="227" t="s">
        <v>114</v>
      </c>
      <c r="D787" s="228">
        <v>10.93</v>
      </c>
      <c r="E787" s="248"/>
    </row>
    <row r="788" spans="1:5" ht="30">
      <c r="A788" s="247">
        <v>48512</v>
      </c>
      <c r="B788" s="247" t="s">
        <v>17362</v>
      </c>
      <c r="C788" s="227" t="s">
        <v>114</v>
      </c>
      <c r="D788" s="228">
        <v>37.44</v>
      </c>
      <c r="E788" s="248"/>
    </row>
    <row r="789" spans="1:5" ht="30">
      <c r="A789" s="247">
        <v>48516</v>
      </c>
      <c r="B789" s="247" t="s">
        <v>17363</v>
      </c>
      <c r="C789" s="227" t="s">
        <v>114</v>
      </c>
      <c r="D789" s="228">
        <v>0.68</v>
      </c>
      <c r="E789" s="248"/>
    </row>
    <row r="790" spans="1:5" ht="30">
      <c r="A790" s="247">
        <v>48517</v>
      </c>
      <c r="B790" s="247" t="s">
        <v>17364</v>
      </c>
      <c r="C790" s="227" t="s">
        <v>114</v>
      </c>
      <c r="D790" s="228">
        <v>1.21</v>
      </c>
      <c r="E790" s="248"/>
    </row>
    <row r="791" spans="1:5" ht="30">
      <c r="A791" s="247">
        <v>48519</v>
      </c>
      <c r="B791" s="247" t="s">
        <v>17365</v>
      </c>
      <c r="C791" s="227" t="s">
        <v>114</v>
      </c>
      <c r="D791" s="228">
        <v>2.06</v>
      </c>
      <c r="E791" s="248"/>
    </row>
    <row r="792" spans="1:5" ht="30">
      <c r="A792" s="247">
        <v>48520</v>
      </c>
      <c r="B792" s="247" t="s">
        <v>17366</v>
      </c>
      <c r="C792" s="227" t="s">
        <v>114</v>
      </c>
      <c r="D792" s="228">
        <v>2.58</v>
      </c>
      <c r="E792" s="248"/>
    </row>
    <row r="793" spans="1:5" ht="30">
      <c r="A793" s="247">
        <v>48522</v>
      </c>
      <c r="B793" s="247" t="s">
        <v>17367</v>
      </c>
      <c r="C793" s="227" t="s">
        <v>114</v>
      </c>
      <c r="D793" s="228">
        <v>7.14</v>
      </c>
      <c r="E793" s="248"/>
    </row>
    <row r="794" spans="1:5" ht="30">
      <c r="A794" s="247">
        <v>48524</v>
      </c>
      <c r="B794" s="247" t="s">
        <v>17368</v>
      </c>
      <c r="C794" s="227" t="s">
        <v>114</v>
      </c>
      <c r="D794" s="228">
        <v>9.99</v>
      </c>
      <c r="E794" s="248"/>
    </row>
    <row r="795" spans="1:5" ht="30">
      <c r="A795" s="247">
        <v>48525</v>
      </c>
      <c r="B795" s="247" t="s">
        <v>17369</v>
      </c>
      <c r="C795" s="227" t="s">
        <v>114</v>
      </c>
      <c r="D795" s="228">
        <v>23.75</v>
      </c>
      <c r="E795" s="248"/>
    </row>
    <row r="796" spans="1:5" ht="30">
      <c r="A796" s="247">
        <v>48534</v>
      </c>
      <c r="B796" s="247" t="s">
        <v>675</v>
      </c>
      <c r="C796" s="227" t="s">
        <v>114</v>
      </c>
      <c r="D796" s="228">
        <v>0.46</v>
      </c>
      <c r="E796" s="248"/>
    </row>
    <row r="797" spans="1:5" ht="30">
      <c r="A797" s="247">
        <v>48538</v>
      </c>
      <c r="B797" s="247" t="s">
        <v>2672</v>
      </c>
      <c r="C797" s="227" t="s">
        <v>114</v>
      </c>
      <c r="D797" s="228">
        <v>1.1299999999999999</v>
      </c>
      <c r="E797" s="248"/>
    </row>
    <row r="798" spans="1:5" ht="30">
      <c r="A798" s="247">
        <v>48553</v>
      </c>
      <c r="B798" s="247" t="s">
        <v>676</v>
      </c>
      <c r="C798" s="227" t="s">
        <v>114</v>
      </c>
      <c r="D798" s="228">
        <v>6.14</v>
      </c>
      <c r="E798" s="248"/>
    </row>
    <row r="799" spans="1:5" ht="30">
      <c r="A799" s="247">
        <v>48556</v>
      </c>
      <c r="B799" s="247" t="s">
        <v>2149</v>
      </c>
      <c r="C799" s="227" t="s">
        <v>114</v>
      </c>
      <c r="D799" s="228">
        <v>2.62</v>
      </c>
      <c r="E799" s="248"/>
    </row>
    <row r="800" spans="1:5" ht="30">
      <c r="A800" s="247">
        <v>486</v>
      </c>
      <c r="B800" s="247" t="s">
        <v>672</v>
      </c>
      <c r="C800" s="227"/>
      <c r="D800" s="228"/>
      <c r="E800" s="248"/>
    </row>
    <row r="801" spans="1:5" ht="15" customHeight="1">
      <c r="A801" s="246">
        <v>48604</v>
      </c>
      <c r="B801" s="559" t="s">
        <v>677</v>
      </c>
      <c r="C801" s="560" t="s">
        <v>114</v>
      </c>
      <c r="D801" s="560">
        <v>2.06</v>
      </c>
      <c r="E801" s="561"/>
    </row>
    <row r="802" spans="1:5" ht="30">
      <c r="A802" s="247">
        <v>48605</v>
      </c>
      <c r="B802" s="247" t="s">
        <v>678</v>
      </c>
      <c r="C802" s="227" t="s">
        <v>114</v>
      </c>
      <c r="D802" s="228">
        <v>6.9</v>
      </c>
      <c r="E802" s="248"/>
    </row>
    <row r="803" spans="1:5" ht="30">
      <c r="A803" s="247">
        <v>48606</v>
      </c>
      <c r="B803" s="247" t="s">
        <v>679</v>
      </c>
      <c r="C803" s="227" t="s">
        <v>114</v>
      </c>
      <c r="D803" s="228">
        <v>9.0500000000000007</v>
      </c>
      <c r="E803" s="248"/>
    </row>
    <row r="804" spans="1:5" ht="30">
      <c r="A804" s="247">
        <v>48607</v>
      </c>
      <c r="B804" s="247" t="s">
        <v>680</v>
      </c>
      <c r="C804" s="227" t="s">
        <v>114</v>
      </c>
      <c r="D804" s="228">
        <v>12.31</v>
      </c>
      <c r="E804" s="248"/>
    </row>
    <row r="805" spans="1:5" ht="30">
      <c r="A805" s="247">
        <v>48634</v>
      </c>
      <c r="B805" s="247" t="s">
        <v>681</v>
      </c>
      <c r="C805" s="227" t="s">
        <v>75</v>
      </c>
      <c r="D805" s="228">
        <v>35.9</v>
      </c>
      <c r="E805" s="248"/>
    </row>
    <row r="806" spans="1:5">
      <c r="A806" s="247">
        <v>487</v>
      </c>
      <c r="B806" s="247" t="s">
        <v>682</v>
      </c>
      <c r="C806" s="227"/>
      <c r="D806" s="228"/>
      <c r="E806" s="248"/>
    </row>
    <row r="807" spans="1:5" ht="30">
      <c r="A807" s="246">
        <v>48701</v>
      </c>
      <c r="B807" s="559" t="s">
        <v>18166</v>
      </c>
      <c r="C807" s="560" t="s">
        <v>75</v>
      </c>
      <c r="D807" s="560">
        <v>14.7</v>
      </c>
      <c r="E807" s="561"/>
    </row>
    <row r="808" spans="1:5" ht="15" customHeight="1">
      <c r="A808" s="247">
        <v>48730</v>
      </c>
      <c r="B808" s="247" t="s">
        <v>2150</v>
      </c>
      <c r="C808" s="227" t="s">
        <v>114</v>
      </c>
      <c r="D808" s="228">
        <v>88.1</v>
      </c>
      <c r="E808" s="248"/>
    </row>
    <row r="809" spans="1:5" ht="30">
      <c r="A809" s="247">
        <v>48744</v>
      </c>
      <c r="B809" s="247" t="s">
        <v>683</v>
      </c>
      <c r="C809" s="227" t="s">
        <v>114</v>
      </c>
      <c r="D809" s="228">
        <v>84.56</v>
      </c>
      <c r="E809" s="248"/>
    </row>
    <row r="810" spans="1:5">
      <c r="A810" s="247">
        <v>48747</v>
      </c>
      <c r="B810" s="247" t="s">
        <v>684</v>
      </c>
      <c r="C810" s="227" t="s">
        <v>114</v>
      </c>
      <c r="D810" s="228">
        <v>1.46</v>
      </c>
      <c r="E810" s="248"/>
    </row>
    <row r="811" spans="1:5" ht="30">
      <c r="A811" s="247">
        <v>48763</v>
      </c>
      <c r="B811" s="247" t="s">
        <v>685</v>
      </c>
      <c r="C811" s="227" t="s">
        <v>114</v>
      </c>
      <c r="D811" s="228">
        <v>25.22</v>
      </c>
      <c r="E811" s="248"/>
    </row>
    <row r="812" spans="1:5" ht="15" customHeight="1">
      <c r="A812" s="247">
        <v>48772</v>
      </c>
      <c r="B812" s="247" t="s">
        <v>686</v>
      </c>
      <c r="C812" s="227" t="s">
        <v>114</v>
      </c>
      <c r="D812" s="228">
        <v>114.96</v>
      </c>
      <c r="E812" s="248"/>
    </row>
    <row r="813" spans="1:5" ht="60">
      <c r="A813" s="247">
        <v>48782</v>
      </c>
      <c r="B813" s="247" t="s">
        <v>18167</v>
      </c>
      <c r="C813" s="227" t="s">
        <v>114</v>
      </c>
      <c r="D813" s="228">
        <v>58.79</v>
      </c>
      <c r="E813" s="248"/>
    </row>
    <row r="814" spans="1:5" ht="30">
      <c r="A814" s="247">
        <v>48784</v>
      </c>
      <c r="B814" s="247" t="s">
        <v>2151</v>
      </c>
      <c r="C814" s="227" t="s">
        <v>114</v>
      </c>
      <c r="D814" s="228">
        <v>162.46</v>
      </c>
      <c r="E814" s="248"/>
    </row>
    <row r="815" spans="1:5" ht="30">
      <c r="A815" s="247">
        <v>48790</v>
      </c>
      <c r="B815" s="247" t="s">
        <v>687</v>
      </c>
      <c r="C815" s="227" t="s">
        <v>114</v>
      </c>
      <c r="D815" s="228">
        <v>398.45</v>
      </c>
      <c r="E815" s="248"/>
    </row>
    <row r="816" spans="1:5" ht="30">
      <c r="A816" s="247">
        <v>48794</v>
      </c>
      <c r="B816" s="247" t="s">
        <v>688</v>
      </c>
      <c r="C816" s="227" t="s">
        <v>114</v>
      </c>
      <c r="D816" s="228">
        <v>47.26</v>
      </c>
      <c r="E816" s="248"/>
    </row>
    <row r="817" spans="1:5">
      <c r="A817" s="247">
        <v>488</v>
      </c>
      <c r="B817" s="247" t="s">
        <v>334</v>
      </c>
      <c r="C817" s="227"/>
      <c r="D817" s="228"/>
      <c r="E817" s="248"/>
    </row>
    <row r="818" spans="1:5" ht="30">
      <c r="A818" s="246">
        <v>48860</v>
      </c>
      <c r="B818" s="559" t="s">
        <v>689</v>
      </c>
      <c r="C818" s="560" t="s">
        <v>114</v>
      </c>
      <c r="D818" s="560">
        <v>24.93</v>
      </c>
      <c r="E818" s="561"/>
    </row>
    <row r="819" spans="1:5">
      <c r="A819" s="247">
        <v>489</v>
      </c>
      <c r="B819" s="247" t="s">
        <v>459</v>
      </c>
      <c r="C819" s="227"/>
      <c r="D819" s="228"/>
      <c r="E819" s="248"/>
    </row>
    <row r="820" spans="1:5" ht="30">
      <c r="A820" s="246">
        <v>48917</v>
      </c>
      <c r="B820" s="559" t="s">
        <v>690</v>
      </c>
      <c r="C820" s="560" t="s">
        <v>75</v>
      </c>
      <c r="D820" s="560">
        <v>4.96</v>
      </c>
      <c r="E820" s="561"/>
    </row>
    <row r="821" spans="1:5" ht="30">
      <c r="A821" s="247">
        <v>48986</v>
      </c>
      <c r="B821" s="247" t="s">
        <v>2673</v>
      </c>
      <c r="C821" s="227" t="s">
        <v>75</v>
      </c>
      <c r="D821" s="228">
        <v>79.64</v>
      </c>
      <c r="E821" s="248"/>
    </row>
    <row r="822" spans="1:5" ht="30">
      <c r="A822" s="247">
        <v>48987</v>
      </c>
      <c r="B822" s="247" t="s">
        <v>2087</v>
      </c>
      <c r="C822" s="227" t="s">
        <v>114</v>
      </c>
      <c r="D822" s="228">
        <v>49.52</v>
      </c>
      <c r="E822" s="248"/>
    </row>
    <row r="823" spans="1:5" ht="30">
      <c r="A823" s="247">
        <v>48988</v>
      </c>
      <c r="B823" s="247" t="s">
        <v>2674</v>
      </c>
      <c r="C823" s="227" t="s">
        <v>75</v>
      </c>
      <c r="D823" s="228">
        <v>121.02</v>
      </c>
      <c r="E823" s="248"/>
    </row>
    <row r="824" spans="1:5">
      <c r="A824" s="247">
        <v>490</v>
      </c>
      <c r="B824" s="247" t="s">
        <v>691</v>
      </c>
      <c r="C824" s="227"/>
      <c r="D824" s="228"/>
      <c r="E824" s="248"/>
    </row>
    <row r="825" spans="1:5" ht="30">
      <c r="A825" s="246">
        <v>49002</v>
      </c>
      <c r="B825" s="559" t="s">
        <v>692</v>
      </c>
      <c r="C825" s="560" t="s">
        <v>114</v>
      </c>
      <c r="D825" s="560">
        <v>18.420000000000002</v>
      </c>
      <c r="E825" s="561"/>
    </row>
    <row r="826" spans="1:5" ht="30">
      <c r="A826" s="247">
        <v>49064</v>
      </c>
      <c r="B826" s="247" t="s">
        <v>693</v>
      </c>
      <c r="C826" s="227" t="s">
        <v>114</v>
      </c>
      <c r="D826" s="228">
        <v>4.55</v>
      </c>
      <c r="E826" s="248"/>
    </row>
    <row r="827" spans="1:5" ht="30">
      <c r="A827" s="247">
        <v>49072</v>
      </c>
      <c r="B827" s="247" t="s">
        <v>694</v>
      </c>
      <c r="C827" s="227" t="s">
        <v>114</v>
      </c>
      <c r="D827" s="228">
        <v>39.85</v>
      </c>
      <c r="E827" s="248"/>
    </row>
    <row r="828" spans="1:5">
      <c r="A828" s="247">
        <v>491</v>
      </c>
      <c r="B828" s="247" t="s">
        <v>691</v>
      </c>
      <c r="C828" s="227"/>
      <c r="D828" s="228"/>
      <c r="E828" s="248"/>
    </row>
    <row r="829" spans="1:5" ht="30">
      <c r="A829" s="246">
        <v>49101</v>
      </c>
      <c r="B829" s="559" t="s">
        <v>9678</v>
      </c>
      <c r="C829" s="560" t="s">
        <v>114</v>
      </c>
      <c r="D829" s="560">
        <v>452.07</v>
      </c>
      <c r="E829" s="561"/>
    </row>
    <row r="830" spans="1:5">
      <c r="A830" s="247">
        <v>49104</v>
      </c>
      <c r="B830" s="247" t="s">
        <v>695</v>
      </c>
      <c r="C830" s="227" t="s">
        <v>114</v>
      </c>
      <c r="D830" s="228">
        <v>2.02</v>
      </c>
      <c r="E830" s="248"/>
    </row>
    <row r="831" spans="1:5" ht="30">
      <c r="A831" s="247">
        <v>49112</v>
      </c>
      <c r="B831" s="247" t="s">
        <v>696</v>
      </c>
      <c r="C831" s="227" t="s">
        <v>114</v>
      </c>
      <c r="D831" s="228">
        <v>43.02</v>
      </c>
      <c r="E831" s="248"/>
    </row>
    <row r="832" spans="1:5" ht="15" customHeight="1">
      <c r="A832" s="247">
        <v>49123</v>
      </c>
      <c r="B832" s="247" t="s">
        <v>17370</v>
      </c>
      <c r="C832" s="227" t="s">
        <v>114</v>
      </c>
      <c r="D832" s="228">
        <v>4.12</v>
      </c>
      <c r="E832" s="248"/>
    </row>
    <row r="833" spans="1:5" ht="30">
      <c r="A833" s="247">
        <v>49143</v>
      </c>
      <c r="B833" s="247" t="s">
        <v>697</v>
      </c>
      <c r="C833" s="227" t="s">
        <v>114</v>
      </c>
      <c r="D833" s="228">
        <v>175.22</v>
      </c>
      <c r="E833" s="248"/>
    </row>
    <row r="834" spans="1:5" ht="45">
      <c r="A834" s="247">
        <v>49165</v>
      </c>
      <c r="B834" s="247" t="s">
        <v>2675</v>
      </c>
      <c r="C834" s="227" t="s">
        <v>114</v>
      </c>
      <c r="D834" s="228">
        <v>200.97</v>
      </c>
      <c r="E834" s="248"/>
    </row>
    <row r="835" spans="1:5" ht="30">
      <c r="A835" s="247">
        <v>49170</v>
      </c>
      <c r="B835" s="247" t="s">
        <v>698</v>
      </c>
      <c r="C835" s="227" t="s">
        <v>114</v>
      </c>
      <c r="D835" s="228">
        <v>2022.06</v>
      </c>
      <c r="E835" s="248"/>
    </row>
    <row r="836" spans="1:5">
      <c r="A836" s="247">
        <v>492</v>
      </c>
      <c r="B836" s="247" t="s">
        <v>699</v>
      </c>
      <c r="C836" s="227"/>
      <c r="D836" s="229"/>
      <c r="E836" s="248"/>
    </row>
    <row r="837" spans="1:5" ht="30">
      <c r="A837" s="246">
        <v>49227</v>
      </c>
      <c r="B837" s="559" t="s">
        <v>700</v>
      </c>
      <c r="C837" s="560" t="s">
        <v>114</v>
      </c>
      <c r="D837" s="560">
        <v>4.5599999999999996</v>
      </c>
      <c r="E837" s="561"/>
    </row>
    <row r="838" spans="1:5" ht="30">
      <c r="A838" s="247">
        <v>49228</v>
      </c>
      <c r="B838" s="247" t="s">
        <v>701</v>
      </c>
      <c r="C838" s="227" t="s">
        <v>114</v>
      </c>
      <c r="D838" s="228">
        <v>6.14</v>
      </c>
      <c r="E838" s="248"/>
    </row>
    <row r="839" spans="1:5" ht="30">
      <c r="A839" s="247">
        <v>49241</v>
      </c>
      <c r="B839" s="247" t="s">
        <v>702</v>
      </c>
      <c r="C839" s="227" t="s">
        <v>114</v>
      </c>
      <c r="D839" s="228">
        <v>7.25</v>
      </c>
      <c r="E839" s="248"/>
    </row>
    <row r="840" spans="1:5" ht="30">
      <c r="A840" s="247">
        <v>49242</v>
      </c>
      <c r="B840" s="247" t="s">
        <v>9679</v>
      </c>
      <c r="C840" s="227" t="s">
        <v>114</v>
      </c>
      <c r="D840" s="228">
        <v>4.47</v>
      </c>
      <c r="E840" s="248"/>
    </row>
    <row r="841" spans="1:5" ht="45">
      <c r="A841" s="247">
        <v>49243</v>
      </c>
      <c r="B841" s="247" t="s">
        <v>17371</v>
      </c>
      <c r="C841" s="227" t="s">
        <v>114</v>
      </c>
      <c r="D841" s="228">
        <v>5.78</v>
      </c>
      <c r="E841" s="248"/>
    </row>
    <row r="842" spans="1:5" ht="30">
      <c r="A842" s="247">
        <v>49249</v>
      </c>
      <c r="B842" s="247" t="s">
        <v>703</v>
      </c>
      <c r="C842" s="227" t="s">
        <v>114</v>
      </c>
      <c r="D842" s="228">
        <v>10.91</v>
      </c>
      <c r="E842" s="248"/>
    </row>
    <row r="843" spans="1:5" ht="30">
      <c r="A843" s="247">
        <v>49274</v>
      </c>
      <c r="B843" s="247" t="s">
        <v>2676</v>
      </c>
      <c r="C843" s="227" t="s">
        <v>114</v>
      </c>
      <c r="D843" s="228">
        <v>110.76</v>
      </c>
      <c r="E843" s="248"/>
    </row>
    <row r="844" spans="1:5" ht="30">
      <c r="A844" s="247">
        <v>49275</v>
      </c>
      <c r="B844" s="247" t="s">
        <v>2677</v>
      </c>
      <c r="C844" s="227" t="s">
        <v>114</v>
      </c>
      <c r="D844" s="228">
        <v>147.82</v>
      </c>
      <c r="E844" s="248"/>
    </row>
    <row r="845" spans="1:5" ht="30">
      <c r="A845" s="247">
        <v>49289</v>
      </c>
      <c r="B845" s="247" t="s">
        <v>704</v>
      </c>
      <c r="C845" s="227" t="s">
        <v>114</v>
      </c>
      <c r="D845" s="228">
        <v>12.58</v>
      </c>
      <c r="E845" s="248"/>
    </row>
    <row r="846" spans="1:5">
      <c r="A846" s="247">
        <v>494</v>
      </c>
      <c r="B846" s="247" t="s">
        <v>705</v>
      </c>
      <c r="C846" s="227"/>
      <c r="D846" s="228"/>
      <c r="E846" s="248"/>
    </row>
    <row r="847" spans="1:5" ht="30">
      <c r="A847" s="246">
        <v>49424</v>
      </c>
      <c r="B847" s="559" t="s">
        <v>706</v>
      </c>
      <c r="C847" s="560" t="s">
        <v>114</v>
      </c>
      <c r="D847" s="560">
        <v>11.43</v>
      </c>
      <c r="E847" s="561"/>
    </row>
    <row r="848" spans="1:5" ht="30">
      <c r="A848" s="247">
        <v>49428</v>
      </c>
      <c r="B848" s="247" t="s">
        <v>707</v>
      </c>
      <c r="C848" s="227" t="s">
        <v>114</v>
      </c>
      <c r="D848" s="228">
        <v>4.62</v>
      </c>
      <c r="E848" s="248"/>
    </row>
    <row r="849" spans="1:5" ht="30">
      <c r="A849" s="247">
        <v>49459</v>
      </c>
      <c r="B849" s="247" t="s">
        <v>2152</v>
      </c>
      <c r="C849" s="227" t="s">
        <v>114</v>
      </c>
      <c r="D849" s="228">
        <v>551.41999999999996</v>
      </c>
      <c r="E849" s="248"/>
    </row>
    <row r="850" spans="1:5" ht="30">
      <c r="A850" s="247">
        <v>49463</v>
      </c>
      <c r="B850" s="247" t="s">
        <v>2678</v>
      </c>
      <c r="C850" s="227" t="s">
        <v>114</v>
      </c>
      <c r="D850" s="228">
        <v>98.27</v>
      </c>
      <c r="E850" s="248"/>
    </row>
    <row r="851" spans="1:5" ht="30">
      <c r="A851" s="247">
        <v>49464</v>
      </c>
      <c r="B851" s="247" t="s">
        <v>2679</v>
      </c>
      <c r="C851" s="227" t="s">
        <v>114</v>
      </c>
      <c r="D851" s="228">
        <v>147.69999999999999</v>
      </c>
      <c r="E851" s="248"/>
    </row>
    <row r="852" spans="1:5">
      <c r="A852" s="247">
        <v>49488</v>
      </c>
      <c r="B852" s="247" t="s">
        <v>708</v>
      </c>
      <c r="C852" s="227" t="s">
        <v>114</v>
      </c>
      <c r="D852" s="228">
        <v>1.49</v>
      </c>
      <c r="E852" s="248"/>
    </row>
    <row r="853" spans="1:5" ht="30">
      <c r="A853" s="247">
        <v>49492</v>
      </c>
      <c r="B853" s="247" t="s">
        <v>709</v>
      </c>
      <c r="C853" s="227" t="s">
        <v>114</v>
      </c>
      <c r="D853" s="228">
        <v>4.13</v>
      </c>
      <c r="E853" s="248"/>
    </row>
    <row r="854" spans="1:5" ht="30">
      <c r="A854" s="247">
        <v>49493</v>
      </c>
      <c r="B854" s="247" t="s">
        <v>710</v>
      </c>
      <c r="C854" s="227" t="s">
        <v>114</v>
      </c>
      <c r="D854" s="228">
        <v>8.19</v>
      </c>
      <c r="E854" s="248"/>
    </row>
    <row r="855" spans="1:5">
      <c r="A855" s="247">
        <v>495</v>
      </c>
      <c r="B855" s="247" t="s">
        <v>326</v>
      </c>
      <c r="C855" s="227"/>
      <c r="D855" s="228"/>
      <c r="E855" s="248"/>
    </row>
    <row r="856" spans="1:5" ht="30">
      <c r="A856" s="246">
        <v>49502</v>
      </c>
      <c r="B856" s="559" t="s">
        <v>711</v>
      </c>
      <c r="C856" s="560" t="s">
        <v>114</v>
      </c>
      <c r="D856" s="560">
        <v>2.02</v>
      </c>
      <c r="E856" s="561"/>
    </row>
    <row r="857" spans="1:5">
      <c r="A857" s="247">
        <v>49503</v>
      </c>
      <c r="B857" s="247" t="s">
        <v>712</v>
      </c>
      <c r="C857" s="227" t="s">
        <v>114</v>
      </c>
      <c r="D857" s="228">
        <v>22.35</v>
      </c>
      <c r="E857" s="248"/>
    </row>
    <row r="858" spans="1:5" ht="30">
      <c r="A858" s="247">
        <v>49505</v>
      </c>
      <c r="B858" s="247" t="s">
        <v>713</v>
      </c>
      <c r="C858" s="227" t="s">
        <v>114</v>
      </c>
      <c r="D858" s="228">
        <v>5.01</v>
      </c>
      <c r="E858" s="248"/>
    </row>
    <row r="859" spans="1:5">
      <c r="A859" s="247">
        <v>49507</v>
      </c>
      <c r="B859" s="247" t="s">
        <v>2680</v>
      </c>
      <c r="C859" s="227" t="s">
        <v>114</v>
      </c>
      <c r="D859" s="228">
        <v>3.67</v>
      </c>
      <c r="E859" s="248"/>
    </row>
    <row r="860" spans="1:5" ht="30">
      <c r="A860" s="247">
        <v>49510</v>
      </c>
      <c r="B860" s="247" t="s">
        <v>17372</v>
      </c>
      <c r="C860" s="227" t="s">
        <v>114</v>
      </c>
      <c r="D860" s="228">
        <v>744.01</v>
      </c>
      <c r="E860" s="248"/>
    </row>
    <row r="861" spans="1:5" ht="30">
      <c r="A861" s="247">
        <v>49512</v>
      </c>
      <c r="B861" s="247" t="s">
        <v>9680</v>
      </c>
      <c r="C861" s="227" t="s">
        <v>114</v>
      </c>
      <c r="D861" s="228">
        <v>27.94</v>
      </c>
      <c r="E861" s="248"/>
    </row>
    <row r="862" spans="1:5">
      <c r="A862" s="247">
        <v>49514</v>
      </c>
      <c r="B862" s="247" t="s">
        <v>714</v>
      </c>
      <c r="C862" s="227" t="s">
        <v>114</v>
      </c>
      <c r="D862" s="228">
        <v>20.03</v>
      </c>
      <c r="E862" s="248"/>
    </row>
    <row r="863" spans="1:5" ht="45">
      <c r="A863" s="247">
        <v>49521</v>
      </c>
      <c r="B863" s="247" t="s">
        <v>17373</v>
      </c>
      <c r="C863" s="227" t="s">
        <v>114</v>
      </c>
      <c r="D863" s="228">
        <v>11.51</v>
      </c>
      <c r="E863" s="248"/>
    </row>
    <row r="864" spans="1:5" ht="30">
      <c r="A864" s="247">
        <v>49524</v>
      </c>
      <c r="B864" s="247" t="s">
        <v>11439</v>
      </c>
      <c r="C864" s="227" t="s">
        <v>75</v>
      </c>
      <c r="D864" s="228">
        <v>26.5</v>
      </c>
      <c r="E864" s="248"/>
    </row>
    <row r="865" spans="1:5" ht="30">
      <c r="A865" s="247">
        <v>49537</v>
      </c>
      <c r="B865" s="247" t="s">
        <v>18168</v>
      </c>
      <c r="C865" s="227" t="s">
        <v>114</v>
      </c>
      <c r="D865" s="228">
        <v>8.11</v>
      </c>
      <c r="E865" s="248"/>
    </row>
    <row r="866" spans="1:5">
      <c r="A866" s="247">
        <v>49565</v>
      </c>
      <c r="B866" s="247" t="s">
        <v>715</v>
      </c>
      <c r="C866" s="227" t="s">
        <v>114</v>
      </c>
      <c r="D866" s="228">
        <v>24.46</v>
      </c>
      <c r="E866" s="248"/>
    </row>
    <row r="867" spans="1:5">
      <c r="A867" s="247">
        <v>49566</v>
      </c>
      <c r="B867" s="247" t="s">
        <v>716</v>
      </c>
      <c r="C867" s="227" t="s">
        <v>114</v>
      </c>
      <c r="D867" s="228">
        <v>3.37</v>
      </c>
      <c r="E867" s="248"/>
    </row>
    <row r="868" spans="1:5" ht="30">
      <c r="A868" s="247">
        <v>49567</v>
      </c>
      <c r="B868" s="247" t="s">
        <v>717</v>
      </c>
      <c r="C868" s="227" t="s">
        <v>114</v>
      </c>
      <c r="D868" s="228">
        <v>54.05</v>
      </c>
      <c r="E868" s="248"/>
    </row>
    <row r="869" spans="1:5" ht="30">
      <c r="A869" s="247">
        <v>49568</v>
      </c>
      <c r="B869" s="247" t="s">
        <v>718</v>
      </c>
      <c r="C869" s="227" t="s">
        <v>114</v>
      </c>
      <c r="D869" s="228">
        <v>9.01</v>
      </c>
      <c r="E869" s="248"/>
    </row>
    <row r="870" spans="1:5" ht="30">
      <c r="A870" s="247">
        <v>49570</v>
      </c>
      <c r="B870" s="247" t="s">
        <v>719</v>
      </c>
      <c r="C870" s="227" t="s">
        <v>114</v>
      </c>
      <c r="D870" s="228">
        <v>8.5500000000000007</v>
      </c>
      <c r="E870" s="248"/>
    </row>
    <row r="871" spans="1:5" ht="30">
      <c r="A871" s="247">
        <v>49582</v>
      </c>
      <c r="B871" s="247" t="s">
        <v>17374</v>
      </c>
      <c r="C871" s="227" t="s">
        <v>114</v>
      </c>
      <c r="D871" s="228">
        <v>174.67</v>
      </c>
      <c r="E871" s="248"/>
    </row>
    <row r="872" spans="1:5">
      <c r="A872" s="247">
        <v>496</v>
      </c>
      <c r="B872" s="247" t="s">
        <v>334</v>
      </c>
      <c r="C872" s="227"/>
      <c r="D872" s="228"/>
      <c r="E872" s="248"/>
    </row>
    <row r="873" spans="1:5" ht="30">
      <c r="A873" s="246">
        <v>49606</v>
      </c>
      <c r="B873" s="559" t="s">
        <v>11440</v>
      </c>
      <c r="C873" s="560" t="s">
        <v>75</v>
      </c>
      <c r="D873" s="560">
        <v>15.64</v>
      </c>
      <c r="E873" s="561"/>
    </row>
    <row r="874" spans="1:5" ht="30">
      <c r="A874" s="247">
        <v>49626</v>
      </c>
      <c r="B874" s="247" t="s">
        <v>720</v>
      </c>
      <c r="C874" s="227" t="s">
        <v>114</v>
      </c>
      <c r="D874" s="228">
        <v>3.83</v>
      </c>
      <c r="E874" s="248"/>
    </row>
    <row r="875" spans="1:5" ht="30">
      <c r="A875" s="247">
        <v>49633</v>
      </c>
      <c r="B875" s="247" t="s">
        <v>721</v>
      </c>
      <c r="C875" s="227" t="s">
        <v>114</v>
      </c>
      <c r="D875" s="228">
        <v>1.39</v>
      </c>
      <c r="E875" s="248"/>
    </row>
    <row r="876" spans="1:5" ht="30">
      <c r="A876" s="247">
        <v>49645</v>
      </c>
      <c r="B876" s="247" t="s">
        <v>9681</v>
      </c>
      <c r="C876" s="227" t="s">
        <v>114</v>
      </c>
      <c r="D876" s="228">
        <v>284.38</v>
      </c>
      <c r="E876" s="248"/>
    </row>
    <row r="877" spans="1:5" ht="30">
      <c r="A877" s="247">
        <v>49654</v>
      </c>
      <c r="B877" s="247" t="s">
        <v>722</v>
      </c>
      <c r="C877" s="227" t="s">
        <v>114</v>
      </c>
      <c r="D877" s="228">
        <v>34.049999999999997</v>
      </c>
      <c r="E877" s="248"/>
    </row>
    <row r="878" spans="1:5" ht="30">
      <c r="A878" s="247">
        <v>49666</v>
      </c>
      <c r="B878" s="247" t="s">
        <v>11441</v>
      </c>
      <c r="C878" s="227" t="s">
        <v>75</v>
      </c>
      <c r="D878" s="228">
        <v>22.18</v>
      </c>
      <c r="E878" s="248"/>
    </row>
    <row r="879" spans="1:5">
      <c r="A879" s="247">
        <v>49674</v>
      </c>
      <c r="B879" s="247" t="s">
        <v>723</v>
      </c>
      <c r="C879" s="227" t="s">
        <v>114</v>
      </c>
      <c r="D879" s="228">
        <v>30.48</v>
      </c>
      <c r="E879" s="248"/>
    </row>
    <row r="880" spans="1:5">
      <c r="A880" s="247">
        <v>49681</v>
      </c>
      <c r="B880" s="247" t="s">
        <v>17375</v>
      </c>
      <c r="C880" s="227" t="s">
        <v>114</v>
      </c>
      <c r="D880" s="228">
        <v>4.79</v>
      </c>
      <c r="E880" s="248"/>
    </row>
    <row r="881" spans="1:5">
      <c r="A881" s="247">
        <v>49686</v>
      </c>
      <c r="B881" s="247" t="s">
        <v>724</v>
      </c>
      <c r="C881" s="227" t="s">
        <v>114</v>
      </c>
      <c r="D881" s="228">
        <v>73.73</v>
      </c>
      <c r="E881" s="248"/>
    </row>
    <row r="882" spans="1:5" ht="30">
      <c r="A882" s="247">
        <v>49694</v>
      </c>
      <c r="B882" s="247" t="s">
        <v>725</v>
      </c>
      <c r="C882" s="227" t="s">
        <v>114</v>
      </c>
      <c r="D882" s="228">
        <v>24.95</v>
      </c>
      <c r="E882" s="248"/>
    </row>
    <row r="883" spans="1:5">
      <c r="A883" s="247">
        <v>49695</v>
      </c>
      <c r="B883" s="247" t="s">
        <v>726</v>
      </c>
      <c r="C883" s="227" t="s">
        <v>114</v>
      </c>
      <c r="D883" s="228">
        <v>59.69</v>
      </c>
      <c r="E883" s="248"/>
    </row>
    <row r="884" spans="1:5">
      <c r="A884" s="247">
        <v>49696</v>
      </c>
      <c r="B884" s="247" t="s">
        <v>727</v>
      </c>
      <c r="C884" s="227" t="s">
        <v>114</v>
      </c>
      <c r="D884" s="228">
        <v>157.78</v>
      </c>
      <c r="E884" s="248"/>
    </row>
    <row r="885" spans="1:5">
      <c r="A885" s="247">
        <v>497</v>
      </c>
      <c r="B885" s="247" t="s">
        <v>326</v>
      </c>
      <c r="C885" s="227"/>
      <c r="D885" s="228"/>
      <c r="E885" s="248"/>
    </row>
    <row r="886" spans="1:5" ht="30">
      <c r="A886" s="246">
        <v>49709</v>
      </c>
      <c r="B886" s="559" t="s">
        <v>18169</v>
      </c>
      <c r="C886" s="560" t="s">
        <v>114</v>
      </c>
      <c r="D886" s="560">
        <v>3.82</v>
      </c>
      <c r="E886" s="561"/>
    </row>
    <row r="887" spans="1:5" ht="30">
      <c r="A887" s="247">
        <v>49729</v>
      </c>
      <c r="B887" s="247" t="s">
        <v>728</v>
      </c>
      <c r="C887" s="227" t="s">
        <v>75</v>
      </c>
      <c r="D887" s="228">
        <v>100.26</v>
      </c>
      <c r="E887" s="248"/>
    </row>
    <row r="888" spans="1:5" ht="30">
      <c r="A888" s="247">
        <v>49774</v>
      </c>
      <c r="B888" s="247" t="s">
        <v>729</v>
      </c>
      <c r="C888" s="227" t="s">
        <v>114</v>
      </c>
      <c r="D888" s="228">
        <v>29.01</v>
      </c>
      <c r="E888" s="248"/>
    </row>
    <row r="889" spans="1:5" ht="30">
      <c r="A889" s="247">
        <v>49791</v>
      </c>
      <c r="B889" s="247" t="s">
        <v>2681</v>
      </c>
      <c r="C889" s="227" t="s">
        <v>114</v>
      </c>
      <c r="D889" s="228">
        <v>14.09</v>
      </c>
      <c r="E889" s="248"/>
    </row>
    <row r="890" spans="1:5">
      <c r="A890" s="247">
        <v>498</v>
      </c>
      <c r="B890" s="247" t="s">
        <v>459</v>
      </c>
      <c r="C890" s="227"/>
      <c r="D890" s="228"/>
      <c r="E890" s="248"/>
    </row>
    <row r="891" spans="1:5" ht="30">
      <c r="A891" s="246">
        <v>49803</v>
      </c>
      <c r="B891" s="559" t="s">
        <v>730</v>
      </c>
      <c r="C891" s="560" t="s">
        <v>114</v>
      </c>
      <c r="D891" s="560">
        <v>4.47</v>
      </c>
      <c r="E891" s="561"/>
    </row>
    <row r="892" spans="1:5" ht="30">
      <c r="A892" s="247">
        <v>49804</v>
      </c>
      <c r="B892" s="247" t="s">
        <v>731</v>
      </c>
      <c r="C892" s="227" t="s">
        <v>114</v>
      </c>
      <c r="D892" s="228">
        <v>4.79</v>
      </c>
      <c r="E892" s="248"/>
    </row>
    <row r="893" spans="1:5" ht="30">
      <c r="A893" s="247">
        <v>49805</v>
      </c>
      <c r="B893" s="247" t="s">
        <v>732</v>
      </c>
      <c r="C893" s="227" t="s">
        <v>114</v>
      </c>
      <c r="D893" s="228">
        <v>8.65</v>
      </c>
      <c r="E893" s="248"/>
    </row>
    <row r="894" spans="1:5" ht="30">
      <c r="A894" s="247">
        <v>49806</v>
      </c>
      <c r="B894" s="247" t="s">
        <v>733</v>
      </c>
      <c r="C894" s="227" t="s">
        <v>114</v>
      </c>
      <c r="D894" s="228">
        <v>9.14</v>
      </c>
      <c r="E894" s="248"/>
    </row>
    <row r="895" spans="1:5" ht="30">
      <c r="A895" s="247">
        <v>49807</v>
      </c>
      <c r="B895" s="247" t="s">
        <v>734</v>
      </c>
      <c r="C895" s="227" t="s">
        <v>114</v>
      </c>
      <c r="D895" s="228">
        <v>15.51</v>
      </c>
      <c r="E895" s="248"/>
    </row>
    <row r="896" spans="1:5" ht="30">
      <c r="A896" s="247">
        <v>49809</v>
      </c>
      <c r="B896" s="247" t="s">
        <v>735</v>
      </c>
      <c r="C896" s="227" t="s">
        <v>114</v>
      </c>
      <c r="D896" s="228">
        <v>21.77</v>
      </c>
      <c r="E896" s="248"/>
    </row>
    <row r="897" spans="1:5" ht="30">
      <c r="A897" s="247">
        <v>49811</v>
      </c>
      <c r="B897" s="247" t="s">
        <v>736</v>
      </c>
      <c r="C897" s="227" t="s">
        <v>114</v>
      </c>
      <c r="D897" s="228">
        <v>33.03</v>
      </c>
      <c r="E897" s="248"/>
    </row>
    <row r="898" spans="1:5" ht="30">
      <c r="A898" s="247">
        <v>49812</v>
      </c>
      <c r="B898" s="247" t="s">
        <v>737</v>
      </c>
      <c r="C898" s="227" t="s">
        <v>114</v>
      </c>
      <c r="D898" s="228">
        <v>212.58</v>
      </c>
      <c r="E898" s="248"/>
    </row>
    <row r="899" spans="1:5">
      <c r="A899" s="247">
        <v>49818</v>
      </c>
      <c r="B899" s="247" t="s">
        <v>738</v>
      </c>
      <c r="C899" s="227" t="s">
        <v>114</v>
      </c>
      <c r="D899" s="228">
        <v>1.07</v>
      </c>
      <c r="E899" s="248"/>
    </row>
    <row r="900" spans="1:5" ht="30">
      <c r="A900" s="247">
        <v>49860</v>
      </c>
      <c r="B900" s="247" t="s">
        <v>739</v>
      </c>
      <c r="C900" s="227" t="s">
        <v>114</v>
      </c>
      <c r="D900" s="228">
        <v>118.41</v>
      </c>
      <c r="E900" s="248"/>
    </row>
    <row r="901" spans="1:5" ht="30">
      <c r="A901" s="247">
        <v>49861</v>
      </c>
      <c r="B901" s="247" t="s">
        <v>17376</v>
      </c>
      <c r="C901" s="227" t="s">
        <v>114</v>
      </c>
      <c r="D901" s="228">
        <v>6.96</v>
      </c>
      <c r="E901" s="248"/>
    </row>
    <row r="902" spans="1:5" ht="30">
      <c r="A902" s="247">
        <v>49897</v>
      </c>
      <c r="B902" s="247" t="s">
        <v>740</v>
      </c>
      <c r="C902" s="227" t="s">
        <v>114</v>
      </c>
      <c r="D902" s="228">
        <v>42.67</v>
      </c>
      <c r="E902" s="248"/>
    </row>
    <row r="903" spans="1:5">
      <c r="A903" s="247">
        <v>499</v>
      </c>
      <c r="B903" s="247" t="s">
        <v>741</v>
      </c>
      <c r="C903" s="227"/>
      <c r="D903" s="228"/>
      <c r="E903" s="248"/>
    </row>
    <row r="904" spans="1:5" ht="45">
      <c r="A904" s="246">
        <v>49905</v>
      </c>
      <c r="B904" s="559" t="s">
        <v>9682</v>
      </c>
      <c r="C904" s="560" t="s">
        <v>114</v>
      </c>
      <c r="D904" s="560">
        <v>195.28</v>
      </c>
      <c r="E904" s="561"/>
    </row>
    <row r="905" spans="1:5" ht="30">
      <c r="A905" s="247">
        <v>49959</v>
      </c>
      <c r="B905" s="247" t="s">
        <v>742</v>
      </c>
      <c r="C905" s="227" t="s">
        <v>114</v>
      </c>
      <c r="D905" s="228">
        <v>274.95999999999998</v>
      </c>
      <c r="E905" s="248"/>
    </row>
    <row r="906" spans="1:5" ht="30">
      <c r="A906" s="247">
        <v>5</v>
      </c>
      <c r="B906" s="247" t="s">
        <v>743</v>
      </c>
      <c r="C906" s="227"/>
      <c r="D906" s="228"/>
      <c r="E906" s="248"/>
    </row>
    <row r="907" spans="1:5" ht="15" customHeight="1">
      <c r="A907" s="246">
        <v>501</v>
      </c>
      <c r="B907" s="559" t="s">
        <v>744</v>
      </c>
      <c r="C907" s="560"/>
      <c r="D907" s="560"/>
      <c r="E907" s="561"/>
    </row>
    <row r="908" spans="1:5" ht="30">
      <c r="A908" s="246">
        <v>50128</v>
      </c>
      <c r="B908" s="559" t="s">
        <v>745</v>
      </c>
      <c r="C908" s="560" t="s">
        <v>114</v>
      </c>
      <c r="D908" s="560">
        <v>1.3</v>
      </c>
      <c r="E908" s="561"/>
    </row>
    <row r="909" spans="1:5">
      <c r="A909" s="247">
        <v>50163</v>
      </c>
      <c r="B909" s="247" t="s">
        <v>746</v>
      </c>
      <c r="C909" s="227" t="s">
        <v>114</v>
      </c>
      <c r="D909" s="228">
        <v>4.5999999999999996</v>
      </c>
      <c r="E909" s="248"/>
    </row>
    <row r="910" spans="1:5">
      <c r="A910" s="247">
        <v>50164</v>
      </c>
      <c r="B910" s="247" t="s">
        <v>747</v>
      </c>
      <c r="C910" s="227" t="s">
        <v>114</v>
      </c>
      <c r="D910" s="228">
        <v>12.28</v>
      </c>
      <c r="E910" s="248"/>
    </row>
    <row r="911" spans="1:5">
      <c r="A911" s="247">
        <v>510</v>
      </c>
      <c r="B911" s="247" t="s">
        <v>54</v>
      </c>
      <c r="C911" s="227"/>
      <c r="D911" s="228"/>
      <c r="E911" s="248"/>
    </row>
    <row r="912" spans="1:5" ht="30">
      <c r="A912" s="246">
        <v>51008</v>
      </c>
      <c r="B912" s="559" t="s">
        <v>17377</v>
      </c>
      <c r="C912" s="560" t="s">
        <v>114</v>
      </c>
      <c r="D912" s="560">
        <v>19.87</v>
      </c>
      <c r="E912" s="561"/>
    </row>
    <row r="913" spans="1:5" ht="30">
      <c r="A913" s="247">
        <v>51015</v>
      </c>
      <c r="B913" s="247" t="s">
        <v>748</v>
      </c>
      <c r="C913" s="227" t="s">
        <v>114</v>
      </c>
      <c r="D913" s="228">
        <v>25.64</v>
      </c>
      <c r="E913" s="248"/>
    </row>
    <row r="914" spans="1:5" ht="30">
      <c r="A914" s="247">
        <v>51016</v>
      </c>
      <c r="B914" s="247" t="s">
        <v>749</v>
      </c>
      <c r="C914" s="227" t="s">
        <v>114</v>
      </c>
      <c r="D914" s="228">
        <v>19.37</v>
      </c>
      <c r="E914" s="248"/>
    </row>
    <row r="915" spans="1:5">
      <c r="A915" s="247">
        <v>540</v>
      </c>
      <c r="B915" s="247" t="s">
        <v>326</v>
      </c>
      <c r="C915" s="227"/>
      <c r="D915" s="228"/>
      <c r="E915" s="248"/>
    </row>
    <row r="916" spans="1:5" ht="30">
      <c r="A916" s="246">
        <v>54003</v>
      </c>
      <c r="B916" s="559" t="s">
        <v>750</v>
      </c>
      <c r="C916" s="560" t="s">
        <v>114</v>
      </c>
      <c r="D916" s="560">
        <v>3.77</v>
      </c>
      <c r="E916" s="561"/>
    </row>
    <row r="917" spans="1:5" ht="30">
      <c r="A917" s="247">
        <v>54010</v>
      </c>
      <c r="B917" s="247" t="s">
        <v>2088</v>
      </c>
      <c r="C917" s="227" t="s">
        <v>114</v>
      </c>
      <c r="D917" s="228">
        <v>22.42</v>
      </c>
      <c r="E917" s="248"/>
    </row>
    <row r="918" spans="1:5">
      <c r="A918" s="247">
        <v>6</v>
      </c>
      <c r="B918" s="247" t="s">
        <v>751</v>
      </c>
      <c r="C918" s="227"/>
      <c r="D918" s="228"/>
      <c r="E918" s="248"/>
    </row>
    <row r="919" spans="1:5">
      <c r="A919" s="246">
        <v>601</v>
      </c>
      <c r="B919" s="559" t="s">
        <v>752</v>
      </c>
      <c r="C919" s="560"/>
      <c r="D919" s="560"/>
      <c r="E919" s="561"/>
    </row>
    <row r="920" spans="1:5" ht="30">
      <c r="A920" s="246">
        <v>60101</v>
      </c>
      <c r="B920" s="559" t="s">
        <v>753</v>
      </c>
      <c r="C920" s="560" t="s">
        <v>75</v>
      </c>
      <c r="D920" s="560">
        <v>54.07</v>
      </c>
      <c r="E920" s="561"/>
    </row>
    <row r="921" spans="1:5" ht="30">
      <c r="A921" s="247">
        <v>60104</v>
      </c>
      <c r="B921" s="247" t="s">
        <v>754</v>
      </c>
      <c r="C921" s="227" t="s">
        <v>75</v>
      </c>
      <c r="D921" s="228">
        <v>40.14</v>
      </c>
      <c r="E921" s="248"/>
    </row>
    <row r="922" spans="1:5">
      <c r="A922" s="247">
        <v>602</v>
      </c>
      <c r="B922" s="247" t="s">
        <v>755</v>
      </c>
      <c r="C922" s="227"/>
      <c r="D922" s="228"/>
      <c r="E922" s="248"/>
    </row>
    <row r="923" spans="1:5">
      <c r="A923" s="246">
        <v>60241</v>
      </c>
      <c r="B923" s="559" t="s">
        <v>17378</v>
      </c>
      <c r="C923" s="560" t="s">
        <v>114</v>
      </c>
      <c r="D923" s="560">
        <v>22.34</v>
      </c>
      <c r="E923" s="561"/>
    </row>
    <row r="924" spans="1:5">
      <c r="A924" s="247">
        <v>60242</v>
      </c>
      <c r="B924" s="247" t="s">
        <v>756</v>
      </c>
      <c r="C924" s="227" t="s">
        <v>114</v>
      </c>
      <c r="D924" s="228">
        <v>39.42</v>
      </c>
      <c r="E924" s="248"/>
    </row>
    <row r="925" spans="1:5">
      <c r="A925" s="247">
        <v>60243</v>
      </c>
      <c r="B925" s="247" t="s">
        <v>757</v>
      </c>
      <c r="C925" s="227" t="s">
        <v>114</v>
      </c>
      <c r="D925" s="228">
        <v>78.569999999999993</v>
      </c>
      <c r="E925" s="248"/>
    </row>
    <row r="926" spans="1:5" ht="30">
      <c r="A926" s="247">
        <v>604</v>
      </c>
      <c r="B926" s="247" t="s">
        <v>758</v>
      </c>
      <c r="C926" s="227"/>
      <c r="D926" s="228"/>
      <c r="E926" s="248"/>
    </row>
    <row r="927" spans="1:5" ht="15" customHeight="1">
      <c r="A927" s="246">
        <v>60406</v>
      </c>
      <c r="B927" s="559" t="s">
        <v>759</v>
      </c>
      <c r="C927" s="560" t="s">
        <v>114</v>
      </c>
      <c r="D927" s="560">
        <v>109.95</v>
      </c>
      <c r="E927" s="561"/>
    </row>
    <row r="928" spans="1:5" ht="30">
      <c r="A928" s="247">
        <v>60443</v>
      </c>
      <c r="B928" s="247" t="s">
        <v>2153</v>
      </c>
      <c r="C928" s="227" t="s">
        <v>114</v>
      </c>
      <c r="D928" s="228">
        <v>24.81</v>
      </c>
      <c r="E928" s="248"/>
    </row>
    <row r="929" spans="1:5" ht="30">
      <c r="A929" s="247">
        <v>605</v>
      </c>
      <c r="B929" s="247" t="s">
        <v>758</v>
      </c>
      <c r="C929" s="227"/>
      <c r="D929" s="228"/>
      <c r="E929" s="248"/>
    </row>
    <row r="930" spans="1:5" ht="15" customHeight="1">
      <c r="A930" s="246">
        <v>60501</v>
      </c>
      <c r="B930" s="559" t="s">
        <v>17379</v>
      </c>
      <c r="C930" s="560" t="s">
        <v>75</v>
      </c>
      <c r="D930" s="560">
        <v>25.02</v>
      </c>
      <c r="E930" s="561"/>
    </row>
    <row r="931" spans="1:5" ht="30">
      <c r="A931" s="247">
        <v>60502</v>
      </c>
      <c r="B931" s="247" t="s">
        <v>17380</v>
      </c>
      <c r="C931" s="227" t="s">
        <v>75</v>
      </c>
      <c r="D931" s="228">
        <v>31.71</v>
      </c>
      <c r="E931" s="248"/>
    </row>
    <row r="932" spans="1:5" ht="30">
      <c r="A932" s="247">
        <v>60503</v>
      </c>
      <c r="B932" s="247" t="s">
        <v>17381</v>
      </c>
      <c r="C932" s="227" t="s">
        <v>75</v>
      </c>
      <c r="D932" s="228">
        <v>44.54</v>
      </c>
      <c r="E932" s="248"/>
    </row>
    <row r="933" spans="1:5" ht="30">
      <c r="A933" s="247">
        <v>60504</v>
      </c>
      <c r="B933" s="247" t="s">
        <v>17382</v>
      </c>
      <c r="C933" s="227" t="s">
        <v>75</v>
      </c>
      <c r="D933" s="228">
        <v>59.21</v>
      </c>
      <c r="E933" s="248"/>
    </row>
    <row r="934" spans="1:5" ht="30">
      <c r="A934" s="247">
        <v>60505</v>
      </c>
      <c r="B934" s="247" t="s">
        <v>17383</v>
      </c>
      <c r="C934" s="227" t="s">
        <v>75</v>
      </c>
      <c r="D934" s="228">
        <v>73.59</v>
      </c>
      <c r="E934" s="248"/>
    </row>
    <row r="935" spans="1:5" ht="30">
      <c r="A935" s="247">
        <v>60506</v>
      </c>
      <c r="B935" s="247" t="s">
        <v>17384</v>
      </c>
      <c r="C935" s="227" t="s">
        <v>75</v>
      </c>
      <c r="D935" s="228">
        <v>93.68</v>
      </c>
      <c r="E935" s="248"/>
    </row>
    <row r="936" spans="1:5" ht="30">
      <c r="A936" s="247">
        <v>60507</v>
      </c>
      <c r="B936" s="247" t="s">
        <v>17385</v>
      </c>
      <c r="C936" s="227" t="s">
        <v>75</v>
      </c>
      <c r="D936" s="228">
        <v>127.69</v>
      </c>
      <c r="E936" s="248"/>
    </row>
    <row r="937" spans="1:5" ht="30">
      <c r="A937" s="247">
        <v>60508</v>
      </c>
      <c r="B937" s="247" t="s">
        <v>17386</v>
      </c>
      <c r="C937" s="227" t="s">
        <v>75</v>
      </c>
      <c r="D937" s="228">
        <v>148.80000000000001</v>
      </c>
      <c r="E937" s="248"/>
    </row>
    <row r="938" spans="1:5" ht="30">
      <c r="A938" s="247">
        <v>60509</v>
      </c>
      <c r="B938" s="247" t="s">
        <v>17387</v>
      </c>
      <c r="C938" s="227" t="s">
        <v>75</v>
      </c>
      <c r="D938" s="228">
        <v>227.48</v>
      </c>
      <c r="E938" s="248"/>
    </row>
    <row r="939" spans="1:5">
      <c r="A939" s="247">
        <v>610</v>
      </c>
      <c r="B939" s="247" t="s">
        <v>760</v>
      </c>
      <c r="C939" s="227"/>
      <c r="D939" s="228"/>
      <c r="E939" s="248"/>
    </row>
    <row r="940" spans="1:5">
      <c r="A940" s="246">
        <v>61004</v>
      </c>
      <c r="B940" s="559" t="s">
        <v>761</v>
      </c>
      <c r="C940" s="560" t="s">
        <v>75</v>
      </c>
      <c r="D940" s="560">
        <v>391.33</v>
      </c>
      <c r="E940" s="561"/>
    </row>
    <row r="941" spans="1:5">
      <c r="A941" s="247">
        <v>621</v>
      </c>
      <c r="B941" s="247" t="s">
        <v>762</v>
      </c>
      <c r="C941" s="227"/>
      <c r="D941" s="228"/>
      <c r="E941" s="248"/>
    </row>
    <row r="942" spans="1:5" ht="30">
      <c r="A942" s="246">
        <v>62101</v>
      </c>
      <c r="B942" s="559" t="s">
        <v>763</v>
      </c>
      <c r="C942" s="560" t="s">
        <v>114</v>
      </c>
      <c r="D942" s="560">
        <v>12.37</v>
      </c>
      <c r="E942" s="561"/>
    </row>
    <row r="943" spans="1:5" ht="30">
      <c r="A943" s="247">
        <v>62102</v>
      </c>
      <c r="B943" s="247" t="s">
        <v>764</v>
      </c>
      <c r="C943" s="227" t="s">
        <v>114</v>
      </c>
      <c r="D943" s="228">
        <v>15.98</v>
      </c>
      <c r="E943" s="248"/>
    </row>
    <row r="944" spans="1:5" ht="30">
      <c r="A944" s="247">
        <v>62103</v>
      </c>
      <c r="B944" s="247" t="s">
        <v>765</v>
      </c>
      <c r="C944" s="227" t="s">
        <v>114</v>
      </c>
      <c r="D944" s="228">
        <v>19.86</v>
      </c>
      <c r="E944" s="248"/>
    </row>
    <row r="945" spans="1:5" ht="30">
      <c r="A945" s="247">
        <v>62104</v>
      </c>
      <c r="B945" s="247" t="s">
        <v>766</v>
      </c>
      <c r="C945" s="227" t="s">
        <v>114</v>
      </c>
      <c r="D945" s="228">
        <v>32.65</v>
      </c>
      <c r="E945" s="248"/>
    </row>
    <row r="946" spans="1:5" ht="30">
      <c r="A946" s="247">
        <v>62105</v>
      </c>
      <c r="B946" s="247" t="s">
        <v>767</v>
      </c>
      <c r="C946" s="227" t="s">
        <v>114</v>
      </c>
      <c r="D946" s="228">
        <v>37.979999999999997</v>
      </c>
      <c r="E946" s="248"/>
    </row>
    <row r="947" spans="1:5" ht="30">
      <c r="A947" s="247">
        <v>62106</v>
      </c>
      <c r="B947" s="247" t="s">
        <v>2089</v>
      </c>
      <c r="C947" s="227" t="s">
        <v>114</v>
      </c>
      <c r="D947" s="228">
        <v>51.1</v>
      </c>
      <c r="E947" s="248"/>
    </row>
    <row r="948" spans="1:5" ht="30">
      <c r="A948" s="247">
        <v>62107</v>
      </c>
      <c r="B948" s="247" t="s">
        <v>2090</v>
      </c>
      <c r="C948" s="227" t="s">
        <v>114</v>
      </c>
      <c r="D948" s="228">
        <v>167.81</v>
      </c>
      <c r="E948" s="248"/>
    </row>
    <row r="949" spans="1:5" ht="30">
      <c r="A949" s="247">
        <v>62111</v>
      </c>
      <c r="B949" s="247" t="s">
        <v>768</v>
      </c>
      <c r="C949" s="227" t="s">
        <v>114</v>
      </c>
      <c r="D949" s="228">
        <v>1.18</v>
      </c>
      <c r="E949" s="248"/>
    </row>
    <row r="950" spans="1:5" ht="30">
      <c r="A950" s="247">
        <v>62112</v>
      </c>
      <c r="B950" s="247" t="s">
        <v>769</v>
      </c>
      <c r="C950" s="227" t="s">
        <v>114</v>
      </c>
      <c r="D950" s="228">
        <v>2.19</v>
      </c>
      <c r="E950" s="248"/>
    </row>
    <row r="951" spans="1:5" ht="30">
      <c r="A951" s="247">
        <v>62116</v>
      </c>
      <c r="B951" s="247" t="s">
        <v>770</v>
      </c>
      <c r="C951" s="227" t="s">
        <v>114</v>
      </c>
      <c r="D951" s="228">
        <v>5.91</v>
      </c>
      <c r="E951" s="248"/>
    </row>
    <row r="952" spans="1:5" ht="30">
      <c r="A952" s="247">
        <v>62122</v>
      </c>
      <c r="B952" s="247" t="s">
        <v>771</v>
      </c>
      <c r="C952" s="227" t="s">
        <v>114</v>
      </c>
      <c r="D952" s="228">
        <v>1.55</v>
      </c>
      <c r="E952" s="248"/>
    </row>
    <row r="953" spans="1:5" ht="30">
      <c r="A953" s="247">
        <v>62129</v>
      </c>
      <c r="B953" s="247" t="s">
        <v>772</v>
      </c>
      <c r="C953" s="227" t="s">
        <v>114</v>
      </c>
      <c r="D953" s="228">
        <v>5.37</v>
      </c>
      <c r="E953" s="248"/>
    </row>
    <row r="954" spans="1:5" ht="15" customHeight="1">
      <c r="A954" s="247">
        <v>62187</v>
      </c>
      <c r="B954" s="247" t="s">
        <v>773</v>
      </c>
      <c r="C954" s="227" t="s">
        <v>114</v>
      </c>
      <c r="D954" s="228">
        <v>4.03</v>
      </c>
      <c r="E954" s="248"/>
    </row>
    <row r="955" spans="1:5" ht="30">
      <c r="A955" s="247">
        <v>623</v>
      </c>
      <c r="B955" s="247" t="s">
        <v>774</v>
      </c>
      <c r="C955" s="227"/>
      <c r="D955" s="228"/>
      <c r="E955" s="248"/>
    </row>
    <row r="956" spans="1:5" ht="15" customHeight="1">
      <c r="A956" s="246">
        <v>62319</v>
      </c>
      <c r="B956" s="559" t="s">
        <v>775</v>
      </c>
      <c r="C956" s="560" t="s">
        <v>114</v>
      </c>
      <c r="D956" s="560">
        <v>3.48</v>
      </c>
      <c r="E956" s="561"/>
    </row>
    <row r="957" spans="1:5" ht="30">
      <c r="A957" s="247">
        <v>62321</v>
      </c>
      <c r="B957" s="247" t="s">
        <v>776</v>
      </c>
      <c r="C957" s="227" t="s">
        <v>114</v>
      </c>
      <c r="D957" s="228">
        <v>3.27</v>
      </c>
      <c r="E957" s="248"/>
    </row>
    <row r="958" spans="1:5" ht="30">
      <c r="A958" s="247">
        <v>62324</v>
      </c>
      <c r="B958" s="247" t="s">
        <v>777</v>
      </c>
      <c r="C958" s="227" t="s">
        <v>114</v>
      </c>
      <c r="D958" s="228">
        <v>3.47</v>
      </c>
      <c r="E958" s="248"/>
    </row>
    <row r="959" spans="1:5" ht="45">
      <c r="A959" s="247">
        <v>62375</v>
      </c>
      <c r="B959" s="247" t="s">
        <v>17388</v>
      </c>
      <c r="C959" s="227" t="s">
        <v>75</v>
      </c>
      <c r="D959" s="228">
        <v>95.53</v>
      </c>
      <c r="E959" s="248"/>
    </row>
    <row r="960" spans="1:5">
      <c r="A960" s="247">
        <v>624</v>
      </c>
      <c r="B960" s="247" t="s">
        <v>778</v>
      </c>
      <c r="C960" s="227"/>
      <c r="D960" s="228"/>
      <c r="E960" s="248"/>
    </row>
    <row r="961" spans="1:5" ht="30">
      <c r="A961" s="246">
        <v>62419</v>
      </c>
      <c r="B961" s="559" t="s">
        <v>779</v>
      </c>
      <c r="C961" s="560" t="s">
        <v>75</v>
      </c>
      <c r="D961" s="560">
        <v>81.36</v>
      </c>
      <c r="E961" s="561"/>
    </row>
    <row r="962" spans="1:5">
      <c r="A962" s="247">
        <v>62420</v>
      </c>
      <c r="B962" s="247" t="s">
        <v>780</v>
      </c>
      <c r="C962" s="227" t="s">
        <v>114</v>
      </c>
      <c r="D962" s="228">
        <v>3.48</v>
      </c>
      <c r="E962" s="248"/>
    </row>
    <row r="963" spans="1:5">
      <c r="A963" s="247">
        <v>62423</v>
      </c>
      <c r="B963" s="247" t="s">
        <v>781</v>
      </c>
      <c r="C963" s="227" t="s">
        <v>114</v>
      </c>
      <c r="D963" s="228">
        <v>19.23</v>
      </c>
      <c r="E963" s="248"/>
    </row>
    <row r="964" spans="1:5" ht="30">
      <c r="A964" s="247">
        <v>62430</v>
      </c>
      <c r="B964" s="247" t="s">
        <v>782</v>
      </c>
      <c r="C964" s="227" t="s">
        <v>114</v>
      </c>
      <c r="D964" s="228">
        <v>37.46</v>
      </c>
      <c r="E964" s="248"/>
    </row>
    <row r="965" spans="1:5" ht="30">
      <c r="A965" s="247">
        <v>62440</v>
      </c>
      <c r="B965" s="247" t="s">
        <v>783</v>
      </c>
      <c r="C965" s="227" t="s">
        <v>114</v>
      </c>
      <c r="D965" s="228">
        <v>23</v>
      </c>
      <c r="E965" s="248"/>
    </row>
    <row r="966" spans="1:5">
      <c r="A966" s="247">
        <v>62472</v>
      </c>
      <c r="B966" s="247" t="s">
        <v>784</v>
      </c>
      <c r="C966" s="227" t="s">
        <v>114</v>
      </c>
      <c r="D966" s="228">
        <v>11.27</v>
      </c>
      <c r="E966" s="248"/>
    </row>
    <row r="967" spans="1:5" ht="30">
      <c r="A967" s="247">
        <v>62482</v>
      </c>
      <c r="B967" s="247" t="s">
        <v>785</v>
      </c>
      <c r="C967" s="227" t="s">
        <v>114</v>
      </c>
      <c r="D967" s="228">
        <v>50.81</v>
      </c>
      <c r="E967" s="248"/>
    </row>
    <row r="968" spans="1:5" ht="30">
      <c r="A968" s="247">
        <v>625</v>
      </c>
      <c r="B968" s="247" t="s">
        <v>786</v>
      </c>
      <c r="C968" s="227"/>
      <c r="D968" s="228"/>
      <c r="E968" s="248"/>
    </row>
    <row r="969" spans="1:5" ht="15" customHeight="1">
      <c r="A969" s="246">
        <v>62501</v>
      </c>
      <c r="B969" s="559" t="s">
        <v>17389</v>
      </c>
      <c r="C969" s="560" t="s">
        <v>75</v>
      </c>
      <c r="D969" s="560">
        <v>3.21</v>
      </c>
      <c r="E969" s="561"/>
    </row>
    <row r="970" spans="1:5" ht="45">
      <c r="A970" s="247">
        <v>62502</v>
      </c>
      <c r="B970" s="247" t="s">
        <v>17390</v>
      </c>
      <c r="C970" s="227" t="s">
        <v>75</v>
      </c>
      <c r="D970" s="228">
        <v>4.1100000000000003</v>
      </c>
      <c r="E970" s="248"/>
    </row>
    <row r="971" spans="1:5" ht="45">
      <c r="A971" s="247">
        <v>62503</v>
      </c>
      <c r="B971" s="247" t="s">
        <v>17391</v>
      </c>
      <c r="C971" s="227" t="s">
        <v>75</v>
      </c>
      <c r="D971" s="228">
        <v>7.31</v>
      </c>
      <c r="E971" s="248"/>
    </row>
    <row r="972" spans="1:5" ht="45">
      <c r="A972" s="247">
        <v>62504</v>
      </c>
      <c r="B972" s="247" t="s">
        <v>17392</v>
      </c>
      <c r="C972" s="227" t="s">
        <v>75</v>
      </c>
      <c r="D972" s="228">
        <v>11.45</v>
      </c>
      <c r="E972" s="248"/>
    </row>
    <row r="973" spans="1:5" ht="15" customHeight="1">
      <c r="A973" s="247">
        <v>62505</v>
      </c>
      <c r="B973" s="247" t="s">
        <v>17393</v>
      </c>
      <c r="C973" s="227" t="s">
        <v>75</v>
      </c>
      <c r="D973" s="228">
        <v>14.95</v>
      </c>
      <c r="E973" s="248"/>
    </row>
    <row r="974" spans="1:5" ht="45">
      <c r="A974" s="247">
        <v>62506</v>
      </c>
      <c r="B974" s="247" t="s">
        <v>17394</v>
      </c>
      <c r="C974" s="227" t="s">
        <v>75</v>
      </c>
      <c r="D974" s="228">
        <v>26.66</v>
      </c>
      <c r="E974" s="248"/>
    </row>
    <row r="975" spans="1:5" ht="45">
      <c r="A975" s="247">
        <v>62507</v>
      </c>
      <c r="B975" s="247" t="s">
        <v>17395</v>
      </c>
      <c r="C975" s="227" t="s">
        <v>75</v>
      </c>
      <c r="D975" s="228">
        <v>48.66</v>
      </c>
      <c r="E975" s="248"/>
    </row>
    <row r="976" spans="1:5" ht="45">
      <c r="A976" s="247">
        <v>62508</v>
      </c>
      <c r="B976" s="247" t="s">
        <v>17396</v>
      </c>
      <c r="C976" s="227" t="s">
        <v>75</v>
      </c>
      <c r="D976" s="228">
        <v>65.37</v>
      </c>
      <c r="E976" s="248"/>
    </row>
    <row r="977" spans="1:5" ht="15" customHeight="1">
      <c r="A977" s="247">
        <v>62511</v>
      </c>
      <c r="B977" s="247" t="s">
        <v>787</v>
      </c>
      <c r="C977" s="227" t="s">
        <v>114</v>
      </c>
      <c r="D977" s="228">
        <v>1.1100000000000001</v>
      </c>
      <c r="E977" s="248"/>
    </row>
    <row r="978" spans="1:5">
      <c r="A978" s="247">
        <v>62512</v>
      </c>
      <c r="B978" s="247" t="s">
        <v>788</v>
      </c>
      <c r="C978" s="227" t="s">
        <v>114</v>
      </c>
      <c r="D978" s="228">
        <v>2.91</v>
      </c>
      <c r="E978" s="248"/>
    </row>
    <row r="979" spans="1:5">
      <c r="A979" s="247">
        <v>62514</v>
      </c>
      <c r="B979" s="247" t="s">
        <v>789</v>
      </c>
      <c r="C979" s="227" t="s">
        <v>114</v>
      </c>
      <c r="D979" s="228">
        <v>6.47</v>
      </c>
      <c r="E979" s="248"/>
    </row>
    <row r="980" spans="1:5">
      <c r="A980" s="247">
        <v>62520</v>
      </c>
      <c r="B980" s="247" t="s">
        <v>790</v>
      </c>
      <c r="C980" s="227" t="s">
        <v>114</v>
      </c>
      <c r="D980" s="228">
        <v>1.82</v>
      </c>
      <c r="E980" s="248"/>
    </row>
    <row r="981" spans="1:5">
      <c r="A981" s="247">
        <v>62521</v>
      </c>
      <c r="B981" s="247" t="s">
        <v>791</v>
      </c>
      <c r="C981" s="227" t="s">
        <v>114</v>
      </c>
      <c r="D981" s="228">
        <v>4.8</v>
      </c>
      <c r="E981" s="248"/>
    </row>
    <row r="982" spans="1:5" ht="45">
      <c r="A982" s="247">
        <v>62530</v>
      </c>
      <c r="B982" s="247" t="s">
        <v>17397</v>
      </c>
      <c r="C982" s="227" t="s">
        <v>75</v>
      </c>
      <c r="D982" s="228">
        <v>6.22</v>
      </c>
      <c r="E982" s="248"/>
    </row>
    <row r="983" spans="1:5" ht="45">
      <c r="A983" s="247">
        <v>62531</v>
      </c>
      <c r="B983" s="247" t="s">
        <v>17398</v>
      </c>
      <c r="C983" s="227" t="s">
        <v>75</v>
      </c>
      <c r="D983" s="228">
        <v>9.2899999999999991</v>
      </c>
      <c r="E983" s="248"/>
    </row>
    <row r="984" spans="1:5" ht="45">
      <c r="A984" s="247">
        <v>62532</v>
      </c>
      <c r="B984" s="247" t="s">
        <v>17399</v>
      </c>
      <c r="C984" s="227" t="s">
        <v>75</v>
      </c>
      <c r="D984" s="228">
        <v>15.05</v>
      </c>
      <c r="E984" s="248"/>
    </row>
    <row r="985" spans="1:5" ht="45">
      <c r="A985" s="247">
        <v>62533</v>
      </c>
      <c r="B985" s="247" t="s">
        <v>17400</v>
      </c>
      <c r="C985" s="227" t="s">
        <v>75</v>
      </c>
      <c r="D985" s="228">
        <v>15.78</v>
      </c>
      <c r="E985" s="248"/>
    </row>
    <row r="986" spans="1:5" ht="45">
      <c r="A986" s="247">
        <v>62534</v>
      </c>
      <c r="B986" s="247" t="s">
        <v>17401</v>
      </c>
      <c r="C986" s="227" t="s">
        <v>75</v>
      </c>
      <c r="D986" s="228">
        <v>39.659999999999997</v>
      </c>
      <c r="E986" s="248"/>
    </row>
    <row r="987" spans="1:5" ht="15" customHeight="1">
      <c r="A987" s="247">
        <v>62535</v>
      </c>
      <c r="B987" s="247" t="s">
        <v>17402</v>
      </c>
      <c r="C987" s="227" t="s">
        <v>75</v>
      </c>
      <c r="D987" s="228">
        <v>74.790000000000006</v>
      </c>
      <c r="E987" s="248"/>
    </row>
    <row r="988" spans="1:5">
      <c r="A988" s="247">
        <v>62536</v>
      </c>
      <c r="B988" s="247" t="s">
        <v>792</v>
      </c>
      <c r="C988" s="227" t="s">
        <v>114</v>
      </c>
      <c r="D988" s="228">
        <v>2.72</v>
      </c>
      <c r="E988" s="248"/>
    </row>
    <row r="989" spans="1:5">
      <c r="A989" s="247">
        <v>62540</v>
      </c>
      <c r="B989" s="247" t="s">
        <v>793</v>
      </c>
      <c r="C989" s="227" t="s">
        <v>114</v>
      </c>
      <c r="D989" s="228">
        <v>1.92</v>
      </c>
      <c r="E989" s="248"/>
    </row>
    <row r="990" spans="1:5">
      <c r="A990" s="247">
        <v>62542</v>
      </c>
      <c r="B990" s="247" t="s">
        <v>794</v>
      </c>
      <c r="C990" s="227" t="s">
        <v>114</v>
      </c>
      <c r="D990" s="228">
        <v>5.88</v>
      </c>
      <c r="E990" s="248"/>
    </row>
    <row r="991" spans="1:5" ht="30">
      <c r="A991" s="247">
        <v>62543</v>
      </c>
      <c r="B991" s="247" t="s">
        <v>795</v>
      </c>
      <c r="C991" s="227" t="s">
        <v>114</v>
      </c>
      <c r="D991" s="228">
        <v>7.45</v>
      </c>
      <c r="E991" s="248"/>
    </row>
    <row r="992" spans="1:5" ht="30">
      <c r="A992" s="247">
        <v>62544</v>
      </c>
      <c r="B992" s="247" t="s">
        <v>796</v>
      </c>
      <c r="C992" s="227" t="s">
        <v>114</v>
      </c>
      <c r="D992" s="228">
        <v>5.13</v>
      </c>
      <c r="E992" s="248"/>
    </row>
    <row r="993" spans="1:5" ht="30">
      <c r="A993" s="247">
        <v>62547</v>
      </c>
      <c r="B993" s="247" t="s">
        <v>797</v>
      </c>
      <c r="C993" s="227" t="s">
        <v>114</v>
      </c>
      <c r="D993" s="228">
        <v>17.829999999999998</v>
      </c>
      <c r="E993" s="248"/>
    </row>
    <row r="994" spans="1:5">
      <c r="A994" s="247">
        <v>62549</v>
      </c>
      <c r="B994" s="247" t="s">
        <v>798</v>
      </c>
      <c r="C994" s="227" t="s">
        <v>114</v>
      </c>
      <c r="D994" s="228">
        <v>14.17</v>
      </c>
      <c r="E994" s="248"/>
    </row>
    <row r="995" spans="1:5">
      <c r="A995" s="247">
        <v>62570</v>
      </c>
      <c r="B995" s="247" t="s">
        <v>799</v>
      </c>
      <c r="C995" s="227" t="s">
        <v>114</v>
      </c>
      <c r="D995" s="228">
        <v>1.05</v>
      </c>
      <c r="E995" s="248"/>
    </row>
    <row r="996" spans="1:5" ht="30">
      <c r="A996" s="247">
        <v>62577</v>
      </c>
      <c r="B996" s="247" t="s">
        <v>800</v>
      </c>
      <c r="C996" s="227" t="s">
        <v>114</v>
      </c>
      <c r="D996" s="228">
        <v>40.76</v>
      </c>
      <c r="E996" s="248"/>
    </row>
    <row r="997" spans="1:5">
      <c r="A997" s="247">
        <v>62588</v>
      </c>
      <c r="B997" s="247" t="s">
        <v>801</v>
      </c>
      <c r="C997" s="227" t="s">
        <v>114</v>
      </c>
      <c r="D997" s="228">
        <v>6.94</v>
      </c>
      <c r="E997" s="248"/>
    </row>
    <row r="998" spans="1:5">
      <c r="A998" s="247">
        <v>62594</v>
      </c>
      <c r="B998" s="247" t="s">
        <v>802</v>
      </c>
      <c r="C998" s="227" t="s">
        <v>114</v>
      </c>
      <c r="D998" s="228">
        <v>1.53</v>
      </c>
      <c r="E998" s="248"/>
    </row>
    <row r="999" spans="1:5" ht="30">
      <c r="A999" s="247">
        <v>626</v>
      </c>
      <c r="B999" s="247" t="s">
        <v>803</v>
      </c>
      <c r="C999" s="227"/>
      <c r="D999" s="228"/>
      <c r="E999" s="248"/>
    </row>
    <row r="1000" spans="1:5" ht="15" customHeight="1">
      <c r="A1000" s="246">
        <v>62674</v>
      </c>
      <c r="B1000" s="559" t="s">
        <v>804</v>
      </c>
      <c r="C1000" s="560" t="s">
        <v>114</v>
      </c>
      <c r="D1000" s="560">
        <v>11.03</v>
      </c>
      <c r="E1000" s="561"/>
    </row>
    <row r="1001" spans="1:5" ht="30">
      <c r="A1001" s="247">
        <v>627</v>
      </c>
      <c r="B1001" s="247" t="s">
        <v>805</v>
      </c>
      <c r="C1001" s="227"/>
      <c r="D1001" s="228"/>
      <c r="E1001" s="248"/>
    </row>
    <row r="1002" spans="1:5" ht="15" customHeight="1">
      <c r="A1002" s="246">
        <v>62702</v>
      </c>
      <c r="B1002" s="559" t="s">
        <v>806</v>
      </c>
      <c r="C1002" s="560" t="s">
        <v>75</v>
      </c>
      <c r="D1002" s="560">
        <v>18.190000000000001</v>
      </c>
      <c r="E1002" s="561"/>
    </row>
    <row r="1003" spans="1:5">
      <c r="A1003" s="247">
        <v>62703</v>
      </c>
      <c r="B1003" s="247" t="s">
        <v>807</v>
      </c>
      <c r="C1003" s="227" t="s">
        <v>75</v>
      </c>
      <c r="D1003" s="228">
        <v>35.97</v>
      </c>
      <c r="E1003" s="248"/>
    </row>
    <row r="1004" spans="1:5" ht="30">
      <c r="A1004" s="247">
        <v>628</v>
      </c>
      <c r="B1004" s="247" t="s">
        <v>805</v>
      </c>
      <c r="C1004" s="227"/>
      <c r="D1004" s="228"/>
      <c r="E1004" s="248"/>
    </row>
    <row r="1005" spans="1:5" ht="15" customHeight="1">
      <c r="A1005" s="246">
        <v>62813</v>
      </c>
      <c r="B1005" s="559" t="s">
        <v>808</v>
      </c>
      <c r="C1005" s="560" t="s">
        <v>114</v>
      </c>
      <c r="D1005" s="560">
        <v>3.88</v>
      </c>
      <c r="E1005" s="561"/>
    </row>
    <row r="1006" spans="1:5">
      <c r="A1006" s="247">
        <v>62814</v>
      </c>
      <c r="B1006" s="247" t="s">
        <v>809</v>
      </c>
      <c r="C1006" s="227" t="s">
        <v>114</v>
      </c>
      <c r="D1006" s="228">
        <v>6.42</v>
      </c>
      <c r="E1006" s="248"/>
    </row>
    <row r="1007" spans="1:5" ht="30">
      <c r="A1007" s="247">
        <v>62890</v>
      </c>
      <c r="B1007" s="247" t="s">
        <v>810</v>
      </c>
      <c r="C1007" s="227" t="s">
        <v>114</v>
      </c>
      <c r="D1007" s="228">
        <v>7.95</v>
      </c>
      <c r="E1007" s="248"/>
    </row>
    <row r="1008" spans="1:5">
      <c r="A1008" s="247">
        <v>634</v>
      </c>
      <c r="B1008" s="247" t="s">
        <v>811</v>
      </c>
      <c r="C1008" s="227"/>
      <c r="D1008" s="228"/>
      <c r="E1008" s="248"/>
    </row>
    <row r="1009" spans="1:5" ht="30">
      <c r="A1009" s="246">
        <v>63480</v>
      </c>
      <c r="B1009" s="559" t="s">
        <v>812</v>
      </c>
      <c r="C1009" s="560" t="s">
        <v>114</v>
      </c>
      <c r="D1009" s="560">
        <v>286.76</v>
      </c>
      <c r="E1009" s="561"/>
    </row>
    <row r="1010" spans="1:5">
      <c r="A1010" s="247">
        <v>635</v>
      </c>
      <c r="B1010" s="247" t="s">
        <v>813</v>
      </c>
      <c r="C1010" s="227"/>
      <c r="D1010" s="228"/>
      <c r="E1010" s="248"/>
    </row>
    <row r="1011" spans="1:5" ht="30">
      <c r="A1011" s="246">
        <v>63501</v>
      </c>
      <c r="B1011" s="559" t="s">
        <v>2682</v>
      </c>
      <c r="C1011" s="560" t="s">
        <v>114</v>
      </c>
      <c r="D1011" s="560">
        <v>26.82</v>
      </c>
      <c r="E1011" s="561"/>
    </row>
    <row r="1012" spans="1:5" ht="30">
      <c r="A1012" s="247">
        <v>63502</v>
      </c>
      <c r="B1012" s="247" t="s">
        <v>2683</v>
      </c>
      <c r="C1012" s="227" t="s">
        <v>114</v>
      </c>
      <c r="D1012" s="228">
        <v>39.03</v>
      </c>
      <c r="E1012" s="248"/>
    </row>
    <row r="1013" spans="1:5">
      <c r="A1013" s="247">
        <v>63503</v>
      </c>
      <c r="B1013" s="247" t="s">
        <v>2684</v>
      </c>
      <c r="C1013" s="227" t="s">
        <v>114</v>
      </c>
      <c r="D1013" s="228">
        <v>45.91</v>
      </c>
      <c r="E1013" s="248"/>
    </row>
    <row r="1014" spans="1:5" ht="30">
      <c r="A1014" s="247">
        <v>63504</v>
      </c>
      <c r="B1014" s="247" t="s">
        <v>2685</v>
      </c>
      <c r="C1014" s="227" t="s">
        <v>114</v>
      </c>
      <c r="D1014" s="228">
        <v>64.67</v>
      </c>
      <c r="E1014" s="248"/>
    </row>
    <row r="1015" spans="1:5" ht="30">
      <c r="A1015" s="247">
        <v>63505</v>
      </c>
      <c r="B1015" s="247" t="s">
        <v>2686</v>
      </c>
      <c r="C1015" s="227" t="s">
        <v>114</v>
      </c>
      <c r="D1015" s="228">
        <v>81.099999999999994</v>
      </c>
      <c r="E1015" s="248"/>
    </row>
    <row r="1016" spans="1:5">
      <c r="A1016" s="247">
        <v>63506</v>
      </c>
      <c r="B1016" s="247" t="s">
        <v>2687</v>
      </c>
      <c r="C1016" s="227" t="s">
        <v>114</v>
      </c>
      <c r="D1016" s="228">
        <v>131.16999999999999</v>
      </c>
      <c r="E1016" s="248"/>
    </row>
    <row r="1017" spans="1:5" ht="30">
      <c r="A1017" s="247">
        <v>63507</v>
      </c>
      <c r="B1017" s="247" t="s">
        <v>2688</v>
      </c>
      <c r="C1017" s="227" t="s">
        <v>114</v>
      </c>
      <c r="D1017" s="228">
        <v>282.25</v>
      </c>
      <c r="E1017" s="248"/>
    </row>
    <row r="1018" spans="1:5" ht="15" customHeight="1">
      <c r="A1018" s="247">
        <v>63508</v>
      </c>
      <c r="B1018" s="247" t="s">
        <v>2689</v>
      </c>
      <c r="C1018" s="227" t="s">
        <v>114</v>
      </c>
      <c r="D1018" s="228">
        <v>440.54</v>
      </c>
      <c r="E1018" s="248"/>
    </row>
    <row r="1019" spans="1:5" ht="30">
      <c r="A1019" s="247">
        <v>63515</v>
      </c>
      <c r="B1019" s="247" t="s">
        <v>2690</v>
      </c>
      <c r="C1019" s="227" t="s">
        <v>114</v>
      </c>
      <c r="D1019" s="228">
        <v>83.05</v>
      </c>
      <c r="E1019" s="248"/>
    </row>
    <row r="1020" spans="1:5" ht="30">
      <c r="A1020" s="247">
        <v>63516</v>
      </c>
      <c r="B1020" s="247" t="s">
        <v>2691</v>
      </c>
      <c r="C1020" s="227" t="s">
        <v>114</v>
      </c>
      <c r="D1020" s="228">
        <v>88.14</v>
      </c>
      <c r="E1020" s="248"/>
    </row>
    <row r="1021" spans="1:5" ht="30">
      <c r="A1021" s="247">
        <v>63517</v>
      </c>
      <c r="B1021" s="247" t="s">
        <v>2692</v>
      </c>
      <c r="C1021" s="227" t="s">
        <v>114</v>
      </c>
      <c r="D1021" s="228">
        <v>102.55</v>
      </c>
      <c r="E1021" s="248"/>
    </row>
    <row r="1022" spans="1:5" ht="30">
      <c r="A1022" s="247">
        <v>63518</v>
      </c>
      <c r="B1022" s="247" t="s">
        <v>2693</v>
      </c>
      <c r="C1022" s="227" t="s">
        <v>114</v>
      </c>
      <c r="D1022" s="228">
        <v>217.99</v>
      </c>
      <c r="E1022" s="248"/>
    </row>
    <row r="1023" spans="1:5">
      <c r="A1023" s="247">
        <v>63520</v>
      </c>
      <c r="B1023" s="247" t="s">
        <v>814</v>
      </c>
      <c r="C1023" s="227" t="s">
        <v>114</v>
      </c>
      <c r="D1023" s="228">
        <v>86.91</v>
      </c>
      <c r="E1023" s="248"/>
    </row>
    <row r="1024" spans="1:5">
      <c r="A1024" s="247">
        <v>63521</v>
      </c>
      <c r="B1024" s="247" t="s">
        <v>815</v>
      </c>
      <c r="C1024" s="227" t="s">
        <v>114</v>
      </c>
      <c r="D1024" s="228">
        <v>88.91</v>
      </c>
      <c r="E1024" s="248"/>
    </row>
    <row r="1025" spans="1:5" ht="30">
      <c r="A1025" s="247">
        <v>63523</v>
      </c>
      <c r="B1025" s="247" t="s">
        <v>2694</v>
      </c>
      <c r="C1025" s="227" t="s">
        <v>114</v>
      </c>
      <c r="D1025" s="228">
        <v>202.31</v>
      </c>
      <c r="E1025" s="248"/>
    </row>
    <row r="1026" spans="1:5">
      <c r="A1026" s="247">
        <v>63530</v>
      </c>
      <c r="B1026" s="247" t="s">
        <v>816</v>
      </c>
      <c r="C1026" s="227" t="s">
        <v>114</v>
      </c>
      <c r="D1026" s="228">
        <v>44.55</v>
      </c>
      <c r="E1026" s="248"/>
    </row>
    <row r="1027" spans="1:5" ht="30">
      <c r="A1027" s="247">
        <v>63533</v>
      </c>
      <c r="B1027" s="247" t="s">
        <v>817</v>
      </c>
      <c r="C1027" s="227" t="s">
        <v>114</v>
      </c>
      <c r="D1027" s="228">
        <v>29.52</v>
      </c>
      <c r="E1027" s="248"/>
    </row>
    <row r="1028" spans="1:5">
      <c r="A1028" s="247">
        <v>63536</v>
      </c>
      <c r="B1028" s="247" t="s">
        <v>818</v>
      </c>
      <c r="C1028" s="227" t="s">
        <v>114</v>
      </c>
      <c r="D1028" s="228">
        <v>40.86</v>
      </c>
      <c r="E1028" s="248"/>
    </row>
    <row r="1029" spans="1:5">
      <c r="A1029" s="247">
        <v>640</v>
      </c>
      <c r="B1029" s="247" t="s">
        <v>819</v>
      </c>
      <c r="C1029" s="227"/>
      <c r="D1029" s="228"/>
      <c r="E1029" s="248"/>
    </row>
    <row r="1030" spans="1:5" ht="30">
      <c r="A1030" s="246">
        <v>64001</v>
      </c>
      <c r="B1030" s="559" t="s">
        <v>18112</v>
      </c>
      <c r="C1030" s="560" t="s">
        <v>114</v>
      </c>
      <c r="D1030" s="560">
        <v>42.77</v>
      </c>
      <c r="E1030" s="561"/>
    </row>
    <row r="1031" spans="1:5" ht="30">
      <c r="A1031" s="247">
        <v>64002</v>
      </c>
      <c r="B1031" s="247" t="s">
        <v>820</v>
      </c>
      <c r="C1031" s="227" t="s">
        <v>114</v>
      </c>
      <c r="D1031" s="228">
        <v>46.24</v>
      </c>
      <c r="E1031" s="248"/>
    </row>
    <row r="1032" spans="1:5" ht="30">
      <c r="A1032" s="247">
        <v>64003</v>
      </c>
      <c r="B1032" s="247" t="s">
        <v>17403</v>
      </c>
      <c r="C1032" s="227" t="s">
        <v>114</v>
      </c>
      <c r="D1032" s="228">
        <v>59.08</v>
      </c>
      <c r="E1032" s="248"/>
    </row>
    <row r="1033" spans="1:5" ht="30">
      <c r="A1033" s="247">
        <v>64004</v>
      </c>
      <c r="B1033" s="247" t="s">
        <v>821</v>
      </c>
      <c r="C1033" s="227" t="s">
        <v>114</v>
      </c>
      <c r="D1033" s="228">
        <v>265.86</v>
      </c>
      <c r="E1033" s="248"/>
    </row>
    <row r="1034" spans="1:5">
      <c r="A1034" s="247">
        <v>64005</v>
      </c>
      <c r="B1034" s="247" t="s">
        <v>822</v>
      </c>
      <c r="C1034" s="227" t="s">
        <v>114</v>
      </c>
      <c r="D1034" s="228">
        <v>8.5</v>
      </c>
      <c r="E1034" s="248"/>
    </row>
    <row r="1035" spans="1:5">
      <c r="A1035" s="247">
        <v>64006</v>
      </c>
      <c r="B1035" s="247" t="s">
        <v>823</v>
      </c>
      <c r="C1035" s="227" t="s">
        <v>114</v>
      </c>
      <c r="D1035" s="228">
        <v>4.55</v>
      </c>
      <c r="E1035" s="248"/>
    </row>
    <row r="1036" spans="1:5" ht="30">
      <c r="A1036" s="247">
        <v>64010</v>
      </c>
      <c r="B1036" s="247" t="s">
        <v>824</v>
      </c>
      <c r="C1036" s="227" t="s">
        <v>114</v>
      </c>
      <c r="D1036" s="228">
        <v>274.39</v>
      </c>
      <c r="E1036" s="248"/>
    </row>
    <row r="1037" spans="1:5" ht="30">
      <c r="A1037" s="247">
        <v>64011</v>
      </c>
      <c r="B1037" s="247" t="s">
        <v>825</v>
      </c>
      <c r="C1037" s="227" t="s">
        <v>114</v>
      </c>
      <c r="D1037" s="228">
        <v>131.63</v>
      </c>
      <c r="E1037" s="248"/>
    </row>
    <row r="1038" spans="1:5" ht="30">
      <c r="A1038" s="247">
        <v>64015</v>
      </c>
      <c r="B1038" s="247" t="s">
        <v>18113</v>
      </c>
      <c r="C1038" s="227" t="s">
        <v>114</v>
      </c>
      <c r="D1038" s="228">
        <v>59.16</v>
      </c>
      <c r="E1038" s="248"/>
    </row>
    <row r="1039" spans="1:5" ht="30">
      <c r="A1039" s="247">
        <v>64016</v>
      </c>
      <c r="B1039" s="247" t="s">
        <v>18114</v>
      </c>
      <c r="C1039" s="227" t="s">
        <v>114</v>
      </c>
      <c r="D1039" s="228">
        <v>80.91</v>
      </c>
      <c r="E1039" s="248"/>
    </row>
    <row r="1040" spans="1:5" ht="30">
      <c r="A1040" s="247">
        <v>64017</v>
      </c>
      <c r="B1040" s="247" t="s">
        <v>18115</v>
      </c>
      <c r="C1040" s="227" t="s">
        <v>114</v>
      </c>
      <c r="D1040" s="228">
        <v>107.27</v>
      </c>
      <c r="E1040" s="248"/>
    </row>
    <row r="1041" spans="1:5" ht="30">
      <c r="A1041" s="247">
        <v>64018</v>
      </c>
      <c r="B1041" s="247" t="s">
        <v>18116</v>
      </c>
      <c r="C1041" s="227" t="s">
        <v>114</v>
      </c>
      <c r="D1041" s="228">
        <v>165.12</v>
      </c>
      <c r="E1041" s="248"/>
    </row>
    <row r="1042" spans="1:5" ht="30">
      <c r="A1042" s="247">
        <v>64019</v>
      </c>
      <c r="B1042" s="247" t="s">
        <v>18117</v>
      </c>
      <c r="C1042" s="227" t="s">
        <v>114</v>
      </c>
      <c r="D1042" s="228">
        <v>181.53</v>
      </c>
      <c r="E1042" s="248"/>
    </row>
    <row r="1043" spans="1:5" ht="30">
      <c r="A1043" s="247">
        <v>64020</v>
      </c>
      <c r="B1043" s="247" t="s">
        <v>18118</v>
      </c>
      <c r="C1043" s="227" t="s">
        <v>114</v>
      </c>
      <c r="D1043" s="228">
        <v>230.22</v>
      </c>
      <c r="E1043" s="248"/>
    </row>
    <row r="1044" spans="1:5" ht="30">
      <c r="A1044" s="247">
        <v>64021</v>
      </c>
      <c r="B1044" s="247" t="s">
        <v>18119</v>
      </c>
      <c r="C1044" s="227" t="s">
        <v>114</v>
      </c>
      <c r="D1044" s="228">
        <v>436.95</v>
      </c>
      <c r="E1044" s="248"/>
    </row>
    <row r="1045" spans="1:5" ht="30">
      <c r="A1045" s="247">
        <v>64022</v>
      </c>
      <c r="B1045" s="247" t="s">
        <v>826</v>
      </c>
      <c r="C1045" s="227" t="s">
        <v>114</v>
      </c>
      <c r="D1045" s="228">
        <v>558.54</v>
      </c>
      <c r="E1045" s="248"/>
    </row>
    <row r="1046" spans="1:5" ht="30">
      <c r="A1046" s="247">
        <v>64034</v>
      </c>
      <c r="B1046" s="247" t="s">
        <v>827</v>
      </c>
      <c r="C1046" s="227" t="s">
        <v>114</v>
      </c>
      <c r="D1046" s="228">
        <v>100.94</v>
      </c>
      <c r="E1046" s="248"/>
    </row>
    <row r="1047" spans="1:5" ht="30">
      <c r="A1047" s="247">
        <v>64035</v>
      </c>
      <c r="B1047" s="247" t="s">
        <v>828</v>
      </c>
      <c r="C1047" s="227" t="s">
        <v>114</v>
      </c>
      <c r="D1047" s="228">
        <v>46.6</v>
      </c>
      <c r="E1047" s="248"/>
    </row>
    <row r="1048" spans="1:5" ht="30">
      <c r="A1048" s="247">
        <v>64040</v>
      </c>
      <c r="B1048" s="247" t="s">
        <v>829</v>
      </c>
      <c r="C1048" s="227" t="s">
        <v>114</v>
      </c>
      <c r="D1048" s="228">
        <v>44.52</v>
      </c>
      <c r="E1048" s="248"/>
    </row>
    <row r="1049" spans="1:5" ht="15" customHeight="1">
      <c r="A1049" s="247">
        <v>64041</v>
      </c>
      <c r="B1049" s="247" t="s">
        <v>830</v>
      </c>
      <c r="C1049" s="227" t="s">
        <v>114</v>
      </c>
      <c r="D1049" s="228">
        <v>118.91</v>
      </c>
      <c r="E1049" s="248"/>
    </row>
    <row r="1050" spans="1:5" ht="30">
      <c r="A1050" s="247">
        <v>64042</v>
      </c>
      <c r="B1050" s="247" t="s">
        <v>831</v>
      </c>
      <c r="C1050" s="227" t="s">
        <v>114</v>
      </c>
      <c r="D1050" s="228">
        <v>156.99</v>
      </c>
      <c r="E1050" s="248"/>
    </row>
    <row r="1051" spans="1:5" ht="15" customHeight="1">
      <c r="A1051" s="247">
        <v>64043</v>
      </c>
      <c r="B1051" s="247" t="s">
        <v>832</v>
      </c>
      <c r="C1051" s="227" t="s">
        <v>114</v>
      </c>
      <c r="D1051" s="228">
        <v>275.35000000000002</v>
      </c>
      <c r="E1051" s="248"/>
    </row>
    <row r="1052" spans="1:5" ht="30">
      <c r="A1052" s="247">
        <v>64044</v>
      </c>
      <c r="B1052" s="247" t="s">
        <v>833</v>
      </c>
      <c r="C1052" s="227" t="s">
        <v>114</v>
      </c>
      <c r="D1052" s="228">
        <v>404.14</v>
      </c>
      <c r="E1052" s="248"/>
    </row>
    <row r="1053" spans="1:5" ht="30">
      <c r="A1053" s="247">
        <v>64045</v>
      </c>
      <c r="B1053" s="247" t="s">
        <v>18120</v>
      </c>
      <c r="C1053" s="227" t="s">
        <v>114</v>
      </c>
      <c r="D1053" s="228">
        <v>42.77</v>
      </c>
      <c r="E1053" s="248"/>
    </row>
    <row r="1054" spans="1:5" ht="15" customHeight="1">
      <c r="A1054" s="247">
        <v>64066</v>
      </c>
      <c r="B1054" s="247" t="s">
        <v>834</v>
      </c>
      <c r="C1054" s="227" t="s">
        <v>114</v>
      </c>
      <c r="D1054" s="228">
        <v>53.29</v>
      </c>
      <c r="E1054" s="248"/>
    </row>
    <row r="1055" spans="1:5" ht="30">
      <c r="A1055" s="247">
        <v>64077</v>
      </c>
      <c r="B1055" s="247" t="s">
        <v>835</v>
      </c>
      <c r="C1055" s="227" t="s">
        <v>114</v>
      </c>
      <c r="D1055" s="228">
        <v>4.88</v>
      </c>
      <c r="E1055" s="248"/>
    </row>
    <row r="1056" spans="1:5" ht="30">
      <c r="A1056" s="247">
        <v>64094</v>
      </c>
      <c r="B1056" s="247" t="s">
        <v>836</v>
      </c>
      <c r="C1056" s="227" t="s">
        <v>114</v>
      </c>
      <c r="D1056" s="228">
        <v>274.39</v>
      </c>
      <c r="E1056" s="248"/>
    </row>
    <row r="1057" spans="1:5" ht="30">
      <c r="A1057" s="247">
        <v>64097</v>
      </c>
      <c r="B1057" s="247" t="s">
        <v>17404</v>
      </c>
      <c r="C1057" s="227" t="s">
        <v>114</v>
      </c>
      <c r="D1057" s="228">
        <v>377.65</v>
      </c>
      <c r="E1057" s="248"/>
    </row>
    <row r="1058" spans="1:5">
      <c r="A1058" s="247">
        <v>641</v>
      </c>
      <c r="B1058" s="247" t="s">
        <v>837</v>
      </c>
      <c r="C1058" s="227"/>
      <c r="D1058" s="228"/>
      <c r="E1058" s="248"/>
    </row>
    <row r="1059" spans="1:5" ht="30">
      <c r="A1059" s="246">
        <v>64149</v>
      </c>
      <c r="B1059" s="559" t="s">
        <v>838</v>
      </c>
      <c r="C1059" s="560" t="s">
        <v>114</v>
      </c>
      <c r="D1059" s="560">
        <v>57.5</v>
      </c>
      <c r="E1059" s="561"/>
    </row>
    <row r="1060" spans="1:5">
      <c r="A1060" s="247">
        <v>645</v>
      </c>
      <c r="B1060" s="247" t="s">
        <v>839</v>
      </c>
      <c r="C1060" s="227"/>
      <c r="D1060" s="228"/>
      <c r="E1060" s="248"/>
    </row>
    <row r="1061" spans="1:5">
      <c r="A1061" s="246">
        <v>64503</v>
      </c>
      <c r="B1061" s="559" t="s">
        <v>840</v>
      </c>
      <c r="C1061" s="560" t="s">
        <v>114</v>
      </c>
      <c r="D1061" s="560">
        <v>137.85</v>
      </c>
      <c r="E1061" s="561"/>
    </row>
    <row r="1062" spans="1:5">
      <c r="A1062" s="247">
        <v>64504</v>
      </c>
      <c r="B1062" s="247" t="s">
        <v>841</v>
      </c>
      <c r="C1062" s="227" t="s">
        <v>114</v>
      </c>
      <c r="D1062" s="228">
        <v>192.28</v>
      </c>
      <c r="E1062" s="248"/>
    </row>
    <row r="1063" spans="1:5" ht="30">
      <c r="A1063" s="247">
        <v>64506</v>
      </c>
      <c r="B1063" s="247" t="s">
        <v>2695</v>
      </c>
      <c r="C1063" s="227" t="s">
        <v>114</v>
      </c>
      <c r="D1063" s="228">
        <v>158.51</v>
      </c>
      <c r="E1063" s="248"/>
    </row>
    <row r="1064" spans="1:5" ht="30">
      <c r="A1064" s="247">
        <v>64507</v>
      </c>
      <c r="B1064" s="247" t="s">
        <v>842</v>
      </c>
      <c r="C1064" s="227" t="s">
        <v>114</v>
      </c>
      <c r="D1064" s="228">
        <v>23.34</v>
      </c>
      <c r="E1064" s="248"/>
    </row>
    <row r="1065" spans="1:5" ht="30">
      <c r="A1065" s="247">
        <v>64511</v>
      </c>
      <c r="B1065" s="247" t="s">
        <v>2696</v>
      </c>
      <c r="C1065" s="227" t="s">
        <v>114</v>
      </c>
      <c r="D1065" s="228">
        <v>163.51</v>
      </c>
      <c r="E1065" s="248"/>
    </row>
    <row r="1066" spans="1:5">
      <c r="A1066" s="247">
        <v>64515</v>
      </c>
      <c r="B1066" s="247" t="s">
        <v>843</v>
      </c>
      <c r="C1066" s="227" t="s">
        <v>114</v>
      </c>
      <c r="D1066" s="228">
        <v>24.73</v>
      </c>
      <c r="E1066" s="248"/>
    </row>
    <row r="1067" spans="1:5" ht="30">
      <c r="A1067" s="247">
        <v>64519</v>
      </c>
      <c r="B1067" s="247" t="s">
        <v>844</v>
      </c>
      <c r="C1067" s="227" t="s">
        <v>114</v>
      </c>
      <c r="D1067" s="228">
        <v>15.25</v>
      </c>
      <c r="E1067" s="248"/>
    </row>
    <row r="1068" spans="1:5" ht="30">
      <c r="A1068" s="247">
        <v>64527</v>
      </c>
      <c r="B1068" s="247" t="s">
        <v>845</v>
      </c>
      <c r="C1068" s="227" t="s">
        <v>114</v>
      </c>
      <c r="D1068" s="228">
        <v>31.99</v>
      </c>
      <c r="E1068" s="248"/>
    </row>
    <row r="1069" spans="1:5">
      <c r="A1069" s="247">
        <v>647</v>
      </c>
      <c r="B1069" s="247" t="s">
        <v>326</v>
      </c>
      <c r="C1069" s="227"/>
      <c r="D1069" s="228"/>
      <c r="E1069" s="248"/>
    </row>
    <row r="1070" spans="1:5" ht="30">
      <c r="A1070" s="246">
        <v>64701</v>
      </c>
      <c r="B1070" s="559" t="s">
        <v>2072</v>
      </c>
      <c r="C1070" s="560" t="s">
        <v>75</v>
      </c>
      <c r="D1070" s="560">
        <v>35.51</v>
      </c>
      <c r="E1070" s="561"/>
    </row>
    <row r="1071" spans="1:5">
      <c r="A1071" s="247">
        <v>64702</v>
      </c>
      <c r="B1071" s="247" t="s">
        <v>2697</v>
      </c>
      <c r="C1071" s="227" t="s">
        <v>114</v>
      </c>
      <c r="D1071" s="228">
        <v>18.649999999999999</v>
      </c>
      <c r="E1071" s="248"/>
    </row>
    <row r="1072" spans="1:5" ht="30">
      <c r="A1072" s="247">
        <v>64703</v>
      </c>
      <c r="B1072" s="247" t="s">
        <v>2698</v>
      </c>
      <c r="C1072" s="227" t="s">
        <v>114</v>
      </c>
      <c r="D1072" s="228">
        <v>15.93</v>
      </c>
      <c r="E1072" s="248"/>
    </row>
    <row r="1073" spans="1:5" ht="30">
      <c r="A1073" s="247">
        <v>64704</v>
      </c>
      <c r="B1073" s="247" t="s">
        <v>2699</v>
      </c>
      <c r="C1073" s="227" t="s">
        <v>114</v>
      </c>
      <c r="D1073" s="228">
        <v>23.92</v>
      </c>
      <c r="E1073" s="248"/>
    </row>
    <row r="1074" spans="1:5">
      <c r="A1074" s="247">
        <v>64706</v>
      </c>
      <c r="B1074" s="247" t="s">
        <v>2700</v>
      </c>
      <c r="C1074" s="227" t="s">
        <v>114</v>
      </c>
      <c r="D1074" s="228">
        <v>37.299999999999997</v>
      </c>
      <c r="E1074" s="248"/>
    </row>
    <row r="1075" spans="1:5" ht="30">
      <c r="A1075" s="247">
        <v>64707</v>
      </c>
      <c r="B1075" s="247" t="s">
        <v>11442</v>
      </c>
      <c r="C1075" s="227" t="s">
        <v>114</v>
      </c>
      <c r="D1075" s="228">
        <v>629.87</v>
      </c>
      <c r="E1075" s="248"/>
    </row>
    <row r="1076" spans="1:5">
      <c r="A1076" s="247">
        <v>64709</v>
      </c>
      <c r="B1076" s="247" t="s">
        <v>846</v>
      </c>
      <c r="C1076" s="227" t="s">
        <v>114</v>
      </c>
      <c r="D1076" s="228">
        <v>15.72</v>
      </c>
      <c r="E1076" s="248"/>
    </row>
    <row r="1077" spans="1:5" ht="30">
      <c r="A1077" s="247">
        <v>650</v>
      </c>
      <c r="B1077" s="247" t="s">
        <v>847</v>
      </c>
      <c r="C1077" s="227"/>
      <c r="D1077" s="228"/>
      <c r="E1077" s="248"/>
    </row>
    <row r="1078" spans="1:5" ht="15" customHeight="1">
      <c r="A1078" s="246">
        <v>65002</v>
      </c>
      <c r="B1078" s="559" t="s">
        <v>2701</v>
      </c>
      <c r="C1078" s="560" t="s">
        <v>114</v>
      </c>
      <c r="D1078" s="560">
        <v>44.9</v>
      </c>
      <c r="E1078" s="561"/>
    </row>
    <row r="1079" spans="1:5" ht="30">
      <c r="A1079" s="247">
        <v>65004</v>
      </c>
      <c r="B1079" s="247" t="s">
        <v>848</v>
      </c>
      <c r="C1079" s="227" t="s">
        <v>114</v>
      </c>
      <c r="D1079" s="228">
        <v>452.33</v>
      </c>
      <c r="E1079" s="248"/>
    </row>
    <row r="1080" spans="1:5" ht="30">
      <c r="A1080" s="247">
        <v>65005</v>
      </c>
      <c r="B1080" s="247" t="s">
        <v>849</v>
      </c>
      <c r="C1080" s="227" t="s">
        <v>114</v>
      </c>
      <c r="D1080" s="228">
        <v>2869.84</v>
      </c>
      <c r="E1080" s="248"/>
    </row>
    <row r="1081" spans="1:5" ht="30">
      <c r="A1081" s="247">
        <v>65023</v>
      </c>
      <c r="B1081" s="247" t="s">
        <v>850</v>
      </c>
      <c r="C1081" s="227" t="s">
        <v>114</v>
      </c>
      <c r="D1081" s="229">
        <v>870.19</v>
      </c>
      <c r="E1081" s="248"/>
    </row>
    <row r="1082" spans="1:5" ht="30">
      <c r="A1082" s="247">
        <v>65024</v>
      </c>
      <c r="B1082" s="247" t="s">
        <v>851</v>
      </c>
      <c r="C1082" s="227" t="s">
        <v>114</v>
      </c>
      <c r="D1082" s="228">
        <v>293</v>
      </c>
      <c r="E1082" s="248"/>
    </row>
    <row r="1083" spans="1:5" ht="30">
      <c r="A1083" s="247">
        <v>65031</v>
      </c>
      <c r="B1083" s="247" t="s">
        <v>852</v>
      </c>
      <c r="C1083" s="227" t="s">
        <v>114</v>
      </c>
      <c r="D1083" s="228">
        <v>271</v>
      </c>
      <c r="E1083" s="248"/>
    </row>
    <row r="1084" spans="1:5" ht="30">
      <c r="A1084" s="247">
        <v>65032</v>
      </c>
      <c r="B1084" s="247" t="s">
        <v>853</v>
      </c>
      <c r="C1084" s="227" t="s">
        <v>114</v>
      </c>
      <c r="D1084" s="228">
        <v>2063.13</v>
      </c>
      <c r="E1084" s="248"/>
    </row>
    <row r="1085" spans="1:5" ht="30">
      <c r="A1085" s="247">
        <v>65033</v>
      </c>
      <c r="B1085" s="247" t="s">
        <v>854</v>
      </c>
      <c r="C1085" s="227" t="s">
        <v>114</v>
      </c>
      <c r="D1085" s="229">
        <v>1296.67</v>
      </c>
      <c r="E1085" s="248"/>
    </row>
    <row r="1086" spans="1:5" ht="30">
      <c r="A1086" s="247">
        <v>65076</v>
      </c>
      <c r="B1086" s="247" t="s">
        <v>855</v>
      </c>
      <c r="C1086" s="227" t="s">
        <v>114</v>
      </c>
      <c r="D1086" s="229">
        <v>10615.1</v>
      </c>
      <c r="E1086" s="248"/>
    </row>
    <row r="1087" spans="1:5">
      <c r="A1087" s="247">
        <v>652</v>
      </c>
      <c r="B1087" s="247" t="s">
        <v>856</v>
      </c>
      <c r="C1087" s="227"/>
      <c r="D1087" s="229"/>
      <c r="E1087" s="248"/>
    </row>
    <row r="1088" spans="1:5" ht="30">
      <c r="A1088" s="246">
        <v>65204</v>
      </c>
      <c r="B1088" s="559" t="s">
        <v>2073</v>
      </c>
      <c r="C1088" s="560" t="s">
        <v>114</v>
      </c>
      <c r="D1088" s="560">
        <v>793.3</v>
      </c>
      <c r="E1088" s="561"/>
    </row>
    <row r="1089" spans="1:5" ht="60">
      <c r="A1089" s="247">
        <v>65256</v>
      </c>
      <c r="B1089" s="247" t="s">
        <v>17405</v>
      </c>
      <c r="C1089" s="227" t="s">
        <v>114</v>
      </c>
      <c r="D1089" s="228">
        <v>181.53</v>
      </c>
      <c r="E1089" s="248"/>
    </row>
    <row r="1090" spans="1:5" ht="30">
      <c r="A1090" s="247">
        <v>65257</v>
      </c>
      <c r="B1090" s="247" t="s">
        <v>857</v>
      </c>
      <c r="C1090" s="227" t="s">
        <v>114</v>
      </c>
      <c r="D1090" s="228">
        <v>543.92999999999995</v>
      </c>
      <c r="E1090" s="248"/>
    </row>
    <row r="1091" spans="1:5">
      <c r="A1091" s="247">
        <v>655</v>
      </c>
      <c r="B1091" s="247" t="s">
        <v>856</v>
      </c>
      <c r="C1091" s="227"/>
      <c r="D1091" s="228"/>
      <c r="E1091" s="248"/>
    </row>
    <row r="1092" spans="1:5">
      <c r="A1092" s="246">
        <v>65502</v>
      </c>
      <c r="B1092" s="559" t="s">
        <v>858</v>
      </c>
      <c r="C1092" s="560" t="s">
        <v>114</v>
      </c>
      <c r="D1092" s="560">
        <v>139.29</v>
      </c>
      <c r="E1092" s="561"/>
    </row>
    <row r="1093" spans="1:5" ht="30">
      <c r="A1093" s="247">
        <v>65503</v>
      </c>
      <c r="B1093" s="247" t="s">
        <v>9101</v>
      </c>
      <c r="C1093" s="227" t="s">
        <v>114</v>
      </c>
      <c r="D1093" s="228">
        <v>363.07</v>
      </c>
      <c r="E1093" s="248"/>
    </row>
    <row r="1094" spans="1:5" ht="30">
      <c r="A1094" s="247">
        <v>65507</v>
      </c>
      <c r="B1094" s="247" t="s">
        <v>859</v>
      </c>
      <c r="C1094" s="227" t="s">
        <v>114</v>
      </c>
      <c r="D1094" s="228">
        <v>36.75</v>
      </c>
      <c r="E1094" s="248"/>
    </row>
    <row r="1095" spans="1:5" ht="30">
      <c r="A1095" s="247">
        <v>65508</v>
      </c>
      <c r="B1095" s="247" t="s">
        <v>860</v>
      </c>
      <c r="C1095" s="227" t="s">
        <v>114</v>
      </c>
      <c r="D1095" s="228">
        <v>303.45999999999998</v>
      </c>
      <c r="E1095" s="248"/>
    </row>
    <row r="1096" spans="1:5" ht="30">
      <c r="A1096" s="247">
        <v>65509</v>
      </c>
      <c r="B1096" s="247" t="s">
        <v>861</v>
      </c>
      <c r="C1096" s="227" t="s">
        <v>114</v>
      </c>
      <c r="D1096" s="228">
        <v>160.12</v>
      </c>
      <c r="E1096" s="248"/>
    </row>
    <row r="1097" spans="1:5" ht="30">
      <c r="A1097" s="247">
        <v>65510</v>
      </c>
      <c r="B1097" s="247" t="s">
        <v>862</v>
      </c>
      <c r="C1097" s="227" t="s">
        <v>75</v>
      </c>
      <c r="D1097" s="228">
        <v>852.34</v>
      </c>
      <c r="E1097" s="248"/>
    </row>
    <row r="1098" spans="1:5">
      <c r="A1098" s="247">
        <v>65511</v>
      </c>
      <c r="B1098" s="247" t="s">
        <v>863</v>
      </c>
      <c r="C1098" s="227" t="s">
        <v>114</v>
      </c>
      <c r="D1098" s="228">
        <v>359.24</v>
      </c>
      <c r="E1098" s="248"/>
    </row>
    <row r="1099" spans="1:5" ht="30">
      <c r="A1099" s="247">
        <v>65513</v>
      </c>
      <c r="B1099" s="247" t="s">
        <v>864</v>
      </c>
      <c r="C1099" s="227" t="s">
        <v>114</v>
      </c>
      <c r="D1099" s="228">
        <v>1319.85</v>
      </c>
      <c r="E1099" s="248"/>
    </row>
    <row r="1100" spans="1:5" ht="30">
      <c r="A1100" s="247">
        <v>65514</v>
      </c>
      <c r="B1100" s="247" t="s">
        <v>865</v>
      </c>
      <c r="C1100" s="227" t="s">
        <v>114</v>
      </c>
      <c r="D1100" s="229">
        <v>54.34</v>
      </c>
      <c r="E1100" s="248"/>
    </row>
    <row r="1101" spans="1:5" ht="30">
      <c r="A1101" s="247">
        <v>65516</v>
      </c>
      <c r="B1101" s="247" t="s">
        <v>866</v>
      </c>
      <c r="C1101" s="227" t="s">
        <v>114</v>
      </c>
      <c r="D1101" s="228">
        <v>49.84</v>
      </c>
      <c r="E1101" s="248"/>
    </row>
    <row r="1102" spans="1:5" ht="30">
      <c r="A1102" s="247">
        <v>65518</v>
      </c>
      <c r="B1102" s="247" t="s">
        <v>867</v>
      </c>
      <c r="C1102" s="227" t="s">
        <v>114</v>
      </c>
      <c r="D1102" s="228">
        <v>54.97</v>
      </c>
      <c r="E1102" s="248"/>
    </row>
    <row r="1103" spans="1:5" ht="30">
      <c r="A1103" s="247">
        <v>65521</v>
      </c>
      <c r="B1103" s="247" t="s">
        <v>868</v>
      </c>
      <c r="C1103" s="227" t="s">
        <v>114</v>
      </c>
      <c r="D1103" s="228">
        <v>1597.59</v>
      </c>
      <c r="E1103" s="248"/>
    </row>
    <row r="1104" spans="1:5" ht="30">
      <c r="A1104" s="247">
        <v>65523</v>
      </c>
      <c r="B1104" s="247" t="s">
        <v>869</v>
      </c>
      <c r="C1104" s="227" t="s">
        <v>114</v>
      </c>
      <c r="D1104" s="229">
        <v>1118.6300000000001</v>
      </c>
      <c r="E1104" s="248"/>
    </row>
    <row r="1105" spans="1:5" ht="30">
      <c r="A1105" s="247">
        <v>65524</v>
      </c>
      <c r="B1105" s="247" t="s">
        <v>870</v>
      </c>
      <c r="C1105" s="227" t="s">
        <v>114</v>
      </c>
      <c r="D1105" s="229">
        <v>21.75</v>
      </c>
      <c r="E1105" s="248"/>
    </row>
    <row r="1106" spans="1:5">
      <c r="A1106" s="247">
        <v>65526</v>
      </c>
      <c r="B1106" s="247" t="s">
        <v>871</v>
      </c>
      <c r="C1106" s="227" t="s">
        <v>114</v>
      </c>
      <c r="D1106" s="228">
        <v>16.5</v>
      </c>
      <c r="E1106" s="248"/>
    </row>
    <row r="1107" spans="1:5" ht="30">
      <c r="A1107" s="247">
        <v>65528</v>
      </c>
      <c r="B1107" s="247" t="s">
        <v>872</v>
      </c>
      <c r="C1107" s="227" t="s">
        <v>114</v>
      </c>
      <c r="D1107" s="228">
        <v>400.93</v>
      </c>
      <c r="E1107" s="248"/>
    </row>
    <row r="1108" spans="1:5" ht="30">
      <c r="A1108" s="247">
        <v>65544</v>
      </c>
      <c r="B1108" s="247" t="s">
        <v>9102</v>
      </c>
      <c r="C1108" s="227" t="s">
        <v>114</v>
      </c>
      <c r="D1108" s="228">
        <v>89.98</v>
      </c>
      <c r="E1108" s="248"/>
    </row>
    <row r="1109" spans="1:5" ht="30">
      <c r="A1109" s="247">
        <v>65555</v>
      </c>
      <c r="B1109" s="247" t="s">
        <v>873</v>
      </c>
      <c r="C1109" s="227" t="s">
        <v>75</v>
      </c>
      <c r="D1109" s="228">
        <v>917.18</v>
      </c>
      <c r="E1109" s="248"/>
    </row>
    <row r="1110" spans="1:5" ht="30">
      <c r="A1110" s="247">
        <v>65556</v>
      </c>
      <c r="B1110" s="247" t="s">
        <v>874</v>
      </c>
      <c r="C1110" s="227" t="s">
        <v>75</v>
      </c>
      <c r="D1110" s="228">
        <v>917.18</v>
      </c>
      <c r="E1110" s="248"/>
    </row>
    <row r="1111" spans="1:5" ht="30">
      <c r="A1111" s="247">
        <v>65563</v>
      </c>
      <c r="B1111" s="247" t="s">
        <v>875</v>
      </c>
      <c r="C1111" s="227" t="s">
        <v>75</v>
      </c>
      <c r="D1111" s="228">
        <v>852.34</v>
      </c>
      <c r="E1111" s="248"/>
    </row>
    <row r="1112" spans="1:5" ht="30">
      <c r="A1112" s="247">
        <v>65565</v>
      </c>
      <c r="B1112" s="247" t="s">
        <v>876</v>
      </c>
      <c r="C1112" s="227" t="s">
        <v>114</v>
      </c>
      <c r="D1112" s="228">
        <v>2336.4</v>
      </c>
      <c r="E1112" s="248"/>
    </row>
    <row r="1113" spans="1:5" ht="30">
      <c r="A1113" s="247">
        <v>65566</v>
      </c>
      <c r="B1113" s="247" t="s">
        <v>877</v>
      </c>
      <c r="C1113" s="227" t="s">
        <v>114</v>
      </c>
      <c r="D1113" s="229">
        <v>2509.6799999999998</v>
      </c>
      <c r="E1113" s="248"/>
    </row>
    <row r="1114" spans="1:5" ht="30">
      <c r="A1114" s="247">
        <v>65567</v>
      </c>
      <c r="B1114" s="247" t="s">
        <v>878</v>
      </c>
      <c r="C1114" s="227" t="s">
        <v>114</v>
      </c>
      <c r="D1114" s="229">
        <v>1220.07</v>
      </c>
      <c r="E1114" s="248"/>
    </row>
    <row r="1115" spans="1:5" ht="30">
      <c r="A1115" s="247">
        <v>65572</v>
      </c>
      <c r="B1115" s="247" t="s">
        <v>879</v>
      </c>
      <c r="C1115" s="227" t="s">
        <v>114</v>
      </c>
      <c r="D1115" s="229">
        <v>2494.5700000000002</v>
      </c>
      <c r="E1115" s="248"/>
    </row>
    <row r="1116" spans="1:5" ht="30">
      <c r="A1116" s="247">
        <v>65594</v>
      </c>
      <c r="B1116" s="247" t="s">
        <v>880</v>
      </c>
      <c r="C1116" s="227" t="s">
        <v>75</v>
      </c>
      <c r="D1116" s="229">
        <v>942.66</v>
      </c>
      <c r="E1116" s="248"/>
    </row>
    <row r="1117" spans="1:5" ht="30">
      <c r="A1117" s="247">
        <v>65596</v>
      </c>
      <c r="B1117" s="247" t="s">
        <v>881</v>
      </c>
      <c r="C1117" s="227" t="s">
        <v>114</v>
      </c>
      <c r="D1117" s="228">
        <v>413.3</v>
      </c>
      <c r="E1117" s="248"/>
    </row>
    <row r="1118" spans="1:5" ht="30">
      <c r="A1118" s="247">
        <v>65598</v>
      </c>
      <c r="B1118" s="247" t="s">
        <v>882</v>
      </c>
      <c r="C1118" s="227" t="s">
        <v>114</v>
      </c>
      <c r="D1118" s="228">
        <v>288.20999999999998</v>
      </c>
      <c r="E1118" s="248"/>
    </row>
    <row r="1119" spans="1:5">
      <c r="A1119" s="247">
        <v>656</v>
      </c>
      <c r="B1119" s="247" t="s">
        <v>856</v>
      </c>
      <c r="C1119" s="227"/>
      <c r="D1119" s="228"/>
      <c r="E1119" s="248"/>
    </row>
    <row r="1120" spans="1:5" ht="30">
      <c r="A1120" s="246">
        <v>65604</v>
      </c>
      <c r="B1120" s="559" t="s">
        <v>883</v>
      </c>
      <c r="C1120" s="560" t="s">
        <v>114</v>
      </c>
      <c r="D1120" s="560">
        <v>35.36</v>
      </c>
      <c r="E1120" s="561"/>
    </row>
    <row r="1121" spans="1:5" ht="30">
      <c r="A1121" s="247">
        <v>65611</v>
      </c>
      <c r="B1121" s="247" t="s">
        <v>884</v>
      </c>
      <c r="C1121" s="227" t="s">
        <v>114</v>
      </c>
      <c r="D1121" s="228">
        <v>127.75</v>
      </c>
      <c r="E1121" s="248"/>
    </row>
    <row r="1122" spans="1:5" ht="30">
      <c r="A1122" s="247">
        <v>65670</v>
      </c>
      <c r="B1122" s="247" t="s">
        <v>885</v>
      </c>
      <c r="C1122" s="227" t="s">
        <v>114</v>
      </c>
      <c r="D1122" s="228">
        <v>99.34</v>
      </c>
      <c r="E1122" s="248"/>
    </row>
    <row r="1123" spans="1:5">
      <c r="A1123" s="247">
        <v>65697</v>
      </c>
      <c r="B1123" s="247" t="s">
        <v>886</v>
      </c>
      <c r="C1123" s="227" t="s">
        <v>114</v>
      </c>
      <c r="D1123" s="228">
        <v>182.27</v>
      </c>
      <c r="E1123" s="248"/>
    </row>
    <row r="1124" spans="1:5" ht="30">
      <c r="A1124" s="247">
        <v>65698</v>
      </c>
      <c r="B1124" s="247" t="s">
        <v>887</v>
      </c>
      <c r="C1124" s="227" t="s">
        <v>114</v>
      </c>
      <c r="D1124" s="228">
        <v>116.36</v>
      </c>
      <c r="E1124" s="248"/>
    </row>
    <row r="1125" spans="1:5">
      <c r="A1125" s="247">
        <v>657</v>
      </c>
      <c r="B1125" s="247" t="s">
        <v>856</v>
      </c>
      <c r="C1125" s="227"/>
      <c r="D1125" s="228"/>
      <c r="E1125" s="248"/>
    </row>
    <row r="1126" spans="1:5" ht="30">
      <c r="A1126" s="246">
        <v>65717</v>
      </c>
      <c r="B1126" s="559" t="s">
        <v>888</v>
      </c>
      <c r="C1126" s="560" t="s">
        <v>114</v>
      </c>
      <c r="D1126" s="560">
        <v>208.4</v>
      </c>
      <c r="E1126" s="561"/>
    </row>
    <row r="1127" spans="1:5">
      <c r="A1127" s="247">
        <v>658</v>
      </c>
      <c r="B1127" s="247" t="s">
        <v>856</v>
      </c>
      <c r="C1127" s="227"/>
      <c r="D1127" s="228"/>
      <c r="E1127" s="248"/>
    </row>
    <row r="1128" spans="1:5" ht="15" customHeight="1">
      <c r="A1128" s="246">
        <v>65812</v>
      </c>
      <c r="B1128" s="559" t="s">
        <v>2064</v>
      </c>
      <c r="C1128" s="560" t="s">
        <v>114</v>
      </c>
      <c r="D1128" s="560">
        <v>329.07</v>
      </c>
      <c r="E1128" s="561"/>
    </row>
    <row r="1129" spans="1:5" ht="30">
      <c r="A1129" s="247">
        <v>65829</v>
      </c>
      <c r="B1129" s="247" t="s">
        <v>889</v>
      </c>
      <c r="C1129" s="227" t="s">
        <v>114</v>
      </c>
      <c r="D1129" s="228">
        <v>1568.68</v>
      </c>
      <c r="E1129" s="248"/>
    </row>
    <row r="1130" spans="1:5" ht="30">
      <c r="A1130" s="247">
        <v>65830</v>
      </c>
      <c r="B1130" s="247" t="s">
        <v>890</v>
      </c>
      <c r="C1130" s="227" t="s">
        <v>114</v>
      </c>
      <c r="D1130" s="229">
        <v>2158.5100000000002</v>
      </c>
      <c r="E1130" s="248"/>
    </row>
    <row r="1131" spans="1:5" ht="30">
      <c r="A1131" s="247">
        <v>65831</v>
      </c>
      <c r="B1131" s="247" t="s">
        <v>891</v>
      </c>
      <c r="C1131" s="227" t="s">
        <v>114</v>
      </c>
      <c r="D1131" s="229">
        <v>155.84</v>
      </c>
      <c r="E1131" s="248"/>
    </row>
    <row r="1132" spans="1:5" ht="30">
      <c r="A1132" s="247">
        <v>65847</v>
      </c>
      <c r="B1132" s="247" t="s">
        <v>892</v>
      </c>
      <c r="C1132" s="227" t="s">
        <v>114</v>
      </c>
      <c r="D1132" s="228">
        <v>173.13</v>
      </c>
      <c r="E1132" s="248"/>
    </row>
    <row r="1133" spans="1:5" ht="30">
      <c r="A1133" s="247">
        <v>65861</v>
      </c>
      <c r="B1133" s="247" t="s">
        <v>893</v>
      </c>
      <c r="C1133" s="227" t="s">
        <v>114</v>
      </c>
      <c r="D1133" s="228">
        <v>273.94</v>
      </c>
      <c r="E1133" s="248"/>
    </row>
    <row r="1134" spans="1:5" ht="30">
      <c r="A1134" s="247">
        <v>65881</v>
      </c>
      <c r="B1134" s="247" t="s">
        <v>894</v>
      </c>
      <c r="C1134" s="227" t="s">
        <v>114</v>
      </c>
      <c r="D1134" s="228">
        <v>1065.43</v>
      </c>
      <c r="E1134" s="248"/>
    </row>
    <row r="1135" spans="1:5">
      <c r="A1135" s="247">
        <v>659</v>
      </c>
      <c r="B1135" s="247" t="s">
        <v>856</v>
      </c>
      <c r="C1135" s="227"/>
      <c r="D1135" s="229"/>
      <c r="E1135" s="248"/>
    </row>
    <row r="1136" spans="1:5" ht="30">
      <c r="A1136" s="246">
        <v>65943</v>
      </c>
      <c r="B1136" s="559" t="s">
        <v>2702</v>
      </c>
      <c r="C1136" s="560" t="s">
        <v>114</v>
      </c>
      <c r="D1136" s="560">
        <v>339.32</v>
      </c>
      <c r="E1136" s="561"/>
    </row>
    <row r="1137" spans="1:5" ht="30">
      <c r="A1137" s="247">
        <v>65973</v>
      </c>
      <c r="B1137" s="247" t="s">
        <v>895</v>
      </c>
      <c r="C1137" s="227" t="s">
        <v>114</v>
      </c>
      <c r="D1137" s="228">
        <v>873.6</v>
      </c>
      <c r="E1137" s="248"/>
    </row>
    <row r="1138" spans="1:5">
      <c r="A1138" s="247">
        <v>660</v>
      </c>
      <c r="B1138" s="247" t="s">
        <v>896</v>
      </c>
      <c r="C1138" s="227"/>
      <c r="D1138" s="228"/>
      <c r="E1138" s="248"/>
    </row>
    <row r="1139" spans="1:5">
      <c r="A1139" s="246">
        <v>66008</v>
      </c>
      <c r="B1139" s="559" t="s">
        <v>897</v>
      </c>
      <c r="C1139" s="560" t="s">
        <v>114</v>
      </c>
      <c r="D1139" s="560">
        <v>110.99</v>
      </c>
      <c r="E1139" s="561"/>
    </row>
    <row r="1140" spans="1:5" ht="30">
      <c r="A1140" s="247">
        <v>66009</v>
      </c>
      <c r="B1140" s="247" t="s">
        <v>18121</v>
      </c>
      <c r="C1140" s="227" t="s">
        <v>114</v>
      </c>
      <c r="D1140" s="228">
        <v>132.59</v>
      </c>
      <c r="E1140" s="248"/>
    </row>
    <row r="1141" spans="1:5" ht="30">
      <c r="A1141" s="247">
        <v>66012</v>
      </c>
      <c r="B1141" s="247" t="s">
        <v>898</v>
      </c>
      <c r="C1141" s="227" t="s">
        <v>114</v>
      </c>
      <c r="D1141" s="228">
        <v>139.28</v>
      </c>
      <c r="E1141" s="248"/>
    </row>
    <row r="1142" spans="1:5" ht="30">
      <c r="A1142" s="247">
        <v>66013</v>
      </c>
      <c r="B1142" s="247" t="s">
        <v>899</v>
      </c>
      <c r="C1142" s="227" t="s">
        <v>114</v>
      </c>
      <c r="D1142" s="228">
        <v>49.17</v>
      </c>
      <c r="E1142" s="248"/>
    </row>
    <row r="1143" spans="1:5" ht="30">
      <c r="A1143" s="247">
        <v>66022</v>
      </c>
      <c r="B1143" s="247" t="s">
        <v>900</v>
      </c>
      <c r="C1143" s="227" t="s">
        <v>114</v>
      </c>
      <c r="D1143" s="228">
        <v>69.209999999999994</v>
      </c>
      <c r="E1143" s="248"/>
    </row>
    <row r="1144" spans="1:5" ht="30">
      <c r="A1144" s="247">
        <v>66024</v>
      </c>
      <c r="B1144" s="247" t="s">
        <v>901</v>
      </c>
      <c r="C1144" s="227" t="s">
        <v>114</v>
      </c>
      <c r="D1144" s="228">
        <v>29.86</v>
      </c>
      <c r="E1144" s="248"/>
    </row>
    <row r="1145" spans="1:5" ht="30">
      <c r="A1145" s="247">
        <v>66027</v>
      </c>
      <c r="B1145" s="247" t="s">
        <v>902</v>
      </c>
      <c r="C1145" s="227" t="s">
        <v>114</v>
      </c>
      <c r="D1145" s="228">
        <v>247.3</v>
      </c>
      <c r="E1145" s="248"/>
    </row>
    <row r="1146" spans="1:5" ht="30">
      <c r="A1146" s="247">
        <v>66045</v>
      </c>
      <c r="B1146" s="247" t="s">
        <v>903</v>
      </c>
      <c r="C1146" s="227" t="s">
        <v>114</v>
      </c>
      <c r="D1146" s="228">
        <v>155.25</v>
      </c>
      <c r="E1146" s="248"/>
    </row>
    <row r="1147" spans="1:5" ht="45">
      <c r="A1147" s="247">
        <v>66048</v>
      </c>
      <c r="B1147" s="247" t="s">
        <v>11443</v>
      </c>
      <c r="C1147" s="227" t="s">
        <v>114</v>
      </c>
      <c r="D1147" s="228">
        <v>79</v>
      </c>
      <c r="E1147" s="248"/>
    </row>
    <row r="1148" spans="1:5">
      <c r="A1148" s="247">
        <v>66049</v>
      </c>
      <c r="B1148" s="247" t="s">
        <v>904</v>
      </c>
      <c r="C1148" s="227" t="s">
        <v>114</v>
      </c>
      <c r="D1148" s="228">
        <v>18.190000000000001</v>
      </c>
      <c r="E1148" s="248"/>
    </row>
    <row r="1149" spans="1:5" ht="30">
      <c r="A1149" s="247">
        <v>66058</v>
      </c>
      <c r="B1149" s="247" t="s">
        <v>905</v>
      </c>
      <c r="C1149" s="227" t="s">
        <v>114</v>
      </c>
      <c r="D1149" s="228">
        <v>110.99</v>
      </c>
      <c r="E1149" s="248"/>
    </row>
    <row r="1150" spans="1:5" ht="30">
      <c r="A1150" s="247">
        <v>66074</v>
      </c>
      <c r="B1150" s="247" t="s">
        <v>2154</v>
      </c>
      <c r="C1150" s="227" t="s">
        <v>114</v>
      </c>
      <c r="D1150" s="228">
        <v>306.82</v>
      </c>
      <c r="E1150" s="248"/>
    </row>
    <row r="1151" spans="1:5">
      <c r="A1151" s="247">
        <v>661</v>
      </c>
      <c r="B1151" s="247" t="s">
        <v>896</v>
      </c>
      <c r="C1151" s="227"/>
      <c r="D1151" s="228"/>
      <c r="E1151" s="248"/>
    </row>
    <row r="1152" spans="1:5" ht="30">
      <c r="A1152" s="246">
        <v>66124</v>
      </c>
      <c r="B1152" s="559" t="s">
        <v>906</v>
      </c>
      <c r="C1152" s="560" t="s">
        <v>114</v>
      </c>
      <c r="D1152" s="560">
        <v>134.84</v>
      </c>
      <c r="E1152" s="561"/>
    </row>
    <row r="1153" spans="1:5" ht="30">
      <c r="A1153" s="247">
        <v>66125</v>
      </c>
      <c r="B1153" s="247" t="s">
        <v>2703</v>
      </c>
      <c r="C1153" s="227" t="s">
        <v>114</v>
      </c>
      <c r="D1153" s="228">
        <v>115</v>
      </c>
      <c r="E1153" s="248"/>
    </row>
    <row r="1154" spans="1:5" ht="30">
      <c r="A1154" s="247">
        <v>66178</v>
      </c>
      <c r="B1154" s="247" t="s">
        <v>907</v>
      </c>
      <c r="C1154" s="227" t="s">
        <v>114</v>
      </c>
      <c r="D1154" s="228">
        <v>548.27</v>
      </c>
      <c r="E1154" s="248"/>
    </row>
    <row r="1155" spans="1:5">
      <c r="A1155" s="247">
        <v>662</v>
      </c>
      <c r="B1155" s="247" t="s">
        <v>856</v>
      </c>
      <c r="C1155" s="227"/>
      <c r="D1155" s="228"/>
      <c r="E1155" s="248"/>
    </row>
    <row r="1156" spans="1:5" ht="30">
      <c r="A1156" s="246">
        <v>66207</v>
      </c>
      <c r="B1156" s="559" t="s">
        <v>908</v>
      </c>
      <c r="C1156" s="560" t="s">
        <v>114</v>
      </c>
      <c r="D1156" s="560">
        <v>684.61</v>
      </c>
      <c r="E1156" s="561"/>
    </row>
    <row r="1157" spans="1:5">
      <c r="A1157" s="247">
        <v>663</v>
      </c>
      <c r="B1157" s="247" t="s">
        <v>896</v>
      </c>
      <c r="C1157" s="227"/>
      <c r="D1157" s="228"/>
      <c r="E1157" s="248"/>
    </row>
    <row r="1158" spans="1:5" ht="60">
      <c r="A1158" s="246">
        <v>66301</v>
      </c>
      <c r="B1158" s="559" t="s">
        <v>17406</v>
      </c>
      <c r="C1158" s="560" t="s">
        <v>114</v>
      </c>
      <c r="D1158" s="560">
        <v>706.01</v>
      </c>
      <c r="E1158" s="561"/>
    </row>
    <row r="1159" spans="1:5" ht="30">
      <c r="A1159" s="247">
        <v>66335</v>
      </c>
      <c r="B1159" s="247" t="s">
        <v>909</v>
      </c>
      <c r="C1159" s="227" t="s">
        <v>114</v>
      </c>
      <c r="D1159" s="228">
        <v>111.61</v>
      </c>
      <c r="E1159" s="248"/>
    </row>
    <row r="1160" spans="1:5" ht="30">
      <c r="A1160" s="247">
        <v>66368</v>
      </c>
      <c r="B1160" s="247" t="s">
        <v>2704</v>
      </c>
      <c r="C1160" s="227" t="s">
        <v>114</v>
      </c>
      <c r="D1160" s="228">
        <v>819.71</v>
      </c>
      <c r="E1160" s="248"/>
    </row>
    <row r="1161" spans="1:5">
      <c r="A1161" s="247">
        <v>666</v>
      </c>
      <c r="B1161" s="247" t="s">
        <v>910</v>
      </c>
      <c r="C1161" s="227"/>
      <c r="D1161" s="228"/>
      <c r="E1161" s="248"/>
    </row>
    <row r="1162" spans="1:5" ht="30">
      <c r="A1162" s="246">
        <v>66608</v>
      </c>
      <c r="B1162" s="559" t="s">
        <v>911</v>
      </c>
      <c r="C1162" s="560" t="s">
        <v>114</v>
      </c>
      <c r="D1162" s="560">
        <v>903.86</v>
      </c>
      <c r="E1162" s="561"/>
    </row>
    <row r="1163" spans="1:5" ht="30">
      <c r="A1163" s="247">
        <v>66618</v>
      </c>
      <c r="B1163" s="247" t="s">
        <v>912</v>
      </c>
      <c r="C1163" s="227" t="s">
        <v>114</v>
      </c>
      <c r="D1163" s="228">
        <v>725.58</v>
      </c>
      <c r="E1163" s="248"/>
    </row>
    <row r="1164" spans="1:5" ht="30">
      <c r="A1164" s="247">
        <v>670</v>
      </c>
      <c r="B1164" s="247" t="s">
        <v>913</v>
      </c>
      <c r="C1164" s="227"/>
      <c r="D1164" s="228"/>
      <c r="E1164" s="248"/>
    </row>
    <row r="1165" spans="1:5" ht="15" customHeight="1">
      <c r="A1165" s="246">
        <v>67001</v>
      </c>
      <c r="B1165" s="559" t="s">
        <v>11444</v>
      </c>
      <c r="C1165" s="560" t="s">
        <v>114</v>
      </c>
      <c r="D1165" s="560">
        <v>370.99</v>
      </c>
      <c r="E1165" s="561"/>
    </row>
    <row r="1166" spans="1:5" ht="30">
      <c r="A1166" s="247">
        <v>67004</v>
      </c>
      <c r="B1166" s="247" t="s">
        <v>914</v>
      </c>
      <c r="C1166" s="227" t="s">
        <v>114</v>
      </c>
      <c r="D1166" s="228">
        <v>462.33</v>
      </c>
      <c r="E1166" s="248"/>
    </row>
    <row r="1167" spans="1:5" ht="30">
      <c r="A1167" s="247">
        <v>67007</v>
      </c>
      <c r="B1167" s="247" t="s">
        <v>915</v>
      </c>
      <c r="C1167" s="227" t="s">
        <v>114</v>
      </c>
      <c r="D1167" s="228">
        <v>309.33</v>
      </c>
      <c r="E1167" s="248"/>
    </row>
    <row r="1168" spans="1:5" ht="30">
      <c r="A1168" s="247">
        <v>67008</v>
      </c>
      <c r="B1168" s="247" t="s">
        <v>916</v>
      </c>
      <c r="C1168" s="227" t="s">
        <v>114</v>
      </c>
      <c r="D1168" s="228">
        <v>70.36</v>
      </c>
      <c r="E1168" s="248"/>
    </row>
    <row r="1169" spans="1:5">
      <c r="A1169" s="247">
        <v>67035</v>
      </c>
      <c r="B1169" s="247" t="s">
        <v>917</v>
      </c>
      <c r="C1169" s="227" t="s">
        <v>114</v>
      </c>
      <c r="D1169" s="228">
        <v>5.7</v>
      </c>
      <c r="E1169" s="248"/>
    </row>
    <row r="1170" spans="1:5">
      <c r="A1170" s="247">
        <v>67040</v>
      </c>
      <c r="B1170" s="247" t="s">
        <v>918</v>
      </c>
      <c r="C1170" s="227" t="s">
        <v>114</v>
      </c>
      <c r="D1170" s="228">
        <v>142.80000000000001</v>
      </c>
      <c r="E1170" s="248"/>
    </row>
    <row r="1171" spans="1:5" ht="30">
      <c r="A1171" s="247">
        <v>67042</v>
      </c>
      <c r="B1171" s="247" t="s">
        <v>919</v>
      </c>
      <c r="C1171" s="227" t="s">
        <v>114</v>
      </c>
      <c r="D1171" s="228">
        <v>175.58</v>
      </c>
      <c r="E1171" s="248"/>
    </row>
    <row r="1172" spans="1:5" ht="30">
      <c r="A1172" s="247">
        <v>67043</v>
      </c>
      <c r="B1172" s="247" t="s">
        <v>920</v>
      </c>
      <c r="C1172" s="227" t="s">
        <v>114</v>
      </c>
      <c r="D1172" s="228">
        <v>192.85</v>
      </c>
      <c r="E1172" s="248"/>
    </row>
    <row r="1173" spans="1:5" ht="30">
      <c r="A1173" s="247">
        <v>67046</v>
      </c>
      <c r="B1173" s="247" t="s">
        <v>921</v>
      </c>
      <c r="C1173" s="227" t="s">
        <v>114</v>
      </c>
      <c r="D1173" s="228">
        <v>142</v>
      </c>
      <c r="E1173" s="248"/>
    </row>
    <row r="1174" spans="1:5" ht="30">
      <c r="A1174" s="247">
        <v>67047</v>
      </c>
      <c r="B1174" s="247" t="s">
        <v>922</v>
      </c>
      <c r="C1174" s="227" t="s">
        <v>114</v>
      </c>
      <c r="D1174" s="228">
        <v>543.6</v>
      </c>
      <c r="E1174" s="248"/>
    </row>
    <row r="1175" spans="1:5" ht="30">
      <c r="A1175" s="247">
        <v>67050</v>
      </c>
      <c r="B1175" s="247" t="s">
        <v>923</v>
      </c>
      <c r="C1175" s="227" t="s">
        <v>114</v>
      </c>
      <c r="D1175" s="228">
        <v>195.66</v>
      </c>
      <c r="E1175" s="248"/>
    </row>
    <row r="1176" spans="1:5" ht="30">
      <c r="A1176" s="247">
        <v>67051</v>
      </c>
      <c r="B1176" s="247" t="s">
        <v>924</v>
      </c>
      <c r="C1176" s="227" t="s">
        <v>114</v>
      </c>
      <c r="D1176" s="228">
        <v>60.83</v>
      </c>
      <c r="E1176" s="248"/>
    </row>
    <row r="1177" spans="1:5" ht="45">
      <c r="A1177" s="247">
        <v>67054</v>
      </c>
      <c r="B1177" s="247" t="s">
        <v>11445</v>
      </c>
      <c r="C1177" s="227" t="s">
        <v>114</v>
      </c>
      <c r="D1177" s="228">
        <v>513.33000000000004</v>
      </c>
      <c r="E1177" s="248"/>
    </row>
    <row r="1178" spans="1:5" ht="30">
      <c r="A1178" s="247">
        <v>67061</v>
      </c>
      <c r="B1178" s="247" t="s">
        <v>925</v>
      </c>
      <c r="C1178" s="227" t="s">
        <v>114</v>
      </c>
      <c r="D1178" s="228">
        <v>15</v>
      </c>
      <c r="E1178" s="248"/>
    </row>
    <row r="1179" spans="1:5" ht="30">
      <c r="A1179" s="247">
        <v>67066</v>
      </c>
      <c r="B1179" s="247" t="s">
        <v>926</v>
      </c>
      <c r="C1179" s="227" t="s">
        <v>114</v>
      </c>
      <c r="D1179" s="228">
        <v>491.27</v>
      </c>
      <c r="E1179" s="248"/>
    </row>
    <row r="1180" spans="1:5" ht="30">
      <c r="A1180" s="247">
        <v>67067</v>
      </c>
      <c r="B1180" s="247" t="s">
        <v>927</v>
      </c>
      <c r="C1180" s="227" t="s">
        <v>114</v>
      </c>
      <c r="D1180" s="228">
        <v>105.06</v>
      </c>
      <c r="E1180" s="248"/>
    </row>
    <row r="1181" spans="1:5" ht="60">
      <c r="A1181" s="247">
        <v>67090</v>
      </c>
      <c r="B1181" s="247" t="s">
        <v>9103</v>
      </c>
      <c r="C1181" s="227" t="s">
        <v>114</v>
      </c>
      <c r="D1181" s="228">
        <v>13.9</v>
      </c>
      <c r="E1181" s="248"/>
    </row>
    <row r="1182" spans="1:5">
      <c r="A1182" s="247">
        <v>67094</v>
      </c>
      <c r="B1182" s="247" t="s">
        <v>928</v>
      </c>
      <c r="C1182" s="227" t="s">
        <v>114</v>
      </c>
      <c r="D1182" s="228">
        <v>155.59</v>
      </c>
      <c r="E1182" s="248"/>
    </row>
    <row r="1183" spans="1:5">
      <c r="A1183" s="247">
        <v>675</v>
      </c>
      <c r="B1183" s="247" t="s">
        <v>929</v>
      </c>
      <c r="C1183" s="227"/>
      <c r="D1183" s="228"/>
      <c r="E1183" s="248"/>
    </row>
    <row r="1184" spans="1:5" ht="30">
      <c r="A1184" s="246">
        <v>67507</v>
      </c>
      <c r="B1184" s="559" t="s">
        <v>930</v>
      </c>
      <c r="C1184" s="560" t="s">
        <v>114</v>
      </c>
      <c r="D1184" s="560">
        <v>14.42</v>
      </c>
      <c r="E1184" s="561"/>
    </row>
    <row r="1185" spans="1:5" ht="30">
      <c r="A1185" s="247">
        <v>67510</v>
      </c>
      <c r="B1185" s="247" t="s">
        <v>931</v>
      </c>
      <c r="C1185" s="227" t="s">
        <v>114</v>
      </c>
      <c r="D1185" s="228">
        <v>14.2</v>
      </c>
      <c r="E1185" s="248"/>
    </row>
    <row r="1186" spans="1:5" ht="30">
      <c r="A1186" s="247">
        <v>67512</v>
      </c>
      <c r="B1186" s="247" t="s">
        <v>932</v>
      </c>
      <c r="C1186" s="227" t="s">
        <v>114</v>
      </c>
      <c r="D1186" s="228">
        <v>36.35</v>
      </c>
      <c r="E1186" s="248"/>
    </row>
    <row r="1187" spans="1:5" ht="30">
      <c r="A1187" s="247">
        <v>67522</v>
      </c>
      <c r="B1187" s="247" t="s">
        <v>933</v>
      </c>
      <c r="C1187" s="227" t="s">
        <v>114</v>
      </c>
      <c r="D1187" s="228">
        <v>10.5</v>
      </c>
      <c r="E1187" s="248"/>
    </row>
    <row r="1188" spans="1:5" ht="30">
      <c r="A1188" s="247">
        <v>67552</v>
      </c>
      <c r="B1188" s="247" t="s">
        <v>934</v>
      </c>
      <c r="C1188" s="227" t="s">
        <v>114</v>
      </c>
      <c r="D1188" s="228">
        <v>17.97</v>
      </c>
      <c r="E1188" s="248"/>
    </row>
    <row r="1189" spans="1:5" ht="30">
      <c r="A1189" s="247">
        <v>67560</v>
      </c>
      <c r="B1189" s="247" t="s">
        <v>935</v>
      </c>
      <c r="C1189" s="227" t="s">
        <v>114</v>
      </c>
      <c r="D1189" s="228">
        <v>31.87</v>
      </c>
      <c r="E1189" s="248"/>
    </row>
    <row r="1190" spans="1:5" ht="30">
      <c r="A1190" s="247">
        <v>67561</v>
      </c>
      <c r="B1190" s="247" t="s">
        <v>936</v>
      </c>
      <c r="C1190" s="227" t="s">
        <v>114</v>
      </c>
      <c r="D1190" s="228">
        <v>27.2</v>
      </c>
      <c r="E1190" s="248"/>
    </row>
    <row r="1191" spans="1:5" ht="30">
      <c r="A1191" s="247">
        <v>67578</v>
      </c>
      <c r="B1191" s="247" t="s">
        <v>937</v>
      </c>
      <c r="C1191" s="227" t="s">
        <v>114</v>
      </c>
      <c r="D1191" s="228">
        <v>14.42</v>
      </c>
      <c r="E1191" s="248"/>
    </row>
    <row r="1192" spans="1:5">
      <c r="A1192" s="247">
        <v>676</v>
      </c>
      <c r="B1192" s="247" t="s">
        <v>938</v>
      </c>
      <c r="C1192" s="227"/>
      <c r="D1192" s="228"/>
      <c r="E1192" s="248"/>
    </row>
    <row r="1193" spans="1:5" ht="30">
      <c r="A1193" s="246">
        <v>67650</v>
      </c>
      <c r="B1193" s="559" t="s">
        <v>2065</v>
      </c>
      <c r="C1193" s="560" t="s">
        <v>114</v>
      </c>
      <c r="D1193" s="560">
        <v>28.93</v>
      </c>
      <c r="E1193" s="561"/>
    </row>
    <row r="1194" spans="1:5" ht="30">
      <c r="A1194" s="247">
        <v>67651</v>
      </c>
      <c r="B1194" s="247" t="s">
        <v>2066</v>
      </c>
      <c r="C1194" s="227" t="s">
        <v>114</v>
      </c>
      <c r="D1194" s="228">
        <v>17.72</v>
      </c>
      <c r="E1194" s="248"/>
    </row>
    <row r="1195" spans="1:5">
      <c r="A1195" s="247">
        <v>67652</v>
      </c>
      <c r="B1195" s="247" t="s">
        <v>939</v>
      </c>
      <c r="C1195" s="227" t="s">
        <v>114</v>
      </c>
      <c r="D1195" s="228">
        <v>6.02</v>
      </c>
      <c r="E1195" s="248"/>
    </row>
    <row r="1196" spans="1:5">
      <c r="A1196" s="247">
        <v>680</v>
      </c>
      <c r="B1196" s="247" t="s">
        <v>940</v>
      </c>
      <c r="C1196" s="227"/>
      <c r="D1196" s="228"/>
      <c r="E1196" s="248"/>
    </row>
    <row r="1197" spans="1:5" ht="30">
      <c r="A1197" s="246">
        <v>68001</v>
      </c>
      <c r="B1197" s="559" t="s">
        <v>941</v>
      </c>
      <c r="C1197" s="560" t="s">
        <v>75</v>
      </c>
      <c r="D1197" s="560">
        <v>21.73</v>
      </c>
      <c r="E1197" s="561"/>
    </row>
    <row r="1198" spans="1:5">
      <c r="A1198" s="247">
        <v>68017</v>
      </c>
      <c r="B1198" s="247" t="s">
        <v>942</v>
      </c>
      <c r="C1198" s="227" t="s">
        <v>114</v>
      </c>
      <c r="D1198" s="228">
        <v>20.9</v>
      </c>
      <c r="E1198" s="248"/>
    </row>
    <row r="1199" spans="1:5" ht="30">
      <c r="A1199" s="247">
        <v>68020</v>
      </c>
      <c r="B1199" s="247" t="s">
        <v>2705</v>
      </c>
      <c r="C1199" s="227" t="s">
        <v>73</v>
      </c>
      <c r="D1199" s="228">
        <v>195.78</v>
      </c>
      <c r="E1199" s="248"/>
    </row>
    <row r="1200" spans="1:5" ht="30">
      <c r="A1200" s="247">
        <v>68023</v>
      </c>
      <c r="B1200" s="247" t="s">
        <v>943</v>
      </c>
      <c r="C1200" s="227" t="s">
        <v>75</v>
      </c>
      <c r="D1200" s="228">
        <v>93.58</v>
      </c>
      <c r="E1200" s="248"/>
    </row>
    <row r="1201" spans="1:5" ht="30">
      <c r="A1201" s="247">
        <v>68047</v>
      </c>
      <c r="B1201" s="247" t="s">
        <v>2706</v>
      </c>
      <c r="C1201" s="227" t="s">
        <v>73</v>
      </c>
      <c r="D1201" s="228">
        <v>259.58999999999997</v>
      </c>
      <c r="E1201" s="248"/>
    </row>
    <row r="1202" spans="1:5" ht="30">
      <c r="A1202" s="247">
        <v>681</v>
      </c>
      <c r="B1202" s="247" t="s">
        <v>944</v>
      </c>
      <c r="C1202" s="227"/>
      <c r="D1202" s="228"/>
      <c r="E1202" s="248"/>
    </row>
    <row r="1203" spans="1:5" ht="15" customHeight="1">
      <c r="A1203" s="246">
        <v>68138</v>
      </c>
      <c r="B1203" s="559" t="s">
        <v>945</v>
      </c>
      <c r="C1203" s="560" t="s">
        <v>114</v>
      </c>
      <c r="D1203" s="560">
        <v>262.29000000000002</v>
      </c>
      <c r="E1203" s="561"/>
    </row>
    <row r="1204" spans="1:5">
      <c r="A1204" s="247">
        <v>691</v>
      </c>
      <c r="B1204" s="247" t="s">
        <v>334</v>
      </c>
      <c r="C1204" s="227"/>
      <c r="D1204" s="228"/>
      <c r="E1204" s="248"/>
    </row>
    <row r="1205" spans="1:5" ht="30">
      <c r="A1205" s="246">
        <v>69172</v>
      </c>
      <c r="B1205" s="559" t="s">
        <v>946</v>
      </c>
      <c r="C1205" s="560" t="s">
        <v>114</v>
      </c>
      <c r="D1205" s="560">
        <v>51.63</v>
      </c>
      <c r="E1205" s="561"/>
    </row>
    <row r="1206" spans="1:5" ht="30">
      <c r="A1206" s="247">
        <v>69191</v>
      </c>
      <c r="B1206" s="247" t="s">
        <v>947</v>
      </c>
      <c r="C1206" s="227" t="s">
        <v>114</v>
      </c>
      <c r="D1206" s="228">
        <v>247.25</v>
      </c>
      <c r="E1206" s="248"/>
    </row>
    <row r="1207" spans="1:5">
      <c r="A1207" s="247">
        <v>692</v>
      </c>
      <c r="B1207" s="247" t="s">
        <v>2074</v>
      </c>
      <c r="C1207" s="227"/>
      <c r="D1207" s="228"/>
      <c r="E1207" s="248"/>
    </row>
    <row r="1208" spans="1:5" ht="30">
      <c r="A1208" s="246">
        <v>69291</v>
      </c>
      <c r="B1208" s="559" t="s">
        <v>17407</v>
      </c>
      <c r="C1208" s="560" t="s">
        <v>114</v>
      </c>
      <c r="D1208" s="560">
        <v>1011.26</v>
      </c>
      <c r="E1208" s="561"/>
    </row>
    <row r="1209" spans="1:5">
      <c r="A1209" s="247">
        <v>694</v>
      </c>
      <c r="B1209" s="247" t="s">
        <v>459</v>
      </c>
      <c r="C1209" s="227"/>
      <c r="D1209" s="229"/>
      <c r="E1209" s="248"/>
    </row>
    <row r="1210" spans="1:5" ht="30">
      <c r="A1210" s="246">
        <v>69404</v>
      </c>
      <c r="B1210" s="559" t="s">
        <v>948</v>
      </c>
      <c r="C1210" s="560" t="s">
        <v>114</v>
      </c>
      <c r="D1210" s="560">
        <v>1336.67</v>
      </c>
      <c r="E1210" s="561"/>
    </row>
    <row r="1211" spans="1:5" ht="45">
      <c r="A1211" s="247">
        <v>69409</v>
      </c>
      <c r="B1211" s="247" t="s">
        <v>2067</v>
      </c>
      <c r="C1211" s="227" t="s">
        <v>114</v>
      </c>
      <c r="D1211" s="229">
        <v>69.8</v>
      </c>
      <c r="E1211" s="248"/>
    </row>
    <row r="1212" spans="1:5" ht="30">
      <c r="A1212" s="247">
        <v>69421</v>
      </c>
      <c r="B1212" s="247" t="s">
        <v>949</v>
      </c>
      <c r="C1212" s="227" t="s">
        <v>114</v>
      </c>
      <c r="D1212" s="228">
        <v>264.14</v>
      </c>
      <c r="E1212" s="248"/>
    </row>
    <row r="1213" spans="1:5" ht="45">
      <c r="A1213" s="247">
        <v>69445</v>
      </c>
      <c r="B1213" s="247" t="s">
        <v>17408</v>
      </c>
      <c r="C1213" s="227" t="s">
        <v>114</v>
      </c>
      <c r="D1213" s="228">
        <v>1056.5999999999999</v>
      </c>
      <c r="E1213" s="248"/>
    </row>
    <row r="1214" spans="1:5">
      <c r="A1214" s="247">
        <v>695</v>
      </c>
      <c r="B1214" s="247" t="s">
        <v>326</v>
      </c>
      <c r="C1214" s="227"/>
      <c r="D1214" s="229"/>
      <c r="E1214" s="248"/>
    </row>
    <row r="1215" spans="1:5" ht="30">
      <c r="A1215" s="246">
        <v>69503</v>
      </c>
      <c r="B1215" s="559" t="s">
        <v>950</v>
      </c>
      <c r="C1215" s="560" t="s">
        <v>114</v>
      </c>
      <c r="D1215" s="560">
        <v>11.5</v>
      </c>
      <c r="E1215" s="561"/>
    </row>
    <row r="1216" spans="1:5">
      <c r="A1216" s="247">
        <v>69505</v>
      </c>
      <c r="B1216" s="247" t="s">
        <v>951</v>
      </c>
      <c r="C1216" s="227" t="s">
        <v>114</v>
      </c>
      <c r="D1216" s="228">
        <v>6.93</v>
      </c>
      <c r="E1216" s="248"/>
    </row>
    <row r="1217" spans="1:5" ht="15" customHeight="1">
      <c r="A1217" s="247">
        <v>69506</v>
      </c>
      <c r="B1217" s="247" t="s">
        <v>952</v>
      </c>
      <c r="C1217" s="227" t="s">
        <v>114</v>
      </c>
      <c r="D1217" s="228">
        <v>31.99</v>
      </c>
      <c r="E1217" s="248"/>
    </row>
    <row r="1218" spans="1:5" ht="30">
      <c r="A1218" s="247">
        <v>69509</v>
      </c>
      <c r="B1218" s="247" t="s">
        <v>953</v>
      </c>
      <c r="C1218" s="227" t="s">
        <v>114</v>
      </c>
      <c r="D1218" s="228">
        <v>41</v>
      </c>
      <c r="E1218" s="248"/>
    </row>
    <row r="1219" spans="1:5">
      <c r="A1219" s="247">
        <v>69512</v>
      </c>
      <c r="B1219" s="247" t="s">
        <v>954</v>
      </c>
      <c r="C1219" s="227" t="s">
        <v>75</v>
      </c>
      <c r="D1219" s="228">
        <v>0.14000000000000001</v>
      </c>
      <c r="E1219" s="248"/>
    </row>
    <row r="1220" spans="1:5">
      <c r="A1220" s="247">
        <v>69513</v>
      </c>
      <c r="B1220" s="247" t="s">
        <v>955</v>
      </c>
      <c r="C1220" s="227" t="s">
        <v>71</v>
      </c>
      <c r="D1220" s="228">
        <v>80.53</v>
      </c>
      <c r="E1220" s="248"/>
    </row>
    <row r="1221" spans="1:5" ht="30">
      <c r="A1221" s="247">
        <v>69514</v>
      </c>
      <c r="B1221" s="247" t="s">
        <v>956</v>
      </c>
      <c r="C1221" s="227" t="s">
        <v>69</v>
      </c>
      <c r="D1221" s="228">
        <v>72.25</v>
      </c>
      <c r="E1221" s="248"/>
    </row>
    <row r="1222" spans="1:5" ht="30">
      <c r="A1222" s="247">
        <v>69515</v>
      </c>
      <c r="B1222" s="247" t="s">
        <v>957</v>
      </c>
      <c r="C1222" s="227" t="s">
        <v>114</v>
      </c>
      <c r="D1222" s="228">
        <v>77.95</v>
      </c>
      <c r="E1222" s="248"/>
    </row>
    <row r="1223" spans="1:5" ht="30">
      <c r="A1223" s="247">
        <v>69516</v>
      </c>
      <c r="B1223" s="247" t="s">
        <v>18122</v>
      </c>
      <c r="C1223" s="227" t="s">
        <v>114</v>
      </c>
      <c r="D1223" s="228">
        <v>108.11</v>
      </c>
      <c r="E1223" s="248"/>
    </row>
    <row r="1224" spans="1:5" ht="30">
      <c r="A1224" s="247">
        <v>69521</v>
      </c>
      <c r="B1224" s="247" t="s">
        <v>2075</v>
      </c>
      <c r="C1224" s="227" t="s">
        <v>114</v>
      </c>
      <c r="D1224" s="228">
        <v>77.95</v>
      </c>
      <c r="E1224" s="248"/>
    </row>
    <row r="1225" spans="1:5" ht="30">
      <c r="A1225" s="247">
        <v>69522</v>
      </c>
      <c r="B1225" s="247" t="s">
        <v>18123</v>
      </c>
      <c r="C1225" s="227" t="s">
        <v>114</v>
      </c>
      <c r="D1225" s="228">
        <v>195.41</v>
      </c>
      <c r="E1225" s="248"/>
    </row>
    <row r="1226" spans="1:5" ht="30">
      <c r="A1226" s="247">
        <v>69525</v>
      </c>
      <c r="B1226" s="247" t="s">
        <v>958</v>
      </c>
      <c r="C1226" s="227" t="s">
        <v>114</v>
      </c>
      <c r="D1226" s="228">
        <v>1610</v>
      </c>
      <c r="E1226" s="248"/>
    </row>
    <row r="1227" spans="1:5" ht="30">
      <c r="A1227" s="247">
        <v>69526</v>
      </c>
      <c r="B1227" s="247" t="s">
        <v>959</v>
      </c>
      <c r="C1227" s="227" t="s">
        <v>114</v>
      </c>
      <c r="D1227" s="229">
        <v>3424</v>
      </c>
      <c r="E1227" s="248"/>
    </row>
    <row r="1228" spans="1:5" ht="30">
      <c r="A1228" s="247">
        <v>69527</v>
      </c>
      <c r="B1228" s="247" t="s">
        <v>960</v>
      </c>
      <c r="C1228" s="227" t="s">
        <v>114</v>
      </c>
      <c r="D1228" s="229">
        <v>4066.67</v>
      </c>
      <c r="E1228" s="248"/>
    </row>
    <row r="1229" spans="1:5" ht="30">
      <c r="A1229" s="247">
        <v>69545</v>
      </c>
      <c r="B1229" s="247" t="s">
        <v>961</v>
      </c>
      <c r="C1229" s="227" t="s">
        <v>114</v>
      </c>
      <c r="D1229" s="229">
        <v>96.52</v>
      </c>
      <c r="E1229" s="248"/>
    </row>
    <row r="1230" spans="1:5">
      <c r="A1230" s="247">
        <v>69547</v>
      </c>
      <c r="B1230" s="247" t="s">
        <v>962</v>
      </c>
      <c r="C1230" s="227" t="s">
        <v>114</v>
      </c>
      <c r="D1230" s="228">
        <v>6.93</v>
      </c>
      <c r="E1230" s="248"/>
    </row>
    <row r="1231" spans="1:5" ht="30">
      <c r="A1231" s="247">
        <v>69567</v>
      </c>
      <c r="B1231" s="247" t="s">
        <v>963</v>
      </c>
      <c r="C1231" s="227" t="s">
        <v>114</v>
      </c>
      <c r="D1231" s="228">
        <v>6.93</v>
      </c>
      <c r="E1231" s="248"/>
    </row>
    <row r="1232" spans="1:5" ht="30">
      <c r="A1232" s="247">
        <v>69572</v>
      </c>
      <c r="B1232" s="247" t="s">
        <v>2707</v>
      </c>
      <c r="C1232" s="227" t="s">
        <v>71</v>
      </c>
      <c r="D1232" s="228">
        <v>74.2</v>
      </c>
      <c r="E1232" s="248"/>
    </row>
    <row r="1233" spans="1:5">
      <c r="A1233" s="247">
        <v>696</v>
      </c>
      <c r="B1233" s="247" t="s">
        <v>741</v>
      </c>
      <c r="C1233" s="227"/>
      <c r="D1233" s="228"/>
      <c r="E1233" s="248"/>
    </row>
    <row r="1234" spans="1:5" ht="30">
      <c r="A1234" s="246">
        <v>69606</v>
      </c>
      <c r="B1234" s="559" t="s">
        <v>964</v>
      </c>
      <c r="C1234" s="560" t="s">
        <v>114</v>
      </c>
      <c r="D1234" s="560">
        <v>1496.67</v>
      </c>
      <c r="E1234" s="561"/>
    </row>
    <row r="1235" spans="1:5">
      <c r="A1235" s="247">
        <v>69616</v>
      </c>
      <c r="B1235" s="247" t="s">
        <v>965</v>
      </c>
      <c r="C1235" s="227" t="s">
        <v>114</v>
      </c>
      <c r="D1235" s="229">
        <v>49.11</v>
      </c>
      <c r="E1235" s="248"/>
    </row>
    <row r="1236" spans="1:5" ht="30">
      <c r="A1236" s="247">
        <v>69626</v>
      </c>
      <c r="B1236" s="247" t="s">
        <v>966</v>
      </c>
      <c r="C1236" s="227" t="s">
        <v>114</v>
      </c>
      <c r="D1236" s="228">
        <v>64</v>
      </c>
      <c r="E1236" s="248"/>
    </row>
    <row r="1237" spans="1:5" ht="30">
      <c r="A1237" s="247">
        <v>69681</v>
      </c>
      <c r="B1237" s="247" t="s">
        <v>2708</v>
      </c>
      <c r="C1237" s="227" t="s">
        <v>114</v>
      </c>
      <c r="D1237" s="228">
        <v>499.83</v>
      </c>
      <c r="E1237" s="248"/>
    </row>
    <row r="1238" spans="1:5">
      <c r="A1238" s="247">
        <v>69682</v>
      </c>
      <c r="B1238" s="247" t="s">
        <v>967</v>
      </c>
      <c r="C1238" s="227" t="s">
        <v>114</v>
      </c>
      <c r="D1238" s="228">
        <v>476.5</v>
      </c>
      <c r="E1238" s="248"/>
    </row>
    <row r="1239" spans="1:5" ht="30">
      <c r="A1239" s="247">
        <v>697</v>
      </c>
      <c r="B1239" s="247" t="s">
        <v>968</v>
      </c>
      <c r="C1239" s="227"/>
      <c r="D1239" s="228"/>
      <c r="E1239" s="248"/>
    </row>
    <row r="1240" spans="1:5" ht="15" customHeight="1">
      <c r="A1240" s="246">
        <v>69753</v>
      </c>
      <c r="B1240" s="559" t="s">
        <v>969</v>
      </c>
      <c r="C1240" s="560" t="s">
        <v>114</v>
      </c>
      <c r="D1240" s="560">
        <v>44.17</v>
      </c>
      <c r="E1240" s="561"/>
    </row>
    <row r="1241" spans="1:5">
      <c r="A1241" s="247">
        <v>7</v>
      </c>
      <c r="B1241" s="247" t="s">
        <v>326</v>
      </c>
      <c r="C1241" s="227"/>
      <c r="D1241" s="228"/>
      <c r="E1241" s="248"/>
    </row>
    <row r="1242" spans="1:5">
      <c r="A1242" s="246">
        <v>701</v>
      </c>
      <c r="B1242" s="559" t="s">
        <v>326</v>
      </c>
      <c r="C1242" s="560"/>
      <c r="D1242" s="560"/>
      <c r="E1242" s="561"/>
    </row>
    <row r="1243" spans="1:5" ht="60">
      <c r="A1243" s="246">
        <v>70114</v>
      </c>
      <c r="B1243" s="559" t="s">
        <v>17409</v>
      </c>
      <c r="C1243" s="560" t="s">
        <v>83</v>
      </c>
      <c r="D1243" s="560">
        <v>40</v>
      </c>
      <c r="E1243" s="561"/>
    </row>
    <row r="1244" spans="1:5">
      <c r="A1244" s="247">
        <v>702</v>
      </c>
      <c r="B1244" s="247" t="s">
        <v>691</v>
      </c>
      <c r="C1244" s="227"/>
      <c r="D1244" s="228"/>
      <c r="E1244" s="248"/>
    </row>
    <row r="1245" spans="1:5" ht="30">
      <c r="A1245" s="246">
        <v>70276</v>
      </c>
      <c r="B1245" s="559" t="s">
        <v>2709</v>
      </c>
      <c r="C1245" s="560" t="s">
        <v>75</v>
      </c>
      <c r="D1245" s="560">
        <v>15.17</v>
      </c>
      <c r="E1245" s="561"/>
    </row>
    <row r="1246" spans="1:5">
      <c r="A1246" s="247">
        <v>703</v>
      </c>
      <c r="B1246" s="247" t="s">
        <v>691</v>
      </c>
      <c r="C1246" s="227"/>
      <c r="D1246" s="228"/>
      <c r="E1246" s="248"/>
    </row>
    <row r="1247" spans="1:5" ht="30">
      <c r="A1247" s="246">
        <v>70328</v>
      </c>
      <c r="B1247" s="559" t="s">
        <v>17410</v>
      </c>
      <c r="C1247" s="560" t="s">
        <v>75</v>
      </c>
      <c r="D1247" s="560">
        <v>110.73</v>
      </c>
      <c r="E1247" s="561"/>
    </row>
    <row r="1248" spans="1:5" ht="30">
      <c r="A1248" s="247">
        <v>70350</v>
      </c>
      <c r="B1248" s="247" t="s">
        <v>17411</v>
      </c>
      <c r="C1248" s="227" t="s">
        <v>75</v>
      </c>
      <c r="D1248" s="228">
        <v>51.94</v>
      </c>
      <c r="E1248" s="248"/>
    </row>
    <row r="1249" spans="1:5">
      <c r="A1249" s="247">
        <v>706</v>
      </c>
      <c r="B1249" s="247" t="s">
        <v>691</v>
      </c>
      <c r="C1249" s="227"/>
      <c r="D1249" s="228"/>
      <c r="E1249" s="248"/>
    </row>
    <row r="1250" spans="1:5" ht="30">
      <c r="A1250" s="246">
        <v>70660</v>
      </c>
      <c r="B1250" s="559" t="s">
        <v>970</v>
      </c>
      <c r="C1250" s="560" t="s">
        <v>75</v>
      </c>
      <c r="D1250" s="560">
        <v>197.67</v>
      </c>
      <c r="E1250" s="561"/>
    </row>
    <row r="1251" spans="1:5">
      <c r="A1251" s="247">
        <v>70674</v>
      </c>
      <c r="B1251" s="247" t="s">
        <v>971</v>
      </c>
      <c r="C1251" s="227" t="s">
        <v>114</v>
      </c>
      <c r="D1251" s="228">
        <v>506.67</v>
      </c>
      <c r="E1251" s="248"/>
    </row>
    <row r="1252" spans="1:5">
      <c r="A1252" s="247">
        <v>710</v>
      </c>
      <c r="B1252" s="247" t="s">
        <v>691</v>
      </c>
      <c r="C1252" s="227"/>
      <c r="D1252" s="228"/>
      <c r="E1252" s="248"/>
    </row>
    <row r="1253" spans="1:5">
      <c r="A1253" s="246">
        <v>71096</v>
      </c>
      <c r="B1253" s="559" t="s">
        <v>2710</v>
      </c>
      <c r="C1253" s="560" t="s">
        <v>73</v>
      </c>
      <c r="D1253" s="560">
        <v>34.25</v>
      </c>
      <c r="E1253" s="561"/>
    </row>
    <row r="1254" spans="1:5">
      <c r="A1254" s="247">
        <v>712</v>
      </c>
      <c r="B1254" s="247" t="s">
        <v>691</v>
      </c>
      <c r="C1254" s="227"/>
      <c r="D1254" s="228"/>
      <c r="E1254" s="248"/>
    </row>
    <row r="1255" spans="1:5" ht="30">
      <c r="A1255" s="246">
        <v>71268</v>
      </c>
      <c r="B1255" s="559" t="s">
        <v>17412</v>
      </c>
      <c r="C1255" s="560" t="s">
        <v>75</v>
      </c>
      <c r="D1255" s="560">
        <v>33.880000000000003</v>
      </c>
      <c r="E1255" s="561"/>
    </row>
    <row r="1256" spans="1:5" ht="15" customHeight="1">
      <c r="A1256" s="247">
        <v>71270</v>
      </c>
      <c r="B1256" s="247" t="s">
        <v>17413</v>
      </c>
      <c r="C1256" s="227" t="s">
        <v>75</v>
      </c>
      <c r="D1256" s="228">
        <v>141.56</v>
      </c>
      <c r="E1256" s="248"/>
    </row>
    <row r="1257" spans="1:5">
      <c r="A1257" s="247">
        <v>717</v>
      </c>
      <c r="B1257" s="247" t="s">
        <v>691</v>
      </c>
      <c r="C1257" s="227"/>
      <c r="D1257" s="228"/>
      <c r="E1257" s="248"/>
    </row>
    <row r="1258" spans="1:5" ht="30">
      <c r="A1258" s="246">
        <v>71707</v>
      </c>
      <c r="B1258" s="559" t="s">
        <v>2091</v>
      </c>
      <c r="C1258" s="560" t="s">
        <v>1022</v>
      </c>
      <c r="D1258" s="560">
        <v>529</v>
      </c>
      <c r="E1258" s="561"/>
    </row>
    <row r="1259" spans="1:5" ht="45">
      <c r="A1259" s="247">
        <v>71711</v>
      </c>
      <c r="B1259" s="247" t="s">
        <v>2711</v>
      </c>
      <c r="C1259" s="227" t="s">
        <v>73</v>
      </c>
      <c r="D1259" s="228">
        <v>8.2799999999999994</v>
      </c>
      <c r="E1259" s="248"/>
    </row>
    <row r="1260" spans="1:5">
      <c r="A1260" s="247">
        <v>718</v>
      </c>
      <c r="B1260" s="247" t="s">
        <v>691</v>
      </c>
      <c r="C1260" s="227"/>
      <c r="D1260" s="228"/>
      <c r="E1260" s="248"/>
    </row>
    <row r="1261" spans="1:5" ht="30">
      <c r="A1261" s="246">
        <v>71820</v>
      </c>
      <c r="B1261" s="559" t="s">
        <v>2092</v>
      </c>
      <c r="C1261" s="560" t="s">
        <v>114</v>
      </c>
      <c r="D1261" s="560">
        <v>1035.67</v>
      </c>
      <c r="E1261" s="561"/>
    </row>
    <row r="1262" spans="1:5" ht="30">
      <c r="A1262" s="247">
        <v>71874</v>
      </c>
      <c r="B1262" s="247" t="s">
        <v>17414</v>
      </c>
      <c r="C1262" s="227" t="s">
        <v>75</v>
      </c>
      <c r="D1262" s="229">
        <v>81.760000000000005</v>
      </c>
      <c r="E1262" s="248"/>
    </row>
    <row r="1263" spans="1:5" ht="30">
      <c r="A1263" s="247">
        <v>71894</v>
      </c>
      <c r="B1263" s="247" t="s">
        <v>2093</v>
      </c>
      <c r="C1263" s="227" t="s">
        <v>114</v>
      </c>
      <c r="D1263" s="228">
        <v>211.37</v>
      </c>
      <c r="E1263" s="248"/>
    </row>
    <row r="1264" spans="1:5">
      <c r="A1264" s="247">
        <v>719</v>
      </c>
      <c r="B1264" s="247" t="s">
        <v>691</v>
      </c>
      <c r="C1264" s="227"/>
      <c r="D1264" s="228"/>
      <c r="E1264" s="248"/>
    </row>
    <row r="1265" spans="1:5" ht="30">
      <c r="A1265" s="246">
        <v>71911</v>
      </c>
      <c r="B1265" s="559" t="s">
        <v>972</v>
      </c>
      <c r="C1265" s="560" t="s">
        <v>973</v>
      </c>
      <c r="D1265" s="560">
        <v>199.53</v>
      </c>
      <c r="E1265" s="561"/>
    </row>
    <row r="1266" spans="1:5" ht="30">
      <c r="A1266" s="247">
        <v>71963</v>
      </c>
      <c r="B1266" s="247" t="s">
        <v>974</v>
      </c>
      <c r="C1266" s="227" t="s">
        <v>114</v>
      </c>
      <c r="D1266" s="228">
        <v>18.5</v>
      </c>
      <c r="E1266" s="248"/>
    </row>
    <row r="1267" spans="1:5">
      <c r="A1267" s="247">
        <v>720</v>
      </c>
      <c r="B1267" s="247" t="s">
        <v>691</v>
      </c>
      <c r="C1267" s="227"/>
      <c r="D1267" s="228"/>
      <c r="E1267" s="248"/>
    </row>
    <row r="1268" spans="1:5" ht="30">
      <c r="A1268" s="246">
        <v>72054</v>
      </c>
      <c r="B1268" s="559" t="s">
        <v>2094</v>
      </c>
      <c r="C1268" s="560" t="s">
        <v>1022</v>
      </c>
      <c r="D1268" s="560">
        <v>538.75</v>
      </c>
      <c r="E1268" s="561"/>
    </row>
    <row r="1269" spans="1:5">
      <c r="A1269" s="247">
        <v>722</v>
      </c>
      <c r="B1269" s="247" t="s">
        <v>691</v>
      </c>
      <c r="C1269" s="227"/>
      <c r="D1269" s="228"/>
      <c r="E1269" s="248"/>
    </row>
    <row r="1270" spans="1:5" ht="30">
      <c r="A1270" s="246">
        <v>72280</v>
      </c>
      <c r="B1270" s="559" t="s">
        <v>2095</v>
      </c>
      <c r="C1270" s="560" t="s">
        <v>1022</v>
      </c>
      <c r="D1270" s="560">
        <v>719</v>
      </c>
      <c r="E1270" s="561"/>
    </row>
    <row r="1271" spans="1:5" ht="30">
      <c r="A1271" s="247">
        <v>72282</v>
      </c>
      <c r="B1271" s="247" t="s">
        <v>2096</v>
      </c>
      <c r="C1271" s="227" t="s">
        <v>1022</v>
      </c>
      <c r="D1271" s="228">
        <v>847.25</v>
      </c>
      <c r="E1271" s="248"/>
    </row>
    <row r="1272" spans="1:5">
      <c r="A1272" s="247">
        <v>724</v>
      </c>
      <c r="B1272" s="247" t="s">
        <v>691</v>
      </c>
      <c r="C1272" s="227"/>
      <c r="D1272" s="228"/>
      <c r="E1272" s="248"/>
    </row>
    <row r="1273" spans="1:5" ht="30">
      <c r="A1273" s="246">
        <v>72455</v>
      </c>
      <c r="B1273" s="559" t="s">
        <v>975</v>
      </c>
      <c r="C1273" s="560" t="s">
        <v>114</v>
      </c>
      <c r="D1273" s="560">
        <v>60.84</v>
      </c>
      <c r="E1273" s="561"/>
    </row>
    <row r="1274" spans="1:5">
      <c r="A1274" s="247">
        <v>727</v>
      </c>
      <c r="B1274" s="247" t="s">
        <v>691</v>
      </c>
      <c r="C1274" s="227"/>
      <c r="D1274" s="228"/>
      <c r="E1274" s="248"/>
    </row>
    <row r="1275" spans="1:5" ht="30">
      <c r="A1275" s="246">
        <v>72708</v>
      </c>
      <c r="B1275" s="559" t="s">
        <v>976</v>
      </c>
      <c r="C1275" s="560" t="s">
        <v>114</v>
      </c>
      <c r="D1275" s="560">
        <v>18.559999999999999</v>
      </c>
      <c r="E1275" s="561"/>
    </row>
    <row r="1276" spans="1:5">
      <c r="A1276" s="247">
        <v>781</v>
      </c>
      <c r="B1276" s="247" t="s">
        <v>334</v>
      </c>
      <c r="C1276" s="227"/>
      <c r="D1276" s="228"/>
      <c r="E1276" s="248"/>
    </row>
    <row r="1277" spans="1:5" ht="30">
      <c r="A1277" s="246">
        <v>78133</v>
      </c>
      <c r="B1277" s="559" t="s">
        <v>2097</v>
      </c>
      <c r="C1277" s="560" t="s">
        <v>1022</v>
      </c>
      <c r="D1277" s="560">
        <v>787.33</v>
      </c>
      <c r="E1277" s="561"/>
    </row>
    <row r="1278" spans="1:5">
      <c r="A1278" s="247">
        <v>782</v>
      </c>
      <c r="B1278" s="247" t="s">
        <v>326</v>
      </c>
      <c r="C1278" s="227"/>
      <c r="D1278" s="228"/>
      <c r="E1278" s="248"/>
    </row>
    <row r="1279" spans="1:5" ht="30">
      <c r="A1279" s="246">
        <v>78203</v>
      </c>
      <c r="B1279" s="559" t="s">
        <v>977</v>
      </c>
      <c r="C1279" s="560" t="s">
        <v>114</v>
      </c>
      <c r="D1279" s="560">
        <v>732</v>
      </c>
      <c r="E1279" s="561"/>
    </row>
    <row r="1280" spans="1:5" ht="30">
      <c r="A1280" s="247">
        <v>78226</v>
      </c>
      <c r="B1280" s="247" t="s">
        <v>978</v>
      </c>
      <c r="C1280" s="227" t="s">
        <v>114</v>
      </c>
      <c r="D1280" s="228">
        <v>3.13</v>
      </c>
      <c r="E1280" s="248"/>
    </row>
    <row r="1281" spans="1:5">
      <c r="A1281" s="247">
        <v>783</v>
      </c>
      <c r="B1281" s="247" t="s">
        <v>980</v>
      </c>
      <c r="C1281" s="227"/>
      <c r="D1281" s="228"/>
      <c r="E1281" s="248"/>
    </row>
    <row r="1282" spans="1:5" ht="30">
      <c r="A1282" s="246">
        <v>78373</v>
      </c>
      <c r="B1282" s="559" t="s">
        <v>2098</v>
      </c>
      <c r="C1282" s="560" t="s">
        <v>1022</v>
      </c>
      <c r="D1282" s="560">
        <v>719</v>
      </c>
      <c r="E1282" s="561"/>
    </row>
    <row r="1283" spans="1:5">
      <c r="A1283" s="247">
        <v>786</v>
      </c>
      <c r="B1283" s="247" t="s">
        <v>459</v>
      </c>
      <c r="C1283" s="227"/>
      <c r="D1283" s="228"/>
      <c r="E1283" s="248"/>
    </row>
    <row r="1284" spans="1:5">
      <c r="A1284" s="246">
        <v>78627</v>
      </c>
      <c r="B1284" s="559" t="s">
        <v>979</v>
      </c>
      <c r="C1284" s="560" t="s">
        <v>114</v>
      </c>
      <c r="D1284" s="560">
        <v>166.95</v>
      </c>
      <c r="E1284" s="561"/>
    </row>
    <row r="1285" spans="1:5">
      <c r="A1285" s="247">
        <v>787</v>
      </c>
      <c r="B1285" s="247" t="s">
        <v>980</v>
      </c>
      <c r="C1285" s="227"/>
      <c r="D1285" s="228"/>
      <c r="E1285" s="248"/>
    </row>
    <row r="1286" spans="1:5">
      <c r="A1286" s="246">
        <v>78735</v>
      </c>
      <c r="B1286" s="559" t="s">
        <v>981</v>
      </c>
      <c r="C1286" s="560" t="s">
        <v>114</v>
      </c>
      <c r="D1286" s="560">
        <v>28.69</v>
      </c>
      <c r="E1286" s="561"/>
    </row>
    <row r="1287" spans="1:5" ht="30">
      <c r="A1287" s="247">
        <v>78749</v>
      </c>
      <c r="B1287" s="247" t="s">
        <v>982</v>
      </c>
      <c r="C1287" s="227" t="s">
        <v>114</v>
      </c>
      <c r="D1287" s="228">
        <v>107.1</v>
      </c>
      <c r="E1287" s="248"/>
    </row>
    <row r="1288" spans="1:5">
      <c r="A1288" s="247">
        <v>793</v>
      </c>
      <c r="B1288" s="247" t="s">
        <v>691</v>
      </c>
      <c r="C1288" s="227"/>
      <c r="D1288" s="228"/>
      <c r="E1288" s="248"/>
    </row>
    <row r="1289" spans="1:5" ht="30">
      <c r="A1289" s="246">
        <v>79372</v>
      </c>
      <c r="B1289" s="559" t="s">
        <v>17415</v>
      </c>
      <c r="C1289" s="560" t="s">
        <v>75</v>
      </c>
      <c r="D1289" s="560">
        <v>245.52</v>
      </c>
      <c r="E1289" s="561"/>
    </row>
    <row r="1290" spans="1:5" ht="30">
      <c r="A1290" s="247">
        <v>79374</v>
      </c>
      <c r="B1290" s="247" t="s">
        <v>2712</v>
      </c>
      <c r="C1290" s="227" t="s">
        <v>114</v>
      </c>
      <c r="D1290" s="228">
        <v>26.66</v>
      </c>
      <c r="E1290" s="248"/>
    </row>
    <row r="1291" spans="1:5">
      <c r="A1291" s="247">
        <v>79375</v>
      </c>
      <c r="B1291" s="247" t="s">
        <v>2713</v>
      </c>
      <c r="C1291" s="227" t="s">
        <v>71</v>
      </c>
      <c r="D1291" s="228">
        <v>2.5299999999999998</v>
      </c>
      <c r="E1291" s="248"/>
    </row>
    <row r="1292" spans="1:5" ht="30">
      <c r="A1292" s="247">
        <v>10</v>
      </c>
      <c r="B1292" s="247" t="s">
        <v>2714</v>
      </c>
      <c r="C1292" s="227"/>
      <c r="D1292" s="228"/>
      <c r="E1292" s="248"/>
    </row>
    <row r="1293" spans="1:5" ht="15" customHeight="1">
      <c r="A1293" s="246">
        <v>1001</v>
      </c>
      <c r="B1293" s="559" t="s">
        <v>2714</v>
      </c>
      <c r="C1293" s="560"/>
      <c r="D1293" s="560"/>
      <c r="E1293" s="561"/>
    </row>
    <row r="1294" spans="1:5" ht="15" customHeight="1">
      <c r="A1294" s="246">
        <v>100189</v>
      </c>
      <c r="B1294" s="559" t="s">
        <v>2715</v>
      </c>
      <c r="C1294" s="560" t="s">
        <v>75</v>
      </c>
      <c r="D1294" s="560">
        <v>5.17</v>
      </c>
      <c r="E1294" s="561"/>
    </row>
    <row r="1295" spans="1:5" ht="30">
      <c r="A1295" s="247">
        <v>100190</v>
      </c>
      <c r="B1295" s="247" t="s">
        <v>2716</v>
      </c>
      <c r="C1295" s="227" t="s">
        <v>75</v>
      </c>
      <c r="D1295" s="228">
        <v>20.04</v>
      </c>
      <c r="E1295" s="248"/>
    </row>
    <row r="1296" spans="1:5" ht="30">
      <c r="A1296" s="247">
        <v>100192</v>
      </c>
      <c r="B1296" s="247" t="s">
        <v>11446</v>
      </c>
      <c r="C1296" s="227" t="s">
        <v>75</v>
      </c>
      <c r="D1296" s="228">
        <v>30.58</v>
      </c>
      <c r="E1296" s="248"/>
    </row>
    <row r="1297" spans="1:5" ht="30">
      <c r="A1297" s="247">
        <v>100194</v>
      </c>
      <c r="B1297" s="247" t="s">
        <v>2717</v>
      </c>
      <c r="C1297" s="227" t="s">
        <v>75</v>
      </c>
      <c r="D1297" s="228">
        <v>11.03</v>
      </c>
      <c r="E1297" s="248"/>
    </row>
    <row r="1298" spans="1:5" ht="30">
      <c r="A1298" s="247">
        <v>100195</v>
      </c>
      <c r="B1298" s="247" t="s">
        <v>2718</v>
      </c>
      <c r="C1298" s="227" t="s">
        <v>71</v>
      </c>
      <c r="D1298" s="228">
        <v>11.04</v>
      </c>
      <c r="E1298" s="248"/>
    </row>
    <row r="1299" spans="1:5" ht="30">
      <c r="A1299" s="247">
        <v>100196</v>
      </c>
      <c r="B1299" s="247" t="s">
        <v>2719</v>
      </c>
      <c r="C1299" s="227" t="s">
        <v>71</v>
      </c>
      <c r="D1299" s="228">
        <v>10.97</v>
      </c>
      <c r="E1299" s="248"/>
    </row>
    <row r="1300" spans="1:5" ht="30">
      <c r="A1300" s="247">
        <v>100197</v>
      </c>
      <c r="B1300" s="247" t="s">
        <v>2720</v>
      </c>
      <c r="C1300" s="227" t="s">
        <v>71</v>
      </c>
      <c r="D1300" s="228">
        <v>11.17</v>
      </c>
      <c r="E1300" s="248"/>
    </row>
    <row r="1301" spans="1:5">
      <c r="A1301" s="247">
        <v>100198</v>
      </c>
      <c r="B1301" s="247" t="s">
        <v>2721</v>
      </c>
      <c r="C1301" s="227" t="s">
        <v>75</v>
      </c>
      <c r="D1301" s="228">
        <v>8.98</v>
      </c>
      <c r="E1301" s="248"/>
    </row>
    <row r="1302" spans="1:5" ht="30">
      <c r="A1302" s="247">
        <v>1002</v>
      </c>
      <c r="B1302" s="247" t="s">
        <v>2722</v>
      </c>
      <c r="C1302" s="227"/>
      <c r="D1302" s="228"/>
      <c r="E1302" s="248"/>
    </row>
    <row r="1303" spans="1:5" ht="15" customHeight="1">
      <c r="A1303" s="246">
        <v>100202</v>
      </c>
      <c r="B1303" s="559" t="s">
        <v>2723</v>
      </c>
      <c r="C1303" s="560" t="s">
        <v>71</v>
      </c>
      <c r="D1303" s="560">
        <v>13.44</v>
      </c>
      <c r="E1303" s="561"/>
    </row>
    <row r="1304" spans="1:5" ht="30">
      <c r="A1304" s="247">
        <v>100203</v>
      </c>
      <c r="B1304" s="247" t="s">
        <v>2724</v>
      </c>
      <c r="C1304" s="227" t="s">
        <v>71</v>
      </c>
      <c r="D1304" s="228">
        <v>13.3</v>
      </c>
      <c r="E1304" s="248"/>
    </row>
    <row r="1305" spans="1:5" ht="30">
      <c r="A1305" s="247">
        <v>100208</v>
      </c>
      <c r="B1305" s="247" t="s">
        <v>17416</v>
      </c>
      <c r="C1305" s="227" t="s">
        <v>75</v>
      </c>
      <c r="D1305" s="228">
        <v>177.76</v>
      </c>
      <c r="E1305" s="248"/>
    </row>
    <row r="1306" spans="1:5" ht="30">
      <c r="A1306" s="247">
        <v>100209</v>
      </c>
      <c r="B1306" s="247" t="s">
        <v>2725</v>
      </c>
      <c r="C1306" s="227" t="s">
        <v>71</v>
      </c>
      <c r="D1306" s="228">
        <v>14.24</v>
      </c>
      <c r="E1306" s="248"/>
    </row>
    <row r="1307" spans="1:5">
      <c r="A1307" s="247">
        <v>13</v>
      </c>
      <c r="B1307" s="247" t="s">
        <v>983</v>
      </c>
      <c r="C1307" s="227"/>
      <c r="D1307" s="228"/>
      <c r="E1307" s="248"/>
    </row>
    <row r="1308" spans="1:5">
      <c r="A1308" s="246">
        <v>1304</v>
      </c>
      <c r="B1308" s="559" t="s">
        <v>984</v>
      </c>
      <c r="C1308" s="560"/>
      <c r="D1308" s="560"/>
      <c r="E1308" s="561"/>
    </row>
    <row r="1309" spans="1:5">
      <c r="A1309" s="246">
        <v>130401</v>
      </c>
      <c r="B1309" s="559" t="s">
        <v>985</v>
      </c>
      <c r="C1309" s="560" t="s">
        <v>114</v>
      </c>
      <c r="D1309" s="560">
        <v>134.38999999999999</v>
      </c>
      <c r="E1309" s="561"/>
    </row>
    <row r="1310" spans="1:5">
      <c r="A1310" s="247">
        <v>1305</v>
      </c>
      <c r="B1310" s="247" t="s">
        <v>640</v>
      </c>
      <c r="C1310" s="227"/>
      <c r="D1310" s="228"/>
      <c r="E1310" s="248"/>
    </row>
    <row r="1311" spans="1:5" ht="60">
      <c r="A1311" s="246">
        <v>130561</v>
      </c>
      <c r="B1311" s="559" t="s">
        <v>17417</v>
      </c>
      <c r="C1311" s="560" t="s">
        <v>114</v>
      </c>
      <c r="D1311" s="560">
        <v>142.1</v>
      </c>
      <c r="E1311" s="561"/>
    </row>
    <row r="1312" spans="1:5">
      <c r="A1312" s="247">
        <v>1306</v>
      </c>
      <c r="B1312" s="247" t="s">
        <v>487</v>
      </c>
      <c r="C1312" s="227"/>
      <c r="D1312" s="228"/>
      <c r="E1312" s="248"/>
    </row>
    <row r="1313" spans="1:5" ht="45">
      <c r="A1313" s="246">
        <v>130627</v>
      </c>
      <c r="B1313" s="559" t="s">
        <v>17418</v>
      </c>
      <c r="C1313" s="560" t="s">
        <v>114</v>
      </c>
      <c r="D1313" s="560">
        <v>127.73</v>
      </c>
      <c r="E1313" s="561"/>
    </row>
    <row r="1314" spans="1:5" ht="45">
      <c r="A1314" s="247">
        <v>130628</v>
      </c>
      <c r="B1314" s="247" t="s">
        <v>17419</v>
      </c>
      <c r="C1314" s="227" t="s">
        <v>114</v>
      </c>
      <c r="D1314" s="228">
        <v>64.23</v>
      </c>
      <c r="E1314" s="248"/>
    </row>
    <row r="1315" spans="1:5">
      <c r="A1315" s="247">
        <v>1307</v>
      </c>
      <c r="B1315" s="247" t="s">
        <v>17322</v>
      </c>
      <c r="C1315" s="227"/>
      <c r="D1315" s="228"/>
      <c r="E1315" s="248"/>
    </row>
    <row r="1316" spans="1:5" ht="45">
      <c r="A1316" s="246">
        <v>130701</v>
      </c>
      <c r="B1316" s="559" t="s">
        <v>17420</v>
      </c>
      <c r="C1316" s="560" t="s">
        <v>114</v>
      </c>
      <c r="D1316" s="560">
        <v>19.940000000000001</v>
      </c>
      <c r="E1316" s="561"/>
    </row>
    <row r="1317" spans="1:5">
      <c r="A1317" s="247">
        <v>15</v>
      </c>
      <c r="B1317" s="247" t="s">
        <v>986</v>
      </c>
      <c r="C1317" s="227"/>
      <c r="D1317" s="228"/>
      <c r="E1317" s="248"/>
    </row>
    <row r="1318" spans="1:5" ht="30">
      <c r="A1318" s="246">
        <v>1502</v>
      </c>
      <c r="B1318" s="559" t="s">
        <v>987</v>
      </c>
      <c r="C1318" s="560"/>
      <c r="D1318" s="560"/>
      <c r="E1318" s="561"/>
    </row>
    <row r="1319" spans="1:5" ht="15" customHeight="1">
      <c r="A1319" s="246">
        <v>150266</v>
      </c>
      <c r="B1319" s="559" t="s">
        <v>17421</v>
      </c>
      <c r="C1319" s="560" t="s">
        <v>73</v>
      </c>
      <c r="D1319" s="560">
        <v>35.630000000000003</v>
      </c>
      <c r="E1319" s="561"/>
    </row>
    <row r="1320" spans="1:5">
      <c r="A1320" s="247">
        <v>1507</v>
      </c>
      <c r="B1320" s="247" t="s">
        <v>988</v>
      </c>
      <c r="C1320" s="227"/>
      <c r="D1320" s="228"/>
      <c r="E1320" s="248"/>
    </row>
    <row r="1321" spans="1:5" ht="30">
      <c r="A1321" s="246">
        <v>150706</v>
      </c>
      <c r="B1321" s="559" t="s">
        <v>989</v>
      </c>
      <c r="C1321" s="560" t="s">
        <v>114</v>
      </c>
      <c r="D1321" s="560">
        <v>2683.33</v>
      </c>
      <c r="E1321" s="561"/>
    </row>
    <row r="1322" spans="1:5">
      <c r="A1322" s="247">
        <v>60</v>
      </c>
      <c r="B1322" s="247" t="s">
        <v>990</v>
      </c>
      <c r="C1322" s="227"/>
      <c r="D1322" s="229"/>
      <c r="E1322" s="248"/>
    </row>
    <row r="1323" spans="1:5" ht="30">
      <c r="A1323" s="246">
        <v>6003</v>
      </c>
      <c r="B1323" s="559" t="s">
        <v>991</v>
      </c>
      <c r="C1323" s="560"/>
      <c r="D1323" s="560"/>
      <c r="E1323" s="561"/>
    </row>
    <row r="1324" spans="1:5" ht="15" customHeight="1">
      <c r="A1324" s="246">
        <v>600327</v>
      </c>
      <c r="B1324" s="559" t="s">
        <v>2726</v>
      </c>
      <c r="C1324" s="560" t="s">
        <v>83</v>
      </c>
      <c r="D1324" s="560">
        <v>93.52</v>
      </c>
      <c r="E1324" s="561"/>
    </row>
    <row r="1325" spans="1:5">
      <c r="A1325" s="247">
        <v>80</v>
      </c>
      <c r="B1325" s="247" t="s">
        <v>992</v>
      </c>
      <c r="C1325" s="227"/>
      <c r="D1325" s="228"/>
      <c r="E1325" s="248"/>
    </row>
    <row r="1326" spans="1:5">
      <c r="A1326" s="246">
        <v>8001</v>
      </c>
      <c r="B1326" s="559" t="s">
        <v>993</v>
      </c>
      <c r="C1326" s="560"/>
      <c r="D1326" s="560"/>
      <c r="E1326" s="561"/>
    </row>
    <row r="1327" spans="1:5">
      <c r="A1327" s="246">
        <v>800102</v>
      </c>
      <c r="B1327" s="559" t="s">
        <v>994</v>
      </c>
      <c r="C1327" s="560" t="s">
        <v>69</v>
      </c>
      <c r="D1327" s="560">
        <v>6.36</v>
      </c>
      <c r="E1327" s="561"/>
    </row>
    <row r="1328" spans="1:5">
      <c r="A1328" s="247">
        <v>8005</v>
      </c>
      <c r="B1328" s="247" t="s">
        <v>11447</v>
      </c>
      <c r="C1328" s="227"/>
      <c r="D1328" s="228"/>
      <c r="E1328" s="248"/>
    </row>
    <row r="1329" spans="1:5">
      <c r="A1329" s="246">
        <v>800502</v>
      </c>
      <c r="B1329" s="559" t="s">
        <v>17422</v>
      </c>
      <c r="C1329" s="560" t="s">
        <v>71</v>
      </c>
      <c r="D1329" s="560">
        <v>13.74</v>
      </c>
      <c r="E1329" s="561"/>
    </row>
    <row r="1330" spans="1:5">
      <c r="A1330" s="247">
        <v>82</v>
      </c>
      <c r="B1330" s="247" t="s">
        <v>18124</v>
      </c>
      <c r="C1330" s="227"/>
      <c r="D1330" s="228"/>
      <c r="E1330" s="248"/>
    </row>
    <row r="1331" spans="1:5">
      <c r="A1331" s="246">
        <v>8201</v>
      </c>
      <c r="B1331" s="559" t="s">
        <v>18125</v>
      </c>
      <c r="C1331" s="560"/>
      <c r="D1331" s="560"/>
      <c r="E1331" s="561"/>
    </row>
    <row r="1332" spans="1:5">
      <c r="A1332" s="246">
        <v>820101</v>
      </c>
      <c r="B1332" s="559" t="s">
        <v>995</v>
      </c>
      <c r="C1332" s="560" t="s">
        <v>114</v>
      </c>
      <c r="D1332" s="560">
        <v>79.45</v>
      </c>
      <c r="E1332" s="561"/>
    </row>
    <row r="1333" spans="1:5">
      <c r="A1333" s="247">
        <v>820104</v>
      </c>
      <c r="B1333" s="247" t="s">
        <v>996</v>
      </c>
      <c r="C1333" s="227" t="s">
        <v>114</v>
      </c>
      <c r="D1333" s="228">
        <v>128.66999999999999</v>
      </c>
      <c r="E1333" s="248"/>
    </row>
    <row r="1334" spans="1:5">
      <c r="A1334" s="247">
        <v>820106</v>
      </c>
      <c r="B1334" s="247" t="s">
        <v>997</v>
      </c>
      <c r="C1334" s="227" t="s">
        <v>114</v>
      </c>
      <c r="D1334" s="228">
        <v>18.440000000000001</v>
      </c>
      <c r="E1334" s="248"/>
    </row>
    <row r="1335" spans="1:5" ht="30">
      <c r="A1335" s="247">
        <v>820113</v>
      </c>
      <c r="B1335" s="247" t="s">
        <v>998</v>
      </c>
      <c r="C1335" s="227" t="s">
        <v>114</v>
      </c>
      <c r="D1335" s="228">
        <v>30.3</v>
      </c>
      <c r="E1335" s="248"/>
    </row>
    <row r="1336" spans="1:5">
      <c r="A1336" s="247">
        <v>820114</v>
      </c>
      <c r="B1336" s="247" t="s">
        <v>2099</v>
      </c>
      <c r="C1336" s="227" t="s">
        <v>114</v>
      </c>
      <c r="D1336" s="228">
        <v>11.02</v>
      </c>
      <c r="E1336" s="248"/>
    </row>
    <row r="1337" spans="1:5">
      <c r="A1337" s="247">
        <v>820115</v>
      </c>
      <c r="B1337" s="247" t="s">
        <v>999</v>
      </c>
      <c r="C1337" s="227" t="s">
        <v>114</v>
      </c>
      <c r="D1337" s="228">
        <v>54.79</v>
      </c>
      <c r="E1337" s="248"/>
    </row>
    <row r="1338" spans="1:5">
      <c r="A1338" s="247">
        <v>820116</v>
      </c>
      <c r="B1338" s="247" t="s">
        <v>1000</v>
      </c>
      <c r="C1338" s="227" t="s">
        <v>114</v>
      </c>
      <c r="D1338" s="228">
        <v>4.55</v>
      </c>
      <c r="E1338" s="248"/>
    </row>
    <row r="1339" spans="1:5">
      <c r="A1339" s="247">
        <v>820117</v>
      </c>
      <c r="B1339" s="247" t="s">
        <v>1001</v>
      </c>
      <c r="C1339" s="227" t="s">
        <v>114</v>
      </c>
      <c r="D1339" s="228">
        <v>10.029999999999999</v>
      </c>
      <c r="E1339" s="248"/>
    </row>
    <row r="1340" spans="1:5">
      <c r="A1340" s="247">
        <v>820118</v>
      </c>
      <c r="B1340" s="247" t="s">
        <v>1002</v>
      </c>
      <c r="C1340" s="227" t="s">
        <v>114</v>
      </c>
      <c r="D1340" s="228">
        <v>3.06</v>
      </c>
      <c r="E1340" s="248"/>
    </row>
    <row r="1341" spans="1:5">
      <c r="A1341" s="247">
        <v>83</v>
      </c>
      <c r="B1341" s="247" t="s">
        <v>1003</v>
      </c>
      <c r="C1341" s="227"/>
      <c r="D1341" s="228"/>
      <c r="E1341" s="248"/>
    </row>
    <row r="1342" spans="1:5" ht="30">
      <c r="A1342" s="246">
        <v>8301</v>
      </c>
      <c r="B1342" s="559" t="s">
        <v>1004</v>
      </c>
      <c r="C1342" s="560"/>
      <c r="D1342" s="560"/>
      <c r="E1342" s="561"/>
    </row>
    <row r="1343" spans="1:5" ht="15" customHeight="1">
      <c r="A1343" s="246">
        <v>830101</v>
      </c>
      <c r="B1343" s="559" t="s">
        <v>1005</v>
      </c>
      <c r="C1343" s="560" t="s">
        <v>114</v>
      </c>
      <c r="D1343" s="560">
        <v>84.67</v>
      </c>
      <c r="E1343" s="561"/>
    </row>
    <row r="1344" spans="1:5">
      <c r="A1344" s="247">
        <v>830102</v>
      </c>
      <c r="B1344" s="247" t="s">
        <v>1006</v>
      </c>
      <c r="C1344" s="227" t="s">
        <v>114</v>
      </c>
      <c r="D1344" s="228">
        <v>27.46</v>
      </c>
      <c r="E1344" s="248"/>
    </row>
    <row r="1345" spans="1:5">
      <c r="A1345" s="247">
        <v>830103</v>
      </c>
      <c r="B1345" s="247" t="s">
        <v>1007</v>
      </c>
      <c r="C1345" s="227" t="s">
        <v>114</v>
      </c>
      <c r="D1345" s="228">
        <v>45.63</v>
      </c>
      <c r="E1345" s="248"/>
    </row>
    <row r="1346" spans="1:5">
      <c r="A1346" s="247">
        <v>830104</v>
      </c>
      <c r="B1346" s="247" t="s">
        <v>1008</v>
      </c>
      <c r="C1346" s="227" t="s">
        <v>114</v>
      </c>
      <c r="D1346" s="228">
        <v>63.59</v>
      </c>
      <c r="E1346" s="248"/>
    </row>
    <row r="1347" spans="1:5">
      <c r="A1347" s="247">
        <v>830105</v>
      </c>
      <c r="B1347" s="247" t="s">
        <v>1009</v>
      </c>
      <c r="C1347" s="227" t="s">
        <v>114</v>
      </c>
      <c r="D1347" s="228">
        <v>28.78</v>
      </c>
      <c r="E1347" s="248"/>
    </row>
    <row r="1348" spans="1:5" ht="15" customHeight="1">
      <c r="A1348" s="247">
        <v>830106</v>
      </c>
      <c r="B1348" s="247" t="s">
        <v>1010</v>
      </c>
      <c r="C1348" s="227" t="s">
        <v>114</v>
      </c>
      <c r="D1348" s="228">
        <v>28.65</v>
      </c>
      <c r="E1348" s="248"/>
    </row>
    <row r="1349" spans="1:5" ht="15" customHeight="1">
      <c r="A1349" s="247">
        <v>830107</v>
      </c>
      <c r="B1349" s="247" t="s">
        <v>1011</v>
      </c>
      <c r="C1349" s="227" t="s">
        <v>114</v>
      </c>
      <c r="D1349" s="228">
        <v>37.72</v>
      </c>
      <c r="E1349" s="248"/>
    </row>
    <row r="1350" spans="1:5">
      <c r="A1350" s="247">
        <v>830108</v>
      </c>
      <c r="B1350" s="247" t="s">
        <v>1012</v>
      </c>
      <c r="C1350" s="227" t="s">
        <v>114</v>
      </c>
      <c r="D1350" s="228">
        <v>108.99</v>
      </c>
      <c r="E1350" s="248"/>
    </row>
    <row r="1351" spans="1:5" ht="30">
      <c r="A1351" s="247">
        <v>830109</v>
      </c>
      <c r="B1351" s="247" t="s">
        <v>1013</v>
      </c>
      <c r="C1351" s="227" t="s">
        <v>114</v>
      </c>
      <c r="D1351" s="228">
        <v>58.75</v>
      </c>
      <c r="E1351" s="248"/>
    </row>
    <row r="1352" spans="1:5">
      <c r="A1352" s="247">
        <v>830110</v>
      </c>
      <c r="B1352" s="247" t="s">
        <v>1014</v>
      </c>
      <c r="C1352" s="227" t="s">
        <v>114</v>
      </c>
      <c r="D1352" s="228">
        <v>56.67</v>
      </c>
      <c r="E1352" s="248"/>
    </row>
    <row r="1353" spans="1:5">
      <c r="A1353" s="247">
        <v>830111</v>
      </c>
      <c r="B1353" s="247" t="s">
        <v>1015</v>
      </c>
      <c r="C1353" s="227" t="s">
        <v>114</v>
      </c>
      <c r="D1353" s="228">
        <v>49.27</v>
      </c>
      <c r="E1353" s="248"/>
    </row>
    <row r="1354" spans="1:5">
      <c r="A1354" s="247">
        <v>830112</v>
      </c>
      <c r="B1354" s="247" t="s">
        <v>1016</v>
      </c>
      <c r="C1354" s="227" t="s">
        <v>114</v>
      </c>
      <c r="D1354" s="228">
        <v>511.9</v>
      </c>
      <c r="E1354" s="248"/>
    </row>
    <row r="1355" spans="1:5">
      <c r="A1355" s="247">
        <v>830113</v>
      </c>
      <c r="B1355" s="247" t="s">
        <v>1017</v>
      </c>
      <c r="C1355" s="227" t="s">
        <v>114</v>
      </c>
      <c r="D1355" s="228">
        <v>756.92</v>
      </c>
      <c r="E1355" s="248"/>
    </row>
    <row r="1356" spans="1:5">
      <c r="A1356" s="247">
        <v>830114</v>
      </c>
      <c r="B1356" s="247" t="s">
        <v>1018</v>
      </c>
      <c r="C1356" s="227" t="s">
        <v>114</v>
      </c>
      <c r="D1356" s="228">
        <v>265.66000000000003</v>
      </c>
      <c r="E1356" s="248"/>
    </row>
    <row r="1357" spans="1:5">
      <c r="A1357" s="247">
        <v>92</v>
      </c>
      <c r="B1357" s="247" t="s">
        <v>1019</v>
      </c>
      <c r="C1357" s="227"/>
      <c r="D1357" s="228"/>
      <c r="E1357" s="248"/>
    </row>
    <row r="1358" spans="1:5" ht="15" customHeight="1">
      <c r="A1358" s="246">
        <v>9201</v>
      </c>
      <c r="B1358" s="559" t="s">
        <v>1020</v>
      </c>
      <c r="C1358" s="560"/>
      <c r="D1358" s="560"/>
      <c r="E1358" s="561"/>
    </row>
    <row r="1359" spans="1:5" ht="30">
      <c r="A1359" s="246">
        <v>920110</v>
      </c>
      <c r="B1359" s="559" t="s">
        <v>1021</v>
      </c>
      <c r="C1359" s="560" t="s">
        <v>1022</v>
      </c>
      <c r="D1359" s="560">
        <v>1155</v>
      </c>
      <c r="E1359" s="561"/>
    </row>
    <row r="1360" spans="1:5">
      <c r="A1360" s="247">
        <v>9203</v>
      </c>
      <c r="B1360" s="247" t="s">
        <v>2727</v>
      </c>
      <c r="C1360" s="227"/>
      <c r="D1360" s="229"/>
      <c r="E1360" s="248"/>
    </row>
    <row r="1361" spans="1:5" ht="30">
      <c r="A1361" s="246">
        <v>920396</v>
      </c>
      <c r="B1361" s="559" t="s">
        <v>17423</v>
      </c>
      <c r="C1361" s="560" t="s">
        <v>1022</v>
      </c>
      <c r="D1361" s="560">
        <v>5495.45</v>
      </c>
      <c r="E1361" s="561"/>
    </row>
    <row r="1362" spans="1:5" ht="30">
      <c r="A1362" s="247">
        <v>920397</v>
      </c>
      <c r="B1362" s="247" t="s">
        <v>17424</v>
      </c>
      <c r="C1362" s="227" t="s">
        <v>1022</v>
      </c>
      <c r="D1362" s="229">
        <v>20666.650000000001</v>
      </c>
      <c r="E1362" s="248"/>
    </row>
    <row r="1363" spans="1:5" ht="30">
      <c r="A1363" s="247">
        <v>920398</v>
      </c>
      <c r="B1363" s="247" t="s">
        <v>17425</v>
      </c>
      <c r="C1363" s="227" t="s">
        <v>1022</v>
      </c>
      <c r="D1363" s="229">
        <v>8603.65</v>
      </c>
      <c r="E1363" s="248"/>
    </row>
    <row r="1364" spans="1:5" ht="30">
      <c r="A1364" s="247">
        <v>920399</v>
      </c>
      <c r="B1364" s="247" t="s">
        <v>17426</v>
      </c>
      <c r="C1364" s="227" t="s">
        <v>1022</v>
      </c>
      <c r="D1364" s="229">
        <v>2633.28</v>
      </c>
      <c r="E1364" s="248"/>
    </row>
    <row r="1365" spans="1:5">
      <c r="A1365" s="247">
        <v>9205</v>
      </c>
      <c r="B1365" s="247" t="s">
        <v>17427</v>
      </c>
      <c r="C1365" s="227"/>
      <c r="D1365" s="229"/>
      <c r="E1365" s="248"/>
    </row>
    <row r="1366" spans="1:5" ht="30">
      <c r="A1366" s="246">
        <v>920501</v>
      </c>
      <c r="B1366" s="559" t="s">
        <v>17428</v>
      </c>
      <c r="C1366" s="560" t="s">
        <v>1022</v>
      </c>
      <c r="D1366" s="560">
        <v>14761.89</v>
      </c>
      <c r="E1366" s="561"/>
    </row>
    <row r="1367" spans="1:5" ht="15" customHeight="1">
      <c r="A1367" s="247">
        <v>920502</v>
      </c>
      <c r="B1367" s="247" t="s">
        <v>17429</v>
      </c>
      <c r="C1367" s="227" t="s">
        <v>1022</v>
      </c>
      <c r="D1367" s="229">
        <v>4391.29</v>
      </c>
      <c r="E1367" s="248"/>
    </row>
    <row r="1368" spans="1:5" ht="30">
      <c r="A1368" s="247">
        <v>920503</v>
      </c>
      <c r="B1368" s="247" t="s">
        <v>17430</v>
      </c>
      <c r="C1368" s="227" t="s">
        <v>1022</v>
      </c>
      <c r="D1368" s="229">
        <v>3976.76</v>
      </c>
      <c r="E1368" s="248"/>
    </row>
    <row r="1369" spans="1:5" ht="30">
      <c r="A1369" s="247">
        <v>920504</v>
      </c>
      <c r="B1369" s="247" t="s">
        <v>17431</v>
      </c>
      <c r="C1369" s="227" t="s">
        <v>1022</v>
      </c>
      <c r="D1369" s="229">
        <v>11779.69</v>
      </c>
      <c r="E1369" s="248"/>
    </row>
    <row r="1370" spans="1:5" ht="30">
      <c r="A1370" s="247">
        <v>920505</v>
      </c>
      <c r="B1370" s="247" t="s">
        <v>17432</v>
      </c>
      <c r="C1370" s="227" t="s">
        <v>1022</v>
      </c>
      <c r="D1370" s="229">
        <v>9781.6200000000008</v>
      </c>
      <c r="E1370" s="248"/>
    </row>
    <row r="1371" spans="1:5" ht="30">
      <c r="A1371" s="247">
        <v>920506</v>
      </c>
      <c r="B1371" s="247" t="s">
        <v>17433</v>
      </c>
      <c r="C1371" s="227" t="s">
        <v>1022</v>
      </c>
      <c r="D1371" s="229">
        <v>9781.6200000000008</v>
      </c>
      <c r="E1371" s="248"/>
    </row>
    <row r="1372" spans="1:5" ht="30">
      <c r="A1372" s="247">
        <v>920507</v>
      </c>
      <c r="B1372" s="247" t="s">
        <v>17434</v>
      </c>
      <c r="C1372" s="227" t="s">
        <v>1022</v>
      </c>
      <c r="D1372" s="229">
        <v>9990.3700000000008</v>
      </c>
      <c r="E1372" s="248"/>
    </row>
    <row r="1373" spans="1:5" ht="15" customHeight="1">
      <c r="A1373" s="247">
        <v>920508</v>
      </c>
      <c r="B1373" s="247" t="s">
        <v>17435</v>
      </c>
      <c r="C1373" s="227" t="s">
        <v>1022</v>
      </c>
      <c r="D1373" s="229">
        <v>9155.35</v>
      </c>
      <c r="E1373" s="248"/>
    </row>
    <row r="1374" spans="1:5" ht="30">
      <c r="A1374" s="247">
        <v>920509</v>
      </c>
      <c r="B1374" s="247" t="s">
        <v>17436</v>
      </c>
      <c r="C1374" s="227" t="s">
        <v>1022</v>
      </c>
      <c r="D1374" s="229">
        <v>9785.34</v>
      </c>
      <c r="E1374" s="248"/>
    </row>
    <row r="1375" spans="1:5" ht="45">
      <c r="A1375" s="247">
        <v>920510</v>
      </c>
      <c r="B1375" s="247" t="s">
        <v>17437</v>
      </c>
      <c r="C1375" s="227" t="s">
        <v>1022</v>
      </c>
      <c r="D1375" s="229">
        <v>21173.62</v>
      </c>
      <c r="E1375" s="248"/>
    </row>
    <row r="1376" spans="1:5">
      <c r="A1376" s="247">
        <v>920511</v>
      </c>
      <c r="B1376" s="247" t="s">
        <v>17438</v>
      </c>
      <c r="C1376" s="227" t="s">
        <v>1022</v>
      </c>
      <c r="D1376" s="229">
        <v>5487.25</v>
      </c>
      <c r="E1376" s="248"/>
    </row>
    <row r="1377" spans="1:5" ht="30">
      <c r="A1377" s="247">
        <v>920512</v>
      </c>
      <c r="B1377" s="247" t="s">
        <v>17439</v>
      </c>
      <c r="C1377" s="227" t="s">
        <v>1022</v>
      </c>
      <c r="D1377" s="229">
        <v>11846.79</v>
      </c>
      <c r="E1377" s="248"/>
    </row>
    <row r="1378" spans="1:5" ht="30">
      <c r="A1378" s="247">
        <v>920513</v>
      </c>
      <c r="B1378" s="247" t="s">
        <v>17440</v>
      </c>
      <c r="C1378" s="227" t="s">
        <v>1022</v>
      </c>
      <c r="D1378" s="229">
        <v>17714.27</v>
      </c>
      <c r="E1378" s="248"/>
    </row>
    <row r="1379" spans="1:5" ht="30">
      <c r="A1379" s="247">
        <v>920514</v>
      </c>
      <c r="B1379" s="247" t="s">
        <v>17441</v>
      </c>
      <c r="C1379" s="227" t="s">
        <v>1022</v>
      </c>
      <c r="D1379" s="229">
        <v>2450.77</v>
      </c>
      <c r="E1379" s="248"/>
    </row>
    <row r="1380" spans="1:5" ht="30">
      <c r="A1380" s="247">
        <v>920515</v>
      </c>
      <c r="B1380" s="247" t="s">
        <v>17442</v>
      </c>
      <c r="C1380" s="227" t="s">
        <v>1022</v>
      </c>
      <c r="D1380" s="229">
        <v>4409.62</v>
      </c>
      <c r="E1380" s="248"/>
    </row>
    <row r="1381" spans="1:5">
      <c r="A1381" s="247">
        <v>920516</v>
      </c>
      <c r="B1381" s="247" t="s">
        <v>17443</v>
      </c>
      <c r="C1381" s="227" t="s">
        <v>1022</v>
      </c>
      <c r="D1381" s="229">
        <v>1791.11</v>
      </c>
      <c r="E1381" s="248"/>
    </row>
    <row r="1382" spans="1:5" ht="30">
      <c r="A1382" s="247">
        <v>920518</v>
      </c>
      <c r="B1382" s="247" t="s">
        <v>17444</v>
      </c>
      <c r="C1382" s="227" t="s">
        <v>1022</v>
      </c>
      <c r="D1382" s="229">
        <v>3391.95</v>
      </c>
      <c r="E1382" s="248"/>
    </row>
    <row r="1383" spans="1:5" ht="30">
      <c r="A1383" s="247">
        <v>920519</v>
      </c>
      <c r="B1383" s="247" t="s">
        <v>17445</v>
      </c>
      <c r="C1383" s="227" t="s">
        <v>1022</v>
      </c>
      <c r="D1383" s="229">
        <v>6364.12</v>
      </c>
      <c r="E1383" s="248"/>
    </row>
    <row r="1384" spans="1:5" ht="30">
      <c r="A1384" s="247">
        <v>920520</v>
      </c>
      <c r="B1384" s="247" t="s">
        <v>17446</v>
      </c>
      <c r="C1384" s="227" t="s">
        <v>1022</v>
      </c>
      <c r="D1384" s="229">
        <v>23933.45</v>
      </c>
      <c r="E1384" s="248"/>
    </row>
    <row r="1385" spans="1:5" ht="30">
      <c r="A1385" s="247">
        <v>920521</v>
      </c>
      <c r="B1385" s="247" t="s">
        <v>17447</v>
      </c>
      <c r="C1385" s="227" t="s">
        <v>1022</v>
      </c>
      <c r="D1385" s="229">
        <v>9963.64</v>
      </c>
      <c r="E1385" s="248"/>
    </row>
    <row r="1386" spans="1:5" ht="30">
      <c r="A1386" s="247">
        <v>920522</v>
      </c>
      <c r="B1386" s="247" t="s">
        <v>17448</v>
      </c>
      <c r="C1386" s="227" t="s">
        <v>1022</v>
      </c>
      <c r="D1386" s="229">
        <v>3049.53</v>
      </c>
      <c r="E1386" s="248"/>
    </row>
    <row r="1387" spans="1:5" ht="30">
      <c r="A1387" s="247">
        <v>920523</v>
      </c>
      <c r="B1387" s="247" t="s">
        <v>17449</v>
      </c>
      <c r="C1387" s="227" t="s">
        <v>1022</v>
      </c>
      <c r="D1387" s="229">
        <v>17095.32</v>
      </c>
      <c r="E1387" s="248"/>
    </row>
    <row r="1388" spans="1:5" ht="30">
      <c r="A1388" s="247">
        <v>920524</v>
      </c>
      <c r="B1388" s="247" t="s">
        <v>17450</v>
      </c>
      <c r="C1388" s="227" t="s">
        <v>1022</v>
      </c>
      <c r="D1388" s="229">
        <v>5085.43</v>
      </c>
      <c r="E1388" s="248"/>
    </row>
    <row r="1389" spans="1:5" ht="30">
      <c r="A1389" s="247">
        <v>920525</v>
      </c>
      <c r="B1389" s="247" t="s">
        <v>17451</v>
      </c>
      <c r="C1389" s="227" t="s">
        <v>1022</v>
      </c>
      <c r="D1389" s="229">
        <v>4605.38</v>
      </c>
      <c r="E1389" s="248"/>
    </row>
    <row r="1390" spans="1:5" ht="15" customHeight="1">
      <c r="A1390" s="247">
        <v>920526</v>
      </c>
      <c r="B1390" s="247" t="s">
        <v>17452</v>
      </c>
      <c r="C1390" s="227" t="s">
        <v>1022</v>
      </c>
      <c r="D1390" s="229">
        <v>13641.72</v>
      </c>
      <c r="E1390" s="248"/>
    </row>
    <row r="1391" spans="1:5" ht="30">
      <c r="A1391" s="247">
        <v>920527</v>
      </c>
      <c r="B1391" s="247" t="s">
        <v>17453</v>
      </c>
      <c r="C1391" s="227" t="s">
        <v>1022</v>
      </c>
      <c r="D1391" s="229">
        <v>11327.81</v>
      </c>
      <c r="E1391" s="248"/>
    </row>
    <row r="1392" spans="1:5" ht="30">
      <c r="A1392" s="247">
        <v>920528</v>
      </c>
      <c r="B1392" s="247" t="s">
        <v>17454</v>
      </c>
      <c r="C1392" s="227" t="s">
        <v>1022</v>
      </c>
      <c r="D1392" s="229">
        <v>11327.81</v>
      </c>
      <c r="E1392" s="248"/>
    </row>
    <row r="1393" spans="1:5" ht="30">
      <c r="A1393" s="247">
        <v>920529</v>
      </c>
      <c r="B1393" s="247" t="s">
        <v>17455</v>
      </c>
      <c r="C1393" s="227" t="s">
        <v>1022</v>
      </c>
      <c r="D1393" s="229">
        <v>11569.56</v>
      </c>
      <c r="E1393" s="248"/>
    </row>
    <row r="1394" spans="1:5" ht="30">
      <c r="A1394" s="247">
        <v>920530</v>
      </c>
      <c r="B1394" s="247" t="s">
        <v>17456</v>
      </c>
      <c r="C1394" s="227" t="s">
        <v>1022</v>
      </c>
      <c r="D1394" s="229">
        <v>10602.55</v>
      </c>
      <c r="E1394" s="248"/>
    </row>
    <row r="1395" spans="1:5" ht="30">
      <c r="A1395" s="247">
        <v>920531</v>
      </c>
      <c r="B1395" s="247" t="s">
        <v>17457</v>
      </c>
      <c r="C1395" s="227" t="s">
        <v>1022</v>
      </c>
      <c r="D1395" s="229">
        <v>11332.13</v>
      </c>
      <c r="E1395" s="248"/>
    </row>
    <row r="1396" spans="1:5" ht="45">
      <c r="A1396" s="247">
        <v>920532</v>
      </c>
      <c r="B1396" s="247" t="s">
        <v>17458</v>
      </c>
      <c r="C1396" s="227" t="s">
        <v>1022</v>
      </c>
      <c r="D1396" s="229">
        <v>24520.560000000001</v>
      </c>
      <c r="E1396" s="248"/>
    </row>
    <row r="1397" spans="1:5">
      <c r="A1397" s="247">
        <v>920533</v>
      </c>
      <c r="B1397" s="247" t="s">
        <v>17459</v>
      </c>
      <c r="C1397" s="227" t="s">
        <v>1022</v>
      </c>
      <c r="D1397" s="229">
        <v>6354.62</v>
      </c>
      <c r="E1397" s="248"/>
    </row>
    <row r="1398" spans="1:5" ht="30">
      <c r="A1398" s="247">
        <v>920534</v>
      </c>
      <c r="B1398" s="247" t="s">
        <v>17460</v>
      </c>
      <c r="C1398" s="227" t="s">
        <v>1022</v>
      </c>
      <c r="D1398" s="229">
        <v>13719.43</v>
      </c>
      <c r="E1398" s="248"/>
    </row>
    <row r="1399" spans="1:5" ht="30">
      <c r="A1399" s="247">
        <v>920535</v>
      </c>
      <c r="B1399" s="247" t="s">
        <v>17461</v>
      </c>
      <c r="C1399" s="227" t="s">
        <v>1022</v>
      </c>
      <c r="D1399" s="229">
        <v>20514.38</v>
      </c>
      <c r="E1399" s="248"/>
    </row>
    <row r="1400" spans="1:5" ht="30">
      <c r="A1400" s="247">
        <v>920536</v>
      </c>
      <c r="B1400" s="247" t="s">
        <v>17462</v>
      </c>
      <c r="C1400" s="227" t="s">
        <v>1022</v>
      </c>
      <c r="D1400" s="229">
        <v>2838.17</v>
      </c>
      <c r="E1400" s="248"/>
    </row>
    <row r="1401" spans="1:5" ht="30">
      <c r="A1401" s="247">
        <v>920537</v>
      </c>
      <c r="B1401" s="247" t="s">
        <v>17463</v>
      </c>
      <c r="C1401" s="227" t="s">
        <v>1022</v>
      </c>
      <c r="D1401" s="229">
        <v>5106.6499999999996</v>
      </c>
      <c r="E1401" s="248"/>
    </row>
    <row r="1402" spans="1:5">
      <c r="A1402" s="247">
        <v>920538</v>
      </c>
      <c r="B1402" s="247" t="s">
        <v>17464</v>
      </c>
      <c r="C1402" s="227" t="s">
        <v>1022</v>
      </c>
      <c r="D1402" s="229">
        <v>2074.23</v>
      </c>
      <c r="E1402" s="248"/>
    </row>
    <row r="1403" spans="1:5" ht="30">
      <c r="A1403" s="247">
        <v>920539</v>
      </c>
      <c r="B1403" s="247" t="s">
        <v>17465</v>
      </c>
      <c r="C1403" s="227" t="s">
        <v>1022</v>
      </c>
      <c r="D1403" s="229">
        <v>2074.23</v>
      </c>
      <c r="E1403" s="248"/>
    </row>
    <row r="1404" spans="1:5" ht="30">
      <c r="A1404" s="247">
        <v>920540</v>
      </c>
      <c r="B1404" s="247" t="s">
        <v>17466</v>
      </c>
      <c r="C1404" s="227" t="s">
        <v>1022</v>
      </c>
      <c r="D1404" s="229">
        <v>3928.12</v>
      </c>
      <c r="E1404" s="248"/>
    </row>
    <row r="1405" spans="1:5">
      <c r="A1405" s="247">
        <v>93</v>
      </c>
      <c r="B1405" s="247" t="s">
        <v>1023</v>
      </c>
      <c r="C1405" s="227"/>
      <c r="D1405" s="229"/>
      <c r="E1405" s="248"/>
    </row>
    <row r="1406" spans="1:5">
      <c r="A1406" s="246">
        <v>9302</v>
      </c>
      <c r="B1406" s="559" t="s">
        <v>1024</v>
      </c>
      <c r="C1406" s="560"/>
      <c r="D1406" s="560"/>
      <c r="E1406" s="561"/>
    </row>
    <row r="1407" spans="1:5" ht="30">
      <c r="A1407" s="246">
        <v>930213</v>
      </c>
      <c r="B1407" s="559" t="s">
        <v>1025</v>
      </c>
      <c r="C1407" s="560" t="s">
        <v>114</v>
      </c>
      <c r="D1407" s="560">
        <v>962.08</v>
      </c>
      <c r="E1407" s="561"/>
    </row>
    <row r="1408" spans="1:5" ht="30">
      <c r="A1408" s="247">
        <v>930214</v>
      </c>
      <c r="B1408" s="247" t="s">
        <v>1026</v>
      </c>
      <c r="C1408" s="227" t="s">
        <v>114</v>
      </c>
      <c r="D1408" s="228">
        <v>1752.7</v>
      </c>
      <c r="E1408" s="248"/>
    </row>
    <row r="1409" spans="1:5" ht="30">
      <c r="A1409" s="247">
        <v>930218</v>
      </c>
      <c r="B1409" s="247" t="s">
        <v>1027</v>
      </c>
      <c r="C1409" s="227" t="s">
        <v>114</v>
      </c>
      <c r="D1409" s="229">
        <v>771.4</v>
      </c>
      <c r="E1409" s="248"/>
    </row>
    <row r="1410" spans="1:5" ht="30">
      <c r="A1410" s="247">
        <v>930219</v>
      </c>
      <c r="B1410" s="247" t="s">
        <v>1028</v>
      </c>
      <c r="C1410" s="227" t="s">
        <v>114</v>
      </c>
      <c r="D1410" s="228">
        <v>880.1</v>
      </c>
      <c r="E1410" s="248"/>
    </row>
    <row r="1411" spans="1:5" ht="30">
      <c r="A1411" s="247">
        <v>930220</v>
      </c>
      <c r="B1411" s="247" t="s">
        <v>1029</v>
      </c>
      <c r="C1411" s="227" t="s">
        <v>114</v>
      </c>
      <c r="D1411" s="228">
        <v>1065.4000000000001</v>
      </c>
      <c r="E1411" s="248"/>
    </row>
    <row r="1412" spans="1:5">
      <c r="A1412" s="247">
        <v>95</v>
      </c>
      <c r="B1412" s="247" t="s">
        <v>1030</v>
      </c>
      <c r="C1412" s="227"/>
      <c r="D1412" s="229"/>
      <c r="E1412" s="248"/>
    </row>
    <row r="1413" spans="1:5">
      <c r="A1413" s="246">
        <v>9501</v>
      </c>
      <c r="B1413" s="559" t="s">
        <v>1031</v>
      </c>
      <c r="C1413" s="560"/>
      <c r="D1413" s="560"/>
      <c r="E1413" s="561"/>
    </row>
    <row r="1414" spans="1:5" ht="30">
      <c r="A1414" s="246">
        <v>950101</v>
      </c>
      <c r="B1414" s="559" t="s">
        <v>2728</v>
      </c>
      <c r="C1414" s="560" t="s">
        <v>109</v>
      </c>
      <c r="D1414" s="560">
        <v>3.08</v>
      </c>
      <c r="E1414" s="561"/>
    </row>
    <row r="1415" spans="1:5" ht="30">
      <c r="A1415" s="247">
        <v>950102</v>
      </c>
      <c r="B1415" s="247" t="s">
        <v>2729</v>
      </c>
      <c r="C1415" s="227" t="s">
        <v>109</v>
      </c>
      <c r="D1415" s="228">
        <v>22.82</v>
      </c>
      <c r="E1415" s="248"/>
    </row>
    <row r="1416" spans="1:5">
      <c r="A1416" s="247"/>
      <c r="B1416" s="247"/>
      <c r="C1416" s="227"/>
      <c r="D1416" s="228"/>
      <c r="E1416" s="249"/>
    </row>
    <row r="1417" spans="1:5" ht="45">
      <c r="A1417" s="247" t="s">
        <v>1032</v>
      </c>
      <c r="B1417" s="247"/>
      <c r="C1417" s="227"/>
      <c r="D1417" s="229"/>
      <c r="E1417" s="248"/>
    </row>
    <row r="1418" spans="1:5">
      <c r="A1418" s="247"/>
      <c r="B1418" s="247"/>
      <c r="C1418" s="227"/>
      <c r="D1418" s="229"/>
      <c r="E1418" s="248"/>
    </row>
    <row r="1419" spans="1:5">
      <c r="A1419" s="247" t="s">
        <v>185</v>
      </c>
      <c r="B1419" s="247" t="s">
        <v>186</v>
      </c>
      <c r="C1419" s="227" t="s">
        <v>187</v>
      </c>
      <c r="D1419" s="229" t="s">
        <v>2730</v>
      </c>
      <c r="E1419" s="248" t="s">
        <v>1033</v>
      </c>
    </row>
    <row r="1420" spans="1:5" ht="30">
      <c r="A1420" s="247">
        <v>8</v>
      </c>
      <c r="B1420" s="247" t="s">
        <v>1034</v>
      </c>
      <c r="C1420" s="227"/>
      <c r="D1420" s="229"/>
      <c r="E1420" s="248"/>
    </row>
    <row r="1421" spans="1:5">
      <c r="A1421" s="247">
        <v>801</v>
      </c>
      <c r="B1421" s="247" t="s">
        <v>1035</v>
      </c>
      <c r="C1421" s="227"/>
      <c r="D1421" s="229"/>
      <c r="E1421" s="248"/>
    </row>
    <row r="1422" spans="1:5" ht="30">
      <c r="A1422" s="247">
        <v>80124</v>
      </c>
      <c r="B1422" s="247" t="s">
        <v>1036</v>
      </c>
      <c r="C1422" s="227" t="s">
        <v>109</v>
      </c>
      <c r="D1422" s="229">
        <v>75.5</v>
      </c>
      <c r="E1422" s="248">
        <v>14.08</v>
      </c>
    </row>
    <row r="1423" spans="1:5">
      <c r="A1423" s="246">
        <v>80125</v>
      </c>
      <c r="B1423" s="559" t="s">
        <v>1037</v>
      </c>
      <c r="C1423" s="560" t="s">
        <v>109</v>
      </c>
      <c r="D1423" s="560">
        <v>33.89</v>
      </c>
      <c r="E1423" s="248">
        <v>14.08</v>
      </c>
    </row>
    <row r="1424" spans="1:5" ht="30">
      <c r="A1424" s="246">
        <v>80144</v>
      </c>
      <c r="B1424" s="559" t="s">
        <v>1038</v>
      </c>
      <c r="C1424" s="560" t="s">
        <v>109</v>
      </c>
      <c r="D1424" s="560">
        <v>21.49</v>
      </c>
      <c r="E1424" s="248">
        <v>14.08</v>
      </c>
    </row>
    <row r="1425" spans="1:5" ht="30">
      <c r="A1425" s="247">
        <v>80170</v>
      </c>
      <c r="B1425" s="247" t="s">
        <v>1039</v>
      </c>
      <c r="C1425" s="227" t="s">
        <v>109</v>
      </c>
      <c r="D1425" s="228">
        <v>164.15</v>
      </c>
      <c r="E1425" s="561">
        <v>11.6</v>
      </c>
    </row>
    <row r="1426" spans="1:5" ht="30">
      <c r="A1426" s="247">
        <v>80178</v>
      </c>
      <c r="B1426" s="247" t="s">
        <v>1040</v>
      </c>
      <c r="C1426" s="227" t="s">
        <v>109</v>
      </c>
      <c r="D1426" s="229">
        <v>114.74</v>
      </c>
      <c r="E1426" s="248">
        <v>11.6</v>
      </c>
    </row>
    <row r="1427" spans="1:5" ht="30">
      <c r="A1427" s="247">
        <v>802</v>
      </c>
      <c r="B1427" s="247" t="s">
        <v>1041</v>
      </c>
      <c r="C1427" s="227"/>
      <c r="D1427" s="228"/>
      <c r="E1427" s="248"/>
    </row>
    <row r="1428" spans="1:5" ht="30">
      <c r="A1428" s="247">
        <v>80201</v>
      </c>
      <c r="B1428" s="247" t="s">
        <v>1042</v>
      </c>
      <c r="C1428" s="227" t="s">
        <v>109</v>
      </c>
      <c r="D1428" s="228">
        <v>2.25</v>
      </c>
      <c r="E1428" s="248">
        <v>0</v>
      </c>
    </row>
    <row r="1429" spans="1:5" ht="30">
      <c r="A1429" s="247">
        <v>80202</v>
      </c>
      <c r="B1429" s="247" t="s">
        <v>1043</v>
      </c>
      <c r="C1429" s="227" t="s">
        <v>109</v>
      </c>
      <c r="D1429" s="228">
        <v>2.25</v>
      </c>
      <c r="E1429" s="248">
        <v>0</v>
      </c>
    </row>
    <row r="1430" spans="1:5" ht="30">
      <c r="A1430" s="246">
        <v>80276</v>
      </c>
      <c r="B1430" s="559" t="s">
        <v>1044</v>
      </c>
      <c r="C1430" s="560" t="s">
        <v>114</v>
      </c>
      <c r="D1430" s="560">
        <v>42364</v>
      </c>
      <c r="E1430" s="248">
        <v>0</v>
      </c>
    </row>
    <row r="1431" spans="1:5" ht="30">
      <c r="A1431" s="246">
        <v>807</v>
      </c>
      <c r="B1431" s="559" t="s">
        <v>1045</v>
      </c>
      <c r="C1431" s="560"/>
      <c r="D1431" s="560"/>
      <c r="E1431" s="248"/>
    </row>
    <row r="1432" spans="1:5" ht="30">
      <c r="A1432" s="247">
        <v>80716</v>
      </c>
      <c r="B1432" s="247" t="s">
        <v>1046</v>
      </c>
      <c r="C1432" s="227" t="s">
        <v>114</v>
      </c>
      <c r="D1432" s="228">
        <v>30950</v>
      </c>
      <c r="E1432" s="561">
        <v>0</v>
      </c>
    </row>
    <row r="1433" spans="1:5" ht="30">
      <c r="A1433" s="247">
        <v>860</v>
      </c>
      <c r="B1433" s="247" t="s">
        <v>1047</v>
      </c>
      <c r="C1433" s="227"/>
      <c r="D1433" s="228"/>
      <c r="E1433" s="561"/>
    </row>
    <row r="1434" spans="1:5" ht="30">
      <c r="A1434" s="293">
        <v>86030</v>
      </c>
      <c r="B1434" s="294" t="s">
        <v>1048</v>
      </c>
      <c r="C1434" s="294" t="s">
        <v>109</v>
      </c>
      <c r="D1434" s="294">
        <v>98.11</v>
      </c>
      <c r="E1434" s="248">
        <v>14.08</v>
      </c>
    </row>
    <row r="1435" spans="1:5" ht="30">
      <c r="A1435" s="559">
        <v>86049</v>
      </c>
      <c r="B1435" s="560" t="s">
        <v>1049</v>
      </c>
      <c r="C1435" s="560" t="s">
        <v>109</v>
      </c>
      <c r="D1435" s="560">
        <v>114.32</v>
      </c>
      <c r="E1435" s="248">
        <v>11.6</v>
      </c>
    </row>
    <row r="1436" spans="1:5" ht="30">
      <c r="A1436" s="293">
        <v>86096</v>
      </c>
      <c r="B1436" s="294" t="s">
        <v>1050</v>
      </c>
      <c r="C1436" s="294" t="s">
        <v>109</v>
      </c>
      <c r="D1436" s="294">
        <v>17.78</v>
      </c>
      <c r="E1436" s="248">
        <v>9.34</v>
      </c>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75"/>
  <sheetViews>
    <sheetView view="pageBreakPreview" topLeftCell="B22" zoomScale="89" zoomScaleSheetLayoutView="89" workbookViewId="0">
      <selection activeCell="S22" sqref="S22"/>
    </sheetView>
  </sheetViews>
  <sheetFormatPr defaultRowHeight="12.75"/>
  <cols>
    <col min="1" max="1" width="9.140625" style="427"/>
    <col min="2" max="2" width="9.85546875" style="466" bestFit="1" customWidth="1"/>
    <col min="3" max="3" width="9.140625" style="427"/>
    <col min="4" max="12" width="9.140625" style="440"/>
    <col min="13" max="13" width="9.5703125" style="440" bestFit="1" customWidth="1"/>
    <col min="14" max="14" width="11.140625" style="440" customWidth="1"/>
    <col min="15" max="15" width="9.140625" style="440"/>
    <col min="16" max="16" width="8.140625" style="427" bestFit="1" customWidth="1"/>
    <col min="17" max="17" width="9" style="427" bestFit="1" customWidth="1"/>
    <col min="18" max="18" width="9" style="427" customWidth="1"/>
    <col min="19" max="19" width="9.140625" style="440"/>
    <col min="20" max="20" width="9.140625" style="427"/>
    <col min="21" max="21" width="32.85546875" style="427" customWidth="1"/>
    <col min="22" max="257" width="9.140625" style="427"/>
    <col min="258" max="258" width="9.85546875" style="427" bestFit="1" customWidth="1"/>
    <col min="259" max="268" width="9.140625" style="427"/>
    <col min="269" max="269" width="9.5703125" style="427" bestFit="1" customWidth="1"/>
    <col min="270" max="270" width="11.140625" style="427" customWidth="1"/>
    <col min="271" max="271" width="9.140625" style="427"/>
    <col min="272" max="272" width="8.140625" style="427" bestFit="1" customWidth="1"/>
    <col min="273" max="273" width="9" style="427" bestFit="1" customWidth="1"/>
    <col min="274" max="274" width="9" style="427" customWidth="1"/>
    <col min="275" max="276" width="9.140625" style="427"/>
    <col min="277" max="277" width="32.85546875" style="427" customWidth="1"/>
    <col min="278" max="513" width="9.140625" style="427"/>
    <col min="514" max="514" width="9.85546875" style="427" bestFit="1" customWidth="1"/>
    <col min="515" max="524" width="9.140625" style="427"/>
    <col min="525" max="525" width="9.5703125" style="427" bestFit="1" customWidth="1"/>
    <col min="526" max="526" width="11.140625" style="427" customWidth="1"/>
    <col min="527" max="527" width="9.140625" style="427"/>
    <col min="528" max="528" width="8.140625" style="427" bestFit="1" customWidth="1"/>
    <col min="529" max="529" width="9" style="427" bestFit="1" customWidth="1"/>
    <col min="530" max="530" width="9" style="427" customWidth="1"/>
    <col min="531" max="532" width="9.140625" style="427"/>
    <col min="533" max="533" width="32.85546875" style="427" customWidth="1"/>
    <col min="534" max="769" width="9.140625" style="427"/>
    <col min="770" max="770" width="9.85546875" style="427" bestFit="1" customWidth="1"/>
    <col min="771" max="780" width="9.140625" style="427"/>
    <col min="781" max="781" width="9.5703125" style="427" bestFit="1" customWidth="1"/>
    <col min="782" max="782" width="11.140625" style="427" customWidth="1"/>
    <col min="783" max="783" width="9.140625" style="427"/>
    <col min="784" max="784" width="8.140625" style="427" bestFit="1" customWidth="1"/>
    <col min="785" max="785" width="9" style="427" bestFit="1" customWidth="1"/>
    <col min="786" max="786" width="9" style="427" customWidth="1"/>
    <col min="787" max="788" width="9.140625" style="427"/>
    <col min="789" max="789" width="32.85546875" style="427" customWidth="1"/>
    <col min="790" max="1025" width="9.140625" style="427"/>
    <col min="1026" max="1026" width="9.85546875" style="427" bestFit="1" customWidth="1"/>
    <col min="1027" max="1036" width="9.140625" style="427"/>
    <col min="1037" max="1037" width="9.5703125" style="427" bestFit="1" customWidth="1"/>
    <col min="1038" max="1038" width="11.140625" style="427" customWidth="1"/>
    <col min="1039" max="1039" width="9.140625" style="427"/>
    <col min="1040" max="1040" width="8.140625" style="427" bestFit="1" customWidth="1"/>
    <col min="1041" max="1041" width="9" style="427" bestFit="1" customWidth="1"/>
    <col min="1042" max="1042" width="9" style="427" customWidth="1"/>
    <col min="1043" max="1044" width="9.140625" style="427"/>
    <col min="1045" max="1045" width="32.85546875" style="427" customWidth="1"/>
    <col min="1046" max="1281" width="9.140625" style="427"/>
    <col min="1282" max="1282" width="9.85546875" style="427" bestFit="1" customWidth="1"/>
    <col min="1283" max="1292" width="9.140625" style="427"/>
    <col min="1293" max="1293" width="9.5703125" style="427" bestFit="1" customWidth="1"/>
    <col min="1294" max="1294" width="11.140625" style="427" customWidth="1"/>
    <col min="1295" max="1295" width="9.140625" style="427"/>
    <col min="1296" max="1296" width="8.140625" style="427" bestFit="1" customWidth="1"/>
    <col min="1297" max="1297" width="9" style="427" bestFit="1" customWidth="1"/>
    <col min="1298" max="1298" width="9" style="427" customWidth="1"/>
    <col min="1299" max="1300" width="9.140625" style="427"/>
    <col min="1301" max="1301" width="32.85546875" style="427" customWidth="1"/>
    <col min="1302" max="1537" width="9.140625" style="427"/>
    <col min="1538" max="1538" width="9.85546875" style="427" bestFit="1" customWidth="1"/>
    <col min="1539" max="1548" width="9.140625" style="427"/>
    <col min="1549" max="1549" width="9.5703125" style="427" bestFit="1" customWidth="1"/>
    <col min="1550" max="1550" width="11.140625" style="427" customWidth="1"/>
    <col min="1551" max="1551" width="9.140625" style="427"/>
    <col min="1552" max="1552" width="8.140625" style="427" bestFit="1" customWidth="1"/>
    <col min="1553" max="1553" width="9" style="427" bestFit="1" customWidth="1"/>
    <col min="1554" max="1554" width="9" style="427" customWidth="1"/>
    <col min="1555" max="1556" width="9.140625" style="427"/>
    <col min="1557" max="1557" width="32.85546875" style="427" customWidth="1"/>
    <col min="1558" max="1793" width="9.140625" style="427"/>
    <col min="1794" max="1794" width="9.85546875" style="427" bestFit="1" customWidth="1"/>
    <col min="1795" max="1804" width="9.140625" style="427"/>
    <col min="1805" max="1805" width="9.5703125" style="427" bestFit="1" customWidth="1"/>
    <col min="1806" max="1806" width="11.140625" style="427" customWidth="1"/>
    <col min="1807" max="1807" width="9.140625" style="427"/>
    <col min="1808" max="1808" width="8.140625" style="427" bestFit="1" customWidth="1"/>
    <col min="1809" max="1809" width="9" style="427" bestFit="1" customWidth="1"/>
    <col min="1810" max="1810" width="9" style="427" customWidth="1"/>
    <col min="1811" max="1812" width="9.140625" style="427"/>
    <col min="1813" max="1813" width="32.85546875" style="427" customWidth="1"/>
    <col min="1814" max="2049" width="9.140625" style="427"/>
    <col min="2050" max="2050" width="9.85546875" style="427" bestFit="1" customWidth="1"/>
    <col min="2051" max="2060" width="9.140625" style="427"/>
    <col min="2061" max="2061" width="9.5703125" style="427" bestFit="1" customWidth="1"/>
    <col min="2062" max="2062" width="11.140625" style="427" customWidth="1"/>
    <col min="2063" max="2063" width="9.140625" style="427"/>
    <col min="2064" max="2064" width="8.140625" style="427" bestFit="1" customWidth="1"/>
    <col min="2065" max="2065" width="9" style="427" bestFit="1" customWidth="1"/>
    <col min="2066" max="2066" width="9" style="427" customWidth="1"/>
    <col min="2067" max="2068" width="9.140625" style="427"/>
    <col min="2069" max="2069" width="32.85546875" style="427" customWidth="1"/>
    <col min="2070" max="2305" width="9.140625" style="427"/>
    <col min="2306" max="2306" width="9.85546875" style="427" bestFit="1" customWidth="1"/>
    <col min="2307" max="2316" width="9.140625" style="427"/>
    <col min="2317" max="2317" width="9.5703125" style="427" bestFit="1" customWidth="1"/>
    <col min="2318" max="2318" width="11.140625" style="427" customWidth="1"/>
    <col min="2319" max="2319" width="9.140625" style="427"/>
    <col min="2320" max="2320" width="8.140625" style="427" bestFit="1" customWidth="1"/>
    <col min="2321" max="2321" width="9" style="427" bestFit="1" customWidth="1"/>
    <col min="2322" max="2322" width="9" style="427" customWidth="1"/>
    <col min="2323" max="2324" width="9.140625" style="427"/>
    <col min="2325" max="2325" width="32.85546875" style="427" customWidth="1"/>
    <col min="2326" max="2561" width="9.140625" style="427"/>
    <col min="2562" max="2562" width="9.85546875" style="427" bestFit="1" customWidth="1"/>
    <col min="2563" max="2572" width="9.140625" style="427"/>
    <col min="2573" max="2573" width="9.5703125" style="427" bestFit="1" customWidth="1"/>
    <col min="2574" max="2574" width="11.140625" style="427" customWidth="1"/>
    <col min="2575" max="2575" width="9.140625" style="427"/>
    <col min="2576" max="2576" width="8.140625" style="427" bestFit="1" customWidth="1"/>
    <col min="2577" max="2577" width="9" style="427" bestFit="1" customWidth="1"/>
    <col min="2578" max="2578" width="9" style="427" customWidth="1"/>
    <col min="2579" max="2580" width="9.140625" style="427"/>
    <col min="2581" max="2581" width="32.85546875" style="427" customWidth="1"/>
    <col min="2582" max="2817" width="9.140625" style="427"/>
    <col min="2818" max="2818" width="9.85546875" style="427" bestFit="1" customWidth="1"/>
    <col min="2819" max="2828" width="9.140625" style="427"/>
    <col min="2829" max="2829" width="9.5703125" style="427" bestFit="1" customWidth="1"/>
    <col min="2830" max="2830" width="11.140625" style="427" customWidth="1"/>
    <col min="2831" max="2831" width="9.140625" style="427"/>
    <col min="2832" max="2832" width="8.140625" style="427" bestFit="1" customWidth="1"/>
    <col min="2833" max="2833" width="9" style="427" bestFit="1" customWidth="1"/>
    <col min="2834" max="2834" width="9" style="427" customWidth="1"/>
    <col min="2835" max="2836" width="9.140625" style="427"/>
    <col min="2837" max="2837" width="32.85546875" style="427" customWidth="1"/>
    <col min="2838" max="3073" width="9.140625" style="427"/>
    <col min="3074" max="3074" width="9.85546875" style="427" bestFit="1" customWidth="1"/>
    <col min="3075" max="3084" width="9.140625" style="427"/>
    <col min="3085" max="3085" width="9.5703125" style="427" bestFit="1" customWidth="1"/>
    <col min="3086" max="3086" width="11.140625" style="427" customWidth="1"/>
    <col min="3087" max="3087" width="9.140625" style="427"/>
    <col min="3088" max="3088" width="8.140625" style="427" bestFit="1" customWidth="1"/>
    <col min="3089" max="3089" width="9" style="427" bestFit="1" customWidth="1"/>
    <col min="3090" max="3090" width="9" style="427" customWidth="1"/>
    <col min="3091" max="3092" width="9.140625" style="427"/>
    <col min="3093" max="3093" width="32.85546875" style="427" customWidth="1"/>
    <col min="3094" max="3329" width="9.140625" style="427"/>
    <col min="3330" max="3330" width="9.85546875" style="427" bestFit="1" customWidth="1"/>
    <col min="3331" max="3340" width="9.140625" style="427"/>
    <col min="3341" max="3341" width="9.5703125" style="427" bestFit="1" customWidth="1"/>
    <col min="3342" max="3342" width="11.140625" style="427" customWidth="1"/>
    <col min="3343" max="3343" width="9.140625" style="427"/>
    <col min="3344" max="3344" width="8.140625" style="427" bestFit="1" customWidth="1"/>
    <col min="3345" max="3345" width="9" style="427" bestFit="1" customWidth="1"/>
    <col min="3346" max="3346" width="9" style="427" customWidth="1"/>
    <col min="3347" max="3348" width="9.140625" style="427"/>
    <col min="3349" max="3349" width="32.85546875" style="427" customWidth="1"/>
    <col min="3350" max="3585" width="9.140625" style="427"/>
    <col min="3586" max="3586" width="9.85546875" style="427" bestFit="1" customWidth="1"/>
    <col min="3587" max="3596" width="9.140625" style="427"/>
    <col min="3597" max="3597" width="9.5703125" style="427" bestFit="1" customWidth="1"/>
    <col min="3598" max="3598" width="11.140625" style="427" customWidth="1"/>
    <col min="3599" max="3599" width="9.140625" style="427"/>
    <col min="3600" max="3600" width="8.140625" style="427" bestFit="1" customWidth="1"/>
    <col min="3601" max="3601" width="9" style="427" bestFit="1" customWidth="1"/>
    <col min="3602" max="3602" width="9" style="427" customWidth="1"/>
    <col min="3603" max="3604" width="9.140625" style="427"/>
    <col min="3605" max="3605" width="32.85546875" style="427" customWidth="1"/>
    <col min="3606" max="3841" width="9.140625" style="427"/>
    <col min="3842" max="3842" width="9.85546875" style="427" bestFit="1" customWidth="1"/>
    <col min="3843" max="3852" width="9.140625" style="427"/>
    <col min="3853" max="3853" width="9.5703125" style="427" bestFit="1" customWidth="1"/>
    <col min="3854" max="3854" width="11.140625" style="427" customWidth="1"/>
    <col min="3855" max="3855" width="9.140625" style="427"/>
    <col min="3856" max="3856" width="8.140625" style="427" bestFit="1" customWidth="1"/>
    <col min="3857" max="3857" width="9" style="427" bestFit="1" customWidth="1"/>
    <col min="3858" max="3858" width="9" style="427" customWidth="1"/>
    <col min="3859" max="3860" width="9.140625" style="427"/>
    <col min="3861" max="3861" width="32.85546875" style="427" customWidth="1"/>
    <col min="3862" max="4097" width="9.140625" style="427"/>
    <col min="4098" max="4098" width="9.85546875" style="427" bestFit="1" customWidth="1"/>
    <col min="4099" max="4108" width="9.140625" style="427"/>
    <col min="4109" max="4109" width="9.5703125" style="427" bestFit="1" customWidth="1"/>
    <col min="4110" max="4110" width="11.140625" style="427" customWidth="1"/>
    <col min="4111" max="4111" width="9.140625" style="427"/>
    <col min="4112" max="4112" width="8.140625" style="427" bestFit="1" customWidth="1"/>
    <col min="4113" max="4113" width="9" style="427" bestFit="1" customWidth="1"/>
    <col min="4114" max="4114" width="9" style="427" customWidth="1"/>
    <col min="4115" max="4116" width="9.140625" style="427"/>
    <col min="4117" max="4117" width="32.85546875" style="427" customWidth="1"/>
    <col min="4118" max="4353" width="9.140625" style="427"/>
    <col min="4354" max="4354" width="9.85546875" style="427" bestFit="1" customWidth="1"/>
    <col min="4355" max="4364" width="9.140625" style="427"/>
    <col min="4365" max="4365" width="9.5703125" style="427" bestFit="1" customWidth="1"/>
    <col min="4366" max="4366" width="11.140625" style="427" customWidth="1"/>
    <col min="4367" max="4367" width="9.140625" style="427"/>
    <col min="4368" max="4368" width="8.140625" style="427" bestFit="1" customWidth="1"/>
    <col min="4369" max="4369" width="9" style="427" bestFit="1" customWidth="1"/>
    <col min="4370" max="4370" width="9" style="427" customWidth="1"/>
    <col min="4371" max="4372" width="9.140625" style="427"/>
    <col min="4373" max="4373" width="32.85546875" style="427" customWidth="1"/>
    <col min="4374" max="4609" width="9.140625" style="427"/>
    <col min="4610" max="4610" width="9.85546875" style="427" bestFit="1" customWidth="1"/>
    <col min="4611" max="4620" width="9.140625" style="427"/>
    <col min="4621" max="4621" width="9.5703125" style="427" bestFit="1" customWidth="1"/>
    <col min="4622" max="4622" width="11.140625" style="427" customWidth="1"/>
    <col min="4623" max="4623" width="9.140625" style="427"/>
    <col min="4624" max="4624" width="8.140625" style="427" bestFit="1" customWidth="1"/>
    <col min="4625" max="4625" width="9" style="427" bestFit="1" customWidth="1"/>
    <col min="4626" max="4626" width="9" style="427" customWidth="1"/>
    <col min="4627" max="4628" width="9.140625" style="427"/>
    <col min="4629" max="4629" width="32.85546875" style="427" customWidth="1"/>
    <col min="4630" max="4865" width="9.140625" style="427"/>
    <col min="4866" max="4866" width="9.85546875" style="427" bestFit="1" customWidth="1"/>
    <col min="4867" max="4876" width="9.140625" style="427"/>
    <col min="4877" max="4877" width="9.5703125" style="427" bestFit="1" customWidth="1"/>
    <col min="4878" max="4878" width="11.140625" style="427" customWidth="1"/>
    <col min="4879" max="4879" width="9.140625" style="427"/>
    <col min="4880" max="4880" width="8.140625" style="427" bestFit="1" customWidth="1"/>
    <col min="4881" max="4881" width="9" style="427" bestFit="1" customWidth="1"/>
    <col min="4882" max="4882" width="9" style="427" customWidth="1"/>
    <col min="4883" max="4884" width="9.140625" style="427"/>
    <col min="4885" max="4885" width="32.85546875" style="427" customWidth="1"/>
    <col min="4886" max="5121" width="9.140625" style="427"/>
    <col min="5122" max="5122" width="9.85546875" style="427" bestFit="1" customWidth="1"/>
    <col min="5123" max="5132" width="9.140625" style="427"/>
    <col min="5133" max="5133" width="9.5703125" style="427" bestFit="1" customWidth="1"/>
    <col min="5134" max="5134" width="11.140625" style="427" customWidth="1"/>
    <col min="5135" max="5135" width="9.140625" style="427"/>
    <col min="5136" max="5136" width="8.140625" style="427" bestFit="1" customWidth="1"/>
    <col min="5137" max="5137" width="9" style="427" bestFit="1" customWidth="1"/>
    <col min="5138" max="5138" width="9" style="427" customWidth="1"/>
    <col min="5139" max="5140" width="9.140625" style="427"/>
    <col min="5141" max="5141" width="32.85546875" style="427" customWidth="1"/>
    <col min="5142" max="5377" width="9.140625" style="427"/>
    <col min="5378" max="5378" width="9.85546875" style="427" bestFit="1" customWidth="1"/>
    <col min="5379" max="5388" width="9.140625" style="427"/>
    <col min="5389" max="5389" width="9.5703125" style="427" bestFit="1" customWidth="1"/>
    <col min="5390" max="5390" width="11.140625" style="427" customWidth="1"/>
    <col min="5391" max="5391" width="9.140625" style="427"/>
    <col min="5392" max="5392" width="8.140625" style="427" bestFit="1" customWidth="1"/>
    <col min="5393" max="5393" width="9" style="427" bestFit="1" customWidth="1"/>
    <col min="5394" max="5394" width="9" style="427" customWidth="1"/>
    <col min="5395" max="5396" width="9.140625" style="427"/>
    <col min="5397" max="5397" width="32.85546875" style="427" customWidth="1"/>
    <col min="5398" max="5633" width="9.140625" style="427"/>
    <col min="5634" max="5634" width="9.85546875" style="427" bestFit="1" customWidth="1"/>
    <col min="5635" max="5644" width="9.140625" style="427"/>
    <col min="5645" max="5645" width="9.5703125" style="427" bestFit="1" customWidth="1"/>
    <col min="5646" max="5646" width="11.140625" style="427" customWidth="1"/>
    <col min="5647" max="5647" width="9.140625" style="427"/>
    <col min="5648" max="5648" width="8.140625" style="427" bestFit="1" customWidth="1"/>
    <col min="5649" max="5649" width="9" style="427" bestFit="1" customWidth="1"/>
    <col min="5650" max="5650" width="9" style="427" customWidth="1"/>
    <col min="5651" max="5652" width="9.140625" style="427"/>
    <col min="5653" max="5653" width="32.85546875" style="427" customWidth="1"/>
    <col min="5654" max="5889" width="9.140625" style="427"/>
    <col min="5890" max="5890" width="9.85546875" style="427" bestFit="1" customWidth="1"/>
    <col min="5891" max="5900" width="9.140625" style="427"/>
    <col min="5901" max="5901" width="9.5703125" style="427" bestFit="1" customWidth="1"/>
    <col min="5902" max="5902" width="11.140625" style="427" customWidth="1"/>
    <col min="5903" max="5903" width="9.140625" style="427"/>
    <col min="5904" max="5904" width="8.140625" style="427" bestFit="1" customWidth="1"/>
    <col min="5905" max="5905" width="9" style="427" bestFit="1" customWidth="1"/>
    <col min="5906" max="5906" width="9" style="427" customWidth="1"/>
    <col min="5907" max="5908" width="9.140625" style="427"/>
    <col min="5909" max="5909" width="32.85546875" style="427" customWidth="1"/>
    <col min="5910" max="6145" width="9.140625" style="427"/>
    <col min="6146" max="6146" width="9.85546875" style="427" bestFit="1" customWidth="1"/>
    <col min="6147" max="6156" width="9.140625" style="427"/>
    <col min="6157" max="6157" width="9.5703125" style="427" bestFit="1" customWidth="1"/>
    <col min="6158" max="6158" width="11.140625" style="427" customWidth="1"/>
    <col min="6159" max="6159" width="9.140625" style="427"/>
    <col min="6160" max="6160" width="8.140625" style="427" bestFit="1" customWidth="1"/>
    <col min="6161" max="6161" width="9" style="427" bestFit="1" customWidth="1"/>
    <col min="6162" max="6162" width="9" style="427" customWidth="1"/>
    <col min="6163" max="6164" width="9.140625" style="427"/>
    <col min="6165" max="6165" width="32.85546875" style="427" customWidth="1"/>
    <col min="6166" max="6401" width="9.140625" style="427"/>
    <col min="6402" max="6402" width="9.85546875" style="427" bestFit="1" customWidth="1"/>
    <col min="6403" max="6412" width="9.140625" style="427"/>
    <col min="6413" max="6413" width="9.5703125" style="427" bestFit="1" customWidth="1"/>
    <col min="6414" max="6414" width="11.140625" style="427" customWidth="1"/>
    <col min="6415" max="6415" width="9.140625" style="427"/>
    <col min="6416" max="6416" width="8.140625" style="427" bestFit="1" customWidth="1"/>
    <col min="6417" max="6417" width="9" style="427" bestFit="1" customWidth="1"/>
    <col min="6418" max="6418" width="9" style="427" customWidth="1"/>
    <col min="6419" max="6420" width="9.140625" style="427"/>
    <col min="6421" max="6421" width="32.85546875" style="427" customWidth="1"/>
    <col min="6422" max="6657" width="9.140625" style="427"/>
    <col min="6658" max="6658" width="9.85546875" style="427" bestFit="1" customWidth="1"/>
    <col min="6659" max="6668" width="9.140625" style="427"/>
    <col min="6669" max="6669" width="9.5703125" style="427" bestFit="1" customWidth="1"/>
    <col min="6670" max="6670" width="11.140625" style="427" customWidth="1"/>
    <col min="6671" max="6671" width="9.140625" style="427"/>
    <col min="6672" max="6672" width="8.140625" style="427" bestFit="1" customWidth="1"/>
    <col min="6673" max="6673" width="9" style="427" bestFit="1" customWidth="1"/>
    <col min="6674" max="6674" width="9" style="427" customWidth="1"/>
    <col min="6675" max="6676" width="9.140625" style="427"/>
    <col min="6677" max="6677" width="32.85546875" style="427" customWidth="1"/>
    <col min="6678" max="6913" width="9.140625" style="427"/>
    <col min="6914" max="6914" width="9.85546875" style="427" bestFit="1" customWidth="1"/>
    <col min="6915" max="6924" width="9.140625" style="427"/>
    <col min="6925" max="6925" width="9.5703125" style="427" bestFit="1" customWidth="1"/>
    <col min="6926" max="6926" width="11.140625" style="427" customWidth="1"/>
    <col min="6927" max="6927" width="9.140625" style="427"/>
    <col min="6928" max="6928" width="8.140625" style="427" bestFit="1" customWidth="1"/>
    <col min="6929" max="6929" width="9" style="427" bestFit="1" customWidth="1"/>
    <col min="6930" max="6930" width="9" style="427" customWidth="1"/>
    <col min="6931" max="6932" width="9.140625" style="427"/>
    <col min="6933" max="6933" width="32.85546875" style="427" customWidth="1"/>
    <col min="6934" max="7169" width="9.140625" style="427"/>
    <col min="7170" max="7170" width="9.85546875" style="427" bestFit="1" customWidth="1"/>
    <col min="7171" max="7180" width="9.140625" style="427"/>
    <col min="7181" max="7181" width="9.5703125" style="427" bestFit="1" customWidth="1"/>
    <col min="7182" max="7182" width="11.140625" style="427" customWidth="1"/>
    <col min="7183" max="7183" width="9.140625" style="427"/>
    <col min="7184" max="7184" width="8.140625" style="427" bestFit="1" customWidth="1"/>
    <col min="7185" max="7185" width="9" style="427" bestFit="1" customWidth="1"/>
    <col min="7186" max="7186" width="9" style="427" customWidth="1"/>
    <col min="7187" max="7188" width="9.140625" style="427"/>
    <col min="7189" max="7189" width="32.85546875" style="427" customWidth="1"/>
    <col min="7190" max="7425" width="9.140625" style="427"/>
    <col min="7426" max="7426" width="9.85546875" style="427" bestFit="1" customWidth="1"/>
    <col min="7427" max="7436" width="9.140625" style="427"/>
    <col min="7437" max="7437" width="9.5703125" style="427" bestFit="1" customWidth="1"/>
    <col min="7438" max="7438" width="11.140625" style="427" customWidth="1"/>
    <col min="7439" max="7439" width="9.140625" style="427"/>
    <col min="7440" max="7440" width="8.140625" style="427" bestFit="1" customWidth="1"/>
    <col min="7441" max="7441" width="9" style="427" bestFit="1" customWidth="1"/>
    <col min="7442" max="7442" width="9" style="427" customWidth="1"/>
    <col min="7443" max="7444" width="9.140625" style="427"/>
    <col min="7445" max="7445" width="32.85546875" style="427" customWidth="1"/>
    <col min="7446" max="7681" width="9.140625" style="427"/>
    <col min="7682" max="7682" width="9.85546875" style="427" bestFit="1" customWidth="1"/>
    <col min="7683" max="7692" width="9.140625" style="427"/>
    <col min="7693" max="7693" width="9.5703125" style="427" bestFit="1" customWidth="1"/>
    <col min="7694" max="7694" width="11.140625" style="427" customWidth="1"/>
    <col min="7695" max="7695" width="9.140625" style="427"/>
    <col min="7696" max="7696" width="8.140625" style="427" bestFit="1" customWidth="1"/>
    <col min="7697" max="7697" width="9" style="427" bestFit="1" customWidth="1"/>
    <col min="7698" max="7698" width="9" style="427" customWidth="1"/>
    <col min="7699" max="7700" width="9.140625" style="427"/>
    <col min="7701" max="7701" width="32.85546875" style="427" customWidth="1"/>
    <col min="7702" max="7937" width="9.140625" style="427"/>
    <col min="7938" max="7938" width="9.85546875" style="427" bestFit="1" customWidth="1"/>
    <col min="7939" max="7948" width="9.140625" style="427"/>
    <col min="7949" max="7949" width="9.5703125" style="427" bestFit="1" customWidth="1"/>
    <col min="7950" max="7950" width="11.140625" style="427" customWidth="1"/>
    <col min="7951" max="7951" width="9.140625" style="427"/>
    <col min="7952" max="7952" width="8.140625" style="427" bestFit="1" customWidth="1"/>
    <col min="7953" max="7953" width="9" style="427" bestFit="1" customWidth="1"/>
    <col min="7954" max="7954" width="9" style="427" customWidth="1"/>
    <col min="7955" max="7956" width="9.140625" style="427"/>
    <col min="7957" max="7957" width="32.85546875" style="427" customWidth="1"/>
    <col min="7958" max="8193" width="9.140625" style="427"/>
    <col min="8194" max="8194" width="9.85546875" style="427" bestFit="1" customWidth="1"/>
    <col min="8195" max="8204" width="9.140625" style="427"/>
    <col min="8205" max="8205" width="9.5703125" style="427" bestFit="1" customWidth="1"/>
    <col min="8206" max="8206" width="11.140625" style="427" customWidth="1"/>
    <col min="8207" max="8207" width="9.140625" style="427"/>
    <col min="8208" max="8208" width="8.140625" style="427" bestFit="1" customWidth="1"/>
    <col min="8209" max="8209" width="9" style="427" bestFit="1" customWidth="1"/>
    <col min="8210" max="8210" width="9" style="427" customWidth="1"/>
    <col min="8211" max="8212" width="9.140625" style="427"/>
    <col min="8213" max="8213" width="32.85546875" style="427" customWidth="1"/>
    <col min="8214" max="8449" width="9.140625" style="427"/>
    <col min="8450" max="8450" width="9.85546875" style="427" bestFit="1" customWidth="1"/>
    <col min="8451" max="8460" width="9.140625" style="427"/>
    <col min="8461" max="8461" width="9.5703125" style="427" bestFit="1" customWidth="1"/>
    <col min="8462" max="8462" width="11.140625" style="427" customWidth="1"/>
    <col min="8463" max="8463" width="9.140625" style="427"/>
    <col min="8464" max="8464" width="8.140625" style="427" bestFit="1" customWidth="1"/>
    <col min="8465" max="8465" width="9" style="427" bestFit="1" customWidth="1"/>
    <col min="8466" max="8466" width="9" style="427" customWidth="1"/>
    <col min="8467" max="8468" width="9.140625" style="427"/>
    <col min="8469" max="8469" width="32.85546875" style="427" customWidth="1"/>
    <col min="8470" max="8705" width="9.140625" style="427"/>
    <col min="8706" max="8706" width="9.85546875" style="427" bestFit="1" customWidth="1"/>
    <col min="8707" max="8716" width="9.140625" style="427"/>
    <col min="8717" max="8717" width="9.5703125" style="427" bestFit="1" customWidth="1"/>
    <col min="8718" max="8718" width="11.140625" style="427" customWidth="1"/>
    <col min="8719" max="8719" width="9.140625" style="427"/>
    <col min="8720" max="8720" width="8.140625" style="427" bestFit="1" customWidth="1"/>
    <col min="8721" max="8721" width="9" style="427" bestFit="1" customWidth="1"/>
    <col min="8722" max="8722" width="9" style="427" customWidth="1"/>
    <col min="8723" max="8724" width="9.140625" style="427"/>
    <col min="8725" max="8725" width="32.85546875" style="427" customWidth="1"/>
    <col min="8726" max="8961" width="9.140625" style="427"/>
    <col min="8962" max="8962" width="9.85546875" style="427" bestFit="1" customWidth="1"/>
    <col min="8963" max="8972" width="9.140625" style="427"/>
    <col min="8973" max="8973" width="9.5703125" style="427" bestFit="1" customWidth="1"/>
    <col min="8974" max="8974" width="11.140625" style="427" customWidth="1"/>
    <col min="8975" max="8975" width="9.140625" style="427"/>
    <col min="8976" max="8976" width="8.140625" style="427" bestFit="1" customWidth="1"/>
    <col min="8977" max="8977" width="9" style="427" bestFit="1" customWidth="1"/>
    <col min="8978" max="8978" width="9" style="427" customWidth="1"/>
    <col min="8979" max="8980" width="9.140625" style="427"/>
    <col min="8981" max="8981" width="32.85546875" style="427" customWidth="1"/>
    <col min="8982" max="9217" width="9.140625" style="427"/>
    <col min="9218" max="9218" width="9.85546875" style="427" bestFit="1" customWidth="1"/>
    <col min="9219" max="9228" width="9.140625" style="427"/>
    <col min="9229" max="9229" width="9.5703125" style="427" bestFit="1" customWidth="1"/>
    <col min="9230" max="9230" width="11.140625" style="427" customWidth="1"/>
    <col min="9231" max="9231" width="9.140625" style="427"/>
    <col min="9232" max="9232" width="8.140625" style="427" bestFit="1" customWidth="1"/>
    <col min="9233" max="9233" width="9" style="427" bestFit="1" customWidth="1"/>
    <col min="9234" max="9234" width="9" style="427" customWidth="1"/>
    <col min="9235" max="9236" width="9.140625" style="427"/>
    <col min="9237" max="9237" width="32.85546875" style="427" customWidth="1"/>
    <col min="9238" max="9473" width="9.140625" style="427"/>
    <col min="9474" max="9474" width="9.85546875" style="427" bestFit="1" customWidth="1"/>
    <col min="9475" max="9484" width="9.140625" style="427"/>
    <col min="9485" max="9485" width="9.5703125" style="427" bestFit="1" customWidth="1"/>
    <col min="9486" max="9486" width="11.140625" style="427" customWidth="1"/>
    <col min="9487" max="9487" width="9.140625" style="427"/>
    <col min="9488" max="9488" width="8.140625" style="427" bestFit="1" customWidth="1"/>
    <col min="9489" max="9489" width="9" style="427" bestFit="1" customWidth="1"/>
    <col min="9490" max="9490" width="9" style="427" customWidth="1"/>
    <col min="9491" max="9492" width="9.140625" style="427"/>
    <col min="9493" max="9493" width="32.85546875" style="427" customWidth="1"/>
    <col min="9494" max="9729" width="9.140625" style="427"/>
    <col min="9730" max="9730" width="9.85546875" style="427" bestFit="1" customWidth="1"/>
    <col min="9731" max="9740" width="9.140625" style="427"/>
    <col min="9741" max="9741" width="9.5703125" style="427" bestFit="1" customWidth="1"/>
    <col min="9742" max="9742" width="11.140625" style="427" customWidth="1"/>
    <col min="9743" max="9743" width="9.140625" style="427"/>
    <col min="9744" max="9744" width="8.140625" style="427" bestFit="1" customWidth="1"/>
    <col min="9745" max="9745" width="9" style="427" bestFit="1" customWidth="1"/>
    <col min="9746" max="9746" width="9" style="427" customWidth="1"/>
    <col min="9747" max="9748" width="9.140625" style="427"/>
    <col min="9749" max="9749" width="32.85546875" style="427" customWidth="1"/>
    <col min="9750" max="9985" width="9.140625" style="427"/>
    <col min="9986" max="9986" width="9.85546875" style="427" bestFit="1" customWidth="1"/>
    <col min="9987" max="9996" width="9.140625" style="427"/>
    <col min="9997" max="9997" width="9.5703125" style="427" bestFit="1" customWidth="1"/>
    <col min="9998" max="9998" width="11.140625" style="427" customWidth="1"/>
    <col min="9999" max="9999" width="9.140625" style="427"/>
    <col min="10000" max="10000" width="8.140625" style="427" bestFit="1" customWidth="1"/>
    <col min="10001" max="10001" width="9" style="427" bestFit="1" customWidth="1"/>
    <col min="10002" max="10002" width="9" style="427" customWidth="1"/>
    <col min="10003" max="10004" width="9.140625" style="427"/>
    <col min="10005" max="10005" width="32.85546875" style="427" customWidth="1"/>
    <col min="10006" max="10241" width="9.140625" style="427"/>
    <col min="10242" max="10242" width="9.85546875" style="427" bestFit="1" customWidth="1"/>
    <col min="10243" max="10252" width="9.140625" style="427"/>
    <col min="10253" max="10253" width="9.5703125" style="427" bestFit="1" customWidth="1"/>
    <col min="10254" max="10254" width="11.140625" style="427" customWidth="1"/>
    <col min="10255" max="10255" width="9.140625" style="427"/>
    <col min="10256" max="10256" width="8.140625" style="427" bestFit="1" customWidth="1"/>
    <col min="10257" max="10257" width="9" style="427" bestFit="1" customWidth="1"/>
    <col min="10258" max="10258" width="9" style="427" customWidth="1"/>
    <col min="10259" max="10260" width="9.140625" style="427"/>
    <col min="10261" max="10261" width="32.85546875" style="427" customWidth="1"/>
    <col min="10262" max="10497" width="9.140625" style="427"/>
    <col min="10498" max="10498" width="9.85546875" style="427" bestFit="1" customWidth="1"/>
    <col min="10499" max="10508" width="9.140625" style="427"/>
    <col min="10509" max="10509" width="9.5703125" style="427" bestFit="1" customWidth="1"/>
    <col min="10510" max="10510" width="11.140625" style="427" customWidth="1"/>
    <col min="10511" max="10511" width="9.140625" style="427"/>
    <col min="10512" max="10512" width="8.140625" style="427" bestFit="1" customWidth="1"/>
    <col min="10513" max="10513" width="9" style="427" bestFit="1" customWidth="1"/>
    <col min="10514" max="10514" width="9" style="427" customWidth="1"/>
    <col min="10515" max="10516" width="9.140625" style="427"/>
    <col min="10517" max="10517" width="32.85546875" style="427" customWidth="1"/>
    <col min="10518" max="10753" width="9.140625" style="427"/>
    <col min="10754" max="10754" width="9.85546875" style="427" bestFit="1" customWidth="1"/>
    <col min="10755" max="10764" width="9.140625" style="427"/>
    <col min="10765" max="10765" width="9.5703125" style="427" bestFit="1" customWidth="1"/>
    <col min="10766" max="10766" width="11.140625" style="427" customWidth="1"/>
    <col min="10767" max="10767" width="9.140625" style="427"/>
    <col min="10768" max="10768" width="8.140625" style="427" bestFit="1" customWidth="1"/>
    <col min="10769" max="10769" width="9" style="427" bestFit="1" customWidth="1"/>
    <col min="10770" max="10770" width="9" style="427" customWidth="1"/>
    <col min="10771" max="10772" width="9.140625" style="427"/>
    <col min="10773" max="10773" width="32.85546875" style="427" customWidth="1"/>
    <col min="10774" max="11009" width="9.140625" style="427"/>
    <col min="11010" max="11010" width="9.85546875" style="427" bestFit="1" customWidth="1"/>
    <col min="11011" max="11020" width="9.140625" style="427"/>
    <col min="11021" max="11021" width="9.5703125" style="427" bestFit="1" customWidth="1"/>
    <col min="11022" max="11022" width="11.140625" style="427" customWidth="1"/>
    <col min="11023" max="11023" width="9.140625" style="427"/>
    <col min="11024" max="11024" width="8.140625" style="427" bestFit="1" customWidth="1"/>
    <col min="11025" max="11025" width="9" style="427" bestFit="1" customWidth="1"/>
    <col min="11026" max="11026" width="9" style="427" customWidth="1"/>
    <col min="11027" max="11028" width="9.140625" style="427"/>
    <col min="11029" max="11029" width="32.85546875" style="427" customWidth="1"/>
    <col min="11030" max="11265" width="9.140625" style="427"/>
    <col min="11266" max="11266" width="9.85546875" style="427" bestFit="1" customWidth="1"/>
    <col min="11267" max="11276" width="9.140625" style="427"/>
    <col min="11277" max="11277" width="9.5703125" style="427" bestFit="1" customWidth="1"/>
    <col min="11278" max="11278" width="11.140625" style="427" customWidth="1"/>
    <col min="11279" max="11279" width="9.140625" style="427"/>
    <col min="11280" max="11280" width="8.140625" style="427" bestFit="1" customWidth="1"/>
    <col min="11281" max="11281" width="9" style="427" bestFit="1" customWidth="1"/>
    <col min="11282" max="11282" width="9" style="427" customWidth="1"/>
    <col min="11283" max="11284" width="9.140625" style="427"/>
    <col min="11285" max="11285" width="32.85546875" style="427" customWidth="1"/>
    <col min="11286" max="11521" width="9.140625" style="427"/>
    <col min="11522" max="11522" width="9.85546875" style="427" bestFit="1" customWidth="1"/>
    <col min="11523" max="11532" width="9.140625" style="427"/>
    <col min="11533" max="11533" width="9.5703125" style="427" bestFit="1" customWidth="1"/>
    <col min="11534" max="11534" width="11.140625" style="427" customWidth="1"/>
    <col min="11535" max="11535" width="9.140625" style="427"/>
    <col min="11536" max="11536" width="8.140625" style="427" bestFit="1" customWidth="1"/>
    <col min="11537" max="11537" width="9" style="427" bestFit="1" customWidth="1"/>
    <col min="11538" max="11538" width="9" style="427" customWidth="1"/>
    <col min="11539" max="11540" width="9.140625" style="427"/>
    <col min="11541" max="11541" width="32.85546875" style="427" customWidth="1"/>
    <col min="11542" max="11777" width="9.140625" style="427"/>
    <col min="11778" max="11778" width="9.85546875" style="427" bestFit="1" customWidth="1"/>
    <col min="11779" max="11788" width="9.140625" style="427"/>
    <col min="11789" max="11789" width="9.5703125" style="427" bestFit="1" customWidth="1"/>
    <col min="11790" max="11790" width="11.140625" style="427" customWidth="1"/>
    <col min="11791" max="11791" width="9.140625" style="427"/>
    <col min="11792" max="11792" width="8.140625" style="427" bestFit="1" customWidth="1"/>
    <col min="11793" max="11793" width="9" style="427" bestFit="1" customWidth="1"/>
    <col min="11794" max="11794" width="9" style="427" customWidth="1"/>
    <col min="11795" max="11796" width="9.140625" style="427"/>
    <col min="11797" max="11797" width="32.85546875" style="427" customWidth="1"/>
    <col min="11798" max="12033" width="9.140625" style="427"/>
    <col min="12034" max="12034" width="9.85546875" style="427" bestFit="1" customWidth="1"/>
    <col min="12035" max="12044" width="9.140625" style="427"/>
    <col min="12045" max="12045" width="9.5703125" style="427" bestFit="1" customWidth="1"/>
    <col min="12046" max="12046" width="11.140625" style="427" customWidth="1"/>
    <col min="12047" max="12047" width="9.140625" style="427"/>
    <col min="12048" max="12048" width="8.140625" style="427" bestFit="1" customWidth="1"/>
    <col min="12049" max="12049" width="9" style="427" bestFit="1" customWidth="1"/>
    <col min="12050" max="12050" width="9" style="427" customWidth="1"/>
    <col min="12051" max="12052" width="9.140625" style="427"/>
    <col min="12053" max="12053" width="32.85546875" style="427" customWidth="1"/>
    <col min="12054" max="12289" width="9.140625" style="427"/>
    <col min="12290" max="12290" width="9.85546875" style="427" bestFit="1" customWidth="1"/>
    <col min="12291" max="12300" width="9.140625" style="427"/>
    <col min="12301" max="12301" width="9.5703125" style="427" bestFit="1" customWidth="1"/>
    <col min="12302" max="12302" width="11.140625" style="427" customWidth="1"/>
    <col min="12303" max="12303" width="9.140625" style="427"/>
    <col min="12304" max="12304" width="8.140625" style="427" bestFit="1" customWidth="1"/>
    <col min="12305" max="12305" width="9" style="427" bestFit="1" customWidth="1"/>
    <col min="12306" max="12306" width="9" style="427" customWidth="1"/>
    <col min="12307" max="12308" width="9.140625" style="427"/>
    <col min="12309" max="12309" width="32.85546875" style="427" customWidth="1"/>
    <col min="12310" max="12545" width="9.140625" style="427"/>
    <col min="12546" max="12546" width="9.85546875" style="427" bestFit="1" customWidth="1"/>
    <col min="12547" max="12556" width="9.140625" style="427"/>
    <col min="12557" max="12557" width="9.5703125" style="427" bestFit="1" customWidth="1"/>
    <col min="12558" max="12558" width="11.140625" style="427" customWidth="1"/>
    <col min="12559" max="12559" width="9.140625" style="427"/>
    <col min="12560" max="12560" width="8.140625" style="427" bestFit="1" customWidth="1"/>
    <col min="12561" max="12561" width="9" style="427" bestFit="1" customWidth="1"/>
    <col min="12562" max="12562" width="9" style="427" customWidth="1"/>
    <col min="12563" max="12564" width="9.140625" style="427"/>
    <col min="12565" max="12565" width="32.85546875" style="427" customWidth="1"/>
    <col min="12566" max="12801" width="9.140625" style="427"/>
    <col min="12802" max="12802" width="9.85546875" style="427" bestFit="1" customWidth="1"/>
    <col min="12803" max="12812" width="9.140625" style="427"/>
    <col min="12813" max="12813" width="9.5703125" style="427" bestFit="1" customWidth="1"/>
    <col min="12814" max="12814" width="11.140625" style="427" customWidth="1"/>
    <col min="12815" max="12815" width="9.140625" style="427"/>
    <col min="12816" max="12816" width="8.140625" style="427" bestFit="1" customWidth="1"/>
    <col min="12817" max="12817" width="9" style="427" bestFit="1" customWidth="1"/>
    <col min="12818" max="12818" width="9" style="427" customWidth="1"/>
    <col min="12819" max="12820" width="9.140625" style="427"/>
    <col min="12821" max="12821" width="32.85546875" style="427" customWidth="1"/>
    <col min="12822" max="13057" width="9.140625" style="427"/>
    <col min="13058" max="13058" width="9.85546875" style="427" bestFit="1" customWidth="1"/>
    <col min="13059" max="13068" width="9.140625" style="427"/>
    <col min="13069" max="13069" width="9.5703125" style="427" bestFit="1" customWidth="1"/>
    <col min="13070" max="13070" width="11.140625" style="427" customWidth="1"/>
    <col min="13071" max="13071" width="9.140625" style="427"/>
    <col min="13072" max="13072" width="8.140625" style="427" bestFit="1" customWidth="1"/>
    <col min="13073" max="13073" width="9" style="427" bestFit="1" customWidth="1"/>
    <col min="13074" max="13074" width="9" style="427" customWidth="1"/>
    <col min="13075" max="13076" width="9.140625" style="427"/>
    <col min="13077" max="13077" width="32.85546875" style="427" customWidth="1"/>
    <col min="13078" max="13313" width="9.140625" style="427"/>
    <col min="13314" max="13314" width="9.85546875" style="427" bestFit="1" customWidth="1"/>
    <col min="13315" max="13324" width="9.140625" style="427"/>
    <col min="13325" max="13325" width="9.5703125" style="427" bestFit="1" customWidth="1"/>
    <col min="13326" max="13326" width="11.140625" style="427" customWidth="1"/>
    <col min="13327" max="13327" width="9.140625" style="427"/>
    <col min="13328" max="13328" width="8.140625" style="427" bestFit="1" customWidth="1"/>
    <col min="13329" max="13329" width="9" style="427" bestFit="1" customWidth="1"/>
    <col min="13330" max="13330" width="9" style="427" customWidth="1"/>
    <col min="13331" max="13332" width="9.140625" style="427"/>
    <col min="13333" max="13333" width="32.85546875" style="427" customWidth="1"/>
    <col min="13334" max="13569" width="9.140625" style="427"/>
    <col min="13570" max="13570" width="9.85546875" style="427" bestFit="1" customWidth="1"/>
    <col min="13571" max="13580" width="9.140625" style="427"/>
    <col min="13581" max="13581" width="9.5703125" style="427" bestFit="1" customWidth="1"/>
    <col min="13582" max="13582" width="11.140625" style="427" customWidth="1"/>
    <col min="13583" max="13583" width="9.140625" style="427"/>
    <col min="13584" max="13584" width="8.140625" style="427" bestFit="1" customWidth="1"/>
    <col min="13585" max="13585" width="9" style="427" bestFit="1" customWidth="1"/>
    <col min="13586" max="13586" width="9" style="427" customWidth="1"/>
    <col min="13587" max="13588" width="9.140625" style="427"/>
    <col min="13589" max="13589" width="32.85546875" style="427" customWidth="1"/>
    <col min="13590" max="13825" width="9.140625" style="427"/>
    <col min="13826" max="13826" width="9.85546875" style="427" bestFit="1" customWidth="1"/>
    <col min="13827" max="13836" width="9.140625" style="427"/>
    <col min="13837" max="13837" width="9.5703125" style="427" bestFit="1" customWidth="1"/>
    <col min="13838" max="13838" width="11.140625" style="427" customWidth="1"/>
    <col min="13839" max="13839" width="9.140625" style="427"/>
    <col min="13840" max="13840" width="8.140625" style="427" bestFit="1" customWidth="1"/>
    <col min="13841" max="13841" width="9" style="427" bestFit="1" customWidth="1"/>
    <col min="13842" max="13842" width="9" style="427" customWidth="1"/>
    <col min="13843" max="13844" width="9.140625" style="427"/>
    <col min="13845" max="13845" width="32.85546875" style="427" customWidth="1"/>
    <col min="13846" max="14081" width="9.140625" style="427"/>
    <col min="14082" max="14082" width="9.85546875" style="427" bestFit="1" customWidth="1"/>
    <col min="14083" max="14092" width="9.140625" style="427"/>
    <col min="14093" max="14093" width="9.5703125" style="427" bestFit="1" customWidth="1"/>
    <col min="14094" max="14094" width="11.140625" style="427" customWidth="1"/>
    <col min="14095" max="14095" width="9.140625" style="427"/>
    <col min="14096" max="14096" width="8.140625" style="427" bestFit="1" customWidth="1"/>
    <col min="14097" max="14097" width="9" style="427" bestFit="1" customWidth="1"/>
    <col min="14098" max="14098" width="9" style="427" customWidth="1"/>
    <col min="14099" max="14100" width="9.140625" style="427"/>
    <col min="14101" max="14101" width="32.85546875" style="427" customWidth="1"/>
    <col min="14102" max="14337" width="9.140625" style="427"/>
    <col min="14338" max="14338" width="9.85546875" style="427" bestFit="1" customWidth="1"/>
    <col min="14339" max="14348" width="9.140625" style="427"/>
    <col min="14349" max="14349" width="9.5703125" style="427" bestFit="1" customWidth="1"/>
    <col min="14350" max="14350" width="11.140625" style="427" customWidth="1"/>
    <col min="14351" max="14351" width="9.140625" style="427"/>
    <col min="14352" max="14352" width="8.140625" style="427" bestFit="1" customWidth="1"/>
    <col min="14353" max="14353" width="9" style="427" bestFit="1" customWidth="1"/>
    <col min="14354" max="14354" width="9" style="427" customWidth="1"/>
    <col min="14355" max="14356" width="9.140625" style="427"/>
    <col min="14357" max="14357" width="32.85546875" style="427" customWidth="1"/>
    <col min="14358" max="14593" width="9.140625" style="427"/>
    <col min="14594" max="14594" width="9.85546875" style="427" bestFit="1" customWidth="1"/>
    <col min="14595" max="14604" width="9.140625" style="427"/>
    <col min="14605" max="14605" width="9.5703125" style="427" bestFit="1" customWidth="1"/>
    <col min="14606" max="14606" width="11.140625" style="427" customWidth="1"/>
    <col min="14607" max="14607" width="9.140625" style="427"/>
    <col min="14608" max="14608" width="8.140625" style="427" bestFit="1" customWidth="1"/>
    <col min="14609" max="14609" width="9" style="427" bestFit="1" customWidth="1"/>
    <col min="14610" max="14610" width="9" style="427" customWidth="1"/>
    <col min="14611" max="14612" width="9.140625" style="427"/>
    <col min="14613" max="14613" width="32.85546875" style="427" customWidth="1"/>
    <col min="14614" max="14849" width="9.140625" style="427"/>
    <col min="14850" max="14850" width="9.85546875" style="427" bestFit="1" customWidth="1"/>
    <col min="14851" max="14860" width="9.140625" style="427"/>
    <col min="14861" max="14861" width="9.5703125" style="427" bestFit="1" customWidth="1"/>
    <col min="14862" max="14862" width="11.140625" style="427" customWidth="1"/>
    <col min="14863" max="14863" width="9.140625" style="427"/>
    <col min="14864" max="14864" width="8.140625" style="427" bestFit="1" customWidth="1"/>
    <col min="14865" max="14865" width="9" style="427" bestFit="1" customWidth="1"/>
    <col min="14866" max="14866" width="9" style="427" customWidth="1"/>
    <col min="14867" max="14868" width="9.140625" style="427"/>
    <col min="14869" max="14869" width="32.85546875" style="427" customWidth="1"/>
    <col min="14870" max="15105" width="9.140625" style="427"/>
    <col min="15106" max="15106" width="9.85546875" style="427" bestFit="1" customWidth="1"/>
    <col min="15107" max="15116" width="9.140625" style="427"/>
    <col min="15117" max="15117" width="9.5703125" style="427" bestFit="1" customWidth="1"/>
    <col min="15118" max="15118" width="11.140625" style="427" customWidth="1"/>
    <col min="15119" max="15119" width="9.140625" style="427"/>
    <col min="15120" max="15120" width="8.140625" style="427" bestFit="1" customWidth="1"/>
    <col min="15121" max="15121" width="9" style="427" bestFit="1" customWidth="1"/>
    <col min="15122" max="15122" width="9" style="427" customWidth="1"/>
    <col min="15123" max="15124" width="9.140625" style="427"/>
    <col min="15125" max="15125" width="32.85546875" style="427" customWidth="1"/>
    <col min="15126" max="15361" width="9.140625" style="427"/>
    <col min="15362" max="15362" width="9.85546875" style="427" bestFit="1" customWidth="1"/>
    <col min="15363" max="15372" width="9.140625" style="427"/>
    <col min="15373" max="15373" width="9.5703125" style="427" bestFit="1" customWidth="1"/>
    <col min="15374" max="15374" width="11.140625" style="427" customWidth="1"/>
    <col min="15375" max="15375" width="9.140625" style="427"/>
    <col min="15376" max="15376" width="8.140625" style="427" bestFit="1" customWidth="1"/>
    <col min="15377" max="15377" width="9" style="427" bestFit="1" customWidth="1"/>
    <col min="15378" max="15378" width="9" style="427" customWidth="1"/>
    <col min="15379" max="15380" width="9.140625" style="427"/>
    <col min="15381" max="15381" width="32.85546875" style="427" customWidth="1"/>
    <col min="15382" max="15617" width="9.140625" style="427"/>
    <col min="15618" max="15618" width="9.85546875" style="427" bestFit="1" customWidth="1"/>
    <col min="15619" max="15628" width="9.140625" style="427"/>
    <col min="15629" max="15629" width="9.5703125" style="427" bestFit="1" customWidth="1"/>
    <col min="15630" max="15630" width="11.140625" style="427" customWidth="1"/>
    <col min="15631" max="15631" width="9.140625" style="427"/>
    <col min="15632" max="15632" width="8.140625" style="427" bestFit="1" customWidth="1"/>
    <col min="15633" max="15633" width="9" style="427" bestFit="1" customWidth="1"/>
    <col min="15634" max="15634" width="9" style="427" customWidth="1"/>
    <col min="15635" max="15636" width="9.140625" style="427"/>
    <col min="15637" max="15637" width="32.85546875" style="427" customWidth="1"/>
    <col min="15638" max="15873" width="9.140625" style="427"/>
    <col min="15874" max="15874" width="9.85546875" style="427" bestFit="1" customWidth="1"/>
    <col min="15875" max="15884" width="9.140625" style="427"/>
    <col min="15885" max="15885" width="9.5703125" style="427" bestFit="1" customWidth="1"/>
    <col min="15886" max="15886" width="11.140625" style="427" customWidth="1"/>
    <col min="15887" max="15887" width="9.140625" style="427"/>
    <col min="15888" max="15888" width="8.140625" style="427" bestFit="1" customWidth="1"/>
    <col min="15889" max="15889" width="9" style="427" bestFit="1" customWidth="1"/>
    <col min="15890" max="15890" width="9" style="427" customWidth="1"/>
    <col min="15891" max="15892" width="9.140625" style="427"/>
    <col min="15893" max="15893" width="32.85546875" style="427" customWidth="1"/>
    <col min="15894" max="16129" width="9.140625" style="427"/>
    <col min="16130" max="16130" width="9.85546875" style="427" bestFit="1" customWidth="1"/>
    <col min="16131" max="16140" width="9.140625" style="427"/>
    <col min="16141" max="16141" width="9.5703125" style="427" bestFit="1" customWidth="1"/>
    <col min="16142" max="16142" width="11.140625" style="427" customWidth="1"/>
    <col min="16143" max="16143" width="9.140625" style="427"/>
    <col min="16144" max="16144" width="8.140625" style="427" bestFit="1" customWidth="1"/>
    <col min="16145" max="16145" width="9" style="427" bestFit="1" customWidth="1"/>
    <col min="16146" max="16146" width="9" style="427" customWidth="1"/>
    <col min="16147" max="16148" width="9.140625" style="427"/>
    <col min="16149" max="16149" width="32.85546875" style="427" customWidth="1"/>
    <col min="16150" max="16384" width="9.140625" style="427"/>
  </cols>
  <sheetData>
    <row r="1" spans="2:20" ht="26.25">
      <c r="B1" s="426"/>
      <c r="C1" s="804" t="s">
        <v>8962</v>
      </c>
      <c r="D1" s="804"/>
      <c r="E1" s="804"/>
      <c r="F1" s="804"/>
      <c r="G1" s="804"/>
      <c r="H1" s="804"/>
      <c r="I1" s="804"/>
      <c r="J1" s="804"/>
      <c r="K1" s="804"/>
      <c r="L1" s="804"/>
      <c r="M1" s="804"/>
      <c r="N1" s="804"/>
      <c r="O1" s="804"/>
      <c r="P1" s="804"/>
      <c r="Q1" s="804"/>
      <c r="R1" s="804"/>
      <c r="S1" s="804"/>
      <c r="T1" s="805"/>
    </row>
    <row r="2" spans="2:20" ht="18">
      <c r="B2" s="428"/>
      <c r="C2" s="806" t="s">
        <v>13225</v>
      </c>
      <c r="D2" s="806"/>
      <c r="E2" s="806"/>
      <c r="F2" s="806"/>
      <c r="G2" s="806"/>
      <c r="H2" s="806"/>
      <c r="I2" s="806"/>
      <c r="J2" s="806"/>
      <c r="K2" s="806"/>
      <c r="L2" s="806"/>
      <c r="M2" s="806"/>
      <c r="N2" s="806"/>
      <c r="O2" s="806"/>
      <c r="P2" s="806"/>
      <c r="Q2" s="806"/>
      <c r="R2" s="806"/>
      <c r="S2" s="806"/>
      <c r="T2" s="807"/>
    </row>
    <row r="3" spans="2:20" ht="32.25" customHeight="1">
      <c r="B3" s="808" t="s">
        <v>13226</v>
      </c>
      <c r="C3" s="809"/>
      <c r="D3" s="809"/>
      <c r="E3" s="809"/>
      <c r="F3" s="809"/>
      <c r="G3" s="809"/>
      <c r="H3" s="809"/>
      <c r="I3" s="809"/>
      <c r="J3" s="809"/>
      <c r="K3" s="809"/>
      <c r="L3" s="809"/>
      <c r="M3" s="809"/>
      <c r="N3" s="809"/>
      <c r="O3" s="809"/>
      <c r="P3" s="809"/>
      <c r="Q3" s="809"/>
      <c r="R3" s="809"/>
      <c r="S3" s="809"/>
      <c r="T3" s="810"/>
    </row>
    <row r="4" spans="2:20" ht="18.75" thickBot="1">
      <c r="B4" s="429"/>
      <c r="C4" s="430" t="str">
        <f>[11]Planilha!A3</f>
        <v>OBRA: Unidade de Saúde Industrial</v>
      </c>
      <c r="D4" s="431"/>
      <c r="E4" s="432"/>
      <c r="F4" s="432"/>
      <c r="G4" s="432"/>
      <c r="H4" s="432"/>
      <c r="I4" s="432"/>
      <c r="J4" s="432"/>
      <c r="K4" s="432"/>
      <c r="L4" s="432"/>
      <c r="M4" s="432"/>
      <c r="N4" s="432"/>
      <c r="O4" s="432"/>
      <c r="P4" s="433"/>
      <c r="Q4" s="433"/>
      <c r="R4" s="433"/>
      <c r="S4" s="433"/>
      <c r="T4" s="434"/>
    </row>
    <row r="5" spans="2:20">
      <c r="B5" s="435"/>
      <c r="C5" s="436"/>
      <c r="D5" s="437"/>
      <c r="E5" s="437"/>
      <c r="F5" s="437"/>
      <c r="G5" s="437"/>
      <c r="H5" s="437"/>
      <c r="I5" s="437"/>
      <c r="J5" s="437"/>
      <c r="K5" s="437"/>
      <c r="L5" s="437"/>
      <c r="M5" s="437"/>
      <c r="N5" s="437"/>
      <c r="O5" s="437"/>
      <c r="Q5" s="436"/>
      <c r="R5" s="436"/>
      <c r="S5" s="437"/>
      <c r="T5" s="438"/>
    </row>
    <row r="6" spans="2:20">
      <c r="B6" s="439"/>
      <c r="P6" s="441"/>
      <c r="T6" s="442"/>
    </row>
    <row r="7" spans="2:20" ht="13.5" customHeight="1">
      <c r="B7" s="439"/>
      <c r="T7" s="442"/>
    </row>
    <row r="8" spans="2:20" ht="27.75" customHeight="1">
      <c r="B8" s="439"/>
      <c r="T8" s="442"/>
    </row>
    <row r="9" spans="2:20" ht="26.25" customHeight="1">
      <c r="B9" s="439"/>
      <c r="T9" s="442"/>
    </row>
    <row r="10" spans="2:20">
      <c r="B10" s="439"/>
      <c r="T10" s="442"/>
    </row>
    <row r="11" spans="2:20">
      <c r="B11" s="439"/>
      <c r="T11" s="442"/>
    </row>
    <row r="12" spans="2:20">
      <c r="B12" s="439"/>
      <c r="T12" s="442"/>
    </row>
    <row r="13" spans="2:20">
      <c r="B13" s="439"/>
      <c r="T13" s="442"/>
    </row>
    <row r="14" spans="2:20" ht="13.5" thickBot="1">
      <c r="B14" s="439"/>
      <c r="T14" s="442"/>
    </row>
    <row r="15" spans="2:20">
      <c r="B15" s="443" t="s">
        <v>13227</v>
      </c>
      <c r="C15" s="811" t="s">
        <v>13228</v>
      </c>
      <c r="D15" s="812"/>
      <c r="T15" s="442"/>
    </row>
    <row r="16" spans="2:20" ht="13.5" thickBot="1">
      <c r="B16" s="444" t="s">
        <v>13229</v>
      </c>
      <c r="C16" s="813" t="s">
        <v>13230</v>
      </c>
      <c r="D16" s="814"/>
      <c r="T16" s="442"/>
    </row>
    <row r="17" spans="2:21">
      <c r="B17" s="444" t="s">
        <v>13231</v>
      </c>
      <c r="C17" s="792" t="s">
        <v>13232</v>
      </c>
      <c r="D17" s="793"/>
      <c r="F17" s="794" t="s">
        <v>13233</v>
      </c>
      <c r="G17" s="795"/>
      <c r="H17" s="795"/>
      <c r="I17" s="795"/>
      <c r="J17" s="796"/>
      <c r="S17" s="427"/>
      <c r="T17" s="442"/>
    </row>
    <row r="18" spans="2:21" ht="21.75" customHeight="1" thickBot="1">
      <c r="B18" s="445" t="s">
        <v>13234</v>
      </c>
      <c r="C18" s="800" t="s">
        <v>13235</v>
      </c>
      <c r="D18" s="801"/>
      <c r="F18" s="797"/>
      <c r="G18" s="798"/>
      <c r="H18" s="798"/>
      <c r="I18" s="798"/>
      <c r="J18" s="799"/>
      <c r="S18" s="427"/>
      <c r="T18" s="442"/>
    </row>
    <row r="19" spans="2:21" ht="13.5" thickBot="1">
      <c r="B19" s="439"/>
      <c r="F19" s="446"/>
      <c r="G19" s="446"/>
      <c r="H19" s="446"/>
      <c r="I19" s="446"/>
      <c r="J19" s="446"/>
      <c r="S19" s="446"/>
      <c r="T19" s="442"/>
    </row>
    <row r="20" spans="2:21" ht="13.5" thickBot="1">
      <c r="B20" s="802" t="s">
        <v>13236</v>
      </c>
      <c r="C20" s="802" t="s">
        <v>13237</v>
      </c>
      <c r="D20" s="447" t="s">
        <v>13238</v>
      </c>
      <c r="E20" s="447" t="s">
        <v>13239</v>
      </c>
      <c r="F20" s="447" t="s">
        <v>13240</v>
      </c>
      <c r="G20" s="447" t="s">
        <v>13241</v>
      </c>
      <c r="H20" s="448" t="s">
        <v>13242</v>
      </c>
      <c r="I20" s="447" t="s">
        <v>13243</v>
      </c>
      <c r="J20" s="447" t="s">
        <v>109</v>
      </c>
      <c r="K20" s="448" t="s">
        <v>13244</v>
      </c>
      <c r="L20" s="448" t="s">
        <v>13245</v>
      </c>
      <c r="M20" s="448" t="s">
        <v>13246</v>
      </c>
      <c r="N20" s="448" t="s">
        <v>13247</v>
      </c>
      <c r="O20" s="448" t="s">
        <v>13248</v>
      </c>
      <c r="P20" s="449" t="s">
        <v>13249</v>
      </c>
      <c r="Q20" s="449" t="s">
        <v>13250</v>
      </c>
      <c r="R20" s="449" t="s">
        <v>13251</v>
      </c>
      <c r="S20" s="448" t="s">
        <v>13252</v>
      </c>
      <c r="T20" s="442"/>
    </row>
    <row r="21" spans="2:21" ht="13.5" thickBot="1">
      <c r="B21" s="803"/>
      <c r="C21" s="803"/>
      <c r="D21" s="450" t="s">
        <v>13253</v>
      </c>
      <c r="E21" s="450" t="s">
        <v>13253</v>
      </c>
      <c r="F21" s="450" t="s">
        <v>13253</v>
      </c>
      <c r="G21" s="450" t="s">
        <v>13253</v>
      </c>
      <c r="H21" s="451" t="s">
        <v>13253</v>
      </c>
      <c r="I21" s="450" t="s">
        <v>13253</v>
      </c>
      <c r="J21" s="450" t="s">
        <v>13253</v>
      </c>
      <c r="K21" s="451" t="s">
        <v>13254</v>
      </c>
      <c r="L21" s="451" t="s">
        <v>13255</v>
      </c>
      <c r="M21" s="451" t="s">
        <v>13255</v>
      </c>
      <c r="N21" s="451" t="s">
        <v>13255</v>
      </c>
      <c r="O21" s="451" t="s">
        <v>13254</v>
      </c>
      <c r="P21" s="452">
        <v>1.3</v>
      </c>
      <c r="Q21" s="452">
        <v>0.08</v>
      </c>
      <c r="R21" s="451" t="s">
        <v>13255</v>
      </c>
      <c r="S21" s="451" t="s">
        <v>13256</v>
      </c>
      <c r="T21" s="442"/>
    </row>
    <row r="22" spans="2:21" ht="13.5" thickBot="1">
      <c r="B22" s="787" t="s">
        <v>19</v>
      </c>
      <c r="C22" s="788"/>
      <c r="D22" s="453"/>
      <c r="E22" s="454"/>
      <c r="F22" s="454"/>
      <c r="G22" s="454"/>
      <c r="H22" s="454"/>
      <c r="I22" s="454"/>
      <c r="J22" s="454"/>
      <c r="K22" s="454"/>
      <c r="L22" s="454"/>
      <c r="M22" s="455"/>
      <c r="N22" s="456">
        <f>SUM(N24:N57)</f>
        <v>9.3464425666666671</v>
      </c>
      <c r="O22" s="456">
        <f t="shared" ref="O22:S22" si="0">SUM(O24:O57)</f>
        <v>27.184000000000005</v>
      </c>
      <c r="P22" s="456">
        <f t="shared" si="0"/>
        <v>81.022369999999995</v>
      </c>
      <c r="Q22" s="456">
        <f t="shared" si="0"/>
        <v>2.73048</v>
      </c>
      <c r="R22" s="456">
        <f t="shared" si="0"/>
        <v>67.725447433333372</v>
      </c>
      <c r="S22" s="456">
        <f t="shared" si="0"/>
        <v>489.15215649999988</v>
      </c>
      <c r="T22" s="442"/>
    </row>
    <row r="23" spans="2:21" ht="13.5" thickBot="1">
      <c r="B23" s="787" t="s">
        <v>13393</v>
      </c>
      <c r="C23" s="789"/>
      <c r="D23" s="789"/>
      <c r="E23" s="454"/>
      <c r="F23" s="454"/>
      <c r="G23" s="454"/>
      <c r="H23" s="454"/>
      <c r="I23" s="454"/>
      <c r="J23" s="454"/>
      <c r="K23" s="454"/>
      <c r="L23" s="454"/>
      <c r="M23" s="454"/>
      <c r="N23" s="457"/>
      <c r="O23" s="457"/>
      <c r="P23" s="457"/>
      <c r="Q23" s="457"/>
      <c r="R23" s="457"/>
      <c r="S23" s="458"/>
      <c r="T23" s="442"/>
    </row>
    <row r="24" spans="2:21">
      <c r="B24" s="459" t="s">
        <v>13257</v>
      </c>
      <c r="C24" s="460">
        <v>1</v>
      </c>
      <c r="D24" s="460">
        <v>0.8</v>
      </c>
      <c r="E24" s="460">
        <v>0.8</v>
      </c>
      <c r="F24" s="460">
        <v>0.3</v>
      </c>
      <c r="G24" s="460">
        <v>0.15</v>
      </c>
      <c r="H24" s="460">
        <f>J24-I24</f>
        <v>0.19999999999999998</v>
      </c>
      <c r="I24" s="460">
        <v>0.15</v>
      </c>
      <c r="J24" s="460">
        <v>0.35</v>
      </c>
      <c r="K24" s="460">
        <f>D24*E24</f>
        <v>0.64000000000000012</v>
      </c>
      <c r="L24" s="460">
        <f>I24*K24</f>
        <v>9.6000000000000016E-2</v>
      </c>
      <c r="M24" s="460">
        <f>H24/3*(D24+K24+((D24*K24)^1/2))</f>
        <v>0.11306666666666668</v>
      </c>
      <c r="N24" s="460">
        <f>L24+M24</f>
        <v>0.20906666666666668</v>
      </c>
      <c r="O24" s="460">
        <f>(2*D24+2*E24)*H24</f>
        <v>0.64</v>
      </c>
      <c r="P24" s="460">
        <f>(D24+0.4)*(E24+0.4)*$P$21</f>
        <v>1.8720000000000006</v>
      </c>
      <c r="Q24" s="460">
        <f>(E24+0.4)*(F24+0.4)*$Q$21</f>
        <v>6.720000000000001E-2</v>
      </c>
      <c r="R24" s="461">
        <f>P24-Q24-N24</f>
        <v>1.5957333333333339</v>
      </c>
      <c r="S24" s="462">
        <f>N24*60</f>
        <v>12.544</v>
      </c>
      <c r="T24" s="442"/>
    </row>
    <row r="25" spans="2:21">
      <c r="B25" s="459" t="s">
        <v>13258</v>
      </c>
      <c r="C25" s="460">
        <v>1</v>
      </c>
      <c r="D25" s="460">
        <v>0.8</v>
      </c>
      <c r="E25" s="460">
        <v>0.8</v>
      </c>
      <c r="F25" s="460">
        <v>0.3</v>
      </c>
      <c r="G25" s="460">
        <v>0.15</v>
      </c>
      <c r="H25" s="460">
        <f t="shared" ref="H25:H33" si="1">J25-I25</f>
        <v>0.19999999999999998</v>
      </c>
      <c r="I25" s="460">
        <v>0.15</v>
      </c>
      <c r="J25" s="460">
        <v>0.35</v>
      </c>
      <c r="K25" s="460">
        <f t="shared" ref="K25:K33" si="2">D25*E25</f>
        <v>0.64000000000000012</v>
      </c>
      <c r="L25" s="460">
        <f t="shared" ref="L25:L33" si="3">I25*K25</f>
        <v>9.6000000000000016E-2</v>
      </c>
      <c r="M25" s="460">
        <f t="shared" ref="M25:M33" si="4">H25/3*(D25+K25+((D25*K25)^1/2))</f>
        <v>0.11306666666666668</v>
      </c>
      <c r="N25" s="460">
        <f t="shared" ref="N25:N33" si="5">L25+M25</f>
        <v>0.20906666666666668</v>
      </c>
      <c r="O25" s="460">
        <f t="shared" ref="O25:O33" si="6">(2*D25+2*E25)*H25</f>
        <v>0.64</v>
      </c>
      <c r="P25" s="460">
        <f t="shared" ref="P25:P33" si="7">(D25+0.4)*(E25+0.4)*$P$21</f>
        <v>1.8720000000000006</v>
      </c>
      <c r="Q25" s="460">
        <f t="shared" ref="Q25:Q33" si="8">(E25+0.4)*(F25+0.4)*$Q$21</f>
        <v>6.720000000000001E-2</v>
      </c>
      <c r="R25" s="461">
        <f t="shared" ref="R25:R33" si="9">P25-Q25-N25</f>
        <v>1.5957333333333339</v>
      </c>
      <c r="S25" s="462">
        <f t="shared" ref="S25:S54" si="10">N25*60</f>
        <v>12.544</v>
      </c>
      <c r="T25" s="442"/>
    </row>
    <row r="26" spans="2:21">
      <c r="B26" s="459" t="s">
        <v>13259</v>
      </c>
      <c r="C26" s="460">
        <v>1</v>
      </c>
      <c r="D26" s="460">
        <v>0.8</v>
      </c>
      <c r="E26" s="460">
        <v>0.8</v>
      </c>
      <c r="F26" s="460">
        <v>0.3</v>
      </c>
      <c r="G26" s="460">
        <v>0.15</v>
      </c>
      <c r="H26" s="460">
        <f t="shared" si="1"/>
        <v>0.19999999999999998</v>
      </c>
      <c r="I26" s="460">
        <v>0.15</v>
      </c>
      <c r="J26" s="460">
        <v>0.35</v>
      </c>
      <c r="K26" s="460">
        <f t="shared" si="2"/>
        <v>0.64000000000000012</v>
      </c>
      <c r="L26" s="460">
        <f t="shared" si="3"/>
        <v>9.6000000000000016E-2</v>
      </c>
      <c r="M26" s="460">
        <f t="shared" si="4"/>
        <v>0.11306666666666668</v>
      </c>
      <c r="N26" s="460">
        <f t="shared" si="5"/>
        <v>0.20906666666666668</v>
      </c>
      <c r="O26" s="460">
        <f t="shared" si="6"/>
        <v>0.64</v>
      </c>
      <c r="P26" s="460">
        <f t="shared" si="7"/>
        <v>1.8720000000000006</v>
      </c>
      <c r="Q26" s="460">
        <f t="shared" si="8"/>
        <v>6.720000000000001E-2</v>
      </c>
      <c r="R26" s="461">
        <f t="shared" si="9"/>
        <v>1.5957333333333339</v>
      </c>
      <c r="S26" s="462">
        <f t="shared" si="10"/>
        <v>12.544</v>
      </c>
      <c r="T26" s="442"/>
    </row>
    <row r="27" spans="2:21">
      <c r="B27" s="459" t="s">
        <v>13260</v>
      </c>
      <c r="C27" s="460">
        <v>1</v>
      </c>
      <c r="D27" s="460">
        <v>0.8</v>
      </c>
      <c r="E27" s="460">
        <v>0.8</v>
      </c>
      <c r="F27" s="460">
        <v>0.3</v>
      </c>
      <c r="G27" s="460">
        <v>0.15</v>
      </c>
      <c r="H27" s="460">
        <f t="shared" si="1"/>
        <v>0.19999999999999998</v>
      </c>
      <c r="I27" s="460">
        <v>0.15</v>
      </c>
      <c r="J27" s="460">
        <v>0.35</v>
      </c>
      <c r="K27" s="460">
        <f t="shared" si="2"/>
        <v>0.64000000000000012</v>
      </c>
      <c r="L27" s="460">
        <f t="shared" si="3"/>
        <v>9.6000000000000016E-2</v>
      </c>
      <c r="M27" s="460">
        <f t="shared" si="4"/>
        <v>0.11306666666666668</v>
      </c>
      <c r="N27" s="460">
        <f t="shared" si="5"/>
        <v>0.20906666666666668</v>
      </c>
      <c r="O27" s="460">
        <f t="shared" si="6"/>
        <v>0.64</v>
      </c>
      <c r="P27" s="460">
        <f t="shared" si="7"/>
        <v>1.8720000000000006</v>
      </c>
      <c r="Q27" s="460">
        <f t="shared" si="8"/>
        <v>6.720000000000001E-2</v>
      </c>
      <c r="R27" s="461">
        <f t="shared" si="9"/>
        <v>1.5957333333333339</v>
      </c>
      <c r="S27" s="462">
        <f t="shared" si="10"/>
        <v>12.544</v>
      </c>
      <c r="T27" s="442"/>
      <c r="U27" s="790"/>
    </row>
    <row r="28" spans="2:21">
      <c r="B28" s="459" t="s">
        <v>13261</v>
      </c>
      <c r="C28" s="460">
        <v>1</v>
      </c>
      <c r="D28" s="460">
        <v>0.8</v>
      </c>
      <c r="E28" s="460">
        <v>0.8</v>
      </c>
      <c r="F28" s="460">
        <v>0.3</v>
      </c>
      <c r="G28" s="460">
        <v>0.15</v>
      </c>
      <c r="H28" s="460">
        <f t="shared" si="1"/>
        <v>0.19999999999999998</v>
      </c>
      <c r="I28" s="460">
        <v>0.15</v>
      </c>
      <c r="J28" s="460">
        <v>0.35</v>
      </c>
      <c r="K28" s="460">
        <f t="shared" si="2"/>
        <v>0.64000000000000012</v>
      </c>
      <c r="L28" s="460">
        <f t="shared" si="3"/>
        <v>9.6000000000000016E-2</v>
      </c>
      <c r="M28" s="460">
        <f t="shared" si="4"/>
        <v>0.11306666666666668</v>
      </c>
      <c r="N28" s="460">
        <f t="shared" si="5"/>
        <v>0.20906666666666668</v>
      </c>
      <c r="O28" s="460">
        <f t="shared" si="6"/>
        <v>0.64</v>
      </c>
      <c r="P28" s="460">
        <f t="shared" si="7"/>
        <v>1.8720000000000006</v>
      </c>
      <c r="Q28" s="460">
        <f t="shared" si="8"/>
        <v>6.720000000000001E-2</v>
      </c>
      <c r="R28" s="461">
        <f t="shared" si="9"/>
        <v>1.5957333333333339</v>
      </c>
      <c r="S28" s="462">
        <f t="shared" si="10"/>
        <v>12.544</v>
      </c>
      <c r="T28" s="442"/>
      <c r="U28" s="791"/>
    </row>
    <row r="29" spans="2:21">
      <c r="B29" s="459" t="s">
        <v>13262</v>
      </c>
      <c r="C29" s="460">
        <v>1</v>
      </c>
      <c r="D29" s="460">
        <v>0.8</v>
      </c>
      <c r="E29" s="460">
        <v>0.8</v>
      </c>
      <c r="F29" s="460">
        <v>0.3</v>
      </c>
      <c r="G29" s="460">
        <v>0.15</v>
      </c>
      <c r="H29" s="460">
        <f t="shared" si="1"/>
        <v>0.19999999999999998</v>
      </c>
      <c r="I29" s="460">
        <v>0.15</v>
      </c>
      <c r="J29" s="460">
        <v>0.35</v>
      </c>
      <c r="K29" s="460">
        <f t="shared" si="2"/>
        <v>0.64000000000000012</v>
      </c>
      <c r="L29" s="460">
        <f t="shared" si="3"/>
        <v>9.6000000000000016E-2</v>
      </c>
      <c r="M29" s="460">
        <f t="shared" si="4"/>
        <v>0.11306666666666668</v>
      </c>
      <c r="N29" s="460">
        <f t="shared" si="5"/>
        <v>0.20906666666666668</v>
      </c>
      <c r="O29" s="460">
        <f t="shared" si="6"/>
        <v>0.64</v>
      </c>
      <c r="P29" s="460">
        <f t="shared" si="7"/>
        <v>1.8720000000000006</v>
      </c>
      <c r="Q29" s="460">
        <f t="shared" si="8"/>
        <v>6.720000000000001E-2</v>
      </c>
      <c r="R29" s="461">
        <f t="shared" si="9"/>
        <v>1.5957333333333339</v>
      </c>
      <c r="S29" s="462">
        <f t="shared" si="10"/>
        <v>12.544</v>
      </c>
      <c r="T29" s="442"/>
      <c r="U29" s="791"/>
    </row>
    <row r="30" spans="2:21">
      <c r="B30" s="459" t="s">
        <v>13263</v>
      </c>
      <c r="C30" s="460">
        <v>1</v>
      </c>
      <c r="D30" s="460">
        <v>0.8</v>
      </c>
      <c r="E30" s="460">
        <v>0.8</v>
      </c>
      <c r="F30" s="460">
        <v>0.3</v>
      </c>
      <c r="G30" s="460">
        <v>0.15</v>
      </c>
      <c r="H30" s="460">
        <f t="shared" si="1"/>
        <v>0.19999999999999998</v>
      </c>
      <c r="I30" s="460">
        <v>0.15</v>
      </c>
      <c r="J30" s="460">
        <v>0.35</v>
      </c>
      <c r="K30" s="460">
        <f t="shared" si="2"/>
        <v>0.64000000000000012</v>
      </c>
      <c r="L30" s="460">
        <f t="shared" si="3"/>
        <v>9.6000000000000016E-2</v>
      </c>
      <c r="M30" s="460">
        <f t="shared" si="4"/>
        <v>0.11306666666666668</v>
      </c>
      <c r="N30" s="460">
        <f t="shared" si="5"/>
        <v>0.20906666666666668</v>
      </c>
      <c r="O30" s="460">
        <f t="shared" si="6"/>
        <v>0.64</v>
      </c>
      <c r="P30" s="460">
        <f t="shared" si="7"/>
        <v>1.8720000000000006</v>
      </c>
      <c r="Q30" s="460">
        <f t="shared" si="8"/>
        <v>6.720000000000001E-2</v>
      </c>
      <c r="R30" s="461">
        <f t="shared" si="9"/>
        <v>1.5957333333333339</v>
      </c>
      <c r="S30" s="462">
        <f t="shared" si="10"/>
        <v>12.544</v>
      </c>
      <c r="T30" s="442"/>
      <c r="U30" s="791"/>
    </row>
    <row r="31" spans="2:21">
      <c r="B31" s="459" t="s">
        <v>13264</v>
      </c>
      <c r="C31" s="460">
        <v>1</v>
      </c>
      <c r="D31" s="460">
        <v>0.8</v>
      </c>
      <c r="E31" s="460">
        <v>0.8</v>
      </c>
      <c r="F31" s="460">
        <v>0.3</v>
      </c>
      <c r="G31" s="460">
        <v>0.15</v>
      </c>
      <c r="H31" s="460">
        <f t="shared" si="1"/>
        <v>0.19999999999999998</v>
      </c>
      <c r="I31" s="460">
        <v>0.15</v>
      </c>
      <c r="J31" s="460">
        <v>0.35</v>
      </c>
      <c r="K31" s="460">
        <f t="shared" si="2"/>
        <v>0.64000000000000012</v>
      </c>
      <c r="L31" s="460">
        <f t="shared" si="3"/>
        <v>9.6000000000000016E-2</v>
      </c>
      <c r="M31" s="460">
        <f t="shared" si="4"/>
        <v>0.11306666666666668</v>
      </c>
      <c r="N31" s="460">
        <f t="shared" si="5"/>
        <v>0.20906666666666668</v>
      </c>
      <c r="O31" s="460">
        <f t="shared" si="6"/>
        <v>0.64</v>
      </c>
      <c r="P31" s="460">
        <f t="shared" si="7"/>
        <v>1.8720000000000006</v>
      </c>
      <c r="Q31" s="460">
        <f t="shared" si="8"/>
        <v>6.720000000000001E-2</v>
      </c>
      <c r="R31" s="461">
        <f t="shared" si="9"/>
        <v>1.5957333333333339</v>
      </c>
      <c r="S31" s="462">
        <f t="shared" si="10"/>
        <v>12.544</v>
      </c>
      <c r="T31" s="442"/>
      <c r="U31" s="791"/>
    </row>
    <row r="32" spans="2:21">
      <c r="B32" s="459" t="s">
        <v>13265</v>
      </c>
      <c r="C32" s="460">
        <v>1</v>
      </c>
      <c r="D32" s="460">
        <v>0.8</v>
      </c>
      <c r="E32" s="460">
        <v>0.8</v>
      </c>
      <c r="F32" s="460">
        <v>0.3</v>
      </c>
      <c r="G32" s="460">
        <v>0.15</v>
      </c>
      <c r="H32" s="460">
        <f t="shared" si="1"/>
        <v>0.19999999999999998</v>
      </c>
      <c r="I32" s="460">
        <v>0.15</v>
      </c>
      <c r="J32" s="460">
        <v>0.35</v>
      </c>
      <c r="K32" s="460">
        <f t="shared" si="2"/>
        <v>0.64000000000000012</v>
      </c>
      <c r="L32" s="460">
        <f t="shared" si="3"/>
        <v>9.6000000000000016E-2</v>
      </c>
      <c r="M32" s="460">
        <f t="shared" si="4"/>
        <v>0.11306666666666668</v>
      </c>
      <c r="N32" s="460">
        <f t="shared" si="5"/>
        <v>0.20906666666666668</v>
      </c>
      <c r="O32" s="460">
        <f t="shared" si="6"/>
        <v>0.64</v>
      </c>
      <c r="P32" s="460">
        <f t="shared" si="7"/>
        <v>1.8720000000000006</v>
      </c>
      <c r="Q32" s="460">
        <f t="shared" si="8"/>
        <v>6.720000000000001E-2</v>
      </c>
      <c r="R32" s="461">
        <f t="shared" si="9"/>
        <v>1.5957333333333339</v>
      </c>
      <c r="S32" s="462">
        <f t="shared" si="10"/>
        <v>12.544</v>
      </c>
      <c r="T32" s="442"/>
      <c r="U32" s="791"/>
    </row>
    <row r="33" spans="2:21">
      <c r="B33" s="459" t="s">
        <v>13266</v>
      </c>
      <c r="C33" s="460">
        <v>1</v>
      </c>
      <c r="D33" s="460">
        <v>0.8</v>
      </c>
      <c r="E33" s="460">
        <v>0.8</v>
      </c>
      <c r="F33" s="460">
        <v>0.3</v>
      </c>
      <c r="G33" s="460">
        <v>0.15</v>
      </c>
      <c r="H33" s="460">
        <f t="shared" si="1"/>
        <v>0.19999999999999998</v>
      </c>
      <c r="I33" s="460">
        <v>0.15</v>
      </c>
      <c r="J33" s="460">
        <v>0.35</v>
      </c>
      <c r="K33" s="460">
        <f t="shared" si="2"/>
        <v>0.64000000000000012</v>
      </c>
      <c r="L33" s="460">
        <f t="shared" si="3"/>
        <v>9.6000000000000016E-2</v>
      </c>
      <c r="M33" s="460">
        <f t="shared" si="4"/>
        <v>0.11306666666666668</v>
      </c>
      <c r="N33" s="460">
        <f t="shared" si="5"/>
        <v>0.20906666666666668</v>
      </c>
      <c r="O33" s="460">
        <f t="shared" si="6"/>
        <v>0.64</v>
      </c>
      <c r="P33" s="460">
        <f t="shared" si="7"/>
        <v>1.8720000000000006</v>
      </c>
      <c r="Q33" s="460">
        <f t="shared" si="8"/>
        <v>6.720000000000001E-2</v>
      </c>
      <c r="R33" s="461">
        <f t="shared" si="9"/>
        <v>1.5957333333333339</v>
      </c>
      <c r="S33" s="462">
        <f t="shared" si="10"/>
        <v>12.544</v>
      </c>
      <c r="T33" s="442"/>
      <c r="U33" s="791"/>
    </row>
    <row r="34" spans="2:21">
      <c r="B34" s="459" t="s">
        <v>13267</v>
      </c>
      <c r="C34" s="460">
        <v>1</v>
      </c>
      <c r="D34" s="460">
        <v>0.8</v>
      </c>
      <c r="E34" s="460">
        <v>0.8</v>
      </c>
      <c r="F34" s="460">
        <v>0.3</v>
      </c>
      <c r="G34" s="460">
        <v>0.15</v>
      </c>
      <c r="H34" s="460">
        <f>J34-I34</f>
        <v>0.19999999999999998</v>
      </c>
      <c r="I34" s="460">
        <v>0.15</v>
      </c>
      <c r="J34" s="460">
        <v>0.35</v>
      </c>
      <c r="K34" s="460">
        <f>D34*E34</f>
        <v>0.64000000000000012</v>
      </c>
      <c r="L34" s="460">
        <f>I34*K34</f>
        <v>9.6000000000000016E-2</v>
      </c>
      <c r="M34" s="460">
        <f>H34/3*(D34+K34+((D34*K34)^1/2))</f>
        <v>0.11306666666666668</v>
      </c>
      <c r="N34" s="460">
        <f>L34+M34</f>
        <v>0.20906666666666668</v>
      </c>
      <c r="O34" s="460">
        <f>(2*D34+2*E34)*H34</f>
        <v>0.64</v>
      </c>
      <c r="P34" s="460">
        <f>(D34+0.4)*(E34+0.4)*$P$21</f>
        <v>1.8720000000000006</v>
      </c>
      <c r="Q34" s="460">
        <f>(E34+0.4)*(F34+0.4)*$Q$21</f>
        <v>6.720000000000001E-2</v>
      </c>
      <c r="R34" s="461">
        <f>P34-Q34-N34</f>
        <v>1.5957333333333339</v>
      </c>
      <c r="S34" s="462">
        <f t="shared" si="10"/>
        <v>12.544</v>
      </c>
      <c r="T34" s="442"/>
      <c r="U34" s="791"/>
    </row>
    <row r="35" spans="2:21">
      <c r="B35" s="459" t="s">
        <v>13268</v>
      </c>
      <c r="C35" s="460">
        <v>1</v>
      </c>
      <c r="D35" s="460">
        <v>0.8</v>
      </c>
      <c r="E35" s="460">
        <v>0.8</v>
      </c>
      <c r="F35" s="460">
        <v>0.3</v>
      </c>
      <c r="G35" s="460">
        <v>0.15</v>
      </c>
      <c r="H35" s="460">
        <f t="shared" ref="H35:H47" si="11">J35-I35</f>
        <v>0.19999999999999998</v>
      </c>
      <c r="I35" s="460">
        <v>0.15</v>
      </c>
      <c r="J35" s="460">
        <v>0.35</v>
      </c>
      <c r="K35" s="460">
        <f t="shared" ref="K35:K47" si="12">D35*E35</f>
        <v>0.64000000000000012</v>
      </c>
      <c r="L35" s="460">
        <f t="shared" ref="L35:L47" si="13">I35*K35</f>
        <v>9.6000000000000016E-2</v>
      </c>
      <c r="M35" s="460">
        <f t="shared" ref="M35:M47" si="14">H35/3*(D35+K35+((D35*K35)^1/2))</f>
        <v>0.11306666666666668</v>
      </c>
      <c r="N35" s="460">
        <f t="shared" ref="N35:N47" si="15">L35+M35</f>
        <v>0.20906666666666668</v>
      </c>
      <c r="O35" s="460">
        <f t="shared" ref="O35:O47" si="16">(2*D35+2*E35)*H35</f>
        <v>0.64</v>
      </c>
      <c r="P35" s="460">
        <f t="shared" ref="P35:P47" si="17">(D35+0.4)*(E35+0.4)*$P$21</f>
        <v>1.8720000000000006</v>
      </c>
      <c r="Q35" s="460">
        <f t="shared" ref="Q35:Q47" si="18">(E35+0.4)*(F35+0.4)*$Q$21</f>
        <v>6.720000000000001E-2</v>
      </c>
      <c r="R35" s="461">
        <f t="shared" ref="R35:R47" si="19">P35-Q35-N35</f>
        <v>1.5957333333333339</v>
      </c>
      <c r="S35" s="462">
        <f t="shared" si="10"/>
        <v>12.544</v>
      </c>
      <c r="T35" s="442"/>
      <c r="U35" s="791"/>
    </row>
    <row r="36" spans="2:21">
      <c r="B36" s="459" t="s">
        <v>13269</v>
      </c>
      <c r="C36" s="460">
        <v>1</v>
      </c>
      <c r="D36" s="460">
        <v>0.8</v>
      </c>
      <c r="E36" s="460">
        <v>0.8</v>
      </c>
      <c r="F36" s="460">
        <v>0.3</v>
      </c>
      <c r="G36" s="460">
        <v>0.15</v>
      </c>
      <c r="H36" s="460">
        <f t="shared" si="11"/>
        <v>0.19999999999999998</v>
      </c>
      <c r="I36" s="460">
        <v>0.15</v>
      </c>
      <c r="J36" s="460">
        <v>0.35</v>
      </c>
      <c r="K36" s="460">
        <f t="shared" si="12"/>
        <v>0.64000000000000012</v>
      </c>
      <c r="L36" s="460">
        <f t="shared" si="13"/>
        <v>9.6000000000000016E-2</v>
      </c>
      <c r="M36" s="460">
        <f t="shared" si="14"/>
        <v>0.11306666666666668</v>
      </c>
      <c r="N36" s="460">
        <f t="shared" si="15"/>
        <v>0.20906666666666668</v>
      </c>
      <c r="O36" s="460">
        <f t="shared" si="16"/>
        <v>0.64</v>
      </c>
      <c r="P36" s="460">
        <f t="shared" si="17"/>
        <v>1.8720000000000006</v>
      </c>
      <c r="Q36" s="460">
        <f t="shared" si="18"/>
        <v>6.720000000000001E-2</v>
      </c>
      <c r="R36" s="461">
        <f t="shared" si="19"/>
        <v>1.5957333333333339</v>
      </c>
      <c r="S36" s="462">
        <f t="shared" si="10"/>
        <v>12.544</v>
      </c>
      <c r="T36" s="442"/>
      <c r="U36" s="791"/>
    </row>
    <row r="37" spans="2:21">
      <c r="B37" s="459" t="s">
        <v>13270</v>
      </c>
      <c r="C37" s="460">
        <v>1</v>
      </c>
      <c r="D37" s="460">
        <v>0.8</v>
      </c>
      <c r="E37" s="460">
        <v>0.8</v>
      </c>
      <c r="F37" s="460">
        <v>0.3</v>
      </c>
      <c r="G37" s="460">
        <v>0.15</v>
      </c>
      <c r="H37" s="460">
        <f t="shared" si="11"/>
        <v>0.19999999999999998</v>
      </c>
      <c r="I37" s="460">
        <v>0.15</v>
      </c>
      <c r="J37" s="460">
        <v>0.35</v>
      </c>
      <c r="K37" s="460">
        <f t="shared" si="12"/>
        <v>0.64000000000000012</v>
      </c>
      <c r="L37" s="460">
        <f t="shared" si="13"/>
        <v>9.6000000000000016E-2</v>
      </c>
      <c r="M37" s="460">
        <f t="shared" si="14"/>
        <v>0.11306666666666668</v>
      </c>
      <c r="N37" s="460">
        <f t="shared" si="15"/>
        <v>0.20906666666666668</v>
      </c>
      <c r="O37" s="460">
        <f t="shared" si="16"/>
        <v>0.64</v>
      </c>
      <c r="P37" s="460">
        <f t="shared" si="17"/>
        <v>1.8720000000000006</v>
      </c>
      <c r="Q37" s="460">
        <f t="shared" si="18"/>
        <v>6.720000000000001E-2</v>
      </c>
      <c r="R37" s="461">
        <f t="shared" si="19"/>
        <v>1.5957333333333339</v>
      </c>
      <c r="S37" s="462">
        <f t="shared" si="10"/>
        <v>12.544</v>
      </c>
      <c r="T37" s="442"/>
      <c r="U37" s="791"/>
    </row>
    <row r="38" spans="2:21">
      <c r="B38" s="459" t="s">
        <v>13271</v>
      </c>
      <c r="C38" s="460">
        <v>1</v>
      </c>
      <c r="D38" s="460">
        <v>0.8</v>
      </c>
      <c r="E38" s="460">
        <v>0.8</v>
      </c>
      <c r="F38" s="460">
        <v>0.3</v>
      </c>
      <c r="G38" s="460">
        <v>0.15</v>
      </c>
      <c r="H38" s="460">
        <f t="shared" si="11"/>
        <v>0.19999999999999998</v>
      </c>
      <c r="I38" s="460">
        <v>0.15</v>
      </c>
      <c r="J38" s="460">
        <v>0.35</v>
      </c>
      <c r="K38" s="460">
        <f t="shared" si="12"/>
        <v>0.64000000000000012</v>
      </c>
      <c r="L38" s="460">
        <f t="shared" si="13"/>
        <v>9.6000000000000016E-2</v>
      </c>
      <c r="M38" s="460">
        <f t="shared" si="14"/>
        <v>0.11306666666666668</v>
      </c>
      <c r="N38" s="460">
        <f t="shared" si="15"/>
        <v>0.20906666666666668</v>
      </c>
      <c r="O38" s="460">
        <f t="shared" si="16"/>
        <v>0.64</v>
      </c>
      <c r="P38" s="460">
        <f t="shared" si="17"/>
        <v>1.8720000000000006</v>
      </c>
      <c r="Q38" s="460">
        <f t="shared" si="18"/>
        <v>6.720000000000001E-2</v>
      </c>
      <c r="R38" s="461">
        <f t="shared" si="19"/>
        <v>1.5957333333333339</v>
      </c>
      <c r="S38" s="462">
        <f t="shared" si="10"/>
        <v>12.544</v>
      </c>
      <c r="T38" s="442"/>
      <c r="U38" s="791"/>
    </row>
    <row r="39" spans="2:21">
      <c r="B39" s="459" t="s">
        <v>13272</v>
      </c>
      <c r="C39" s="460">
        <v>1</v>
      </c>
      <c r="D39" s="460">
        <v>0.8</v>
      </c>
      <c r="E39" s="460">
        <v>0.8</v>
      </c>
      <c r="F39" s="460">
        <v>0.3</v>
      </c>
      <c r="G39" s="460">
        <v>0.15</v>
      </c>
      <c r="H39" s="460">
        <f t="shared" si="11"/>
        <v>0.19999999999999998</v>
      </c>
      <c r="I39" s="460">
        <v>0.15</v>
      </c>
      <c r="J39" s="460">
        <v>0.35</v>
      </c>
      <c r="K39" s="460">
        <f t="shared" si="12"/>
        <v>0.64000000000000012</v>
      </c>
      <c r="L39" s="460">
        <f t="shared" si="13"/>
        <v>9.6000000000000016E-2</v>
      </c>
      <c r="M39" s="460">
        <f t="shared" si="14"/>
        <v>0.11306666666666668</v>
      </c>
      <c r="N39" s="460">
        <f t="shared" si="15"/>
        <v>0.20906666666666668</v>
      </c>
      <c r="O39" s="460">
        <f t="shared" si="16"/>
        <v>0.64</v>
      </c>
      <c r="P39" s="460">
        <f t="shared" si="17"/>
        <v>1.8720000000000006</v>
      </c>
      <c r="Q39" s="460">
        <f t="shared" si="18"/>
        <v>6.720000000000001E-2</v>
      </c>
      <c r="R39" s="461">
        <f t="shared" si="19"/>
        <v>1.5957333333333339</v>
      </c>
      <c r="S39" s="462">
        <f t="shared" si="10"/>
        <v>12.544</v>
      </c>
      <c r="T39" s="442"/>
      <c r="U39" s="791"/>
    </row>
    <row r="40" spans="2:21">
      <c r="B40" s="459" t="s">
        <v>13273</v>
      </c>
      <c r="C40" s="460">
        <v>1</v>
      </c>
      <c r="D40" s="460">
        <v>0.8</v>
      </c>
      <c r="E40" s="460">
        <v>0.8</v>
      </c>
      <c r="F40" s="460">
        <v>0.3</v>
      </c>
      <c r="G40" s="460">
        <v>0.15</v>
      </c>
      <c r="H40" s="460">
        <f t="shared" si="11"/>
        <v>0.19999999999999998</v>
      </c>
      <c r="I40" s="460">
        <v>0.15</v>
      </c>
      <c r="J40" s="460">
        <v>0.35</v>
      </c>
      <c r="K40" s="460">
        <f t="shared" si="12"/>
        <v>0.64000000000000012</v>
      </c>
      <c r="L40" s="460">
        <f t="shared" si="13"/>
        <v>9.6000000000000016E-2</v>
      </c>
      <c r="M40" s="460">
        <f t="shared" si="14"/>
        <v>0.11306666666666668</v>
      </c>
      <c r="N40" s="460">
        <f t="shared" si="15"/>
        <v>0.20906666666666668</v>
      </c>
      <c r="O40" s="460">
        <f t="shared" si="16"/>
        <v>0.64</v>
      </c>
      <c r="P40" s="460">
        <f t="shared" si="17"/>
        <v>1.8720000000000006</v>
      </c>
      <c r="Q40" s="460">
        <f t="shared" si="18"/>
        <v>6.720000000000001E-2</v>
      </c>
      <c r="R40" s="461">
        <f t="shared" si="19"/>
        <v>1.5957333333333339</v>
      </c>
      <c r="S40" s="462">
        <f t="shared" si="10"/>
        <v>12.544</v>
      </c>
      <c r="T40" s="442"/>
      <c r="U40" s="791"/>
    </row>
    <row r="41" spans="2:21">
      <c r="B41" s="459" t="s">
        <v>13274</v>
      </c>
      <c r="C41" s="460">
        <v>1</v>
      </c>
      <c r="D41" s="460">
        <v>0.8</v>
      </c>
      <c r="E41" s="460">
        <v>0.8</v>
      </c>
      <c r="F41" s="460">
        <v>0.3</v>
      </c>
      <c r="G41" s="460">
        <v>0.15</v>
      </c>
      <c r="H41" s="460">
        <f t="shared" si="11"/>
        <v>0.19999999999999998</v>
      </c>
      <c r="I41" s="460">
        <v>0.15</v>
      </c>
      <c r="J41" s="460">
        <v>0.35</v>
      </c>
      <c r="K41" s="460">
        <f t="shared" si="12"/>
        <v>0.64000000000000012</v>
      </c>
      <c r="L41" s="460">
        <f t="shared" si="13"/>
        <v>9.6000000000000016E-2</v>
      </c>
      <c r="M41" s="460">
        <f t="shared" si="14"/>
        <v>0.11306666666666668</v>
      </c>
      <c r="N41" s="460">
        <f t="shared" si="15"/>
        <v>0.20906666666666668</v>
      </c>
      <c r="O41" s="460">
        <f t="shared" si="16"/>
        <v>0.64</v>
      </c>
      <c r="P41" s="460">
        <f t="shared" si="17"/>
        <v>1.8720000000000006</v>
      </c>
      <c r="Q41" s="460">
        <f t="shared" si="18"/>
        <v>6.720000000000001E-2</v>
      </c>
      <c r="R41" s="461">
        <f t="shared" si="19"/>
        <v>1.5957333333333339</v>
      </c>
      <c r="S41" s="462">
        <f t="shared" si="10"/>
        <v>12.544</v>
      </c>
      <c r="T41" s="442"/>
      <c r="U41" s="791"/>
    </row>
    <row r="42" spans="2:21">
      <c r="B42" s="459" t="s">
        <v>13275</v>
      </c>
      <c r="C42" s="460">
        <v>1</v>
      </c>
      <c r="D42" s="460">
        <v>0.8</v>
      </c>
      <c r="E42" s="460">
        <v>0.8</v>
      </c>
      <c r="F42" s="460">
        <v>0.3</v>
      </c>
      <c r="G42" s="460">
        <v>0.15</v>
      </c>
      <c r="H42" s="460">
        <f t="shared" si="11"/>
        <v>0.19999999999999998</v>
      </c>
      <c r="I42" s="460">
        <v>0.15</v>
      </c>
      <c r="J42" s="460">
        <v>0.35</v>
      </c>
      <c r="K42" s="460">
        <f t="shared" si="12"/>
        <v>0.64000000000000012</v>
      </c>
      <c r="L42" s="460">
        <f t="shared" si="13"/>
        <v>9.6000000000000016E-2</v>
      </c>
      <c r="M42" s="460">
        <f t="shared" si="14"/>
        <v>0.11306666666666668</v>
      </c>
      <c r="N42" s="460">
        <f t="shared" si="15"/>
        <v>0.20906666666666668</v>
      </c>
      <c r="O42" s="460">
        <f t="shared" si="16"/>
        <v>0.64</v>
      </c>
      <c r="P42" s="460">
        <f t="shared" si="17"/>
        <v>1.8720000000000006</v>
      </c>
      <c r="Q42" s="460">
        <f t="shared" si="18"/>
        <v>6.720000000000001E-2</v>
      </c>
      <c r="R42" s="461">
        <f t="shared" si="19"/>
        <v>1.5957333333333339</v>
      </c>
      <c r="S42" s="462">
        <f t="shared" si="10"/>
        <v>12.544</v>
      </c>
      <c r="T42" s="442"/>
      <c r="U42" s="791"/>
    </row>
    <row r="43" spans="2:21">
      <c r="B43" s="459" t="s">
        <v>13276</v>
      </c>
      <c r="C43" s="460">
        <v>1</v>
      </c>
      <c r="D43" s="460">
        <v>0.8</v>
      </c>
      <c r="E43" s="460">
        <v>0.8</v>
      </c>
      <c r="F43" s="460">
        <v>0.3</v>
      </c>
      <c r="G43" s="460">
        <v>0.15</v>
      </c>
      <c r="H43" s="460">
        <f t="shared" si="11"/>
        <v>0.19999999999999998</v>
      </c>
      <c r="I43" s="460">
        <v>0.15</v>
      </c>
      <c r="J43" s="460">
        <v>0.35</v>
      </c>
      <c r="K43" s="460">
        <f t="shared" si="12"/>
        <v>0.64000000000000012</v>
      </c>
      <c r="L43" s="460">
        <f t="shared" si="13"/>
        <v>9.6000000000000016E-2</v>
      </c>
      <c r="M43" s="460">
        <f t="shared" si="14"/>
        <v>0.11306666666666668</v>
      </c>
      <c r="N43" s="460">
        <f t="shared" si="15"/>
        <v>0.20906666666666668</v>
      </c>
      <c r="O43" s="460">
        <f t="shared" si="16"/>
        <v>0.64</v>
      </c>
      <c r="P43" s="460">
        <f t="shared" si="17"/>
        <v>1.8720000000000006</v>
      </c>
      <c r="Q43" s="460">
        <f t="shared" si="18"/>
        <v>6.720000000000001E-2</v>
      </c>
      <c r="R43" s="461">
        <f t="shared" si="19"/>
        <v>1.5957333333333339</v>
      </c>
      <c r="S43" s="462">
        <f t="shared" si="10"/>
        <v>12.544</v>
      </c>
      <c r="T43" s="442"/>
      <c r="U43" s="791"/>
    </row>
    <row r="44" spans="2:21">
      <c r="B44" s="459" t="s">
        <v>13277</v>
      </c>
      <c r="C44" s="460">
        <v>1</v>
      </c>
      <c r="D44" s="460">
        <v>0.8</v>
      </c>
      <c r="E44" s="460">
        <v>0.8</v>
      </c>
      <c r="F44" s="460">
        <v>0.3</v>
      </c>
      <c r="G44" s="460">
        <v>0.15</v>
      </c>
      <c r="H44" s="460">
        <f t="shared" si="11"/>
        <v>0.19999999999999998</v>
      </c>
      <c r="I44" s="460">
        <v>0.15</v>
      </c>
      <c r="J44" s="460">
        <v>0.35</v>
      </c>
      <c r="K44" s="460">
        <f t="shared" si="12"/>
        <v>0.64000000000000012</v>
      </c>
      <c r="L44" s="460">
        <f t="shared" si="13"/>
        <v>9.6000000000000016E-2</v>
      </c>
      <c r="M44" s="460">
        <f t="shared" si="14"/>
        <v>0.11306666666666668</v>
      </c>
      <c r="N44" s="460">
        <f t="shared" si="15"/>
        <v>0.20906666666666668</v>
      </c>
      <c r="O44" s="460">
        <f t="shared" si="16"/>
        <v>0.64</v>
      </c>
      <c r="P44" s="460">
        <f t="shared" si="17"/>
        <v>1.8720000000000006</v>
      </c>
      <c r="Q44" s="460">
        <f t="shared" si="18"/>
        <v>6.720000000000001E-2</v>
      </c>
      <c r="R44" s="461">
        <f t="shared" si="19"/>
        <v>1.5957333333333339</v>
      </c>
      <c r="S44" s="462">
        <f t="shared" si="10"/>
        <v>12.544</v>
      </c>
      <c r="T44" s="442"/>
      <c r="U44" s="791"/>
    </row>
    <row r="45" spans="2:21">
      <c r="B45" s="459" t="s">
        <v>13278</v>
      </c>
      <c r="C45" s="460">
        <v>1</v>
      </c>
      <c r="D45" s="460">
        <v>0.8</v>
      </c>
      <c r="E45" s="460">
        <v>0.8</v>
      </c>
      <c r="F45" s="460">
        <v>0.3</v>
      </c>
      <c r="G45" s="460">
        <v>0.15</v>
      </c>
      <c r="H45" s="460">
        <f t="shared" si="11"/>
        <v>0.19999999999999998</v>
      </c>
      <c r="I45" s="460">
        <v>0.15</v>
      </c>
      <c r="J45" s="460">
        <v>0.35</v>
      </c>
      <c r="K45" s="460">
        <f t="shared" si="12"/>
        <v>0.64000000000000012</v>
      </c>
      <c r="L45" s="460">
        <f t="shared" si="13"/>
        <v>9.6000000000000016E-2</v>
      </c>
      <c r="M45" s="460">
        <f t="shared" si="14"/>
        <v>0.11306666666666668</v>
      </c>
      <c r="N45" s="460">
        <f t="shared" si="15"/>
        <v>0.20906666666666668</v>
      </c>
      <c r="O45" s="460">
        <f t="shared" si="16"/>
        <v>0.64</v>
      </c>
      <c r="P45" s="460">
        <f t="shared" si="17"/>
        <v>1.8720000000000006</v>
      </c>
      <c r="Q45" s="460">
        <f t="shared" si="18"/>
        <v>6.720000000000001E-2</v>
      </c>
      <c r="R45" s="461">
        <f t="shared" si="19"/>
        <v>1.5957333333333339</v>
      </c>
      <c r="S45" s="462">
        <f t="shared" si="10"/>
        <v>12.544</v>
      </c>
      <c r="T45" s="442"/>
      <c r="U45" s="791"/>
    </row>
    <row r="46" spans="2:21">
      <c r="B46" s="459" t="s">
        <v>13279</v>
      </c>
      <c r="C46" s="460">
        <v>1</v>
      </c>
      <c r="D46" s="460">
        <v>0.8</v>
      </c>
      <c r="E46" s="460">
        <v>0.8</v>
      </c>
      <c r="F46" s="460">
        <v>0.3</v>
      </c>
      <c r="G46" s="460">
        <v>0.15</v>
      </c>
      <c r="H46" s="460">
        <f t="shared" si="11"/>
        <v>0.19999999999999998</v>
      </c>
      <c r="I46" s="460">
        <v>0.15</v>
      </c>
      <c r="J46" s="460">
        <v>0.35</v>
      </c>
      <c r="K46" s="460">
        <f t="shared" si="12"/>
        <v>0.64000000000000012</v>
      </c>
      <c r="L46" s="460">
        <f t="shared" si="13"/>
        <v>9.6000000000000016E-2</v>
      </c>
      <c r="M46" s="460">
        <f t="shared" si="14"/>
        <v>0.11306666666666668</v>
      </c>
      <c r="N46" s="460">
        <f t="shared" si="15"/>
        <v>0.20906666666666668</v>
      </c>
      <c r="O46" s="460">
        <f t="shared" si="16"/>
        <v>0.64</v>
      </c>
      <c r="P46" s="460">
        <f t="shared" si="17"/>
        <v>1.8720000000000006</v>
      </c>
      <c r="Q46" s="460">
        <f t="shared" si="18"/>
        <v>6.720000000000001E-2</v>
      </c>
      <c r="R46" s="461">
        <f t="shared" si="19"/>
        <v>1.5957333333333339</v>
      </c>
      <c r="S46" s="462">
        <f t="shared" si="10"/>
        <v>12.544</v>
      </c>
      <c r="T46" s="442"/>
      <c r="U46" s="791"/>
    </row>
    <row r="47" spans="2:21">
      <c r="B47" s="459" t="s">
        <v>13280</v>
      </c>
      <c r="C47" s="460">
        <v>1</v>
      </c>
      <c r="D47" s="460">
        <v>0.8</v>
      </c>
      <c r="E47" s="460">
        <v>0.8</v>
      </c>
      <c r="F47" s="460">
        <v>0.3</v>
      </c>
      <c r="G47" s="460">
        <v>0.15</v>
      </c>
      <c r="H47" s="460">
        <f t="shared" si="11"/>
        <v>0.19999999999999998</v>
      </c>
      <c r="I47" s="460">
        <v>0.15</v>
      </c>
      <c r="J47" s="460">
        <v>0.35</v>
      </c>
      <c r="K47" s="460">
        <f t="shared" si="12"/>
        <v>0.64000000000000012</v>
      </c>
      <c r="L47" s="460">
        <f t="shared" si="13"/>
        <v>9.6000000000000016E-2</v>
      </c>
      <c r="M47" s="460">
        <f t="shared" si="14"/>
        <v>0.11306666666666668</v>
      </c>
      <c r="N47" s="460">
        <f t="shared" si="15"/>
        <v>0.20906666666666668</v>
      </c>
      <c r="O47" s="460">
        <f t="shared" si="16"/>
        <v>0.64</v>
      </c>
      <c r="P47" s="460">
        <f t="shared" si="17"/>
        <v>1.8720000000000006</v>
      </c>
      <c r="Q47" s="460">
        <f t="shared" si="18"/>
        <v>6.720000000000001E-2</v>
      </c>
      <c r="R47" s="461">
        <f t="shared" si="19"/>
        <v>1.5957333333333339</v>
      </c>
      <c r="S47" s="462">
        <f t="shared" si="10"/>
        <v>12.544</v>
      </c>
      <c r="T47" s="442"/>
      <c r="U47" s="791"/>
    </row>
    <row r="48" spans="2:21">
      <c r="B48" s="459" t="s">
        <v>13394</v>
      </c>
      <c r="C48" s="460">
        <v>1</v>
      </c>
      <c r="D48" s="460">
        <v>0.8</v>
      </c>
      <c r="E48" s="460">
        <v>0.8</v>
      </c>
      <c r="F48" s="460">
        <v>0.3</v>
      </c>
      <c r="G48" s="460">
        <v>0.15</v>
      </c>
      <c r="H48" s="460">
        <f>J48-I48</f>
        <v>0.19999999999999998</v>
      </c>
      <c r="I48" s="460">
        <v>0.15</v>
      </c>
      <c r="J48" s="460">
        <v>0.35</v>
      </c>
      <c r="K48" s="460">
        <f>D48*E48</f>
        <v>0.64000000000000012</v>
      </c>
      <c r="L48" s="460">
        <f>I48*K48</f>
        <v>9.6000000000000016E-2</v>
      </c>
      <c r="M48" s="460">
        <f>H48/3*(D48+K48+((D48*K48)^1/2))</f>
        <v>0.11306666666666668</v>
      </c>
      <c r="N48" s="460">
        <f>L48+M48</f>
        <v>0.20906666666666668</v>
      </c>
      <c r="O48" s="460">
        <f>(2*D48+2*E48)*H48</f>
        <v>0.64</v>
      </c>
      <c r="P48" s="460">
        <f>(D48+0.4)*(E48+0.4)*$P$21</f>
        <v>1.8720000000000006</v>
      </c>
      <c r="Q48" s="460">
        <f>(E48+0.4)*(F48+0.4)*$Q$21</f>
        <v>6.720000000000001E-2</v>
      </c>
      <c r="R48" s="461">
        <f>P48-Q48-N48</f>
        <v>1.5957333333333339</v>
      </c>
      <c r="S48" s="462">
        <f t="shared" si="10"/>
        <v>12.544</v>
      </c>
      <c r="T48" s="442"/>
    </row>
    <row r="49" spans="2:21">
      <c r="B49" s="459" t="s">
        <v>13395</v>
      </c>
      <c r="C49" s="460">
        <v>1</v>
      </c>
      <c r="D49" s="460">
        <v>0.8</v>
      </c>
      <c r="E49" s="460">
        <v>0.8</v>
      </c>
      <c r="F49" s="460">
        <v>0.3</v>
      </c>
      <c r="G49" s="460">
        <v>0.15</v>
      </c>
      <c r="H49" s="460">
        <f t="shared" ref="H49:H54" si="20">J49-I49</f>
        <v>0.19999999999999998</v>
      </c>
      <c r="I49" s="460">
        <v>0.15</v>
      </c>
      <c r="J49" s="460">
        <v>0.35</v>
      </c>
      <c r="K49" s="460">
        <f t="shared" ref="K49:K54" si="21">D49*E49</f>
        <v>0.64000000000000012</v>
      </c>
      <c r="L49" s="460">
        <f t="shared" ref="L49:L54" si="22">I49*K49</f>
        <v>9.6000000000000016E-2</v>
      </c>
      <c r="M49" s="460">
        <f t="shared" ref="M49:M54" si="23">H49/3*(D49+K49+((D49*K49)^1/2))</f>
        <v>0.11306666666666668</v>
      </c>
      <c r="N49" s="460">
        <f t="shared" ref="N49:N54" si="24">L49+M49</f>
        <v>0.20906666666666668</v>
      </c>
      <c r="O49" s="460">
        <f t="shared" ref="O49:O54" si="25">(2*D49+2*E49)*H49</f>
        <v>0.64</v>
      </c>
      <c r="P49" s="460">
        <f t="shared" ref="P49:P54" si="26">(D49+0.4)*(E49+0.4)*$P$21</f>
        <v>1.8720000000000006</v>
      </c>
      <c r="Q49" s="460">
        <f t="shared" ref="Q49:Q54" si="27">(E49+0.4)*(F49+0.4)*$Q$21</f>
        <v>6.720000000000001E-2</v>
      </c>
      <c r="R49" s="461">
        <f t="shared" ref="R49:R54" si="28">P49-Q49-N49</f>
        <v>1.5957333333333339</v>
      </c>
      <c r="S49" s="462">
        <f t="shared" si="10"/>
        <v>12.544</v>
      </c>
      <c r="T49" s="442"/>
    </row>
    <row r="50" spans="2:21">
      <c r="B50" s="459" t="s">
        <v>13396</v>
      </c>
      <c r="C50" s="460">
        <v>1</v>
      </c>
      <c r="D50" s="460">
        <v>0.8</v>
      </c>
      <c r="E50" s="460">
        <v>0.8</v>
      </c>
      <c r="F50" s="460">
        <v>0.3</v>
      </c>
      <c r="G50" s="460">
        <v>0.15</v>
      </c>
      <c r="H50" s="460">
        <f t="shared" si="20"/>
        <v>0.19999999999999998</v>
      </c>
      <c r="I50" s="460">
        <v>0.15</v>
      </c>
      <c r="J50" s="460">
        <v>0.35</v>
      </c>
      <c r="K50" s="460">
        <f t="shared" si="21"/>
        <v>0.64000000000000012</v>
      </c>
      <c r="L50" s="460">
        <f t="shared" si="22"/>
        <v>9.6000000000000016E-2</v>
      </c>
      <c r="M50" s="460">
        <f t="shared" si="23"/>
        <v>0.11306666666666668</v>
      </c>
      <c r="N50" s="460">
        <f t="shared" si="24"/>
        <v>0.20906666666666668</v>
      </c>
      <c r="O50" s="460">
        <f t="shared" si="25"/>
        <v>0.64</v>
      </c>
      <c r="P50" s="460">
        <f t="shared" si="26"/>
        <v>1.8720000000000006</v>
      </c>
      <c r="Q50" s="460">
        <f t="shared" si="27"/>
        <v>6.720000000000001E-2</v>
      </c>
      <c r="R50" s="461">
        <f t="shared" si="28"/>
        <v>1.5957333333333339</v>
      </c>
      <c r="S50" s="462">
        <f t="shared" si="10"/>
        <v>12.544</v>
      </c>
      <c r="T50" s="442"/>
    </row>
    <row r="51" spans="2:21">
      <c r="B51" s="459" t="s">
        <v>13397</v>
      </c>
      <c r="C51" s="460">
        <v>1</v>
      </c>
      <c r="D51" s="460">
        <v>0.8</v>
      </c>
      <c r="E51" s="460">
        <v>0.8</v>
      </c>
      <c r="F51" s="460">
        <v>0.3</v>
      </c>
      <c r="G51" s="460">
        <v>0.15</v>
      </c>
      <c r="H51" s="460">
        <f t="shared" si="20"/>
        <v>0.19999999999999998</v>
      </c>
      <c r="I51" s="460">
        <v>0.15</v>
      </c>
      <c r="J51" s="460">
        <v>0.35</v>
      </c>
      <c r="K51" s="460">
        <f t="shared" si="21"/>
        <v>0.64000000000000012</v>
      </c>
      <c r="L51" s="460">
        <f t="shared" si="22"/>
        <v>9.6000000000000016E-2</v>
      </c>
      <c r="M51" s="460">
        <f t="shared" si="23"/>
        <v>0.11306666666666668</v>
      </c>
      <c r="N51" s="460">
        <f t="shared" si="24"/>
        <v>0.20906666666666668</v>
      </c>
      <c r="O51" s="460">
        <f t="shared" si="25"/>
        <v>0.64</v>
      </c>
      <c r="P51" s="460">
        <f t="shared" si="26"/>
        <v>1.8720000000000006</v>
      </c>
      <c r="Q51" s="460">
        <f t="shared" si="27"/>
        <v>6.720000000000001E-2</v>
      </c>
      <c r="R51" s="461">
        <f t="shared" si="28"/>
        <v>1.5957333333333339</v>
      </c>
      <c r="S51" s="462">
        <f t="shared" si="10"/>
        <v>12.544</v>
      </c>
      <c r="T51" s="442"/>
      <c r="U51" s="790"/>
    </row>
    <row r="52" spans="2:21">
      <c r="B52" s="459" t="s">
        <v>13398</v>
      </c>
      <c r="C52" s="460">
        <v>1</v>
      </c>
      <c r="D52" s="460">
        <v>0.8</v>
      </c>
      <c r="E52" s="460">
        <v>0.8</v>
      </c>
      <c r="F52" s="460">
        <v>0.3</v>
      </c>
      <c r="G52" s="460">
        <v>0.15</v>
      </c>
      <c r="H52" s="460">
        <f t="shared" si="20"/>
        <v>0.19999999999999998</v>
      </c>
      <c r="I52" s="460">
        <v>0.15</v>
      </c>
      <c r="J52" s="460">
        <v>0.35</v>
      </c>
      <c r="K52" s="460">
        <f t="shared" si="21"/>
        <v>0.64000000000000012</v>
      </c>
      <c r="L52" s="460">
        <f t="shared" si="22"/>
        <v>9.6000000000000016E-2</v>
      </c>
      <c r="M52" s="460">
        <f t="shared" si="23"/>
        <v>0.11306666666666668</v>
      </c>
      <c r="N52" s="460">
        <f t="shared" si="24"/>
        <v>0.20906666666666668</v>
      </c>
      <c r="O52" s="460">
        <f t="shared" si="25"/>
        <v>0.64</v>
      </c>
      <c r="P52" s="460">
        <f t="shared" si="26"/>
        <v>1.8720000000000006</v>
      </c>
      <c r="Q52" s="460">
        <f t="shared" si="27"/>
        <v>6.720000000000001E-2</v>
      </c>
      <c r="R52" s="461">
        <f t="shared" si="28"/>
        <v>1.5957333333333339</v>
      </c>
      <c r="S52" s="462">
        <f t="shared" si="10"/>
        <v>12.544</v>
      </c>
      <c r="T52" s="442"/>
      <c r="U52" s="791"/>
    </row>
    <row r="53" spans="2:21">
      <c r="B53" s="459" t="s">
        <v>13399</v>
      </c>
      <c r="C53" s="460">
        <v>1</v>
      </c>
      <c r="D53" s="460">
        <v>0.8</v>
      </c>
      <c r="E53" s="460">
        <v>0.8</v>
      </c>
      <c r="F53" s="460">
        <v>0.3</v>
      </c>
      <c r="G53" s="460">
        <v>0.15</v>
      </c>
      <c r="H53" s="460">
        <f t="shared" si="20"/>
        <v>0.19999999999999998</v>
      </c>
      <c r="I53" s="460">
        <v>0.15</v>
      </c>
      <c r="J53" s="460">
        <v>0.35</v>
      </c>
      <c r="K53" s="460">
        <f t="shared" si="21"/>
        <v>0.64000000000000012</v>
      </c>
      <c r="L53" s="460">
        <f t="shared" si="22"/>
        <v>9.6000000000000016E-2</v>
      </c>
      <c r="M53" s="460">
        <f t="shared" si="23"/>
        <v>0.11306666666666668</v>
      </c>
      <c r="N53" s="460">
        <f t="shared" si="24"/>
        <v>0.20906666666666668</v>
      </c>
      <c r="O53" s="460">
        <f t="shared" si="25"/>
        <v>0.64</v>
      </c>
      <c r="P53" s="460">
        <f t="shared" si="26"/>
        <v>1.8720000000000006</v>
      </c>
      <c r="Q53" s="460">
        <f t="shared" si="27"/>
        <v>6.720000000000001E-2</v>
      </c>
      <c r="R53" s="461">
        <f t="shared" si="28"/>
        <v>1.5957333333333339</v>
      </c>
      <c r="S53" s="462">
        <f t="shared" si="10"/>
        <v>12.544</v>
      </c>
      <c r="T53" s="442"/>
      <c r="U53" s="791"/>
    </row>
    <row r="54" spans="2:21" ht="13.5" thickBot="1">
      <c r="B54" s="459" t="s">
        <v>13400</v>
      </c>
      <c r="C54" s="460">
        <v>1</v>
      </c>
      <c r="D54" s="460">
        <v>0.8</v>
      </c>
      <c r="E54" s="460">
        <v>0.8</v>
      </c>
      <c r="F54" s="460">
        <v>0.3</v>
      </c>
      <c r="G54" s="460">
        <v>0.15</v>
      </c>
      <c r="H54" s="460">
        <f t="shared" si="20"/>
        <v>0.19999999999999998</v>
      </c>
      <c r="I54" s="460">
        <v>0.15</v>
      </c>
      <c r="J54" s="460">
        <v>0.35</v>
      </c>
      <c r="K54" s="460">
        <f t="shared" si="21"/>
        <v>0.64000000000000012</v>
      </c>
      <c r="L54" s="460">
        <f t="shared" si="22"/>
        <v>9.6000000000000016E-2</v>
      </c>
      <c r="M54" s="460">
        <f t="shared" si="23"/>
        <v>0.11306666666666668</v>
      </c>
      <c r="N54" s="460">
        <f t="shared" si="24"/>
        <v>0.20906666666666668</v>
      </c>
      <c r="O54" s="460">
        <f t="shared" si="25"/>
        <v>0.64</v>
      </c>
      <c r="P54" s="460">
        <f t="shared" si="26"/>
        <v>1.8720000000000006</v>
      </c>
      <c r="Q54" s="460">
        <f t="shared" si="27"/>
        <v>6.720000000000001E-2</v>
      </c>
      <c r="R54" s="461">
        <f t="shared" si="28"/>
        <v>1.5957333333333339</v>
      </c>
      <c r="S54" s="462">
        <f t="shared" si="10"/>
        <v>12.544</v>
      </c>
      <c r="T54" s="442"/>
      <c r="U54" s="791"/>
    </row>
    <row r="55" spans="2:21" ht="13.5" thickBot="1">
      <c r="B55" s="802" t="s">
        <v>13236</v>
      </c>
      <c r="C55" s="802" t="s">
        <v>13237</v>
      </c>
      <c r="D55" s="447" t="s">
        <v>13238</v>
      </c>
      <c r="E55" s="447" t="s">
        <v>13239</v>
      </c>
      <c r="F55" s="447" t="s">
        <v>13240</v>
      </c>
      <c r="G55" s="447" t="s">
        <v>13241</v>
      </c>
      <c r="H55" s="448" t="s">
        <v>13242</v>
      </c>
      <c r="I55" s="447" t="s">
        <v>13243</v>
      </c>
      <c r="J55" s="447" t="s">
        <v>109</v>
      </c>
      <c r="K55" s="448" t="s">
        <v>13244</v>
      </c>
      <c r="L55" s="448" t="s">
        <v>13245</v>
      </c>
      <c r="M55" s="448" t="s">
        <v>13246</v>
      </c>
      <c r="N55" s="448" t="s">
        <v>13247</v>
      </c>
      <c r="O55" s="448" t="s">
        <v>13248</v>
      </c>
      <c r="P55" s="449" t="s">
        <v>13249</v>
      </c>
      <c r="Q55" s="449" t="s">
        <v>13250</v>
      </c>
      <c r="R55" s="449" t="s">
        <v>13251</v>
      </c>
      <c r="S55" s="448" t="s">
        <v>13252</v>
      </c>
      <c r="T55" s="442"/>
    </row>
    <row r="56" spans="2:21" ht="13.5" thickBot="1">
      <c r="B56" s="803"/>
      <c r="C56" s="803"/>
      <c r="D56" s="450" t="s">
        <v>13253</v>
      </c>
      <c r="E56" s="450" t="s">
        <v>13253</v>
      </c>
      <c r="F56" s="450" t="s">
        <v>13253</v>
      </c>
      <c r="G56" s="450" t="s">
        <v>13253</v>
      </c>
      <c r="H56" s="451" t="s">
        <v>13253</v>
      </c>
      <c r="I56" s="450" t="s">
        <v>13253</v>
      </c>
      <c r="J56" s="450" t="s">
        <v>13253</v>
      </c>
      <c r="K56" s="451" t="s">
        <v>13254</v>
      </c>
      <c r="L56" s="451" t="s">
        <v>13255</v>
      </c>
      <c r="M56" s="451" t="s">
        <v>13255</v>
      </c>
      <c r="N56" s="451" t="s">
        <v>13255</v>
      </c>
      <c r="O56" s="451" t="s">
        <v>13254</v>
      </c>
      <c r="P56" s="452">
        <v>1.3</v>
      </c>
      <c r="Q56" s="452">
        <v>0.08</v>
      </c>
      <c r="R56" s="451" t="s">
        <v>13255</v>
      </c>
      <c r="S56" s="451" t="s">
        <v>13256</v>
      </c>
      <c r="T56" s="442"/>
    </row>
    <row r="57" spans="2:21" ht="13.5" thickBot="1">
      <c r="B57" s="787" t="s">
        <v>19</v>
      </c>
      <c r="C57" s="788"/>
      <c r="D57" s="453"/>
      <c r="E57" s="454"/>
      <c r="F57" s="454"/>
      <c r="G57" s="454"/>
      <c r="H57" s="454"/>
      <c r="I57" s="454"/>
      <c r="J57" s="454"/>
      <c r="K57" s="454"/>
      <c r="L57" s="454"/>
      <c r="M57" s="455"/>
      <c r="N57" s="456">
        <f>SUM(N59:N110)</f>
        <v>2.8653758999999988</v>
      </c>
      <c r="O57" s="456">
        <f t="shared" ref="O57:S57" si="29">SUM(O59:O110)</f>
        <v>7.3439999999999976</v>
      </c>
      <c r="P57" s="456">
        <f t="shared" si="29"/>
        <v>21.690369999999998</v>
      </c>
      <c r="Q57" s="456">
        <f t="shared" si="29"/>
        <v>0.56728000000000012</v>
      </c>
      <c r="R57" s="456">
        <f t="shared" si="29"/>
        <v>18.257714100000005</v>
      </c>
      <c r="S57" s="456">
        <f t="shared" si="29"/>
        <v>100.28815649999996</v>
      </c>
      <c r="T57" s="442"/>
    </row>
    <row r="58" spans="2:21" ht="15.75" thickBot="1">
      <c r="B58" s="787" t="s">
        <v>13427</v>
      </c>
      <c r="C58" s="815"/>
      <c r="D58" s="815"/>
      <c r="E58" s="454"/>
      <c r="F58" s="454"/>
      <c r="G58" s="454"/>
      <c r="H58" s="454"/>
      <c r="I58" s="454"/>
      <c r="J58" s="454"/>
      <c r="K58" s="454"/>
      <c r="L58" s="454"/>
      <c r="M58" s="454"/>
      <c r="N58" s="457"/>
      <c r="O58" s="457"/>
      <c r="P58" s="457"/>
      <c r="Q58" s="457"/>
      <c r="R58" s="457"/>
      <c r="S58" s="458"/>
      <c r="T58" s="442"/>
    </row>
    <row r="59" spans="2:21">
      <c r="B59" s="459" t="s">
        <v>13257</v>
      </c>
      <c r="C59" s="460">
        <v>1</v>
      </c>
      <c r="D59" s="460">
        <v>2.0299999999999998</v>
      </c>
      <c r="E59" s="460">
        <v>2.0299999999999998</v>
      </c>
      <c r="F59" s="460">
        <v>0.3</v>
      </c>
      <c r="G59" s="460">
        <v>0.15</v>
      </c>
      <c r="H59" s="460">
        <f>J59-I59</f>
        <v>0.19999999999999998</v>
      </c>
      <c r="I59" s="460">
        <v>0.15</v>
      </c>
      <c r="J59" s="460">
        <v>0.35</v>
      </c>
      <c r="K59" s="460">
        <f>D59*E59</f>
        <v>4.1208999999999989</v>
      </c>
      <c r="L59" s="460">
        <f>I59*K59</f>
        <v>0.61813499999999977</v>
      </c>
      <c r="M59" s="460">
        <f>H59/3*(D59+K59+((D59*K59)^1/2))</f>
        <v>0.68890756666666642</v>
      </c>
      <c r="N59" s="460">
        <f>L59+M59</f>
        <v>1.3070425666666661</v>
      </c>
      <c r="O59" s="460">
        <f>(2*D59+2*E59)*H59</f>
        <v>1.6239999999999997</v>
      </c>
      <c r="P59" s="460">
        <f>(D59+0.4)*(E59+0.4)*$P$21</f>
        <v>7.6763699999999986</v>
      </c>
      <c r="Q59" s="460">
        <f>(E59+0.4)*(F59+0.4)*$Q$21</f>
        <v>0.13607999999999998</v>
      </c>
      <c r="R59" s="461">
        <f>P59-Q59-N59</f>
        <v>6.2332474333333323</v>
      </c>
      <c r="S59" s="462">
        <f>N59*35</f>
        <v>45.746489833333314</v>
      </c>
      <c r="T59" s="442"/>
    </row>
    <row r="60" spans="2:21">
      <c r="B60" s="459" t="s">
        <v>13258</v>
      </c>
      <c r="C60" s="460">
        <v>1</v>
      </c>
      <c r="D60" s="460">
        <v>1</v>
      </c>
      <c r="E60" s="460">
        <v>0.3</v>
      </c>
      <c r="F60" s="460">
        <v>0.3</v>
      </c>
      <c r="G60" s="460">
        <v>0.15</v>
      </c>
      <c r="H60" s="460">
        <f t="shared" ref="H60:H68" si="30">J60-I60</f>
        <v>0.19999999999999998</v>
      </c>
      <c r="I60" s="460">
        <v>0.15</v>
      </c>
      <c r="J60" s="460">
        <v>0.35</v>
      </c>
      <c r="K60" s="460">
        <f t="shared" ref="K60:K68" si="31">D60*E60</f>
        <v>0.3</v>
      </c>
      <c r="L60" s="460">
        <f t="shared" ref="L60:L68" si="32">I60*K60</f>
        <v>4.4999999999999998E-2</v>
      </c>
      <c r="M60" s="460">
        <f t="shared" ref="M60:M68" si="33">H60/3*(D60+K60+((D60*K60)^1/2))</f>
        <v>9.6666666666666665E-2</v>
      </c>
      <c r="N60" s="460">
        <f t="shared" ref="N60:N68" si="34">L60+M60</f>
        <v>0.14166666666666666</v>
      </c>
      <c r="O60" s="460">
        <f t="shared" ref="O60:O68" si="35">(2*D60+2*E60)*H60</f>
        <v>0.52</v>
      </c>
      <c r="P60" s="460">
        <f t="shared" ref="P60:P68" si="36">(D60+0.4)*(E60+0.4)*$P$21</f>
        <v>1.2739999999999998</v>
      </c>
      <c r="Q60" s="460">
        <f t="shared" ref="Q60:Q68" si="37">(E60+0.4)*(F60+0.4)*$Q$21</f>
        <v>3.9199999999999999E-2</v>
      </c>
      <c r="R60" s="461">
        <f t="shared" ref="R60:R68" si="38">P60-Q60-N60</f>
        <v>1.0931333333333333</v>
      </c>
      <c r="S60" s="462">
        <f t="shared" ref="S60:S68" si="39">N60*35</f>
        <v>4.958333333333333</v>
      </c>
      <c r="T60" s="442"/>
    </row>
    <row r="61" spans="2:21">
      <c r="B61" s="459" t="s">
        <v>13259</v>
      </c>
      <c r="C61" s="460">
        <v>1</v>
      </c>
      <c r="D61" s="460">
        <v>1</v>
      </c>
      <c r="E61" s="460">
        <v>0.3</v>
      </c>
      <c r="F61" s="460">
        <v>0.3</v>
      </c>
      <c r="G61" s="460">
        <v>0.15</v>
      </c>
      <c r="H61" s="460">
        <f t="shared" si="30"/>
        <v>0.19999999999999998</v>
      </c>
      <c r="I61" s="460">
        <v>0.15</v>
      </c>
      <c r="J61" s="460">
        <v>0.35</v>
      </c>
      <c r="K61" s="460">
        <f t="shared" si="31"/>
        <v>0.3</v>
      </c>
      <c r="L61" s="460">
        <f t="shared" si="32"/>
        <v>4.4999999999999998E-2</v>
      </c>
      <c r="M61" s="460">
        <f t="shared" si="33"/>
        <v>9.6666666666666665E-2</v>
      </c>
      <c r="N61" s="460">
        <f t="shared" si="34"/>
        <v>0.14166666666666666</v>
      </c>
      <c r="O61" s="460">
        <f t="shared" si="35"/>
        <v>0.52</v>
      </c>
      <c r="P61" s="460">
        <f t="shared" si="36"/>
        <v>1.2739999999999998</v>
      </c>
      <c r="Q61" s="460">
        <f t="shared" si="37"/>
        <v>3.9199999999999999E-2</v>
      </c>
      <c r="R61" s="461">
        <f t="shared" si="38"/>
        <v>1.0931333333333333</v>
      </c>
      <c r="S61" s="462">
        <f t="shared" si="39"/>
        <v>4.958333333333333</v>
      </c>
      <c r="T61" s="442"/>
    </row>
    <row r="62" spans="2:21">
      <c r="B62" s="459" t="s">
        <v>13260</v>
      </c>
      <c r="C62" s="460">
        <v>1</v>
      </c>
      <c r="D62" s="460">
        <v>1</v>
      </c>
      <c r="E62" s="460">
        <v>0.3</v>
      </c>
      <c r="F62" s="460">
        <v>0.3</v>
      </c>
      <c r="G62" s="460">
        <v>0.15</v>
      </c>
      <c r="H62" s="460">
        <f t="shared" si="30"/>
        <v>0.19999999999999998</v>
      </c>
      <c r="I62" s="460">
        <v>0.15</v>
      </c>
      <c r="J62" s="460">
        <v>0.35</v>
      </c>
      <c r="K62" s="460">
        <f t="shared" si="31"/>
        <v>0.3</v>
      </c>
      <c r="L62" s="460">
        <f t="shared" si="32"/>
        <v>4.4999999999999998E-2</v>
      </c>
      <c r="M62" s="460">
        <f t="shared" si="33"/>
        <v>9.6666666666666665E-2</v>
      </c>
      <c r="N62" s="460">
        <f t="shared" si="34"/>
        <v>0.14166666666666666</v>
      </c>
      <c r="O62" s="460">
        <f t="shared" si="35"/>
        <v>0.52</v>
      </c>
      <c r="P62" s="460">
        <f t="shared" si="36"/>
        <v>1.2739999999999998</v>
      </c>
      <c r="Q62" s="460">
        <f t="shared" si="37"/>
        <v>3.9199999999999999E-2</v>
      </c>
      <c r="R62" s="461">
        <f t="shared" si="38"/>
        <v>1.0931333333333333</v>
      </c>
      <c r="S62" s="462">
        <f t="shared" si="39"/>
        <v>4.958333333333333</v>
      </c>
      <c r="T62" s="442"/>
      <c r="U62" s="531"/>
    </row>
    <row r="63" spans="2:21">
      <c r="B63" s="459" t="s">
        <v>13261</v>
      </c>
      <c r="C63" s="460">
        <v>1</v>
      </c>
      <c r="D63" s="460">
        <v>1</v>
      </c>
      <c r="E63" s="460">
        <v>0.3</v>
      </c>
      <c r="F63" s="460">
        <v>0.3</v>
      </c>
      <c r="G63" s="460">
        <v>0.15</v>
      </c>
      <c r="H63" s="460">
        <f t="shared" si="30"/>
        <v>0.19999999999999998</v>
      </c>
      <c r="I63" s="460">
        <v>0.15</v>
      </c>
      <c r="J63" s="460">
        <v>0.35</v>
      </c>
      <c r="K63" s="460">
        <f t="shared" si="31"/>
        <v>0.3</v>
      </c>
      <c r="L63" s="460">
        <f t="shared" si="32"/>
        <v>4.4999999999999998E-2</v>
      </c>
      <c r="M63" s="460">
        <f t="shared" si="33"/>
        <v>9.6666666666666665E-2</v>
      </c>
      <c r="N63" s="460">
        <f t="shared" si="34"/>
        <v>0.14166666666666666</v>
      </c>
      <c r="O63" s="460">
        <f t="shared" si="35"/>
        <v>0.52</v>
      </c>
      <c r="P63" s="460">
        <f t="shared" si="36"/>
        <v>1.2739999999999998</v>
      </c>
      <c r="Q63" s="460">
        <f t="shared" si="37"/>
        <v>3.9199999999999999E-2</v>
      </c>
      <c r="R63" s="461">
        <f t="shared" si="38"/>
        <v>1.0931333333333333</v>
      </c>
      <c r="S63" s="462">
        <f t="shared" si="39"/>
        <v>4.958333333333333</v>
      </c>
      <c r="T63" s="442"/>
      <c r="U63" s="531"/>
    </row>
    <row r="64" spans="2:21">
      <c r="B64" s="459" t="s">
        <v>13262</v>
      </c>
      <c r="C64" s="460">
        <v>1</v>
      </c>
      <c r="D64" s="460">
        <v>1</v>
      </c>
      <c r="E64" s="460">
        <v>0.3</v>
      </c>
      <c r="F64" s="460">
        <v>0.3</v>
      </c>
      <c r="G64" s="460">
        <v>0.15</v>
      </c>
      <c r="H64" s="460">
        <f t="shared" si="30"/>
        <v>0.19999999999999998</v>
      </c>
      <c r="I64" s="460">
        <v>0.15</v>
      </c>
      <c r="J64" s="460">
        <v>0.35</v>
      </c>
      <c r="K64" s="460">
        <f t="shared" si="31"/>
        <v>0.3</v>
      </c>
      <c r="L64" s="460">
        <f t="shared" si="32"/>
        <v>4.4999999999999998E-2</v>
      </c>
      <c r="M64" s="460">
        <f t="shared" si="33"/>
        <v>9.6666666666666665E-2</v>
      </c>
      <c r="N64" s="460">
        <f t="shared" si="34"/>
        <v>0.14166666666666666</v>
      </c>
      <c r="O64" s="460">
        <f t="shared" si="35"/>
        <v>0.52</v>
      </c>
      <c r="P64" s="460">
        <f t="shared" si="36"/>
        <v>1.2739999999999998</v>
      </c>
      <c r="Q64" s="460">
        <f t="shared" si="37"/>
        <v>3.9199999999999999E-2</v>
      </c>
      <c r="R64" s="461">
        <f t="shared" si="38"/>
        <v>1.0931333333333333</v>
      </c>
      <c r="S64" s="462">
        <f t="shared" si="39"/>
        <v>4.958333333333333</v>
      </c>
      <c r="T64" s="442"/>
      <c r="U64" s="531"/>
    </row>
    <row r="65" spans="2:21">
      <c r="B65" s="459" t="s">
        <v>13263</v>
      </c>
      <c r="C65" s="460">
        <v>1</v>
      </c>
      <c r="D65" s="460">
        <v>1</v>
      </c>
      <c r="E65" s="460">
        <v>0.3</v>
      </c>
      <c r="F65" s="460">
        <v>0.3</v>
      </c>
      <c r="G65" s="460">
        <v>0.15</v>
      </c>
      <c r="H65" s="460">
        <f t="shared" si="30"/>
        <v>0.19999999999999998</v>
      </c>
      <c r="I65" s="460">
        <v>0.15</v>
      </c>
      <c r="J65" s="460">
        <v>0.35</v>
      </c>
      <c r="K65" s="460">
        <f t="shared" si="31"/>
        <v>0.3</v>
      </c>
      <c r="L65" s="460">
        <f t="shared" si="32"/>
        <v>4.4999999999999998E-2</v>
      </c>
      <c r="M65" s="460">
        <f t="shared" si="33"/>
        <v>9.6666666666666665E-2</v>
      </c>
      <c r="N65" s="460">
        <f t="shared" si="34"/>
        <v>0.14166666666666666</v>
      </c>
      <c r="O65" s="460">
        <f t="shared" si="35"/>
        <v>0.52</v>
      </c>
      <c r="P65" s="460">
        <f t="shared" si="36"/>
        <v>1.2739999999999998</v>
      </c>
      <c r="Q65" s="460">
        <f t="shared" si="37"/>
        <v>3.9199999999999999E-2</v>
      </c>
      <c r="R65" s="461">
        <f t="shared" si="38"/>
        <v>1.0931333333333333</v>
      </c>
      <c r="S65" s="462">
        <f t="shared" si="39"/>
        <v>4.958333333333333</v>
      </c>
      <c r="T65" s="442"/>
      <c r="U65" s="531"/>
    </row>
    <row r="66" spans="2:21">
      <c r="B66" s="459" t="s">
        <v>13264</v>
      </c>
      <c r="C66" s="460">
        <v>1</v>
      </c>
      <c r="D66" s="460">
        <v>1</v>
      </c>
      <c r="E66" s="460">
        <v>0.3</v>
      </c>
      <c r="F66" s="460">
        <v>0.3</v>
      </c>
      <c r="G66" s="460">
        <v>0.15</v>
      </c>
      <c r="H66" s="460">
        <f t="shared" si="30"/>
        <v>0.19999999999999998</v>
      </c>
      <c r="I66" s="460">
        <v>0.15</v>
      </c>
      <c r="J66" s="460">
        <v>0.35</v>
      </c>
      <c r="K66" s="460">
        <f t="shared" si="31"/>
        <v>0.3</v>
      </c>
      <c r="L66" s="460">
        <f t="shared" si="32"/>
        <v>4.4999999999999998E-2</v>
      </c>
      <c r="M66" s="460">
        <f t="shared" si="33"/>
        <v>9.6666666666666665E-2</v>
      </c>
      <c r="N66" s="460">
        <f t="shared" si="34"/>
        <v>0.14166666666666666</v>
      </c>
      <c r="O66" s="460">
        <f t="shared" si="35"/>
        <v>0.52</v>
      </c>
      <c r="P66" s="460">
        <f t="shared" si="36"/>
        <v>1.2739999999999998</v>
      </c>
      <c r="Q66" s="460">
        <f t="shared" si="37"/>
        <v>3.9199999999999999E-2</v>
      </c>
      <c r="R66" s="461">
        <f t="shared" si="38"/>
        <v>1.0931333333333333</v>
      </c>
      <c r="S66" s="462">
        <f t="shared" si="39"/>
        <v>4.958333333333333</v>
      </c>
      <c r="T66" s="442"/>
      <c r="U66" s="531"/>
    </row>
    <row r="67" spans="2:21">
      <c r="B67" s="459" t="s">
        <v>13265</v>
      </c>
      <c r="C67" s="460">
        <v>1</v>
      </c>
      <c r="D67" s="460">
        <v>1</v>
      </c>
      <c r="E67" s="460">
        <v>0.3</v>
      </c>
      <c r="F67" s="460">
        <v>0.3</v>
      </c>
      <c r="G67" s="460">
        <v>0.15</v>
      </c>
      <c r="H67" s="460">
        <f t="shared" si="30"/>
        <v>0.19999999999999998</v>
      </c>
      <c r="I67" s="460">
        <v>0.15</v>
      </c>
      <c r="J67" s="460">
        <v>0.35</v>
      </c>
      <c r="K67" s="460">
        <f t="shared" si="31"/>
        <v>0.3</v>
      </c>
      <c r="L67" s="460">
        <f t="shared" si="32"/>
        <v>4.4999999999999998E-2</v>
      </c>
      <c r="M67" s="460">
        <f t="shared" si="33"/>
        <v>9.6666666666666665E-2</v>
      </c>
      <c r="N67" s="460">
        <f t="shared" si="34"/>
        <v>0.14166666666666666</v>
      </c>
      <c r="O67" s="460">
        <f t="shared" si="35"/>
        <v>0.52</v>
      </c>
      <c r="P67" s="460">
        <f t="shared" si="36"/>
        <v>1.2739999999999998</v>
      </c>
      <c r="Q67" s="460">
        <f t="shared" si="37"/>
        <v>3.9199999999999999E-2</v>
      </c>
      <c r="R67" s="461">
        <f t="shared" si="38"/>
        <v>1.0931333333333333</v>
      </c>
      <c r="S67" s="462">
        <f t="shared" si="39"/>
        <v>4.958333333333333</v>
      </c>
      <c r="T67" s="442"/>
      <c r="U67" s="531"/>
    </row>
    <row r="68" spans="2:21">
      <c r="B68" s="459" t="s">
        <v>13266</v>
      </c>
      <c r="C68" s="460">
        <v>1</v>
      </c>
      <c r="D68" s="460">
        <v>1</v>
      </c>
      <c r="E68" s="460">
        <v>0.3</v>
      </c>
      <c r="F68" s="460">
        <v>0.3</v>
      </c>
      <c r="G68" s="460">
        <v>0.15</v>
      </c>
      <c r="H68" s="460">
        <f t="shared" si="30"/>
        <v>0.19999999999999998</v>
      </c>
      <c r="I68" s="460">
        <v>0.15</v>
      </c>
      <c r="J68" s="460">
        <v>0.35</v>
      </c>
      <c r="K68" s="460">
        <f t="shared" si="31"/>
        <v>0.3</v>
      </c>
      <c r="L68" s="460">
        <f t="shared" si="32"/>
        <v>4.4999999999999998E-2</v>
      </c>
      <c r="M68" s="460">
        <f t="shared" si="33"/>
        <v>9.6666666666666665E-2</v>
      </c>
      <c r="N68" s="460">
        <f t="shared" si="34"/>
        <v>0.14166666666666666</v>
      </c>
      <c r="O68" s="460">
        <f t="shared" si="35"/>
        <v>0.52</v>
      </c>
      <c r="P68" s="460">
        <f t="shared" si="36"/>
        <v>1.2739999999999998</v>
      </c>
      <c r="Q68" s="460">
        <f t="shared" si="37"/>
        <v>3.9199999999999999E-2</v>
      </c>
      <c r="R68" s="461">
        <f t="shared" si="38"/>
        <v>1.0931333333333333</v>
      </c>
      <c r="S68" s="462">
        <f t="shared" si="39"/>
        <v>4.958333333333333</v>
      </c>
      <c r="T68" s="442"/>
      <c r="U68" s="531"/>
    </row>
    <row r="69" spans="2:21">
      <c r="B69" s="459" t="s">
        <v>13267</v>
      </c>
      <c r="C69" s="460">
        <v>1</v>
      </c>
      <c r="D69" s="460">
        <v>1</v>
      </c>
      <c r="E69" s="460">
        <v>0.3</v>
      </c>
      <c r="F69" s="460">
        <v>0.3</v>
      </c>
      <c r="G69" s="460">
        <v>0.15</v>
      </c>
      <c r="H69" s="460">
        <f>J69-I69</f>
        <v>0.19999999999999998</v>
      </c>
      <c r="I69" s="460">
        <v>0.15</v>
      </c>
      <c r="J69" s="460">
        <v>0.35</v>
      </c>
      <c r="K69" s="460">
        <f>D69*E69</f>
        <v>0.3</v>
      </c>
      <c r="L69" s="460">
        <f>I69*K69</f>
        <v>4.4999999999999998E-2</v>
      </c>
      <c r="M69" s="460">
        <f>H69/3*(D69+K69+((D69*K69)^1/2))</f>
        <v>9.6666666666666665E-2</v>
      </c>
      <c r="N69" s="460">
        <f>L69+M69</f>
        <v>0.14166666666666666</v>
      </c>
      <c r="O69" s="460">
        <f>(2*D69+2*E69)*H69</f>
        <v>0.52</v>
      </c>
      <c r="P69" s="460">
        <f>(D69+0.4)*(E69+0.4)*$P$21</f>
        <v>1.2739999999999998</v>
      </c>
      <c r="Q69" s="460">
        <f>(E69+0.4)*(F69+0.4)*$Q$21</f>
        <v>3.9199999999999999E-2</v>
      </c>
      <c r="R69" s="461">
        <f>P69-Q69-N69</f>
        <v>1.0931333333333333</v>
      </c>
      <c r="S69" s="462">
        <f>N69*35</f>
        <v>4.958333333333333</v>
      </c>
      <c r="T69" s="442"/>
      <c r="U69" s="531"/>
    </row>
    <row r="70" spans="2:21">
      <c r="B70" s="459" t="s">
        <v>13268</v>
      </c>
      <c r="C70" s="460">
        <v>1</v>
      </c>
      <c r="D70" s="460">
        <v>1</v>
      </c>
      <c r="E70" s="460">
        <v>0.3</v>
      </c>
      <c r="F70" s="460">
        <v>0.3</v>
      </c>
      <c r="G70" s="460">
        <v>0.15</v>
      </c>
      <c r="H70" s="460">
        <f t="shared" ref="H70" si="40">J70-I70</f>
        <v>0.19999999999999998</v>
      </c>
      <c r="I70" s="460">
        <v>0.15</v>
      </c>
      <c r="J70" s="460">
        <v>0.35</v>
      </c>
      <c r="K70" s="460">
        <f t="shared" ref="K70" si="41">D70*E70</f>
        <v>0.3</v>
      </c>
      <c r="L70" s="460">
        <f t="shared" ref="L70" si="42">I70*K70</f>
        <v>4.4999999999999998E-2</v>
      </c>
      <c r="M70" s="460">
        <f t="shared" ref="M70" si="43">H70/3*(D70+K70+((D70*K70)^1/2))</f>
        <v>9.6666666666666665E-2</v>
      </c>
      <c r="N70" s="460">
        <f t="shared" ref="N70" si="44">L70+M70</f>
        <v>0.14166666666666666</v>
      </c>
      <c r="O70" s="460">
        <f t="shared" ref="O70" si="45">(2*D70+2*E70)*H70</f>
        <v>0.52</v>
      </c>
      <c r="P70" s="460">
        <f t="shared" ref="P70" si="46">(D70+0.4)*(E70+0.4)*$P$21</f>
        <v>1.2739999999999998</v>
      </c>
      <c r="Q70" s="460">
        <f t="shared" ref="Q70" si="47">(E70+0.4)*(F70+0.4)*$Q$21</f>
        <v>3.9199999999999999E-2</v>
      </c>
      <c r="R70" s="461">
        <f t="shared" ref="R70" si="48">P70-Q70-N70</f>
        <v>1.0931333333333333</v>
      </c>
      <c r="S70" s="462">
        <f t="shared" ref="S70" si="49">N70*35</f>
        <v>4.958333333333333</v>
      </c>
      <c r="T70" s="442"/>
      <c r="U70" s="531"/>
    </row>
    <row r="71" spans="2:21">
      <c r="B71" s="439"/>
      <c r="G71" s="463"/>
      <c r="T71" s="442"/>
    </row>
    <row r="72" spans="2:21">
      <c r="B72" s="439"/>
      <c r="G72" s="463"/>
      <c r="T72" s="442"/>
    </row>
    <row r="73" spans="2:21">
      <c r="B73" s="439"/>
      <c r="G73" s="463"/>
      <c r="T73" s="442"/>
    </row>
    <row r="74" spans="2:21">
      <c r="B74" s="439"/>
      <c r="G74" s="463"/>
      <c r="T74" s="442"/>
    </row>
    <row r="75" spans="2:21" ht="13.5" thickBot="1">
      <c r="B75" s="464"/>
      <c r="C75" s="433"/>
      <c r="D75" s="465"/>
      <c r="E75" s="465"/>
      <c r="F75" s="465"/>
      <c r="G75" s="465"/>
      <c r="H75" s="465"/>
      <c r="I75" s="465"/>
      <c r="J75" s="465"/>
      <c r="K75" s="465"/>
      <c r="L75" s="465"/>
      <c r="M75" s="465"/>
      <c r="N75" s="465"/>
      <c r="O75" s="465"/>
      <c r="P75" s="433"/>
      <c r="Q75" s="433"/>
      <c r="R75" s="433"/>
      <c r="S75" s="465"/>
      <c r="T75" s="434"/>
    </row>
  </sheetData>
  <mergeCells count="18">
    <mergeCell ref="B55:B56"/>
    <mergeCell ref="C55:C56"/>
    <mergeCell ref="B57:C57"/>
    <mergeCell ref="B58:D58"/>
    <mergeCell ref="U51:U54"/>
    <mergeCell ref="C1:T1"/>
    <mergeCell ref="C2:T2"/>
    <mergeCell ref="B3:T3"/>
    <mergeCell ref="C15:D15"/>
    <mergeCell ref="C16:D16"/>
    <mergeCell ref="B22:C22"/>
    <mergeCell ref="B23:D23"/>
    <mergeCell ref="U27:U47"/>
    <mergeCell ref="C17:D17"/>
    <mergeCell ref="F17:J18"/>
    <mergeCell ref="C18:D18"/>
    <mergeCell ref="B20:B21"/>
    <mergeCell ref="C20:C21"/>
  </mergeCells>
  <printOptions horizontalCentered="1" verticalCentered="1"/>
  <pageMargins left="0.23622047244094491" right="0.23622047244094491" top="0.74803149606299213" bottom="0.74803149606299213" header="0.31496062992125984" footer="0.31496062992125984"/>
  <pageSetup paperSize="9" scale="57" fitToWidth="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54"/>
  <sheetViews>
    <sheetView view="pageBreakPreview" topLeftCell="A4" zoomScale="80" zoomScaleNormal="90" zoomScaleSheetLayoutView="80" workbookViewId="0">
      <selection activeCell="Z48" sqref="Z48"/>
    </sheetView>
  </sheetViews>
  <sheetFormatPr defaultRowHeight="12.75"/>
  <cols>
    <col min="1" max="1" width="9.140625" style="427"/>
    <col min="2" max="2" width="10.5703125" style="427" bestFit="1" customWidth="1"/>
    <col min="3" max="3" width="5.5703125" style="440" bestFit="1" customWidth="1"/>
    <col min="4" max="4" width="5.5703125" style="466" bestFit="1" customWidth="1"/>
    <col min="5" max="5" width="6" style="466" bestFit="1" customWidth="1"/>
    <col min="6" max="6" width="6.5703125" style="466" customWidth="1"/>
    <col min="7" max="7" width="7.140625" style="466" bestFit="1" customWidth="1"/>
    <col min="8" max="8" width="7.7109375" style="466" bestFit="1" customWidth="1"/>
    <col min="9" max="9" width="12.28515625" style="466" bestFit="1" customWidth="1"/>
    <col min="10" max="10" width="11.85546875" style="466" bestFit="1" customWidth="1"/>
    <col min="11" max="11" width="8.140625" style="466" bestFit="1" customWidth="1"/>
    <col min="12" max="12" width="12.28515625" style="427" customWidth="1"/>
    <col min="13" max="13" width="9.140625" style="427" bestFit="1" customWidth="1"/>
    <col min="14" max="14" width="7.140625" style="469" customWidth="1"/>
    <col min="15" max="15" width="7.5703125" style="469" customWidth="1"/>
    <col min="16" max="16" width="6.85546875" style="469" customWidth="1"/>
    <col min="17" max="17" width="9.140625" style="469"/>
    <col min="18" max="18" width="9.85546875" style="469" customWidth="1"/>
    <col min="19" max="19" width="8.5703125" style="469" customWidth="1"/>
    <col min="20" max="20" width="9.7109375" style="469" customWidth="1"/>
    <col min="21" max="21" width="9.140625" style="466" bestFit="1" customWidth="1"/>
    <col min="22" max="257" width="9.140625" style="427"/>
    <col min="258" max="258" width="10.5703125" style="427" bestFit="1" customWidth="1"/>
    <col min="259" max="260" width="5.5703125" style="427" bestFit="1" customWidth="1"/>
    <col min="261" max="261" width="6" style="427" bestFit="1" customWidth="1"/>
    <col min="262" max="262" width="6.5703125" style="427" customWidth="1"/>
    <col min="263" max="263" width="7.140625" style="427" bestFit="1" customWidth="1"/>
    <col min="264" max="264" width="7.7109375" style="427" bestFit="1" customWidth="1"/>
    <col min="265" max="265" width="12.28515625" style="427" bestFit="1" customWidth="1"/>
    <col min="266" max="266" width="11.85546875" style="427" bestFit="1" customWidth="1"/>
    <col min="267" max="267" width="8.140625" style="427" bestFit="1" customWidth="1"/>
    <col min="268" max="268" width="12.28515625" style="427" customWidth="1"/>
    <col min="269" max="269" width="9.140625" style="427" bestFit="1" customWidth="1"/>
    <col min="270" max="270" width="7.140625" style="427" customWidth="1"/>
    <col min="271" max="271" width="7.5703125" style="427" customWidth="1"/>
    <col min="272" max="272" width="6.85546875" style="427" customWidth="1"/>
    <col min="273" max="273" width="9.140625" style="427"/>
    <col min="274" max="274" width="9.85546875" style="427" customWidth="1"/>
    <col min="275" max="275" width="8.5703125" style="427" customWidth="1"/>
    <col min="276" max="276" width="9.7109375" style="427" customWidth="1"/>
    <col min="277" max="277" width="9.140625" style="427" bestFit="1" customWidth="1"/>
    <col min="278" max="513" width="9.140625" style="427"/>
    <col min="514" max="514" width="10.5703125" style="427" bestFit="1" customWidth="1"/>
    <col min="515" max="516" width="5.5703125" style="427" bestFit="1" customWidth="1"/>
    <col min="517" max="517" width="6" style="427" bestFit="1" customWidth="1"/>
    <col min="518" max="518" width="6.5703125" style="427" customWidth="1"/>
    <col min="519" max="519" width="7.140625" style="427" bestFit="1" customWidth="1"/>
    <col min="520" max="520" width="7.7109375" style="427" bestFit="1" customWidth="1"/>
    <col min="521" max="521" width="12.28515625" style="427" bestFit="1" customWidth="1"/>
    <col min="522" max="522" width="11.85546875" style="427" bestFit="1" customWidth="1"/>
    <col min="523" max="523" width="8.140625" style="427" bestFit="1" customWidth="1"/>
    <col min="524" max="524" width="12.28515625" style="427" customWidth="1"/>
    <col min="525" max="525" width="9.140625" style="427" bestFit="1" customWidth="1"/>
    <col min="526" max="526" width="7.140625" style="427" customWidth="1"/>
    <col min="527" max="527" width="7.5703125" style="427" customWidth="1"/>
    <col min="528" max="528" width="6.85546875" style="427" customWidth="1"/>
    <col min="529" max="529" width="9.140625" style="427"/>
    <col min="530" max="530" width="9.85546875" style="427" customWidth="1"/>
    <col min="531" max="531" width="8.5703125" style="427" customWidth="1"/>
    <col min="532" max="532" width="9.7109375" style="427" customWidth="1"/>
    <col min="533" max="533" width="9.140625" style="427" bestFit="1" customWidth="1"/>
    <col min="534" max="769" width="9.140625" style="427"/>
    <col min="770" max="770" width="10.5703125" style="427" bestFit="1" customWidth="1"/>
    <col min="771" max="772" width="5.5703125" style="427" bestFit="1" customWidth="1"/>
    <col min="773" max="773" width="6" style="427" bestFit="1" customWidth="1"/>
    <col min="774" max="774" width="6.5703125" style="427" customWidth="1"/>
    <col min="775" max="775" width="7.140625" style="427" bestFit="1" customWidth="1"/>
    <col min="776" max="776" width="7.7109375" style="427" bestFit="1" customWidth="1"/>
    <col min="777" max="777" width="12.28515625" style="427" bestFit="1" customWidth="1"/>
    <col min="778" max="778" width="11.85546875" style="427" bestFit="1" customWidth="1"/>
    <col min="779" max="779" width="8.140625" style="427" bestFit="1" customWidth="1"/>
    <col min="780" max="780" width="12.28515625" style="427" customWidth="1"/>
    <col min="781" max="781" width="9.140625" style="427" bestFit="1" customWidth="1"/>
    <col min="782" max="782" width="7.140625" style="427" customWidth="1"/>
    <col min="783" max="783" width="7.5703125" style="427" customWidth="1"/>
    <col min="784" max="784" width="6.85546875" style="427" customWidth="1"/>
    <col min="785" max="785" width="9.140625" style="427"/>
    <col min="786" max="786" width="9.85546875" style="427" customWidth="1"/>
    <col min="787" max="787" width="8.5703125" style="427" customWidth="1"/>
    <col min="788" max="788" width="9.7109375" style="427" customWidth="1"/>
    <col min="789" max="789" width="9.140625" style="427" bestFit="1" customWidth="1"/>
    <col min="790" max="1025" width="9.140625" style="427"/>
    <col min="1026" max="1026" width="10.5703125" style="427" bestFit="1" customWidth="1"/>
    <col min="1027" max="1028" width="5.5703125" style="427" bestFit="1" customWidth="1"/>
    <col min="1029" max="1029" width="6" style="427" bestFit="1" customWidth="1"/>
    <col min="1030" max="1030" width="6.5703125" style="427" customWidth="1"/>
    <col min="1031" max="1031" width="7.140625" style="427" bestFit="1" customWidth="1"/>
    <col min="1032" max="1032" width="7.7109375" style="427" bestFit="1" customWidth="1"/>
    <col min="1033" max="1033" width="12.28515625" style="427" bestFit="1" customWidth="1"/>
    <col min="1034" max="1034" width="11.85546875" style="427" bestFit="1" customWidth="1"/>
    <col min="1035" max="1035" width="8.140625" style="427" bestFit="1" customWidth="1"/>
    <col min="1036" max="1036" width="12.28515625" style="427" customWidth="1"/>
    <col min="1037" max="1037" width="9.140625" style="427" bestFit="1" customWidth="1"/>
    <col min="1038" max="1038" width="7.140625" style="427" customWidth="1"/>
    <col min="1039" max="1039" width="7.5703125" style="427" customWidth="1"/>
    <col min="1040" max="1040" width="6.85546875" style="427" customWidth="1"/>
    <col min="1041" max="1041" width="9.140625" style="427"/>
    <col min="1042" max="1042" width="9.85546875" style="427" customWidth="1"/>
    <col min="1043" max="1043" width="8.5703125" style="427" customWidth="1"/>
    <col min="1044" max="1044" width="9.7109375" style="427" customWidth="1"/>
    <col min="1045" max="1045" width="9.140625" style="427" bestFit="1" customWidth="1"/>
    <col min="1046" max="1281" width="9.140625" style="427"/>
    <col min="1282" max="1282" width="10.5703125" style="427" bestFit="1" customWidth="1"/>
    <col min="1283" max="1284" width="5.5703125" style="427" bestFit="1" customWidth="1"/>
    <col min="1285" max="1285" width="6" style="427" bestFit="1" customWidth="1"/>
    <col min="1286" max="1286" width="6.5703125" style="427" customWidth="1"/>
    <col min="1287" max="1287" width="7.140625" style="427" bestFit="1" customWidth="1"/>
    <col min="1288" max="1288" width="7.7109375" style="427" bestFit="1" customWidth="1"/>
    <col min="1289" max="1289" width="12.28515625" style="427" bestFit="1" customWidth="1"/>
    <col min="1290" max="1290" width="11.85546875" style="427" bestFit="1" customWidth="1"/>
    <col min="1291" max="1291" width="8.140625" style="427" bestFit="1" customWidth="1"/>
    <col min="1292" max="1292" width="12.28515625" style="427" customWidth="1"/>
    <col min="1293" max="1293" width="9.140625" style="427" bestFit="1" customWidth="1"/>
    <col min="1294" max="1294" width="7.140625" style="427" customWidth="1"/>
    <col min="1295" max="1295" width="7.5703125" style="427" customWidth="1"/>
    <col min="1296" max="1296" width="6.85546875" style="427" customWidth="1"/>
    <col min="1297" max="1297" width="9.140625" style="427"/>
    <col min="1298" max="1298" width="9.85546875" style="427" customWidth="1"/>
    <col min="1299" max="1299" width="8.5703125" style="427" customWidth="1"/>
    <col min="1300" max="1300" width="9.7109375" style="427" customWidth="1"/>
    <col min="1301" max="1301" width="9.140625" style="427" bestFit="1" customWidth="1"/>
    <col min="1302" max="1537" width="9.140625" style="427"/>
    <col min="1538" max="1538" width="10.5703125" style="427" bestFit="1" customWidth="1"/>
    <col min="1539" max="1540" width="5.5703125" style="427" bestFit="1" customWidth="1"/>
    <col min="1541" max="1541" width="6" style="427" bestFit="1" customWidth="1"/>
    <col min="1542" max="1542" width="6.5703125" style="427" customWidth="1"/>
    <col min="1543" max="1543" width="7.140625" style="427" bestFit="1" customWidth="1"/>
    <col min="1544" max="1544" width="7.7109375" style="427" bestFit="1" customWidth="1"/>
    <col min="1545" max="1545" width="12.28515625" style="427" bestFit="1" customWidth="1"/>
    <col min="1546" max="1546" width="11.85546875" style="427" bestFit="1" customWidth="1"/>
    <col min="1547" max="1547" width="8.140625" style="427" bestFit="1" customWidth="1"/>
    <col min="1548" max="1548" width="12.28515625" style="427" customWidth="1"/>
    <col min="1549" max="1549" width="9.140625" style="427" bestFit="1" customWidth="1"/>
    <col min="1550" max="1550" width="7.140625" style="427" customWidth="1"/>
    <col min="1551" max="1551" width="7.5703125" style="427" customWidth="1"/>
    <col min="1552" max="1552" width="6.85546875" style="427" customWidth="1"/>
    <col min="1553" max="1553" width="9.140625" style="427"/>
    <col min="1554" max="1554" width="9.85546875" style="427" customWidth="1"/>
    <col min="1555" max="1555" width="8.5703125" style="427" customWidth="1"/>
    <col min="1556" max="1556" width="9.7109375" style="427" customWidth="1"/>
    <col min="1557" max="1557" width="9.140625" style="427" bestFit="1" customWidth="1"/>
    <col min="1558" max="1793" width="9.140625" style="427"/>
    <col min="1794" max="1794" width="10.5703125" style="427" bestFit="1" customWidth="1"/>
    <col min="1795" max="1796" width="5.5703125" style="427" bestFit="1" customWidth="1"/>
    <col min="1797" max="1797" width="6" style="427" bestFit="1" customWidth="1"/>
    <col min="1798" max="1798" width="6.5703125" style="427" customWidth="1"/>
    <col min="1799" max="1799" width="7.140625" style="427" bestFit="1" customWidth="1"/>
    <col min="1800" max="1800" width="7.7109375" style="427" bestFit="1" customWidth="1"/>
    <col min="1801" max="1801" width="12.28515625" style="427" bestFit="1" customWidth="1"/>
    <col min="1802" max="1802" width="11.85546875" style="427" bestFit="1" customWidth="1"/>
    <col min="1803" max="1803" width="8.140625" style="427" bestFit="1" customWidth="1"/>
    <col min="1804" max="1804" width="12.28515625" style="427" customWidth="1"/>
    <col min="1805" max="1805" width="9.140625" style="427" bestFit="1" customWidth="1"/>
    <col min="1806" max="1806" width="7.140625" style="427" customWidth="1"/>
    <col min="1807" max="1807" width="7.5703125" style="427" customWidth="1"/>
    <col min="1808" max="1808" width="6.85546875" style="427" customWidth="1"/>
    <col min="1809" max="1809" width="9.140625" style="427"/>
    <col min="1810" max="1810" width="9.85546875" style="427" customWidth="1"/>
    <col min="1811" max="1811" width="8.5703125" style="427" customWidth="1"/>
    <col min="1812" max="1812" width="9.7109375" style="427" customWidth="1"/>
    <col min="1813" max="1813" width="9.140625" style="427" bestFit="1" customWidth="1"/>
    <col min="1814" max="2049" width="9.140625" style="427"/>
    <col min="2050" max="2050" width="10.5703125" style="427" bestFit="1" customWidth="1"/>
    <col min="2051" max="2052" width="5.5703125" style="427" bestFit="1" customWidth="1"/>
    <col min="2053" max="2053" width="6" style="427" bestFit="1" customWidth="1"/>
    <col min="2054" max="2054" width="6.5703125" style="427" customWidth="1"/>
    <col min="2055" max="2055" width="7.140625" style="427" bestFit="1" customWidth="1"/>
    <col min="2056" max="2056" width="7.7109375" style="427" bestFit="1" customWidth="1"/>
    <col min="2057" max="2057" width="12.28515625" style="427" bestFit="1" customWidth="1"/>
    <col min="2058" max="2058" width="11.85546875" style="427" bestFit="1" customWidth="1"/>
    <col min="2059" max="2059" width="8.140625" style="427" bestFit="1" customWidth="1"/>
    <col min="2060" max="2060" width="12.28515625" style="427" customWidth="1"/>
    <col min="2061" max="2061" width="9.140625" style="427" bestFit="1" customWidth="1"/>
    <col min="2062" max="2062" width="7.140625" style="427" customWidth="1"/>
    <col min="2063" max="2063" width="7.5703125" style="427" customWidth="1"/>
    <col min="2064" max="2064" width="6.85546875" style="427" customWidth="1"/>
    <col min="2065" max="2065" width="9.140625" style="427"/>
    <col min="2066" max="2066" width="9.85546875" style="427" customWidth="1"/>
    <col min="2067" max="2067" width="8.5703125" style="427" customWidth="1"/>
    <col min="2068" max="2068" width="9.7109375" style="427" customWidth="1"/>
    <col min="2069" max="2069" width="9.140625" style="427" bestFit="1" customWidth="1"/>
    <col min="2070" max="2305" width="9.140625" style="427"/>
    <col min="2306" max="2306" width="10.5703125" style="427" bestFit="1" customWidth="1"/>
    <col min="2307" max="2308" width="5.5703125" style="427" bestFit="1" customWidth="1"/>
    <col min="2309" max="2309" width="6" style="427" bestFit="1" customWidth="1"/>
    <col min="2310" max="2310" width="6.5703125" style="427" customWidth="1"/>
    <col min="2311" max="2311" width="7.140625" style="427" bestFit="1" customWidth="1"/>
    <col min="2312" max="2312" width="7.7109375" style="427" bestFit="1" customWidth="1"/>
    <col min="2313" max="2313" width="12.28515625" style="427" bestFit="1" customWidth="1"/>
    <col min="2314" max="2314" width="11.85546875" style="427" bestFit="1" customWidth="1"/>
    <col min="2315" max="2315" width="8.140625" style="427" bestFit="1" customWidth="1"/>
    <col min="2316" max="2316" width="12.28515625" style="427" customWidth="1"/>
    <col min="2317" max="2317" width="9.140625" style="427" bestFit="1" customWidth="1"/>
    <col min="2318" max="2318" width="7.140625" style="427" customWidth="1"/>
    <col min="2319" max="2319" width="7.5703125" style="427" customWidth="1"/>
    <col min="2320" max="2320" width="6.85546875" style="427" customWidth="1"/>
    <col min="2321" max="2321" width="9.140625" style="427"/>
    <col min="2322" max="2322" width="9.85546875" style="427" customWidth="1"/>
    <col min="2323" max="2323" width="8.5703125" style="427" customWidth="1"/>
    <col min="2324" max="2324" width="9.7109375" style="427" customWidth="1"/>
    <col min="2325" max="2325" width="9.140625" style="427" bestFit="1" customWidth="1"/>
    <col min="2326" max="2561" width="9.140625" style="427"/>
    <col min="2562" max="2562" width="10.5703125" style="427" bestFit="1" customWidth="1"/>
    <col min="2563" max="2564" width="5.5703125" style="427" bestFit="1" customWidth="1"/>
    <col min="2565" max="2565" width="6" style="427" bestFit="1" customWidth="1"/>
    <col min="2566" max="2566" width="6.5703125" style="427" customWidth="1"/>
    <col min="2567" max="2567" width="7.140625" style="427" bestFit="1" customWidth="1"/>
    <col min="2568" max="2568" width="7.7109375" style="427" bestFit="1" customWidth="1"/>
    <col min="2569" max="2569" width="12.28515625" style="427" bestFit="1" customWidth="1"/>
    <col min="2570" max="2570" width="11.85546875" style="427" bestFit="1" customWidth="1"/>
    <col min="2571" max="2571" width="8.140625" style="427" bestFit="1" customWidth="1"/>
    <col min="2572" max="2572" width="12.28515625" style="427" customWidth="1"/>
    <col min="2573" max="2573" width="9.140625" style="427" bestFit="1" customWidth="1"/>
    <col min="2574" max="2574" width="7.140625" style="427" customWidth="1"/>
    <col min="2575" max="2575" width="7.5703125" style="427" customWidth="1"/>
    <col min="2576" max="2576" width="6.85546875" style="427" customWidth="1"/>
    <col min="2577" max="2577" width="9.140625" style="427"/>
    <col min="2578" max="2578" width="9.85546875" style="427" customWidth="1"/>
    <col min="2579" max="2579" width="8.5703125" style="427" customWidth="1"/>
    <col min="2580" max="2580" width="9.7109375" style="427" customWidth="1"/>
    <col min="2581" max="2581" width="9.140625" style="427" bestFit="1" customWidth="1"/>
    <col min="2582" max="2817" width="9.140625" style="427"/>
    <col min="2818" max="2818" width="10.5703125" style="427" bestFit="1" customWidth="1"/>
    <col min="2819" max="2820" width="5.5703125" style="427" bestFit="1" customWidth="1"/>
    <col min="2821" max="2821" width="6" style="427" bestFit="1" customWidth="1"/>
    <col min="2822" max="2822" width="6.5703125" style="427" customWidth="1"/>
    <col min="2823" max="2823" width="7.140625" style="427" bestFit="1" customWidth="1"/>
    <col min="2824" max="2824" width="7.7109375" style="427" bestFit="1" customWidth="1"/>
    <col min="2825" max="2825" width="12.28515625" style="427" bestFit="1" customWidth="1"/>
    <col min="2826" max="2826" width="11.85546875" style="427" bestFit="1" customWidth="1"/>
    <col min="2827" max="2827" width="8.140625" style="427" bestFit="1" customWidth="1"/>
    <col min="2828" max="2828" width="12.28515625" style="427" customWidth="1"/>
    <col min="2829" max="2829" width="9.140625" style="427" bestFit="1" customWidth="1"/>
    <col min="2830" max="2830" width="7.140625" style="427" customWidth="1"/>
    <col min="2831" max="2831" width="7.5703125" style="427" customWidth="1"/>
    <col min="2832" max="2832" width="6.85546875" style="427" customWidth="1"/>
    <col min="2833" max="2833" width="9.140625" style="427"/>
    <col min="2834" max="2834" width="9.85546875" style="427" customWidth="1"/>
    <col min="2835" max="2835" width="8.5703125" style="427" customWidth="1"/>
    <col min="2836" max="2836" width="9.7109375" style="427" customWidth="1"/>
    <col min="2837" max="2837" width="9.140625" style="427" bestFit="1" customWidth="1"/>
    <col min="2838" max="3073" width="9.140625" style="427"/>
    <col min="3074" max="3074" width="10.5703125" style="427" bestFit="1" customWidth="1"/>
    <col min="3075" max="3076" width="5.5703125" style="427" bestFit="1" customWidth="1"/>
    <col min="3077" max="3077" width="6" style="427" bestFit="1" customWidth="1"/>
    <col min="3078" max="3078" width="6.5703125" style="427" customWidth="1"/>
    <col min="3079" max="3079" width="7.140625" style="427" bestFit="1" customWidth="1"/>
    <col min="3080" max="3080" width="7.7109375" style="427" bestFit="1" customWidth="1"/>
    <col min="3081" max="3081" width="12.28515625" style="427" bestFit="1" customWidth="1"/>
    <col min="3082" max="3082" width="11.85546875" style="427" bestFit="1" customWidth="1"/>
    <col min="3083" max="3083" width="8.140625" style="427" bestFit="1" customWidth="1"/>
    <col min="3084" max="3084" width="12.28515625" style="427" customWidth="1"/>
    <col min="3085" max="3085" width="9.140625" style="427" bestFit="1" customWidth="1"/>
    <col min="3086" max="3086" width="7.140625" style="427" customWidth="1"/>
    <col min="3087" max="3087" width="7.5703125" style="427" customWidth="1"/>
    <col min="3088" max="3088" width="6.85546875" style="427" customWidth="1"/>
    <col min="3089" max="3089" width="9.140625" style="427"/>
    <col min="3090" max="3090" width="9.85546875" style="427" customWidth="1"/>
    <col min="3091" max="3091" width="8.5703125" style="427" customWidth="1"/>
    <col min="3092" max="3092" width="9.7109375" style="427" customWidth="1"/>
    <col min="3093" max="3093" width="9.140625" style="427" bestFit="1" customWidth="1"/>
    <col min="3094" max="3329" width="9.140625" style="427"/>
    <col min="3330" max="3330" width="10.5703125" style="427" bestFit="1" customWidth="1"/>
    <col min="3331" max="3332" width="5.5703125" style="427" bestFit="1" customWidth="1"/>
    <col min="3333" max="3333" width="6" style="427" bestFit="1" customWidth="1"/>
    <col min="3334" max="3334" width="6.5703125" style="427" customWidth="1"/>
    <col min="3335" max="3335" width="7.140625" style="427" bestFit="1" customWidth="1"/>
    <col min="3336" max="3336" width="7.7109375" style="427" bestFit="1" customWidth="1"/>
    <col min="3337" max="3337" width="12.28515625" style="427" bestFit="1" customWidth="1"/>
    <col min="3338" max="3338" width="11.85546875" style="427" bestFit="1" customWidth="1"/>
    <col min="3339" max="3339" width="8.140625" style="427" bestFit="1" customWidth="1"/>
    <col min="3340" max="3340" width="12.28515625" style="427" customWidth="1"/>
    <col min="3341" max="3341" width="9.140625" style="427" bestFit="1" customWidth="1"/>
    <col min="3342" max="3342" width="7.140625" style="427" customWidth="1"/>
    <col min="3343" max="3343" width="7.5703125" style="427" customWidth="1"/>
    <col min="3344" max="3344" width="6.85546875" style="427" customWidth="1"/>
    <col min="3345" max="3345" width="9.140625" style="427"/>
    <col min="3346" max="3346" width="9.85546875" style="427" customWidth="1"/>
    <col min="3347" max="3347" width="8.5703125" style="427" customWidth="1"/>
    <col min="3348" max="3348" width="9.7109375" style="427" customWidth="1"/>
    <col min="3349" max="3349" width="9.140625" style="427" bestFit="1" customWidth="1"/>
    <col min="3350" max="3585" width="9.140625" style="427"/>
    <col min="3586" max="3586" width="10.5703125" style="427" bestFit="1" customWidth="1"/>
    <col min="3587" max="3588" width="5.5703125" style="427" bestFit="1" customWidth="1"/>
    <col min="3589" max="3589" width="6" style="427" bestFit="1" customWidth="1"/>
    <col min="3590" max="3590" width="6.5703125" style="427" customWidth="1"/>
    <col min="3591" max="3591" width="7.140625" style="427" bestFit="1" customWidth="1"/>
    <col min="3592" max="3592" width="7.7109375" style="427" bestFit="1" customWidth="1"/>
    <col min="3593" max="3593" width="12.28515625" style="427" bestFit="1" customWidth="1"/>
    <col min="3594" max="3594" width="11.85546875" style="427" bestFit="1" customWidth="1"/>
    <col min="3595" max="3595" width="8.140625" style="427" bestFit="1" customWidth="1"/>
    <col min="3596" max="3596" width="12.28515625" style="427" customWidth="1"/>
    <col min="3597" max="3597" width="9.140625" style="427" bestFit="1" customWidth="1"/>
    <col min="3598" max="3598" width="7.140625" style="427" customWidth="1"/>
    <col min="3599" max="3599" width="7.5703125" style="427" customWidth="1"/>
    <col min="3600" max="3600" width="6.85546875" style="427" customWidth="1"/>
    <col min="3601" max="3601" width="9.140625" style="427"/>
    <col min="3602" max="3602" width="9.85546875" style="427" customWidth="1"/>
    <col min="3603" max="3603" width="8.5703125" style="427" customWidth="1"/>
    <col min="3604" max="3604" width="9.7109375" style="427" customWidth="1"/>
    <col min="3605" max="3605" width="9.140625" style="427" bestFit="1" customWidth="1"/>
    <col min="3606" max="3841" width="9.140625" style="427"/>
    <col min="3842" max="3842" width="10.5703125" style="427" bestFit="1" customWidth="1"/>
    <col min="3843" max="3844" width="5.5703125" style="427" bestFit="1" customWidth="1"/>
    <col min="3845" max="3845" width="6" style="427" bestFit="1" customWidth="1"/>
    <col min="3846" max="3846" width="6.5703125" style="427" customWidth="1"/>
    <col min="3847" max="3847" width="7.140625" style="427" bestFit="1" customWidth="1"/>
    <col min="3848" max="3848" width="7.7109375" style="427" bestFit="1" customWidth="1"/>
    <col min="3849" max="3849" width="12.28515625" style="427" bestFit="1" customWidth="1"/>
    <col min="3850" max="3850" width="11.85546875" style="427" bestFit="1" customWidth="1"/>
    <col min="3851" max="3851" width="8.140625" style="427" bestFit="1" customWidth="1"/>
    <col min="3852" max="3852" width="12.28515625" style="427" customWidth="1"/>
    <col min="3853" max="3853" width="9.140625" style="427" bestFit="1" customWidth="1"/>
    <col min="3854" max="3854" width="7.140625" style="427" customWidth="1"/>
    <col min="3855" max="3855" width="7.5703125" style="427" customWidth="1"/>
    <col min="3856" max="3856" width="6.85546875" style="427" customWidth="1"/>
    <col min="3857" max="3857" width="9.140625" style="427"/>
    <col min="3858" max="3858" width="9.85546875" style="427" customWidth="1"/>
    <col min="3859" max="3859" width="8.5703125" style="427" customWidth="1"/>
    <col min="3860" max="3860" width="9.7109375" style="427" customWidth="1"/>
    <col min="3861" max="3861" width="9.140625" style="427" bestFit="1" customWidth="1"/>
    <col min="3862" max="4097" width="9.140625" style="427"/>
    <col min="4098" max="4098" width="10.5703125" style="427" bestFit="1" customWidth="1"/>
    <col min="4099" max="4100" width="5.5703125" style="427" bestFit="1" customWidth="1"/>
    <col min="4101" max="4101" width="6" style="427" bestFit="1" customWidth="1"/>
    <col min="4102" max="4102" width="6.5703125" style="427" customWidth="1"/>
    <col min="4103" max="4103" width="7.140625" style="427" bestFit="1" customWidth="1"/>
    <col min="4104" max="4104" width="7.7109375" style="427" bestFit="1" customWidth="1"/>
    <col min="4105" max="4105" width="12.28515625" style="427" bestFit="1" customWidth="1"/>
    <col min="4106" max="4106" width="11.85546875" style="427" bestFit="1" customWidth="1"/>
    <col min="4107" max="4107" width="8.140625" style="427" bestFit="1" customWidth="1"/>
    <col min="4108" max="4108" width="12.28515625" style="427" customWidth="1"/>
    <col min="4109" max="4109" width="9.140625" style="427" bestFit="1" customWidth="1"/>
    <col min="4110" max="4110" width="7.140625" style="427" customWidth="1"/>
    <col min="4111" max="4111" width="7.5703125" style="427" customWidth="1"/>
    <col min="4112" max="4112" width="6.85546875" style="427" customWidth="1"/>
    <col min="4113" max="4113" width="9.140625" style="427"/>
    <col min="4114" max="4114" width="9.85546875" style="427" customWidth="1"/>
    <col min="4115" max="4115" width="8.5703125" style="427" customWidth="1"/>
    <col min="4116" max="4116" width="9.7109375" style="427" customWidth="1"/>
    <col min="4117" max="4117" width="9.140625" style="427" bestFit="1" customWidth="1"/>
    <col min="4118" max="4353" width="9.140625" style="427"/>
    <col min="4354" max="4354" width="10.5703125" style="427" bestFit="1" customWidth="1"/>
    <col min="4355" max="4356" width="5.5703125" style="427" bestFit="1" customWidth="1"/>
    <col min="4357" max="4357" width="6" style="427" bestFit="1" customWidth="1"/>
    <col min="4358" max="4358" width="6.5703125" style="427" customWidth="1"/>
    <col min="4359" max="4359" width="7.140625" style="427" bestFit="1" customWidth="1"/>
    <col min="4360" max="4360" width="7.7109375" style="427" bestFit="1" customWidth="1"/>
    <col min="4361" max="4361" width="12.28515625" style="427" bestFit="1" customWidth="1"/>
    <col min="4362" max="4362" width="11.85546875" style="427" bestFit="1" customWidth="1"/>
    <col min="4363" max="4363" width="8.140625" style="427" bestFit="1" customWidth="1"/>
    <col min="4364" max="4364" width="12.28515625" style="427" customWidth="1"/>
    <col min="4365" max="4365" width="9.140625" style="427" bestFit="1" customWidth="1"/>
    <col min="4366" max="4366" width="7.140625" style="427" customWidth="1"/>
    <col min="4367" max="4367" width="7.5703125" style="427" customWidth="1"/>
    <col min="4368" max="4368" width="6.85546875" style="427" customWidth="1"/>
    <col min="4369" max="4369" width="9.140625" style="427"/>
    <col min="4370" max="4370" width="9.85546875" style="427" customWidth="1"/>
    <col min="4371" max="4371" width="8.5703125" style="427" customWidth="1"/>
    <col min="4372" max="4372" width="9.7109375" style="427" customWidth="1"/>
    <col min="4373" max="4373" width="9.140625" style="427" bestFit="1" customWidth="1"/>
    <col min="4374" max="4609" width="9.140625" style="427"/>
    <col min="4610" max="4610" width="10.5703125" style="427" bestFit="1" customWidth="1"/>
    <col min="4611" max="4612" width="5.5703125" style="427" bestFit="1" customWidth="1"/>
    <col min="4613" max="4613" width="6" style="427" bestFit="1" customWidth="1"/>
    <col min="4614" max="4614" width="6.5703125" style="427" customWidth="1"/>
    <col min="4615" max="4615" width="7.140625" style="427" bestFit="1" customWidth="1"/>
    <col min="4616" max="4616" width="7.7109375" style="427" bestFit="1" customWidth="1"/>
    <col min="4617" max="4617" width="12.28515625" style="427" bestFit="1" customWidth="1"/>
    <col min="4618" max="4618" width="11.85546875" style="427" bestFit="1" customWidth="1"/>
    <col min="4619" max="4619" width="8.140625" style="427" bestFit="1" customWidth="1"/>
    <col min="4620" max="4620" width="12.28515625" style="427" customWidth="1"/>
    <col min="4621" max="4621" width="9.140625" style="427" bestFit="1" customWidth="1"/>
    <col min="4622" max="4622" width="7.140625" style="427" customWidth="1"/>
    <col min="4623" max="4623" width="7.5703125" style="427" customWidth="1"/>
    <col min="4624" max="4624" width="6.85546875" style="427" customWidth="1"/>
    <col min="4625" max="4625" width="9.140625" style="427"/>
    <col min="4626" max="4626" width="9.85546875" style="427" customWidth="1"/>
    <col min="4627" max="4627" width="8.5703125" style="427" customWidth="1"/>
    <col min="4628" max="4628" width="9.7109375" style="427" customWidth="1"/>
    <col min="4629" max="4629" width="9.140625" style="427" bestFit="1" customWidth="1"/>
    <col min="4630" max="4865" width="9.140625" style="427"/>
    <col min="4866" max="4866" width="10.5703125" style="427" bestFit="1" customWidth="1"/>
    <col min="4867" max="4868" width="5.5703125" style="427" bestFit="1" customWidth="1"/>
    <col min="4869" max="4869" width="6" style="427" bestFit="1" customWidth="1"/>
    <col min="4870" max="4870" width="6.5703125" style="427" customWidth="1"/>
    <col min="4871" max="4871" width="7.140625" style="427" bestFit="1" customWidth="1"/>
    <col min="4872" max="4872" width="7.7109375" style="427" bestFit="1" customWidth="1"/>
    <col min="4873" max="4873" width="12.28515625" style="427" bestFit="1" customWidth="1"/>
    <col min="4874" max="4874" width="11.85546875" style="427" bestFit="1" customWidth="1"/>
    <col min="4875" max="4875" width="8.140625" style="427" bestFit="1" customWidth="1"/>
    <col min="4876" max="4876" width="12.28515625" style="427" customWidth="1"/>
    <col min="4877" max="4877" width="9.140625" style="427" bestFit="1" customWidth="1"/>
    <col min="4878" max="4878" width="7.140625" style="427" customWidth="1"/>
    <col min="4879" max="4879" width="7.5703125" style="427" customWidth="1"/>
    <col min="4880" max="4880" width="6.85546875" style="427" customWidth="1"/>
    <col min="4881" max="4881" width="9.140625" style="427"/>
    <col min="4882" max="4882" width="9.85546875" style="427" customWidth="1"/>
    <col min="4883" max="4883" width="8.5703125" style="427" customWidth="1"/>
    <col min="4884" max="4884" width="9.7109375" style="427" customWidth="1"/>
    <col min="4885" max="4885" width="9.140625" style="427" bestFit="1" customWidth="1"/>
    <col min="4886" max="5121" width="9.140625" style="427"/>
    <col min="5122" max="5122" width="10.5703125" style="427" bestFit="1" customWidth="1"/>
    <col min="5123" max="5124" width="5.5703125" style="427" bestFit="1" customWidth="1"/>
    <col min="5125" max="5125" width="6" style="427" bestFit="1" customWidth="1"/>
    <col min="5126" max="5126" width="6.5703125" style="427" customWidth="1"/>
    <col min="5127" max="5127" width="7.140625" style="427" bestFit="1" customWidth="1"/>
    <col min="5128" max="5128" width="7.7109375" style="427" bestFit="1" customWidth="1"/>
    <col min="5129" max="5129" width="12.28515625" style="427" bestFit="1" customWidth="1"/>
    <col min="5130" max="5130" width="11.85546875" style="427" bestFit="1" customWidth="1"/>
    <col min="5131" max="5131" width="8.140625" style="427" bestFit="1" customWidth="1"/>
    <col min="5132" max="5132" width="12.28515625" style="427" customWidth="1"/>
    <col min="5133" max="5133" width="9.140625" style="427" bestFit="1" customWidth="1"/>
    <col min="5134" max="5134" width="7.140625" style="427" customWidth="1"/>
    <col min="5135" max="5135" width="7.5703125" style="427" customWidth="1"/>
    <col min="5136" max="5136" width="6.85546875" style="427" customWidth="1"/>
    <col min="5137" max="5137" width="9.140625" style="427"/>
    <col min="5138" max="5138" width="9.85546875" style="427" customWidth="1"/>
    <col min="5139" max="5139" width="8.5703125" style="427" customWidth="1"/>
    <col min="5140" max="5140" width="9.7109375" style="427" customWidth="1"/>
    <col min="5141" max="5141" width="9.140625" style="427" bestFit="1" customWidth="1"/>
    <col min="5142" max="5377" width="9.140625" style="427"/>
    <col min="5378" max="5378" width="10.5703125" style="427" bestFit="1" customWidth="1"/>
    <col min="5379" max="5380" width="5.5703125" style="427" bestFit="1" customWidth="1"/>
    <col min="5381" max="5381" width="6" style="427" bestFit="1" customWidth="1"/>
    <col min="5382" max="5382" width="6.5703125" style="427" customWidth="1"/>
    <col min="5383" max="5383" width="7.140625" style="427" bestFit="1" customWidth="1"/>
    <col min="5384" max="5384" width="7.7109375" style="427" bestFit="1" customWidth="1"/>
    <col min="5385" max="5385" width="12.28515625" style="427" bestFit="1" customWidth="1"/>
    <col min="5386" max="5386" width="11.85546875" style="427" bestFit="1" customWidth="1"/>
    <col min="5387" max="5387" width="8.140625" style="427" bestFit="1" customWidth="1"/>
    <col min="5388" max="5388" width="12.28515625" style="427" customWidth="1"/>
    <col min="5389" max="5389" width="9.140625" style="427" bestFit="1" customWidth="1"/>
    <col min="5390" max="5390" width="7.140625" style="427" customWidth="1"/>
    <col min="5391" max="5391" width="7.5703125" style="427" customWidth="1"/>
    <col min="5392" max="5392" width="6.85546875" style="427" customWidth="1"/>
    <col min="5393" max="5393" width="9.140625" style="427"/>
    <col min="5394" max="5394" width="9.85546875" style="427" customWidth="1"/>
    <col min="5395" max="5395" width="8.5703125" style="427" customWidth="1"/>
    <col min="5396" max="5396" width="9.7109375" style="427" customWidth="1"/>
    <col min="5397" max="5397" width="9.140625" style="427" bestFit="1" customWidth="1"/>
    <col min="5398" max="5633" width="9.140625" style="427"/>
    <col min="5634" max="5634" width="10.5703125" style="427" bestFit="1" customWidth="1"/>
    <col min="5635" max="5636" width="5.5703125" style="427" bestFit="1" customWidth="1"/>
    <col min="5637" max="5637" width="6" style="427" bestFit="1" customWidth="1"/>
    <col min="5638" max="5638" width="6.5703125" style="427" customWidth="1"/>
    <col min="5639" max="5639" width="7.140625" style="427" bestFit="1" customWidth="1"/>
    <col min="5640" max="5640" width="7.7109375" style="427" bestFit="1" customWidth="1"/>
    <col min="5641" max="5641" width="12.28515625" style="427" bestFit="1" customWidth="1"/>
    <col min="5642" max="5642" width="11.85546875" style="427" bestFit="1" customWidth="1"/>
    <col min="5643" max="5643" width="8.140625" style="427" bestFit="1" customWidth="1"/>
    <col min="5644" max="5644" width="12.28515625" style="427" customWidth="1"/>
    <col min="5645" max="5645" width="9.140625" style="427" bestFit="1" customWidth="1"/>
    <col min="5646" max="5646" width="7.140625" style="427" customWidth="1"/>
    <col min="5647" max="5647" width="7.5703125" style="427" customWidth="1"/>
    <col min="5648" max="5648" width="6.85546875" style="427" customWidth="1"/>
    <col min="5649" max="5649" width="9.140625" style="427"/>
    <col min="5650" max="5650" width="9.85546875" style="427" customWidth="1"/>
    <col min="5651" max="5651" width="8.5703125" style="427" customWidth="1"/>
    <col min="5652" max="5652" width="9.7109375" style="427" customWidth="1"/>
    <col min="5653" max="5653" width="9.140625" style="427" bestFit="1" customWidth="1"/>
    <col min="5654" max="5889" width="9.140625" style="427"/>
    <col min="5890" max="5890" width="10.5703125" style="427" bestFit="1" customWidth="1"/>
    <col min="5891" max="5892" width="5.5703125" style="427" bestFit="1" customWidth="1"/>
    <col min="5893" max="5893" width="6" style="427" bestFit="1" customWidth="1"/>
    <col min="5894" max="5894" width="6.5703125" style="427" customWidth="1"/>
    <col min="5895" max="5895" width="7.140625" style="427" bestFit="1" customWidth="1"/>
    <col min="5896" max="5896" width="7.7109375" style="427" bestFit="1" customWidth="1"/>
    <col min="5897" max="5897" width="12.28515625" style="427" bestFit="1" customWidth="1"/>
    <col min="5898" max="5898" width="11.85546875" style="427" bestFit="1" customWidth="1"/>
    <col min="5899" max="5899" width="8.140625" style="427" bestFit="1" customWidth="1"/>
    <col min="5900" max="5900" width="12.28515625" style="427" customWidth="1"/>
    <col min="5901" max="5901" width="9.140625" style="427" bestFit="1" customWidth="1"/>
    <col min="5902" max="5902" width="7.140625" style="427" customWidth="1"/>
    <col min="5903" max="5903" width="7.5703125" style="427" customWidth="1"/>
    <col min="5904" max="5904" width="6.85546875" style="427" customWidth="1"/>
    <col min="5905" max="5905" width="9.140625" style="427"/>
    <col min="5906" max="5906" width="9.85546875" style="427" customWidth="1"/>
    <col min="5907" max="5907" width="8.5703125" style="427" customWidth="1"/>
    <col min="5908" max="5908" width="9.7109375" style="427" customWidth="1"/>
    <col min="5909" max="5909" width="9.140625" style="427" bestFit="1" customWidth="1"/>
    <col min="5910" max="6145" width="9.140625" style="427"/>
    <col min="6146" max="6146" width="10.5703125" style="427" bestFit="1" customWidth="1"/>
    <col min="6147" max="6148" width="5.5703125" style="427" bestFit="1" customWidth="1"/>
    <col min="6149" max="6149" width="6" style="427" bestFit="1" customWidth="1"/>
    <col min="6150" max="6150" width="6.5703125" style="427" customWidth="1"/>
    <col min="6151" max="6151" width="7.140625" style="427" bestFit="1" customWidth="1"/>
    <col min="6152" max="6152" width="7.7109375" style="427" bestFit="1" customWidth="1"/>
    <col min="6153" max="6153" width="12.28515625" style="427" bestFit="1" customWidth="1"/>
    <col min="6154" max="6154" width="11.85546875" style="427" bestFit="1" customWidth="1"/>
    <col min="6155" max="6155" width="8.140625" style="427" bestFit="1" customWidth="1"/>
    <col min="6156" max="6156" width="12.28515625" style="427" customWidth="1"/>
    <col min="6157" max="6157" width="9.140625" style="427" bestFit="1" customWidth="1"/>
    <col min="6158" max="6158" width="7.140625" style="427" customWidth="1"/>
    <col min="6159" max="6159" width="7.5703125" style="427" customWidth="1"/>
    <col min="6160" max="6160" width="6.85546875" style="427" customWidth="1"/>
    <col min="6161" max="6161" width="9.140625" style="427"/>
    <col min="6162" max="6162" width="9.85546875" style="427" customWidth="1"/>
    <col min="6163" max="6163" width="8.5703125" style="427" customWidth="1"/>
    <col min="6164" max="6164" width="9.7109375" style="427" customWidth="1"/>
    <col min="6165" max="6165" width="9.140625" style="427" bestFit="1" customWidth="1"/>
    <col min="6166" max="6401" width="9.140625" style="427"/>
    <col min="6402" max="6402" width="10.5703125" style="427" bestFit="1" customWidth="1"/>
    <col min="6403" max="6404" width="5.5703125" style="427" bestFit="1" customWidth="1"/>
    <col min="6405" max="6405" width="6" style="427" bestFit="1" customWidth="1"/>
    <col min="6406" max="6406" width="6.5703125" style="427" customWidth="1"/>
    <col min="6407" max="6407" width="7.140625" style="427" bestFit="1" customWidth="1"/>
    <col min="6408" max="6408" width="7.7109375" style="427" bestFit="1" customWidth="1"/>
    <col min="6409" max="6409" width="12.28515625" style="427" bestFit="1" customWidth="1"/>
    <col min="6410" max="6410" width="11.85546875" style="427" bestFit="1" customWidth="1"/>
    <col min="6411" max="6411" width="8.140625" style="427" bestFit="1" customWidth="1"/>
    <col min="6412" max="6412" width="12.28515625" style="427" customWidth="1"/>
    <col min="6413" max="6413" width="9.140625" style="427" bestFit="1" customWidth="1"/>
    <col min="6414" max="6414" width="7.140625" style="427" customWidth="1"/>
    <col min="6415" max="6415" width="7.5703125" style="427" customWidth="1"/>
    <col min="6416" max="6416" width="6.85546875" style="427" customWidth="1"/>
    <col min="6417" max="6417" width="9.140625" style="427"/>
    <col min="6418" max="6418" width="9.85546875" style="427" customWidth="1"/>
    <col min="6419" max="6419" width="8.5703125" style="427" customWidth="1"/>
    <col min="6420" max="6420" width="9.7109375" style="427" customWidth="1"/>
    <col min="6421" max="6421" width="9.140625" style="427" bestFit="1" customWidth="1"/>
    <col min="6422" max="6657" width="9.140625" style="427"/>
    <col min="6658" max="6658" width="10.5703125" style="427" bestFit="1" customWidth="1"/>
    <col min="6659" max="6660" width="5.5703125" style="427" bestFit="1" customWidth="1"/>
    <col min="6661" max="6661" width="6" style="427" bestFit="1" customWidth="1"/>
    <col min="6662" max="6662" width="6.5703125" style="427" customWidth="1"/>
    <col min="6663" max="6663" width="7.140625" style="427" bestFit="1" customWidth="1"/>
    <col min="6664" max="6664" width="7.7109375" style="427" bestFit="1" customWidth="1"/>
    <col min="6665" max="6665" width="12.28515625" style="427" bestFit="1" customWidth="1"/>
    <col min="6666" max="6666" width="11.85546875" style="427" bestFit="1" customWidth="1"/>
    <col min="6667" max="6667" width="8.140625" style="427" bestFit="1" customWidth="1"/>
    <col min="6668" max="6668" width="12.28515625" style="427" customWidth="1"/>
    <col min="6669" max="6669" width="9.140625" style="427" bestFit="1" customWidth="1"/>
    <col min="6670" max="6670" width="7.140625" style="427" customWidth="1"/>
    <col min="6671" max="6671" width="7.5703125" style="427" customWidth="1"/>
    <col min="6672" max="6672" width="6.85546875" style="427" customWidth="1"/>
    <col min="6673" max="6673" width="9.140625" style="427"/>
    <col min="6674" max="6674" width="9.85546875" style="427" customWidth="1"/>
    <col min="6675" max="6675" width="8.5703125" style="427" customWidth="1"/>
    <col min="6676" max="6676" width="9.7109375" style="427" customWidth="1"/>
    <col min="6677" max="6677" width="9.140625" style="427" bestFit="1" customWidth="1"/>
    <col min="6678" max="6913" width="9.140625" style="427"/>
    <col min="6914" max="6914" width="10.5703125" style="427" bestFit="1" customWidth="1"/>
    <col min="6915" max="6916" width="5.5703125" style="427" bestFit="1" customWidth="1"/>
    <col min="6917" max="6917" width="6" style="427" bestFit="1" customWidth="1"/>
    <col min="6918" max="6918" width="6.5703125" style="427" customWidth="1"/>
    <col min="6919" max="6919" width="7.140625" style="427" bestFit="1" customWidth="1"/>
    <col min="6920" max="6920" width="7.7109375" style="427" bestFit="1" customWidth="1"/>
    <col min="6921" max="6921" width="12.28515625" style="427" bestFit="1" customWidth="1"/>
    <col min="6922" max="6922" width="11.85546875" style="427" bestFit="1" customWidth="1"/>
    <col min="6923" max="6923" width="8.140625" style="427" bestFit="1" customWidth="1"/>
    <col min="6924" max="6924" width="12.28515625" style="427" customWidth="1"/>
    <col min="6925" max="6925" width="9.140625" style="427" bestFit="1" customWidth="1"/>
    <col min="6926" max="6926" width="7.140625" style="427" customWidth="1"/>
    <col min="6927" max="6927" width="7.5703125" style="427" customWidth="1"/>
    <col min="6928" max="6928" width="6.85546875" style="427" customWidth="1"/>
    <col min="6929" max="6929" width="9.140625" style="427"/>
    <col min="6930" max="6930" width="9.85546875" style="427" customWidth="1"/>
    <col min="6931" max="6931" width="8.5703125" style="427" customWidth="1"/>
    <col min="6932" max="6932" width="9.7109375" style="427" customWidth="1"/>
    <col min="6933" max="6933" width="9.140625" style="427" bestFit="1" customWidth="1"/>
    <col min="6934" max="7169" width="9.140625" style="427"/>
    <col min="7170" max="7170" width="10.5703125" style="427" bestFit="1" customWidth="1"/>
    <col min="7171" max="7172" width="5.5703125" style="427" bestFit="1" customWidth="1"/>
    <col min="7173" max="7173" width="6" style="427" bestFit="1" customWidth="1"/>
    <col min="7174" max="7174" width="6.5703125" style="427" customWidth="1"/>
    <col min="7175" max="7175" width="7.140625" style="427" bestFit="1" customWidth="1"/>
    <col min="7176" max="7176" width="7.7109375" style="427" bestFit="1" customWidth="1"/>
    <col min="7177" max="7177" width="12.28515625" style="427" bestFit="1" customWidth="1"/>
    <col min="7178" max="7178" width="11.85546875" style="427" bestFit="1" customWidth="1"/>
    <col min="7179" max="7179" width="8.140625" style="427" bestFit="1" customWidth="1"/>
    <col min="7180" max="7180" width="12.28515625" style="427" customWidth="1"/>
    <col min="7181" max="7181" width="9.140625" style="427" bestFit="1" customWidth="1"/>
    <col min="7182" max="7182" width="7.140625" style="427" customWidth="1"/>
    <col min="7183" max="7183" width="7.5703125" style="427" customWidth="1"/>
    <col min="7184" max="7184" width="6.85546875" style="427" customWidth="1"/>
    <col min="7185" max="7185" width="9.140625" style="427"/>
    <col min="7186" max="7186" width="9.85546875" style="427" customWidth="1"/>
    <col min="7187" max="7187" width="8.5703125" style="427" customWidth="1"/>
    <col min="7188" max="7188" width="9.7109375" style="427" customWidth="1"/>
    <col min="7189" max="7189" width="9.140625" style="427" bestFit="1" customWidth="1"/>
    <col min="7190" max="7425" width="9.140625" style="427"/>
    <col min="7426" max="7426" width="10.5703125" style="427" bestFit="1" customWidth="1"/>
    <col min="7427" max="7428" width="5.5703125" style="427" bestFit="1" customWidth="1"/>
    <col min="7429" max="7429" width="6" style="427" bestFit="1" customWidth="1"/>
    <col min="7430" max="7430" width="6.5703125" style="427" customWidth="1"/>
    <col min="7431" max="7431" width="7.140625" style="427" bestFit="1" customWidth="1"/>
    <col min="7432" max="7432" width="7.7109375" style="427" bestFit="1" customWidth="1"/>
    <col min="7433" max="7433" width="12.28515625" style="427" bestFit="1" customWidth="1"/>
    <col min="7434" max="7434" width="11.85546875" style="427" bestFit="1" customWidth="1"/>
    <col min="7435" max="7435" width="8.140625" style="427" bestFit="1" customWidth="1"/>
    <col min="7436" max="7436" width="12.28515625" style="427" customWidth="1"/>
    <col min="7437" max="7437" width="9.140625" style="427" bestFit="1" customWidth="1"/>
    <col min="7438" max="7438" width="7.140625" style="427" customWidth="1"/>
    <col min="7439" max="7439" width="7.5703125" style="427" customWidth="1"/>
    <col min="7440" max="7440" width="6.85546875" style="427" customWidth="1"/>
    <col min="7441" max="7441" width="9.140625" style="427"/>
    <col min="7442" max="7442" width="9.85546875" style="427" customWidth="1"/>
    <col min="7443" max="7443" width="8.5703125" style="427" customWidth="1"/>
    <col min="7444" max="7444" width="9.7109375" style="427" customWidth="1"/>
    <col min="7445" max="7445" width="9.140625" style="427" bestFit="1" customWidth="1"/>
    <col min="7446" max="7681" width="9.140625" style="427"/>
    <col min="7682" max="7682" width="10.5703125" style="427" bestFit="1" customWidth="1"/>
    <col min="7683" max="7684" width="5.5703125" style="427" bestFit="1" customWidth="1"/>
    <col min="7685" max="7685" width="6" style="427" bestFit="1" customWidth="1"/>
    <col min="7686" max="7686" width="6.5703125" style="427" customWidth="1"/>
    <col min="7687" max="7687" width="7.140625" style="427" bestFit="1" customWidth="1"/>
    <col min="7688" max="7688" width="7.7109375" style="427" bestFit="1" customWidth="1"/>
    <col min="7689" max="7689" width="12.28515625" style="427" bestFit="1" customWidth="1"/>
    <col min="7690" max="7690" width="11.85546875" style="427" bestFit="1" customWidth="1"/>
    <col min="7691" max="7691" width="8.140625" style="427" bestFit="1" customWidth="1"/>
    <col min="7692" max="7692" width="12.28515625" style="427" customWidth="1"/>
    <col min="7693" max="7693" width="9.140625" style="427" bestFit="1" customWidth="1"/>
    <col min="7694" max="7694" width="7.140625" style="427" customWidth="1"/>
    <col min="7695" max="7695" width="7.5703125" style="427" customWidth="1"/>
    <col min="7696" max="7696" width="6.85546875" style="427" customWidth="1"/>
    <col min="7697" max="7697" width="9.140625" style="427"/>
    <col min="7698" max="7698" width="9.85546875" style="427" customWidth="1"/>
    <col min="7699" max="7699" width="8.5703125" style="427" customWidth="1"/>
    <col min="7700" max="7700" width="9.7109375" style="427" customWidth="1"/>
    <col min="7701" max="7701" width="9.140625" style="427" bestFit="1" customWidth="1"/>
    <col min="7702" max="7937" width="9.140625" style="427"/>
    <col min="7938" max="7938" width="10.5703125" style="427" bestFit="1" customWidth="1"/>
    <col min="7939" max="7940" width="5.5703125" style="427" bestFit="1" customWidth="1"/>
    <col min="7941" max="7941" width="6" style="427" bestFit="1" customWidth="1"/>
    <col min="7942" max="7942" width="6.5703125" style="427" customWidth="1"/>
    <col min="7943" max="7943" width="7.140625" style="427" bestFit="1" customWidth="1"/>
    <col min="7944" max="7944" width="7.7109375" style="427" bestFit="1" customWidth="1"/>
    <col min="7945" max="7945" width="12.28515625" style="427" bestFit="1" customWidth="1"/>
    <col min="7946" max="7946" width="11.85546875" style="427" bestFit="1" customWidth="1"/>
    <col min="7947" max="7947" width="8.140625" style="427" bestFit="1" customWidth="1"/>
    <col min="7948" max="7948" width="12.28515625" style="427" customWidth="1"/>
    <col min="7949" max="7949" width="9.140625" style="427" bestFit="1" customWidth="1"/>
    <col min="7950" max="7950" width="7.140625" style="427" customWidth="1"/>
    <col min="7951" max="7951" width="7.5703125" style="427" customWidth="1"/>
    <col min="7952" max="7952" width="6.85546875" style="427" customWidth="1"/>
    <col min="7953" max="7953" width="9.140625" style="427"/>
    <col min="7954" max="7954" width="9.85546875" style="427" customWidth="1"/>
    <col min="7955" max="7955" width="8.5703125" style="427" customWidth="1"/>
    <col min="7956" max="7956" width="9.7109375" style="427" customWidth="1"/>
    <col min="7957" max="7957" width="9.140625" style="427" bestFit="1" customWidth="1"/>
    <col min="7958" max="8193" width="9.140625" style="427"/>
    <col min="8194" max="8194" width="10.5703125" style="427" bestFit="1" customWidth="1"/>
    <col min="8195" max="8196" width="5.5703125" style="427" bestFit="1" customWidth="1"/>
    <col min="8197" max="8197" width="6" style="427" bestFit="1" customWidth="1"/>
    <col min="8198" max="8198" width="6.5703125" style="427" customWidth="1"/>
    <col min="8199" max="8199" width="7.140625" style="427" bestFit="1" customWidth="1"/>
    <col min="8200" max="8200" width="7.7109375" style="427" bestFit="1" customWidth="1"/>
    <col min="8201" max="8201" width="12.28515625" style="427" bestFit="1" customWidth="1"/>
    <col min="8202" max="8202" width="11.85546875" style="427" bestFit="1" customWidth="1"/>
    <col min="8203" max="8203" width="8.140625" style="427" bestFit="1" customWidth="1"/>
    <col min="8204" max="8204" width="12.28515625" style="427" customWidth="1"/>
    <col min="8205" max="8205" width="9.140625" style="427" bestFit="1" customWidth="1"/>
    <col min="8206" max="8206" width="7.140625" style="427" customWidth="1"/>
    <col min="8207" max="8207" width="7.5703125" style="427" customWidth="1"/>
    <col min="8208" max="8208" width="6.85546875" style="427" customWidth="1"/>
    <col min="8209" max="8209" width="9.140625" style="427"/>
    <col min="8210" max="8210" width="9.85546875" style="427" customWidth="1"/>
    <col min="8211" max="8211" width="8.5703125" style="427" customWidth="1"/>
    <col min="8212" max="8212" width="9.7109375" style="427" customWidth="1"/>
    <col min="8213" max="8213" width="9.140625" style="427" bestFit="1" customWidth="1"/>
    <col min="8214" max="8449" width="9.140625" style="427"/>
    <col min="8450" max="8450" width="10.5703125" style="427" bestFit="1" customWidth="1"/>
    <col min="8451" max="8452" width="5.5703125" style="427" bestFit="1" customWidth="1"/>
    <col min="8453" max="8453" width="6" style="427" bestFit="1" customWidth="1"/>
    <col min="8454" max="8454" width="6.5703125" style="427" customWidth="1"/>
    <col min="8455" max="8455" width="7.140625" style="427" bestFit="1" customWidth="1"/>
    <col min="8456" max="8456" width="7.7109375" style="427" bestFit="1" customWidth="1"/>
    <col min="8457" max="8457" width="12.28515625" style="427" bestFit="1" customWidth="1"/>
    <col min="8458" max="8458" width="11.85546875" style="427" bestFit="1" customWidth="1"/>
    <col min="8459" max="8459" width="8.140625" style="427" bestFit="1" customWidth="1"/>
    <col min="8460" max="8460" width="12.28515625" style="427" customWidth="1"/>
    <col min="8461" max="8461" width="9.140625" style="427" bestFit="1" customWidth="1"/>
    <col min="8462" max="8462" width="7.140625" style="427" customWidth="1"/>
    <col min="8463" max="8463" width="7.5703125" style="427" customWidth="1"/>
    <col min="8464" max="8464" width="6.85546875" style="427" customWidth="1"/>
    <col min="8465" max="8465" width="9.140625" style="427"/>
    <col min="8466" max="8466" width="9.85546875" style="427" customWidth="1"/>
    <col min="8467" max="8467" width="8.5703125" style="427" customWidth="1"/>
    <col min="8468" max="8468" width="9.7109375" style="427" customWidth="1"/>
    <col min="8469" max="8469" width="9.140625" style="427" bestFit="1" customWidth="1"/>
    <col min="8470" max="8705" width="9.140625" style="427"/>
    <col min="8706" max="8706" width="10.5703125" style="427" bestFit="1" customWidth="1"/>
    <col min="8707" max="8708" width="5.5703125" style="427" bestFit="1" customWidth="1"/>
    <col min="8709" max="8709" width="6" style="427" bestFit="1" customWidth="1"/>
    <col min="8710" max="8710" width="6.5703125" style="427" customWidth="1"/>
    <col min="8711" max="8711" width="7.140625" style="427" bestFit="1" customWidth="1"/>
    <col min="8712" max="8712" width="7.7109375" style="427" bestFit="1" customWidth="1"/>
    <col min="8713" max="8713" width="12.28515625" style="427" bestFit="1" customWidth="1"/>
    <col min="8714" max="8714" width="11.85546875" style="427" bestFit="1" customWidth="1"/>
    <col min="8715" max="8715" width="8.140625" style="427" bestFit="1" customWidth="1"/>
    <col min="8716" max="8716" width="12.28515625" style="427" customWidth="1"/>
    <col min="8717" max="8717" width="9.140625" style="427" bestFit="1" customWidth="1"/>
    <col min="8718" max="8718" width="7.140625" style="427" customWidth="1"/>
    <col min="8719" max="8719" width="7.5703125" style="427" customWidth="1"/>
    <col min="8720" max="8720" width="6.85546875" style="427" customWidth="1"/>
    <col min="8721" max="8721" width="9.140625" style="427"/>
    <col min="8722" max="8722" width="9.85546875" style="427" customWidth="1"/>
    <col min="8723" max="8723" width="8.5703125" style="427" customWidth="1"/>
    <col min="8724" max="8724" width="9.7109375" style="427" customWidth="1"/>
    <col min="8725" max="8725" width="9.140625" style="427" bestFit="1" customWidth="1"/>
    <col min="8726" max="8961" width="9.140625" style="427"/>
    <col min="8962" max="8962" width="10.5703125" style="427" bestFit="1" customWidth="1"/>
    <col min="8963" max="8964" width="5.5703125" style="427" bestFit="1" customWidth="1"/>
    <col min="8965" max="8965" width="6" style="427" bestFit="1" customWidth="1"/>
    <col min="8966" max="8966" width="6.5703125" style="427" customWidth="1"/>
    <col min="8967" max="8967" width="7.140625" style="427" bestFit="1" customWidth="1"/>
    <col min="8968" max="8968" width="7.7109375" style="427" bestFit="1" customWidth="1"/>
    <col min="8969" max="8969" width="12.28515625" style="427" bestFit="1" customWidth="1"/>
    <col min="8970" max="8970" width="11.85546875" style="427" bestFit="1" customWidth="1"/>
    <col min="8971" max="8971" width="8.140625" style="427" bestFit="1" customWidth="1"/>
    <col min="8972" max="8972" width="12.28515625" style="427" customWidth="1"/>
    <col min="8973" max="8973" width="9.140625" style="427" bestFit="1" customWidth="1"/>
    <col min="8974" max="8974" width="7.140625" style="427" customWidth="1"/>
    <col min="8975" max="8975" width="7.5703125" style="427" customWidth="1"/>
    <col min="8976" max="8976" width="6.85546875" style="427" customWidth="1"/>
    <col min="8977" max="8977" width="9.140625" style="427"/>
    <col min="8978" max="8978" width="9.85546875" style="427" customWidth="1"/>
    <col min="8979" max="8979" width="8.5703125" style="427" customWidth="1"/>
    <col min="8980" max="8980" width="9.7109375" style="427" customWidth="1"/>
    <col min="8981" max="8981" width="9.140625" style="427" bestFit="1" customWidth="1"/>
    <col min="8982" max="9217" width="9.140625" style="427"/>
    <col min="9218" max="9218" width="10.5703125" style="427" bestFit="1" customWidth="1"/>
    <col min="9219" max="9220" width="5.5703125" style="427" bestFit="1" customWidth="1"/>
    <col min="9221" max="9221" width="6" style="427" bestFit="1" customWidth="1"/>
    <col min="9222" max="9222" width="6.5703125" style="427" customWidth="1"/>
    <col min="9223" max="9223" width="7.140625" style="427" bestFit="1" customWidth="1"/>
    <col min="9224" max="9224" width="7.7109375" style="427" bestFit="1" customWidth="1"/>
    <col min="9225" max="9225" width="12.28515625" style="427" bestFit="1" customWidth="1"/>
    <col min="9226" max="9226" width="11.85546875" style="427" bestFit="1" customWidth="1"/>
    <col min="9227" max="9227" width="8.140625" style="427" bestFit="1" customWidth="1"/>
    <col min="9228" max="9228" width="12.28515625" style="427" customWidth="1"/>
    <col min="9229" max="9229" width="9.140625" style="427" bestFit="1" customWidth="1"/>
    <col min="9230" max="9230" width="7.140625" style="427" customWidth="1"/>
    <col min="9231" max="9231" width="7.5703125" style="427" customWidth="1"/>
    <col min="9232" max="9232" width="6.85546875" style="427" customWidth="1"/>
    <col min="9233" max="9233" width="9.140625" style="427"/>
    <col min="9234" max="9234" width="9.85546875" style="427" customWidth="1"/>
    <col min="9235" max="9235" width="8.5703125" style="427" customWidth="1"/>
    <col min="9236" max="9236" width="9.7109375" style="427" customWidth="1"/>
    <col min="9237" max="9237" width="9.140625" style="427" bestFit="1" customWidth="1"/>
    <col min="9238" max="9473" width="9.140625" style="427"/>
    <col min="9474" max="9474" width="10.5703125" style="427" bestFit="1" customWidth="1"/>
    <col min="9475" max="9476" width="5.5703125" style="427" bestFit="1" customWidth="1"/>
    <col min="9477" max="9477" width="6" style="427" bestFit="1" customWidth="1"/>
    <col min="9478" max="9478" width="6.5703125" style="427" customWidth="1"/>
    <col min="9479" max="9479" width="7.140625" style="427" bestFit="1" customWidth="1"/>
    <col min="9480" max="9480" width="7.7109375" style="427" bestFit="1" customWidth="1"/>
    <col min="9481" max="9481" width="12.28515625" style="427" bestFit="1" customWidth="1"/>
    <col min="9482" max="9482" width="11.85546875" style="427" bestFit="1" customWidth="1"/>
    <col min="9483" max="9483" width="8.140625" style="427" bestFit="1" customWidth="1"/>
    <col min="9484" max="9484" width="12.28515625" style="427" customWidth="1"/>
    <col min="9485" max="9485" width="9.140625" style="427" bestFit="1" customWidth="1"/>
    <col min="9486" max="9486" width="7.140625" style="427" customWidth="1"/>
    <col min="9487" max="9487" width="7.5703125" style="427" customWidth="1"/>
    <col min="9488" max="9488" width="6.85546875" style="427" customWidth="1"/>
    <col min="9489" max="9489" width="9.140625" style="427"/>
    <col min="9490" max="9490" width="9.85546875" style="427" customWidth="1"/>
    <col min="9491" max="9491" width="8.5703125" style="427" customWidth="1"/>
    <col min="9492" max="9492" width="9.7109375" style="427" customWidth="1"/>
    <col min="9493" max="9493" width="9.140625" style="427" bestFit="1" customWidth="1"/>
    <col min="9494" max="9729" width="9.140625" style="427"/>
    <col min="9730" max="9730" width="10.5703125" style="427" bestFit="1" customWidth="1"/>
    <col min="9731" max="9732" width="5.5703125" style="427" bestFit="1" customWidth="1"/>
    <col min="9733" max="9733" width="6" style="427" bestFit="1" customWidth="1"/>
    <col min="9734" max="9734" width="6.5703125" style="427" customWidth="1"/>
    <col min="9735" max="9735" width="7.140625" style="427" bestFit="1" customWidth="1"/>
    <col min="9736" max="9736" width="7.7109375" style="427" bestFit="1" customWidth="1"/>
    <col min="9737" max="9737" width="12.28515625" style="427" bestFit="1" customWidth="1"/>
    <col min="9738" max="9738" width="11.85546875" style="427" bestFit="1" customWidth="1"/>
    <col min="9739" max="9739" width="8.140625" style="427" bestFit="1" customWidth="1"/>
    <col min="9740" max="9740" width="12.28515625" style="427" customWidth="1"/>
    <col min="9741" max="9741" width="9.140625" style="427" bestFit="1" customWidth="1"/>
    <col min="9742" max="9742" width="7.140625" style="427" customWidth="1"/>
    <col min="9743" max="9743" width="7.5703125" style="427" customWidth="1"/>
    <col min="9744" max="9744" width="6.85546875" style="427" customWidth="1"/>
    <col min="9745" max="9745" width="9.140625" style="427"/>
    <col min="9746" max="9746" width="9.85546875" style="427" customWidth="1"/>
    <col min="9747" max="9747" width="8.5703125" style="427" customWidth="1"/>
    <col min="9748" max="9748" width="9.7109375" style="427" customWidth="1"/>
    <col min="9749" max="9749" width="9.140625" style="427" bestFit="1" customWidth="1"/>
    <col min="9750" max="9985" width="9.140625" style="427"/>
    <col min="9986" max="9986" width="10.5703125" style="427" bestFit="1" customWidth="1"/>
    <col min="9987" max="9988" width="5.5703125" style="427" bestFit="1" customWidth="1"/>
    <col min="9989" max="9989" width="6" style="427" bestFit="1" customWidth="1"/>
    <col min="9990" max="9990" width="6.5703125" style="427" customWidth="1"/>
    <col min="9991" max="9991" width="7.140625" style="427" bestFit="1" customWidth="1"/>
    <col min="9992" max="9992" width="7.7109375" style="427" bestFit="1" customWidth="1"/>
    <col min="9993" max="9993" width="12.28515625" style="427" bestFit="1" customWidth="1"/>
    <col min="9994" max="9994" width="11.85546875" style="427" bestFit="1" customWidth="1"/>
    <col min="9995" max="9995" width="8.140625" style="427" bestFit="1" customWidth="1"/>
    <col min="9996" max="9996" width="12.28515625" style="427" customWidth="1"/>
    <col min="9997" max="9997" width="9.140625" style="427" bestFit="1" customWidth="1"/>
    <col min="9998" max="9998" width="7.140625" style="427" customWidth="1"/>
    <col min="9999" max="9999" width="7.5703125" style="427" customWidth="1"/>
    <col min="10000" max="10000" width="6.85546875" style="427" customWidth="1"/>
    <col min="10001" max="10001" width="9.140625" style="427"/>
    <col min="10002" max="10002" width="9.85546875" style="427" customWidth="1"/>
    <col min="10003" max="10003" width="8.5703125" style="427" customWidth="1"/>
    <col min="10004" max="10004" width="9.7109375" style="427" customWidth="1"/>
    <col min="10005" max="10005" width="9.140625" style="427" bestFit="1" customWidth="1"/>
    <col min="10006" max="10241" width="9.140625" style="427"/>
    <col min="10242" max="10242" width="10.5703125" style="427" bestFit="1" customWidth="1"/>
    <col min="10243" max="10244" width="5.5703125" style="427" bestFit="1" customWidth="1"/>
    <col min="10245" max="10245" width="6" style="427" bestFit="1" customWidth="1"/>
    <col min="10246" max="10246" width="6.5703125" style="427" customWidth="1"/>
    <col min="10247" max="10247" width="7.140625" style="427" bestFit="1" customWidth="1"/>
    <col min="10248" max="10248" width="7.7109375" style="427" bestFit="1" customWidth="1"/>
    <col min="10249" max="10249" width="12.28515625" style="427" bestFit="1" customWidth="1"/>
    <col min="10250" max="10250" width="11.85546875" style="427" bestFit="1" customWidth="1"/>
    <col min="10251" max="10251" width="8.140625" style="427" bestFit="1" customWidth="1"/>
    <col min="10252" max="10252" width="12.28515625" style="427" customWidth="1"/>
    <col min="10253" max="10253" width="9.140625" style="427" bestFit="1" customWidth="1"/>
    <col min="10254" max="10254" width="7.140625" style="427" customWidth="1"/>
    <col min="10255" max="10255" width="7.5703125" style="427" customWidth="1"/>
    <col min="10256" max="10256" width="6.85546875" style="427" customWidth="1"/>
    <col min="10257" max="10257" width="9.140625" style="427"/>
    <col min="10258" max="10258" width="9.85546875" style="427" customWidth="1"/>
    <col min="10259" max="10259" width="8.5703125" style="427" customWidth="1"/>
    <col min="10260" max="10260" width="9.7109375" style="427" customWidth="1"/>
    <col min="10261" max="10261" width="9.140625" style="427" bestFit="1" customWidth="1"/>
    <col min="10262" max="10497" width="9.140625" style="427"/>
    <col min="10498" max="10498" width="10.5703125" style="427" bestFit="1" customWidth="1"/>
    <col min="10499" max="10500" width="5.5703125" style="427" bestFit="1" customWidth="1"/>
    <col min="10501" max="10501" width="6" style="427" bestFit="1" customWidth="1"/>
    <col min="10502" max="10502" width="6.5703125" style="427" customWidth="1"/>
    <col min="10503" max="10503" width="7.140625" style="427" bestFit="1" customWidth="1"/>
    <col min="10504" max="10504" width="7.7109375" style="427" bestFit="1" customWidth="1"/>
    <col min="10505" max="10505" width="12.28515625" style="427" bestFit="1" customWidth="1"/>
    <col min="10506" max="10506" width="11.85546875" style="427" bestFit="1" customWidth="1"/>
    <col min="10507" max="10507" width="8.140625" style="427" bestFit="1" customWidth="1"/>
    <col min="10508" max="10508" width="12.28515625" style="427" customWidth="1"/>
    <col min="10509" max="10509" width="9.140625" style="427" bestFit="1" customWidth="1"/>
    <col min="10510" max="10510" width="7.140625" style="427" customWidth="1"/>
    <col min="10511" max="10511" width="7.5703125" style="427" customWidth="1"/>
    <col min="10512" max="10512" width="6.85546875" style="427" customWidth="1"/>
    <col min="10513" max="10513" width="9.140625" style="427"/>
    <col min="10514" max="10514" width="9.85546875" style="427" customWidth="1"/>
    <col min="10515" max="10515" width="8.5703125" style="427" customWidth="1"/>
    <col min="10516" max="10516" width="9.7109375" style="427" customWidth="1"/>
    <col min="10517" max="10517" width="9.140625" style="427" bestFit="1" customWidth="1"/>
    <col min="10518" max="10753" width="9.140625" style="427"/>
    <col min="10754" max="10754" width="10.5703125" style="427" bestFit="1" customWidth="1"/>
    <col min="10755" max="10756" width="5.5703125" style="427" bestFit="1" customWidth="1"/>
    <col min="10757" max="10757" width="6" style="427" bestFit="1" customWidth="1"/>
    <col min="10758" max="10758" width="6.5703125" style="427" customWidth="1"/>
    <col min="10759" max="10759" width="7.140625" style="427" bestFit="1" customWidth="1"/>
    <col min="10760" max="10760" width="7.7109375" style="427" bestFit="1" customWidth="1"/>
    <col min="10761" max="10761" width="12.28515625" style="427" bestFit="1" customWidth="1"/>
    <col min="10762" max="10762" width="11.85546875" style="427" bestFit="1" customWidth="1"/>
    <col min="10763" max="10763" width="8.140625" style="427" bestFit="1" customWidth="1"/>
    <col min="10764" max="10764" width="12.28515625" style="427" customWidth="1"/>
    <col min="10765" max="10765" width="9.140625" style="427" bestFit="1" customWidth="1"/>
    <col min="10766" max="10766" width="7.140625" style="427" customWidth="1"/>
    <col min="10767" max="10767" width="7.5703125" style="427" customWidth="1"/>
    <col min="10768" max="10768" width="6.85546875" style="427" customWidth="1"/>
    <col min="10769" max="10769" width="9.140625" style="427"/>
    <col min="10770" max="10770" width="9.85546875" style="427" customWidth="1"/>
    <col min="10771" max="10771" width="8.5703125" style="427" customWidth="1"/>
    <col min="10772" max="10772" width="9.7109375" style="427" customWidth="1"/>
    <col min="10773" max="10773" width="9.140625" style="427" bestFit="1" customWidth="1"/>
    <col min="10774" max="11009" width="9.140625" style="427"/>
    <col min="11010" max="11010" width="10.5703125" style="427" bestFit="1" customWidth="1"/>
    <col min="11011" max="11012" width="5.5703125" style="427" bestFit="1" customWidth="1"/>
    <col min="11013" max="11013" width="6" style="427" bestFit="1" customWidth="1"/>
    <col min="11014" max="11014" width="6.5703125" style="427" customWidth="1"/>
    <col min="11015" max="11015" width="7.140625" style="427" bestFit="1" customWidth="1"/>
    <col min="11016" max="11016" width="7.7109375" style="427" bestFit="1" customWidth="1"/>
    <col min="11017" max="11017" width="12.28515625" style="427" bestFit="1" customWidth="1"/>
    <col min="11018" max="11018" width="11.85546875" style="427" bestFit="1" customWidth="1"/>
    <col min="11019" max="11019" width="8.140625" style="427" bestFit="1" customWidth="1"/>
    <col min="11020" max="11020" width="12.28515625" style="427" customWidth="1"/>
    <col min="11021" max="11021" width="9.140625" style="427" bestFit="1" customWidth="1"/>
    <col min="11022" max="11022" width="7.140625" style="427" customWidth="1"/>
    <col min="11023" max="11023" width="7.5703125" style="427" customWidth="1"/>
    <col min="11024" max="11024" width="6.85546875" style="427" customWidth="1"/>
    <col min="11025" max="11025" width="9.140625" style="427"/>
    <col min="11026" max="11026" width="9.85546875" style="427" customWidth="1"/>
    <col min="11027" max="11027" width="8.5703125" style="427" customWidth="1"/>
    <col min="11028" max="11028" width="9.7109375" style="427" customWidth="1"/>
    <col min="11029" max="11029" width="9.140625" style="427" bestFit="1" customWidth="1"/>
    <col min="11030" max="11265" width="9.140625" style="427"/>
    <col min="11266" max="11266" width="10.5703125" style="427" bestFit="1" customWidth="1"/>
    <col min="11267" max="11268" width="5.5703125" style="427" bestFit="1" customWidth="1"/>
    <col min="11269" max="11269" width="6" style="427" bestFit="1" customWidth="1"/>
    <col min="11270" max="11270" width="6.5703125" style="427" customWidth="1"/>
    <col min="11271" max="11271" width="7.140625" style="427" bestFit="1" customWidth="1"/>
    <col min="11272" max="11272" width="7.7109375" style="427" bestFit="1" customWidth="1"/>
    <col min="11273" max="11273" width="12.28515625" style="427" bestFit="1" customWidth="1"/>
    <col min="11274" max="11274" width="11.85546875" style="427" bestFit="1" customWidth="1"/>
    <col min="11275" max="11275" width="8.140625" style="427" bestFit="1" customWidth="1"/>
    <col min="11276" max="11276" width="12.28515625" style="427" customWidth="1"/>
    <col min="11277" max="11277" width="9.140625" style="427" bestFit="1" customWidth="1"/>
    <col min="11278" max="11278" width="7.140625" style="427" customWidth="1"/>
    <col min="11279" max="11279" width="7.5703125" style="427" customWidth="1"/>
    <col min="11280" max="11280" width="6.85546875" style="427" customWidth="1"/>
    <col min="11281" max="11281" width="9.140625" style="427"/>
    <col min="11282" max="11282" width="9.85546875" style="427" customWidth="1"/>
    <col min="11283" max="11283" width="8.5703125" style="427" customWidth="1"/>
    <col min="11284" max="11284" width="9.7109375" style="427" customWidth="1"/>
    <col min="11285" max="11285" width="9.140625" style="427" bestFit="1" customWidth="1"/>
    <col min="11286" max="11521" width="9.140625" style="427"/>
    <col min="11522" max="11522" width="10.5703125" style="427" bestFit="1" customWidth="1"/>
    <col min="11523" max="11524" width="5.5703125" style="427" bestFit="1" customWidth="1"/>
    <col min="11525" max="11525" width="6" style="427" bestFit="1" customWidth="1"/>
    <col min="11526" max="11526" width="6.5703125" style="427" customWidth="1"/>
    <col min="11527" max="11527" width="7.140625" style="427" bestFit="1" customWidth="1"/>
    <col min="11528" max="11528" width="7.7109375" style="427" bestFit="1" customWidth="1"/>
    <col min="11529" max="11529" width="12.28515625" style="427" bestFit="1" customWidth="1"/>
    <col min="11530" max="11530" width="11.85546875" style="427" bestFit="1" customWidth="1"/>
    <col min="11531" max="11531" width="8.140625" style="427" bestFit="1" customWidth="1"/>
    <col min="11532" max="11532" width="12.28515625" style="427" customWidth="1"/>
    <col min="11533" max="11533" width="9.140625" style="427" bestFit="1" customWidth="1"/>
    <col min="11534" max="11534" width="7.140625" style="427" customWidth="1"/>
    <col min="11535" max="11535" width="7.5703125" style="427" customWidth="1"/>
    <col min="11536" max="11536" width="6.85546875" style="427" customWidth="1"/>
    <col min="11537" max="11537" width="9.140625" style="427"/>
    <col min="11538" max="11538" width="9.85546875" style="427" customWidth="1"/>
    <col min="11539" max="11539" width="8.5703125" style="427" customWidth="1"/>
    <col min="11540" max="11540" width="9.7109375" style="427" customWidth="1"/>
    <col min="11541" max="11541" width="9.140625" style="427" bestFit="1" customWidth="1"/>
    <col min="11542" max="11777" width="9.140625" style="427"/>
    <col min="11778" max="11778" width="10.5703125" style="427" bestFit="1" customWidth="1"/>
    <col min="11779" max="11780" width="5.5703125" style="427" bestFit="1" customWidth="1"/>
    <col min="11781" max="11781" width="6" style="427" bestFit="1" customWidth="1"/>
    <col min="11782" max="11782" width="6.5703125" style="427" customWidth="1"/>
    <col min="11783" max="11783" width="7.140625" style="427" bestFit="1" customWidth="1"/>
    <col min="11784" max="11784" width="7.7109375" style="427" bestFit="1" customWidth="1"/>
    <col min="11785" max="11785" width="12.28515625" style="427" bestFit="1" customWidth="1"/>
    <col min="11786" max="11786" width="11.85546875" style="427" bestFit="1" customWidth="1"/>
    <col min="11787" max="11787" width="8.140625" style="427" bestFit="1" customWidth="1"/>
    <col min="11788" max="11788" width="12.28515625" style="427" customWidth="1"/>
    <col min="11789" max="11789" width="9.140625" style="427" bestFit="1" customWidth="1"/>
    <col min="11790" max="11790" width="7.140625" style="427" customWidth="1"/>
    <col min="11791" max="11791" width="7.5703125" style="427" customWidth="1"/>
    <col min="11792" max="11792" width="6.85546875" style="427" customWidth="1"/>
    <col min="11793" max="11793" width="9.140625" style="427"/>
    <col min="11794" max="11794" width="9.85546875" style="427" customWidth="1"/>
    <col min="11795" max="11795" width="8.5703125" style="427" customWidth="1"/>
    <col min="11796" max="11796" width="9.7109375" style="427" customWidth="1"/>
    <col min="11797" max="11797" width="9.140625" style="427" bestFit="1" customWidth="1"/>
    <col min="11798" max="12033" width="9.140625" style="427"/>
    <col min="12034" max="12034" width="10.5703125" style="427" bestFit="1" customWidth="1"/>
    <col min="12035" max="12036" width="5.5703125" style="427" bestFit="1" customWidth="1"/>
    <col min="12037" max="12037" width="6" style="427" bestFit="1" customWidth="1"/>
    <col min="12038" max="12038" width="6.5703125" style="427" customWidth="1"/>
    <col min="12039" max="12039" width="7.140625" style="427" bestFit="1" customWidth="1"/>
    <col min="12040" max="12040" width="7.7109375" style="427" bestFit="1" customWidth="1"/>
    <col min="12041" max="12041" width="12.28515625" style="427" bestFit="1" customWidth="1"/>
    <col min="12042" max="12042" width="11.85546875" style="427" bestFit="1" customWidth="1"/>
    <col min="12043" max="12043" width="8.140625" style="427" bestFit="1" customWidth="1"/>
    <col min="12044" max="12044" width="12.28515625" style="427" customWidth="1"/>
    <col min="12045" max="12045" width="9.140625" style="427" bestFit="1" customWidth="1"/>
    <col min="12046" max="12046" width="7.140625" style="427" customWidth="1"/>
    <col min="12047" max="12047" width="7.5703125" style="427" customWidth="1"/>
    <col min="12048" max="12048" width="6.85546875" style="427" customWidth="1"/>
    <col min="12049" max="12049" width="9.140625" style="427"/>
    <col min="12050" max="12050" width="9.85546875" style="427" customWidth="1"/>
    <col min="12051" max="12051" width="8.5703125" style="427" customWidth="1"/>
    <col min="12052" max="12052" width="9.7109375" style="427" customWidth="1"/>
    <col min="12053" max="12053" width="9.140625" style="427" bestFit="1" customWidth="1"/>
    <col min="12054" max="12289" width="9.140625" style="427"/>
    <col min="12290" max="12290" width="10.5703125" style="427" bestFit="1" customWidth="1"/>
    <col min="12291" max="12292" width="5.5703125" style="427" bestFit="1" customWidth="1"/>
    <col min="12293" max="12293" width="6" style="427" bestFit="1" customWidth="1"/>
    <col min="12294" max="12294" width="6.5703125" style="427" customWidth="1"/>
    <col min="12295" max="12295" width="7.140625" style="427" bestFit="1" customWidth="1"/>
    <col min="12296" max="12296" width="7.7109375" style="427" bestFit="1" customWidth="1"/>
    <col min="12297" max="12297" width="12.28515625" style="427" bestFit="1" customWidth="1"/>
    <col min="12298" max="12298" width="11.85546875" style="427" bestFit="1" customWidth="1"/>
    <col min="12299" max="12299" width="8.140625" style="427" bestFit="1" customWidth="1"/>
    <col min="12300" max="12300" width="12.28515625" style="427" customWidth="1"/>
    <col min="12301" max="12301" width="9.140625" style="427" bestFit="1" customWidth="1"/>
    <col min="12302" max="12302" width="7.140625" style="427" customWidth="1"/>
    <col min="12303" max="12303" width="7.5703125" style="427" customWidth="1"/>
    <col min="12304" max="12304" width="6.85546875" style="427" customWidth="1"/>
    <col min="12305" max="12305" width="9.140625" style="427"/>
    <col min="12306" max="12306" width="9.85546875" style="427" customWidth="1"/>
    <col min="12307" max="12307" width="8.5703125" style="427" customWidth="1"/>
    <col min="12308" max="12308" width="9.7109375" style="427" customWidth="1"/>
    <col min="12309" max="12309" width="9.140625" style="427" bestFit="1" customWidth="1"/>
    <col min="12310" max="12545" width="9.140625" style="427"/>
    <col min="12546" max="12546" width="10.5703125" style="427" bestFit="1" customWidth="1"/>
    <col min="12547" max="12548" width="5.5703125" style="427" bestFit="1" customWidth="1"/>
    <col min="12549" max="12549" width="6" style="427" bestFit="1" customWidth="1"/>
    <col min="12550" max="12550" width="6.5703125" style="427" customWidth="1"/>
    <col min="12551" max="12551" width="7.140625" style="427" bestFit="1" customWidth="1"/>
    <col min="12552" max="12552" width="7.7109375" style="427" bestFit="1" customWidth="1"/>
    <col min="12553" max="12553" width="12.28515625" style="427" bestFit="1" customWidth="1"/>
    <col min="12554" max="12554" width="11.85546875" style="427" bestFit="1" customWidth="1"/>
    <col min="12555" max="12555" width="8.140625" style="427" bestFit="1" customWidth="1"/>
    <col min="12556" max="12556" width="12.28515625" style="427" customWidth="1"/>
    <col min="12557" max="12557" width="9.140625" style="427" bestFit="1" customWidth="1"/>
    <col min="12558" max="12558" width="7.140625" style="427" customWidth="1"/>
    <col min="12559" max="12559" width="7.5703125" style="427" customWidth="1"/>
    <col min="12560" max="12560" width="6.85546875" style="427" customWidth="1"/>
    <col min="12561" max="12561" width="9.140625" style="427"/>
    <col min="12562" max="12562" width="9.85546875" style="427" customWidth="1"/>
    <col min="12563" max="12563" width="8.5703125" style="427" customWidth="1"/>
    <col min="12564" max="12564" width="9.7109375" style="427" customWidth="1"/>
    <col min="12565" max="12565" width="9.140625" style="427" bestFit="1" customWidth="1"/>
    <col min="12566" max="12801" width="9.140625" style="427"/>
    <col min="12802" max="12802" width="10.5703125" style="427" bestFit="1" customWidth="1"/>
    <col min="12803" max="12804" width="5.5703125" style="427" bestFit="1" customWidth="1"/>
    <col min="12805" max="12805" width="6" style="427" bestFit="1" customWidth="1"/>
    <col min="12806" max="12806" width="6.5703125" style="427" customWidth="1"/>
    <col min="12807" max="12807" width="7.140625" style="427" bestFit="1" customWidth="1"/>
    <col min="12808" max="12808" width="7.7109375" style="427" bestFit="1" customWidth="1"/>
    <col min="12809" max="12809" width="12.28515625" style="427" bestFit="1" customWidth="1"/>
    <col min="12810" max="12810" width="11.85546875" style="427" bestFit="1" customWidth="1"/>
    <col min="12811" max="12811" width="8.140625" style="427" bestFit="1" customWidth="1"/>
    <col min="12812" max="12812" width="12.28515625" style="427" customWidth="1"/>
    <col min="12813" max="12813" width="9.140625" style="427" bestFit="1" customWidth="1"/>
    <col min="12814" max="12814" width="7.140625" style="427" customWidth="1"/>
    <col min="12815" max="12815" width="7.5703125" style="427" customWidth="1"/>
    <col min="12816" max="12816" width="6.85546875" style="427" customWidth="1"/>
    <col min="12817" max="12817" width="9.140625" style="427"/>
    <col min="12818" max="12818" width="9.85546875" style="427" customWidth="1"/>
    <col min="12819" max="12819" width="8.5703125" style="427" customWidth="1"/>
    <col min="12820" max="12820" width="9.7109375" style="427" customWidth="1"/>
    <col min="12821" max="12821" width="9.140625" style="427" bestFit="1" customWidth="1"/>
    <col min="12822" max="13057" width="9.140625" style="427"/>
    <col min="13058" max="13058" width="10.5703125" style="427" bestFit="1" customWidth="1"/>
    <col min="13059" max="13060" width="5.5703125" style="427" bestFit="1" customWidth="1"/>
    <col min="13061" max="13061" width="6" style="427" bestFit="1" customWidth="1"/>
    <col min="13062" max="13062" width="6.5703125" style="427" customWidth="1"/>
    <col min="13063" max="13063" width="7.140625" style="427" bestFit="1" customWidth="1"/>
    <col min="13064" max="13064" width="7.7109375" style="427" bestFit="1" customWidth="1"/>
    <col min="13065" max="13065" width="12.28515625" style="427" bestFit="1" customWidth="1"/>
    <col min="13066" max="13066" width="11.85546875" style="427" bestFit="1" customWidth="1"/>
    <col min="13067" max="13067" width="8.140625" style="427" bestFit="1" customWidth="1"/>
    <col min="13068" max="13068" width="12.28515625" style="427" customWidth="1"/>
    <col min="13069" max="13069" width="9.140625" style="427" bestFit="1" customWidth="1"/>
    <col min="13070" max="13070" width="7.140625" style="427" customWidth="1"/>
    <col min="13071" max="13071" width="7.5703125" style="427" customWidth="1"/>
    <col min="13072" max="13072" width="6.85546875" style="427" customWidth="1"/>
    <col min="13073" max="13073" width="9.140625" style="427"/>
    <col min="13074" max="13074" width="9.85546875" style="427" customWidth="1"/>
    <col min="13075" max="13075" width="8.5703125" style="427" customWidth="1"/>
    <col min="13076" max="13076" width="9.7109375" style="427" customWidth="1"/>
    <col min="13077" max="13077" width="9.140625" style="427" bestFit="1" customWidth="1"/>
    <col min="13078" max="13313" width="9.140625" style="427"/>
    <col min="13314" max="13314" width="10.5703125" style="427" bestFit="1" customWidth="1"/>
    <col min="13315" max="13316" width="5.5703125" style="427" bestFit="1" customWidth="1"/>
    <col min="13317" max="13317" width="6" style="427" bestFit="1" customWidth="1"/>
    <col min="13318" max="13318" width="6.5703125" style="427" customWidth="1"/>
    <col min="13319" max="13319" width="7.140625" style="427" bestFit="1" customWidth="1"/>
    <col min="13320" max="13320" width="7.7109375" style="427" bestFit="1" customWidth="1"/>
    <col min="13321" max="13321" width="12.28515625" style="427" bestFit="1" customWidth="1"/>
    <col min="13322" max="13322" width="11.85546875" style="427" bestFit="1" customWidth="1"/>
    <col min="13323" max="13323" width="8.140625" style="427" bestFit="1" customWidth="1"/>
    <col min="13324" max="13324" width="12.28515625" style="427" customWidth="1"/>
    <col min="13325" max="13325" width="9.140625" style="427" bestFit="1" customWidth="1"/>
    <col min="13326" max="13326" width="7.140625" style="427" customWidth="1"/>
    <col min="13327" max="13327" width="7.5703125" style="427" customWidth="1"/>
    <col min="13328" max="13328" width="6.85546875" style="427" customWidth="1"/>
    <col min="13329" max="13329" width="9.140625" style="427"/>
    <col min="13330" max="13330" width="9.85546875" style="427" customWidth="1"/>
    <col min="13331" max="13331" width="8.5703125" style="427" customWidth="1"/>
    <col min="13332" max="13332" width="9.7109375" style="427" customWidth="1"/>
    <col min="13333" max="13333" width="9.140625" style="427" bestFit="1" customWidth="1"/>
    <col min="13334" max="13569" width="9.140625" style="427"/>
    <col min="13570" max="13570" width="10.5703125" style="427" bestFit="1" customWidth="1"/>
    <col min="13571" max="13572" width="5.5703125" style="427" bestFit="1" customWidth="1"/>
    <col min="13573" max="13573" width="6" style="427" bestFit="1" customWidth="1"/>
    <col min="13574" max="13574" width="6.5703125" style="427" customWidth="1"/>
    <col min="13575" max="13575" width="7.140625" style="427" bestFit="1" customWidth="1"/>
    <col min="13576" max="13576" width="7.7109375" style="427" bestFit="1" customWidth="1"/>
    <col min="13577" max="13577" width="12.28515625" style="427" bestFit="1" customWidth="1"/>
    <col min="13578" max="13578" width="11.85546875" style="427" bestFit="1" customWidth="1"/>
    <col min="13579" max="13579" width="8.140625" style="427" bestFit="1" customWidth="1"/>
    <col min="13580" max="13580" width="12.28515625" style="427" customWidth="1"/>
    <col min="13581" max="13581" width="9.140625" style="427" bestFit="1" customWidth="1"/>
    <col min="13582" max="13582" width="7.140625" style="427" customWidth="1"/>
    <col min="13583" max="13583" width="7.5703125" style="427" customWidth="1"/>
    <col min="13584" max="13584" width="6.85546875" style="427" customWidth="1"/>
    <col min="13585" max="13585" width="9.140625" style="427"/>
    <col min="13586" max="13586" width="9.85546875" style="427" customWidth="1"/>
    <col min="13587" max="13587" width="8.5703125" style="427" customWidth="1"/>
    <col min="13588" max="13588" width="9.7109375" style="427" customWidth="1"/>
    <col min="13589" max="13589" width="9.140625" style="427" bestFit="1" customWidth="1"/>
    <col min="13590" max="13825" width="9.140625" style="427"/>
    <col min="13826" max="13826" width="10.5703125" style="427" bestFit="1" customWidth="1"/>
    <col min="13827" max="13828" width="5.5703125" style="427" bestFit="1" customWidth="1"/>
    <col min="13829" max="13829" width="6" style="427" bestFit="1" customWidth="1"/>
    <col min="13830" max="13830" width="6.5703125" style="427" customWidth="1"/>
    <col min="13831" max="13831" width="7.140625" style="427" bestFit="1" customWidth="1"/>
    <col min="13832" max="13832" width="7.7109375" style="427" bestFit="1" customWidth="1"/>
    <col min="13833" max="13833" width="12.28515625" style="427" bestFit="1" customWidth="1"/>
    <col min="13834" max="13834" width="11.85546875" style="427" bestFit="1" customWidth="1"/>
    <col min="13835" max="13835" width="8.140625" style="427" bestFit="1" customWidth="1"/>
    <col min="13836" max="13836" width="12.28515625" style="427" customWidth="1"/>
    <col min="13837" max="13837" width="9.140625" style="427" bestFit="1" customWidth="1"/>
    <col min="13838" max="13838" width="7.140625" style="427" customWidth="1"/>
    <col min="13839" max="13839" width="7.5703125" style="427" customWidth="1"/>
    <col min="13840" max="13840" width="6.85546875" style="427" customWidth="1"/>
    <col min="13841" max="13841" width="9.140625" style="427"/>
    <col min="13842" max="13842" width="9.85546875" style="427" customWidth="1"/>
    <col min="13843" max="13843" width="8.5703125" style="427" customWidth="1"/>
    <col min="13844" max="13844" width="9.7109375" style="427" customWidth="1"/>
    <col min="13845" max="13845" width="9.140625" style="427" bestFit="1" customWidth="1"/>
    <col min="13846" max="14081" width="9.140625" style="427"/>
    <col min="14082" max="14082" width="10.5703125" style="427" bestFit="1" customWidth="1"/>
    <col min="14083" max="14084" width="5.5703125" style="427" bestFit="1" customWidth="1"/>
    <col min="14085" max="14085" width="6" style="427" bestFit="1" customWidth="1"/>
    <col min="14086" max="14086" width="6.5703125" style="427" customWidth="1"/>
    <col min="14087" max="14087" width="7.140625" style="427" bestFit="1" customWidth="1"/>
    <col min="14088" max="14088" width="7.7109375" style="427" bestFit="1" customWidth="1"/>
    <col min="14089" max="14089" width="12.28515625" style="427" bestFit="1" customWidth="1"/>
    <col min="14090" max="14090" width="11.85546875" style="427" bestFit="1" customWidth="1"/>
    <col min="14091" max="14091" width="8.140625" style="427" bestFit="1" customWidth="1"/>
    <col min="14092" max="14092" width="12.28515625" style="427" customWidth="1"/>
    <col min="14093" max="14093" width="9.140625" style="427" bestFit="1" customWidth="1"/>
    <col min="14094" max="14094" width="7.140625" style="427" customWidth="1"/>
    <col min="14095" max="14095" width="7.5703125" style="427" customWidth="1"/>
    <col min="14096" max="14096" width="6.85546875" style="427" customWidth="1"/>
    <col min="14097" max="14097" width="9.140625" style="427"/>
    <col min="14098" max="14098" width="9.85546875" style="427" customWidth="1"/>
    <col min="14099" max="14099" width="8.5703125" style="427" customWidth="1"/>
    <col min="14100" max="14100" width="9.7109375" style="427" customWidth="1"/>
    <col min="14101" max="14101" width="9.140625" style="427" bestFit="1" customWidth="1"/>
    <col min="14102" max="14337" width="9.140625" style="427"/>
    <col min="14338" max="14338" width="10.5703125" style="427" bestFit="1" customWidth="1"/>
    <col min="14339" max="14340" width="5.5703125" style="427" bestFit="1" customWidth="1"/>
    <col min="14341" max="14341" width="6" style="427" bestFit="1" customWidth="1"/>
    <col min="14342" max="14342" width="6.5703125" style="427" customWidth="1"/>
    <col min="14343" max="14343" width="7.140625" style="427" bestFit="1" customWidth="1"/>
    <col min="14344" max="14344" width="7.7109375" style="427" bestFit="1" customWidth="1"/>
    <col min="14345" max="14345" width="12.28515625" style="427" bestFit="1" customWidth="1"/>
    <col min="14346" max="14346" width="11.85546875" style="427" bestFit="1" customWidth="1"/>
    <col min="14347" max="14347" width="8.140625" style="427" bestFit="1" customWidth="1"/>
    <col min="14348" max="14348" width="12.28515625" style="427" customWidth="1"/>
    <col min="14349" max="14349" width="9.140625" style="427" bestFit="1" customWidth="1"/>
    <col min="14350" max="14350" width="7.140625" style="427" customWidth="1"/>
    <col min="14351" max="14351" width="7.5703125" style="427" customWidth="1"/>
    <col min="14352" max="14352" width="6.85546875" style="427" customWidth="1"/>
    <col min="14353" max="14353" width="9.140625" style="427"/>
    <col min="14354" max="14354" width="9.85546875" style="427" customWidth="1"/>
    <col min="14355" max="14355" width="8.5703125" style="427" customWidth="1"/>
    <col min="14356" max="14356" width="9.7109375" style="427" customWidth="1"/>
    <col min="14357" max="14357" width="9.140625" style="427" bestFit="1" customWidth="1"/>
    <col min="14358" max="14593" width="9.140625" style="427"/>
    <col min="14594" max="14594" width="10.5703125" style="427" bestFit="1" customWidth="1"/>
    <col min="14595" max="14596" width="5.5703125" style="427" bestFit="1" customWidth="1"/>
    <col min="14597" max="14597" width="6" style="427" bestFit="1" customWidth="1"/>
    <col min="14598" max="14598" width="6.5703125" style="427" customWidth="1"/>
    <col min="14599" max="14599" width="7.140625" style="427" bestFit="1" customWidth="1"/>
    <col min="14600" max="14600" width="7.7109375" style="427" bestFit="1" customWidth="1"/>
    <col min="14601" max="14601" width="12.28515625" style="427" bestFit="1" customWidth="1"/>
    <col min="14602" max="14602" width="11.85546875" style="427" bestFit="1" customWidth="1"/>
    <col min="14603" max="14603" width="8.140625" style="427" bestFit="1" customWidth="1"/>
    <col min="14604" max="14604" width="12.28515625" style="427" customWidth="1"/>
    <col min="14605" max="14605" width="9.140625" style="427" bestFit="1" customWidth="1"/>
    <col min="14606" max="14606" width="7.140625" style="427" customWidth="1"/>
    <col min="14607" max="14607" width="7.5703125" style="427" customWidth="1"/>
    <col min="14608" max="14608" width="6.85546875" style="427" customWidth="1"/>
    <col min="14609" max="14609" width="9.140625" style="427"/>
    <col min="14610" max="14610" width="9.85546875" style="427" customWidth="1"/>
    <col min="14611" max="14611" width="8.5703125" style="427" customWidth="1"/>
    <col min="14612" max="14612" width="9.7109375" style="427" customWidth="1"/>
    <col min="14613" max="14613" width="9.140625" style="427" bestFit="1" customWidth="1"/>
    <col min="14614" max="14849" width="9.140625" style="427"/>
    <col min="14850" max="14850" width="10.5703125" style="427" bestFit="1" customWidth="1"/>
    <col min="14851" max="14852" width="5.5703125" style="427" bestFit="1" customWidth="1"/>
    <col min="14853" max="14853" width="6" style="427" bestFit="1" customWidth="1"/>
    <col min="14854" max="14854" width="6.5703125" style="427" customWidth="1"/>
    <col min="14855" max="14855" width="7.140625" style="427" bestFit="1" customWidth="1"/>
    <col min="14856" max="14856" width="7.7109375" style="427" bestFit="1" customWidth="1"/>
    <col min="14857" max="14857" width="12.28515625" style="427" bestFit="1" customWidth="1"/>
    <col min="14858" max="14858" width="11.85546875" style="427" bestFit="1" customWidth="1"/>
    <col min="14859" max="14859" width="8.140625" style="427" bestFit="1" customWidth="1"/>
    <col min="14860" max="14860" width="12.28515625" style="427" customWidth="1"/>
    <col min="14861" max="14861" width="9.140625" style="427" bestFit="1" customWidth="1"/>
    <col min="14862" max="14862" width="7.140625" style="427" customWidth="1"/>
    <col min="14863" max="14863" width="7.5703125" style="427" customWidth="1"/>
    <col min="14864" max="14864" width="6.85546875" style="427" customWidth="1"/>
    <col min="14865" max="14865" width="9.140625" style="427"/>
    <col min="14866" max="14866" width="9.85546875" style="427" customWidth="1"/>
    <col min="14867" max="14867" width="8.5703125" style="427" customWidth="1"/>
    <col min="14868" max="14868" width="9.7109375" style="427" customWidth="1"/>
    <col min="14869" max="14869" width="9.140625" style="427" bestFit="1" customWidth="1"/>
    <col min="14870" max="15105" width="9.140625" style="427"/>
    <col min="15106" max="15106" width="10.5703125" style="427" bestFit="1" customWidth="1"/>
    <col min="15107" max="15108" width="5.5703125" style="427" bestFit="1" customWidth="1"/>
    <col min="15109" max="15109" width="6" style="427" bestFit="1" customWidth="1"/>
    <col min="15110" max="15110" width="6.5703125" style="427" customWidth="1"/>
    <col min="15111" max="15111" width="7.140625" style="427" bestFit="1" customWidth="1"/>
    <col min="15112" max="15112" width="7.7109375" style="427" bestFit="1" customWidth="1"/>
    <col min="15113" max="15113" width="12.28515625" style="427" bestFit="1" customWidth="1"/>
    <col min="15114" max="15114" width="11.85546875" style="427" bestFit="1" customWidth="1"/>
    <col min="15115" max="15115" width="8.140625" style="427" bestFit="1" customWidth="1"/>
    <col min="15116" max="15116" width="12.28515625" style="427" customWidth="1"/>
    <col min="15117" max="15117" width="9.140625" style="427" bestFit="1" customWidth="1"/>
    <col min="15118" max="15118" width="7.140625" style="427" customWidth="1"/>
    <col min="15119" max="15119" width="7.5703125" style="427" customWidth="1"/>
    <col min="15120" max="15120" width="6.85546875" style="427" customWidth="1"/>
    <col min="15121" max="15121" width="9.140625" style="427"/>
    <col min="15122" max="15122" width="9.85546875" style="427" customWidth="1"/>
    <col min="15123" max="15123" width="8.5703125" style="427" customWidth="1"/>
    <col min="15124" max="15124" width="9.7109375" style="427" customWidth="1"/>
    <col min="15125" max="15125" width="9.140625" style="427" bestFit="1" customWidth="1"/>
    <col min="15126" max="15361" width="9.140625" style="427"/>
    <col min="15362" max="15362" width="10.5703125" style="427" bestFit="1" customWidth="1"/>
    <col min="15363" max="15364" width="5.5703125" style="427" bestFit="1" customWidth="1"/>
    <col min="15365" max="15365" width="6" style="427" bestFit="1" customWidth="1"/>
    <col min="15366" max="15366" width="6.5703125" style="427" customWidth="1"/>
    <col min="15367" max="15367" width="7.140625" style="427" bestFit="1" customWidth="1"/>
    <col min="15368" max="15368" width="7.7109375" style="427" bestFit="1" customWidth="1"/>
    <col min="15369" max="15369" width="12.28515625" style="427" bestFit="1" customWidth="1"/>
    <col min="15370" max="15370" width="11.85546875" style="427" bestFit="1" customWidth="1"/>
    <col min="15371" max="15371" width="8.140625" style="427" bestFit="1" customWidth="1"/>
    <col min="15372" max="15372" width="12.28515625" style="427" customWidth="1"/>
    <col min="15373" max="15373" width="9.140625" style="427" bestFit="1" customWidth="1"/>
    <col min="15374" max="15374" width="7.140625" style="427" customWidth="1"/>
    <col min="15375" max="15375" width="7.5703125" style="427" customWidth="1"/>
    <col min="15376" max="15376" width="6.85546875" style="427" customWidth="1"/>
    <col min="15377" max="15377" width="9.140625" style="427"/>
    <col min="15378" max="15378" width="9.85546875" style="427" customWidth="1"/>
    <col min="15379" max="15379" width="8.5703125" style="427" customWidth="1"/>
    <col min="15380" max="15380" width="9.7109375" style="427" customWidth="1"/>
    <col min="15381" max="15381" width="9.140625" style="427" bestFit="1" customWidth="1"/>
    <col min="15382" max="15617" width="9.140625" style="427"/>
    <col min="15618" max="15618" width="10.5703125" style="427" bestFit="1" customWidth="1"/>
    <col min="15619" max="15620" width="5.5703125" style="427" bestFit="1" customWidth="1"/>
    <col min="15621" max="15621" width="6" style="427" bestFit="1" customWidth="1"/>
    <col min="15622" max="15622" width="6.5703125" style="427" customWidth="1"/>
    <col min="15623" max="15623" width="7.140625" style="427" bestFit="1" customWidth="1"/>
    <col min="15624" max="15624" width="7.7109375" style="427" bestFit="1" customWidth="1"/>
    <col min="15625" max="15625" width="12.28515625" style="427" bestFit="1" customWidth="1"/>
    <col min="15626" max="15626" width="11.85546875" style="427" bestFit="1" customWidth="1"/>
    <col min="15627" max="15627" width="8.140625" style="427" bestFit="1" customWidth="1"/>
    <col min="15628" max="15628" width="12.28515625" style="427" customWidth="1"/>
    <col min="15629" max="15629" width="9.140625" style="427" bestFit="1" customWidth="1"/>
    <col min="15630" max="15630" width="7.140625" style="427" customWidth="1"/>
    <col min="15631" max="15631" width="7.5703125" style="427" customWidth="1"/>
    <col min="15632" max="15632" width="6.85546875" style="427" customWidth="1"/>
    <col min="15633" max="15633" width="9.140625" style="427"/>
    <col min="15634" max="15634" width="9.85546875" style="427" customWidth="1"/>
    <col min="15635" max="15635" width="8.5703125" style="427" customWidth="1"/>
    <col min="15636" max="15636" width="9.7109375" style="427" customWidth="1"/>
    <col min="15637" max="15637" width="9.140625" style="427" bestFit="1" customWidth="1"/>
    <col min="15638" max="15873" width="9.140625" style="427"/>
    <col min="15874" max="15874" width="10.5703125" style="427" bestFit="1" customWidth="1"/>
    <col min="15875" max="15876" width="5.5703125" style="427" bestFit="1" customWidth="1"/>
    <col min="15877" max="15877" width="6" style="427" bestFit="1" customWidth="1"/>
    <col min="15878" max="15878" width="6.5703125" style="427" customWidth="1"/>
    <col min="15879" max="15879" width="7.140625" style="427" bestFit="1" customWidth="1"/>
    <col min="15880" max="15880" width="7.7109375" style="427" bestFit="1" customWidth="1"/>
    <col min="15881" max="15881" width="12.28515625" style="427" bestFit="1" customWidth="1"/>
    <col min="15882" max="15882" width="11.85546875" style="427" bestFit="1" customWidth="1"/>
    <col min="15883" max="15883" width="8.140625" style="427" bestFit="1" customWidth="1"/>
    <col min="15884" max="15884" width="12.28515625" style="427" customWidth="1"/>
    <col min="15885" max="15885" width="9.140625" style="427" bestFit="1" customWidth="1"/>
    <col min="15886" max="15886" width="7.140625" style="427" customWidth="1"/>
    <col min="15887" max="15887" width="7.5703125" style="427" customWidth="1"/>
    <col min="15888" max="15888" width="6.85546875" style="427" customWidth="1"/>
    <col min="15889" max="15889" width="9.140625" style="427"/>
    <col min="15890" max="15890" width="9.85546875" style="427" customWidth="1"/>
    <col min="15891" max="15891" width="8.5703125" style="427" customWidth="1"/>
    <col min="15892" max="15892" width="9.7109375" style="427" customWidth="1"/>
    <col min="15893" max="15893" width="9.140625" style="427" bestFit="1" customWidth="1"/>
    <col min="15894" max="16129" width="9.140625" style="427"/>
    <col min="16130" max="16130" width="10.5703125" style="427" bestFit="1" customWidth="1"/>
    <col min="16131" max="16132" width="5.5703125" style="427" bestFit="1" customWidth="1"/>
    <col min="16133" max="16133" width="6" style="427" bestFit="1" customWidth="1"/>
    <col min="16134" max="16134" width="6.5703125" style="427" customWidth="1"/>
    <col min="16135" max="16135" width="7.140625" style="427" bestFit="1" customWidth="1"/>
    <col min="16136" max="16136" width="7.7109375" style="427" bestFit="1" customWidth="1"/>
    <col min="16137" max="16137" width="12.28515625" style="427" bestFit="1" customWidth="1"/>
    <col min="16138" max="16138" width="11.85546875" style="427" bestFit="1" customWidth="1"/>
    <col min="16139" max="16139" width="8.140625" style="427" bestFit="1" customWidth="1"/>
    <col min="16140" max="16140" width="12.28515625" style="427" customWidth="1"/>
    <col min="16141" max="16141" width="9.140625" style="427" bestFit="1" customWidth="1"/>
    <col min="16142" max="16142" width="7.140625" style="427" customWidth="1"/>
    <col min="16143" max="16143" width="7.5703125" style="427" customWidth="1"/>
    <col min="16144" max="16144" width="6.85546875" style="427" customWidth="1"/>
    <col min="16145" max="16145" width="9.140625" style="427"/>
    <col min="16146" max="16146" width="9.85546875" style="427" customWidth="1"/>
    <col min="16147" max="16147" width="8.5703125" style="427" customWidth="1"/>
    <col min="16148" max="16148" width="9.7109375" style="427" customWidth="1"/>
    <col min="16149" max="16149" width="9.140625" style="427" bestFit="1" customWidth="1"/>
    <col min="16150" max="16384" width="9.140625" style="427"/>
  </cols>
  <sheetData>
    <row r="1" spans="2:22" ht="26.25">
      <c r="B1" s="467"/>
      <c r="C1" s="426"/>
      <c r="D1" s="804" t="s">
        <v>8962</v>
      </c>
      <c r="E1" s="804"/>
      <c r="F1" s="804"/>
      <c r="G1" s="804"/>
      <c r="H1" s="804"/>
      <c r="I1" s="804"/>
      <c r="J1" s="804"/>
      <c r="K1" s="804"/>
      <c r="L1" s="804"/>
      <c r="M1" s="804"/>
      <c r="N1" s="804"/>
      <c r="O1" s="804"/>
      <c r="P1" s="804"/>
      <c r="Q1" s="804"/>
      <c r="R1" s="804"/>
      <c r="S1" s="804"/>
      <c r="T1" s="805"/>
      <c r="U1" s="436"/>
      <c r="V1" s="438"/>
    </row>
    <row r="2" spans="2:22" ht="18">
      <c r="B2" s="468"/>
      <c r="C2" s="428"/>
      <c r="D2" s="806" t="s">
        <v>13225</v>
      </c>
      <c r="E2" s="806"/>
      <c r="F2" s="806"/>
      <c r="G2" s="806"/>
      <c r="H2" s="806"/>
      <c r="I2" s="806"/>
      <c r="J2" s="806"/>
      <c r="K2" s="806"/>
      <c r="L2" s="806"/>
      <c r="M2" s="806"/>
      <c r="N2" s="806"/>
      <c r="O2" s="806"/>
      <c r="P2" s="806"/>
      <c r="Q2" s="806"/>
      <c r="R2" s="806"/>
      <c r="S2" s="806"/>
      <c r="T2" s="807"/>
      <c r="U2" s="427"/>
      <c r="V2" s="442"/>
    </row>
    <row r="3" spans="2:22" ht="32.25" customHeight="1" thickBot="1">
      <c r="B3" s="468"/>
      <c r="C3" s="808" t="s">
        <v>13226</v>
      </c>
      <c r="D3" s="809"/>
      <c r="E3" s="809"/>
      <c r="F3" s="809"/>
      <c r="G3" s="809"/>
      <c r="H3" s="809"/>
      <c r="I3" s="809"/>
      <c r="J3" s="809"/>
      <c r="K3" s="809"/>
      <c r="L3" s="809"/>
      <c r="M3" s="809"/>
      <c r="N3" s="809"/>
      <c r="O3" s="809"/>
      <c r="P3" s="809"/>
      <c r="Q3" s="809"/>
      <c r="R3" s="809"/>
      <c r="S3" s="809"/>
      <c r="T3" s="810"/>
      <c r="U3" s="427"/>
      <c r="V3" s="442"/>
    </row>
    <row r="4" spans="2:22" ht="18.75" thickBot="1">
      <c r="B4" s="468"/>
      <c r="C4" s="521"/>
      <c r="D4" s="522" t="str">
        <f>[11]Planilha!A3</f>
        <v>OBRA: Unidade de Saúde Industrial</v>
      </c>
      <c r="E4" s="523"/>
      <c r="F4" s="524"/>
      <c r="G4" s="524"/>
      <c r="H4" s="524"/>
      <c r="I4" s="524"/>
      <c r="J4" s="524"/>
      <c r="K4" s="524"/>
      <c r="L4" s="524"/>
      <c r="M4" s="524"/>
      <c r="N4" s="524"/>
      <c r="O4" s="524"/>
      <c r="P4" s="524"/>
      <c r="Q4" s="525"/>
      <c r="R4" s="525"/>
      <c r="S4" s="525"/>
      <c r="T4" s="526"/>
      <c r="U4" s="427"/>
      <c r="V4" s="442"/>
    </row>
    <row r="5" spans="2:22" ht="13.5" thickBot="1">
      <c r="B5" s="428"/>
      <c r="V5" s="442"/>
    </row>
    <row r="6" spans="2:22">
      <c r="B6" s="428"/>
      <c r="R6" s="470" t="s">
        <v>13281</v>
      </c>
      <c r="S6" s="471" t="s">
        <v>13282</v>
      </c>
      <c r="T6" s="471"/>
      <c r="U6" s="472"/>
      <c r="V6" s="442"/>
    </row>
    <row r="7" spans="2:22">
      <c r="B7" s="428"/>
      <c r="R7" s="473" t="s">
        <v>13283</v>
      </c>
      <c r="S7" s="474" t="s">
        <v>13284</v>
      </c>
      <c r="T7" s="474"/>
      <c r="U7" s="475"/>
      <c r="V7" s="442"/>
    </row>
    <row r="8" spans="2:22">
      <c r="B8" s="428"/>
      <c r="R8" s="473" t="s">
        <v>13285</v>
      </c>
      <c r="S8" s="474" t="s">
        <v>13286</v>
      </c>
      <c r="T8" s="474"/>
      <c r="U8" s="475"/>
      <c r="V8" s="442"/>
    </row>
    <row r="9" spans="2:22">
      <c r="B9" s="428"/>
      <c r="R9" s="473" t="s">
        <v>13287</v>
      </c>
      <c r="S9" s="474" t="s">
        <v>13288</v>
      </c>
      <c r="T9" s="474"/>
      <c r="U9" s="475"/>
      <c r="V9" s="442"/>
    </row>
    <row r="10" spans="2:22">
      <c r="B10" s="428"/>
      <c r="R10" s="473" t="s">
        <v>13289</v>
      </c>
      <c r="S10" s="474" t="s">
        <v>13230</v>
      </c>
      <c r="T10" s="474"/>
      <c r="U10" s="475"/>
      <c r="V10" s="442"/>
    </row>
    <row r="11" spans="2:22">
      <c r="B11" s="428"/>
      <c r="R11" s="473" t="s">
        <v>13290</v>
      </c>
      <c r="S11" s="474" t="s">
        <v>13291</v>
      </c>
      <c r="T11" s="474"/>
      <c r="U11" s="475"/>
      <c r="V11" s="442"/>
    </row>
    <row r="12" spans="2:22">
      <c r="B12" s="428"/>
      <c r="C12" s="825" t="s">
        <v>13292</v>
      </c>
      <c r="D12" s="825"/>
      <c r="E12" s="825"/>
      <c r="F12" s="825"/>
      <c r="G12" s="825"/>
      <c r="H12" s="825"/>
      <c r="I12" s="825"/>
      <c r="J12" s="825"/>
      <c r="K12" s="825"/>
      <c r="L12" s="825"/>
      <c r="R12" s="473" t="s">
        <v>13293</v>
      </c>
      <c r="S12" s="474" t="s">
        <v>13294</v>
      </c>
      <c r="T12" s="474"/>
      <c r="U12" s="475"/>
      <c r="V12" s="442"/>
    </row>
    <row r="13" spans="2:22" ht="13.5" thickBot="1">
      <c r="B13" s="428"/>
      <c r="R13" s="476" t="s">
        <v>13295</v>
      </c>
      <c r="S13" s="477" t="s">
        <v>13296</v>
      </c>
      <c r="T13" s="477"/>
      <c r="U13" s="478"/>
      <c r="V13" s="442"/>
    </row>
    <row r="14" spans="2:22">
      <c r="B14" s="428"/>
      <c r="V14" s="442"/>
    </row>
    <row r="15" spans="2:22" ht="13.5" thickBot="1">
      <c r="B15" s="428"/>
      <c r="U15" s="469"/>
      <c r="V15" s="442"/>
    </row>
    <row r="16" spans="2:22" ht="13.5" thickBot="1">
      <c r="B16" s="802" t="s">
        <v>13297</v>
      </c>
      <c r="C16" s="447" t="s">
        <v>69</v>
      </c>
      <c r="D16" s="447" t="s">
        <v>109</v>
      </c>
      <c r="E16" s="447" t="s">
        <v>107</v>
      </c>
      <c r="F16" s="448" t="s">
        <v>13298</v>
      </c>
      <c r="G16" s="448" t="s">
        <v>13299</v>
      </c>
      <c r="H16" s="448" t="s">
        <v>13300</v>
      </c>
      <c r="I16" s="449" t="s">
        <v>13250</v>
      </c>
      <c r="J16" s="479" t="s">
        <v>13301</v>
      </c>
      <c r="K16" s="480" t="s">
        <v>13252</v>
      </c>
      <c r="M16" s="802" t="s">
        <v>13302</v>
      </c>
      <c r="N16" s="481" t="s">
        <v>69</v>
      </c>
      <c r="O16" s="481" t="s">
        <v>109</v>
      </c>
      <c r="P16" s="481" t="s">
        <v>107</v>
      </c>
      <c r="Q16" s="481" t="s">
        <v>13242</v>
      </c>
      <c r="R16" s="482" t="s">
        <v>13298</v>
      </c>
      <c r="S16" s="482" t="s">
        <v>13303</v>
      </c>
      <c r="T16" s="482" t="s">
        <v>13304</v>
      </c>
      <c r="U16" s="448" t="s">
        <v>13252</v>
      </c>
      <c r="V16" s="442"/>
    </row>
    <row r="17" spans="2:25" ht="13.5" thickBot="1">
      <c r="B17" s="803"/>
      <c r="C17" s="483" t="s">
        <v>13253</v>
      </c>
      <c r="D17" s="483" t="s">
        <v>13253</v>
      </c>
      <c r="E17" s="483" t="s">
        <v>13253</v>
      </c>
      <c r="F17" s="484" t="s">
        <v>13255</v>
      </c>
      <c r="G17" s="484" t="s">
        <v>13254</v>
      </c>
      <c r="H17" s="484" t="s">
        <v>13254</v>
      </c>
      <c r="I17" s="452">
        <v>0.05</v>
      </c>
      <c r="J17" s="485" t="s">
        <v>13255</v>
      </c>
      <c r="K17" s="486" t="s">
        <v>13256</v>
      </c>
      <c r="M17" s="826"/>
      <c r="N17" s="487" t="s">
        <v>13253</v>
      </c>
      <c r="O17" s="487" t="s">
        <v>13253</v>
      </c>
      <c r="P17" s="487" t="s">
        <v>13253</v>
      </c>
      <c r="Q17" s="487" t="s">
        <v>13253</v>
      </c>
      <c r="R17" s="488" t="s">
        <v>13255</v>
      </c>
      <c r="S17" s="488" t="s">
        <v>13254</v>
      </c>
      <c r="T17" s="488" t="s">
        <v>13254</v>
      </c>
      <c r="U17" s="484" t="s">
        <v>13256</v>
      </c>
      <c r="V17" s="442"/>
    </row>
    <row r="18" spans="2:25" ht="13.5" thickBot="1">
      <c r="B18" s="818" t="s">
        <v>19</v>
      </c>
      <c r="C18" s="819"/>
      <c r="D18" s="819"/>
      <c r="E18" s="819"/>
      <c r="F18" s="456">
        <f t="shared" ref="F18:K18" si="0">SUM(F21:F49)</f>
        <v>4.2198000000000011</v>
      </c>
      <c r="G18" s="456">
        <f t="shared" si="0"/>
        <v>68.412500000000009</v>
      </c>
      <c r="H18" s="456">
        <f t="shared" si="0"/>
        <v>56.264000000000003</v>
      </c>
      <c r="I18" s="456">
        <f t="shared" si="0"/>
        <v>1.4173249999999997</v>
      </c>
      <c r="J18" s="456">
        <f t="shared" si="0"/>
        <v>9.8461999999999996</v>
      </c>
      <c r="K18" s="456">
        <f t="shared" si="0"/>
        <v>379.78199999999993</v>
      </c>
      <c r="M18" s="820" t="s">
        <v>19</v>
      </c>
      <c r="N18" s="821"/>
      <c r="O18" s="821"/>
      <c r="P18" s="821"/>
      <c r="Q18" s="822"/>
      <c r="R18" s="456">
        <f>SUM(R21:R54)</f>
        <v>12.119850000000001</v>
      </c>
      <c r="S18" s="456">
        <f t="shared" ref="S18:T18" si="1">SUM(S21:S54)</f>
        <v>201.99749999999997</v>
      </c>
      <c r="T18" s="456">
        <f t="shared" si="1"/>
        <v>201.99749999999997</v>
      </c>
      <c r="U18" s="456">
        <f>SUM(U21:U54)</f>
        <v>1765.6020000000008</v>
      </c>
      <c r="V18" s="442"/>
    </row>
    <row r="19" spans="2:25" ht="15.75" customHeight="1" thickBot="1">
      <c r="B19" s="823" t="s">
        <v>13393</v>
      </c>
      <c r="C19" s="824"/>
      <c r="D19" s="824"/>
      <c r="E19" s="824"/>
      <c r="F19" s="824"/>
      <c r="G19" s="824"/>
      <c r="H19" s="515"/>
      <c r="I19" s="515"/>
      <c r="J19" s="516"/>
      <c r="K19" s="517"/>
      <c r="M19" s="787" t="str">
        <f>B19</f>
        <v>US CANAÃ</v>
      </c>
      <c r="N19" s="789"/>
      <c r="O19" s="789"/>
      <c r="P19" s="789"/>
      <c r="Q19" s="789"/>
      <c r="R19" s="490"/>
      <c r="S19" s="490"/>
      <c r="T19" s="457"/>
      <c r="U19" s="458"/>
      <c r="V19" s="442"/>
    </row>
    <row r="20" spans="2:25" ht="15.75" customHeight="1">
      <c r="B20" s="518"/>
      <c r="C20" s="816" t="s">
        <v>13401</v>
      </c>
      <c r="D20" s="816"/>
      <c r="E20" s="816"/>
      <c r="F20" s="816"/>
      <c r="G20" s="816"/>
      <c r="H20" s="816"/>
      <c r="I20" s="816"/>
      <c r="J20" s="817"/>
      <c r="K20" s="519"/>
      <c r="M20" s="513"/>
      <c r="N20" s="824" t="str">
        <f>C20</f>
        <v>PAVIMENTO TÉRREO</v>
      </c>
      <c r="O20" s="824"/>
      <c r="P20" s="824"/>
      <c r="Q20" s="824"/>
      <c r="R20" s="824"/>
      <c r="S20" s="824"/>
      <c r="T20" s="824"/>
      <c r="U20" s="514"/>
      <c r="V20" s="442"/>
    </row>
    <row r="21" spans="2:25">
      <c r="B21" s="491" t="s">
        <v>13305</v>
      </c>
      <c r="C21" s="492">
        <v>0.15</v>
      </c>
      <c r="D21" s="492">
        <v>0.3</v>
      </c>
      <c r="E21" s="492">
        <v>0</v>
      </c>
      <c r="F21" s="492">
        <f>C21*D21*E21</f>
        <v>0</v>
      </c>
      <c r="G21" s="493">
        <f>(2*D21+C21)*E21</f>
        <v>0</v>
      </c>
      <c r="H21" s="512">
        <f>(2*D21)*E21</f>
        <v>0</v>
      </c>
      <c r="I21" s="460">
        <f>(C21+0.2)*E21*$I$17</f>
        <v>0</v>
      </c>
      <c r="J21" s="494">
        <f>(C21+0.2)*D21*E21</f>
        <v>0</v>
      </c>
      <c r="K21" s="495">
        <f>F21*60</f>
        <v>0</v>
      </c>
      <c r="M21" s="491" t="s">
        <v>13306</v>
      </c>
      <c r="N21" s="492">
        <v>0.15</v>
      </c>
      <c r="O21" s="492">
        <v>0.3</v>
      </c>
      <c r="P21" s="492">
        <v>12.45</v>
      </c>
      <c r="Q21" s="460">
        <f>O21</f>
        <v>0.3</v>
      </c>
      <c r="R21" s="460">
        <f t="shared" ref="R21:R49" si="2">N21*O21*P21</f>
        <v>0.56024999999999991</v>
      </c>
      <c r="S21" s="460">
        <f>((2*Q21+N21)*P21)</f>
        <v>9.3374999999999986</v>
      </c>
      <c r="T21" s="461">
        <f t="shared" ref="T21:T49" si="3">(O21+Q21+N21)*P21</f>
        <v>9.3374999999999986</v>
      </c>
      <c r="U21" s="495">
        <f>R21*150</f>
        <v>84.037499999999994</v>
      </c>
      <c r="V21" s="442"/>
    </row>
    <row r="22" spans="2:25" ht="15">
      <c r="B22" s="496" t="s">
        <v>13307</v>
      </c>
      <c r="C22" s="492">
        <v>0.15</v>
      </c>
      <c r="D22" s="492">
        <v>0.3</v>
      </c>
      <c r="E22" s="492">
        <v>0</v>
      </c>
      <c r="F22" s="492">
        <f t="shared" ref="F22:F33" si="4">C22*D22*E22</f>
        <v>0</v>
      </c>
      <c r="G22" s="493">
        <f t="shared" ref="G22:G33" si="5">(2*D22+C22)*E22</f>
        <v>0</v>
      </c>
      <c r="H22" s="512">
        <f t="shared" ref="H22:H33" si="6">(2*D22)*E22</f>
        <v>0</v>
      </c>
      <c r="I22" s="460">
        <f t="shared" ref="I22:I33" si="7">(C22+0.2)*E22*$I$17</f>
        <v>0</v>
      </c>
      <c r="J22" s="494">
        <f t="shared" ref="J22:J33" si="8">(C22+0.2)*D22*E22</f>
        <v>0</v>
      </c>
      <c r="K22" s="495">
        <f t="shared" ref="K22:K31" si="9">F22*60</f>
        <v>0</v>
      </c>
      <c r="M22" s="496" t="s">
        <v>13308</v>
      </c>
      <c r="N22" s="492">
        <v>0.15</v>
      </c>
      <c r="O22" s="492">
        <v>0.3</v>
      </c>
      <c r="P22" s="492">
        <v>7.25</v>
      </c>
      <c r="Q22" s="460">
        <f>O22</f>
        <v>0.3</v>
      </c>
      <c r="R22" s="460">
        <f t="shared" si="2"/>
        <v>0.32624999999999998</v>
      </c>
      <c r="S22" s="460">
        <f t="shared" ref="S22:S49" si="10">((2*Q22+N22)*P22)</f>
        <v>5.4375</v>
      </c>
      <c r="T22" s="461">
        <f t="shared" si="3"/>
        <v>5.4375</v>
      </c>
      <c r="U22" s="495">
        <f t="shared" ref="U22:U31" si="11">R22*150</f>
        <v>48.9375</v>
      </c>
      <c r="V22" s="442"/>
    </row>
    <row r="23" spans="2:25" ht="15">
      <c r="B23" s="496" t="s">
        <v>13309</v>
      </c>
      <c r="C23" s="492">
        <v>0.15</v>
      </c>
      <c r="D23" s="492">
        <v>0.3</v>
      </c>
      <c r="E23" s="492">
        <v>0</v>
      </c>
      <c r="F23" s="492">
        <f t="shared" si="4"/>
        <v>0</v>
      </c>
      <c r="G23" s="493">
        <f t="shared" si="5"/>
        <v>0</v>
      </c>
      <c r="H23" s="512">
        <f t="shared" si="6"/>
        <v>0</v>
      </c>
      <c r="I23" s="460">
        <f t="shared" si="7"/>
        <v>0</v>
      </c>
      <c r="J23" s="494">
        <f t="shared" si="8"/>
        <v>0</v>
      </c>
      <c r="K23" s="495">
        <f t="shared" si="9"/>
        <v>0</v>
      </c>
      <c r="M23" s="496" t="s">
        <v>13310</v>
      </c>
      <c r="N23" s="492">
        <v>0.15</v>
      </c>
      <c r="O23" s="492">
        <v>0.3</v>
      </c>
      <c r="P23" s="492">
        <v>10.95</v>
      </c>
      <c r="Q23" s="460">
        <f t="shared" ref="Q23:Q49" si="12">O23</f>
        <v>0.3</v>
      </c>
      <c r="R23" s="460">
        <f t="shared" si="2"/>
        <v>0.49274999999999997</v>
      </c>
      <c r="S23" s="460">
        <f t="shared" si="10"/>
        <v>8.2124999999999986</v>
      </c>
      <c r="T23" s="461">
        <f t="shared" si="3"/>
        <v>8.2124999999999986</v>
      </c>
      <c r="U23" s="495">
        <f t="shared" si="11"/>
        <v>73.912499999999994</v>
      </c>
      <c r="V23" s="442"/>
    </row>
    <row r="24" spans="2:25" ht="15">
      <c r="B24" s="496" t="s">
        <v>13311</v>
      </c>
      <c r="C24" s="492">
        <v>0.15</v>
      </c>
      <c r="D24" s="492">
        <v>0.3</v>
      </c>
      <c r="E24" s="492">
        <v>0</v>
      </c>
      <c r="F24" s="492">
        <f t="shared" si="4"/>
        <v>0</v>
      </c>
      <c r="G24" s="493">
        <f t="shared" si="5"/>
        <v>0</v>
      </c>
      <c r="H24" s="512">
        <f t="shared" si="6"/>
        <v>0</v>
      </c>
      <c r="I24" s="460">
        <f t="shared" si="7"/>
        <v>0</v>
      </c>
      <c r="J24" s="494">
        <f t="shared" si="8"/>
        <v>0</v>
      </c>
      <c r="K24" s="495">
        <f t="shared" si="9"/>
        <v>0</v>
      </c>
      <c r="M24" s="496" t="s">
        <v>13312</v>
      </c>
      <c r="N24" s="492">
        <v>0.15</v>
      </c>
      <c r="O24" s="492">
        <v>0.3</v>
      </c>
      <c r="P24" s="492">
        <v>5.95</v>
      </c>
      <c r="Q24" s="460">
        <f t="shared" si="12"/>
        <v>0.3</v>
      </c>
      <c r="R24" s="460">
        <f t="shared" si="2"/>
        <v>0.26774999999999999</v>
      </c>
      <c r="S24" s="460">
        <f t="shared" si="10"/>
        <v>4.4625000000000004</v>
      </c>
      <c r="T24" s="461">
        <f t="shared" si="3"/>
        <v>4.4625000000000004</v>
      </c>
      <c r="U24" s="495">
        <f t="shared" si="11"/>
        <v>40.162500000000001</v>
      </c>
      <c r="V24" s="442"/>
    </row>
    <row r="25" spans="2:25" ht="15">
      <c r="B25" s="496" t="s">
        <v>13313</v>
      </c>
      <c r="C25" s="492">
        <v>0.15</v>
      </c>
      <c r="D25" s="492">
        <v>0.3</v>
      </c>
      <c r="E25" s="492">
        <v>0</v>
      </c>
      <c r="F25" s="492">
        <f t="shared" si="4"/>
        <v>0</v>
      </c>
      <c r="G25" s="493">
        <f t="shared" si="5"/>
        <v>0</v>
      </c>
      <c r="H25" s="512">
        <f t="shared" si="6"/>
        <v>0</v>
      </c>
      <c r="I25" s="460">
        <f t="shared" si="7"/>
        <v>0</v>
      </c>
      <c r="J25" s="494">
        <f t="shared" si="8"/>
        <v>0</v>
      </c>
      <c r="K25" s="495">
        <f t="shared" si="9"/>
        <v>0</v>
      </c>
      <c r="M25" s="496" t="s">
        <v>13314</v>
      </c>
      <c r="N25" s="492">
        <v>0.15</v>
      </c>
      <c r="O25" s="492">
        <v>0.3</v>
      </c>
      <c r="P25" s="492">
        <v>6.8100000000000005</v>
      </c>
      <c r="Q25" s="460">
        <f t="shared" si="12"/>
        <v>0.3</v>
      </c>
      <c r="R25" s="460">
        <f t="shared" si="2"/>
        <v>0.30645</v>
      </c>
      <c r="S25" s="460">
        <f t="shared" si="10"/>
        <v>5.1074999999999999</v>
      </c>
      <c r="T25" s="461">
        <f t="shared" si="3"/>
        <v>5.1074999999999999</v>
      </c>
      <c r="U25" s="495">
        <f t="shared" si="11"/>
        <v>45.967500000000001</v>
      </c>
      <c r="V25" s="442"/>
    </row>
    <row r="26" spans="2:25" ht="15">
      <c r="B26" s="496" t="s">
        <v>13315</v>
      </c>
      <c r="C26" s="492">
        <v>0.15</v>
      </c>
      <c r="D26" s="492">
        <v>0.3</v>
      </c>
      <c r="E26" s="492">
        <v>0</v>
      </c>
      <c r="F26" s="492">
        <f t="shared" si="4"/>
        <v>0</v>
      </c>
      <c r="G26" s="493">
        <f t="shared" si="5"/>
        <v>0</v>
      </c>
      <c r="H26" s="512">
        <f t="shared" si="6"/>
        <v>0</v>
      </c>
      <c r="I26" s="460">
        <f t="shared" si="7"/>
        <v>0</v>
      </c>
      <c r="J26" s="494">
        <f t="shared" si="8"/>
        <v>0</v>
      </c>
      <c r="K26" s="495">
        <f t="shared" si="9"/>
        <v>0</v>
      </c>
      <c r="M26" s="496" t="s">
        <v>13316</v>
      </c>
      <c r="N26" s="492">
        <v>0.15</v>
      </c>
      <c r="O26" s="492">
        <v>0.3</v>
      </c>
      <c r="P26" s="492">
        <v>9.24</v>
      </c>
      <c r="Q26" s="460">
        <f t="shared" si="12"/>
        <v>0.3</v>
      </c>
      <c r="R26" s="460">
        <f t="shared" si="2"/>
        <v>0.4158</v>
      </c>
      <c r="S26" s="460">
        <f t="shared" si="10"/>
        <v>6.93</v>
      </c>
      <c r="T26" s="461">
        <f t="shared" si="3"/>
        <v>6.93</v>
      </c>
      <c r="U26" s="495">
        <f t="shared" si="11"/>
        <v>62.37</v>
      </c>
      <c r="V26" s="442"/>
      <c r="Y26" s="497"/>
    </row>
    <row r="27" spans="2:25" ht="15">
      <c r="B27" s="496" t="s">
        <v>13317</v>
      </c>
      <c r="C27" s="492">
        <v>0.15</v>
      </c>
      <c r="D27" s="492">
        <v>0.3</v>
      </c>
      <c r="E27" s="492">
        <v>0</v>
      </c>
      <c r="F27" s="492">
        <f t="shared" si="4"/>
        <v>0</v>
      </c>
      <c r="G27" s="493">
        <f t="shared" si="5"/>
        <v>0</v>
      </c>
      <c r="H27" s="512">
        <f t="shared" si="6"/>
        <v>0</v>
      </c>
      <c r="I27" s="460">
        <f t="shared" si="7"/>
        <v>0</v>
      </c>
      <c r="J27" s="494">
        <f t="shared" si="8"/>
        <v>0</v>
      </c>
      <c r="K27" s="495">
        <f t="shared" si="9"/>
        <v>0</v>
      </c>
      <c r="M27" s="496" t="s">
        <v>13318</v>
      </c>
      <c r="N27" s="492">
        <v>0.15</v>
      </c>
      <c r="O27" s="492">
        <v>0.3</v>
      </c>
      <c r="P27" s="492">
        <v>6.6</v>
      </c>
      <c r="Q27" s="460">
        <f t="shared" si="12"/>
        <v>0.3</v>
      </c>
      <c r="R27" s="460">
        <f t="shared" si="2"/>
        <v>0.29699999999999999</v>
      </c>
      <c r="S27" s="460">
        <f t="shared" si="10"/>
        <v>4.9499999999999993</v>
      </c>
      <c r="T27" s="461">
        <f t="shared" si="3"/>
        <v>4.9499999999999993</v>
      </c>
      <c r="U27" s="495">
        <f t="shared" si="11"/>
        <v>44.55</v>
      </c>
      <c r="V27" s="442"/>
    </row>
    <row r="28" spans="2:25" ht="15">
      <c r="B28" s="496" t="s">
        <v>13319</v>
      </c>
      <c r="C28" s="492">
        <v>0.15</v>
      </c>
      <c r="D28" s="492">
        <v>0.3</v>
      </c>
      <c r="E28" s="492">
        <v>0</v>
      </c>
      <c r="F28" s="492">
        <f t="shared" si="4"/>
        <v>0</v>
      </c>
      <c r="G28" s="493">
        <f t="shared" si="5"/>
        <v>0</v>
      </c>
      <c r="H28" s="512">
        <f t="shared" si="6"/>
        <v>0</v>
      </c>
      <c r="I28" s="460">
        <f t="shared" si="7"/>
        <v>0</v>
      </c>
      <c r="J28" s="494">
        <f t="shared" si="8"/>
        <v>0</v>
      </c>
      <c r="K28" s="495">
        <f t="shared" si="9"/>
        <v>0</v>
      </c>
      <c r="M28" s="496" t="s">
        <v>13320</v>
      </c>
      <c r="N28" s="492">
        <v>0.15</v>
      </c>
      <c r="O28" s="492">
        <v>0.3</v>
      </c>
      <c r="P28" s="492">
        <v>4.78</v>
      </c>
      <c r="Q28" s="460">
        <f t="shared" si="12"/>
        <v>0.3</v>
      </c>
      <c r="R28" s="460">
        <f t="shared" si="2"/>
        <v>0.21510000000000001</v>
      </c>
      <c r="S28" s="460">
        <f t="shared" si="10"/>
        <v>3.585</v>
      </c>
      <c r="T28" s="461">
        <f t="shared" si="3"/>
        <v>3.585</v>
      </c>
      <c r="U28" s="495">
        <f t="shared" si="11"/>
        <v>32.265000000000001</v>
      </c>
      <c r="V28" s="442"/>
    </row>
    <row r="29" spans="2:25" ht="15">
      <c r="B29" s="496" t="s">
        <v>13321</v>
      </c>
      <c r="C29" s="492">
        <v>0.15</v>
      </c>
      <c r="D29" s="492">
        <v>0.3</v>
      </c>
      <c r="E29" s="492">
        <v>0</v>
      </c>
      <c r="F29" s="492">
        <f t="shared" si="4"/>
        <v>0</v>
      </c>
      <c r="G29" s="493">
        <f t="shared" si="5"/>
        <v>0</v>
      </c>
      <c r="H29" s="512">
        <f t="shared" si="6"/>
        <v>0</v>
      </c>
      <c r="I29" s="460">
        <f t="shared" si="7"/>
        <v>0</v>
      </c>
      <c r="J29" s="494">
        <f t="shared" si="8"/>
        <v>0</v>
      </c>
      <c r="K29" s="495">
        <f t="shared" si="9"/>
        <v>0</v>
      </c>
      <c r="M29" s="496" t="s">
        <v>13322</v>
      </c>
      <c r="N29" s="492">
        <v>0.15</v>
      </c>
      <c r="O29" s="492">
        <v>0.3</v>
      </c>
      <c r="P29" s="492">
        <v>4.78</v>
      </c>
      <c r="Q29" s="460">
        <f t="shared" si="12"/>
        <v>0.3</v>
      </c>
      <c r="R29" s="460">
        <f t="shared" si="2"/>
        <v>0.21510000000000001</v>
      </c>
      <c r="S29" s="460">
        <f t="shared" si="10"/>
        <v>3.585</v>
      </c>
      <c r="T29" s="461">
        <f t="shared" si="3"/>
        <v>3.585</v>
      </c>
      <c r="U29" s="495">
        <f t="shared" si="11"/>
        <v>32.265000000000001</v>
      </c>
      <c r="V29" s="442"/>
    </row>
    <row r="30" spans="2:25" ht="15">
      <c r="B30" s="496" t="s">
        <v>13323</v>
      </c>
      <c r="C30" s="492">
        <v>0.15</v>
      </c>
      <c r="D30" s="492">
        <v>0.3</v>
      </c>
      <c r="E30" s="492">
        <v>0</v>
      </c>
      <c r="F30" s="492">
        <f t="shared" si="4"/>
        <v>0</v>
      </c>
      <c r="G30" s="493">
        <f t="shared" si="5"/>
        <v>0</v>
      </c>
      <c r="H30" s="512">
        <f t="shared" si="6"/>
        <v>0</v>
      </c>
      <c r="I30" s="460">
        <f t="shared" si="7"/>
        <v>0</v>
      </c>
      <c r="J30" s="494">
        <f t="shared" si="8"/>
        <v>0</v>
      </c>
      <c r="K30" s="495">
        <f t="shared" si="9"/>
        <v>0</v>
      </c>
      <c r="M30" s="496" t="s">
        <v>13324</v>
      </c>
      <c r="N30" s="492">
        <v>0.15</v>
      </c>
      <c r="O30" s="492">
        <v>0.3</v>
      </c>
      <c r="P30" s="492">
        <v>3.51</v>
      </c>
      <c r="Q30" s="460">
        <f t="shared" si="12"/>
        <v>0.3</v>
      </c>
      <c r="R30" s="460">
        <f t="shared" si="2"/>
        <v>0.15794999999999998</v>
      </c>
      <c r="S30" s="460">
        <f t="shared" si="10"/>
        <v>2.6324999999999998</v>
      </c>
      <c r="T30" s="461">
        <f t="shared" si="3"/>
        <v>2.6324999999999998</v>
      </c>
      <c r="U30" s="495">
        <f t="shared" si="11"/>
        <v>23.692499999999995</v>
      </c>
      <c r="V30" s="442"/>
    </row>
    <row r="31" spans="2:25" ht="15">
      <c r="B31" s="496" t="s">
        <v>13325</v>
      </c>
      <c r="C31" s="492">
        <v>0.15</v>
      </c>
      <c r="D31" s="492">
        <v>0.3</v>
      </c>
      <c r="E31" s="492">
        <v>0</v>
      </c>
      <c r="F31" s="492">
        <f t="shared" si="4"/>
        <v>0</v>
      </c>
      <c r="G31" s="493">
        <f t="shared" si="5"/>
        <v>0</v>
      </c>
      <c r="H31" s="512">
        <f t="shared" si="6"/>
        <v>0</v>
      </c>
      <c r="I31" s="460">
        <f t="shared" si="7"/>
        <v>0</v>
      </c>
      <c r="J31" s="494">
        <f t="shared" si="8"/>
        <v>0</v>
      </c>
      <c r="K31" s="495">
        <f t="shared" si="9"/>
        <v>0</v>
      </c>
      <c r="M31" s="496" t="s">
        <v>13326</v>
      </c>
      <c r="N31" s="492">
        <v>0.15</v>
      </c>
      <c r="O31" s="492">
        <v>0.3</v>
      </c>
      <c r="P31" s="492">
        <v>3.25</v>
      </c>
      <c r="Q31" s="460">
        <f t="shared" si="12"/>
        <v>0.3</v>
      </c>
      <c r="R31" s="460">
        <f t="shared" si="2"/>
        <v>0.14624999999999999</v>
      </c>
      <c r="S31" s="460">
        <f t="shared" si="10"/>
        <v>2.4375</v>
      </c>
      <c r="T31" s="461">
        <f t="shared" si="3"/>
        <v>2.4375</v>
      </c>
      <c r="U31" s="495">
        <f t="shared" si="11"/>
        <v>21.9375</v>
      </c>
      <c r="V31" s="442"/>
    </row>
    <row r="32" spans="2:25" ht="15.75" customHeight="1">
      <c r="B32" s="518"/>
      <c r="C32" s="816" t="s">
        <v>13402</v>
      </c>
      <c r="D32" s="816"/>
      <c r="E32" s="816"/>
      <c r="F32" s="816"/>
      <c r="G32" s="816"/>
      <c r="H32" s="816"/>
      <c r="I32" s="816"/>
      <c r="J32" s="817"/>
      <c r="K32" s="519"/>
      <c r="M32" s="518"/>
      <c r="N32" s="816" t="str">
        <f>C32</f>
        <v xml:space="preserve">PRIMEIRO PAVIMENTO </v>
      </c>
      <c r="O32" s="816"/>
      <c r="P32" s="816"/>
      <c r="Q32" s="816"/>
      <c r="R32" s="816"/>
      <c r="S32" s="816"/>
      <c r="T32" s="816"/>
      <c r="U32" s="817"/>
      <c r="V32" s="442"/>
    </row>
    <row r="33" spans="2:24" ht="15">
      <c r="B33" s="496" t="s">
        <v>13327</v>
      </c>
      <c r="C33" s="492">
        <v>0.15</v>
      </c>
      <c r="D33" s="492">
        <v>0.3</v>
      </c>
      <c r="E33" s="520">
        <v>7</v>
      </c>
      <c r="F33" s="492">
        <f t="shared" si="4"/>
        <v>0.315</v>
      </c>
      <c r="G33" s="493">
        <f t="shared" si="5"/>
        <v>5.25</v>
      </c>
      <c r="H33" s="512">
        <f t="shared" si="6"/>
        <v>4.2</v>
      </c>
      <c r="I33" s="460">
        <f t="shared" si="7"/>
        <v>0.1225</v>
      </c>
      <c r="J33" s="494">
        <f t="shared" si="8"/>
        <v>0.73499999999999999</v>
      </c>
      <c r="K33" s="495">
        <f>F33*90</f>
        <v>28.35</v>
      </c>
      <c r="M33" s="496" t="s">
        <v>13328</v>
      </c>
      <c r="N33" s="492">
        <v>0.15</v>
      </c>
      <c r="O33" s="492">
        <v>0.3</v>
      </c>
      <c r="P33" s="520">
        <f>2.75+3.05+E33</f>
        <v>12.8</v>
      </c>
      <c r="Q33" s="460">
        <f t="shared" si="12"/>
        <v>0.3</v>
      </c>
      <c r="R33" s="460">
        <f t="shared" si="2"/>
        <v>0.57599999999999996</v>
      </c>
      <c r="S33" s="460">
        <f t="shared" si="10"/>
        <v>9.6000000000000014</v>
      </c>
      <c r="T33" s="461">
        <f t="shared" si="3"/>
        <v>9.6000000000000014</v>
      </c>
      <c r="U33" s="495">
        <f>R33*150</f>
        <v>86.399999999999991</v>
      </c>
      <c r="V33" s="442"/>
      <c r="X33" s="497">
        <f>P33+E33</f>
        <v>19.8</v>
      </c>
    </row>
    <row r="34" spans="2:24" ht="15">
      <c r="B34" s="496" t="s">
        <v>13329</v>
      </c>
      <c r="C34" s="492">
        <v>0.15</v>
      </c>
      <c r="D34" s="492">
        <v>0.3</v>
      </c>
      <c r="E34" s="520">
        <v>5.3</v>
      </c>
      <c r="F34" s="492">
        <f>C34*D34*E34</f>
        <v>0.23849999999999999</v>
      </c>
      <c r="G34" s="493">
        <f>(2*D34+C34)*E34</f>
        <v>3.9749999999999996</v>
      </c>
      <c r="H34" s="512">
        <f>(2*D34)*E34</f>
        <v>3.1799999999999997</v>
      </c>
      <c r="I34" s="460">
        <f>(C34+0.2)*E34*$I$17</f>
        <v>9.2749999999999999E-2</v>
      </c>
      <c r="J34" s="494">
        <f>(C34+0.2)*D34*E34</f>
        <v>0.55649999999999999</v>
      </c>
      <c r="K34" s="495">
        <f t="shared" ref="K34:K49" si="13">F34*90</f>
        <v>21.465</v>
      </c>
      <c r="M34" s="496" t="s">
        <v>13330</v>
      </c>
      <c r="N34" s="492">
        <v>0.15</v>
      </c>
      <c r="O34" s="492">
        <v>0.3</v>
      </c>
      <c r="P34" s="520">
        <f>7.9+E34</f>
        <v>13.2</v>
      </c>
      <c r="Q34" s="460">
        <f t="shared" si="12"/>
        <v>0.3</v>
      </c>
      <c r="R34" s="460">
        <f t="shared" si="2"/>
        <v>0.59399999999999997</v>
      </c>
      <c r="S34" s="460">
        <f t="shared" si="10"/>
        <v>9.8999999999999986</v>
      </c>
      <c r="T34" s="461">
        <f t="shared" si="3"/>
        <v>9.8999999999999986</v>
      </c>
      <c r="U34" s="495">
        <f t="shared" ref="U34:U48" si="14">R34*150</f>
        <v>89.1</v>
      </c>
      <c r="V34" s="442"/>
    </row>
    <row r="35" spans="2:24" ht="15">
      <c r="B35" s="496" t="s">
        <v>13331</v>
      </c>
      <c r="C35" s="492">
        <v>0.15</v>
      </c>
      <c r="D35" s="492">
        <v>0.3</v>
      </c>
      <c r="E35" s="520">
        <v>3.25</v>
      </c>
      <c r="F35" s="492">
        <f>C35*D35*E35</f>
        <v>0.14624999999999999</v>
      </c>
      <c r="G35" s="493">
        <f>(2*D35+C35)*E35</f>
        <v>2.4375</v>
      </c>
      <c r="H35" s="512">
        <f>(2*D35)*E35</f>
        <v>1.95</v>
      </c>
      <c r="I35" s="460">
        <f>(C35+0.2)*E35*$I$17</f>
        <v>5.6875000000000002E-2</v>
      </c>
      <c r="J35" s="494">
        <f>(C35+0.2)*D35*E35</f>
        <v>0.34125</v>
      </c>
      <c r="K35" s="495">
        <f t="shared" si="13"/>
        <v>13.1625</v>
      </c>
      <c r="M35" s="496" t="s">
        <v>13332</v>
      </c>
      <c r="N35" s="492">
        <v>0.15</v>
      </c>
      <c r="O35" s="492">
        <v>0.3</v>
      </c>
      <c r="P35" s="520">
        <f>4.78+2.03+$E$35</f>
        <v>10.06</v>
      </c>
      <c r="Q35" s="460">
        <f t="shared" si="12"/>
        <v>0.3</v>
      </c>
      <c r="R35" s="460">
        <f t="shared" si="2"/>
        <v>0.45269999999999999</v>
      </c>
      <c r="S35" s="460">
        <f t="shared" si="10"/>
        <v>7.5449999999999999</v>
      </c>
      <c r="T35" s="461">
        <f t="shared" si="3"/>
        <v>7.5449999999999999</v>
      </c>
      <c r="U35" s="495">
        <f t="shared" si="14"/>
        <v>67.905000000000001</v>
      </c>
      <c r="V35" s="442"/>
    </row>
    <row r="36" spans="2:24" ht="15">
      <c r="B36" s="496" t="s">
        <v>13333</v>
      </c>
      <c r="C36" s="492">
        <v>0.15</v>
      </c>
      <c r="D36" s="492">
        <v>0.3</v>
      </c>
      <c r="E36" s="520">
        <v>3.25</v>
      </c>
      <c r="F36" s="492">
        <f t="shared" ref="F36:F46" si="15">C36*D36*E36</f>
        <v>0.14624999999999999</v>
      </c>
      <c r="G36" s="493">
        <f t="shared" ref="G36:G46" si="16">(2*D36+C36)*E36</f>
        <v>2.4375</v>
      </c>
      <c r="H36" s="512">
        <f t="shared" ref="H36:H46" si="17">(2*D36)*E36</f>
        <v>1.95</v>
      </c>
      <c r="I36" s="460">
        <f t="shared" ref="I36:I46" si="18">(C36+0.2)*E36*$I$17</f>
        <v>5.6875000000000002E-2</v>
      </c>
      <c r="J36" s="494">
        <f t="shared" ref="J36:J46" si="19">(C36+0.2)*D36*E36</f>
        <v>0.34125</v>
      </c>
      <c r="K36" s="495">
        <f t="shared" si="13"/>
        <v>13.1625</v>
      </c>
      <c r="M36" s="496" t="s">
        <v>13334</v>
      </c>
      <c r="N36" s="492">
        <v>0.15</v>
      </c>
      <c r="O36" s="492">
        <v>0.3</v>
      </c>
      <c r="P36" s="520">
        <f>1.5+5+1.25+2+3.25+3.6+E36</f>
        <v>19.850000000000001</v>
      </c>
      <c r="Q36" s="460">
        <f t="shared" si="12"/>
        <v>0.3</v>
      </c>
      <c r="R36" s="460">
        <f t="shared" si="2"/>
        <v>0.89324999999999999</v>
      </c>
      <c r="S36" s="460">
        <f t="shared" si="10"/>
        <v>14.887500000000001</v>
      </c>
      <c r="T36" s="461">
        <f t="shared" si="3"/>
        <v>14.887500000000001</v>
      </c>
      <c r="U36" s="495">
        <f t="shared" si="14"/>
        <v>133.98750000000001</v>
      </c>
      <c r="V36" s="442"/>
    </row>
    <row r="37" spans="2:24" ht="15">
      <c r="B37" s="496" t="s">
        <v>13335</v>
      </c>
      <c r="C37" s="492">
        <v>0.15</v>
      </c>
      <c r="D37" s="492">
        <v>0.3</v>
      </c>
      <c r="E37" s="520">
        <v>2.4500000000000002</v>
      </c>
      <c r="F37" s="492">
        <f t="shared" si="15"/>
        <v>0.11025</v>
      </c>
      <c r="G37" s="493">
        <f t="shared" si="16"/>
        <v>1.8375000000000001</v>
      </c>
      <c r="H37" s="512">
        <f t="shared" si="17"/>
        <v>1.47</v>
      </c>
      <c r="I37" s="460">
        <f t="shared" si="18"/>
        <v>4.2875000000000003E-2</v>
      </c>
      <c r="J37" s="494">
        <f t="shared" si="19"/>
        <v>0.25725000000000003</v>
      </c>
      <c r="K37" s="495">
        <f t="shared" si="13"/>
        <v>9.9224999999999994</v>
      </c>
      <c r="M37" s="496" t="s">
        <v>13336</v>
      </c>
      <c r="N37" s="492">
        <v>0.15</v>
      </c>
      <c r="O37" s="492">
        <v>0.3</v>
      </c>
      <c r="P37" s="520">
        <f>(3.27*2)+E37</f>
        <v>8.99</v>
      </c>
      <c r="Q37" s="460">
        <f t="shared" si="12"/>
        <v>0.3</v>
      </c>
      <c r="R37" s="460">
        <f>N37*O37*P37</f>
        <v>0.40455000000000002</v>
      </c>
      <c r="S37" s="460">
        <f t="shared" si="10"/>
        <v>6.7424999999999997</v>
      </c>
      <c r="T37" s="461">
        <f>(O37+Q37+N37)*P37</f>
        <v>6.7424999999999997</v>
      </c>
      <c r="U37" s="495">
        <f t="shared" si="14"/>
        <v>60.682500000000005</v>
      </c>
      <c r="V37" s="442"/>
    </row>
    <row r="38" spans="2:24" ht="15">
      <c r="B38" s="496" t="s">
        <v>13337</v>
      </c>
      <c r="C38" s="492">
        <v>0.15</v>
      </c>
      <c r="D38" s="492">
        <v>0.3</v>
      </c>
      <c r="E38" s="520">
        <v>1.81</v>
      </c>
      <c r="F38" s="492">
        <f t="shared" si="15"/>
        <v>8.1449999999999995E-2</v>
      </c>
      <c r="G38" s="493">
        <f t="shared" si="16"/>
        <v>1.3574999999999999</v>
      </c>
      <c r="H38" s="512">
        <f t="shared" si="17"/>
        <v>1.0860000000000001</v>
      </c>
      <c r="I38" s="460">
        <f t="shared" si="18"/>
        <v>3.1675000000000002E-2</v>
      </c>
      <c r="J38" s="494">
        <f t="shared" si="19"/>
        <v>0.19005</v>
      </c>
      <c r="K38" s="495">
        <f t="shared" si="13"/>
        <v>7.3304999999999998</v>
      </c>
      <c r="M38" s="496" t="s">
        <v>13338</v>
      </c>
      <c r="N38" s="492">
        <v>0.15</v>
      </c>
      <c r="O38" s="492">
        <v>0.3</v>
      </c>
      <c r="P38" s="520">
        <f>(3.86*2)+E38</f>
        <v>9.5299999999999994</v>
      </c>
      <c r="Q38" s="460">
        <f t="shared" si="12"/>
        <v>0.3</v>
      </c>
      <c r="R38" s="460">
        <f t="shared" si="2"/>
        <v>0.42884999999999995</v>
      </c>
      <c r="S38" s="460">
        <f t="shared" si="10"/>
        <v>7.1474999999999991</v>
      </c>
      <c r="T38" s="461">
        <f t="shared" si="3"/>
        <v>7.1474999999999991</v>
      </c>
      <c r="U38" s="495">
        <f t="shared" si="14"/>
        <v>64.327499999999986</v>
      </c>
      <c r="V38" s="442"/>
    </row>
    <row r="39" spans="2:24" ht="15">
      <c r="B39" s="496" t="s">
        <v>13339</v>
      </c>
      <c r="C39" s="492">
        <v>0.15</v>
      </c>
      <c r="D39" s="492">
        <v>0.3</v>
      </c>
      <c r="E39" s="520">
        <v>3.77</v>
      </c>
      <c r="F39" s="492">
        <f t="shared" si="15"/>
        <v>0.16965</v>
      </c>
      <c r="G39" s="493">
        <f t="shared" si="16"/>
        <v>2.8275000000000001</v>
      </c>
      <c r="H39" s="512">
        <f t="shared" si="17"/>
        <v>2.262</v>
      </c>
      <c r="I39" s="460">
        <f t="shared" si="18"/>
        <v>6.5974999999999992E-2</v>
      </c>
      <c r="J39" s="494">
        <f t="shared" si="19"/>
        <v>0.39584999999999998</v>
      </c>
      <c r="K39" s="495">
        <f t="shared" si="13"/>
        <v>15.2685</v>
      </c>
      <c r="M39" s="496" t="s">
        <v>13340</v>
      </c>
      <c r="N39" s="492">
        <v>0.15</v>
      </c>
      <c r="O39" s="492">
        <v>0.3</v>
      </c>
      <c r="P39" s="520">
        <f>(0.6*3)+E39</f>
        <v>5.57</v>
      </c>
      <c r="Q39" s="460">
        <f t="shared" si="12"/>
        <v>0.3</v>
      </c>
      <c r="R39" s="460">
        <f t="shared" si="2"/>
        <v>0.25064999999999998</v>
      </c>
      <c r="S39" s="460">
        <f t="shared" si="10"/>
        <v>4.1775000000000002</v>
      </c>
      <c r="T39" s="461">
        <f t="shared" si="3"/>
        <v>4.1775000000000002</v>
      </c>
      <c r="U39" s="495">
        <f t="shared" si="14"/>
        <v>37.597499999999997</v>
      </c>
      <c r="V39" s="442"/>
    </row>
    <row r="40" spans="2:24" ht="15">
      <c r="B40" s="496" t="s">
        <v>13341</v>
      </c>
      <c r="C40" s="492">
        <v>0.15</v>
      </c>
      <c r="D40" s="492">
        <v>0.3</v>
      </c>
      <c r="E40" s="520">
        <f>4.07*3</f>
        <v>12.21</v>
      </c>
      <c r="F40" s="492">
        <f t="shared" si="15"/>
        <v>0.54944999999999999</v>
      </c>
      <c r="G40" s="493">
        <f t="shared" si="16"/>
        <v>9.1575000000000006</v>
      </c>
      <c r="H40" s="512">
        <f t="shared" si="17"/>
        <v>7.3260000000000005</v>
      </c>
      <c r="I40" s="460">
        <f t="shared" si="18"/>
        <v>0.21367500000000003</v>
      </c>
      <c r="J40" s="494">
        <f t="shared" si="19"/>
        <v>1.2820500000000001</v>
      </c>
      <c r="K40" s="495">
        <f t="shared" si="13"/>
        <v>49.450499999999998</v>
      </c>
      <c r="M40" s="496" t="s">
        <v>13342</v>
      </c>
      <c r="N40" s="492">
        <v>0.15</v>
      </c>
      <c r="O40" s="492">
        <v>0.3</v>
      </c>
      <c r="P40" s="520">
        <f>(3.28*2)+E40</f>
        <v>18.77</v>
      </c>
      <c r="Q40" s="460">
        <f t="shared" si="12"/>
        <v>0.3</v>
      </c>
      <c r="R40" s="460">
        <f t="shared" si="2"/>
        <v>0.8446499999999999</v>
      </c>
      <c r="S40" s="460">
        <f t="shared" si="10"/>
        <v>14.077500000000001</v>
      </c>
      <c r="T40" s="461">
        <f t="shared" si="3"/>
        <v>14.077500000000001</v>
      </c>
      <c r="U40" s="495">
        <f t="shared" si="14"/>
        <v>126.69749999999999</v>
      </c>
      <c r="V40" s="442"/>
    </row>
    <row r="41" spans="2:24" ht="15">
      <c r="B41" s="496" t="s">
        <v>13343</v>
      </c>
      <c r="C41" s="492">
        <v>0.15</v>
      </c>
      <c r="D41" s="492">
        <v>0.3</v>
      </c>
      <c r="E41" s="520">
        <f>3.6</f>
        <v>3.6</v>
      </c>
      <c r="F41" s="492">
        <f t="shared" si="15"/>
        <v>0.16200000000000001</v>
      </c>
      <c r="G41" s="493">
        <f t="shared" si="16"/>
        <v>2.7</v>
      </c>
      <c r="H41" s="512">
        <f t="shared" si="17"/>
        <v>2.16</v>
      </c>
      <c r="I41" s="460">
        <f t="shared" si="18"/>
        <v>6.3E-2</v>
      </c>
      <c r="J41" s="494">
        <f t="shared" si="19"/>
        <v>0.378</v>
      </c>
      <c r="K41" s="495">
        <f t="shared" si="13"/>
        <v>14.58</v>
      </c>
      <c r="M41" s="496" t="s">
        <v>13344</v>
      </c>
      <c r="N41" s="492">
        <v>0.15</v>
      </c>
      <c r="O41" s="492">
        <v>0.3</v>
      </c>
      <c r="P41" s="520">
        <f>(3.9*2)+E40</f>
        <v>20.010000000000002</v>
      </c>
      <c r="Q41" s="460">
        <f t="shared" si="12"/>
        <v>0.3</v>
      </c>
      <c r="R41" s="460">
        <f t="shared" si="2"/>
        <v>0.90045000000000008</v>
      </c>
      <c r="S41" s="460">
        <f t="shared" si="10"/>
        <v>15.0075</v>
      </c>
      <c r="T41" s="461">
        <f t="shared" si="3"/>
        <v>15.0075</v>
      </c>
      <c r="U41" s="495">
        <f t="shared" si="14"/>
        <v>135.06750000000002</v>
      </c>
      <c r="V41" s="442"/>
    </row>
    <row r="42" spans="2:24" ht="15">
      <c r="B42" s="496" t="s">
        <v>13345</v>
      </c>
      <c r="C42" s="492">
        <v>0.15</v>
      </c>
      <c r="D42" s="492">
        <v>0.4</v>
      </c>
      <c r="E42" s="520">
        <f>3.25*2</f>
        <v>6.5</v>
      </c>
      <c r="F42" s="492">
        <f t="shared" si="15"/>
        <v>0.39</v>
      </c>
      <c r="G42" s="493">
        <f t="shared" si="16"/>
        <v>6.1750000000000007</v>
      </c>
      <c r="H42" s="512">
        <f t="shared" si="17"/>
        <v>5.2</v>
      </c>
      <c r="I42" s="460">
        <f t="shared" si="18"/>
        <v>0.11375</v>
      </c>
      <c r="J42" s="494">
        <f t="shared" si="19"/>
        <v>0.90999999999999992</v>
      </c>
      <c r="K42" s="495">
        <f t="shared" si="13"/>
        <v>35.1</v>
      </c>
      <c r="M42" s="496" t="s">
        <v>13346</v>
      </c>
      <c r="N42" s="492">
        <v>0.15</v>
      </c>
      <c r="O42" s="492">
        <v>0.3</v>
      </c>
      <c r="P42" s="520">
        <f>(3.9*2)+E41</f>
        <v>11.4</v>
      </c>
      <c r="Q42" s="460">
        <f t="shared" si="12"/>
        <v>0.3</v>
      </c>
      <c r="R42" s="460">
        <f t="shared" si="2"/>
        <v>0.51300000000000001</v>
      </c>
      <c r="S42" s="460">
        <f t="shared" si="10"/>
        <v>8.5500000000000007</v>
      </c>
      <c r="T42" s="461">
        <f t="shared" si="3"/>
        <v>8.5500000000000007</v>
      </c>
      <c r="U42" s="495">
        <f t="shared" si="14"/>
        <v>76.95</v>
      </c>
      <c r="V42" s="442"/>
    </row>
    <row r="43" spans="2:24" ht="15">
      <c r="B43" s="496" t="s">
        <v>13347</v>
      </c>
      <c r="C43" s="492">
        <v>0.15</v>
      </c>
      <c r="D43" s="492">
        <v>0.4</v>
      </c>
      <c r="E43" s="492">
        <v>4.95</v>
      </c>
      <c r="F43" s="492">
        <f t="shared" si="15"/>
        <v>0.29699999999999999</v>
      </c>
      <c r="G43" s="493">
        <f t="shared" si="16"/>
        <v>4.7025000000000006</v>
      </c>
      <c r="H43" s="512">
        <f t="shared" si="17"/>
        <v>3.9600000000000004</v>
      </c>
      <c r="I43" s="460">
        <f t="shared" si="18"/>
        <v>8.6625000000000008E-2</v>
      </c>
      <c r="J43" s="494">
        <f t="shared" si="19"/>
        <v>0.69299999999999995</v>
      </c>
      <c r="K43" s="495">
        <f t="shared" si="13"/>
        <v>26.73</v>
      </c>
      <c r="M43" s="496" t="s">
        <v>13348</v>
      </c>
      <c r="N43" s="492">
        <v>0.15</v>
      </c>
      <c r="O43" s="492">
        <v>0.3</v>
      </c>
      <c r="P43" s="520">
        <f>(1.95*4)+E42</f>
        <v>14.3</v>
      </c>
      <c r="Q43" s="460">
        <f t="shared" si="12"/>
        <v>0.3</v>
      </c>
      <c r="R43" s="460">
        <f t="shared" si="2"/>
        <v>0.64349999999999996</v>
      </c>
      <c r="S43" s="460">
        <f t="shared" si="10"/>
        <v>10.725000000000001</v>
      </c>
      <c r="T43" s="461">
        <f t="shared" si="3"/>
        <v>10.725000000000001</v>
      </c>
      <c r="U43" s="495">
        <f t="shared" si="14"/>
        <v>96.524999999999991</v>
      </c>
      <c r="V43" s="442"/>
    </row>
    <row r="44" spans="2:24" ht="15">
      <c r="B44" s="496" t="s">
        <v>13349</v>
      </c>
      <c r="C44" s="492">
        <v>0.15</v>
      </c>
      <c r="D44" s="492">
        <v>0.4</v>
      </c>
      <c r="E44" s="492">
        <v>4.57</v>
      </c>
      <c r="F44" s="492">
        <f t="shared" si="15"/>
        <v>0.2742</v>
      </c>
      <c r="G44" s="493">
        <f t="shared" si="16"/>
        <v>4.3415000000000008</v>
      </c>
      <c r="H44" s="512">
        <f t="shared" si="17"/>
        <v>3.6560000000000006</v>
      </c>
      <c r="I44" s="460">
        <f t="shared" si="18"/>
        <v>7.9975000000000004E-2</v>
      </c>
      <c r="J44" s="494">
        <f t="shared" si="19"/>
        <v>0.63979999999999992</v>
      </c>
      <c r="K44" s="495">
        <f t="shared" si="13"/>
        <v>24.678000000000001</v>
      </c>
      <c r="M44" s="496" t="s">
        <v>13350</v>
      </c>
      <c r="N44" s="492">
        <v>0.15</v>
      </c>
      <c r="O44" s="492">
        <v>0.3</v>
      </c>
      <c r="P44" s="492">
        <v>4.57</v>
      </c>
      <c r="Q44" s="460">
        <f t="shared" si="12"/>
        <v>0.3</v>
      </c>
      <c r="R44" s="460">
        <f t="shared" si="2"/>
        <v>0.20565</v>
      </c>
      <c r="S44" s="460">
        <f t="shared" si="10"/>
        <v>3.4275000000000002</v>
      </c>
      <c r="T44" s="461">
        <f t="shared" si="3"/>
        <v>3.4275000000000002</v>
      </c>
      <c r="U44" s="495">
        <f t="shared" si="14"/>
        <v>30.8475</v>
      </c>
      <c r="V44" s="442"/>
    </row>
    <row r="45" spans="2:24" ht="15">
      <c r="B45" s="496" t="s">
        <v>13351</v>
      </c>
      <c r="C45" s="492">
        <v>0.15</v>
      </c>
      <c r="D45" s="492">
        <v>0.4</v>
      </c>
      <c r="E45" s="492">
        <v>5.7</v>
      </c>
      <c r="F45" s="492">
        <f t="shared" si="15"/>
        <v>0.34199999999999997</v>
      </c>
      <c r="G45" s="493">
        <f t="shared" si="16"/>
        <v>5.4150000000000009</v>
      </c>
      <c r="H45" s="512">
        <f t="shared" si="17"/>
        <v>4.5600000000000005</v>
      </c>
      <c r="I45" s="460">
        <f t="shared" si="18"/>
        <v>9.9750000000000005E-2</v>
      </c>
      <c r="J45" s="494">
        <f t="shared" si="19"/>
        <v>0.79799999999999993</v>
      </c>
      <c r="K45" s="495">
        <f t="shared" si="13"/>
        <v>30.779999999999998</v>
      </c>
      <c r="M45" s="496" t="s">
        <v>13352</v>
      </c>
      <c r="N45" s="492">
        <v>0.15</v>
      </c>
      <c r="O45" s="492">
        <v>0.3</v>
      </c>
      <c r="P45" s="492">
        <v>5.7</v>
      </c>
      <c r="Q45" s="460">
        <f t="shared" si="12"/>
        <v>0.3</v>
      </c>
      <c r="R45" s="460">
        <f t="shared" si="2"/>
        <v>0.25650000000000001</v>
      </c>
      <c r="S45" s="460">
        <f t="shared" si="10"/>
        <v>4.2750000000000004</v>
      </c>
      <c r="T45" s="461">
        <f t="shared" si="3"/>
        <v>4.2750000000000004</v>
      </c>
      <c r="U45" s="495">
        <f t="shared" si="14"/>
        <v>38.475000000000001</v>
      </c>
      <c r="V45" s="442"/>
    </row>
    <row r="46" spans="2:24" ht="15">
      <c r="B46" s="496" t="s">
        <v>13353</v>
      </c>
      <c r="C46" s="492">
        <v>0.15</v>
      </c>
      <c r="D46" s="492">
        <v>0.4</v>
      </c>
      <c r="E46" s="492">
        <v>6.1</v>
      </c>
      <c r="F46" s="492">
        <f t="shared" si="15"/>
        <v>0.36599999999999999</v>
      </c>
      <c r="G46" s="493">
        <f t="shared" si="16"/>
        <v>5.7949999999999999</v>
      </c>
      <c r="H46" s="512">
        <f t="shared" si="17"/>
        <v>4.88</v>
      </c>
      <c r="I46" s="460">
        <f t="shared" si="18"/>
        <v>0.10675</v>
      </c>
      <c r="J46" s="494">
        <f t="shared" si="19"/>
        <v>0.85399999999999987</v>
      </c>
      <c r="K46" s="495">
        <f t="shared" si="13"/>
        <v>32.94</v>
      </c>
      <c r="M46" s="496" t="s">
        <v>13354</v>
      </c>
      <c r="N46" s="492">
        <v>0.15</v>
      </c>
      <c r="O46" s="492">
        <v>0.3</v>
      </c>
      <c r="P46" s="492">
        <v>6.1</v>
      </c>
      <c r="Q46" s="460">
        <f t="shared" si="12"/>
        <v>0.3</v>
      </c>
      <c r="R46" s="460">
        <f t="shared" si="2"/>
        <v>0.27449999999999997</v>
      </c>
      <c r="S46" s="460">
        <f t="shared" si="10"/>
        <v>4.5749999999999993</v>
      </c>
      <c r="T46" s="461">
        <f t="shared" si="3"/>
        <v>4.5749999999999993</v>
      </c>
      <c r="U46" s="495">
        <f t="shared" si="14"/>
        <v>41.174999999999997</v>
      </c>
      <c r="V46" s="442"/>
    </row>
    <row r="47" spans="2:24" ht="15">
      <c r="B47" s="496" t="s">
        <v>13355</v>
      </c>
      <c r="C47" s="492">
        <v>0.15</v>
      </c>
      <c r="D47" s="492">
        <v>0.4</v>
      </c>
      <c r="E47" s="492">
        <v>3.13</v>
      </c>
      <c r="F47" s="492">
        <f>C47*D47*E47</f>
        <v>0.18779999999999999</v>
      </c>
      <c r="G47" s="493">
        <f>(2*D47+C47)*E47</f>
        <v>2.9735</v>
      </c>
      <c r="H47" s="512">
        <f>(2*D47)*E47</f>
        <v>2.504</v>
      </c>
      <c r="I47" s="460">
        <f>(C47+0.2)*E47*$I$17</f>
        <v>5.4774999999999997E-2</v>
      </c>
      <c r="J47" s="494">
        <f>(C47+0.2)*D47*E47</f>
        <v>0.43819999999999992</v>
      </c>
      <c r="K47" s="495">
        <f t="shared" si="13"/>
        <v>16.902000000000001</v>
      </c>
      <c r="M47" s="496" t="s">
        <v>13356</v>
      </c>
      <c r="N47" s="492">
        <v>0.15</v>
      </c>
      <c r="O47" s="492">
        <v>0.3</v>
      </c>
      <c r="P47" s="492">
        <v>3.13</v>
      </c>
      <c r="Q47" s="460">
        <f t="shared" si="12"/>
        <v>0.3</v>
      </c>
      <c r="R47" s="460">
        <f t="shared" si="2"/>
        <v>0.14085</v>
      </c>
      <c r="S47" s="460">
        <f t="shared" si="10"/>
        <v>2.3475000000000001</v>
      </c>
      <c r="T47" s="461">
        <f t="shared" si="3"/>
        <v>2.3475000000000001</v>
      </c>
      <c r="U47" s="495">
        <f t="shared" si="14"/>
        <v>21.127500000000001</v>
      </c>
      <c r="V47" s="442"/>
    </row>
    <row r="48" spans="2:24" ht="15">
      <c r="B48" s="496" t="s">
        <v>13357</v>
      </c>
      <c r="C48" s="492">
        <v>0.15</v>
      </c>
      <c r="D48" s="492">
        <v>0.4</v>
      </c>
      <c r="E48" s="492">
        <v>4.57</v>
      </c>
      <c r="F48" s="492">
        <f>C48*D48*E48</f>
        <v>0.2742</v>
      </c>
      <c r="G48" s="493">
        <f>(2*D48+C48)*E48</f>
        <v>4.3415000000000008</v>
      </c>
      <c r="H48" s="512">
        <f>(2*D48)*E48</f>
        <v>3.6560000000000006</v>
      </c>
      <c r="I48" s="460">
        <f>(C48+0.2)*E48*$I$17</f>
        <v>7.9975000000000004E-2</v>
      </c>
      <c r="J48" s="494">
        <f>(C48+0.2)*D48*E48</f>
        <v>0.63979999999999992</v>
      </c>
      <c r="K48" s="495">
        <f t="shared" si="13"/>
        <v>24.678000000000001</v>
      </c>
      <c r="M48" s="496" t="s">
        <v>13358</v>
      </c>
      <c r="N48" s="492">
        <v>0.15</v>
      </c>
      <c r="O48" s="492">
        <v>0.3</v>
      </c>
      <c r="P48" s="492">
        <v>4.57</v>
      </c>
      <c r="Q48" s="460">
        <f t="shared" si="12"/>
        <v>0.3</v>
      </c>
      <c r="R48" s="460">
        <f t="shared" si="2"/>
        <v>0.20565</v>
      </c>
      <c r="S48" s="460">
        <f t="shared" si="10"/>
        <v>3.4275000000000002</v>
      </c>
      <c r="T48" s="461">
        <f t="shared" si="3"/>
        <v>3.4275000000000002</v>
      </c>
      <c r="U48" s="495">
        <f t="shared" si="14"/>
        <v>30.8475</v>
      </c>
      <c r="V48" s="442"/>
    </row>
    <row r="49" spans="2:22" ht="15.75" thickBot="1">
      <c r="B49" s="496" t="s">
        <v>13359</v>
      </c>
      <c r="C49" s="492">
        <v>0.15</v>
      </c>
      <c r="D49" s="492">
        <v>0.4</v>
      </c>
      <c r="E49" s="492">
        <v>2.83</v>
      </c>
      <c r="F49" s="492">
        <f>C49*D49*E49</f>
        <v>0.16980000000000001</v>
      </c>
      <c r="G49" s="493">
        <f>(2*D49+C49)*E49</f>
        <v>2.6885000000000003</v>
      </c>
      <c r="H49" s="512">
        <f>(2*D49)*E49</f>
        <v>2.2640000000000002</v>
      </c>
      <c r="I49" s="460">
        <f>(C49+0.2)*E49*$I$17</f>
        <v>4.9525E-2</v>
      </c>
      <c r="J49" s="494">
        <f>(C49+0.2)*D49*E49</f>
        <v>0.3962</v>
      </c>
      <c r="K49" s="495">
        <f t="shared" si="13"/>
        <v>15.282</v>
      </c>
      <c r="M49" s="496" t="s">
        <v>13360</v>
      </c>
      <c r="N49" s="492">
        <v>0.15</v>
      </c>
      <c r="O49" s="492">
        <v>0.3</v>
      </c>
      <c r="P49" s="492">
        <v>2.83</v>
      </c>
      <c r="Q49" s="460">
        <f t="shared" si="12"/>
        <v>0.3</v>
      </c>
      <c r="R49" s="460">
        <f t="shared" si="2"/>
        <v>0.12734999999999999</v>
      </c>
      <c r="S49" s="460">
        <f t="shared" si="10"/>
        <v>2.1225000000000001</v>
      </c>
      <c r="T49" s="461">
        <f t="shared" si="3"/>
        <v>2.1225000000000001</v>
      </c>
      <c r="U49" s="495">
        <f t="shared" ref="U49" si="20">R49*60</f>
        <v>7.6409999999999991</v>
      </c>
      <c r="V49" s="442"/>
    </row>
    <row r="50" spans="2:22" ht="13.5" thickBot="1">
      <c r="M50" s="489" t="s">
        <v>13361</v>
      </c>
      <c r="N50" s="490"/>
      <c r="O50" s="490"/>
      <c r="P50" s="490"/>
      <c r="Q50" s="490"/>
      <c r="R50" s="490"/>
      <c r="S50" s="490"/>
      <c r="T50" s="457"/>
      <c r="U50" s="458"/>
    </row>
    <row r="51" spans="2:22">
      <c r="M51" s="491" t="s">
        <v>13306</v>
      </c>
      <c r="N51" s="492">
        <v>0.15</v>
      </c>
      <c r="O51" s="492">
        <v>0.3</v>
      </c>
      <c r="P51" s="492">
        <v>5.81</v>
      </c>
      <c r="Q51" s="460">
        <f>O51</f>
        <v>0.3</v>
      </c>
      <c r="R51" s="460">
        <f>N51*O51*P51</f>
        <v>0.26144999999999996</v>
      </c>
      <c r="S51" s="460">
        <f>((2*Q51+N51)*P51)</f>
        <v>4.3574999999999999</v>
      </c>
      <c r="T51" s="461">
        <f>(O51+Q51+N51)*P51</f>
        <v>4.3574999999999999</v>
      </c>
      <c r="U51" s="495">
        <f>R51*125</f>
        <v>32.681249999999991</v>
      </c>
    </row>
    <row r="52" spans="2:22">
      <c r="M52" s="491" t="s">
        <v>13308</v>
      </c>
      <c r="N52" s="492">
        <v>0.15</v>
      </c>
      <c r="O52" s="492">
        <v>0.3</v>
      </c>
      <c r="P52" s="492">
        <v>5.81</v>
      </c>
      <c r="Q52" s="460">
        <f>O52</f>
        <v>0.3</v>
      </c>
      <c r="R52" s="460">
        <f>N52*O52*P52</f>
        <v>0.26144999999999996</v>
      </c>
      <c r="S52" s="460">
        <f>((2*Q52+N52)*P52)</f>
        <v>4.3574999999999999</v>
      </c>
      <c r="T52" s="461">
        <f>(O52+Q52+N52)*P52</f>
        <v>4.3574999999999999</v>
      </c>
      <c r="U52" s="495">
        <f>R52*125</f>
        <v>32.681249999999991</v>
      </c>
    </row>
    <row r="53" spans="2:22">
      <c r="M53" s="491" t="s">
        <v>13310</v>
      </c>
      <c r="N53" s="492">
        <v>0.15</v>
      </c>
      <c r="O53" s="492">
        <v>0.3</v>
      </c>
      <c r="P53" s="492">
        <v>5.38</v>
      </c>
      <c r="Q53" s="460">
        <f>O53</f>
        <v>0.3</v>
      </c>
      <c r="R53" s="460">
        <f>N53*O53*P53</f>
        <v>0.24209999999999998</v>
      </c>
      <c r="S53" s="460">
        <f>((2*Q53+N53)*P53)</f>
        <v>4.0350000000000001</v>
      </c>
      <c r="T53" s="461">
        <f>(O53+Q53+N53)*P53</f>
        <v>4.0350000000000001</v>
      </c>
      <c r="U53" s="495">
        <f>R53*125</f>
        <v>30.262499999999999</v>
      </c>
    </row>
    <row r="54" spans="2:22" ht="15">
      <c r="M54" s="496" t="s">
        <v>13312</v>
      </c>
      <c r="N54" s="492">
        <v>0.15</v>
      </c>
      <c r="O54" s="492">
        <v>0.3</v>
      </c>
      <c r="P54" s="492">
        <v>5.38</v>
      </c>
      <c r="Q54" s="460">
        <f>O54</f>
        <v>0.3</v>
      </c>
      <c r="R54" s="460">
        <f>N54*O54*P54</f>
        <v>0.24209999999999998</v>
      </c>
      <c r="S54" s="460">
        <f>((2*Q54+N54)*P54)</f>
        <v>4.0350000000000001</v>
      </c>
      <c r="T54" s="461">
        <f>(O54+Q54+N54)*P54</f>
        <v>4.0350000000000001</v>
      </c>
      <c r="U54" s="495">
        <f>R54*60</f>
        <v>14.526</v>
      </c>
    </row>
  </sheetData>
  <mergeCells count="14">
    <mergeCell ref="D1:T1"/>
    <mergeCell ref="D2:T2"/>
    <mergeCell ref="C3:T3"/>
    <mergeCell ref="C12:L12"/>
    <mergeCell ref="B16:B17"/>
    <mergeCell ref="M16:M17"/>
    <mergeCell ref="C32:J32"/>
    <mergeCell ref="N32:U32"/>
    <mergeCell ref="B18:E18"/>
    <mergeCell ref="M18:Q18"/>
    <mergeCell ref="B19:G19"/>
    <mergeCell ref="M19:Q19"/>
    <mergeCell ref="C20:J20"/>
    <mergeCell ref="N20:T20"/>
  </mergeCells>
  <printOptions horizontalCentered="1"/>
  <pageMargins left="0.25" right="0.25" top="0.75" bottom="0.75" header="0.3" footer="0.3"/>
  <pageSetup paperSize="9" scale="31" fitToWidth="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29</vt:i4>
      </vt:variant>
      <vt:variant>
        <vt:lpstr>Intervalos nomeados</vt:lpstr>
      </vt:variant>
      <vt:variant>
        <vt:i4>23</vt:i4>
      </vt:variant>
    </vt:vector>
  </HeadingPairs>
  <TitlesOfParts>
    <vt:vector size="52" baseType="lpstr">
      <vt:lpstr>RESUMO</vt:lpstr>
      <vt:lpstr>GLOBAL</vt:lpstr>
      <vt:lpstr>CURVA ABC_</vt:lpstr>
      <vt:lpstr>MEM-LEVANT</vt:lpstr>
      <vt:lpstr>CRONOGRAMA</vt:lpstr>
      <vt:lpstr>SINAPI-SERVIÇOS</vt:lpstr>
      <vt:lpstr>LABOR-INSUMOS</vt:lpstr>
      <vt:lpstr>SAPATAS-ANEXOI</vt:lpstr>
      <vt:lpstr>CINTAS E VIGAS-ANEXOII</vt:lpstr>
      <vt:lpstr>PILARES E PILARETES-ANEXOIII</vt:lpstr>
      <vt:lpstr>SINAPI-INSUMOS</vt:lpstr>
      <vt:lpstr>LABOR-SERVIÇOS</vt:lpstr>
      <vt:lpstr>ARQ-COMP</vt:lpstr>
      <vt:lpstr>ADM-COMP</vt:lpstr>
      <vt:lpstr>CURVA ABC</vt:lpstr>
      <vt:lpstr>LS-COMP</vt:lpstr>
      <vt:lpstr>DER-ES JAN-18</vt:lpstr>
      <vt:lpstr>CLI-COMP</vt:lpstr>
      <vt:lpstr>EST-COMP</vt:lpstr>
      <vt:lpstr>GAS-COMP</vt:lpstr>
      <vt:lpstr>IMPER-COMP</vt:lpstr>
      <vt:lpstr>HID-COMP</vt:lpstr>
      <vt:lpstr>IMPL-COMP</vt:lpstr>
      <vt:lpstr>INC-COMP</vt:lpstr>
      <vt:lpstr>SCE-COMP</vt:lpstr>
      <vt:lpstr>SEG-COMP</vt:lpstr>
      <vt:lpstr>SPDA-COMP</vt:lpstr>
      <vt:lpstr>ORSE</vt:lpstr>
      <vt:lpstr>QUADRO RESUMO</vt:lpstr>
      <vt:lpstr>'ADM-COMP'!Area_de_impressao</vt:lpstr>
      <vt:lpstr>'ARQ-COMP'!Area_de_impressao</vt:lpstr>
      <vt:lpstr>'CINTAS E VIGAS-ANEXOII'!Area_de_impressao</vt:lpstr>
      <vt:lpstr>'CLI-COMP'!Area_de_impressao</vt:lpstr>
      <vt:lpstr>CRONOGRAMA!Area_de_impressao</vt:lpstr>
      <vt:lpstr>'CURVA ABC'!Area_de_impressao</vt:lpstr>
      <vt:lpstr>'EST-COMP'!Area_de_impressao</vt:lpstr>
      <vt:lpstr>GLOBAL!Area_de_impressao</vt:lpstr>
      <vt:lpstr>'IMPL-COMP'!Area_de_impressao</vt:lpstr>
      <vt:lpstr>'LS-COMP'!Area_de_impressao</vt:lpstr>
      <vt:lpstr>'MEM-LEVANT'!Area_de_impressao</vt:lpstr>
      <vt:lpstr>'PILARES E PILARETES-ANEXOIII'!Area_de_impressao</vt:lpstr>
      <vt:lpstr>'QUADRO RESUMO'!Area_de_impressao</vt:lpstr>
      <vt:lpstr>RESUMO!Area_de_impressao</vt:lpstr>
      <vt:lpstr>'SAPATAS-ANEXOI'!Area_de_impressao</vt:lpstr>
      <vt:lpstr>'SEG-COMP'!Area_de_impressao</vt:lpstr>
      <vt:lpstr>'SPDA-COMP'!Area_de_impressao</vt:lpstr>
      <vt:lpstr>'ADM-COMP'!Titulos_de_impressao</vt:lpstr>
      <vt:lpstr>'ARQ-COMP'!Titulos_de_impressao</vt:lpstr>
      <vt:lpstr>'GAS-COMP'!Titulos_de_impressao</vt:lpstr>
      <vt:lpstr>GLOBAL!Titulos_de_impressao</vt:lpstr>
      <vt:lpstr>'LS-COMP'!Titulos_de_impressao</vt:lpstr>
      <vt:lpstr>'MEM-LEVANT'!Titulos_de_impressao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Vitor Varejão</dc:creator>
  <cp:lastModifiedBy>Fabiola Quintino</cp:lastModifiedBy>
  <cp:lastPrinted>2023-10-25T10:24:07Z</cp:lastPrinted>
  <dcterms:created xsi:type="dcterms:W3CDTF">2014-08-19T16:48:36Z</dcterms:created>
  <dcterms:modified xsi:type="dcterms:W3CDTF">2023-11-27T15:43:30Z</dcterms:modified>
</cp:coreProperties>
</file>